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https://clintonhealthaccessorg-my.sharepoint.com/personal/amoore_clintonhealthaccess_org/Documents/Desktop/AHD/Forecasting Tools/January 2025 - shared externally/"/>
    </mc:Choice>
  </mc:AlternateContent>
  <xr:revisionPtr revIDLastSave="0" documentId="8_{AFB3E890-AEDB-473A-B281-8DF956104C61}" xr6:coauthVersionLast="47" xr6:coauthVersionMax="47" xr10:uidLastSave="{00000000-0000-0000-0000-000000000000}"/>
  <workbookProtection workbookAlgorithmName="SHA-512" workbookHashValue="rp5Q62d/27s4/ERmOUz8Z++PbrRHAGEfBIRRe49nF50BAOnqxeD8IFF8BRWo+FErsf1sCtKZzGS5nFb3y1aRUg==" workbookSaltValue="4kggaKUNrUqKjA66UWZ+YQ==" workbookSpinCount="100000" lockStructure="1"/>
  <bookViews>
    <workbookView xWindow="-110" yWindow="-110" windowWidth="19420" windowHeight="11500" tabRatio="818" xr2:uid="{00000000-000D-0000-FFFF-FFFF00000000}"/>
  </bookViews>
  <sheets>
    <sheet name="Overview" sheetId="40" r:id="rId1"/>
    <sheet name="Calculations Overview" sheetId="41" r:id="rId2"/>
    <sheet name="Country Dashboard" sheetId="38" r:id="rId3"/>
    <sheet name="Need" sheetId="4" r:id="rId4"/>
    <sheet name="PLHIV Forecast" sheetId="36" r:id="rId5"/>
    <sheet name="ART Forecast" sheetId="2" r:id="rId6"/>
    <sheet name="Number on ART" sheetId="34" r:id="rId7"/>
    <sheet name="PLHIV" sheetId="33" r:id="rId8"/>
    <sheet name="Algorithms &amp; Assumptions" sheetId="3" r:id="rId9"/>
    <sheet name="ART Totals" sheetId="14" state="hidden" r:id="rId10"/>
    <sheet name="Countries" sheetId="35" state="hidden" r:id="rId11"/>
  </sheets>
  <definedNames>
    <definedName name="_xlnm._FilterDatabase" localSheetId="10" hidden="1">Countries!$B$3:$D$3</definedName>
    <definedName name="_xlnm._FilterDatabase" localSheetId="6" hidden="1">'Number on ART'!$B$9:$AC$9</definedName>
    <definedName name="_xlnm._FilterDatabase" localSheetId="7" hidden="1">PLHIV!$B$9:$X$99</definedName>
    <definedName name="_Key1" hidden="1">#REF!</definedName>
    <definedName name="_Order1" hidden="1">255</definedName>
    <definedName name="_Sort" hidden="1">#REF!</definedName>
    <definedName name="Baseline_Year">'Algorithms &amp; Assumptions'!$C$3</definedName>
    <definedName name="z" hidden="1">#REF!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9" i="36" l="1"/>
  <c r="B4" i="34"/>
  <c r="AA252" i="14"/>
  <c r="AB252" i="14"/>
  <c r="AC252" i="14"/>
  <c r="AA253" i="14"/>
  <c r="AB253" i="14"/>
  <c r="AC253" i="14"/>
  <c r="AA254" i="14"/>
  <c r="AB254" i="14"/>
  <c r="AC254" i="14"/>
  <c r="AA255" i="14"/>
  <c r="AB255" i="14"/>
  <c r="AC255" i="14"/>
  <c r="AA256" i="14"/>
  <c r="AB256" i="14"/>
  <c r="AC256" i="14"/>
  <c r="AA257" i="14"/>
  <c r="AB257" i="14"/>
  <c r="AC257" i="14"/>
  <c r="AA258" i="14"/>
  <c r="AB258" i="14"/>
  <c r="AC258" i="14"/>
  <c r="AA259" i="14"/>
  <c r="AB259" i="14"/>
  <c r="AC259" i="14"/>
  <c r="AA260" i="14"/>
  <c r="AB260" i="14"/>
  <c r="AC260" i="14"/>
  <c r="AA261" i="14"/>
  <c r="AB261" i="14"/>
  <c r="AC261" i="14"/>
  <c r="AA262" i="14"/>
  <c r="AB262" i="14"/>
  <c r="AC262" i="14"/>
  <c r="AA263" i="14"/>
  <c r="AB263" i="14"/>
  <c r="AC263" i="14"/>
  <c r="AA264" i="14"/>
  <c r="AB264" i="14"/>
  <c r="AC264" i="14"/>
  <c r="AA265" i="14"/>
  <c r="AB265" i="14"/>
  <c r="AC265" i="14"/>
  <c r="AA266" i="14"/>
  <c r="AB266" i="14"/>
  <c r="AC266" i="14"/>
  <c r="AA267" i="14"/>
  <c r="AB267" i="14"/>
  <c r="AC267" i="14"/>
  <c r="AA268" i="14"/>
  <c r="AB268" i="14"/>
  <c r="AC268" i="14"/>
  <c r="AA269" i="14"/>
  <c r="AB269" i="14"/>
  <c r="AC269" i="14"/>
  <c r="AA270" i="14"/>
  <c r="AB270" i="14"/>
  <c r="AC270" i="14"/>
  <c r="AA271" i="14"/>
  <c r="AB271" i="14"/>
  <c r="AC271" i="14"/>
  <c r="AA272" i="14"/>
  <c r="AB272" i="14"/>
  <c r="AC272" i="14"/>
  <c r="AA273" i="14"/>
  <c r="AB273" i="14"/>
  <c r="AC273" i="14"/>
  <c r="AA274" i="14"/>
  <c r="AB274" i="14"/>
  <c r="AC274" i="14"/>
  <c r="AA275" i="14"/>
  <c r="AB275" i="14"/>
  <c r="AC275" i="14"/>
  <c r="AA276" i="14"/>
  <c r="AB276" i="14"/>
  <c r="AC276" i="14"/>
  <c r="AA277" i="14"/>
  <c r="AB277" i="14"/>
  <c r="AC277" i="14"/>
  <c r="AA278" i="14"/>
  <c r="AB278" i="14"/>
  <c r="AC278" i="14"/>
  <c r="AA279" i="14"/>
  <c r="AB279" i="14"/>
  <c r="AC279" i="14"/>
  <c r="AA280" i="14"/>
  <c r="AB280" i="14"/>
  <c r="AC280" i="14"/>
  <c r="AA281" i="14"/>
  <c r="AB281" i="14"/>
  <c r="AC281" i="14"/>
  <c r="AA282" i="14"/>
  <c r="AB282" i="14"/>
  <c r="AC282" i="14"/>
  <c r="AA283" i="14"/>
  <c r="AB283" i="14"/>
  <c r="AC283" i="14"/>
  <c r="AA284" i="14"/>
  <c r="AB284" i="14"/>
  <c r="AC284" i="14"/>
  <c r="AA285" i="14"/>
  <c r="AB285" i="14"/>
  <c r="AC285" i="14"/>
  <c r="AA286" i="14"/>
  <c r="AB286" i="14"/>
  <c r="AC286" i="14"/>
  <c r="AA287" i="14"/>
  <c r="AB287" i="14"/>
  <c r="AC287" i="14"/>
  <c r="AA288" i="14"/>
  <c r="AB288" i="14"/>
  <c r="AC288" i="14"/>
  <c r="AA289" i="14"/>
  <c r="AB289" i="14"/>
  <c r="AC289" i="14"/>
  <c r="AA290" i="14"/>
  <c r="AB290" i="14"/>
  <c r="AC290" i="14"/>
  <c r="AA291" i="14"/>
  <c r="AB291" i="14"/>
  <c r="AC291" i="14"/>
  <c r="AA292" i="14"/>
  <c r="AB292" i="14"/>
  <c r="AC292" i="14"/>
  <c r="AA293" i="14"/>
  <c r="AB293" i="14"/>
  <c r="AC293" i="14"/>
  <c r="AA294" i="14"/>
  <c r="AB294" i="14"/>
  <c r="AC294" i="14"/>
  <c r="AA295" i="14"/>
  <c r="AB295" i="14"/>
  <c r="AC295" i="14"/>
  <c r="AA296" i="14"/>
  <c r="AB296" i="14"/>
  <c r="AC296" i="14"/>
  <c r="AA297" i="14"/>
  <c r="AB297" i="14"/>
  <c r="AC297" i="14"/>
  <c r="AA298" i="14"/>
  <c r="AB298" i="14"/>
  <c r="AC298" i="14"/>
  <c r="AA299" i="14"/>
  <c r="AB299" i="14"/>
  <c r="AC299" i="14"/>
  <c r="AA300" i="14"/>
  <c r="AB300" i="14"/>
  <c r="AC300" i="14"/>
  <c r="AA301" i="14"/>
  <c r="AB301" i="14"/>
  <c r="AC301" i="14"/>
  <c r="AA302" i="14"/>
  <c r="AB302" i="14"/>
  <c r="AC302" i="14"/>
  <c r="AA303" i="14"/>
  <c r="AB303" i="14"/>
  <c r="AC303" i="14"/>
  <c r="AA304" i="14"/>
  <c r="AB304" i="14"/>
  <c r="AC304" i="14"/>
  <c r="AA305" i="14"/>
  <c r="AB305" i="14"/>
  <c r="AC305" i="14"/>
  <c r="AA306" i="14"/>
  <c r="AB306" i="14"/>
  <c r="AC306" i="14"/>
  <c r="AA307" i="14"/>
  <c r="AB307" i="14"/>
  <c r="AC307" i="14"/>
  <c r="AA308" i="14"/>
  <c r="AB308" i="14"/>
  <c r="AC308" i="14"/>
  <c r="AA309" i="14"/>
  <c r="AB309" i="14"/>
  <c r="AC309" i="14"/>
  <c r="AA310" i="14"/>
  <c r="AB310" i="14"/>
  <c r="AC310" i="14"/>
  <c r="AA311" i="14"/>
  <c r="AB311" i="14"/>
  <c r="AC311" i="14"/>
  <c r="AA312" i="14"/>
  <c r="AB312" i="14"/>
  <c r="AC312" i="14"/>
  <c r="AA313" i="14"/>
  <c r="AB313" i="14"/>
  <c r="AC313" i="14"/>
  <c r="AA314" i="14"/>
  <c r="AB314" i="14"/>
  <c r="AC314" i="14"/>
  <c r="AA315" i="14"/>
  <c r="AB315" i="14"/>
  <c r="AC315" i="14"/>
  <c r="AA316" i="14"/>
  <c r="AB316" i="14"/>
  <c r="AC316" i="14"/>
  <c r="AA317" i="14"/>
  <c r="AB317" i="14"/>
  <c r="AC317" i="14"/>
  <c r="AA318" i="14"/>
  <c r="AB318" i="14"/>
  <c r="AC318" i="14"/>
  <c r="AA319" i="14"/>
  <c r="AB319" i="14"/>
  <c r="AC319" i="14"/>
  <c r="AA320" i="14"/>
  <c r="AB320" i="14"/>
  <c r="AC320" i="14"/>
  <c r="AA321" i="14"/>
  <c r="AB321" i="14"/>
  <c r="AC321" i="14"/>
  <c r="AA322" i="14"/>
  <c r="AB322" i="14"/>
  <c r="AC322" i="14"/>
  <c r="AA323" i="14"/>
  <c r="AB323" i="14"/>
  <c r="AC323" i="14"/>
  <c r="AA324" i="14"/>
  <c r="AB324" i="14"/>
  <c r="AC324" i="14"/>
  <c r="AA325" i="14"/>
  <c r="AB325" i="14"/>
  <c r="AC325" i="14"/>
  <c r="AA326" i="14"/>
  <c r="AB326" i="14"/>
  <c r="AC326" i="14"/>
  <c r="AA327" i="14"/>
  <c r="AB327" i="14"/>
  <c r="AC327" i="14"/>
  <c r="AA328" i="14"/>
  <c r="AB328" i="14"/>
  <c r="AC328" i="14"/>
  <c r="AA329" i="14"/>
  <c r="AB329" i="14"/>
  <c r="AC329" i="14"/>
  <c r="AA330" i="14"/>
  <c r="AB330" i="14"/>
  <c r="AC330" i="14"/>
  <c r="AA331" i="14"/>
  <c r="AB331" i="14"/>
  <c r="AC331" i="14"/>
  <c r="AA332" i="14"/>
  <c r="AB332" i="14"/>
  <c r="AC332" i="14"/>
  <c r="AA333" i="14"/>
  <c r="AB333" i="14"/>
  <c r="AC333" i="14"/>
  <c r="AA334" i="14"/>
  <c r="AB334" i="14"/>
  <c r="AC334" i="14"/>
  <c r="AA335" i="14"/>
  <c r="AB335" i="14"/>
  <c r="AC335" i="14"/>
  <c r="AA336" i="14"/>
  <c r="AB336" i="14"/>
  <c r="AC336" i="14"/>
  <c r="AA337" i="14"/>
  <c r="AB337" i="14"/>
  <c r="AC337" i="14"/>
  <c r="AA338" i="14"/>
  <c r="AB338" i="14"/>
  <c r="AC338" i="14"/>
  <c r="AA339" i="14"/>
  <c r="AB339" i="14"/>
  <c r="AC339" i="14"/>
  <c r="AA340" i="14"/>
  <c r="AB340" i="14"/>
  <c r="AC340" i="14"/>
  <c r="AA341" i="14"/>
  <c r="AB341" i="14"/>
  <c r="AC341" i="14"/>
  <c r="AA342" i="14"/>
  <c r="AB342" i="14"/>
  <c r="AC342" i="14"/>
  <c r="AA343" i="14"/>
  <c r="AB343" i="14"/>
  <c r="AC343" i="14"/>
  <c r="AA344" i="14"/>
  <c r="AB344" i="14"/>
  <c r="AC344" i="14"/>
  <c r="AA345" i="14"/>
  <c r="AB345" i="14"/>
  <c r="AC345" i="14"/>
  <c r="AA346" i="14"/>
  <c r="AB346" i="14"/>
  <c r="AC346" i="14"/>
  <c r="AA347" i="14"/>
  <c r="AB347" i="14"/>
  <c r="AC347" i="14"/>
  <c r="AA348" i="14"/>
  <c r="AB348" i="14"/>
  <c r="AC348" i="14"/>
  <c r="AA349" i="14"/>
  <c r="AB349" i="14"/>
  <c r="AC349" i="14"/>
  <c r="AA350" i="14"/>
  <c r="AB350" i="14"/>
  <c r="AC350" i="14"/>
  <c r="AA351" i="14"/>
  <c r="AB351" i="14"/>
  <c r="AC351" i="14"/>
  <c r="AA352" i="14"/>
  <c r="AB352" i="14"/>
  <c r="AC352" i="14"/>
  <c r="AA353" i="14"/>
  <c r="AB353" i="14"/>
  <c r="AC353" i="14"/>
  <c r="AA354" i="14"/>
  <c r="AB354" i="14"/>
  <c r="AC354" i="14"/>
  <c r="AA355" i="14"/>
  <c r="AB355" i="14"/>
  <c r="AC355" i="14"/>
  <c r="AA356" i="14"/>
  <c r="AB356" i="14"/>
  <c r="AC356" i="14"/>
  <c r="AA357" i="14"/>
  <c r="AB357" i="14"/>
  <c r="AC357" i="14"/>
  <c r="AA358" i="14"/>
  <c r="AB358" i="14"/>
  <c r="AC358" i="14"/>
  <c r="AA359" i="14"/>
  <c r="AB359" i="14"/>
  <c r="AC359" i="14"/>
  <c r="AA360" i="14"/>
  <c r="AB360" i="14"/>
  <c r="AC360" i="14"/>
  <c r="AA361" i="14"/>
  <c r="AB361" i="14"/>
  <c r="AC361" i="14"/>
  <c r="AA362" i="14"/>
  <c r="AB362" i="14"/>
  <c r="AC362" i="14"/>
  <c r="AA363" i="14"/>
  <c r="AB363" i="14"/>
  <c r="AC363" i="14"/>
  <c r="AA364" i="14"/>
  <c r="AB364" i="14"/>
  <c r="AC364" i="14"/>
  <c r="AA365" i="14"/>
  <c r="AB365" i="14"/>
  <c r="AC365" i="14"/>
  <c r="AA366" i="14"/>
  <c r="AB366" i="14"/>
  <c r="AC366" i="14"/>
  <c r="AA367" i="14"/>
  <c r="AB367" i="14"/>
  <c r="AC367" i="14"/>
  <c r="AA368" i="14"/>
  <c r="AB368" i="14"/>
  <c r="AC368" i="14"/>
  <c r="AA369" i="14"/>
  <c r="AB369" i="14"/>
  <c r="AC369" i="14"/>
  <c r="AA370" i="14"/>
  <c r="AB370" i="14"/>
  <c r="AC370" i="14"/>
  <c r="D252" i="14"/>
  <c r="E252" i="14"/>
  <c r="F252" i="14"/>
  <c r="G252" i="14"/>
  <c r="D253" i="14"/>
  <c r="E253" i="14"/>
  <c r="F253" i="14"/>
  <c r="G253" i="14"/>
  <c r="D254" i="14"/>
  <c r="E254" i="14"/>
  <c r="F254" i="14"/>
  <c r="G254" i="14"/>
  <c r="D255" i="14"/>
  <c r="E255" i="14"/>
  <c r="F255" i="14"/>
  <c r="G255" i="14"/>
  <c r="D256" i="14"/>
  <c r="E256" i="14"/>
  <c r="F256" i="14"/>
  <c r="G256" i="14"/>
  <c r="D257" i="14"/>
  <c r="E257" i="14"/>
  <c r="F257" i="14"/>
  <c r="G257" i="14"/>
  <c r="D258" i="14"/>
  <c r="E258" i="14"/>
  <c r="F258" i="14"/>
  <c r="G258" i="14"/>
  <c r="D259" i="14"/>
  <c r="E259" i="14"/>
  <c r="F259" i="14"/>
  <c r="G259" i="14"/>
  <c r="D260" i="14"/>
  <c r="E260" i="14"/>
  <c r="F260" i="14"/>
  <c r="G260" i="14"/>
  <c r="D261" i="14"/>
  <c r="E261" i="14"/>
  <c r="F261" i="14"/>
  <c r="G261" i="14"/>
  <c r="D262" i="14"/>
  <c r="E262" i="14"/>
  <c r="F262" i="14"/>
  <c r="G262" i="14"/>
  <c r="D263" i="14"/>
  <c r="E263" i="14"/>
  <c r="F263" i="14"/>
  <c r="G263" i="14"/>
  <c r="D264" i="14"/>
  <c r="E264" i="14"/>
  <c r="F264" i="14"/>
  <c r="G264" i="14"/>
  <c r="D265" i="14"/>
  <c r="E265" i="14"/>
  <c r="F265" i="14"/>
  <c r="G265" i="14"/>
  <c r="D266" i="14"/>
  <c r="E266" i="14"/>
  <c r="F266" i="14"/>
  <c r="G266" i="14"/>
  <c r="D267" i="14"/>
  <c r="E267" i="14"/>
  <c r="F267" i="14"/>
  <c r="G267" i="14"/>
  <c r="D268" i="14"/>
  <c r="E268" i="14"/>
  <c r="F268" i="14"/>
  <c r="G268" i="14"/>
  <c r="D269" i="14"/>
  <c r="E269" i="14"/>
  <c r="F269" i="14"/>
  <c r="G269" i="14"/>
  <c r="D270" i="14"/>
  <c r="E270" i="14"/>
  <c r="F270" i="14"/>
  <c r="G270" i="14"/>
  <c r="D271" i="14"/>
  <c r="E271" i="14"/>
  <c r="F271" i="14"/>
  <c r="G271" i="14"/>
  <c r="D272" i="14"/>
  <c r="E272" i="14"/>
  <c r="F272" i="14"/>
  <c r="G272" i="14"/>
  <c r="D273" i="14"/>
  <c r="E273" i="14"/>
  <c r="F273" i="14"/>
  <c r="G273" i="14"/>
  <c r="D274" i="14"/>
  <c r="E274" i="14"/>
  <c r="F274" i="14"/>
  <c r="G274" i="14"/>
  <c r="D275" i="14"/>
  <c r="E275" i="14"/>
  <c r="F275" i="14"/>
  <c r="G275" i="14"/>
  <c r="D276" i="14"/>
  <c r="E276" i="14"/>
  <c r="F276" i="14"/>
  <c r="G276" i="14"/>
  <c r="D277" i="14"/>
  <c r="E277" i="14"/>
  <c r="F277" i="14"/>
  <c r="G277" i="14"/>
  <c r="D278" i="14"/>
  <c r="E278" i="14"/>
  <c r="F278" i="14"/>
  <c r="G278" i="14"/>
  <c r="D279" i="14"/>
  <c r="E279" i="14"/>
  <c r="F279" i="14"/>
  <c r="G279" i="14"/>
  <c r="D280" i="14"/>
  <c r="E280" i="14"/>
  <c r="F280" i="14"/>
  <c r="G280" i="14"/>
  <c r="D281" i="14"/>
  <c r="E281" i="14"/>
  <c r="F281" i="14"/>
  <c r="G281" i="14"/>
  <c r="D282" i="14"/>
  <c r="E282" i="14"/>
  <c r="F282" i="14"/>
  <c r="G282" i="14"/>
  <c r="D283" i="14"/>
  <c r="E283" i="14"/>
  <c r="F283" i="14"/>
  <c r="G283" i="14"/>
  <c r="D284" i="14"/>
  <c r="E284" i="14"/>
  <c r="F284" i="14"/>
  <c r="G284" i="14"/>
  <c r="D285" i="14"/>
  <c r="E285" i="14"/>
  <c r="F285" i="14"/>
  <c r="G285" i="14"/>
  <c r="D286" i="14"/>
  <c r="E286" i="14"/>
  <c r="F286" i="14"/>
  <c r="G286" i="14"/>
  <c r="D287" i="14"/>
  <c r="E287" i="14"/>
  <c r="F287" i="14"/>
  <c r="G287" i="14"/>
  <c r="D288" i="14"/>
  <c r="E288" i="14"/>
  <c r="F288" i="14"/>
  <c r="G288" i="14"/>
  <c r="D289" i="14"/>
  <c r="E289" i="14"/>
  <c r="F289" i="14"/>
  <c r="G289" i="14"/>
  <c r="D290" i="14"/>
  <c r="E290" i="14"/>
  <c r="F290" i="14"/>
  <c r="G290" i="14"/>
  <c r="D291" i="14"/>
  <c r="E291" i="14"/>
  <c r="F291" i="14"/>
  <c r="G291" i="14"/>
  <c r="D292" i="14"/>
  <c r="E292" i="14"/>
  <c r="F292" i="14"/>
  <c r="G292" i="14"/>
  <c r="D293" i="14"/>
  <c r="E293" i="14"/>
  <c r="F293" i="14"/>
  <c r="G293" i="14"/>
  <c r="D294" i="14"/>
  <c r="E294" i="14"/>
  <c r="F294" i="14"/>
  <c r="G294" i="14"/>
  <c r="D295" i="14"/>
  <c r="E295" i="14"/>
  <c r="F295" i="14"/>
  <c r="G295" i="14"/>
  <c r="D296" i="14"/>
  <c r="E296" i="14"/>
  <c r="F296" i="14"/>
  <c r="G296" i="14"/>
  <c r="D297" i="14"/>
  <c r="E297" i="14"/>
  <c r="F297" i="14"/>
  <c r="G297" i="14"/>
  <c r="D298" i="14"/>
  <c r="E298" i="14"/>
  <c r="F298" i="14"/>
  <c r="G298" i="14"/>
  <c r="D299" i="14"/>
  <c r="E299" i="14"/>
  <c r="F299" i="14"/>
  <c r="G299" i="14"/>
  <c r="D300" i="14"/>
  <c r="E300" i="14"/>
  <c r="F300" i="14"/>
  <c r="G300" i="14"/>
  <c r="D301" i="14"/>
  <c r="E301" i="14"/>
  <c r="F301" i="14"/>
  <c r="G301" i="14"/>
  <c r="D302" i="14"/>
  <c r="E302" i="14"/>
  <c r="F302" i="14"/>
  <c r="G302" i="14"/>
  <c r="D303" i="14"/>
  <c r="E303" i="14"/>
  <c r="F303" i="14"/>
  <c r="G303" i="14"/>
  <c r="D304" i="14"/>
  <c r="E304" i="14"/>
  <c r="F304" i="14"/>
  <c r="G304" i="14"/>
  <c r="D305" i="14"/>
  <c r="E305" i="14"/>
  <c r="F305" i="14"/>
  <c r="G305" i="14"/>
  <c r="D306" i="14"/>
  <c r="E306" i="14"/>
  <c r="F306" i="14"/>
  <c r="G306" i="14"/>
  <c r="D307" i="14"/>
  <c r="E307" i="14"/>
  <c r="F307" i="14"/>
  <c r="G307" i="14"/>
  <c r="D308" i="14"/>
  <c r="E308" i="14"/>
  <c r="F308" i="14"/>
  <c r="G308" i="14"/>
  <c r="D309" i="14"/>
  <c r="E309" i="14"/>
  <c r="F309" i="14"/>
  <c r="G309" i="14"/>
  <c r="D310" i="14"/>
  <c r="E310" i="14"/>
  <c r="F310" i="14"/>
  <c r="G310" i="14"/>
  <c r="D311" i="14"/>
  <c r="E311" i="14"/>
  <c r="F311" i="14"/>
  <c r="G311" i="14"/>
  <c r="D312" i="14"/>
  <c r="E312" i="14"/>
  <c r="F312" i="14"/>
  <c r="G312" i="14"/>
  <c r="D313" i="14"/>
  <c r="E313" i="14"/>
  <c r="F313" i="14"/>
  <c r="G313" i="14"/>
  <c r="D314" i="14"/>
  <c r="E314" i="14"/>
  <c r="F314" i="14"/>
  <c r="G314" i="14"/>
  <c r="I314" i="14"/>
  <c r="D315" i="14"/>
  <c r="E315" i="14"/>
  <c r="F315" i="14"/>
  <c r="G315" i="14"/>
  <c r="D316" i="14"/>
  <c r="E316" i="14"/>
  <c r="F316" i="14"/>
  <c r="G316" i="14"/>
  <c r="D317" i="14"/>
  <c r="E317" i="14"/>
  <c r="F317" i="14"/>
  <c r="G317" i="14"/>
  <c r="D318" i="14"/>
  <c r="E318" i="14"/>
  <c r="F318" i="14"/>
  <c r="G318" i="14"/>
  <c r="D319" i="14"/>
  <c r="E319" i="14"/>
  <c r="F319" i="14"/>
  <c r="G319" i="14"/>
  <c r="D320" i="14"/>
  <c r="E320" i="14"/>
  <c r="F320" i="14"/>
  <c r="G320" i="14"/>
  <c r="D321" i="14"/>
  <c r="E321" i="14"/>
  <c r="F321" i="14"/>
  <c r="G321" i="14"/>
  <c r="D322" i="14"/>
  <c r="E322" i="14"/>
  <c r="F322" i="14"/>
  <c r="G322" i="14"/>
  <c r="D323" i="14"/>
  <c r="E323" i="14"/>
  <c r="F323" i="14"/>
  <c r="G323" i="14"/>
  <c r="D324" i="14"/>
  <c r="E324" i="14"/>
  <c r="F324" i="14"/>
  <c r="G324" i="14"/>
  <c r="D325" i="14"/>
  <c r="E325" i="14"/>
  <c r="F325" i="14"/>
  <c r="G325" i="14"/>
  <c r="D326" i="14"/>
  <c r="E326" i="14"/>
  <c r="F326" i="14"/>
  <c r="G326" i="14"/>
  <c r="D327" i="14"/>
  <c r="E327" i="14"/>
  <c r="F327" i="14"/>
  <c r="G327" i="14"/>
  <c r="D328" i="14"/>
  <c r="E328" i="14"/>
  <c r="F328" i="14"/>
  <c r="G328" i="14"/>
  <c r="D329" i="14"/>
  <c r="E329" i="14"/>
  <c r="F329" i="14"/>
  <c r="G329" i="14"/>
  <c r="D330" i="14"/>
  <c r="E330" i="14"/>
  <c r="F330" i="14"/>
  <c r="G330" i="14"/>
  <c r="D331" i="14"/>
  <c r="E331" i="14"/>
  <c r="F331" i="14"/>
  <c r="G331" i="14"/>
  <c r="D332" i="14"/>
  <c r="E332" i="14"/>
  <c r="F332" i="14"/>
  <c r="G332" i="14"/>
  <c r="D333" i="14"/>
  <c r="E333" i="14"/>
  <c r="F333" i="14"/>
  <c r="G333" i="14"/>
  <c r="D334" i="14"/>
  <c r="E334" i="14"/>
  <c r="F334" i="14"/>
  <c r="G334" i="14"/>
  <c r="D335" i="14"/>
  <c r="E335" i="14"/>
  <c r="F335" i="14"/>
  <c r="G335" i="14"/>
  <c r="D336" i="14"/>
  <c r="E336" i="14"/>
  <c r="F336" i="14"/>
  <c r="G336" i="14"/>
  <c r="D337" i="14"/>
  <c r="E337" i="14"/>
  <c r="F337" i="14"/>
  <c r="G337" i="14"/>
  <c r="D338" i="14"/>
  <c r="E338" i="14"/>
  <c r="F338" i="14"/>
  <c r="G338" i="14"/>
  <c r="D339" i="14"/>
  <c r="E339" i="14"/>
  <c r="F339" i="14"/>
  <c r="G339" i="14"/>
  <c r="D340" i="14"/>
  <c r="E340" i="14"/>
  <c r="F340" i="14"/>
  <c r="G340" i="14"/>
  <c r="D341" i="14"/>
  <c r="E341" i="14"/>
  <c r="F341" i="14"/>
  <c r="G341" i="14"/>
  <c r="D342" i="14"/>
  <c r="E342" i="14"/>
  <c r="F342" i="14"/>
  <c r="G342" i="14"/>
  <c r="D343" i="14"/>
  <c r="E343" i="14"/>
  <c r="F343" i="14"/>
  <c r="G343" i="14"/>
  <c r="D344" i="14"/>
  <c r="E344" i="14"/>
  <c r="F344" i="14"/>
  <c r="G344" i="14"/>
  <c r="D345" i="14"/>
  <c r="E345" i="14"/>
  <c r="F345" i="14"/>
  <c r="G345" i="14"/>
  <c r="D346" i="14"/>
  <c r="E346" i="14"/>
  <c r="F346" i="14"/>
  <c r="G346" i="14"/>
  <c r="D347" i="14"/>
  <c r="E347" i="14"/>
  <c r="F347" i="14"/>
  <c r="G347" i="14"/>
  <c r="D348" i="14"/>
  <c r="E348" i="14"/>
  <c r="F348" i="14"/>
  <c r="G348" i="14"/>
  <c r="D349" i="14"/>
  <c r="E349" i="14"/>
  <c r="F349" i="14"/>
  <c r="G349" i="14"/>
  <c r="D350" i="14"/>
  <c r="E350" i="14"/>
  <c r="F350" i="14"/>
  <c r="G350" i="14"/>
  <c r="D351" i="14"/>
  <c r="E351" i="14"/>
  <c r="F351" i="14"/>
  <c r="G351" i="14"/>
  <c r="D352" i="14"/>
  <c r="E352" i="14"/>
  <c r="F352" i="14"/>
  <c r="G352" i="14"/>
  <c r="D353" i="14"/>
  <c r="E353" i="14"/>
  <c r="F353" i="14"/>
  <c r="G353" i="14"/>
  <c r="D354" i="14"/>
  <c r="E354" i="14"/>
  <c r="F354" i="14"/>
  <c r="G354" i="14"/>
  <c r="D355" i="14"/>
  <c r="E355" i="14"/>
  <c r="F355" i="14"/>
  <c r="G355" i="14"/>
  <c r="D356" i="14"/>
  <c r="E356" i="14"/>
  <c r="F356" i="14"/>
  <c r="G356" i="14"/>
  <c r="D357" i="14"/>
  <c r="E357" i="14"/>
  <c r="F357" i="14"/>
  <c r="G357" i="14"/>
  <c r="D358" i="14"/>
  <c r="E358" i="14"/>
  <c r="F358" i="14"/>
  <c r="G358" i="14"/>
  <c r="D359" i="14"/>
  <c r="E359" i="14"/>
  <c r="F359" i="14"/>
  <c r="G359" i="14"/>
  <c r="D360" i="14"/>
  <c r="E360" i="14"/>
  <c r="F360" i="14"/>
  <c r="G360" i="14"/>
  <c r="D361" i="14"/>
  <c r="E361" i="14"/>
  <c r="F361" i="14"/>
  <c r="G361" i="14"/>
  <c r="D362" i="14"/>
  <c r="E362" i="14"/>
  <c r="F362" i="14"/>
  <c r="G362" i="14"/>
  <c r="D363" i="14"/>
  <c r="E363" i="14"/>
  <c r="F363" i="14"/>
  <c r="G363" i="14"/>
  <c r="D364" i="14"/>
  <c r="E364" i="14"/>
  <c r="F364" i="14"/>
  <c r="G364" i="14"/>
  <c r="D365" i="14"/>
  <c r="E365" i="14"/>
  <c r="F365" i="14"/>
  <c r="G365" i="14"/>
  <c r="D366" i="14"/>
  <c r="E366" i="14"/>
  <c r="F366" i="14"/>
  <c r="G366" i="14"/>
  <c r="D367" i="14"/>
  <c r="E367" i="14"/>
  <c r="F367" i="14"/>
  <c r="G367" i="14"/>
  <c r="D368" i="14"/>
  <c r="E368" i="14"/>
  <c r="F368" i="14"/>
  <c r="G368" i="14"/>
  <c r="D369" i="14"/>
  <c r="E369" i="14"/>
  <c r="F369" i="14"/>
  <c r="G369" i="14"/>
  <c r="D370" i="14"/>
  <c r="E370" i="14"/>
  <c r="F370" i="14"/>
  <c r="G370" i="14"/>
  <c r="D129" i="14"/>
  <c r="E129" i="14"/>
  <c r="F129" i="14"/>
  <c r="G129" i="14"/>
  <c r="D130" i="14"/>
  <c r="E130" i="14"/>
  <c r="F130" i="14"/>
  <c r="AC130" i="14" s="1"/>
  <c r="G130" i="14"/>
  <c r="D131" i="14"/>
  <c r="E131" i="14"/>
  <c r="F131" i="14"/>
  <c r="G131" i="14"/>
  <c r="D132" i="14"/>
  <c r="E132" i="14"/>
  <c r="F132" i="14"/>
  <c r="AC132" i="14" s="1"/>
  <c r="G132" i="14"/>
  <c r="D133" i="14"/>
  <c r="E133" i="14"/>
  <c r="F133" i="14"/>
  <c r="G133" i="14"/>
  <c r="D134" i="14"/>
  <c r="E134" i="14"/>
  <c r="F134" i="14"/>
  <c r="AC134" i="14" s="1"/>
  <c r="G134" i="14"/>
  <c r="D135" i="14"/>
  <c r="E135" i="14"/>
  <c r="F135" i="14"/>
  <c r="G135" i="14"/>
  <c r="D136" i="14"/>
  <c r="E136" i="14"/>
  <c r="F136" i="14"/>
  <c r="AC136" i="14" s="1"/>
  <c r="G136" i="14"/>
  <c r="D137" i="14"/>
  <c r="E137" i="14"/>
  <c r="F137" i="14"/>
  <c r="G137" i="14"/>
  <c r="D138" i="14"/>
  <c r="E138" i="14"/>
  <c r="F138" i="14"/>
  <c r="AC138" i="14" s="1"/>
  <c r="G138" i="14"/>
  <c r="D139" i="14"/>
  <c r="E139" i="14"/>
  <c r="F139" i="14"/>
  <c r="G139" i="14"/>
  <c r="D140" i="14"/>
  <c r="E140" i="14"/>
  <c r="F140" i="14"/>
  <c r="AC140" i="14" s="1"/>
  <c r="G140" i="14"/>
  <c r="D141" i="14"/>
  <c r="E141" i="14"/>
  <c r="F141" i="14"/>
  <c r="G141" i="14"/>
  <c r="D142" i="14"/>
  <c r="E142" i="14"/>
  <c r="F142" i="14"/>
  <c r="AC142" i="14" s="1"/>
  <c r="G142" i="14"/>
  <c r="D143" i="14"/>
  <c r="E143" i="14"/>
  <c r="F143" i="14"/>
  <c r="G143" i="14"/>
  <c r="D144" i="14"/>
  <c r="E144" i="14"/>
  <c r="F144" i="14"/>
  <c r="AC144" i="14" s="1"/>
  <c r="G144" i="14"/>
  <c r="D145" i="14"/>
  <c r="E145" i="14"/>
  <c r="F145" i="14"/>
  <c r="G145" i="14"/>
  <c r="D146" i="14"/>
  <c r="E146" i="14"/>
  <c r="F146" i="14"/>
  <c r="AC146" i="14" s="1"/>
  <c r="G146" i="14"/>
  <c r="D147" i="14"/>
  <c r="E147" i="14"/>
  <c r="F147" i="14"/>
  <c r="G147" i="14"/>
  <c r="D148" i="14"/>
  <c r="E148" i="14"/>
  <c r="F148" i="14"/>
  <c r="AC148" i="14" s="1"/>
  <c r="G148" i="14"/>
  <c r="D149" i="14"/>
  <c r="E149" i="14"/>
  <c r="F149" i="14"/>
  <c r="G149" i="14"/>
  <c r="D150" i="14"/>
  <c r="E150" i="14"/>
  <c r="F150" i="14"/>
  <c r="AC150" i="14" s="1"/>
  <c r="G150" i="14"/>
  <c r="D151" i="14"/>
  <c r="E151" i="14"/>
  <c r="F151" i="14"/>
  <c r="G151" i="14"/>
  <c r="D152" i="14"/>
  <c r="E152" i="14"/>
  <c r="F152" i="14"/>
  <c r="AC152" i="14" s="1"/>
  <c r="G152" i="14"/>
  <c r="D153" i="14"/>
  <c r="E153" i="14"/>
  <c r="F153" i="14"/>
  <c r="G153" i="14"/>
  <c r="D154" i="14"/>
  <c r="E154" i="14"/>
  <c r="F154" i="14"/>
  <c r="AC154" i="14" s="1"/>
  <c r="G154" i="14"/>
  <c r="D155" i="14"/>
  <c r="E155" i="14"/>
  <c r="F155" i="14"/>
  <c r="G155" i="14"/>
  <c r="D156" i="14"/>
  <c r="E156" i="14"/>
  <c r="F156" i="14"/>
  <c r="AC156" i="14" s="1"/>
  <c r="G156" i="14"/>
  <c r="D157" i="14"/>
  <c r="E157" i="14"/>
  <c r="F157" i="14"/>
  <c r="G157" i="14"/>
  <c r="D158" i="14"/>
  <c r="E158" i="14"/>
  <c r="F158" i="14"/>
  <c r="AC158" i="14" s="1"/>
  <c r="G158" i="14"/>
  <c r="D159" i="14"/>
  <c r="E159" i="14"/>
  <c r="F159" i="14"/>
  <c r="G159" i="14"/>
  <c r="D160" i="14"/>
  <c r="E160" i="14"/>
  <c r="F160" i="14"/>
  <c r="AC160" i="14" s="1"/>
  <c r="G160" i="14"/>
  <c r="D161" i="14"/>
  <c r="E161" i="14"/>
  <c r="F161" i="14"/>
  <c r="G161" i="14"/>
  <c r="D162" i="14"/>
  <c r="E162" i="14"/>
  <c r="F162" i="14"/>
  <c r="AC162" i="14" s="1"/>
  <c r="G162" i="14"/>
  <c r="D163" i="14"/>
  <c r="E163" i="14"/>
  <c r="F163" i="14"/>
  <c r="G163" i="14"/>
  <c r="D164" i="14"/>
  <c r="E164" i="14"/>
  <c r="F164" i="14"/>
  <c r="AC164" i="14" s="1"/>
  <c r="G164" i="14"/>
  <c r="D165" i="14"/>
  <c r="E165" i="14"/>
  <c r="F165" i="14"/>
  <c r="G165" i="14"/>
  <c r="D166" i="14"/>
  <c r="E166" i="14"/>
  <c r="F166" i="14"/>
  <c r="AC166" i="14" s="1"/>
  <c r="G166" i="14"/>
  <c r="D167" i="14"/>
  <c r="E167" i="14"/>
  <c r="F167" i="14"/>
  <c r="G167" i="14"/>
  <c r="D168" i="14"/>
  <c r="E168" i="14"/>
  <c r="F168" i="14"/>
  <c r="AC168" i="14" s="1"/>
  <c r="G168" i="14"/>
  <c r="D169" i="14"/>
  <c r="E169" i="14"/>
  <c r="F169" i="14"/>
  <c r="G169" i="14"/>
  <c r="D170" i="14"/>
  <c r="E170" i="14"/>
  <c r="F170" i="14"/>
  <c r="AC170" i="14" s="1"/>
  <c r="G170" i="14"/>
  <c r="D171" i="14"/>
  <c r="E171" i="14"/>
  <c r="F171" i="14"/>
  <c r="G171" i="14"/>
  <c r="D172" i="14"/>
  <c r="E172" i="14"/>
  <c r="F172" i="14"/>
  <c r="AC172" i="14" s="1"/>
  <c r="G172" i="14"/>
  <c r="D173" i="14"/>
  <c r="E173" i="14"/>
  <c r="F173" i="14"/>
  <c r="G173" i="14"/>
  <c r="D174" i="14"/>
  <c r="E174" i="14"/>
  <c r="F174" i="14"/>
  <c r="AC174" i="14" s="1"/>
  <c r="G174" i="14"/>
  <c r="D175" i="14"/>
  <c r="E175" i="14"/>
  <c r="F175" i="14"/>
  <c r="G175" i="14"/>
  <c r="D176" i="14"/>
  <c r="E176" i="14"/>
  <c r="F176" i="14"/>
  <c r="AC176" i="14" s="1"/>
  <c r="G176" i="14"/>
  <c r="D177" i="14"/>
  <c r="E177" i="14"/>
  <c r="F177" i="14"/>
  <c r="G177" i="14"/>
  <c r="D178" i="14"/>
  <c r="E178" i="14"/>
  <c r="F178" i="14"/>
  <c r="AC178" i="14" s="1"/>
  <c r="G178" i="14"/>
  <c r="D179" i="14"/>
  <c r="E179" i="14"/>
  <c r="F179" i="14"/>
  <c r="G179" i="14"/>
  <c r="D180" i="14"/>
  <c r="E180" i="14"/>
  <c r="F180" i="14"/>
  <c r="AC180" i="14" s="1"/>
  <c r="G180" i="14"/>
  <c r="D181" i="14"/>
  <c r="E181" i="14"/>
  <c r="F181" i="14"/>
  <c r="G181" i="14"/>
  <c r="D182" i="14"/>
  <c r="E182" i="14"/>
  <c r="F182" i="14"/>
  <c r="AC182" i="14" s="1"/>
  <c r="G182" i="14"/>
  <c r="D183" i="14"/>
  <c r="E183" i="14"/>
  <c r="F183" i="14"/>
  <c r="G183" i="14"/>
  <c r="D184" i="14"/>
  <c r="E184" i="14"/>
  <c r="F184" i="14"/>
  <c r="AC184" i="14" s="1"/>
  <c r="G184" i="14"/>
  <c r="D185" i="14"/>
  <c r="E185" i="14"/>
  <c r="F185" i="14"/>
  <c r="G185" i="14"/>
  <c r="D186" i="14"/>
  <c r="E186" i="14"/>
  <c r="F186" i="14"/>
  <c r="AC186" i="14" s="1"/>
  <c r="G186" i="14"/>
  <c r="D187" i="14"/>
  <c r="E187" i="14"/>
  <c r="F187" i="14"/>
  <c r="G187" i="14"/>
  <c r="D188" i="14"/>
  <c r="E188" i="14"/>
  <c r="F188" i="14"/>
  <c r="AC188" i="14" s="1"/>
  <c r="G188" i="14"/>
  <c r="D189" i="14"/>
  <c r="E189" i="14"/>
  <c r="F189" i="14"/>
  <c r="G189" i="14"/>
  <c r="D190" i="14"/>
  <c r="E190" i="14"/>
  <c r="F190" i="14"/>
  <c r="AC190" i="14" s="1"/>
  <c r="G190" i="14"/>
  <c r="D191" i="14"/>
  <c r="E191" i="14"/>
  <c r="F191" i="14"/>
  <c r="G191" i="14"/>
  <c r="D192" i="14"/>
  <c r="E192" i="14"/>
  <c r="F192" i="14"/>
  <c r="AC192" i="14" s="1"/>
  <c r="G192" i="14"/>
  <c r="D193" i="14"/>
  <c r="E193" i="14"/>
  <c r="F193" i="14"/>
  <c r="G193" i="14"/>
  <c r="D194" i="14"/>
  <c r="E194" i="14"/>
  <c r="F194" i="14"/>
  <c r="AC194" i="14" s="1"/>
  <c r="G194" i="14"/>
  <c r="D195" i="14"/>
  <c r="E195" i="14"/>
  <c r="F195" i="14"/>
  <c r="G195" i="14"/>
  <c r="D196" i="14"/>
  <c r="E196" i="14"/>
  <c r="F196" i="14"/>
  <c r="AC196" i="14" s="1"/>
  <c r="G196" i="14"/>
  <c r="D197" i="14"/>
  <c r="E197" i="14"/>
  <c r="F197" i="14"/>
  <c r="G197" i="14"/>
  <c r="D198" i="14"/>
  <c r="E198" i="14"/>
  <c r="F198" i="14"/>
  <c r="AC198" i="14" s="1"/>
  <c r="G198" i="14"/>
  <c r="D199" i="14"/>
  <c r="E199" i="14"/>
  <c r="F199" i="14"/>
  <c r="G199" i="14"/>
  <c r="D200" i="14"/>
  <c r="E200" i="14"/>
  <c r="F200" i="14"/>
  <c r="AC200" i="14" s="1"/>
  <c r="G200" i="14"/>
  <c r="D201" i="14"/>
  <c r="E201" i="14"/>
  <c r="F201" i="14"/>
  <c r="G201" i="14"/>
  <c r="D202" i="14"/>
  <c r="E202" i="14"/>
  <c r="F202" i="14"/>
  <c r="AC202" i="14" s="1"/>
  <c r="G202" i="14"/>
  <c r="D203" i="14"/>
  <c r="E203" i="14"/>
  <c r="F203" i="14"/>
  <c r="G203" i="14"/>
  <c r="D204" i="14"/>
  <c r="E204" i="14"/>
  <c r="F204" i="14"/>
  <c r="AC204" i="14" s="1"/>
  <c r="G204" i="14"/>
  <c r="D205" i="14"/>
  <c r="E205" i="14"/>
  <c r="F205" i="14"/>
  <c r="G205" i="14"/>
  <c r="D206" i="14"/>
  <c r="E206" i="14"/>
  <c r="F206" i="14"/>
  <c r="AC206" i="14" s="1"/>
  <c r="G206" i="14"/>
  <c r="D207" i="14"/>
  <c r="E207" i="14"/>
  <c r="F207" i="14"/>
  <c r="G207" i="14"/>
  <c r="D208" i="14"/>
  <c r="E208" i="14"/>
  <c r="F208" i="14"/>
  <c r="AC208" i="14" s="1"/>
  <c r="G208" i="14"/>
  <c r="D209" i="14"/>
  <c r="E209" i="14"/>
  <c r="F209" i="14"/>
  <c r="G209" i="14"/>
  <c r="D210" i="14"/>
  <c r="E210" i="14"/>
  <c r="F210" i="14"/>
  <c r="AC210" i="14" s="1"/>
  <c r="G210" i="14"/>
  <c r="D211" i="14"/>
  <c r="E211" i="14"/>
  <c r="F211" i="14"/>
  <c r="G211" i="14"/>
  <c r="D212" i="14"/>
  <c r="E212" i="14"/>
  <c r="F212" i="14"/>
  <c r="AC212" i="14" s="1"/>
  <c r="G212" i="14"/>
  <c r="D213" i="14"/>
  <c r="E213" i="14"/>
  <c r="F213" i="14"/>
  <c r="G213" i="14"/>
  <c r="D214" i="14"/>
  <c r="E214" i="14"/>
  <c r="F214" i="14"/>
  <c r="AC214" i="14" s="1"/>
  <c r="G214" i="14"/>
  <c r="D215" i="14"/>
  <c r="E215" i="14"/>
  <c r="F215" i="14"/>
  <c r="G215" i="14"/>
  <c r="D216" i="14"/>
  <c r="E216" i="14"/>
  <c r="F216" i="14"/>
  <c r="AC216" i="14" s="1"/>
  <c r="G216" i="14"/>
  <c r="D217" i="14"/>
  <c r="E217" i="14"/>
  <c r="F217" i="14"/>
  <c r="G217" i="14"/>
  <c r="D218" i="14"/>
  <c r="E218" i="14"/>
  <c r="F218" i="14"/>
  <c r="AC218" i="14" s="1"/>
  <c r="G218" i="14"/>
  <c r="D219" i="14"/>
  <c r="E219" i="14"/>
  <c r="F219" i="14"/>
  <c r="G219" i="14"/>
  <c r="D220" i="14"/>
  <c r="E220" i="14"/>
  <c r="F220" i="14"/>
  <c r="AC220" i="14" s="1"/>
  <c r="G220" i="14"/>
  <c r="D221" i="14"/>
  <c r="E221" i="14"/>
  <c r="F221" i="14"/>
  <c r="G221" i="14"/>
  <c r="D222" i="14"/>
  <c r="E222" i="14"/>
  <c r="F222" i="14"/>
  <c r="AC222" i="14" s="1"/>
  <c r="G222" i="14"/>
  <c r="D223" i="14"/>
  <c r="E223" i="14"/>
  <c r="F223" i="14"/>
  <c r="G223" i="14"/>
  <c r="D224" i="14"/>
  <c r="E224" i="14"/>
  <c r="F224" i="14"/>
  <c r="AC224" i="14" s="1"/>
  <c r="G224" i="14"/>
  <c r="D225" i="14"/>
  <c r="E225" i="14"/>
  <c r="F225" i="14"/>
  <c r="G225" i="14"/>
  <c r="D226" i="14"/>
  <c r="E226" i="14"/>
  <c r="F226" i="14"/>
  <c r="AC226" i="14" s="1"/>
  <c r="G226" i="14"/>
  <c r="D227" i="14"/>
  <c r="E227" i="14"/>
  <c r="F227" i="14"/>
  <c r="G227" i="14"/>
  <c r="D228" i="14"/>
  <c r="E228" i="14"/>
  <c r="F228" i="14"/>
  <c r="AC228" i="14" s="1"/>
  <c r="G228" i="14"/>
  <c r="D229" i="14"/>
  <c r="E229" i="14"/>
  <c r="F229" i="14"/>
  <c r="G229" i="14"/>
  <c r="D230" i="14"/>
  <c r="E230" i="14"/>
  <c r="F230" i="14"/>
  <c r="AC230" i="14" s="1"/>
  <c r="G230" i="14"/>
  <c r="D231" i="14"/>
  <c r="E231" i="14"/>
  <c r="F231" i="14"/>
  <c r="G231" i="14"/>
  <c r="D232" i="14"/>
  <c r="E232" i="14"/>
  <c r="F232" i="14"/>
  <c r="AC232" i="14" s="1"/>
  <c r="G232" i="14"/>
  <c r="D233" i="14"/>
  <c r="E233" i="14"/>
  <c r="F233" i="14"/>
  <c r="G233" i="14"/>
  <c r="D234" i="14"/>
  <c r="E234" i="14"/>
  <c r="F234" i="14"/>
  <c r="AC234" i="14" s="1"/>
  <c r="G234" i="14"/>
  <c r="D235" i="14"/>
  <c r="E235" i="14"/>
  <c r="F235" i="14"/>
  <c r="G235" i="14"/>
  <c r="D236" i="14"/>
  <c r="E236" i="14"/>
  <c r="F236" i="14"/>
  <c r="AC236" i="14" s="1"/>
  <c r="G236" i="14"/>
  <c r="D237" i="14"/>
  <c r="E237" i="14"/>
  <c r="F237" i="14"/>
  <c r="G237" i="14"/>
  <c r="D238" i="14"/>
  <c r="E238" i="14"/>
  <c r="F238" i="14"/>
  <c r="AC238" i="14" s="1"/>
  <c r="G238" i="14"/>
  <c r="D239" i="14"/>
  <c r="E239" i="14"/>
  <c r="F239" i="14"/>
  <c r="G239" i="14"/>
  <c r="D240" i="14"/>
  <c r="E240" i="14"/>
  <c r="F240" i="14"/>
  <c r="AC240" i="14" s="1"/>
  <c r="G240" i="14"/>
  <c r="D241" i="14"/>
  <c r="E241" i="14"/>
  <c r="F241" i="14"/>
  <c r="G241" i="14"/>
  <c r="D242" i="14"/>
  <c r="E242" i="14"/>
  <c r="F242" i="14"/>
  <c r="AC242" i="14" s="1"/>
  <c r="G242" i="14"/>
  <c r="D243" i="14"/>
  <c r="E243" i="14"/>
  <c r="F243" i="14"/>
  <c r="G243" i="14"/>
  <c r="D244" i="14"/>
  <c r="E244" i="14"/>
  <c r="F244" i="14"/>
  <c r="AC244" i="14" s="1"/>
  <c r="G244" i="14"/>
  <c r="D245" i="14"/>
  <c r="E245" i="14"/>
  <c r="F245" i="14"/>
  <c r="G245" i="14"/>
  <c r="D246" i="14"/>
  <c r="E246" i="14"/>
  <c r="F246" i="14"/>
  <c r="AC246" i="14" s="1"/>
  <c r="G246" i="14"/>
  <c r="D247" i="14"/>
  <c r="E247" i="14"/>
  <c r="F247" i="14"/>
  <c r="G247" i="14"/>
  <c r="AA129" i="14"/>
  <c r="AB129" i="14"/>
  <c r="AC129" i="14"/>
  <c r="AA130" i="14"/>
  <c r="AB130" i="14"/>
  <c r="AA131" i="14"/>
  <c r="AB131" i="14"/>
  <c r="AC131" i="14"/>
  <c r="AA132" i="14"/>
  <c r="AB132" i="14"/>
  <c r="AA133" i="14"/>
  <c r="AB133" i="14"/>
  <c r="AC133" i="14"/>
  <c r="AA134" i="14"/>
  <c r="AB134" i="14"/>
  <c r="AA135" i="14"/>
  <c r="AB135" i="14"/>
  <c r="AC135" i="14"/>
  <c r="AA136" i="14"/>
  <c r="AB136" i="14"/>
  <c r="AA137" i="14"/>
  <c r="AB137" i="14"/>
  <c r="AC137" i="14"/>
  <c r="AA138" i="14"/>
  <c r="AB138" i="14"/>
  <c r="AA139" i="14"/>
  <c r="AB139" i="14"/>
  <c r="AC139" i="14"/>
  <c r="AA140" i="14"/>
  <c r="AB140" i="14"/>
  <c r="AA141" i="14"/>
  <c r="AB141" i="14"/>
  <c r="AC141" i="14"/>
  <c r="AA142" i="14"/>
  <c r="AB142" i="14"/>
  <c r="AA143" i="14"/>
  <c r="AB143" i="14"/>
  <c r="AC143" i="14"/>
  <c r="AA144" i="14"/>
  <c r="AB144" i="14"/>
  <c r="AA145" i="14"/>
  <c r="AB145" i="14"/>
  <c r="AC145" i="14"/>
  <c r="AA146" i="14"/>
  <c r="AB146" i="14"/>
  <c r="AA147" i="14"/>
  <c r="AB147" i="14"/>
  <c r="AC147" i="14"/>
  <c r="AA148" i="14"/>
  <c r="AB148" i="14"/>
  <c r="AA149" i="14"/>
  <c r="AB149" i="14"/>
  <c r="AC149" i="14"/>
  <c r="AA150" i="14"/>
  <c r="AB150" i="14"/>
  <c r="AA151" i="14"/>
  <c r="AB151" i="14"/>
  <c r="AC151" i="14"/>
  <c r="AA152" i="14"/>
  <c r="AB152" i="14"/>
  <c r="AA153" i="14"/>
  <c r="AB153" i="14"/>
  <c r="AC153" i="14"/>
  <c r="AA154" i="14"/>
  <c r="AB154" i="14"/>
  <c r="AA155" i="14"/>
  <c r="AB155" i="14"/>
  <c r="AC155" i="14"/>
  <c r="AA156" i="14"/>
  <c r="AB156" i="14"/>
  <c r="AA157" i="14"/>
  <c r="AB157" i="14"/>
  <c r="AC157" i="14"/>
  <c r="AA158" i="14"/>
  <c r="AB158" i="14"/>
  <c r="AA159" i="14"/>
  <c r="AB159" i="14"/>
  <c r="AC159" i="14"/>
  <c r="AA160" i="14"/>
  <c r="AB160" i="14"/>
  <c r="AA161" i="14"/>
  <c r="AB161" i="14"/>
  <c r="AC161" i="14"/>
  <c r="AA162" i="14"/>
  <c r="AB162" i="14"/>
  <c r="AA163" i="14"/>
  <c r="AB163" i="14"/>
  <c r="AC163" i="14"/>
  <c r="AA164" i="14"/>
  <c r="AB164" i="14"/>
  <c r="AA165" i="14"/>
  <c r="AB165" i="14"/>
  <c r="AC165" i="14"/>
  <c r="AA166" i="14"/>
  <c r="AB166" i="14"/>
  <c r="AA167" i="14"/>
  <c r="AB167" i="14"/>
  <c r="AC167" i="14"/>
  <c r="AA168" i="14"/>
  <c r="AB168" i="14"/>
  <c r="AA169" i="14"/>
  <c r="AB169" i="14"/>
  <c r="AC169" i="14"/>
  <c r="AA170" i="14"/>
  <c r="AB170" i="14"/>
  <c r="AA171" i="14"/>
  <c r="AB171" i="14"/>
  <c r="AC171" i="14"/>
  <c r="AA172" i="14"/>
  <c r="AB172" i="14"/>
  <c r="AA173" i="14"/>
  <c r="AB173" i="14"/>
  <c r="AC173" i="14"/>
  <c r="AA174" i="14"/>
  <c r="AB174" i="14"/>
  <c r="AA175" i="14"/>
  <c r="AB175" i="14"/>
  <c r="AC175" i="14"/>
  <c r="AA176" i="14"/>
  <c r="AB176" i="14"/>
  <c r="AA177" i="14"/>
  <c r="AB177" i="14"/>
  <c r="AC177" i="14"/>
  <c r="AA178" i="14"/>
  <c r="AB178" i="14"/>
  <c r="AA179" i="14"/>
  <c r="AB179" i="14"/>
  <c r="AC179" i="14"/>
  <c r="AA180" i="14"/>
  <c r="AB180" i="14"/>
  <c r="AA181" i="14"/>
  <c r="AB181" i="14"/>
  <c r="AC181" i="14"/>
  <c r="AA182" i="14"/>
  <c r="AB182" i="14"/>
  <c r="AA183" i="14"/>
  <c r="AB183" i="14"/>
  <c r="AC183" i="14"/>
  <c r="AA184" i="14"/>
  <c r="AB184" i="14"/>
  <c r="AA185" i="14"/>
  <c r="AB185" i="14"/>
  <c r="AC185" i="14"/>
  <c r="AA186" i="14"/>
  <c r="AB186" i="14"/>
  <c r="AA187" i="14"/>
  <c r="AB187" i="14"/>
  <c r="AC187" i="14"/>
  <c r="AA188" i="14"/>
  <c r="AB188" i="14"/>
  <c r="AA189" i="14"/>
  <c r="AB189" i="14"/>
  <c r="AC189" i="14"/>
  <c r="AA190" i="14"/>
  <c r="AB190" i="14"/>
  <c r="AA191" i="14"/>
  <c r="AB191" i="14"/>
  <c r="AC191" i="14"/>
  <c r="AA192" i="14"/>
  <c r="AB192" i="14"/>
  <c r="AA193" i="14"/>
  <c r="AB193" i="14"/>
  <c r="AC193" i="14"/>
  <c r="AA194" i="14"/>
  <c r="AB194" i="14"/>
  <c r="AA195" i="14"/>
  <c r="AB195" i="14"/>
  <c r="AC195" i="14"/>
  <c r="AA196" i="14"/>
  <c r="AB196" i="14"/>
  <c r="AA197" i="14"/>
  <c r="AB197" i="14"/>
  <c r="AC197" i="14"/>
  <c r="AA198" i="14"/>
  <c r="AB198" i="14"/>
  <c r="AA199" i="14"/>
  <c r="AB199" i="14"/>
  <c r="AC199" i="14"/>
  <c r="AA200" i="14"/>
  <c r="AB200" i="14"/>
  <c r="AA201" i="14"/>
  <c r="AB201" i="14"/>
  <c r="AC201" i="14"/>
  <c r="AA202" i="14"/>
  <c r="AB202" i="14"/>
  <c r="AA203" i="14"/>
  <c r="AB203" i="14"/>
  <c r="AC203" i="14"/>
  <c r="AA204" i="14"/>
  <c r="AB204" i="14"/>
  <c r="AA205" i="14"/>
  <c r="AB205" i="14"/>
  <c r="AC205" i="14"/>
  <c r="AA206" i="14"/>
  <c r="AB206" i="14"/>
  <c r="AA207" i="14"/>
  <c r="AB207" i="14"/>
  <c r="AC207" i="14"/>
  <c r="AA208" i="14"/>
  <c r="AB208" i="14"/>
  <c r="AA209" i="14"/>
  <c r="AB209" i="14"/>
  <c r="AC209" i="14"/>
  <c r="AA210" i="14"/>
  <c r="AB210" i="14"/>
  <c r="AA211" i="14"/>
  <c r="AB211" i="14"/>
  <c r="AC211" i="14"/>
  <c r="AA212" i="14"/>
  <c r="AB212" i="14"/>
  <c r="AA213" i="14"/>
  <c r="AB213" i="14"/>
  <c r="AC213" i="14"/>
  <c r="AA214" i="14"/>
  <c r="AB214" i="14"/>
  <c r="AA215" i="14"/>
  <c r="AB215" i="14"/>
  <c r="AC215" i="14"/>
  <c r="AA216" i="14"/>
  <c r="AB216" i="14"/>
  <c r="AA217" i="14"/>
  <c r="AB217" i="14"/>
  <c r="AC217" i="14"/>
  <c r="AA218" i="14"/>
  <c r="AB218" i="14"/>
  <c r="AA219" i="14"/>
  <c r="AB219" i="14"/>
  <c r="AC219" i="14"/>
  <c r="AA220" i="14"/>
  <c r="AB220" i="14"/>
  <c r="AA221" i="14"/>
  <c r="AB221" i="14"/>
  <c r="AC221" i="14"/>
  <c r="AA222" i="14"/>
  <c r="AB222" i="14"/>
  <c r="AA223" i="14"/>
  <c r="AB223" i="14"/>
  <c r="AC223" i="14"/>
  <c r="AA224" i="14"/>
  <c r="AB224" i="14"/>
  <c r="AA225" i="14"/>
  <c r="AB225" i="14"/>
  <c r="AC225" i="14"/>
  <c r="AA226" i="14"/>
  <c r="AB226" i="14"/>
  <c r="AA227" i="14"/>
  <c r="AB227" i="14"/>
  <c r="AC227" i="14"/>
  <c r="AA228" i="14"/>
  <c r="AB228" i="14"/>
  <c r="AA229" i="14"/>
  <c r="AB229" i="14"/>
  <c r="AC229" i="14"/>
  <c r="AA230" i="14"/>
  <c r="AB230" i="14"/>
  <c r="AA231" i="14"/>
  <c r="AB231" i="14"/>
  <c r="AC231" i="14"/>
  <c r="AA232" i="14"/>
  <c r="AB232" i="14"/>
  <c r="AA233" i="14"/>
  <c r="AB233" i="14"/>
  <c r="AC233" i="14"/>
  <c r="AA234" i="14"/>
  <c r="AB234" i="14"/>
  <c r="AA235" i="14"/>
  <c r="AB235" i="14"/>
  <c r="AC235" i="14"/>
  <c r="AA236" i="14"/>
  <c r="AB236" i="14"/>
  <c r="AA237" i="14"/>
  <c r="AB237" i="14"/>
  <c r="AC237" i="14"/>
  <c r="AA238" i="14"/>
  <c r="AB238" i="14"/>
  <c r="AA239" i="14"/>
  <c r="AB239" i="14"/>
  <c r="AC239" i="14"/>
  <c r="AA240" i="14"/>
  <c r="AB240" i="14"/>
  <c r="AA241" i="14"/>
  <c r="AB241" i="14"/>
  <c r="AC241" i="14"/>
  <c r="AA242" i="14"/>
  <c r="AB242" i="14"/>
  <c r="AA243" i="14"/>
  <c r="AB243" i="14"/>
  <c r="AC243" i="14"/>
  <c r="AA244" i="14"/>
  <c r="AB244" i="14"/>
  <c r="AA245" i="14"/>
  <c r="AB245" i="14"/>
  <c r="AC245" i="14"/>
  <c r="AA246" i="14"/>
  <c r="AB246" i="14"/>
  <c r="AA247" i="14"/>
  <c r="AB247" i="14"/>
  <c r="AC247" i="14"/>
  <c r="C6" i="14"/>
  <c r="C7" i="14"/>
  <c r="C8" i="14"/>
  <c r="C9" i="14"/>
  <c r="C10" i="14"/>
  <c r="C11" i="14"/>
  <c r="C12" i="14"/>
  <c r="C13" i="14"/>
  <c r="C14" i="14"/>
  <c r="C15" i="14"/>
  <c r="C16" i="14"/>
  <c r="C17" i="14"/>
  <c r="C18" i="14"/>
  <c r="C19" i="14"/>
  <c r="C20" i="14"/>
  <c r="C21" i="14"/>
  <c r="C22" i="14"/>
  <c r="C23" i="14"/>
  <c r="C24" i="14"/>
  <c r="C25" i="14"/>
  <c r="C26" i="14"/>
  <c r="C27" i="14"/>
  <c r="C28" i="14"/>
  <c r="C29" i="14"/>
  <c r="C30" i="14"/>
  <c r="C31" i="14"/>
  <c r="C32" i="14"/>
  <c r="C33" i="14"/>
  <c r="C34" i="14"/>
  <c r="C35" i="14"/>
  <c r="C36" i="14"/>
  <c r="C37" i="14"/>
  <c r="C38" i="14"/>
  <c r="C39" i="14"/>
  <c r="C40" i="14"/>
  <c r="C41" i="14"/>
  <c r="C42" i="14"/>
  <c r="C43" i="14"/>
  <c r="C44" i="14"/>
  <c r="C45" i="14"/>
  <c r="C46" i="14"/>
  <c r="C47" i="14"/>
  <c r="C48" i="14"/>
  <c r="C49" i="14"/>
  <c r="C50" i="14"/>
  <c r="C51" i="14"/>
  <c r="C52" i="14"/>
  <c r="C53" i="14"/>
  <c r="C54" i="14"/>
  <c r="C55" i="14"/>
  <c r="C56" i="14"/>
  <c r="C57" i="14"/>
  <c r="C58" i="14"/>
  <c r="C59" i="14"/>
  <c r="C60" i="14"/>
  <c r="C61" i="14"/>
  <c r="C62" i="14"/>
  <c r="C63" i="14"/>
  <c r="C64" i="14"/>
  <c r="C65" i="14"/>
  <c r="C66" i="14"/>
  <c r="C67" i="14"/>
  <c r="C68" i="14"/>
  <c r="C69" i="14"/>
  <c r="C70" i="14"/>
  <c r="C71" i="14"/>
  <c r="C72" i="14"/>
  <c r="C73" i="14"/>
  <c r="C74" i="14"/>
  <c r="C75" i="14"/>
  <c r="C76" i="14"/>
  <c r="C77" i="14"/>
  <c r="C78" i="14"/>
  <c r="C79" i="14"/>
  <c r="C80" i="14"/>
  <c r="C81" i="14"/>
  <c r="C82" i="14"/>
  <c r="C83" i="14"/>
  <c r="C84" i="14"/>
  <c r="C85" i="14"/>
  <c r="C86" i="14"/>
  <c r="C87" i="14"/>
  <c r="C88" i="14"/>
  <c r="C89" i="14"/>
  <c r="C90" i="14"/>
  <c r="C91" i="14"/>
  <c r="C92" i="14"/>
  <c r="C93" i="14"/>
  <c r="C94" i="14"/>
  <c r="C95" i="14"/>
  <c r="C96" i="14"/>
  <c r="C97" i="14"/>
  <c r="C98" i="14"/>
  <c r="C99" i="14"/>
  <c r="C100" i="14"/>
  <c r="C101" i="14"/>
  <c r="C102" i="14"/>
  <c r="C103" i="14"/>
  <c r="C104" i="14"/>
  <c r="C105" i="14"/>
  <c r="C106" i="14"/>
  <c r="C107" i="14"/>
  <c r="C108" i="14"/>
  <c r="C109" i="14"/>
  <c r="C110" i="14"/>
  <c r="C111" i="14"/>
  <c r="C112" i="14"/>
  <c r="C113" i="14"/>
  <c r="C114" i="14"/>
  <c r="C115" i="14"/>
  <c r="C116" i="14"/>
  <c r="C117" i="14"/>
  <c r="C118" i="14"/>
  <c r="C119" i="14"/>
  <c r="C120" i="14"/>
  <c r="C121" i="14"/>
  <c r="C122" i="14"/>
  <c r="C123" i="14"/>
  <c r="C124" i="14"/>
  <c r="D5" i="14"/>
  <c r="AA128" i="14"/>
  <c r="G132" i="2"/>
  <c r="H132" i="2"/>
  <c r="I132" i="2"/>
  <c r="J132" i="2"/>
  <c r="K132" i="2"/>
  <c r="L132" i="2"/>
  <c r="M132" i="2"/>
  <c r="N132" i="2"/>
  <c r="O132" i="2"/>
  <c r="G133" i="2"/>
  <c r="H133" i="2"/>
  <c r="I133" i="2"/>
  <c r="J133" i="2"/>
  <c r="K133" i="2"/>
  <c r="L133" i="2"/>
  <c r="M133" i="2"/>
  <c r="N133" i="2"/>
  <c r="O133" i="2"/>
  <c r="G134" i="2"/>
  <c r="H134" i="2"/>
  <c r="I134" i="2"/>
  <c r="J134" i="2"/>
  <c r="K134" i="2"/>
  <c r="L134" i="2"/>
  <c r="M134" i="2"/>
  <c r="N134" i="2"/>
  <c r="O134" i="2"/>
  <c r="G135" i="2"/>
  <c r="H135" i="2"/>
  <c r="I135" i="2"/>
  <c r="J135" i="2"/>
  <c r="K135" i="2"/>
  <c r="L135" i="2"/>
  <c r="M135" i="2"/>
  <c r="N135" i="2"/>
  <c r="O135" i="2"/>
  <c r="G136" i="2"/>
  <c r="H136" i="2"/>
  <c r="I136" i="2"/>
  <c r="J136" i="2"/>
  <c r="K136" i="2"/>
  <c r="L136" i="2"/>
  <c r="M136" i="2"/>
  <c r="N136" i="2"/>
  <c r="O136" i="2"/>
  <c r="G137" i="2"/>
  <c r="H137" i="2"/>
  <c r="I137" i="2"/>
  <c r="J137" i="2"/>
  <c r="K137" i="2"/>
  <c r="L137" i="2"/>
  <c r="M137" i="2"/>
  <c r="N137" i="2"/>
  <c r="O137" i="2"/>
  <c r="G138" i="2"/>
  <c r="H138" i="2"/>
  <c r="I138" i="2"/>
  <c r="J138" i="2"/>
  <c r="K138" i="2"/>
  <c r="L138" i="2"/>
  <c r="M138" i="2"/>
  <c r="N138" i="2"/>
  <c r="O138" i="2"/>
  <c r="G139" i="2"/>
  <c r="H139" i="2"/>
  <c r="I139" i="2"/>
  <c r="J139" i="2"/>
  <c r="K139" i="2"/>
  <c r="L139" i="2"/>
  <c r="M139" i="2"/>
  <c r="N139" i="2"/>
  <c r="O139" i="2"/>
  <c r="G140" i="2"/>
  <c r="H140" i="2"/>
  <c r="I140" i="2"/>
  <c r="J140" i="2"/>
  <c r="K260" i="14" s="1"/>
  <c r="K140" i="2"/>
  <c r="L140" i="2"/>
  <c r="M140" i="2"/>
  <c r="N140" i="2"/>
  <c r="O140" i="2"/>
  <c r="G141" i="2"/>
  <c r="H141" i="2"/>
  <c r="I141" i="2"/>
  <c r="J141" i="2"/>
  <c r="K141" i="2"/>
  <c r="L141" i="2"/>
  <c r="M141" i="2"/>
  <c r="N141" i="2"/>
  <c r="O141" i="2"/>
  <c r="G142" i="2"/>
  <c r="H142" i="2"/>
  <c r="I142" i="2"/>
  <c r="J142" i="2"/>
  <c r="K142" i="2"/>
  <c r="L142" i="2"/>
  <c r="M142" i="2"/>
  <c r="N142" i="2"/>
  <c r="O142" i="2"/>
  <c r="G143" i="2"/>
  <c r="H143" i="2"/>
  <c r="I143" i="2"/>
  <c r="J143" i="2"/>
  <c r="K143" i="2"/>
  <c r="L143" i="2"/>
  <c r="M143" i="2"/>
  <c r="N143" i="2"/>
  <c r="O143" i="2"/>
  <c r="G144" i="2"/>
  <c r="H144" i="2"/>
  <c r="I144" i="2"/>
  <c r="J144" i="2"/>
  <c r="K144" i="2"/>
  <c r="L144" i="2"/>
  <c r="M144" i="2"/>
  <c r="N144" i="2"/>
  <c r="O144" i="2"/>
  <c r="G145" i="2"/>
  <c r="H145" i="2"/>
  <c r="I145" i="2"/>
  <c r="J145" i="2"/>
  <c r="K145" i="2"/>
  <c r="L145" i="2"/>
  <c r="M145" i="2"/>
  <c r="N145" i="2"/>
  <c r="O145" i="2"/>
  <c r="G146" i="2"/>
  <c r="H146" i="2"/>
  <c r="I146" i="2"/>
  <c r="J146" i="2"/>
  <c r="K146" i="2"/>
  <c r="L146" i="2"/>
  <c r="M146" i="2"/>
  <c r="N146" i="2"/>
  <c r="O146" i="2"/>
  <c r="G147" i="2"/>
  <c r="H147" i="2"/>
  <c r="I147" i="2"/>
  <c r="J147" i="2"/>
  <c r="K147" i="2"/>
  <c r="L147" i="2"/>
  <c r="M147" i="2"/>
  <c r="N147" i="2"/>
  <c r="O147" i="2"/>
  <c r="G148" i="2"/>
  <c r="H148" i="2"/>
  <c r="I148" i="2"/>
  <c r="J148" i="2"/>
  <c r="K148" i="2"/>
  <c r="L148" i="2"/>
  <c r="M148" i="2"/>
  <c r="N148" i="2"/>
  <c r="O148" i="2"/>
  <c r="G149" i="2"/>
  <c r="H149" i="2"/>
  <c r="I149" i="2"/>
  <c r="J149" i="2"/>
  <c r="K149" i="2"/>
  <c r="L149" i="2"/>
  <c r="M149" i="2"/>
  <c r="N149" i="2"/>
  <c r="O149" i="2"/>
  <c r="G150" i="2"/>
  <c r="H150" i="2"/>
  <c r="I150" i="2"/>
  <c r="J150" i="2"/>
  <c r="K150" i="2"/>
  <c r="L150" i="2"/>
  <c r="M150" i="2"/>
  <c r="N150" i="2"/>
  <c r="O150" i="2"/>
  <c r="G151" i="2"/>
  <c r="H151" i="2"/>
  <c r="I151" i="2"/>
  <c r="J151" i="2"/>
  <c r="K151" i="2"/>
  <c r="L151" i="2"/>
  <c r="M151" i="2"/>
  <c r="N151" i="2"/>
  <c r="O151" i="2"/>
  <c r="G152" i="2"/>
  <c r="H152" i="2"/>
  <c r="I152" i="2"/>
  <c r="J152" i="2"/>
  <c r="K152" i="2"/>
  <c r="L152" i="2"/>
  <c r="M152" i="2"/>
  <c r="N152" i="2"/>
  <c r="O152" i="2"/>
  <c r="G153" i="2"/>
  <c r="H153" i="2"/>
  <c r="I153" i="2"/>
  <c r="J153" i="2"/>
  <c r="K153" i="2"/>
  <c r="L153" i="2"/>
  <c r="M153" i="2"/>
  <c r="N153" i="2"/>
  <c r="O153" i="2"/>
  <c r="G154" i="2"/>
  <c r="H154" i="2"/>
  <c r="I154" i="2"/>
  <c r="J154" i="2"/>
  <c r="K154" i="2"/>
  <c r="L154" i="2"/>
  <c r="M154" i="2"/>
  <c r="N154" i="2"/>
  <c r="O154" i="2"/>
  <c r="G155" i="2"/>
  <c r="H155" i="2"/>
  <c r="I155" i="2"/>
  <c r="J155" i="2"/>
  <c r="K155" i="2"/>
  <c r="L155" i="2"/>
  <c r="M155" i="2"/>
  <c r="N155" i="2"/>
  <c r="O155" i="2"/>
  <c r="G156" i="2"/>
  <c r="H156" i="2"/>
  <c r="I156" i="2"/>
  <c r="J156" i="2"/>
  <c r="K156" i="2"/>
  <c r="L156" i="2"/>
  <c r="M156" i="2"/>
  <c r="N156" i="2"/>
  <c r="O156" i="2"/>
  <c r="G157" i="2"/>
  <c r="H157" i="2"/>
  <c r="I157" i="2"/>
  <c r="J157" i="2"/>
  <c r="K157" i="2"/>
  <c r="L157" i="2"/>
  <c r="M157" i="2"/>
  <c r="N157" i="2"/>
  <c r="O157" i="2"/>
  <c r="G158" i="2"/>
  <c r="H158" i="2"/>
  <c r="I158" i="2"/>
  <c r="J158" i="2"/>
  <c r="K158" i="2"/>
  <c r="L158" i="2"/>
  <c r="M158" i="2"/>
  <c r="N158" i="2"/>
  <c r="O158" i="2"/>
  <c r="G159" i="2"/>
  <c r="H159" i="2"/>
  <c r="I159" i="2"/>
  <c r="J159" i="2"/>
  <c r="K159" i="2"/>
  <c r="L159" i="2"/>
  <c r="M159" i="2"/>
  <c r="N159" i="2"/>
  <c r="O159" i="2"/>
  <c r="G160" i="2"/>
  <c r="H160" i="2"/>
  <c r="I160" i="2"/>
  <c r="J160" i="2"/>
  <c r="K160" i="2"/>
  <c r="L160" i="2"/>
  <c r="M160" i="2"/>
  <c r="N160" i="2"/>
  <c r="O160" i="2"/>
  <c r="G161" i="2"/>
  <c r="H161" i="2"/>
  <c r="I161" i="2"/>
  <c r="J161" i="2"/>
  <c r="K161" i="2"/>
  <c r="L161" i="2"/>
  <c r="M161" i="2"/>
  <c r="N161" i="2"/>
  <c r="O161" i="2"/>
  <c r="G162" i="2"/>
  <c r="H162" i="2"/>
  <c r="I162" i="2"/>
  <c r="J162" i="2"/>
  <c r="K162" i="2"/>
  <c r="L162" i="2"/>
  <c r="M162" i="2"/>
  <c r="N162" i="2"/>
  <c r="O162" i="2"/>
  <c r="G163" i="2"/>
  <c r="H163" i="2"/>
  <c r="I163" i="2"/>
  <c r="J163" i="2"/>
  <c r="K163" i="2"/>
  <c r="L163" i="2"/>
  <c r="M163" i="2"/>
  <c r="N163" i="2"/>
  <c r="O163" i="2"/>
  <c r="G164" i="2"/>
  <c r="H164" i="2"/>
  <c r="I164" i="2"/>
  <c r="J164" i="2"/>
  <c r="K164" i="2"/>
  <c r="L164" i="2"/>
  <c r="M164" i="2"/>
  <c r="N164" i="2"/>
  <c r="O164" i="2"/>
  <c r="G165" i="2"/>
  <c r="H165" i="2"/>
  <c r="I165" i="2"/>
  <c r="J165" i="2"/>
  <c r="K165" i="2"/>
  <c r="L165" i="2"/>
  <c r="M165" i="2"/>
  <c r="N165" i="2"/>
  <c r="O165" i="2"/>
  <c r="G166" i="2"/>
  <c r="H166" i="2"/>
  <c r="I166" i="2"/>
  <c r="J166" i="2"/>
  <c r="K166" i="2"/>
  <c r="L166" i="2"/>
  <c r="M166" i="2"/>
  <c r="N166" i="2"/>
  <c r="O166" i="2"/>
  <c r="G167" i="2"/>
  <c r="H167" i="2"/>
  <c r="I167" i="2"/>
  <c r="J167" i="2"/>
  <c r="K167" i="2"/>
  <c r="L167" i="2"/>
  <c r="M167" i="2"/>
  <c r="N167" i="2"/>
  <c r="O167" i="2"/>
  <c r="G168" i="2"/>
  <c r="H168" i="2"/>
  <c r="I168" i="2"/>
  <c r="J168" i="2"/>
  <c r="K168" i="2"/>
  <c r="L168" i="2"/>
  <c r="M168" i="2"/>
  <c r="N168" i="2"/>
  <c r="O168" i="2"/>
  <c r="G169" i="2"/>
  <c r="H169" i="2"/>
  <c r="I169" i="2"/>
  <c r="J169" i="2"/>
  <c r="K169" i="2"/>
  <c r="L169" i="2"/>
  <c r="M169" i="2"/>
  <c r="N169" i="2"/>
  <c r="O169" i="2"/>
  <c r="G170" i="2"/>
  <c r="H170" i="2"/>
  <c r="I170" i="2"/>
  <c r="J170" i="2"/>
  <c r="K170" i="2"/>
  <c r="L170" i="2"/>
  <c r="M170" i="2"/>
  <c r="N170" i="2"/>
  <c r="O170" i="2"/>
  <c r="G171" i="2"/>
  <c r="H171" i="2"/>
  <c r="I171" i="2"/>
  <c r="J171" i="2"/>
  <c r="K171" i="2"/>
  <c r="L171" i="2"/>
  <c r="M171" i="2"/>
  <c r="N171" i="2"/>
  <c r="O171" i="2"/>
  <c r="G172" i="2"/>
  <c r="H172" i="2"/>
  <c r="I172" i="2"/>
  <c r="J172" i="2"/>
  <c r="K172" i="2"/>
  <c r="L172" i="2"/>
  <c r="M172" i="2"/>
  <c r="N172" i="2"/>
  <c r="O172" i="2"/>
  <c r="G173" i="2"/>
  <c r="H173" i="2"/>
  <c r="I173" i="2"/>
  <c r="J173" i="2"/>
  <c r="K173" i="2"/>
  <c r="L173" i="2"/>
  <c r="M173" i="2"/>
  <c r="N173" i="2"/>
  <c r="O173" i="2"/>
  <c r="G174" i="2"/>
  <c r="H174" i="2"/>
  <c r="I174" i="2"/>
  <c r="J174" i="2"/>
  <c r="K174" i="2"/>
  <c r="L174" i="2"/>
  <c r="M174" i="2"/>
  <c r="N174" i="2"/>
  <c r="O174" i="2"/>
  <c r="G175" i="2"/>
  <c r="H175" i="2"/>
  <c r="I175" i="2"/>
  <c r="J175" i="2"/>
  <c r="K175" i="2"/>
  <c r="L175" i="2"/>
  <c r="M175" i="2"/>
  <c r="N175" i="2"/>
  <c r="O175" i="2"/>
  <c r="G176" i="2"/>
  <c r="H176" i="2"/>
  <c r="I176" i="2"/>
  <c r="J176" i="2"/>
  <c r="K176" i="2"/>
  <c r="L176" i="2"/>
  <c r="M176" i="2"/>
  <c r="N176" i="2"/>
  <c r="O176" i="2"/>
  <c r="G177" i="2"/>
  <c r="H177" i="2"/>
  <c r="I177" i="2"/>
  <c r="J177" i="2"/>
  <c r="K177" i="2"/>
  <c r="L177" i="2"/>
  <c r="M177" i="2"/>
  <c r="N177" i="2"/>
  <c r="O177" i="2"/>
  <c r="G178" i="2"/>
  <c r="H178" i="2"/>
  <c r="I178" i="2"/>
  <c r="J178" i="2"/>
  <c r="K178" i="2"/>
  <c r="L178" i="2"/>
  <c r="M178" i="2"/>
  <c r="N178" i="2"/>
  <c r="O178" i="2"/>
  <c r="G179" i="2"/>
  <c r="H179" i="2"/>
  <c r="I179" i="2"/>
  <c r="J179" i="2"/>
  <c r="K179" i="2"/>
  <c r="L179" i="2"/>
  <c r="M179" i="2"/>
  <c r="N179" i="2"/>
  <c r="O179" i="2"/>
  <c r="G180" i="2"/>
  <c r="H180" i="2"/>
  <c r="I180" i="2"/>
  <c r="J180" i="2"/>
  <c r="K180" i="2"/>
  <c r="L180" i="2"/>
  <c r="M180" i="2"/>
  <c r="N180" i="2"/>
  <c r="O180" i="2"/>
  <c r="G181" i="2"/>
  <c r="H181" i="2"/>
  <c r="I181" i="2"/>
  <c r="J181" i="2"/>
  <c r="K181" i="2"/>
  <c r="L181" i="2"/>
  <c r="M181" i="2"/>
  <c r="N181" i="2"/>
  <c r="O181" i="2"/>
  <c r="G182" i="2"/>
  <c r="H182" i="2"/>
  <c r="I182" i="2"/>
  <c r="J182" i="2"/>
  <c r="K182" i="2"/>
  <c r="L182" i="2"/>
  <c r="M182" i="2"/>
  <c r="N182" i="2"/>
  <c r="O182" i="2"/>
  <c r="G183" i="2"/>
  <c r="H183" i="2"/>
  <c r="I183" i="2"/>
  <c r="J183" i="2"/>
  <c r="K183" i="2"/>
  <c r="L183" i="2"/>
  <c r="M183" i="2"/>
  <c r="N183" i="2"/>
  <c r="O183" i="2"/>
  <c r="G184" i="2"/>
  <c r="H184" i="2"/>
  <c r="I184" i="2"/>
  <c r="J184" i="2"/>
  <c r="K184" i="2"/>
  <c r="L184" i="2"/>
  <c r="M184" i="2"/>
  <c r="N184" i="2"/>
  <c r="O184" i="2"/>
  <c r="G185" i="2"/>
  <c r="H185" i="2"/>
  <c r="I185" i="2"/>
  <c r="J185" i="2"/>
  <c r="K185" i="2"/>
  <c r="L185" i="2"/>
  <c r="M185" i="2"/>
  <c r="N185" i="2"/>
  <c r="O185" i="2"/>
  <c r="G186" i="2"/>
  <c r="H186" i="2"/>
  <c r="I186" i="2"/>
  <c r="J186" i="2"/>
  <c r="K186" i="2"/>
  <c r="L186" i="2"/>
  <c r="M186" i="2"/>
  <c r="N186" i="2"/>
  <c r="O186" i="2"/>
  <c r="G187" i="2"/>
  <c r="H187" i="2"/>
  <c r="I187" i="2"/>
  <c r="J187" i="2"/>
  <c r="K187" i="2"/>
  <c r="L187" i="2"/>
  <c r="M187" i="2"/>
  <c r="N187" i="2"/>
  <c r="O187" i="2"/>
  <c r="G188" i="2"/>
  <c r="H188" i="2"/>
  <c r="I188" i="2"/>
  <c r="J188" i="2"/>
  <c r="K188" i="2"/>
  <c r="L188" i="2"/>
  <c r="M188" i="2"/>
  <c r="N188" i="2"/>
  <c r="O188" i="2"/>
  <c r="G189" i="2"/>
  <c r="H189" i="2"/>
  <c r="I189" i="2"/>
  <c r="J189" i="2"/>
  <c r="K189" i="2"/>
  <c r="L189" i="2"/>
  <c r="M189" i="2"/>
  <c r="N189" i="2"/>
  <c r="O189" i="2"/>
  <c r="G190" i="2"/>
  <c r="H190" i="2"/>
  <c r="I190" i="2"/>
  <c r="J190" i="2"/>
  <c r="K190" i="2"/>
  <c r="L190" i="2"/>
  <c r="M190" i="2"/>
  <c r="N190" i="2"/>
  <c r="O190" i="2"/>
  <c r="G191" i="2"/>
  <c r="H191" i="2"/>
  <c r="I191" i="2"/>
  <c r="J191" i="2"/>
  <c r="K191" i="2"/>
  <c r="L191" i="2"/>
  <c r="M191" i="2"/>
  <c r="N191" i="2"/>
  <c r="O191" i="2"/>
  <c r="G192" i="2"/>
  <c r="H192" i="2"/>
  <c r="I192" i="2"/>
  <c r="J192" i="2"/>
  <c r="K192" i="2"/>
  <c r="L192" i="2"/>
  <c r="M192" i="2"/>
  <c r="N192" i="2"/>
  <c r="O192" i="2"/>
  <c r="G193" i="2"/>
  <c r="H193" i="2"/>
  <c r="I193" i="2"/>
  <c r="J193" i="2"/>
  <c r="K193" i="2"/>
  <c r="L193" i="2"/>
  <c r="M193" i="2"/>
  <c r="N193" i="2"/>
  <c r="O193" i="2"/>
  <c r="G194" i="2"/>
  <c r="H194" i="2"/>
  <c r="I194" i="2"/>
  <c r="J194" i="2"/>
  <c r="K194" i="2"/>
  <c r="L194" i="2"/>
  <c r="M194" i="2"/>
  <c r="N194" i="2"/>
  <c r="O194" i="2"/>
  <c r="G195" i="2"/>
  <c r="H195" i="2"/>
  <c r="I195" i="2"/>
  <c r="J195" i="2"/>
  <c r="K195" i="2"/>
  <c r="L195" i="2"/>
  <c r="M195" i="2"/>
  <c r="N195" i="2"/>
  <c r="O195" i="2"/>
  <c r="G196" i="2"/>
  <c r="H196" i="2"/>
  <c r="I196" i="2"/>
  <c r="J196" i="2"/>
  <c r="K196" i="2"/>
  <c r="L196" i="2"/>
  <c r="M196" i="2"/>
  <c r="N196" i="2"/>
  <c r="O196" i="2"/>
  <c r="G197" i="2"/>
  <c r="H197" i="2"/>
  <c r="I197" i="2"/>
  <c r="J197" i="2"/>
  <c r="K197" i="2"/>
  <c r="L197" i="2"/>
  <c r="M197" i="2"/>
  <c r="N197" i="2"/>
  <c r="O197" i="2"/>
  <c r="G198" i="2"/>
  <c r="H198" i="2"/>
  <c r="I198" i="2"/>
  <c r="J198" i="2"/>
  <c r="K198" i="2"/>
  <c r="L198" i="2"/>
  <c r="M198" i="2"/>
  <c r="N198" i="2"/>
  <c r="O198" i="2"/>
  <c r="G199" i="2"/>
  <c r="H199" i="2"/>
  <c r="I199" i="2"/>
  <c r="J199" i="2"/>
  <c r="K199" i="2"/>
  <c r="L199" i="2"/>
  <c r="M199" i="2"/>
  <c r="N199" i="2"/>
  <c r="O199" i="2"/>
  <c r="G200" i="2"/>
  <c r="H200" i="2"/>
  <c r="I200" i="2"/>
  <c r="J200" i="2"/>
  <c r="K200" i="2"/>
  <c r="L200" i="2"/>
  <c r="M200" i="2"/>
  <c r="N200" i="2"/>
  <c r="O200" i="2"/>
  <c r="G201" i="2"/>
  <c r="H201" i="2"/>
  <c r="I201" i="2"/>
  <c r="J201" i="2"/>
  <c r="K201" i="2"/>
  <c r="L201" i="2"/>
  <c r="M201" i="2"/>
  <c r="N201" i="2"/>
  <c r="O201" i="2"/>
  <c r="G202" i="2"/>
  <c r="H202" i="2"/>
  <c r="I202" i="2"/>
  <c r="J202" i="2"/>
  <c r="K202" i="2"/>
  <c r="L202" i="2"/>
  <c r="M202" i="2"/>
  <c r="N202" i="2"/>
  <c r="O202" i="2"/>
  <c r="G203" i="2"/>
  <c r="H203" i="2"/>
  <c r="I203" i="2"/>
  <c r="J203" i="2"/>
  <c r="K203" i="2"/>
  <c r="L203" i="2"/>
  <c r="M203" i="2"/>
  <c r="N203" i="2"/>
  <c r="O203" i="2"/>
  <c r="G204" i="2"/>
  <c r="H204" i="2"/>
  <c r="I204" i="2"/>
  <c r="J204" i="2"/>
  <c r="K204" i="2"/>
  <c r="L204" i="2"/>
  <c r="M204" i="2"/>
  <c r="N204" i="2"/>
  <c r="O204" i="2"/>
  <c r="G205" i="2"/>
  <c r="H205" i="2"/>
  <c r="I205" i="2"/>
  <c r="J205" i="2"/>
  <c r="K205" i="2"/>
  <c r="L205" i="2"/>
  <c r="M205" i="2"/>
  <c r="N205" i="2"/>
  <c r="O205" i="2"/>
  <c r="G206" i="2"/>
  <c r="H206" i="2"/>
  <c r="I206" i="2"/>
  <c r="J206" i="2"/>
  <c r="K206" i="2"/>
  <c r="L206" i="2"/>
  <c r="M206" i="2"/>
  <c r="N206" i="2"/>
  <c r="O206" i="2"/>
  <c r="G207" i="2"/>
  <c r="H207" i="2"/>
  <c r="I207" i="2"/>
  <c r="J207" i="2"/>
  <c r="K207" i="2"/>
  <c r="L207" i="2"/>
  <c r="M207" i="2"/>
  <c r="N207" i="2"/>
  <c r="O207" i="2"/>
  <c r="G208" i="2"/>
  <c r="H208" i="2"/>
  <c r="I208" i="2"/>
  <c r="J208" i="2"/>
  <c r="K208" i="2"/>
  <c r="L208" i="2"/>
  <c r="M208" i="2"/>
  <c r="N208" i="2"/>
  <c r="O208" i="2"/>
  <c r="G209" i="2"/>
  <c r="H209" i="2"/>
  <c r="I209" i="2"/>
  <c r="J209" i="2"/>
  <c r="K209" i="2"/>
  <c r="L209" i="2"/>
  <c r="M209" i="2"/>
  <c r="N209" i="2"/>
  <c r="O209" i="2"/>
  <c r="G210" i="2"/>
  <c r="H210" i="2"/>
  <c r="I210" i="2"/>
  <c r="J210" i="2"/>
  <c r="K210" i="2"/>
  <c r="L210" i="2"/>
  <c r="M210" i="2"/>
  <c r="N210" i="2"/>
  <c r="O210" i="2"/>
  <c r="G211" i="2"/>
  <c r="H211" i="2"/>
  <c r="I211" i="2"/>
  <c r="J211" i="2"/>
  <c r="K211" i="2"/>
  <c r="L211" i="2"/>
  <c r="M211" i="2"/>
  <c r="N211" i="2"/>
  <c r="O211" i="2"/>
  <c r="G212" i="2"/>
  <c r="H212" i="2"/>
  <c r="I212" i="2"/>
  <c r="J212" i="2"/>
  <c r="K212" i="2"/>
  <c r="L212" i="2"/>
  <c r="M212" i="2"/>
  <c r="N212" i="2"/>
  <c r="O212" i="2"/>
  <c r="G213" i="2"/>
  <c r="H213" i="2"/>
  <c r="I213" i="2"/>
  <c r="J213" i="2"/>
  <c r="K213" i="2"/>
  <c r="L213" i="2"/>
  <c r="M213" i="2"/>
  <c r="N213" i="2"/>
  <c r="O213" i="2"/>
  <c r="G214" i="2"/>
  <c r="H214" i="2"/>
  <c r="I214" i="2"/>
  <c r="J214" i="2"/>
  <c r="K214" i="2"/>
  <c r="L214" i="2"/>
  <c r="M214" i="2"/>
  <c r="N214" i="2"/>
  <c r="O214" i="2"/>
  <c r="G215" i="2"/>
  <c r="H215" i="2"/>
  <c r="I215" i="2"/>
  <c r="J215" i="2"/>
  <c r="K215" i="2"/>
  <c r="L215" i="2"/>
  <c r="M215" i="2"/>
  <c r="N215" i="2"/>
  <c r="O215" i="2"/>
  <c r="G216" i="2"/>
  <c r="H216" i="2"/>
  <c r="I216" i="2"/>
  <c r="J216" i="2"/>
  <c r="K216" i="2"/>
  <c r="L216" i="2"/>
  <c r="M216" i="2"/>
  <c r="N216" i="2"/>
  <c r="O216" i="2"/>
  <c r="G217" i="2"/>
  <c r="H217" i="2"/>
  <c r="I217" i="2"/>
  <c r="J217" i="2"/>
  <c r="K217" i="2"/>
  <c r="L217" i="2"/>
  <c r="M217" i="2"/>
  <c r="N217" i="2"/>
  <c r="O217" i="2"/>
  <c r="G218" i="2"/>
  <c r="H218" i="2"/>
  <c r="I218" i="2"/>
  <c r="J218" i="2"/>
  <c r="K218" i="2"/>
  <c r="L218" i="2"/>
  <c r="M218" i="2"/>
  <c r="N218" i="2"/>
  <c r="O218" i="2"/>
  <c r="G219" i="2"/>
  <c r="H219" i="2"/>
  <c r="I219" i="2"/>
  <c r="J219" i="2"/>
  <c r="K219" i="2"/>
  <c r="L219" i="2"/>
  <c r="M219" i="2"/>
  <c r="N219" i="2"/>
  <c r="O219" i="2"/>
  <c r="G220" i="2"/>
  <c r="H220" i="2"/>
  <c r="I220" i="2"/>
  <c r="J220" i="2"/>
  <c r="K220" i="2"/>
  <c r="L220" i="2"/>
  <c r="M220" i="2"/>
  <c r="N220" i="2"/>
  <c r="O220" i="2"/>
  <c r="G221" i="2"/>
  <c r="H221" i="2"/>
  <c r="I221" i="2"/>
  <c r="J221" i="2"/>
  <c r="K221" i="2"/>
  <c r="L221" i="2"/>
  <c r="M221" i="2"/>
  <c r="N221" i="2"/>
  <c r="O221" i="2"/>
  <c r="G222" i="2"/>
  <c r="H222" i="2"/>
  <c r="I222" i="2"/>
  <c r="J222" i="2"/>
  <c r="K222" i="2"/>
  <c r="L222" i="2"/>
  <c r="M222" i="2"/>
  <c r="N222" i="2"/>
  <c r="O222" i="2"/>
  <c r="G223" i="2"/>
  <c r="H223" i="2"/>
  <c r="I223" i="2"/>
  <c r="J223" i="2"/>
  <c r="K223" i="2"/>
  <c r="L223" i="2"/>
  <c r="M223" i="2"/>
  <c r="N223" i="2"/>
  <c r="O223" i="2"/>
  <c r="G224" i="2"/>
  <c r="H224" i="2"/>
  <c r="I224" i="2"/>
  <c r="J224" i="2"/>
  <c r="K224" i="2"/>
  <c r="L224" i="2"/>
  <c r="M224" i="2"/>
  <c r="N224" i="2"/>
  <c r="O224" i="2"/>
  <c r="G225" i="2"/>
  <c r="H225" i="2"/>
  <c r="I225" i="2"/>
  <c r="J225" i="2"/>
  <c r="K225" i="2"/>
  <c r="L225" i="2"/>
  <c r="M225" i="2"/>
  <c r="N225" i="2"/>
  <c r="O225" i="2"/>
  <c r="G226" i="2"/>
  <c r="H226" i="2"/>
  <c r="I226" i="2"/>
  <c r="J226" i="2"/>
  <c r="K226" i="2"/>
  <c r="L226" i="2"/>
  <c r="M226" i="2"/>
  <c r="N226" i="2"/>
  <c r="O226" i="2"/>
  <c r="G227" i="2"/>
  <c r="H227" i="2"/>
  <c r="I227" i="2"/>
  <c r="J227" i="2"/>
  <c r="K227" i="2"/>
  <c r="L227" i="2"/>
  <c r="M227" i="2"/>
  <c r="N227" i="2"/>
  <c r="O227" i="2"/>
  <c r="G228" i="2"/>
  <c r="H228" i="2"/>
  <c r="I228" i="2"/>
  <c r="J228" i="2"/>
  <c r="K228" i="2"/>
  <c r="L228" i="2"/>
  <c r="M228" i="2"/>
  <c r="N228" i="2"/>
  <c r="O228" i="2"/>
  <c r="G229" i="2"/>
  <c r="H229" i="2"/>
  <c r="I229" i="2"/>
  <c r="J229" i="2"/>
  <c r="K229" i="2"/>
  <c r="L229" i="2"/>
  <c r="M229" i="2"/>
  <c r="N229" i="2"/>
  <c r="O229" i="2"/>
  <c r="G230" i="2"/>
  <c r="H230" i="2"/>
  <c r="I230" i="2"/>
  <c r="J230" i="2"/>
  <c r="K230" i="2"/>
  <c r="L230" i="2"/>
  <c r="M230" i="2"/>
  <c r="N230" i="2"/>
  <c r="O230" i="2"/>
  <c r="G231" i="2"/>
  <c r="H231" i="2"/>
  <c r="I231" i="2"/>
  <c r="J231" i="2"/>
  <c r="K231" i="2"/>
  <c r="L231" i="2"/>
  <c r="M231" i="2"/>
  <c r="N231" i="2"/>
  <c r="O231" i="2"/>
  <c r="G232" i="2"/>
  <c r="H232" i="2"/>
  <c r="I232" i="2"/>
  <c r="J232" i="2"/>
  <c r="K232" i="2"/>
  <c r="L232" i="2"/>
  <c r="M232" i="2"/>
  <c r="N232" i="2"/>
  <c r="O232" i="2"/>
  <c r="G233" i="2"/>
  <c r="H233" i="2"/>
  <c r="I233" i="2"/>
  <c r="J233" i="2"/>
  <c r="K233" i="2"/>
  <c r="L233" i="2"/>
  <c r="M233" i="2"/>
  <c r="N233" i="2"/>
  <c r="O233" i="2"/>
  <c r="G234" i="2"/>
  <c r="H234" i="2"/>
  <c r="I234" i="2"/>
  <c r="J234" i="2"/>
  <c r="K234" i="2"/>
  <c r="L234" i="2"/>
  <c r="M234" i="2"/>
  <c r="N234" i="2"/>
  <c r="O234" i="2"/>
  <c r="G235" i="2"/>
  <c r="H235" i="2"/>
  <c r="I235" i="2"/>
  <c r="J235" i="2"/>
  <c r="K235" i="2"/>
  <c r="L235" i="2"/>
  <c r="M235" i="2"/>
  <c r="N235" i="2"/>
  <c r="O235" i="2"/>
  <c r="G236" i="2"/>
  <c r="H236" i="2"/>
  <c r="I236" i="2"/>
  <c r="J236" i="2"/>
  <c r="K236" i="2"/>
  <c r="L236" i="2"/>
  <c r="M236" i="2"/>
  <c r="N236" i="2"/>
  <c r="O356" i="14" s="1"/>
  <c r="O236" i="2"/>
  <c r="G237" i="2"/>
  <c r="H237" i="2"/>
  <c r="I237" i="2"/>
  <c r="J237" i="2"/>
  <c r="K237" i="2"/>
  <c r="L237" i="2"/>
  <c r="M237" i="2"/>
  <c r="N237" i="2"/>
  <c r="O237" i="2"/>
  <c r="G238" i="2"/>
  <c r="H238" i="2"/>
  <c r="I238" i="2"/>
  <c r="J238" i="2"/>
  <c r="K238" i="2"/>
  <c r="L238" i="2"/>
  <c r="M238" i="2"/>
  <c r="N238" i="2"/>
  <c r="O238" i="2"/>
  <c r="G239" i="2"/>
  <c r="H239" i="2"/>
  <c r="I239" i="2"/>
  <c r="J239" i="2"/>
  <c r="K239" i="2"/>
  <c r="L239" i="2"/>
  <c r="M239" i="2"/>
  <c r="N239" i="2"/>
  <c r="O239" i="2"/>
  <c r="G240" i="2"/>
  <c r="H240" i="2"/>
  <c r="I240" i="2"/>
  <c r="J240" i="2"/>
  <c r="K240" i="2"/>
  <c r="L240" i="2"/>
  <c r="M240" i="2"/>
  <c r="N240" i="2"/>
  <c r="O240" i="2"/>
  <c r="G241" i="2"/>
  <c r="H241" i="2"/>
  <c r="I241" i="2"/>
  <c r="J241" i="2"/>
  <c r="K241" i="2"/>
  <c r="L241" i="2"/>
  <c r="M241" i="2"/>
  <c r="N241" i="2"/>
  <c r="O241" i="2"/>
  <c r="G242" i="2"/>
  <c r="H242" i="2"/>
  <c r="I242" i="2"/>
  <c r="J242" i="2"/>
  <c r="K242" i="2"/>
  <c r="L242" i="2"/>
  <c r="M242" i="2"/>
  <c r="N242" i="2"/>
  <c r="O242" i="2"/>
  <c r="G243" i="2"/>
  <c r="H243" i="2"/>
  <c r="I243" i="2"/>
  <c r="J243" i="2"/>
  <c r="K243" i="2"/>
  <c r="L243" i="2"/>
  <c r="M243" i="2"/>
  <c r="N243" i="2"/>
  <c r="O243" i="2"/>
  <c r="G244" i="2"/>
  <c r="H244" i="2"/>
  <c r="I244" i="2"/>
  <c r="J244" i="2"/>
  <c r="K244" i="2"/>
  <c r="L244" i="2"/>
  <c r="M244" i="2"/>
  <c r="N244" i="2"/>
  <c r="O244" i="2"/>
  <c r="G245" i="2"/>
  <c r="H245" i="2"/>
  <c r="I245" i="2"/>
  <c r="J245" i="2"/>
  <c r="K245" i="2"/>
  <c r="L245" i="2"/>
  <c r="M245" i="2"/>
  <c r="N245" i="2"/>
  <c r="O245" i="2"/>
  <c r="G246" i="2"/>
  <c r="H246" i="2"/>
  <c r="I246" i="2"/>
  <c r="J246" i="2"/>
  <c r="K246" i="2"/>
  <c r="L246" i="2"/>
  <c r="M246" i="2"/>
  <c r="N246" i="2"/>
  <c r="O246" i="2"/>
  <c r="G247" i="2"/>
  <c r="H247" i="2"/>
  <c r="I247" i="2"/>
  <c r="J247" i="2"/>
  <c r="K247" i="2"/>
  <c r="L247" i="2"/>
  <c r="M247" i="2"/>
  <c r="N247" i="2"/>
  <c r="O247" i="2"/>
  <c r="G248" i="2"/>
  <c r="H248" i="2"/>
  <c r="I248" i="2"/>
  <c r="J248" i="2"/>
  <c r="K248" i="2"/>
  <c r="L248" i="2"/>
  <c r="M248" i="2"/>
  <c r="N248" i="2"/>
  <c r="O248" i="2"/>
  <c r="G249" i="2"/>
  <c r="H249" i="2"/>
  <c r="I249" i="2"/>
  <c r="J249" i="2"/>
  <c r="K249" i="2"/>
  <c r="L249" i="2"/>
  <c r="M249" i="2"/>
  <c r="N249" i="2"/>
  <c r="O249" i="2"/>
  <c r="G250" i="2"/>
  <c r="H250" i="2"/>
  <c r="I250" i="2"/>
  <c r="J250" i="2"/>
  <c r="K250" i="2"/>
  <c r="L250" i="2"/>
  <c r="M250" i="2"/>
  <c r="N250" i="2"/>
  <c r="O250" i="2"/>
  <c r="H131" i="2"/>
  <c r="I131" i="2"/>
  <c r="J131" i="2"/>
  <c r="K131" i="2"/>
  <c r="L131" i="2"/>
  <c r="M131" i="2"/>
  <c r="N131" i="2"/>
  <c r="O131" i="2"/>
  <c r="G131" i="2"/>
  <c r="B123" i="4"/>
  <c r="M123" i="4"/>
  <c r="B124" i="4"/>
  <c r="M124" i="4" s="1"/>
  <c r="B125" i="4"/>
  <c r="M125" i="4" s="1"/>
  <c r="B113" i="4"/>
  <c r="M113" i="4" s="1"/>
  <c r="B114" i="4"/>
  <c r="M114" i="4" s="1"/>
  <c r="B115" i="4"/>
  <c r="M115" i="4" s="1"/>
  <c r="B116" i="4"/>
  <c r="M116" i="4" s="1"/>
  <c r="B117" i="4"/>
  <c r="M117" i="4"/>
  <c r="B118" i="4"/>
  <c r="M118" i="4" s="1"/>
  <c r="B119" i="4"/>
  <c r="M119" i="4"/>
  <c r="B120" i="4"/>
  <c r="M120" i="4"/>
  <c r="B121" i="4"/>
  <c r="M121" i="4"/>
  <c r="B122" i="4"/>
  <c r="M122" i="4" s="1"/>
  <c r="B102" i="4"/>
  <c r="M102" i="4" s="1"/>
  <c r="B103" i="4"/>
  <c r="M103" i="4" s="1"/>
  <c r="B104" i="4"/>
  <c r="M104" i="4"/>
  <c r="V104" i="4"/>
  <c r="B105" i="4"/>
  <c r="M105" i="4" s="1"/>
  <c r="B106" i="4"/>
  <c r="M106" i="4"/>
  <c r="B107" i="4"/>
  <c r="M107" i="4" s="1"/>
  <c r="B108" i="4"/>
  <c r="M108" i="4"/>
  <c r="V108" i="4" s="1"/>
  <c r="B109" i="4"/>
  <c r="M109" i="4"/>
  <c r="B110" i="4"/>
  <c r="M110" i="4" s="1"/>
  <c r="B111" i="4"/>
  <c r="M111" i="4" s="1"/>
  <c r="B112" i="4"/>
  <c r="M112" i="4"/>
  <c r="V112" i="4"/>
  <c r="B90" i="4"/>
  <c r="M90" i="4" s="1"/>
  <c r="B91" i="4"/>
  <c r="M91" i="4"/>
  <c r="V91" i="4"/>
  <c r="B92" i="4"/>
  <c r="M92" i="4" s="1"/>
  <c r="B93" i="4"/>
  <c r="M93" i="4" s="1"/>
  <c r="B94" i="4"/>
  <c r="M94" i="4"/>
  <c r="B95" i="4"/>
  <c r="M95" i="4"/>
  <c r="B96" i="4"/>
  <c r="M96" i="4" s="1"/>
  <c r="B97" i="4"/>
  <c r="M97" i="4"/>
  <c r="B98" i="4"/>
  <c r="M98" i="4" s="1"/>
  <c r="B99" i="4"/>
  <c r="M99" i="4"/>
  <c r="V99" i="4"/>
  <c r="B100" i="4"/>
  <c r="M100" i="4" s="1"/>
  <c r="B101" i="4"/>
  <c r="M101" i="4"/>
  <c r="V101" i="4"/>
  <c r="B51" i="4"/>
  <c r="M51" i="4"/>
  <c r="B52" i="4"/>
  <c r="M52" i="4" s="1"/>
  <c r="B53" i="4"/>
  <c r="M53" i="4" s="1"/>
  <c r="B54" i="4"/>
  <c r="M54" i="4" s="1"/>
  <c r="B55" i="4"/>
  <c r="M55" i="4" s="1"/>
  <c r="B56" i="4"/>
  <c r="M56" i="4"/>
  <c r="B57" i="4"/>
  <c r="M57" i="4" s="1"/>
  <c r="B58" i="4"/>
  <c r="M58" i="4" s="1"/>
  <c r="B59" i="4"/>
  <c r="M59" i="4"/>
  <c r="B60" i="4"/>
  <c r="M60" i="4" s="1"/>
  <c r="B61" i="4"/>
  <c r="M61" i="4" s="1"/>
  <c r="B62" i="4"/>
  <c r="M62" i="4" s="1"/>
  <c r="B63" i="4"/>
  <c r="M63" i="4"/>
  <c r="V63" i="4"/>
  <c r="B64" i="4"/>
  <c r="M64" i="4" s="1"/>
  <c r="V64" i="4"/>
  <c r="B65" i="4"/>
  <c r="M65" i="4" s="1"/>
  <c r="B66" i="4"/>
  <c r="M66" i="4"/>
  <c r="B67" i="4"/>
  <c r="M67" i="4"/>
  <c r="B68" i="4"/>
  <c r="M68" i="4" s="1"/>
  <c r="V68" i="4"/>
  <c r="B69" i="4"/>
  <c r="M69" i="4" s="1"/>
  <c r="B70" i="4"/>
  <c r="M70" i="4"/>
  <c r="B71" i="4"/>
  <c r="M71" i="4"/>
  <c r="V71" i="4"/>
  <c r="B72" i="4"/>
  <c r="M72" i="4" s="1"/>
  <c r="B73" i="4"/>
  <c r="M73" i="4" s="1"/>
  <c r="B74" i="4"/>
  <c r="M74" i="4" s="1"/>
  <c r="B75" i="4"/>
  <c r="M75" i="4"/>
  <c r="B76" i="4"/>
  <c r="M76" i="4" s="1"/>
  <c r="V76" i="4"/>
  <c r="B77" i="4"/>
  <c r="M77" i="4" s="1"/>
  <c r="B78" i="4"/>
  <c r="M78" i="4" s="1"/>
  <c r="B79" i="4"/>
  <c r="M79" i="4" s="1"/>
  <c r="B80" i="4"/>
  <c r="M80" i="4" s="1"/>
  <c r="B81" i="4"/>
  <c r="M81" i="4" s="1"/>
  <c r="B82" i="4"/>
  <c r="M82" i="4"/>
  <c r="B83" i="4"/>
  <c r="M83" i="4" s="1"/>
  <c r="B84" i="4"/>
  <c r="M84" i="4" s="1"/>
  <c r="B85" i="4"/>
  <c r="M85" i="4"/>
  <c r="V85" i="4"/>
  <c r="B86" i="4"/>
  <c r="M86" i="4"/>
  <c r="B87" i="4"/>
  <c r="M87" i="4" s="1"/>
  <c r="B88" i="4"/>
  <c r="M88" i="4" s="1"/>
  <c r="B89" i="4"/>
  <c r="M89" i="4" s="1"/>
  <c r="C138" i="2"/>
  <c r="D138" i="2"/>
  <c r="E138" i="2"/>
  <c r="F138" i="2"/>
  <c r="C139" i="2"/>
  <c r="D139" i="2"/>
  <c r="E139" i="2"/>
  <c r="F139" i="2"/>
  <c r="C140" i="2"/>
  <c r="D140" i="2"/>
  <c r="E140" i="2"/>
  <c r="F140" i="2"/>
  <c r="C141" i="2"/>
  <c r="D141" i="2"/>
  <c r="E141" i="2"/>
  <c r="F141" i="2"/>
  <c r="C142" i="2"/>
  <c r="D142" i="2"/>
  <c r="E142" i="2"/>
  <c r="F142" i="2"/>
  <c r="C143" i="2"/>
  <c r="D143" i="2"/>
  <c r="E143" i="2"/>
  <c r="F143" i="2"/>
  <c r="C144" i="2"/>
  <c r="D144" i="2"/>
  <c r="E144" i="2"/>
  <c r="F144" i="2"/>
  <c r="C145" i="2"/>
  <c r="D145" i="2"/>
  <c r="E145" i="2"/>
  <c r="F145" i="2"/>
  <c r="C146" i="2"/>
  <c r="D146" i="2"/>
  <c r="E146" i="2"/>
  <c r="F146" i="2"/>
  <c r="C147" i="2"/>
  <c r="D147" i="2"/>
  <c r="E147" i="2"/>
  <c r="F147" i="2"/>
  <c r="C148" i="2"/>
  <c r="D148" i="2"/>
  <c r="E148" i="2"/>
  <c r="F148" i="2"/>
  <c r="C149" i="2"/>
  <c r="D149" i="2"/>
  <c r="E149" i="2"/>
  <c r="F149" i="2"/>
  <c r="C150" i="2"/>
  <c r="D150" i="2"/>
  <c r="E150" i="2"/>
  <c r="F150" i="2"/>
  <c r="C151" i="2"/>
  <c r="D151" i="2"/>
  <c r="E151" i="2"/>
  <c r="F151" i="2"/>
  <c r="C152" i="2"/>
  <c r="D152" i="2"/>
  <c r="E152" i="2"/>
  <c r="F152" i="2"/>
  <c r="C153" i="2"/>
  <c r="D153" i="2"/>
  <c r="E153" i="2"/>
  <c r="F153" i="2"/>
  <c r="C154" i="2"/>
  <c r="D154" i="2"/>
  <c r="E154" i="2"/>
  <c r="F154" i="2"/>
  <c r="C155" i="2"/>
  <c r="D155" i="2"/>
  <c r="E155" i="2"/>
  <c r="F155" i="2"/>
  <c r="C156" i="2"/>
  <c r="D156" i="2"/>
  <c r="E156" i="2"/>
  <c r="F156" i="2"/>
  <c r="C157" i="2"/>
  <c r="D157" i="2"/>
  <c r="E157" i="2"/>
  <c r="F157" i="2"/>
  <c r="C158" i="2"/>
  <c r="D158" i="2"/>
  <c r="E158" i="2"/>
  <c r="F158" i="2"/>
  <c r="C159" i="2"/>
  <c r="D159" i="2"/>
  <c r="E159" i="2"/>
  <c r="F159" i="2"/>
  <c r="C160" i="2"/>
  <c r="D160" i="2"/>
  <c r="E160" i="2"/>
  <c r="F160" i="2"/>
  <c r="C161" i="2"/>
  <c r="D161" i="2"/>
  <c r="E161" i="2"/>
  <c r="F161" i="2"/>
  <c r="C162" i="2"/>
  <c r="D162" i="2"/>
  <c r="E162" i="2"/>
  <c r="F162" i="2"/>
  <c r="C163" i="2"/>
  <c r="D163" i="2"/>
  <c r="E163" i="2"/>
  <c r="F163" i="2"/>
  <c r="C164" i="2"/>
  <c r="D164" i="2"/>
  <c r="E164" i="2"/>
  <c r="F164" i="2"/>
  <c r="C165" i="2"/>
  <c r="D165" i="2"/>
  <c r="E165" i="2"/>
  <c r="F165" i="2"/>
  <c r="C166" i="2"/>
  <c r="D166" i="2"/>
  <c r="E166" i="2"/>
  <c r="F166" i="2"/>
  <c r="C167" i="2"/>
  <c r="D167" i="2"/>
  <c r="E167" i="2"/>
  <c r="F167" i="2"/>
  <c r="C168" i="2"/>
  <c r="D168" i="2"/>
  <c r="E168" i="2"/>
  <c r="F168" i="2"/>
  <c r="C169" i="2"/>
  <c r="D169" i="2"/>
  <c r="E169" i="2"/>
  <c r="F169" i="2"/>
  <c r="C170" i="2"/>
  <c r="D170" i="2"/>
  <c r="E170" i="2"/>
  <c r="F170" i="2"/>
  <c r="C171" i="2"/>
  <c r="D171" i="2"/>
  <c r="E171" i="2"/>
  <c r="F171" i="2"/>
  <c r="C172" i="2"/>
  <c r="D172" i="2"/>
  <c r="E172" i="2"/>
  <c r="F172" i="2"/>
  <c r="C173" i="2"/>
  <c r="D173" i="2"/>
  <c r="E173" i="2"/>
  <c r="F173" i="2"/>
  <c r="C174" i="2"/>
  <c r="D174" i="2"/>
  <c r="E174" i="2"/>
  <c r="F174" i="2"/>
  <c r="C175" i="2"/>
  <c r="D175" i="2"/>
  <c r="E175" i="2"/>
  <c r="F175" i="2"/>
  <c r="C176" i="2"/>
  <c r="D176" i="2"/>
  <c r="E176" i="2"/>
  <c r="F176" i="2"/>
  <c r="C177" i="2"/>
  <c r="D177" i="2"/>
  <c r="E177" i="2"/>
  <c r="F177" i="2"/>
  <c r="C178" i="2"/>
  <c r="D178" i="2"/>
  <c r="E178" i="2"/>
  <c r="F178" i="2"/>
  <c r="C179" i="2"/>
  <c r="D179" i="2"/>
  <c r="E179" i="2"/>
  <c r="F179" i="2"/>
  <c r="C180" i="2"/>
  <c r="D180" i="2"/>
  <c r="E180" i="2"/>
  <c r="F180" i="2"/>
  <c r="C181" i="2"/>
  <c r="D181" i="2"/>
  <c r="E181" i="2"/>
  <c r="F181" i="2"/>
  <c r="C182" i="2"/>
  <c r="D182" i="2"/>
  <c r="E182" i="2"/>
  <c r="F182" i="2"/>
  <c r="C183" i="2"/>
  <c r="D183" i="2"/>
  <c r="E183" i="2"/>
  <c r="F183" i="2"/>
  <c r="C184" i="2"/>
  <c r="D184" i="2"/>
  <c r="E184" i="2"/>
  <c r="F184" i="2"/>
  <c r="C185" i="2"/>
  <c r="D185" i="2"/>
  <c r="E185" i="2"/>
  <c r="F185" i="2"/>
  <c r="C186" i="2"/>
  <c r="D186" i="2"/>
  <c r="E186" i="2"/>
  <c r="F186" i="2"/>
  <c r="C187" i="2"/>
  <c r="D187" i="2"/>
  <c r="E187" i="2"/>
  <c r="F187" i="2"/>
  <c r="C188" i="2"/>
  <c r="D188" i="2"/>
  <c r="E188" i="2"/>
  <c r="F188" i="2"/>
  <c r="C189" i="2"/>
  <c r="D189" i="2"/>
  <c r="E189" i="2"/>
  <c r="F189" i="2"/>
  <c r="C190" i="2"/>
  <c r="D190" i="2"/>
  <c r="E190" i="2"/>
  <c r="F190" i="2"/>
  <c r="C191" i="2"/>
  <c r="D191" i="2"/>
  <c r="E191" i="2"/>
  <c r="F191" i="2"/>
  <c r="C192" i="2"/>
  <c r="D192" i="2"/>
  <c r="E192" i="2"/>
  <c r="F192" i="2"/>
  <c r="C193" i="2"/>
  <c r="D193" i="2"/>
  <c r="E193" i="2"/>
  <c r="F193" i="2"/>
  <c r="C194" i="2"/>
  <c r="D194" i="2"/>
  <c r="E194" i="2"/>
  <c r="F194" i="2"/>
  <c r="C195" i="2"/>
  <c r="D195" i="2"/>
  <c r="E195" i="2"/>
  <c r="F195" i="2"/>
  <c r="C196" i="2"/>
  <c r="D196" i="2"/>
  <c r="E196" i="2"/>
  <c r="F196" i="2"/>
  <c r="C197" i="2"/>
  <c r="D197" i="2"/>
  <c r="E197" i="2"/>
  <c r="F197" i="2"/>
  <c r="C198" i="2"/>
  <c r="D198" i="2"/>
  <c r="E198" i="2"/>
  <c r="F198" i="2"/>
  <c r="C199" i="2"/>
  <c r="D199" i="2"/>
  <c r="E199" i="2"/>
  <c r="F199" i="2"/>
  <c r="C200" i="2"/>
  <c r="D200" i="2"/>
  <c r="E200" i="2"/>
  <c r="F200" i="2"/>
  <c r="C201" i="2"/>
  <c r="D201" i="2"/>
  <c r="E201" i="2"/>
  <c r="F201" i="2"/>
  <c r="C202" i="2"/>
  <c r="D202" i="2"/>
  <c r="E202" i="2"/>
  <c r="F202" i="2"/>
  <c r="C203" i="2"/>
  <c r="D203" i="2"/>
  <c r="E203" i="2"/>
  <c r="F203" i="2"/>
  <c r="C204" i="2"/>
  <c r="D204" i="2"/>
  <c r="E204" i="2"/>
  <c r="F204" i="2"/>
  <c r="C205" i="2"/>
  <c r="D205" i="2"/>
  <c r="E205" i="2"/>
  <c r="F205" i="2"/>
  <c r="C206" i="2"/>
  <c r="D206" i="2"/>
  <c r="E206" i="2"/>
  <c r="F206" i="2"/>
  <c r="C207" i="2"/>
  <c r="D207" i="2"/>
  <c r="E207" i="2"/>
  <c r="F207" i="2"/>
  <c r="C208" i="2"/>
  <c r="D208" i="2"/>
  <c r="E208" i="2"/>
  <c r="F208" i="2"/>
  <c r="C209" i="2"/>
  <c r="D209" i="2"/>
  <c r="E209" i="2"/>
  <c r="F209" i="2"/>
  <c r="C210" i="2"/>
  <c r="D210" i="2"/>
  <c r="E210" i="2"/>
  <c r="F210" i="2"/>
  <c r="C211" i="2"/>
  <c r="D211" i="2"/>
  <c r="E211" i="2"/>
  <c r="F211" i="2"/>
  <c r="C212" i="2"/>
  <c r="D212" i="2"/>
  <c r="E212" i="2"/>
  <c r="F212" i="2"/>
  <c r="C213" i="2"/>
  <c r="D213" i="2"/>
  <c r="E213" i="2"/>
  <c r="F213" i="2"/>
  <c r="C214" i="2"/>
  <c r="D214" i="2"/>
  <c r="E214" i="2"/>
  <c r="F214" i="2"/>
  <c r="C215" i="2"/>
  <c r="D215" i="2"/>
  <c r="E215" i="2"/>
  <c r="F215" i="2"/>
  <c r="C216" i="2"/>
  <c r="D216" i="2"/>
  <c r="E216" i="2"/>
  <c r="F216" i="2"/>
  <c r="C217" i="2"/>
  <c r="D217" i="2"/>
  <c r="E217" i="2"/>
  <c r="F217" i="2"/>
  <c r="C218" i="2"/>
  <c r="D218" i="2"/>
  <c r="E218" i="2"/>
  <c r="F218" i="2"/>
  <c r="C219" i="2"/>
  <c r="D219" i="2"/>
  <c r="E219" i="2"/>
  <c r="F219" i="2"/>
  <c r="C220" i="2"/>
  <c r="D220" i="2"/>
  <c r="E220" i="2"/>
  <c r="F220" i="2"/>
  <c r="C221" i="2"/>
  <c r="D221" i="2"/>
  <c r="E221" i="2"/>
  <c r="F221" i="2"/>
  <c r="C222" i="2"/>
  <c r="D222" i="2"/>
  <c r="E222" i="2"/>
  <c r="F222" i="2"/>
  <c r="C223" i="2"/>
  <c r="D223" i="2"/>
  <c r="E223" i="2"/>
  <c r="F223" i="2"/>
  <c r="C224" i="2"/>
  <c r="D224" i="2"/>
  <c r="E224" i="2"/>
  <c r="F224" i="2"/>
  <c r="C225" i="2"/>
  <c r="D225" i="2"/>
  <c r="E225" i="2"/>
  <c r="F225" i="2"/>
  <c r="C226" i="2"/>
  <c r="D226" i="2"/>
  <c r="E226" i="2"/>
  <c r="F226" i="2"/>
  <c r="C227" i="2"/>
  <c r="D227" i="2"/>
  <c r="E227" i="2"/>
  <c r="F227" i="2"/>
  <c r="C228" i="2"/>
  <c r="D228" i="2"/>
  <c r="E228" i="2"/>
  <c r="F228" i="2"/>
  <c r="C229" i="2"/>
  <c r="D229" i="2"/>
  <c r="E229" i="2"/>
  <c r="F229" i="2"/>
  <c r="C230" i="2"/>
  <c r="D230" i="2"/>
  <c r="E230" i="2"/>
  <c r="F230" i="2"/>
  <c r="C231" i="2"/>
  <c r="D231" i="2"/>
  <c r="E231" i="2"/>
  <c r="F231" i="2"/>
  <c r="C232" i="2"/>
  <c r="D232" i="2"/>
  <c r="E232" i="2"/>
  <c r="F232" i="2"/>
  <c r="C233" i="2"/>
  <c r="D233" i="2"/>
  <c r="E233" i="2"/>
  <c r="F233" i="2"/>
  <c r="C234" i="2"/>
  <c r="D234" i="2"/>
  <c r="E234" i="2"/>
  <c r="F234" i="2"/>
  <c r="C235" i="2"/>
  <c r="D235" i="2"/>
  <c r="E235" i="2"/>
  <c r="F235" i="2"/>
  <c r="C236" i="2"/>
  <c r="D236" i="2"/>
  <c r="E236" i="2"/>
  <c r="F236" i="2"/>
  <c r="C237" i="2"/>
  <c r="D237" i="2"/>
  <c r="E237" i="2"/>
  <c r="F237" i="2"/>
  <c r="C238" i="2"/>
  <c r="D238" i="2"/>
  <c r="E238" i="2"/>
  <c r="F238" i="2"/>
  <c r="C239" i="2"/>
  <c r="D239" i="2"/>
  <c r="E239" i="2"/>
  <c r="F239" i="2"/>
  <c r="C240" i="2"/>
  <c r="D240" i="2"/>
  <c r="E240" i="2"/>
  <c r="F240" i="2"/>
  <c r="C241" i="2"/>
  <c r="D241" i="2"/>
  <c r="E241" i="2"/>
  <c r="F241" i="2"/>
  <c r="C242" i="2"/>
  <c r="D242" i="2"/>
  <c r="E242" i="2"/>
  <c r="F242" i="2"/>
  <c r="C243" i="2"/>
  <c r="D243" i="2"/>
  <c r="E243" i="2"/>
  <c r="F243" i="2"/>
  <c r="C244" i="2"/>
  <c r="D244" i="2"/>
  <c r="E244" i="2"/>
  <c r="F244" i="2"/>
  <c r="C245" i="2"/>
  <c r="D245" i="2"/>
  <c r="E245" i="2"/>
  <c r="F245" i="2"/>
  <c r="C246" i="2"/>
  <c r="D246" i="2"/>
  <c r="E246" i="2"/>
  <c r="F246" i="2"/>
  <c r="C247" i="2"/>
  <c r="D247" i="2"/>
  <c r="E247" i="2"/>
  <c r="F247" i="2"/>
  <c r="C248" i="2"/>
  <c r="D248" i="2"/>
  <c r="E248" i="2"/>
  <c r="F248" i="2"/>
  <c r="C249" i="2"/>
  <c r="D249" i="2"/>
  <c r="E249" i="2"/>
  <c r="F249" i="2"/>
  <c r="C250" i="2"/>
  <c r="D250" i="2"/>
  <c r="E250" i="2"/>
  <c r="F250" i="2"/>
  <c r="I368" i="14" l="1"/>
  <c r="AD361" i="14"/>
  <c r="H361" i="14"/>
  <c r="P353" i="14"/>
  <c r="AI348" i="14"/>
  <c r="M348" i="14"/>
  <c r="K342" i="14"/>
  <c r="K369" i="14"/>
  <c r="M367" i="14"/>
  <c r="P364" i="14"/>
  <c r="J362" i="14"/>
  <c r="M359" i="14"/>
  <c r="P370" i="14"/>
  <c r="AD370" i="14"/>
  <c r="H370" i="14"/>
  <c r="I369" i="14"/>
  <c r="AF368" i="14"/>
  <c r="J368" i="14"/>
  <c r="K367" i="14"/>
  <c r="L366" i="14"/>
  <c r="M365" i="14"/>
  <c r="N364" i="14"/>
  <c r="O363" i="14"/>
  <c r="P362" i="14"/>
  <c r="AD362" i="14"/>
  <c r="H362" i="14"/>
  <c r="AE361" i="14"/>
  <c r="I361" i="14"/>
  <c r="J360" i="14"/>
  <c r="K359" i="14"/>
  <c r="L358" i="14"/>
  <c r="M357" i="14"/>
  <c r="N356" i="14"/>
  <c r="AK356" i="14" s="1"/>
  <c r="O355" i="14"/>
  <c r="P354" i="14"/>
  <c r="AD354" i="14"/>
  <c r="H354" i="14"/>
  <c r="I353" i="14"/>
  <c r="J352" i="14"/>
  <c r="K351" i="14"/>
  <c r="L350" i="14"/>
  <c r="M349" i="14"/>
  <c r="AJ348" i="14"/>
  <c r="N348" i="14"/>
  <c r="O347" i="14"/>
  <c r="P346" i="14"/>
  <c r="AD346" i="14"/>
  <c r="H346" i="14"/>
  <c r="I345" i="14"/>
  <c r="J344" i="14"/>
  <c r="K343" i="14"/>
  <c r="AH342" i="14"/>
  <c r="L342" i="14"/>
  <c r="M341" i="14"/>
  <c r="N340" i="14"/>
  <c r="O339" i="14"/>
  <c r="P338" i="14"/>
  <c r="AD338" i="14"/>
  <c r="H338" i="14"/>
  <c r="I337" i="14"/>
  <c r="J336" i="14"/>
  <c r="K335" i="14"/>
  <c r="L334" i="14"/>
  <c r="M333" i="14"/>
  <c r="N332" i="14"/>
  <c r="O331" i="14"/>
  <c r="P330" i="14"/>
  <c r="AD330" i="14"/>
  <c r="H330" i="14"/>
  <c r="I329" i="14"/>
  <c r="J328" i="14"/>
  <c r="K327" i="14"/>
  <c r="L326" i="14"/>
  <c r="M325" i="14"/>
  <c r="N324" i="14"/>
  <c r="O323" i="14"/>
  <c r="P322" i="14"/>
  <c r="AD322" i="14"/>
  <c r="H322" i="14"/>
  <c r="I321" i="14"/>
  <c r="J320" i="14"/>
  <c r="K319" i="14"/>
  <c r="L318" i="14"/>
  <c r="M317" i="14"/>
  <c r="N316" i="14"/>
  <c r="O315" i="14"/>
  <c r="P314" i="14"/>
  <c r="AD314" i="14"/>
  <c r="H314" i="14"/>
  <c r="I313" i="14"/>
  <c r="J312" i="14"/>
  <c r="K311" i="14"/>
  <c r="L310" i="14"/>
  <c r="AI310" i="14" s="1"/>
  <c r="M309" i="14"/>
  <c r="N308" i="14"/>
  <c r="O307" i="14"/>
  <c r="P306" i="14"/>
  <c r="AD306" i="14"/>
  <c r="H306" i="14"/>
  <c r="I305" i="14"/>
  <c r="J304" i="14"/>
  <c r="K303" i="14"/>
  <c r="AH303" i="14" s="1"/>
  <c r="L302" i="14"/>
  <c r="M301" i="14"/>
  <c r="N300" i="14"/>
  <c r="O299" i="14"/>
  <c r="AL299" i="14" s="1"/>
  <c r="W54" i="4" s="1"/>
  <c r="P298" i="14"/>
  <c r="AD298" i="14"/>
  <c r="H298" i="14"/>
  <c r="I297" i="14"/>
  <c r="J296" i="14"/>
  <c r="AG296" i="14" s="1"/>
  <c r="K295" i="14"/>
  <c r="L294" i="14"/>
  <c r="M293" i="14"/>
  <c r="N292" i="14"/>
  <c r="AK292" i="14" s="1"/>
  <c r="O291" i="14"/>
  <c r="P290" i="14"/>
  <c r="AD290" i="14"/>
  <c r="H290" i="14"/>
  <c r="I289" i="14"/>
  <c r="AF289" i="14" s="1"/>
  <c r="J288" i="14"/>
  <c r="K287" i="14"/>
  <c r="L286" i="14"/>
  <c r="M285" i="14"/>
  <c r="AJ285" i="14" s="1"/>
  <c r="N284" i="14"/>
  <c r="O283" i="14"/>
  <c r="P282" i="14"/>
  <c r="AD282" i="14"/>
  <c r="H282" i="14"/>
  <c r="AE282" i="14" s="1"/>
  <c r="I281" i="14"/>
  <c r="J280" i="14"/>
  <c r="K279" i="14"/>
  <c r="L278" i="14"/>
  <c r="AI278" i="14" s="1"/>
  <c r="M277" i="14"/>
  <c r="N276" i="14"/>
  <c r="O275" i="14"/>
  <c r="P274" i="14"/>
  <c r="AD274" i="14"/>
  <c r="H274" i="14"/>
  <c r="I273" i="14"/>
  <c r="AD369" i="14"/>
  <c r="H369" i="14"/>
  <c r="AE369" i="14" s="1"/>
  <c r="P361" i="14"/>
  <c r="M356" i="14"/>
  <c r="AJ356" i="14" s="1"/>
  <c r="L349" i="14"/>
  <c r="AI349" i="14" s="1"/>
  <c r="J343" i="14"/>
  <c r="AG343" i="14" s="1"/>
  <c r="O338" i="14"/>
  <c r="AL338" i="14" s="1"/>
  <c r="W93" i="4" s="1"/>
  <c r="J335" i="14"/>
  <c r="AG335" i="14" s="1"/>
  <c r="O330" i="14"/>
  <c r="AL330" i="14" s="1"/>
  <c r="W85" i="4" s="1"/>
  <c r="I328" i="14"/>
  <c r="AF328" i="14" s="1"/>
  <c r="M324" i="14"/>
  <c r="AJ324" i="14" s="1"/>
  <c r="AD321" i="14"/>
  <c r="H321" i="14"/>
  <c r="AE321" i="14" s="1"/>
  <c r="L317" i="14"/>
  <c r="AI317" i="14" s="1"/>
  <c r="P313" i="14"/>
  <c r="K310" i="14"/>
  <c r="AH310" i="14" s="1"/>
  <c r="O306" i="14"/>
  <c r="AL306" i="14" s="1"/>
  <c r="W61" i="4" s="1"/>
  <c r="J303" i="14"/>
  <c r="AG303" i="14" s="1"/>
  <c r="M300" i="14"/>
  <c r="AJ300" i="14" s="1"/>
  <c r="AD297" i="14"/>
  <c r="H297" i="14"/>
  <c r="AE297" i="14" s="1"/>
  <c r="L293" i="14"/>
  <c r="AI293" i="14" s="1"/>
  <c r="P289" i="14"/>
  <c r="J287" i="14"/>
  <c r="AG287" i="14" s="1"/>
  <c r="N283" i="14"/>
  <c r="AK283" i="14" s="1"/>
  <c r="I280" i="14"/>
  <c r="AF280" i="14" s="1"/>
  <c r="L277" i="14"/>
  <c r="AI277" i="14" s="1"/>
  <c r="P273" i="14"/>
  <c r="N370" i="14"/>
  <c r="AK370" i="14" s="1"/>
  <c r="O369" i="14"/>
  <c r="P368" i="14"/>
  <c r="AD368" i="14"/>
  <c r="H368" i="14"/>
  <c r="AE368" i="14" s="1"/>
  <c r="I367" i="14"/>
  <c r="J366" i="14"/>
  <c r="K365" i="14"/>
  <c r="L364" i="14"/>
  <c r="M363" i="14"/>
  <c r="AJ363" i="14" s="1"/>
  <c r="N362" i="14"/>
  <c r="O361" i="14"/>
  <c r="AL361" i="14" s="1"/>
  <c r="W116" i="4" s="1"/>
  <c r="P360" i="14"/>
  <c r="AD360" i="14"/>
  <c r="H360" i="14"/>
  <c r="AE360" i="14" s="1"/>
  <c r="I359" i="14"/>
  <c r="J358" i="14"/>
  <c r="K357" i="14"/>
  <c r="L356" i="14"/>
  <c r="AI356" i="14" s="1"/>
  <c r="M355" i="14"/>
  <c r="N354" i="14"/>
  <c r="O353" i="14"/>
  <c r="AL353" i="14" s="1"/>
  <c r="W108" i="4" s="1"/>
  <c r="P352" i="14"/>
  <c r="AD352" i="14"/>
  <c r="H352" i="14"/>
  <c r="I351" i="14"/>
  <c r="J350" i="14"/>
  <c r="K349" i="14"/>
  <c r="AH349" i="14" s="1"/>
  <c r="L348" i="14"/>
  <c r="M347" i="14"/>
  <c r="N346" i="14"/>
  <c r="O345" i="14"/>
  <c r="P344" i="14"/>
  <c r="AD344" i="14"/>
  <c r="H344" i="14"/>
  <c r="I343" i="14"/>
  <c r="AF343" i="14" s="1"/>
  <c r="J342" i="14"/>
  <c r="AG342" i="14" s="1"/>
  <c r="K341" i="14"/>
  <c r="L340" i="14"/>
  <c r="M339" i="14"/>
  <c r="N338" i="14"/>
  <c r="AK338" i="14" s="1"/>
  <c r="O337" i="14"/>
  <c r="P336" i="14"/>
  <c r="AD336" i="14"/>
  <c r="H336" i="14"/>
  <c r="I335" i="14"/>
  <c r="AF335" i="14" s="1"/>
  <c r="J334" i="14"/>
  <c r="K333" i="14"/>
  <c r="L332" i="14"/>
  <c r="M331" i="14"/>
  <c r="AJ331" i="14" s="1"/>
  <c r="N330" i="14"/>
  <c r="AK330" i="14" s="1"/>
  <c r="O329" i="14"/>
  <c r="P328" i="14"/>
  <c r="AD328" i="14"/>
  <c r="H328" i="14"/>
  <c r="AE328" i="14" s="1"/>
  <c r="I327" i="14"/>
  <c r="J326" i="14"/>
  <c r="K325" i="14"/>
  <c r="L324" i="14"/>
  <c r="AI324" i="14" s="1"/>
  <c r="M323" i="14"/>
  <c r="N322" i="14"/>
  <c r="O321" i="14"/>
  <c r="P320" i="14"/>
  <c r="AD320" i="14"/>
  <c r="H320" i="14"/>
  <c r="I319" i="14"/>
  <c r="J318" i="14"/>
  <c r="K317" i="14"/>
  <c r="AH317" i="14" s="1"/>
  <c r="L316" i="14"/>
  <c r="M315" i="14"/>
  <c r="N314" i="14"/>
  <c r="O313" i="14"/>
  <c r="AL313" i="14" s="1"/>
  <c r="W68" i="4" s="1"/>
  <c r="P312" i="14"/>
  <c r="AD312" i="14"/>
  <c r="H312" i="14"/>
  <c r="I311" i="14"/>
  <c r="J310" i="14"/>
  <c r="AG310" i="14" s="1"/>
  <c r="K309" i="14"/>
  <c r="L308" i="14"/>
  <c r="M307" i="14"/>
  <c r="N306" i="14"/>
  <c r="AK306" i="14" s="1"/>
  <c r="O305" i="14"/>
  <c r="P304" i="14"/>
  <c r="AD304" i="14"/>
  <c r="H304" i="14"/>
  <c r="I303" i="14"/>
  <c r="AF303" i="14" s="1"/>
  <c r="J302" i="14"/>
  <c r="K301" i="14"/>
  <c r="L300" i="14"/>
  <c r="AI300" i="14" s="1"/>
  <c r="M299" i="14"/>
  <c r="N298" i="14"/>
  <c r="O297" i="14"/>
  <c r="P296" i="14"/>
  <c r="H296" i="14"/>
  <c r="AD296" i="14"/>
  <c r="I295" i="14"/>
  <c r="J294" i="14"/>
  <c r="K293" i="14"/>
  <c r="AH293" i="14" s="1"/>
  <c r="L292" i="14"/>
  <c r="M291" i="14"/>
  <c r="N290" i="14"/>
  <c r="O289" i="14"/>
  <c r="AL289" i="14" s="1"/>
  <c r="W44" i="4" s="1"/>
  <c r="P288" i="14"/>
  <c r="AD288" i="14"/>
  <c r="H288" i="14"/>
  <c r="I287" i="14"/>
  <c r="AF287" i="14" s="1"/>
  <c r="J286" i="14"/>
  <c r="K285" i="14"/>
  <c r="AH285" i="14" s="1"/>
  <c r="L284" i="14"/>
  <c r="M283" i="14"/>
  <c r="AJ283" i="14" s="1"/>
  <c r="N282" i="14"/>
  <c r="O281" i="14"/>
  <c r="AL281" i="14" s="1"/>
  <c r="W36" i="4" s="1"/>
  <c r="P280" i="14"/>
  <c r="AD280" i="14"/>
  <c r="H280" i="14"/>
  <c r="AE280" i="14" s="1"/>
  <c r="I279" i="14"/>
  <c r="J278" i="14"/>
  <c r="AG278" i="14" s="1"/>
  <c r="K277" i="14"/>
  <c r="AH277" i="14" s="1"/>
  <c r="L276" i="14"/>
  <c r="M275" i="14"/>
  <c r="N274" i="14"/>
  <c r="AK274" i="14" s="1"/>
  <c r="O273" i="14"/>
  <c r="AL273" i="14" s="1"/>
  <c r="W28" i="4" s="1"/>
  <c r="O370" i="14"/>
  <c r="AL370" i="14" s="1"/>
  <c r="W125" i="4" s="1"/>
  <c r="AH365" i="14"/>
  <c r="L365" i="14"/>
  <c r="AI365" i="14" s="1"/>
  <c r="AF359" i="14"/>
  <c r="J359" i="14"/>
  <c r="AG359" i="14" s="1"/>
  <c r="AD353" i="14"/>
  <c r="H353" i="14"/>
  <c r="AE353" i="14" s="1"/>
  <c r="AK346" i="14"/>
  <c r="O346" i="14"/>
  <c r="AL346" i="14" s="1"/>
  <c r="W101" i="4" s="1"/>
  <c r="AH341" i="14"/>
  <c r="L341" i="14"/>
  <c r="AI341" i="14" s="1"/>
  <c r="AD337" i="14"/>
  <c r="H337" i="14"/>
  <c r="AE337" i="14" s="1"/>
  <c r="AH333" i="14"/>
  <c r="L333" i="14"/>
  <c r="AI333" i="14" s="1"/>
  <c r="AL329" i="14"/>
  <c r="W84" i="4" s="1"/>
  <c r="P329" i="14"/>
  <c r="AG326" i="14"/>
  <c r="K326" i="14"/>
  <c r="AH326" i="14" s="1"/>
  <c r="AK322" i="14"/>
  <c r="O322" i="14"/>
  <c r="AL322" i="14" s="1"/>
  <c r="W77" i="4" s="1"/>
  <c r="AF319" i="14"/>
  <c r="J319" i="14"/>
  <c r="AG319" i="14" s="1"/>
  <c r="N315" i="14"/>
  <c r="AK315" i="14" s="1"/>
  <c r="AJ315" i="14"/>
  <c r="AE312" i="14"/>
  <c r="I312" i="14"/>
  <c r="AF312" i="14" s="1"/>
  <c r="AI308" i="14"/>
  <c r="M308" i="14"/>
  <c r="AJ308" i="14" s="1"/>
  <c r="AD305" i="14"/>
  <c r="H305" i="14"/>
  <c r="AE305" i="14" s="1"/>
  <c r="AH301" i="14"/>
  <c r="L301" i="14"/>
  <c r="AI301" i="14" s="1"/>
  <c r="AL297" i="14"/>
  <c r="W52" i="4" s="1"/>
  <c r="P297" i="14"/>
  <c r="AG294" i="14"/>
  <c r="K294" i="14"/>
  <c r="AH294" i="14" s="1"/>
  <c r="AK290" i="14"/>
  <c r="O290" i="14"/>
  <c r="AL290" i="14" s="1"/>
  <c r="W45" i="4" s="1"/>
  <c r="AE288" i="14"/>
  <c r="I288" i="14"/>
  <c r="AF288" i="14" s="1"/>
  <c r="AI284" i="14"/>
  <c r="M284" i="14"/>
  <c r="AJ284" i="14" s="1"/>
  <c r="AD281" i="14"/>
  <c r="H281" i="14"/>
  <c r="AE281" i="14" s="1"/>
  <c r="K278" i="14"/>
  <c r="AH278" i="14" s="1"/>
  <c r="O274" i="14"/>
  <c r="AL274" i="14" s="1"/>
  <c r="W29" i="4" s="1"/>
  <c r="AJ369" i="14"/>
  <c r="N369" i="14"/>
  <c r="AK369" i="14" s="1"/>
  <c r="O368" i="14"/>
  <c r="AL368" i="14" s="1"/>
  <c r="W123" i="4" s="1"/>
  <c r="P367" i="14"/>
  <c r="AD367" i="14"/>
  <c r="H367" i="14"/>
  <c r="AE367" i="14" s="1"/>
  <c r="AE366" i="14"/>
  <c r="I366" i="14"/>
  <c r="AF366" i="14" s="1"/>
  <c r="AF365" i="14"/>
  <c r="J365" i="14"/>
  <c r="AG365" i="14" s="1"/>
  <c r="K364" i="14"/>
  <c r="AH364" i="14" s="1"/>
  <c r="AH363" i="14"/>
  <c r="L363" i="14"/>
  <c r="AI363" i="14" s="1"/>
  <c r="AI362" i="14"/>
  <c r="M362" i="14"/>
  <c r="AJ362" i="14" s="1"/>
  <c r="AJ361" i="14"/>
  <c r="N361" i="14"/>
  <c r="AK361" i="14" s="1"/>
  <c r="O360" i="14"/>
  <c r="AL360" i="14" s="1"/>
  <c r="W115" i="4" s="1"/>
  <c r="AL359" i="14"/>
  <c r="W114" i="4" s="1"/>
  <c r="P359" i="14"/>
  <c r="AD359" i="14"/>
  <c r="H359" i="14"/>
  <c r="AE359" i="14" s="1"/>
  <c r="AE358" i="14"/>
  <c r="I358" i="14"/>
  <c r="AF358" i="14" s="1"/>
  <c r="J357" i="14"/>
  <c r="AG357" i="14" s="1"/>
  <c r="AG356" i="14"/>
  <c r="K356" i="14"/>
  <c r="AH356" i="14" s="1"/>
  <c r="AH355" i="14"/>
  <c r="L355" i="14"/>
  <c r="AI355" i="14" s="1"/>
  <c r="AI354" i="14"/>
  <c r="M354" i="14"/>
  <c r="AJ354" i="14" s="1"/>
  <c r="N353" i="14"/>
  <c r="AK353" i="14" s="1"/>
  <c r="AK352" i="14"/>
  <c r="O352" i="14"/>
  <c r="AL352" i="14" s="1"/>
  <c r="W107" i="4" s="1"/>
  <c r="AL351" i="14"/>
  <c r="W106" i="4" s="1"/>
  <c r="P351" i="14"/>
  <c r="AD351" i="14"/>
  <c r="H351" i="14"/>
  <c r="AE351" i="14" s="1"/>
  <c r="I350" i="14"/>
  <c r="AF350" i="14" s="1"/>
  <c r="AF349" i="14"/>
  <c r="J349" i="14"/>
  <c r="AG349" i="14" s="1"/>
  <c r="AG348" i="14"/>
  <c r="K348" i="14"/>
  <c r="AH348" i="14" s="1"/>
  <c r="AH347" i="14"/>
  <c r="L347" i="14"/>
  <c r="AI347" i="14" s="1"/>
  <c r="M346" i="14"/>
  <c r="AJ346" i="14" s="1"/>
  <c r="AJ345" i="14"/>
  <c r="N345" i="14"/>
  <c r="AK345" i="14" s="1"/>
  <c r="AK344" i="14"/>
  <c r="O344" i="14"/>
  <c r="AL344" i="14" s="1"/>
  <c r="W99" i="4" s="1"/>
  <c r="AL343" i="14"/>
  <c r="W98" i="4" s="1"/>
  <c r="P343" i="14"/>
  <c r="AD343" i="14"/>
  <c r="H343" i="14"/>
  <c r="AE343" i="14" s="1"/>
  <c r="AE342" i="14"/>
  <c r="I342" i="14"/>
  <c r="AF342" i="14" s="1"/>
  <c r="AF341" i="14"/>
  <c r="J341" i="14"/>
  <c r="AG341" i="14" s="1"/>
  <c r="AG340" i="14"/>
  <c r="K340" i="14"/>
  <c r="AH340" i="14" s="1"/>
  <c r="L339" i="14"/>
  <c r="AI339" i="14" s="1"/>
  <c r="AI338" i="14"/>
  <c r="M338" i="14"/>
  <c r="AJ338" i="14" s="1"/>
  <c r="AJ337" i="14"/>
  <c r="N337" i="14"/>
  <c r="AK337" i="14" s="1"/>
  <c r="AK336" i="14"/>
  <c r="O336" i="14"/>
  <c r="AL336" i="14" s="1"/>
  <c r="W91" i="4" s="1"/>
  <c r="P335" i="14"/>
  <c r="AD335" i="14"/>
  <c r="H335" i="14"/>
  <c r="AE335" i="14" s="1"/>
  <c r="AE334" i="14"/>
  <c r="I334" i="14"/>
  <c r="AF334" i="14" s="1"/>
  <c r="AF333" i="14"/>
  <c r="J333" i="14"/>
  <c r="AG333" i="14" s="1"/>
  <c r="K332" i="14"/>
  <c r="AH332" i="14" s="1"/>
  <c r="AH331" i="14"/>
  <c r="L331" i="14"/>
  <c r="AI331" i="14" s="1"/>
  <c r="AI330" i="14"/>
  <c r="M330" i="14"/>
  <c r="AJ330" i="14" s="1"/>
  <c r="AJ329" i="14"/>
  <c r="N329" i="14"/>
  <c r="AK329" i="14" s="1"/>
  <c r="O328" i="14"/>
  <c r="AL328" i="14" s="1"/>
  <c r="W83" i="4" s="1"/>
  <c r="AL327" i="14"/>
  <c r="W82" i="4" s="1"/>
  <c r="P327" i="14"/>
  <c r="AD327" i="14"/>
  <c r="H327" i="14"/>
  <c r="AE327" i="14" s="1"/>
  <c r="AE326" i="14"/>
  <c r="I326" i="14"/>
  <c r="AF326" i="14" s="1"/>
  <c r="J325" i="14"/>
  <c r="AG325" i="14" s="1"/>
  <c r="AG324" i="14"/>
  <c r="K324" i="14"/>
  <c r="AH324" i="14" s="1"/>
  <c r="AH323" i="14"/>
  <c r="L323" i="14"/>
  <c r="AI323" i="14" s="1"/>
  <c r="AI322" i="14"/>
  <c r="M322" i="14"/>
  <c r="AJ322" i="14" s="1"/>
  <c r="N321" i="14"/>
  <c r="AK321" i="14" s="1"/>
  <c r="AK320" i="14"/>
  <c r="O320" i="14"/>
  <c r="AL320" i="14" s="1"/>
  <c r="W75" i="4" s="1"/>
  <c r="AL319" i="14"/>
  <c r="W74" i="4" s="1"/>
  <c r="P319" i="14"/>
  <c r="AD319" i="14"/>
  <c r="H319" i="14"/>
  <c r="AE319" i="14" s="1"/>
  <c r="I318" i="14"/>
  <c r="AF318" i="14" s="1"/>
  <c r="AF317" i="14"/>
  <c r="J317" i="14"/>
  <c r="AG317" i="14" s="1"/>
  <c r="AG316" i="14"/>
  <c r="K316" i="14"/>
  <c r="AH316" i="14" s="1"/>
  <c r="AH315" i="14"/>
  <c r="L315" i="14"/>
  <c r="AI315" i="14" s="1"/>
  <c r="M314" i="14"/>
  <c r="AJ314" i="14" s="1"/>
  <c r="AJ313" i="14"/>
  <c r="N313" i="14"/>
  <c r="AK313" i="14" s="1"/>
  <c r="AK312" i="14"/>
  <c r="O312" i="14"/>
  <c r="AL312" i="14" s="1"/>
  <c r="W67" i="4" s="1"/>
  <c r="AL311" i="14"/>
  <c r="W66" i="4" s="1"/>
  <c r="P311" i="14"/>
  <c r="AD311" i="14"/>
  <c r="H311" i="14"/>
  <c r="AE311" i="14" s="1"/>
  <c r="AE310" i="14"/>
  <c r="I310" i="14"/>
  <c r="AF310" i="14" s="1"/>
  <c r="AF309" i="14"/>
  <c r="J309" i="14"/>
  <c r="AG309" i="14" s="1"/>
  <c r="AG308" i="14"/>
  <c r="K308" i="14"/>
  <c r="AH308" i="14" s="1"/>
  <c r="L307" i="14"/>
  <c r="AI307" i="14" s="1"/>
  <c r="AI306" i="14"/>
  <c r="M306" i="14"/>
  <c r="AJ306" i="14" s="1"/>
  <c r="AJ305" i="14"/>
  <c r="N305" i="14"/>
  <c r="AK305" i="14" s="1"/>
  <c r="AK304" i="14"/>
  <c r="O304" i="14"/>
  <c r="AL304" i="14" s="1"/>
  <c r="W59" i="4" s="1"/>
  <c r="P303" i="14"/>
  <c r="AD303" i="14"/>
  <c r="H303" i="14"/>
  <c r="AE303" i="14" s="1"/>
  <c r="AE302" i="14"/>
  <c r="I302" i="14"/>
  <c r="AF302" i="14" s="1"/>
  <c r="AF301" i="14"/>
  <c r="J301" i="14"/>
  <c r="AG301" i="14" s="1"/>
  <c r="K300" i="14"/>
  <c r="AH300" i="14" s="1"/>
  <c r="AH299" i="14"/>
  <c r="L299" i="14"/>
  <c r="AI299" i="14" s="1"/>
  <c r="AI298" i="14"/>
  <c r="M298" i="14"/>
  <c r="AJ298" i="14" s="1"/>
  <c r="AJ297" i="14"/>
  <c r="N297" i="14"/>
  <c r="AK297" i="14" s="1"/>
  <c r="O296" i="14"/>
  <c r="AL296" i="14" s="1"/>
  <c r="W51" i="4" s="1"/>
  <c r="AL295" i="14"/>
  <c r="W50" i="4" s="1"/>
  <c r="P295" i="14"/>
  <c r="AD295" i="14"/>
  <c r="H295" i="14"/>
  <c r="AE295" i="14" s="1"/>
  <c r="AE294" i="14"/>
  <c r="I294" i="14"/>
  <c r="AF294" i="14" s="1"/>
  <c r="J293" i="14"/>
  <c r="AG293" i="14" s="1"/>
  <c r="AG292" i="14"/>
  <c r="K292" i="14"/>
  <c r="AH292" i="14" s="1"/>
  <c r="AH291" i="14"/>
  <c r="L291" i="14"/>
  <c r="AI291" i="14" s="1"/>
  <c r="AI290" i="14"/>
  <c r="M290" i="14"/>
  <c r="AJ290" i="14" s="1"/>
  <c r="N289" i="14"/>
  <c r="AK289" i="14" s="1"/>
  <c r="AK288" i="14"/>
  <c r="O288" i="14"/>
  <c r="AL288" i="14" s="1"/>
  <c r="W43" i="4" s="1"/>
  <c r="AL287" i="14"/>
  <c r="W42" i="4" s="1"/>
  <c r="P287" i="14"/>
  <c r="AD287" i="14"/>
  <c r="H287" i="14"/>
  <c r="AE287" i="14" s="1"/>
  <c r="I286" i="14"/>
  <c r="AF286" i="14" s="1"/>
  <c r="AF285" i="14"/>
  <c r="J285" i="14"/>
  <c r="AG285" i="14" s="1"/>
  <c r="AG284" i="14"/>
  <c r="K284" i="14"/>
  <c r="AH284" i="14" s="1"/>
  <c r="AH283" i="14"/>
  <c r="L283" i="14"/>
  <c r="AI283" i="14" s="1"/>
  <c r="M282" i="14"/>
  <c r="AJ282" i="14" s="1"/>
  <c r="AJ281" i="14"/>
  <c r="N281" i="14"/>
  <c r="AK281" i="14" s="1"/>
  <c r="AK280" i="14"/>
  <c r="O280" i="14"/>
  <c r="AL280" i="14" s="1"/>
  <c r="W35" i="4" s="1"/>
  <c r="AL279" i="14"/>
  <c r="W34" i="4" s="1"/>
  <c r="P279" i="14"/>
  <c r="AD279" i="14"/>
  <c r="H279" i="14"/>
  <c r="AE279" i="14" s="1"/>
  <c r="AE278" i="14"/>
  <c r="I278" i="14"/>
  <c r="AF278" i="14" s="1"/>
  <c r="AF277" i="14"/>
  <c r="J277" i="14"/>
  <c r="AG277" i="14" s="1"/>
  <c r="AG276" i="14"/>
  <c r="K276" i="14"/>
  <c r="AH276" i="14" s="1"/>
  <c r="L275" i="14"/>
  <c r="AI275" i="14" s="1"/>
  <c r="AI274" i="14"/>
  <c r="M274" i="14"/>
  <c r="AJ274" i="14" s="1"/>
  <c r="AJ273" i="14"/>
  <c r="N273" i="14"/>
  <c r="AK273" i="14" s="1"/>
  <c r="O272" i="14"/>
  <c r="P271" i="14"/>
  <c r="AD271" i="14"/>
  <c r="H271" i="14"/>
  <c r="AE270" i="14"/>
  <c r="I270" i="14"/>
  <c r="AG366" i="14"/>
  <c r="K366" i="14"/>
  <c r="AH366" i="14" s="1"/>
  <c r="I360" i="14"/>
  <c r="AF360" i="14" s="1"/>
  <c r="AK354" i="14"/>
  <c r="O354" i="14"/>
  <c r="AL354" i="14" s="1"/>
  <c r="W109" i="4" s="1"/>
  <c r="AG350" i="14"/>
  <c r="K350" i="14"/>
  <c r="AH350" i="14" s="1"/>
  <c r="AE344" i="14"/>
  <c r="I344" i="14"/>
  <c r="AF344" i="14" s="1"/>
  <c r="AL337" i="14"/>
  <c r="W92" i="4" s="1"/>
  <c r="P337" i="14"/>
  <c r="AG334" i="14"/>
  <c r="K334" i="14"/>
  <c r="AH334" i="14" s="1"/>
  <c r="N331" i="14"/>
  <c r="AK331" i="14" s="1"/>
  <c r="AF327" i="14"/>
  <c r="J327" i="14"/>
  <c r="AG327" i="14" s="1"/>
  <c r="AJ323" i="14"/>
  <c r="N323" i="14"/>
  <c r="AK323" i="14" s="1"/>
  <c r="I320" i="14"/>
  <c r="AF320" i="14" s="1"/>
  <c r="AE320" i="14"/>
  <c r="AI316" i="14"/>
  <c r="M316" i="14"/>
  <c r="AJ316" i="14" s="1"/>
  <c r="AD313" i="14"/>
  <c r="H313" i="14"/>
  <c r="AE313" i="14" s="1"/>
  <c r="AH309" i="14"/>
  <c r="L309" i="14"/>
  <c r="AI309" i="14" s="1"/>
  <c r="AL305" i="14"/>
  <c r="W60" i="4" s="1"/>
  <c r="P305" i="14"/>
  <c r="AG302" i="14"/>
  <c r="K302" i="14"/>
  <c r="AH302" i="14" s="1"/>
  <c r="AK298" i="14"/>
  <c r="O298" i="14"/>
  <c r="AL298" i="14" s="1"/>
  <c r="W53" i="4" s="1"/>
  <c r="AF295" i="14"/>
  <c r="J295" i="14"/>
  <c r="AG295" i="14" s="1"/>
  <c r="AJ291" i="14"/>
  <c r="N291" i="14"/>
  <c r="AK291" i="14" s="1"/>
  <c r="L285" i="14"/>
  <c r="AI285" i="14" s="1"/>
  <c r="AK282" i="14"/>
  <c r="O282" i="14"/>
  <c r="AL282" i="14" s="1"/>
  <c r="W37" i="4" s="1"/>
  <c r="AF279" i="14"/>
  <c r="J279" i="14"/>
  <c r="AG279" i="14" s="1"/>
  <c r="AJ275" i="14"/>
  <c r="N275" i="14"/>
  <c r="AK275" i="14" s="1"/>
  <c r="AI370" i="14"/>
  <c r="M370" i="14"/>
  <c r="AJ370" i="14" s="1"/>
  <c r="AH370" i="14"/>
  <c r="L370" i="14"/>
  <c r="AI369" i="14"/>
  <c r="M369" i="14"/>
  <c r="AJ368" i="14"/>
  <c r="N368" i="14"/>
  <c r="AK368" i="14" s="1"/>
  <c r="AK367" i="14"/>
  <c r="O367" i="14"/>
  <c r="AL367" i="14" s="1"/>
  <c r="W122" i="4" s="1"/>
  <c r="AL366" i="14"/>
  <c r="W121" i="4" s="1"/>
  <c r="P366" i="14"/>
  <c r="AD366" i="14"/>
  <c r="H366" i="14"/>
  <c r="AE365" i="14"/>
  <c r="I365" i="14"/>
  <c r="AF364" i="14"/>
  <c r="J364" i="14"/>
  <c r="AG364" i="14" s="1"/>
  <c r="AG363" i="14"/>
  <c r="K363" i="14"/>
  <c r="AH362" i="14"/>
  <c r="L362" i="14"/>
  <c r="AI361" i="14"/>
  <c r="M361" i="14"/>
  <c r="AJ360" i="14"/>
  <c r="N360" i="14"/>
  <c r="AK360" i="14" s="1"/>
  <c r="AK359" i="14"/>
  <c r="O359" i="14"/>
  <c r="AL358" i="14"/>
  <c r="W113" i="4" s="1"/>
  <c r="P358" i="14"/>
  <c r="AD358" i="14"/>
  <c r="H358" i="14"/>
  <c r="AE357" i="14"/>
  <c r="I357" i="14"/>
  <c r="AF357" i="14" s="1"/>
  <c r="AF356" i="14"/>
  <c r="J356" i="14"/>
  <c r="AG355" i="14"/>
  <c r="K355" i="14"/>
  <c r="AH354" i="14"/>
  <c r="L354" i="14"/>
  <c r="AI353" i="14"/>
  <c r="M353" i="14"/>
  <c r="AJ353" i="14" s="1"/>
  <c r="AJ352" i="14"/>
  <c r="N352" i="14"/>
  <c r="AK351" i="14"/>
  <c r="O351" i="14"/>
  <c r="AL350" i="14"/>
  <c r="W105" i="4" s="1"/>
  <c r="P350" i="14"/>
  <c r="AD350" i="14"/>
  <c r="H350" i="14"/>
  <c r="AE350" i="14" s="1"/>
  <c r="AE349" i="14"/>
  <c r="I349" i="14"/>
  <c r="AF348" i="14"/>
  <c r="J348" i="14"/>
  <c r="AG347" i="14"/>
  <c r="K347" i="14"/>
  <c r="AH346" i="14"/>
  <c r="L346" i="14"/>
  <c r="AI346" i="14" s="1"/>
  <c r="AI345" i="14"/>
  <c r="M345" i="14"/>
  <c r="AJ344" i="14"/>
  <c r="N344" i="14"/>
  <c r="AK343" i="14"/>
  <c r="O343" i="14"/>
  <c r="AL342" i="14"/>
  <c r="W97" i="4" s="1"/>
  <c r="P342" i="14"/>
  <c r="AD342" i="14"/>
  <c r="H342" i="14"/>
  <c r="AE341" i="14"/>
  <c r="I341" i="14"/>
  <c r="AF340" i="14"/>
  <c r="J340" i="14"/>
  <c r="AG339" i="14"/>
  <c r="K339" i="14"/>
  <c r="AH339" i="14" s="1"/>
  <c r="AH338" i="14"/>
  <c r="L338" i="14"/>
  <c r="AI337" i="14"/>
  <c r="M337" i="14"/>
  <c r="AJ336" i="14"/>
  <c r="N336" i="14"/>
  <c r="AK335" i="14"/>
  <c r="O335" i="14"/>
  <c r="AL335" i="14" s="1"/>
  <c r="W90" i="4" s="1"/>
  <c r="AL334" i="14"/>
  <c r="W89" i="4" s="1"/>
  <c r="P334" i="14"/>
  <c r="AD334" i="14"/>
  <c r="H334" i="14"/>
  <c r="AE333" i="14"/>
  <c r="I333" i="14"/>
  <c r="AF332" i="14"/>
  <c r="J332" i="14"/>
  <c r="AG332" i="14" s="1"/>
  <c r="AG331" i="14"/>
  <c r="K331" i="14"/>
  <c r="AH330" i="14"/>
  <c r="L330" i="14"/>
  <c r="AI329" i="14"/>
  <c r="M329" i="14"/>
  <c r="AJ328" i="14"/>
  <c r="N328" i="14"/>
  <c r="AK328" i="14" s="1"/>
  <c r="AK327" i="14"/>
  <c r="O327" i="14"/>
  <c r="AL326" i="14"/>
  <c r="W81" i="4" s="1"/>
  <c r="P326" i="14"/>
  <c r="AD326" i="14"/>
  <c r="H326" i="14"/>
  <c r="AE325" i="14"/>
  <c r="I325" i="14"/>
  <c r="AF325" i="14" s="1"/>
  <c r="AF324" i="14"/>
  <c r="J324" i="14"/>
  <c r="AG323" i="14"/>
  <c r="K323" i="14"/>
  <c r="AH322" i="14"/>
  <c r="L322" i="14"/>
  <c r="AI321" i="14"/>
  <c r="M321" i="14"/>
  <c r="AJ321" i="14" s="1"/>
  <c r="AJ320" i="14"/>
  <c r="N320" i="14"/>
  <c r="AK319" i="14"/>
  <c r="O319" i="14"/>
  <c r="AL318" i="14"/>
  <c r="W73" i="4" s="1"/>
  <c r="P318" i="14"/>
  <c r="AD318" i="14"/>
  <c r="H318" i="14"/>
  <c r="AE318" i="14" s="1"/>
  <c r="AE317" i="14"/>
  <c r="I317" i="14"/>
  <c r="AF316" i="14"/>
  <c r="J316" i="14"/>
  <c r="AG315" i="14"/>
  <c r="K315" i="14"/>
  <c r="AH314" i="14"/>
  <c r="L314" i="14"/>
  <c r="AI314" i="14" s="1"/>
  <c r="AI313" i="14"/>
  <c r="M313" i="14"/>
  <c r="AJ312" i="14"/>
  <c r="N312" i="14"/>
  <c r="AK311" i="14"/>
  <c r="O311" i="14"/>
  <c r="AL310" i="14"/>
  <c r="W65" i="4" s="1"/>
  <c r="P310" i="14"/>
  <c r="AD310" i="14"/>
  <c r="H310" i="14"/>
  <c r="AE309" i="14"/>
  <c r="I309" i="14"/>
  <c r="J308" i="14"/>
  <c r="AG307" i="14"/>
  <c r="K307" i="14"/>
  <c r="AH307" i="14" s="1"/>
  <c r="AH306" i="14"/>
  <c r="L306" i="14"/>
  <c r="AI305" i="14"/>
  <c r="M305" i="14"/>
  <c r="N304" i="14"/>
  <c r="AK303" i="14"/>
  <c r="O303" i="14"/>
  <c r="AL303" i="14" s="1"/>
  <c r="W58" i="4" s="1"/>
  <c r="AL302" i="14"/>
  <c r="W57" i="4" s="1"/>
  <c r="P302" i="14"/>
  <c r="AD302" i="14"/>
  <c r="H302" i="14"/>
  <c r="AE301" i="14"/>
  <c r="I301" i="14"/>
  <c r="AF300" i="14"/>
  <c r="J300" i="14"/>
  <c r="AG300" i="14" s="1"/>
  <c r="AG299" i="14"/>
  <c r="K299" i="14"/>
  <c r="AH298" i="14"/>
  <c r="L298" i="14"/>
  <c r="AI297" i="14"/>
  <c r="M297" i="14"/>
  <c r="AJ296" i="14"/>
  <c r="N296" i="14"/>
  <c r="AK296" i="14" s="1"/>
  <c r="AK295" i="14"/>
  <c r="O295" i="14"/>
  <c r="AL294" i="14"/>
  <c r="W49" i="4" s="1"/>
  <c r="P294" i="14"/>
  <c r="AD294" i="14"/>
  <c r="H294" i="14"/>
  <c r="AE293" i="14"/>
  <c r="I293" i="14"/>
  <c r="AF293" i="14" s="1"/>
  <c r="AF292" i="14"/>
  <c r="J292" i="14"/>
  <c r="AG291" i="14"/>
  <c r="K291" i="14"/>
  <c r="AH290" i="14"/>
  <c r="L290" i="14"/>
  <c r="AI289" i="14"/>
  <c r="M289" i="14"/>
  <c r="AJ289" i="14" s="1"/>
  <c r="AJ288" i="14"/>
  <c r="N288" i="14"/>
  <c r="O287" i="14"/>
  <c r="AL286" i="14"/>
  <c r="W41" i="4" s="1"/>
  <c r="P286" i="14"/>
  <c r="AD286" i="14"/>
  <c r="H286" i="14"/>
  <c r="AE286" i="14" s="1"/>
  <c r="AE285" i="14"/>
  <c r="I285" i="14"/>
  <c r="AF284" i="14"/>
  <c r="J284" i="14"/>
  <c r="AG283" i="14"/>
  <c r="K283" i="14"/>
  <c r="AH282" i="14"/>
  <c r="L282" i="14"/>
  <c r="AI282" i="14" s="1"/>
  <c r="AI281" i="14"/>
  <c r="M281" i="14"/>
  <c r="AJ280" i="14"/>
  <c r="N280" i="14"/>
  <c r="AK279" i="14"/>
  <c r="O279" i="14"/>
  <c r="AL278" i="14"/>
  <c r="W33" i="4" s="1"/>
  <c r="P278" i="14"/>
  <c r="AD278" i="14"/>
  <c r="H278" i="14"/>
  <c r="AE277" i="14"/>
  <c r="I277" i="14"/>
  <c r="AF276" i="14"/>
  <c r="J276" i="14"/>
  <c r="AG275" i="14"/>
  <c r="K275" i="14"/>
  <c r="AH275" i="14" s="1"/>
  <c r="AH274" i="14"/>
  <c r="L274" i="14"/>
  <c r="AI273" i="14"/>
  <c r="M273" i="14"/>
  <c r="AL369" i="14"/>
  <c r="W124" i="4" s="1"/>
  <c r="P369" i="14"/>
  <c r="N363" i="14"/>
  <c r="AK363" i="14" s="1"/>
  <c r="AG358" i="14"/>
  <c r="K358" i="14"/>
  <c r="AH358" i="14" s="1"/>
  <c r="AE352" i="14"/>
  <c r="I352" i="14"/>
  <c r="AF352" i="14" s="1"/>
  <c r="AL345" i="14"/>
  <c r="W100" i="4" s="1"/>
  <c r="P345" i="14"/>
  <c r="AI340" i="14"/>
  <c r="M340" i="14"/>
  <c r="AJ340" i="14" s="1"/>
  <c r="AE336" i="14"/>
  <c r="I336" i="14"/>
  <c r="AF336" i="14" s="1"/>
  <c r="AI332" i="14"/>
  <c r="M332" i="14"/>
  <c r="AJ332" i="14" s="1"/>
  <c r="AD329" i="14"/>
  <c r="H329" i="14"/>
  <c r="AE329" i="14" s="1"/>
  <c r="AH325" i="14"/>
  <c r="L325" i="14"/>
  <c r="AI325" i="14" s="1"/>
  <c r="AL321" i="14"/>
  <c r="W76" i="4" s="1"/>
  <c r="P321" i="14"/>
  <c r="AG318" i="14"/>
  <c r="K318" i="14"/>
  <c r="AH318" i="14" s="1"/>
  <c r="AK314" i="14"/>
  <c r="O314" i="14"/>
  <c r="AL314" i="14" s="1"/>
  <c r="W69" i="4" s="1"/>
  <c r="AF311" i="14"/>
  <c r="J311" i="14"/>
  <c r="AG311" i="14" s="1"/>
  <c r="AJ307" i="14"/>
  <c r="N307" i="14"/>
  <c r="AK307" i="14" s="1"/>
  <c r="AE304" i="14"/>
  <c r="I304" i="14"/>
  <c r="AF304" i="14" s="1"/>
  <c r="AJ299" i="14"/>
  <c r="N299" i="14"/>
  <c r="AK299" i="14" s="1"/>
  <c r="AE296" i="14"/>
  <c r="I296" i="14"/>
  <c r="AF296" i="14" s="1"/>
  <c r="AI292" i="14"/>
  <c r="M292" i="14"/>
  <c r="AJ292" i="14" s="1"/>
  <c r="AD289" i="14"/>
  <c r="H289" i="14"/>
  <c r="AE289" i="14" s="1"/>
  <c r="AG286" i="14"/>
  <c r="K286" i="14"/>
  <c r="AH286" i="14" s="1"/>
  <c r="P281" i="14"/>
  <c r="AI276" i="14"/>
  <c r="M276" i="14"/>
  <c r="AJ276" i="14" s="1"/>
  <c r="K370" i="14"/>
  <c r="AH369" i="14"/>
  <c r="L369" i="14"/>
  <c r="M368" i="14"/>
  <c r="AJ367" i="14"/>
  <c r="N367" i="14"/>
  <c r="AK366" i="14"/>
  <c r="O366" i="14"/>
  <c r="P365" i="14"/>
  <c r="AD365" i="14"/>
  <c r="H365" i="14"/>
  <c r="AE364" i="14"/>
  <c r="I364" i="14"/>
  <c r="J363" i="14"/>
  <c r="AG362" i="14"/>
  <c r="K362" i="14"/>
  <c r="AH361" i="14"/>
  <c r="L361" i="14"/>
  <c r="AI360" i="14"/>
  <c r="M360" i="14"/>
  <c r="AJ359" i="14"/>
  <c r="N359" i="14"/>
  <c r="AK358" i="14"/>
  <c r="O358" i="14"/>
  <c r="P357" i="14"/>
  <c r="AD357" i="14"/>
  <c r="H357" i="14"/>
  <c r="AE356" i="14"/>
  <c r="I356" i="14"/>
  <c r="AF355" i="14"/>
  <c r="J355" i="14"/>
  <c r="AG354" i="14"/>
  <c r="K354" i="14"/>
  <c r="AH353" i="14"/>
  <c r="L353" i="14"/>
  <c r="AI352" i="14"/>
  <c r="M352" i="14"/>
  <c r="AJ351" i="14"/>
  <c r="N351" i="14"/>
  <c r="AK350" i="14"/>
  <c r="O350" i="14"/>
  <c r="P349" i="14"/>
  <c r="AD349" i="14"/>
  <c r="H349" i="14"/>
  <c r="AE348" i="14"/>
  <c r="I348" i="14"/>
  <c r="AF347" i="14"/>
  <c r="J347" i="14"/>
  <c r="AG346" i="14"/>
  <c r="K346" i="14"/>
  <c r="AH345" i="14"/>
  <c r="L345" i="14"/>
  <c r="AI344" i="14"/>
  <c r="M344" i="14"/>
  <c r="AJ343" i="14"/>
  <c r="N343" i="14"/>
  <c r="AK342" i="14"/>
  <c r="O342" i="14"/>
  <c r="AL341" i="14"/>
  <c r="W96" i="4" s="1"/>
  <c r="P341" i="14"/>
  <c r="AD341" i="14"/>
  <c r="H341" i="14"/>
  <c r="AE340" i="14"/>
  <c r="I340" i="14"/>
  <c r="AF339" i="14"/>
  <c r="J339" i="14"/>
  <c r="AG338" i="14"/>
  <c r="K338" i="14"/>
  <c r="AH337" i="14"/>
  <c r="L337" i="14"/>
  <c r="AI336" i="14"/>
  <c r="M336" i="14"/>
  <c r="AJ335" i="14"/>
  <c r="N335" i="14"/>
  <c r="AK334" i="14"/>
  <c r="O334" i="14"/>
  <c r="AL333" i="14"/>
  <c r="W88" i="4" s="1"/>
  <c r="P333" i="14"/>
  <c r="AD333" i="14"/>
  <c r="H333" i="14"/>
  <c r="AE332" i="14"/>
  <c r="I332" i="14"/>
  <c r="AF331" i="14"/>
  <c r="J331" i="14"/>
  <c r="AG330" i="14"/>
  <c r="K330" i="14"/>
  <c r="AH329" i="14"/>
  <c r="L329" i="14"/>
  <c r="AI328" i="14"/>
  <c r="M328" i="14"/>
  <c r="AJ327" i="14"/>
  <c r="N327" i="14"/>
  <c r="AK326" i="14"/>
  <c r="O326" i="14"/>
  <c r="AL325" i="14"/>
  <c r="W80" i="4" s="1"/>
  <c r="P325" i="14"/>
  <c r="AD325" i="14"/>
  <c r="H325" i="14"/>
  <c r="AE324" i="14"/>
  <c r="I324" i="14"/>
  <c r="AF323" i="14"/>
  <c r="J323" i="14"/>
  <c r="AG322" i="14"/>
  <c r="K322" i="14"/>
  <c r="AH321" i="14"/>
  <c r="L321" i="14"/>
  <c r="AI320" i="14"/>
  <c r="M320" i="14"/>
  <c r="AJ319" i="14"/>
  <c r="N319" i="14"/>
  <c r="AK318" i="14"/>
  <c r="O318" i="14"/>
  <c r="AL317" i="14"/>
  <c r="W72" i="4" s="1"/>
  <c r="P317" i="14"/>
  <c r="AD317" i="14"/>
  <c r="H317" i="14"/>
  <c r="AE316" i="14"/>
  <c r="I316" i="14"/>
  <c r="AF315" i="14"/>
  <c r="J315" i="14"/>
  <c r="AG314" i="14"/>
  <c r="K314" i="14"/>
  <c r="AH313" i="14"/>
  <c r="L313" i="14"/>
  <c r="AI312" i="14"/>
  <c r="M312" i="14"/>
  <c r="AJ311" i="14"/>
  <c r="N311" i="14"/>
  <c r="AK310" i="14"/>
  <c r="O310" i="14"/>
  <c r="AL309" i="14"/>
  <c r="W64" i="4" s="1"/>
  <c r="P309" i="14"/>
  <c r="AD309" i="14"/>
  <c r="H309" i="14"/>
  <c r="I308" i="14"/>
  <c r="AF308" i="14" s="1"/>
  <c r="AF307" i="14"/>
  <c r="J307" i="14"/>
  <c r="AG306" i="14"/>
  <c r="K306" i="14"/>
  <c r="AH305" i="14"/>
  <c r="L305" i="14"/>
  <c r="M304" i="14"/>
  <c r="AJ304" i="14" s="1"/>
  <c r="AJ303" i="14"/>
  <c r="N303" i="14"/>
  <c r="AK302" i="14"/>
  <c r="O302" i="14"/>
  <c r="AL301" i="14"/>
  <c r="W56" i="4" s="1"/>
  <c r="P301" i="14"/>
  <c r="AD301" i="14"/>
  <c r="H301" i="14"/>
  <c r="AE300" i="14"/>
  <c r="I300" i="14"/>
  <c r="AF299" i="14"/>
  <c r="J299" i="14"/>
  <c r="K298" i="14"/>
  <c r="AH297" i="14"/>
  <c r="L297" i="14"/>
  <c r="AI296" i="14"/>
  <c r="M296" i="14"/>
  <c r="AJ295" i="14"/>
  <c r="N295" i="14"/>
  <c r="AK294" i="14"/>
  <c r="O294" i="14"/>
  <c r="AL293" i="14"/>
  <c r="W48" i="4" s="1"/>
  <c r="P293" i="14"/>
  <c r="AD293" i="14"/>
  <c r="H293" i="14"/>
  <c r="AE292" i="14"/>
  <c r="I292" i="14"/>
  <c r="AF291" i="14"/>
  <c r="J291" i="14"/>
  <c r="AG290" i="14"/>
  <c r="K290" i="14"/>
  <c r="AH289" i="14"/>
  <c r="L289" i="14"/>
  <c r="AI288" i="14"/>
  <c r="M288" i="14"/>
  <c r="N287" i="14"/>
  <c r="AK287" i="14" s="1"/>
  <c r="AK286" i="14"/>
  <c r="O286" i="14"/>
  <c r="AL285" i="14"/>
  <c r="W40" i="4" s="1"/>
  <c r="P285" i="14"/>
  <c r="AD285" i="14"/>
  <c r="H285" i="14"/>
  <c r="AE284" i="14"/>
  <c r="I284" i="14"/>
  <c r="AF283" i="14"/>
  <c r="J283" i="14"/>
  <c r="AG282" i="14"/>
  <c r="K282" i="14"/>
  <c r="AH281" i="14"/>
  <c r="L281" i="14"/>
  <c r="AI280" i="14"/>
  <c r="M280" i="14"/>
  <c r="AJ279" i="14"/>
  <c r="N279" i="14"/>
  <c r="AK278" i="14"/>
  <c r="O278" i="14"/>
  <c r="AL277" i="14"/>
  <c r="W32" i="4" s="1"/>
  <c r="P277" i="14"/>
  <c r="AD277" i="14"/>
  <c r="H277" i="14"/>
  <c r="AE276" i="14"/>
  <c r="I276" i="14"/>
  <c r="AF275" i="14"/>
  <c r="J275" i="14"/>
  <c r="AG274" i="14"/>
  <c r="K274" i="14"/>
  <c r="AH273" i="14"/>
  <c r="L273" i="14"/>
  <c r="AI272" i="14"/>
  <c r="M272" i="14"/>
  <c r="AJ271" i="14"/>
  <c r="N271" i="14"/>
  <c r="AK270" i="14"/>
  <c r="O270" i="14"/>
  <c r="AL269" i="14"/>
  <c r="W24" i="4" s="1"/>
  <c r="P269" i="14"/>
  <c r="AD269" i="14"/>
  <c r="H269" i="14"/>
  <c r="AE268" i="14"/>
  <c r="I268" i="14"/>
  <c r="AF267" i="14"/>
  <c r="J267" i="14"/>
  <c r="AG266" i="14"/>
  <c r="K266" i="14"/>
  <c r="AH265" i="14"/>
  <c r="L265" i="14"/>
  <c r="AI264" i="14"/>
  <c r="M264" i="14"/>
  <c r="AJ263" i="14"/>
  <c r="N263" i="14"/>
  <c r="O262" i="14"/>
  <c r="AL261" i="14"/>
  <c r="W16" i="4" s="1"/>
  <c r="P261" i="14"/>
  <c r="AD261" i="14"/>
  <c r="H261" i="14"/>
  <c r="AE260" i="14"/>
  <c r="I260" i="14"/>
  <c r="AF259" i="14"/>
  <c r="J259" i="14"/>
  <c r="AG258" i="14"/>
  <c r="K258" i="14"/>
  <c r="AH257" i="14"/>
  <c r="L257" i="14"/>
  <c r="AI256" i="14"/>
  <c r="M256" i="14"/>
  <c r="AJ255" i="14"/>
  <c r="N255" i="14"/>
  <c r="AK254" i="14"/>
  <c r="O254" i="14"/>
  <c r="AL253" i="14"/>
  <c r="W8" i="4" s="1"/>
  <c r="P253" i="14"/>
  <c r="AD253" i="14"/>
  <c r="H253" i="14"/>
  <c r="AE252" i="14"/>
  <c r="I252" i="14"/>
  <c r="AI364" i="14"/>
  <c r="M364" i="14"/>
  <c r="AJ364" i="14" s="1"/>
  <c r="AH357" i="14"/>
  <c r="L357" i="14"/>
  <c r="AI357" i="14" s="1"/>
  <c r="AJ347" i="14"/>
  <c r="N347" i="14"/>
  <c r="AK347" i="14" s="1"/>
  <c r="AJ339" i="14"/>
  <c r="N339" i="14"/>
  <c r="AK339" i="14" s="1"/>
  <c r="AJ366" i="14"/>
  <c r="N366" i="14"/>
  <c r="AD364" i="14"/>
  <c r="H364" i="14"/>
  <c r="AG361" i="14"/>
  <c r="K361" i="14"/>
  <c r="AJ358" i="14"/>
  <c r="N358" i="14"/>
  <c r="AD356" i="14"/>
  <c r="H356" i="14"/>
  <c r="AF354" i="14"/>
  <c r="J354" i="14"/>
  <c r="AH352" i="14"/>
  <c r="L352" i="14"/>
  <c r="AJ350" i="14"/>
  <c r="N350" i="14"/>
  <c r="AL348" i="14"/>
  <c r="W103" i="4" s="1"/>
  <c r="P348" i="14"/>
  <c r="AD348" i="14"/>
  <c r="H348" i="14"/>
  <c r="AE347" i="14"/>
  <c r="I347" i="14"/>
  <c r="AF346" i="14"/>
  <c r="J346" i="14"/>
  <c r="AG345" i="14"/>
  <c r="K345" i="14"/>
  <c r="AH344" i="14"/>
  <c r="L344" i="14"/>
  <c r="AI343" i="14"/>
  <c r="M343" i="14"/>
  <c r="AJ342" i="14"/>
  <c r="N342" i="14"/>
  <c r="AK341" i="14"/>
  <c r="O341" i="14"/>
  <c r="AL340" i="14"/>
  <c r="W95" i="4" s="1"/>
  <c r="P340" i="14"/>
  <c r="AD340" i="14"/>
  <c r="H340" i="14"/>
  <c r="AE339" i="14"/>
  <c r="I339" i="14"/>
  <c r="AF338" i="14"/>
  <c r="J338" i="14"/>
  <c r="AG337" i="14"/>
  <c r="K337" i="14"/>
  <c r="AH336" i="14"/>
  <c r="L336" i="14"/>
  <c r="AI335" i="14"/>
  <c r="M335" i="14"/>
  <c r="AJ334" i="14"/>
  <c r="N334" i="14"/>
  <c r="AK333" i="14"/>
  <c r="O333" i="14"/>
  <c r="AL332" i="14"/>
  <c r="W87" i="4" s="1"/>
  <c r="P332" i="14"/>
  <c r="AD332" i="14"/>
  <c r="H332" i="14"/>
  <c r="AE331" i="14"/>
  <c r="I331" i="14"/>
  <c r="AF330" i="14"/>
  <c r="J330" i="14"/>
  <c r="AG329" i="14"/>
  <c r="K329" i="14"/>
  <c r="AH328" i="14"/>
  <c r="L328" i="14"/>
  <c r="AI327" i="14"/>
  <c r="M327" i="14"/>
  <c r="AJ326" i="14"/>
  <c r="N326" i="14"/>
  <c r="AK325" i="14"/>
  <c r="O325" i="14"/>
  <c r="AL324" i="14"/>
  <c r="W79" i="4" s="1"/>
  <c r="P324" i="14"/>
  <c r="AD324" i="14"/>
  <c r="H324" i="14"/>
  <c r="AE323" i="14"/>
  <c r="I323" i="14"/>
  <c r="AF322" i="14"/>
  <c r="J322" i="14"/>
  <c r="AG321" i="14"/>
  <c r="K321" i="14"/>
  <c r="AH320" i="14"/>
  <c r="L320" i="14"/>
  <c r="AI319" i="14"/>
  <c r="M319" i="14"/>
  <c r="AJ318" i="14"/>
  <c r="N318" i="14"/>
  <c r="AK317" i="14"/>
  <c r="O317" i="14"/>
  <c r="AL316" i="14"/>
  <c r="W71" i="4" s="1"/>
  <c r="P316" i="14"/>
  <c r="AD316" i="14"/>
  <c r="H316" i="14"/>
  <c r="AE315" i="14"/>
  <c r="I315" i="14"/>
  <c r="AF314" i="14"/>
  <c r="J314" i="14"/>
  <c r="K313" i="14"/>
  <c r="AH312" i="14"/>
  <c r="L312" i="14"/>
  <c r="M311" i="14"/>
  <c r="AJ310" i="14"/>
  <c r="N310" i="14"/>
  <c r="O309" i="14"/>
  <c r="AL308" i="14"/>
  <c r="W63" i="4" s="1"/>
  <c r="P308" i="14"/>
  <c r="AD308" i="14"/>
  <c r="H308" i="14"/>
  <c r="AE308" i="14" s="1"/>
  <c r="AE307" i="14"/>
  <c r="I307" i="14"/>
  <c r="J306" i="14"/>
  <c r="AG305" i="14"/>
  <c r="K305" i="14"/>
  <c r="L304" i="14"/>
  <c r="AI304" i="14" s="1"/>
  <c r="AI303" i="14"/>
  <c r="M303" i="14"/>
  <c r="N302" i="14"/>
  <c r="AK301" i="14"/>
  <c r="O301" i="14"/>
  <c r="P300" i="14"/>
  <c r="AD300" i="14"/>
  <c r="H300" i="14"/>
  <c r="I299" i="14"/>
  <c r="J298" i="14"/>
  <c r="AG298" i="14" s="1"/>
  <c r="K297" i="14"/>
  <c r="AH296" i="14"/>
  <c r="L296" i="14"/>
  <c r="M295" i="14"/>
  <c r="AJ294" i="14"/>
  <c r="N294" i="14"/>
  <c r="O293" i="14"/>
  <c r="AL292" i="14"/>
  <c r="W47" i="4" s="1"/>
  <c r="P292" i="14"/>
  <c r="AD292" i="14"/>
  <c r="H292" i="14"/>
  <c r="AE291" i="14"/>
  <c r="I291" i="14"/>
  <c r="J290" i="14"/>
  <c r="AG289" i="14"/>
  <c r="K289" i="14"/>
  <c r="L288" i="14"/>
  <c r="M287" i="14"/>
  <c r="AJ287" i="14" s="1"/>
  <c r="N286" i="14"/>
  <c r="AK285" i="14"/>
  <c r="O285" i="14"/>
  <c r="P284" i="14"/>
  <c r="AD284" i="14"/>
  <c r="H284" i="14"/>
  <c r="I283" i="14"/>
  <c r="AF282" i="14"/>
  <c r="J282" i="14"/>
  <c r="K281" i="14"/>
  <c r="AH280" i="14"/>
  <c r="L280" i="14"/>
  <c r="M279" i="14"/>
  <c r="N278" i="14"/>
  <c r="O277" i="14"/>
  <c r="P276" i="14"/>
  <c r="AD276" i="14"/>
  <c r="H276" i="14"/>
  <c r="AE275" i="14"/>
  <c r="I275" i="14"/>
  <c r="J274" i="14"/>
  <c r="AG273" i="14"/>
  <c r="K273" i="14"/>
  <c r="AH272" i="14"/>
  <c r="L272" i="14"/>
  <c r="AI271" i="14"/>
  <c r="M271" i="14"/>
  <c r="AJ270" i="14"/>
  <c r="N270" i="14"/>
  <c r="AK269" i="14"/>
  <c r="O269" i="14"/>
  <c r="AL268" i="14"/>
  <c r="W23" i="4" s="1"/>
  <c r="P268" i="14"/>
  <c r="AD268" i="14"/>
  <c r="H268" i="14"/>
  <c r="AE267" i="14"/>
  <c r="I267" i="14"/>
  <c r="AF266" i="14"/>
  <c r="J266" i="14"/>
  <c r="AG265" i="14"/>
  <c r="K265" i="14"/>
  <c r="AH264" i="14"/>
  <c r="L264" i="14"/>
  <c r="AI263" i="14"/>
  <c r="M263" i="14"/>
  <c r="N262" i="14"/>
  <c r="AK262" i="14" s="1"/>
  <c r="AK261" i="14"/>
  <c r="O261" i="14"/>
  <c r="AL260" i="14"/>
  <c r="W15" i="4" s="1"/>
  <c r="P260" i="14"/>
  <c r="AD260" i="14"/>
  <c r="H260" i="14"/>
  <c r="AE259" i="14"/>
  <c r="I259" i="14"/>
  <c r="AF258" i="14"/>
  <c r="J258" i="14"/>
  <c r="AG257" i="14"/>
  <c r="K257" i="14"/>
  <c r="AH256" i="14"/>
  <c r="L256" i="14"/>
  <c r="AI255" i="14"/>
  <c r="M255" i="14"/>
  <c r="AJ254" i="14"/>
  <c r="N254" i="14"/>
  <c r="AK253" i="14"/>
  <c r="O253" i="14"/>
  <c r="AL252" i="14"/>
  <c r="W7" i="4" s="1"/>
  <c r="P252" i="14"/>
  <c r="AD252" i="14"/>
  <c r="H252" i="14"/>
  <c r="AF367" i="14"/>
  <c r="AK362" i="14"/>
  <c r="O362" i="14"/>
  <c r="AL362" i="14" s="1"/>
  <c r="W117" i="4" s="1"/>
  <c r="AJ355" i="14"/>
  <c r="N355" i="14"/>
  <c r="AK355" i="14" s="1"/>
  <c r="AF351" i="14"/>
  <c r="J351" i="14"/>
  <c r="AG351" i="14" s="1"/>
  <c r="AD345" i="14"/>
  <c r="H345" i="14"/>
  <c r="AE345" i="14" s="1"/>
  <c r="J370" i="14"/>
  <c r="AG370" i="14" s="1"/>
  <c r="L368" i="14"/>
  <c r="AI368" i="14" s="1"/>
  <c r="AK365" i="14"/>
  <c r="O365" i="14"/>
  <c r="AL365" i="14" s="1"/>
  <c r="W120" i="4" s="1"/>
  <c r="I363" i="14"/>
  <c r="AF363" i="14" s="1"/>
  <c r="AH360" i="14"/>
  <c r="L360" i="14"/>
  <c r="O357" i="14"/>
  <c r="AL357" i="14" s="1"/>
  <c r="W112" i="4" s="1"/>
  <c r="AL356" i="14"/>
  <c r="W111" i="4" s="1"/>
  <c r="P356" i="14"/>
  <c r="I355" i="14"/>
  <c r="K353" i="14"/>
  <c r="M351" i="14"/>
  <c r="O349" i="14"/>
  <c r="AL349" i="14" s="1"/>
  <c r="W104" i="4" s="1"/>
  <c r="AE370" i="14"/>
  <c r="I370" i="14"/>
  <c r="AF370" i="14" s="1"/>
  <c r="AF369" i="14"/>
  <c r="J369" i="14"/>
  <c r="AG369" i="14" s="1"/>
  <c r="AG368" i="14"/>
  <c r="K368" i="14"/>
  <c r="AH368" i="14" s="1"/>
  <c r="AH367" i="14"/>
  <c r="L367" i="14"/>
  <c r="AI367" i="14" s="1"/>
  <c r="AI366" i="14"/>
  <c r="M366" i="14"/>
  <c r="AJ365" i="14"/>
  <c r="N365" i="14"/>
  <c r="AK364" i="14"/>
  <c r="O364" i="14"/>
  <c r="AL364" i="14" s="1"/>
  <c r="W119" i="4" s="1"/>
  <c r="AL363" i="14"/>
  <c r="W118" i="4" s="1"/>
  <c r="P363" i="14"/>
  <c r="AD363" i="14"/>
  <c r="H363" i="14"/>
  <c r="AE363" i="14" s="1"/>
  <c r="AE362" i="14"/>
  <c r="I362" i="14"/>
  <c r="AF362" i="14" s="1"/>
  <c r="AF361" i="14"/>
  <c r="J361" i="14"/>
  <c r="AG360" i="14"/>
  <c r="K360" i="14"/>
  <c r="AH359" i="14"/>
  <c r="L359" i="14"/>
  <c r="AI359" i="14" s="1"/>
  <c r="AI358" i="14"/>
  <c r="M358" i="14"/>
  <c r="AJ357" i="14"/>
  <c r="N357" i="14"/>
  <c r="AK357" i="14" s="1"/>
  <c r="AL355" i="14"/>
  <c r="W110" i="4" s="1"/>
  <c r="P355" i="14"/>
  <c r="AD355" i="14"/>
  <c r="H355" i="14"/>
  <c r="AE355" i="14" s="1"/>
  <c r="AE354" i="14"/>
  <c r="I354" i="14"/>
  <c r="AF353" i="14"/>
  <c r="J353" i="14"/>
  <c r="AG353" i="14" s="1"/>
  <c r="AG352" i="14"/>
  <c r="K352" i="14"/>
  <c r="AH351" i="14"/>
  <c r="L351" i="14"/>
  <c r="AI351" i="14" s="1"/>
  <c r="AI350" i="14"/>
  <c r="M350" i="14"/>
  <c r="AJ349" i="14"/>
  <c r="N349" i="14"/>
  <c r="AK349" i="14" s="1"/>
  <c r="AK348" i="14"/>
  <c r="O348" i="14"/>
  <c r="AL347" i="14"/>
  <c r="W102" i="4" s="1"/>
  <c r="P347" i="14"/>
  <c r="AD347" i="14"/>
  <c r="H347" i="14"/>
  <c r="AE346" i="14"/>
  <c r="I346" i="14"/>
  <c r="AF345" i="14"/>
  <c r="J345" i="14"/>
  <c r="AG344" i="14"/>
  <c r="K344" i="14"/>
  <c r="AH343" i="14"/>
  <c r="L343" i="14"/>
  <c r="AI342" i="14"/>
  <c r="M342" i="14"/>
  <c r="AJ341" i="14"/>
  <c r="N341" i="14"/>
  <c r="AK340" i="14"/>
  <c r="O340" i="14"/>
  <c r="AL339" i="14"/>
  <c r="W94" i="4" s="1"/>
  <c r="P339" i="14"/>
  <c r="AD339" i="14"/>
  <c r="H339" i="14"/>
  <c r="AE338" i="14"/>
  <c r="I338" i="14"/>
  <c r="AF337" i="14"/>
  <c r="J337" i="14"/>
  <c r="AG336" i="14"/>
  <c r="K336" i="14"/>
  <c r="AH335" i="14"/>
  <c r="L335" i="14"/>
  <c r="AI334" i="14"/>
  <c r="M334" i="14"/>
  <c r="AJ333" i="14"/>
  <c r="N333" i="14"/>
  <c r="AK332" i="14"/>
  <c r="O332" i="14"/>
  <c r="AL331" i="14"/>
  <c r="W86" i="4" s="1"/>
  <c r="P331" i="14"/>
  <c r="AD331" i="14"/>
  <c r="H331" i="14"/>
  <c r="AE330" i="14"/>
  <c r="I330" i="14"/>
  <c r="AF329" i="14"/>
  <c r="J329" i="14"/>
  <c r="AG328" i="14"/>
  <c r="K328" i="14"/>
  <c r="AH327" i="14"/>
  <c r="L327" i="14"/>
  <c r="AI326" i="14"/>
  <c r="M326" i="14"/>
  <c r="AJ325" i="14"/>
  <c r="N325" i="14"/>
  <c r="AK324" i="14"/>
  <c r="O324" i="14"/>
  <c r="AL323" i="14"/>
  <c r="W78" i="4" s="1"/>
  <c r="P323" i="14"/>
  <c r="AD323" i="14"/>
  <c r="H323" i="14"/>
  <c r="AE322" i="14"/>
  <c r="I322" i="14"/>
  <c r="AF321" i="14"/>
  <c r="J321" i="14"/>
  <c r="AG320" i="14"/>
  <c r="K320" i="14"/>
  <c r="AH319" i="14"/>
  <c r="L319" i="14"/>
  <c r="AI318" i="14"/>
  <c r="M318" i="14"/>
  <c r="AJ317" i="14"/>
  <c r="N317" i="14"/>
  <c r="AK316" i="14"/>
  <c r="O316" i="14"/>
  <c r="AL315" i="14"/>
  <c r="W70" i="4" s="1"/>
  <c r="P315" i="14"/>
  <c r="AD315" i="14"/>
  <c r="H315" i="14"/>
  <c r="AE314" i="14"/>
  <c r="AF313" i="14"/>
  <c r="J313" i="14"/>
  <c r="AG313" i="14" s="1"/>
  <c r="AG312" i="14"/>
  <c r="K312" i="14"/>
  <c r="AH311" i="14"/>
  <c r="L311" i="14"/>
  <c r="AI311" i="14" s="1"/>
  <c r="M310" i="14"/>
  <c r="AJ309" i="14"/>
  <c r="N309" i="14"/>
  <c r="AK309" i="14" s="1"/>
  <c r="AK308" i="14"/>
  <c r="O308" i="14"/>
  <c r="AL307" i="14"/>
  <c r="W62" i="4" s="1"/>
  <c r="P307" i="14"/>
  <c r="AD307" i="14"/>
  <c r="H307" i="14"/>
  <c r="AE306" i="14"/>
  <c r="I306" i="14"/>
  <c r="AF306" i="14" s="1"/>
  <c r="AF305" i="14"/>
  <c r="J305" i="14"/>
  <c r="AG304" i="14"/>
  <c r="K304" i="14"/>
  <c r="AH304" i="14" s="1"/>
  <c r="L303" i="14"/>
  <c r="AI302" i="14"/>
  <c r="M302" i="14"/>
  <c r="AJ302" i="14" s="1"/>
  <c r="AJ301" i="14"/>
  <c r="N301" i="14"/>
  <c r="AK300" i="14"/>
  <c r="O300" i="14"/>
  <c r="AL300" i="14" s="1"/>
  <c r="W55" i="4" s="1"/>
  <c r="P299" i="14"/>
  <c r="AD299" i="14"/>
  <c r="H299" i="14"/>
  <c r="AE299" i="14" s="1"/>
  <c r="AE298" i="14"/>
  <c r="I298" i="14"/>
  <c r="AF298" i="14" s="1"/>
  <c r="AF297" i="14"/>
  <c r="J297" i="14"/>
  <c r="AG297" i="14" s="1"/>
  <c r="K296" i="14"/>
  <c r="AH295" i="14"/>
  <c r="L295" i="14"/>
  <c r="AI295" i="14" s="1"/>
  <c r="AI294" i="14"/>
  <c r="M294" i="14"/>
  <c r="AJ293" i="14"/>
  <c r="N293" i="14"/>
  <c r="AK293" i="14" s="1"/>
  <c r="O292" i="14"/>
  <c r="AL291" i="14"/>
  <c r="W46" i="4" s="1"/>
  <c r="P291" i="14"/>
  <c r="AD291" i="14"/>
  <c r="H291" i="14"/>
  <c r="AE290" i="14"/>
  <c r="I290" i="14"/>
  <c r="AF290" i="14" s="1"/>
  <c r="J289" i="14"/>
  <c r="AG288" i="14"/>
  <c r="K288" i="14"/>
  <c r="AH288" i="14" s="1"/>
  <c r="AH287" i="14"/>
  <c r="L287" i="14"/>
  <c r="AI287" i="14" s="1"/>
  <c r="AI286" i="14"/>
  <c r="M286" i="14"/>
  <c r="AJ286" i="14" s="1"/>
  <c r="N285" i="14"/>
  <c r="AK284" i="14"/>
  <c r="O284" i="14"/>
  <c r="AL284" i="14" s="1"/>
  <c r="W39" i="4" s="1"/>
  <c r="AL283" i="14"/>
  <c r="W38" i="4" s="1"/>
  <c r="P283" i="14"/>
  <c r="AD283" i="14"/>
  <c r="H283" i="14"/>
  <c r="AE283" i="14" s="1"/>
  <c r="I282" i="14"/>
  <c r="AF281" i="14"/>
  <c r="J281" i="14"/>
  <c r="AG281" i="14" s="1"/>
  <c r="AG280" i="14"/>
  <c r="K280" i="14"/>
  <c r="AH279" i="14"/>
  <c r="L279" i="14"/>
  <c r="AI279" i="14" s="1"/>
  <c r="M278" i="14"/>
  <c r="AJ278" i="14" s="1"/>
  <c r="AJ277" i="14"/>
  <c r="N277" i="14"/>
  <c r="AK277" i="14" s="1"/>
  <c r="AK276" i="14"/>
  <c r="O276" i="14"/>
  <c r="AL276" i="14" s="1"/>
  <c r="W31" i="4" s="1"/>
  <c r="AL275" i="14"/>
  <c r="W30" i="4" s="1"/>
  <c r="P275" i="14"/>
  <c r="AD275" i="14"/>
  <c r="H275" i="14"/>
  <c r="AE274" i="14"/>
  <c r="I274" i="14"/>
  <c r="AF274" i="14" s="1"/>
  <c r="J367" i="14"/>
  <c r="AG367" i="14" s="1"/>
  <c r="AF273" i="14"/>
  <c r="J273" i="14"/>
  <c r="AG272" i="14"/>
  <c r="K272" i="14"/>
  <c r="AH271" i="14"/>
  <c r="L271" i="14"/>
  <c r="AI270" i="14"/>
  <c r="M270" i="14"/>
  <c r="AJ269" i="14"/>
  <c r="N269" i="14"/>
  <c r="AK268" i="14"/>
  <c r="O268" i="14"/>
  <c r="AL267" i="14"/>
  <c r="W22" i="4" s="1"/>
  <c r="P267" i="14"/>
  <c r="AD267" i="14"/>
  <c r="H267" i="14"/>
  <c r="AE266" i="14"/>
  <c r="I266" i="14"/>
  <c r="AF265" i="14"/>
  <c r="J265" i="14"/>
  <c r="AG264" i="14"/>
  <c r="K264" i="14"/>
  <c r="AH263" i="14"/>
  <c r="L263" i="14"/>
  <c r="AI262" i="14"/>
  <c r="M262" i="14"/>
  <c r="AJ262" i="14" s="1"/>
  <c r="AJ261" i="14"/>
  <c r="N261" i="14"/>
  <c r="AK260" i="14"/>
  <c r="O260" i="14"/>
  <c r="AL259" i="14"/>
  <c r="W14" i="4" s="1"/>
  <c r="P259" i="14"/>
  <c r="AD259" i="14"/>
  <c r="H259" i="14"/>
  <c r="AE258" i="14"/>
  <c r="I258" i="14"/>
  <c r="AF257" i="14"/>
  <c r="J257" i="14"/>
  <c r="AG256" i="14"/>
  <c r="K256" i="14"/>
  <c r="AH255" i="14"/>
  <c r="L255" i="14"/>
  <c r="AI254" i="14"/>
  <c r="M254" i="14"/>
  <c r="AJ253" i="14"/>
  <c r="N253" i="14"/>
  <c r="AK252" i="14"/>
  <c r="O252" i="14"/>
  <c r="AF272" i="14"/>
  <c r="J272" i="14"/>
  <c r="AG271" i="14"/>
  <c r="K271" i="14"/>
  <c r="AH270" i="14"/>
  <c r="L270" i="14"/>
  <c r="AI269" i="14"/>
  <c r="M269" i="14"/>
  <c r="AJ268" i="14"/>
  <c r="N268" i="14"/>
  <c r="AK267" i="14"/>
  <c r="O267" i="14"/>
  <c r="AL266" i="14"/>
  <c r="W21" i="4" s="1"/>
  <c r="P266" i="14"/>
  <c r="AD266" i="14"/>
  <c r="H266" i="14"/>
  <c r="AE265" i="14"/>
  <c r="I265" i="14"/>
  <c r="AF264" i="14"/>
  <c r="J264" i="14"/>
  <c r="AG263" i="14"/>
  <c r="K263" i="14"/>
  <c r="AH262" i="14"/>
  <c r="L262" i="14"/>
  <c r="AI261" i="14"/>
  <c r="M261" i="14"/>
  <c r="AJ260" i="14"/>
  <c r="N260" i="14"/>
  <c r="AK259" i="14"/>
  <c r="O259" i="14"/>
  <c r="AL258" i="14"/>
  <c r="W13" i="4" s="1"/>
  <c r="P258" i="14"/>
  <c r="AD258" i="14"/>
  <c r="H258" i="14"/>
  <c r="AE257" i="14"/>
  <c r="I257" i="14"/>
  <c r="AF256" i="14"/>
  <c r="J256" i="14"/>
  <c r="AG255" i="14"/>
  <c r="K255" i="14"/>
  <c r="AH254" i="14"/>
  <c r="L254" i="14"/>
  <c r="AI253" i="14"/>
  <c r="M253" i="14"/>
  <c r="AJ252" i="14"/>
  <c r="N252" i="14"/>
  <c r="AD273" i="14"/>
  <c r="H273" i="14"/>
  <c r="AE273" i="14" s="1"/>
  <c r="AE272" i="14"/>
  <c r="I272" i="14"/>
  <c r="AF271" i="14"/>
  <c r="J271" i="14"/>
  <c r="AG270" i="14"/>
  <c r="K270" i="14"/>
  <c r="AH269" i="14"/>
  <c r="L269" i="14"/>
  <c r="AI268" i="14"/>
  <c r="M268" i="14"/>
  <c r="N267" i="14"/>
  <c r="AK266" i="14"/>
  <c r="O266" i="14"/>
  <c r="AL265" i="14"/>
  <c r="W20" i="4" s="1"/>
  <c r="P265" i="14"/>
  <c r="AD265" i="14"/>
  <c r="H265" i="14"/>
  <c r="AE264" i="14"/>
  <c r="I264" i="14"/>
  <c r="AF263" i="14"/>
  <c r="J263" i="14"/>
  <c r="AG262" i="14"/>
  <c r="K262" i="14"/>
  <c r="AH261" i="14"/>
  <c r="L261" i="14"/>
  <c r="AI260" i="14"/>
  <c r="M260" i="14"/>
  <c r="AJ259" i="14"/>
  <c r="N259" i="14"/>
  <c r="AK258" i="14"/>
  <c r="O258" i="14"/>
  <c r="AL257" i="14"/>
  <c r="W12" i="4" s="1"/>
  <c r="P257" i="14"/>
  <c r="AD257" i="14"/>
  <c r="H257" i="14"/>
  <c r="AE256" i="14"/>
  <c r="I256" i="14"/>
  <c r="AF255" i="14"/>
  <c r="J255" i="14"/>
  <c r="AG254" i="14"/>
  <c r="K254" i="14"/>
  <c r="AH253" i="14"/>
  <c r="L253" i="14"/>
  <c r="AI252" i="14"/>
  <c r="M252" i="14"/>
  <c r="AL272" i="14"/>
  <c r="W27" i="4" s="1"/>
  <c r="P272" i="14"/>
  <c r="AD272" i="14"/>
  <c r="H272" i="14"/>
  <c r="AE271" i="14"/>
  <c r="I271" i="14"/>
  <c r="AF270" i="14"/>
  <c r="J270" i="14"/>
  <c r="AG269" i="14"/>
  <c r="K269" i="14"/>
  <c r="AH268" i="14"/>
  <c r="L268" i="14"/>
  <c r="M267" i="14"/>
  <c r="AJ267" i="14" s="1"/>
  <c r="AJ266" i="14"/>
  <c r="N266" i="14"/>
  <c r="AK265" i="14"/>
  <c r="O265" i="14"/>
  <c r="P264" i="14"/>
  <c r="AD264" i="14"/>
  <c r="H264" i="14"/>
  <c r="AE263" i="14"/>
  <c r="I263" i="14"/>
  <c r="AF262" i="14"/>
  <c r="J262" i="14"/>
  <c r="AG261" i="14"/>
  <c r="K261" i="14"/>
  <c r="AH260" i="14"/>
  <c r="L260" i="14"/>
  <c r="M259" i="14"/>
  <c r="N258" i="14"/>
  <c r="O257" i="14"/>
  <c r="P256" i="14"/>
  <c r="AD256" i="14"/>
  <c r="H256" i="14"/>
  <c r="I255" i="14"/>
  <c r="J254" i="14"/>
  <c r="K253" i="14"/>
  <c r="L252" i="14"/>
  <c r="J269" i="14"/>
  <c r="K268" i="14"/>
  <c r="L267" i="14"/>
  <c r="AI267" i="14" s="1"/>
  <c r="M266" i="14"/>
  <c r="N265" i="14"/>
  <c r="O264" i="14"/>
  <c r="AL264" i="14" s="1"/>
  <c r="W19" i="4" s="1"/>
  <c r="P263" i="14"/>
  <c r="AD263" i="14"/>
  <c r="H263" i="14"/>
  <c r="I262" i="14"/>
  <c r="J261" i="14"/>
  <c r="L259" i="14"/>
  <c r="AI259" i="14" s="1"/>
  <c r="M258" i="14"/>
  <c r="AJ258" i="14" s="1"/>
  <c r="N257" i="14"/>
  <c r="AK257" i="14" s="1"/>
  <c r="O256" i="14"/>
  <c r="AL256" i="14" s="1"/>
  <c r="W11" i="4" s="1"/>
  <c r="P255" i="14"/>
  <c r="AD255" i="14"/>
  <c r="H255" i="14"/>
  <c r="AE255" i="14" s="1"/>
  <c r="I254" i="14"/>
  <c r="AF254" i="14" s="1"/>
  <c r="J253" i="14"/>
  <c r="AG253" i="14" s="1"/>
  <c r="K252" i="14"/>
  <c r="AH252" i="14" s="1"/>
  <c r="AJ272" i="14"/>
  <c r="N272" i="14"/>
  <c r="AK272" i="14" s="1"/>
  <c r="AK271" i="14"/>
  <c r="O271" i="14"/>
  <c r="AL271" i="14" s="1"/>
  <c r="W26" i="4" s="1"/>
  <c r="AL270" i="14"/>
  <c r="W25" i="4" s="1"/>
  <c r="P270" i="14"/>
  <c r="H270" i="14"/>
  <c r="AD270" i="14"/>
  <c r="AE269" i="14"/>
  <c r="I269" i="14"/>
  <c r="AF269" i="14" s="1"/>
  <c r="AF268" i="14"/>
  <c r="J268" i="14"/>
  <c r="AG268" i="14" s="1"/>
  <c r="AG267" i="14"/>
  <c r="K267" i="14"/>
  <c r="AH267" i="14" s="1"/>
  <c r="AH266" i="14"/>
  <c r="L266" i="14"/>
  <c r="AI266" i="14" s="1"/>
  <c r="AI265" i="14"/>
  <c r="M265" i="14"/>
  <c r="AJ265" i="14" s="1"/>
  <c r="AJ264" i="14"/>
  <c r="N264" i="14"/>
  <c r="AK264" i="14" s="1"/>
  <c r="AK263" i="14"/>
  <c r="O263" i="14"/>
  <c r="AL263" i="14" s="1"/>
  <c r="W18" i="4" s="1"/>
  <c r="AL262" i="14"/>
  <c r="W17" i="4" s="1"/>
  <c r="P262" i="14"/>
  <c r="AD262" i="14"/>
  <c r="H262" i="14"/>
  <c r="AE262" i="14" s="1"/>
  <c r="AE261" i="14"/>
  <c r="I261" i="14"/>
  <c r="AF261" i="14" s="1"/>
  <c r="AF260" i="14"/>
  <c r="J260" i="14"/>
  <c r="AG260" i="14" s="1"/>
  <c r="AG259" i="14"/>
  <c r="K259" i="14"/>
  <c r="AH259" i="14" s="1"/>
  <c r="AH258" i="14"/>
  <c r="L258" i="14"/>
  <c r="AI258" i="14" s="1"/>
  <c r="AI257" i="14"/>
  <c r="M257" i="14"/>
  <c r="AJ257" i="14" s="1"/>
  <c r="AJ256" i="14"/>
  <c r="N256" i="14"/>
  <c r="AK256" i="14" s="1"/>
  <c r="AK255" i="14"/>
  <c r="O255" i="14"/>
  <c r="AL255" i="14" s="1"/>
  <c r="W10" i="4" s="1"/>
  <c r="AL254" i="14"/>
  <c r="W9" i="4" s="1"/>
  <c r="P254" i="14"/>
  <c r="AD254" i="14"/>
  <c r="H254" i="14"/>
  <c r="AE254" i="14" s="1"/>
  <c r="AE253" i="14"/>
  <c r="I253" i="14"/>
  <c r="AF253" i="14" s="1"/>
  <c r="AF252" i="14"/>
  <c r="J252" i="14"/>
  <c r="AG252" i="14" s="1"/>
  <c r="AA89" i="14"/>
  <c r="D89" i="14"/>
  <c r="AA61" i="14"/>
  <c r="D61" i="14"/>
  <c r="AA109" i="14"/>
  <c r="D109" i="14"/>
  <c r="AA63" i="14"/>
  <c r="D63" i="14"/>
  <c r="AA72" i="14"/>
  <c r="D72" i="14"/>
  <c r="AC115" i="14"/>
  <c r="F85" i="14"/>
  <c r="F99" i="14"/>
  <c r="F123" i="14"/>
  <c r="F121" i="14"/>
  <c r="F83" i="14"/>
  <c r="F109" i="14"/>
  <c r="AC99" i="14"/>
  <c r="AC123" i="14"/>
  <c r="AC89" i="14"/>
  <c r="F77" i="14"/>
  <c r="AC83" i="14"/>
  <c r="F115" i="14"/>
  <c r="F105" i="14"/>
  <c r="F93" i="14"/>
  <c r="F71" i="14"/>
  <c r="AC121" i="14"/>
  <c r="F97" i="14"/>
  <c r="AC85" i="14"/>
  <c r="F75" i="14"/>
  <c r="F119" i="14"/>
  <c r="AC107" i="14"/>
  <c r="D103" i="14"/>
  <c r="D39" i="14"/>
  <c r="F103" i="14"/>
  <c r="F87" i="14"/>
  <c r="AC91" i="14"/>
  <c r="D34" i="14"/>
  <c r="V110" i="4"/>
  <c r="V116" i="4"/>
  <c r="V55" i="4"/>
  <c r="V96" i="4"/>
  <c r="V115" i="4"/>
  <c r="V105" i="4"/>
  <c r="V100" i="4"/>
  <c r="V114" i="4"/>
  <c r="V90" i="4"/>
  <c r="V113" i="4"/>
  <c r="V79" i="4"/>
  <c r="V103" i="4"/>
  <c r="V78" i="4"/>
  <c r="V107" i="4"/>
  <c r="V102" i="4"/>
  <c r="V118" i="4"/>
  <c r="V98" i="4"/>
  <c r="V93" i="4"/>
  <c r="V122" i="4"/>
  <c r="V92" i="4"/>
  <c r="V111" i="4"/>
  <c r="V97" i="4"/>
  <c r="V121" i="4"/>
  <c r="V123" i="4"/>
  <c r="V106" i="4"/>
  <c r="V82" i="4"/>
  <c r="V67" i="4"/>
  <c r="V95" i="4"/>
  <c r="V119" i="4"/>
  <c r="V72" i="4"/>
  <c r="V94" i="4"/>
  <c r="V109" i="4"/>
  <c r="V117" i="4"/>
  <c r="V56" i="4"/>
  <c r="V120" i="4"/>
  <c r="V124" i="4"/>
  <c r="V125" i="4"/>
  <c r="V73" i="4"/>
  <c r="V62" i="4"/>
  <c r="V81" i="4"/>
  <c r="V74" i="4"/>
  <c r="V87" i="4"/>
  <c r="V77" i="4"/>
  <c r="V89" i="4"/>
  <c r="V83" i="4"/>
  <c r="V65" i="4"/>
  <c r="V84" i="4"/>
  <c r="V52" i="4"/>
  <c r="V54" i="4"/>
  <c r="V66" i="4"/>
  <c r="V60" i="4"/>
  <c r="V86" i="4"/>
  <c r="V75" i="4"/>
  <c r="V88" i="4"/>
  <c r="V80" i="4"/>
  <c r="V69" i="4"/>
  <c r="V59" i="4"/>
  <c r="V57" i="4"/>
  <c r="V61" i="4"/>
  <c r="V70" i="4"/>
  <c r="V58" i="4"/>
  <c r="V53" i="4"/>
  <c r="V51" i="4"/>
  <c r="AA20" i="14" l="1"/>
  <c r="D20" i="14"/>
  <c r="AA116" i="14"/>
  <c r="D116" i="14"/>
  <c r="AB67" i="14"/>
  <c r="E67" i="14"/>
  <c r="AA78" i="14"/>
  <c r="D78" i="14"/>
  <c r="AB22" i="14"/>
  <c r="E22" i="14"/>
  <c r="AC68" i="14"/>
  <c r="F68" i="14"/>
  <c r="AB24" i="14"/>
  <c r="E24" i="14"/>
  <c r="AB36" i="14"/>
  <c r="E36" i="14"/>
  <c r="AA50" i="14"/>
  <c r="D50" i="14"/>
  <c r="AB68" i="14"/>
  <c r="E68" i="14"/>
  <c r="AB88" i="14"/>
  <c r="E88" i="14"/>
  <c r="AB106" i="14"/>
  <c r="E106" i="14"/>
  <c r="AB120" i="14"/>
  <c r="E120" i="14"/>
  <c r="AB31" i="14"/>
  <c r="E31" i="14"/>
  <c r="AA65" i="14"/>
  <c r="D65" i="14"/>
  <c r="AC23" i="14"/>
  <c r="F23" i="14"/>
  <c r="F79" i="14"/>
  <c r="AC79" i="14"/>
  <c r="AA12" i="14"/>
  <c r="D12" i="14"/>
  <c r="AB38" i="14"/>
  <c r="E38" i="14"/>
  <c r="AA56" i="14"/>
  <c r="D56" i="14"/>
  <c r="AB82" i="14"/>
  <c r="E82" i="14"/>
  <c r="AA100" i="14"/>
  <c r="D100" i="14"/>
  <c r="AA122" i="14"/>
  <c r="D122" i="14"/>
  <c r="AB83" i="14"/>
  <c r="E83" i="14"/>
  <c r="AB109" i="14"/>
  <c r="E109" i="14"/>
  <c r="AC12" i="14"/>
  <c r="F12" i="14"/>
  <c r="AC26" i="14"/>
  <c r="F26" i="14"/>
  <c r="AC40" i="14"/>
  <c r="F40" i="14"/>
  <c r="AB54" i="14"/>
  <c r="E54" i="14"/>
  <c r="AC70" i="14"/>
  <c r="F70" i="14"/>
  <c r="AC86" i="14"/>
  <c r="F86" i="14"/>
  <c r="AC108" i="14"/>
  <c r="F108" i="14"/>
  <c r="AC122" i="14"/>
  <c r="F122" i="14"/>
  <c r="AB71" i="14"/>
  <c r="E71" i="14"/>
  <c r="AC59" i="14"/>
  <c r="F59" i="14"/>
  <c r="AC31" i="14"/>
  <c r="F31" i="14"/>
  <c r="AC80" i="14"/>
  <c r="F80" i="14"/>
  <c r="AC98" i="14"/>
  <c r="F98" i="14"/>
  <c r="AA25" i="14"/>
  <c r="D25" i="14"/>
  <c r="AA101" i="14"/>
  <c r="D101" i="14"/>
  <c r="AC65" i="14"/>
  <c r="F65" i="14"/>
  <c r="AA73" i="14"/>
  <c r="D73" i="14"/>
  <c r="F111" i="14"/>
  <c r="AC111" i="14"/>
  <c r="AB107" i="14"/>
  <c r="E107" i="14"/>
  <c r="AA103" i="14"/>
  <c r="AA36" i="14"/>
  <c r="D36" i="14"/>
  <c r="AA19" i="14"/>
  <c r="D19" i="14"/>
  <c r="AB113" i="14"/>
  <c r="E113" i="14"/>
  <c r="AB122" i="14"/>
  <c r="E122" i="14"/>
  <c r="F38" i="14"/>
  <c r="AC38" i="14"/>
  <c r="AC84" i="14"/>
  <c r="F84" i="14"/>
  <c r="AA24" i="14"/>
  <c r="D24" i="14"/>
  <c r="AB40" i="14"/>
  <c r="E40" i="14"/>
  <c r="AA54" i="14"/>
  <c r="D54" i="14"/>
  <c r="AA68" i="14"/>
  <c r="D68" i="14"/>
  <c r="D88" i="14"/>
  <c r="AA88" i="14"/>
  <c r="AA106" i="14"/>
  <c r="D106" i="14"/>
  <c r="AA120" i="14"/>
  <c r="D120" i="14"/>
  <c r="AA31" i="14"/>
  <c r="D31" i="14"/>
  <c r="AB77" i="14"/>
  <c r="E77" i="14"/>
  <c r="AB23" i="14"/>
  <c r="E23" i="14"/>
  <c r="AB79" i="14"/>
  <c r="E79" i="14"/>
  <c r="F81" i="14"/>
  <c r="AC81" i="14"/>
  <c r="AB18" i="14"/>
  <c r="E18" i="14"/>
  <c r="AA38" i="14"/>
  <c r="D38" i="14"/>
  <c r="AA62" i="14"/>
  <c r="D62" i="14"/>
  <c r="AA82" i="14"/>
  <c r="D82" i="14"/>
  <c r="AB104" i="14"/>
  <c r="E104" i="14"/>
  <c r="AA83" i="14"/>
  <c r="D83" i="14"/>
  <c r="AC21" i="14"/>
  <c r="F21" i="14"/>
  <c r="AC37" i="14"/>
  <c r="F37" i="14"/>
  <c r="AC14" i="14"/>
  <c r="F14" i="14"/>
  <c r="AC28" i="14"/>
  <c r="F28" i="14"/>
  <c r="AC42" i="14"/>
  <c r="F42" i="14"/>
  <c r="AC56" i="14"/>
  <c r="F56" i="14"/>
  <c r="AB70" i="14"/>
  <c r="E70" i="14"/>
  <c r="AB86" i="14"/>
  <c r="E86" i="14"/>
  <c r="AC110" i="14"/>
  <c r="F110" i="14"/>
  <c r="AA71" i="14"/>
  <c r="D71" i="14"/>
  <c r="AC69" i="14"/>
  <c r="F69" i="14"/>
  <c r="AC67" i="14"/>
  <c r="F67" i="14"/>
  <c r="AC87" i="14"/>
  <c r="AA84" i="14"/>
  <c r="D84" i="14"/>
  <c r="E56" i="14"/>
  <c r="AB56" i="14"/>
  <c r="AB73" i="14"/>
  <c r="E73" i="14"/>
  <c r="AC54" i="14"/>
  <c r="F54" i="14"/>
  <c r="AC104" i="14"/>
  <c r="F104" i="14"/>
  <c r="AB26" i="14"/>
  <c r="E26" i="14"/>
  <c r="AA40" i="14"/>
  <c r="D40" i="14"/>
  <c r="AB58" i="14"/>
  <c r="E58" i="14"/>
  <c r="AB76" i="14"/>
  <c r="E76" i="14"/>
  <c r="AB90" i="14"/>
  <c r="E90" i="14"/>
  <c r="AB108" i="14"/>
  <c r="E108" i="14"/>
  <c r="E124" i="14"/>
  <c r="AB124" i="14"/>
  <c r="AB35" i="14"/>
  <c r="E35" i="14"/>
  <c r="D77" i="14"/>
  <c r="AA77" i="14"/>
  <c r="AC29" i="14"/>
  <c r="F29" i="14"/>
  <c r="F95" i="14"/>
  <c r="AC95" i="14"/>
  <c r="D18" i="14"/>
  <c r="AA18" i="14"/>
  <c r="AB42" i="14"/>
  <c r="E42" i="14"/>
  <c r="AB66" i="14"/>
  <c r="E66" i="14"/>
  <c r="AA86" i="14"/>
  <c r="D86" i="14"/>
  <c r="AA104" i="14"/>
  <c r="D104" i="14"/>
  <c r="AA23" i="14"/>
  <c r="D23" i="14"/>
  <c r="AB97" i="14"/>
  <c r="E97" i="14"/>
  <c r="AB21" i="14"/>
  <c r="E21" i="14"/>
  <c r="AB103" i="14"/>
  <c r="E103" i="14"/>
  <c r="AB14" i="14"/>
  <c r="E14" i="14"/>
  <c r="AC30" i="14"/>
  <c r="F30" i="14"/>
  <c r="AC44" i="14"/>
  <c r="F44" i="14"/>
  <c r="AC58" i="14"/>
  <c r="F58" i="14"/>
  <c r="AC72" i="14"/>
  <c r="F72" i="14"/>
  <c r="AC94" i="14"/>
  <c r="F94" i="14"/>
  <c r="AA26" i="14"/>
  <c r="D26" i="14"/>
  <c r="AA76" i="14"/>
  <c r="D76" i="14"/>
  <c r="AA124" i="14"/>
  <c r="D124" i="14"/>
  <c r="AC39" i="14"/>
  <c r="F39" i="14"/>
  <c r="AB91" i="14"/>
  <c r="E91" i="14"/>
  <c r="AA22" i="14"/>
  <c r="D22" i="14"/>
  <c r="AA42" i="14"/>
  <c r="D42" i="14"/>
  <c r="AA66" i="14"/>
  <c r="D66" i="14"/>
  <c r="AB92" i="14"/>
  <c r="E92" i="14"/>
  <c r="AA110" i="14"/>
  <c r="D110" i="14"/>
  <c r="AB45" i="14"/>
  <c r="E45" i="14"/>
  <c r="AA97" i="14"/>
  <c r="D97" i="14"/>
  <c r="AC33" i="14"/>
  <c r="F33" i="14"/>
  <c r="AB117" i="14"/>
  <c r="E117" i="14"/>
  <c r="AC57" i="14"/>
  <c r="F57" i="14"/>
  <c r="AC16" i="14"/>
  <c r="F16" i="14"/>
  <c r="AB30" i="14"/>
  <c r="E30" i="14"/>
  <c r="AC46" i="14"/>
  <c r="F46" i="14"/>
  <c r="AC60" i="14"/>
  <c r="F60" i="14"/>
  <c r="AC74" i="14"/>
  <c r="F74" i="14"/>
  <c r="AB94" i="14"/>
  <c r="E94" i="14"/>
  <c r="AC112" i="14"/>
  <c r="F112" i="14"/>
  <c r="AB93" i="14"/>
  <c r="E93" i="14"/>
  <c r="AB95" i="14"/>
  <c r="E95" i="14"/>
  <c r="F91" i="14"/>
  <c r="AA64" i="14"/>
  <c r="D64" i="14"/>
  <c r="AA121" i="14"/>
  <c r="D121" i="14"/>
  <c r="AB100" i="14"/>
  <c r="E100" i="14"/>
  <c r="AB44" i="14"/>
  <c r="E44" i="14"/>
  <c r="AA58" i="14"/>
  <c r="D58" i="14"/>
  <c r="AA90" i="14"/>
  <c r="D90" i="14"/>
  <c r="AA108" i="14"/>
  <c r="D108" i="14"/>
  <c r="AA35" i="14"/>
  <c r="D35" i="14"/>
  <c r="AB87" i="14"/>
  <c r="E87" i="14"/>
  <c r="AB61" i="14"/>
  <c r="E61" i="14"/>
  <c r="AB16" i="14"/>
  <c r="E16" i="14"/>
  <c r="AA30" i="14"/>
  <c r="D30" i="14"/>
  <c r="AA44" i="14"/>
  <c r="D44" i="14"/>
  <c r="AB60" i="14"/>
  <c r="E60" i="14"/>
  <c r="AB80" i="14"/>
  <c r="E80" i="14"/>
  <c r="AA94" i="14"/>
  <c r="D94" i="14"/>
  <c r="AB112" i="14"/>
  <c r="E112" i="14"/>
  <c r="AB47" i="14"/>
  <c r="E47" i="14"/>
  <c r="AA87" i="14"/>
  <c r="D87" i="14"/>
  <c r="AB39" i="14"/>
  <c r="E39" i="14"/>
  <c r="AC101" i="14"/>
  <c r="F101" i="14"/>
  <c r="AC25" i="14"/>
  <c r="F25" i="14"/>
  <c r="AB28" i="14"/>
  <c r="E28" i="14"/>
  <c r="AA46" i="14"/>
  <c r="D46" i="14"/>
  <c r="AA70" i="14"/>
  <c r="D70" i="14"/>
  <c r="AA92" i="14"/>
  <c r="D92" i="14"/>
  <c r="AB114" i="14"/>
  <c r="E114" i="14"/>
  <c r="AA45" i="14"/>
  <c r="D45" i="14"/>
  <c r="AB111" i="14"/>
  <c r="E111" i="14"/>
  <c r="AB33" i="14"/>
  <c r="E33" i="14"/>
  <c r="AC18" i="14"/>
  <c r="F18" i="14"/>
  <c r="AC32" i="14"/>
  <c r="F32" i="14"/>
  <c r="AB46" i="14"/>
  <c r="E46" i="14"/>
  <c r="AC62" i="14"/>
  <c r="F62" i="14"/>
  <c r="AC76" i="14"/>
  <c r="F76" i="14"/>
  <c r="AC96" i="14"/>
  <c r="F96" i="14"/>
  <c r="AC116" i="14"/>
  <c r="F116" i="14"/>
  <c r="AA27" i="14"/>
  <c r="D27" i="14"/>
  <c r="AA93" i="14"/>
  <c r="D93" i="14"/>
  <c r="AC71" i="14"/>
  <c r="AB50" i="14"/>
  <c r="E50" i="14"/>
  <c r="AB65" i="14"/>
  <c r="E65" i="14"/>
  <c r="AB12" i="14"/>
  <c r="E12" i="14"/>
  <c r="AA16" i="14"/>
  <c r="D16" i="14"/>
  <c r="AB34" i="14"/>
  <c r="E34" i="14"/>
  <c r="AB48" i="14"/>
  <c r="E48" i="14"/>
  <c r="AA60" i="14"/>
  <c r="D60" i="14"/>
  <c r="AA80" i="14"/>
  <c r="D80" i="14"/>
  <c r="AB98" i="14"/>
  <c r="E98" i="14"/>
  <c r="AA112" i="14"/>
  <c r="D112" i="14"/>
  <c r="AA15" i="14"/>
  <c r="D15" i="14"/>
  <c r="AA47" i="14"/>
  <c r="D47" i="14"/>
  <c r="AA99" i="14"/>
  <c r="D99" i="14"/>
  <c r="AC55" i="14"/>
  <c r="F55" i="14"/>
  <c r="AB101" i="14"/>
  <c r="E101" i="14"/>
  <c r="AB63" i="14"/>
  <c r="E63" i="14"/>
  <c r="AA28" i="14"/>
  <c r="D28" i="14"/>
  <c r="AB52" i="14"/>
  <c r="E52" i="14"/>
  <c r="AB74" i="14"/>
  <c r="E74" i="14"/>
  <c r="AB96" i="14"/>
  <c r="E96" i="14"/>
  <c r="AA114" i="14"/>
  <c r="D114" i="14"/>
  <c r="AA57" i="14"/>
  <c r="D57" i="14"/>
  <c r="AA111" i="14"/>
  <c r="D111" i="14"/>
  <c r="AB57" i="14"/>
  <c r="E57" i="14"/>
  <c r="AC20" i="14"/>
  <c r="F20" i="14"/>
  <c r="AC34" i="14"/>
  <c r="F34" i="14"/>
  <c r="AC50" i="14"/>
  <c r="F50" i="14"/>
  <c r="AB62" i="14"/>
  <c r="E62" i="14"/>
  <c r="AC78" i="14"/>
  <c r="F78" i="14"/>
  <c r="AC102" i="14"/>
  <c r="F102" i="14"/>
  <c r="AC118" i="14"/>
  <c r="F118" i="14"/>
  <c r="AA34" i="14"/>
  <c r="AA102" i="14"/>
  <c r="D102" i="14"/>
  <c r="AB15" i="14"/>
  <c r="E15" i="14"/>
  <c r="AA32" i="14"/>
  <c r="D32" i="14"/>
  <c r="AA69" i="14"/>
  <c r="D69" i="14"/>
  <c r="AB89" i="14"/>
  <c r="E89" i="14"/>
  <c r="AA14" i="14"/>
  <c r="D14" i="14"/>
  <c r="AB20" i="14"/>
  <c r="E20" i="14"/>
  <c r="AA48" i="14"/>
  <c r="D48" i="14"/>
  <c r="AB64" i="14"/>
  <c r="E64" i="14"/>
  <c r="AB84" i="14"/>
  <c r="E84" i="14"/>
  <c r="AA98" i="14"/>
  <c r="D98" i="14"/>
  <c r="AB116" i="14"/>
  <c r="E116" i="14"/>
  <c r="AB19" i="14"/>
  <c r="E19" i="14"/>
  <c r="AA55" i="14"/>
  <c r="D55" i="14"/>
  <c r="AB121" i="14"/>
  <c r="E121" i="14"/>
  <c r="AC15" i="14"/>
  <c r="F15" i="14"/>
  <c r="AB55" i="14"/>
  <c r="E55" i="14"/>
  <c r="AC113" i="14"/>
  <c r="F113" i="14"/>
  <c r="AC47" i="14"/>
  <c r="F47" i="14"/>
  <c r="AB32" i="14"/>
  <c r="E32" i="14"/>
  <c r="AA52" i="14"/>
  <c r="D52" i="14"/>
  <c r="AA74" i="14"/>
  <c r="D74" i="14"/>
  <c r="AA96" i="14"/>
  <c r="D96" i="14"/>
  <c r="AA118" i="14"/>
  <c r="D118" i="14"/>
  <c r="AB69" i="14"/>
  <c r="E69" i="14"/>
  <c r="F73" i="14"/>
  <c r="AC73" i="14"/>
  <c r="AC117" i="14"/>
  <c r="F117" i="14"/>
  <c r="AC22" i="14"/>
  <c r="F22" i="14"/>
  <c r="AC36" i="14"/>
  <c r="F36" i="14"/>
  <c r="AC52" i="14"/>
  <c r="F52" i="14"/>
  <c r="AC66" i="14"/>
  <c r="F66" i="14"/>
  <c r="AB78" i="14"/>
  <c r="E78" i="14"/>
  <c r="AB102" i="14"/>
  <c r="E102" i="14"/>
  <c r="AB118" i="14"/>
  <c r="E118" i="14"/>
  <c r="AB59" i="14"/>
  <c r="E59" i="14"/>
  <c r="AA115" i="14"/>
  <c r="D115" i="14"/>
  <c r="AC49" i="14"/>
  <c r="F49" i="14"/>
  <c r="AB119" i="14"/>
  <c r="E119" i="14"/>
  <c r="AC103" i="14"/>
  <c r="AA39" i="14"/>
  <c r="AC120" i="14"/>
  <c r="F120" i="14"/>
  <c r="AA59" i="14"/>
  <c r="D59" i="14"/>
  <c r="AB49" i="14"/>
  <c r="E49" i="14"/>
  <c r="AC19" i="14"/>
  <c r="F19" i="14"/>
  <c r="AC24" i="14"/>
  <c r="F24" i="14"/>
  <c r="AB25" i="14"/>
  <c r="E25" i="14"/>
  <c r="AA75" i="14"/>
  <c r="D75" i="14"/>
  <c r="AC53" i="14"/>
  <c r="F53" i="14"/>
  <c r="AC61" i="14"/>
  <c r="F61" i="14"/>
  <c r="AA49" i="14"/>
  <c r="D49" i="14"/>
  <c r="AB115" i="14"/>
  <c r="E115" i="14"/>
  <c r="AA91" i="14"/>
  <c r="D91" i="14"/>
  <c r="AC77" i="14"/>
  <c r="AC93" i="14"/>
  <c r="AC105" i="14"/>
  <c r="AC82" i="14"/>
  <c r="F82" i="14"/>
  <c r="AC124" i="14"/>
  <c r="F124" i="14"/>
  <c r="AA33" i="14"/>
  <c r="D33" i="14"/>
  <c r="AA113" i="14"/>
  <c r="D113" i="14"/>
  <c r="AB85" i="14"/>
  <c r="E85" i="14"/>
  <c r="AA21" i="14"/>
  <c r="D21" i="14"/>
  <c r="AA107" i="14"/>
  <c r="D107" i="14"/>
  <c r="F107" i="14"/>
  <c r="AC97" i="14"/>
  <c r="AC109" i="14"/>
  <c r="AB110" i="14"/>
  <c r="E110" i="14"/>
  <c r="AA81" i="14"/>
  <c r="D81" i="14"/>
  <c r="AB81" i="14"/>
  <c r="E81" i="14"/>
  <c r="AC100" i="14"/>
  <c r="F100" i="14"/>
  <c r="AB43" i="14"/>
  <c r="E43" i="14"/>
  <c r="AB123" i="14"/>
  <c r="E123" i="14"/>
  <c r="AA85" i="14"/>
  <c r="D85" i="14"/>
  <c r="AC17" i="14"/>
  <c r="F17" i="14"/>
  <c r="AA37" i="14"/>
  <c r="D37" i="14"/>
  <c r="AA119" i="14"/>
  <c r="D119" i="14"/>
  <c r="AC41" i="14"/>
  <c r="F41" i="14"/>
  <c r="AC63" i="14"/>
  <c r="F63" i="14"/>
  <c r="AC75" i="14"/>
  <c r="AC119" i="14"/>
  <c r="AC64" i="14"/>
  <c r="F64" i="14"/>
  <c r="AC88" i="14"/>
  <c r="F88" i="14"/>
  <c r="AC106" i="14"/>
  <c r="F106" i="14"/>
  <c r="AB13" i="14"/>
  <c r="E13" i="14"/>
  <c r="AA43" i="14"/>
  <c r="D43" i="14"/>
  <c r="AA123" i="14"/>
  <c r="D123" i="14"/>
  <c r="AA95" i="14"/>
  <c r="D95" i="14"/>
  <c r="AC43" i="14"/>
  <c r="F43" i="14"/>
  <c r="AB53" i="14"/>
  <c r="E53" i="14"/>
  <c r="AB41" i="14"/>
  <c r="E41" i="14"/>
  <c r="AC90" i="14"/>
  <c r="F90" i="14"/>
  <c r="AA13" i="14"/>
  <c r="D13" i="14"/>
  <c r="AB51" i="14"/>
  <c r="E51" i="14"/>
  <c r="AC13" i="14"/>
  <c r="F13" i="14"/>
  <c r="AB29" i="14"/>
  <c r="E29" i="14"/>
  <c r="AA105" i="14"/>
  <c r="D105" i="14"/>
  <c r="AC51" i="14"/>
  <c r="F51" i="14"/>
  <c r="AC45" i="14"/>
  <c r="F45" i="14"/>
  <c r="AA53" i="14"/>
  <c r="D53" i="14"/>
  <c r="F89" i="14"/>
  <c r="AB37" i="14"/>
  <c r="E37" i="14"/>
  <c r="AB72" i="14"/>
  <c r="E72" i="14"/>
  <c r="AC92" i="14"/>
  <c r="F92" i="14"/>
  <c r="AB17" i="14"/>
  <c r="E17" i="14"/>
  <c r="AA51" i="14"/>
  <c r="D51" i="14"/>
  <c r="AB27" i="14"/>
  <c r="E27" i="14"/>
  <c r="AA29" i="14"/>
  <c r="D29" i="14"/>
  <c r="AA117" i="14"/>
  <c r="D117" i="14"/>
  <c r="AA67" i="14"/>
  <c r="D67" i="14"/>
  <c r="AB99" i="14"/>
  <c r="E99" i="14"/>
  <c r="AC48" i="14"/>
  <c r="F48" i="14"/>
  <c r="AC114" i="14"/>
  <c r="F114" i="14"/>
  <c r="AA17" i="14"/>
  <c r="D17" i="14"/>
  <c r="AB75" i="14"/>
  <c r="E75" i="14"/>
  <c r="AC35" i="14"/>
  <c r="F35" i="14"/>
  <c r="AC27" i="14"/>
  <c r="F27" i="14"/>
  <c r="AA41" i="14"/>
  <c r="D41" i="14"/>
  <c r="AB105" i="14"/>
  <c r="E105" i="14"/>
  <c r="AA79" i="14"/>
  <c r="D79" i="14"/>
  <c r="B106" i="3"/>
  <c r="B107" i="3"/>
  <c r="B108" i="3"/>
  <c r="B109" i="3"/>
  <c r="B110" i="3"/>
  <c r="B111" i="3"/>
  <c r="B112" i="3"/>
  <c r="B113" i="3"/>
  <c r="B114" i="3"/>
  <c r="B115" i="3"/>
  <c r="B116" i="3"/>
  <c r="B117" i="3"/>
  <c r="B118" i="3"/>
  <c r="B119" i="3"/>
  <c r="B120" i="3"/>
  <c r="B121" i="3"/>
  <c r="B122" i="3"/>
  <c r="B123" i="3"/>
  <c r="B124" i="3"/>
  <c r="B125" i="3"/>
  <c r="B126" i="3"/>
  <c r="B127" i="3"/>
  <c r="B128" i="3"/>
  <c r="B129" i="3"/>
  <c r="B93" i="3"/>
  <c r="B94" i="3"/>
  <c r="B95" i="3"/>
  <c r="B96" i="3"/>
  <c r="B97" i="3"/>
  <c r="B98" i="3"/>
  <c r="B99" i="3"/>
  <c r="B100" i="3"/>
  <c r="B101" i="3"/>
  <c r="B102" i="3"/>
  <c r="B103" i="3"/>
  <c r="B104" i="3"/>
  <c r="B105" i="3"/>
  <c r="B55" i="3"/>
  <c r="B56" i="3"/>
  <c r="B57" i="3"/>
  <c r="B58" i="3"/>
  <c r="B59" i="3"/>
  <c r="B60" i="3"/>
  <c r="B61" i="3"/>
  <c r="B62" i="3"/>
  <c r="B63" i="3"/>
  <c r="B64" i="3"/>
  <c r="B65" i="3"/>
  <c r="B66" i="3"/>
  <c r="B67" i="3"/>
  <c r="B68" i="3"/>
  <c r="B69" i="3"/>
  <c r="B70" i="3"/>
  <c r="B71" i="3"/>
  <c r="B72" i="3"/>
  <c r="B73" i="3"/>
  <c r="B74" i="3"/>
  <c r="B75" i="3"/>
  <c r="B76" i="3"/>
  <c r="B77" i="3"/>
  <c r="B78" i="3"/>
  <c r="B79" i="3"/>
  <c r="B80" i="3"/>
  <c r="B81" i="3"/>
  <c r="B82" i="3"/>
  <c r="B83" i="3"/>
  <c r="B84" i="3"/>
  <c r="B85" i="3"/>
  <c r="B86" i="3"/>
  <c r="B87" i="3"/>
  <c r="B88" i="3"/>
  <c r="B89" i="3"/>
  <c r="B90" i="3"/>
  <c r="B91" i="3"/>
  <c r="B92" i="3"/>
  <c r="B123" i="14"/>
  <c r="B124" i="14"/>
  <c r="B109" i="14"/>
  <c r="Y109" i="14" s="1"/>
  <c r="B110" i="14"/>
  <c r="B111" i="14"/>
  <c r="B112" i="14"/>
  <c r="B113" i="14"/>
  <c r="B114" i="14"/>
  <c r="B115" i="14"/>
  <c r="B116" i="14"/>
  <c r="B117" i="14"/>
  <c r="B118" i="14"/>
  <c r="B119" i="14"/>
  <c r="B120" i="14"/>
  <c r="B121" i="14"/>
  <c r="B122" i="14"/>
  <c r="B95" i="14"/>
  <c r="B218" i="14" s="1"/>
  <c r="B96" i="14"/>
  <c r="B97" i="14"/>
  <c r="B98" i="14"/>
  <c r="B99" i="14"/>
  <c r="B100" i="14"/>
  <c r="B101" i="14"/>
  <c r="B224" i="14" s="1"/>
  <c r="B102" i="14"/>
  <c r="B103" i="14"/>
  <c r="B104" i="14"/>
  <c r="B105" i="14"/>
  <c r="B106" i="14"/>
  <c r="B107" i="14"/>
  <c r="Y107" i="14" s="1"/>
  <c r="B108" i="14"/>
  <c r="Y108" i="14" s="1"/>
  <c r="B90" i="14"/>
  <c r="B213" i="14" s="1"/>
  <c r="B91" i="14"/>
  <c r="B92" i="14"/>
  <c r="B93" i="14"/>
  <c r="B216" i="14" s="1"/>
  <c r="B94" i="14"/>
  <c r="B217" i="14" s="1"/>
  <c r="B64" i="14"/>
  <c r="B65" i="14"/>
  <c r="B66" i="14"/>
  <c r="B189" i="14" s="1"/>
  <c r="B67" i="14"/>
  <c r="B68" i="14"/>
  <c r="B69" i="14"/>
  <c r="B70" i="14"/>
  <c r="B71" i="14"/>
  <c r="B72" i="14"/>
  <c r="B195" i="14" s="1"/>
  <c r="B73" i="14"/>
  <c r="B74" i="14"/>
  <c r="B75" i="14"/>
  <c r="B76" i="14"/>
  <c r="B77" i="14"/>
  <c r="B78" i="14"/>
  <c r="B79" i="14"/>
  <c r="B80" i="14"/>
  <c r="B81" i="14"/>
  <c r="B204" i="14" s="1"/>
  <c r="B82" i="14"/>
  <c r="B83" i="14"/>
  <c r="B84" i="14"/>
  <c r="B85" i="14"/>
  <c r="Y85" i="14" s="1"/>
  <c r="B86" i="14"/>
  <c r="B87" i="14"/>
  <c r="B88" i="14"/>
  <c r="B89" i="14"/>
  <c r="B212" i="14" s="1"/>
  <c r="B335" i="14" s="1"/>
  <c r="Y335" i="14" s="1"/>
  <c r="B50" i="14"/>
  <c r="B51" i="14"/>
  <c r="B52" i="14"/>
  <c r="B53" i="14"/>
  <c r="B54" i="14"/>
  <c r="B55" i="14"/>
  <c r="B56" i="14"/>
  <c r="B57" i="14"/>
  <c r="B58" i="14"/>
  <c r="B59" i="14"/>
  <c r="B182" i="14" s="1"/>
  <c r="B60" i="14"/>
  <c r="B61" i="14"/>
  <c r="B184" i="14" s="1"/>
  <c r="B62" i="14"/>
  <c r="Y62" i="14" s="1"/>
  <c r="B63" i="14"/>
  <c r="G9" i="2"/>
  <c r="H9" i="2"/>
  <c r="I9" i="2"/>
  <c r="J9" i="2"/>
  <c r="K129" i="14" s="1"/>
  <c r="K9" i="2"/>
  <c r="L9" i="2"/>
  <c r="M9" i="2"/>
  <c r="N9" i="2"/>
  <c r="O9" i="2"/>
  <c r="G10" i="2"/>
  <c r="H10" i="2"/>
  <c r="I10" i="2"/>
  <c r="J10" i="2"/>
  <c r="K10" i="2"/>
  <c r="L10" i="2"/>
  <c r="M10" i="2"/>
  <c r="N10" i="2"/>
  <c r="O130" i="14" s="1"/>
  <c r="O10" i="2"/>
  <c r="G11" i="2"/>
  <c r="H11" i="2"/>
  <c r="I11" i="2"/>
  <c r="J11" i="2"/>
  <c r="K131" i="14" s="1"/>
  <c r="K11" i="2"/>
  <c r="L11" i="2"/>
  <c r="M11" i="2"/>
  <c r="N11" i="2"/>
  <c r="O11" i="2"/>
  <c r="G12" i="2"/>
  <c r="H12" i="2"/>
  <c r="I12" i="2"/>
  <c r="J12" i="2"/>
  <c r="K12" i="2"/>
  <c r="L12" i="2"/>
  <c r="M12" i="2"/>
  <c r="N12" i="2"/>
  <c r="O132" i="14" s="1"/>
  <c r="O12" i="2"/>
  <c r="G13" i="2"/>
  <c r="H13" i="2"/>
  <c r="I13" i="2"/>
  <c r="J13" i="2"/>
  <c r="K133" i="14" s="1"/>
  <c r="K13" i="2"/>
  <c r="L13" i="2"/>
  <c r="M13" i="2"/>
  <c r="N13" i="2"/>
  <c r="O13" i="2"/>
  <c r="G14" i="2"/>
  <c r="H14" i="2"/>
  <c r="I14" i="2"/>
  <c r="J14" i="2"/>
  <c r="K14" i="2"/>
  <c r="L14" i="2"/>
  <c r="M14" i="2"/>
  <c r="N14" i="2"/>
  <c r="O134" i="14" s="1"/>
  <c r="O14" i="2"/>
  <c r="G15" i="2"/>
  <c r="H15" i="2"/>
  <c r="I15" i="2"/>
  <c r="J15" i="2"/>
  <c r="K135" i="14" s="1"/>
  <c r="K15" i="2"/>
  <c r="L15" i="2"/>
  <c r="M15" i="2"/>
  <c r="N15" i="2"/>
  <c r="O15" i="2"/>
  <c r="G16" i="2"/>
  <c r="H16" i="2"/>
  <c r="I16" i="2"/>
  <c r="J16" i="2"/>
  <c r="K16" i="2"/>
  <c r="L16" i="2"/>
  <c r="M16" i="2"/>
  <c r="N16" i="2"/>
  <c r="O136" i="14" s="1"/>
  <c r="O16" i="2"/>
  <c r="G17" i="2"/>
  <c r="H17" i="2"/>
  <c r="I17" i="2"/>
  <c r="J17" i="2"/>
  <c r="K137" i="14" s="1"/>
  <c r="K17" i="2"/>
  <c r="L17" i="2"/>
  <c r="M17" i="2"/>
  <c r="N17" i="2"/>
  <c r="O17" i="2"/>
  <c r="G18" i="2"/>
  <c r="H18" i="2"/>
  <c r="I18" i="2"/>
  <c r="J18" i="2"/>
  <c r="K18" i="2"/>
  <c r="L18" i="2"/>
  <c r="M18" i="2"/>
  <c r="N18" i="2"/>
  <c r="O138" i="14" s="1"/>
  <c r="O18" i="2"/>
  <c r="G19" i="2"/>
  <c r="H19" i="2"/>
  <c r="I19" i="2"/>
  <c r="J19" i="2"/>
  <c r="K139" i="14" s="1"/>
  <c r="K19" i="2"/>
  <c r="L19" i="2"/>
  <c r="M19" i="2"/>
  <c r="N19" i="2"/>
  <c r="O19" i="2"/>
  <c r="G20" i="2"/>
  <c r="H20" i="2"/>
  <c r="I20" i="2"/>
  <c r="J20" i="2"/>
  <c r="K20" i="2"/>
  <c r="L20" i="2"/>
  <c r="M20" i="2"/>
  <c r="N20" i="2"/>
  <c r="O140" i="14" s="1"/>
  <c r="O20" i="2"/>
  <c r="G21" i="2"/>
  <c r="H21" i="2"/>
  <c r="I21" i="2"/>
  <c r="J21" i="2"/>
  <c r="K141" i="14" s="1"/>
  <c r="K21" i="2"/>
  <c r="L21" i="2"/>
  <c r="M21" i="2"/>
  <c r="N21" i="2"/>
  <c r="O21" i="2"/>
  <c r="G22" i="2"/>
  <c r="H22" i="2"/>
  <c r="I22" i="2"/>
  <c r="J22" i="2"/>
  <c r="K22" i="2"/>
  <c r="L22" i="2"/>
  <c r="M22" i="2"/>
  <c r="N22" i="2"/>
  <c r="O142" i="14" s="1"/>
  <c r="O22" i="2"/>
  <c r="G23" i="2"/>
  <c r="H23" i="2"/>
  <c r="I23" i="2"/>
  <c r="J23" i="2"/>
  <c r="K143" i="14" s="1"/>
  <c r="K23" i="2"/>
  <c r="L23" i="2"/>
  <c r="M23" i="2"/>
  <c r="N23" i="2"/>
  <c r="O23" i="2"/>
  <c r="G24" i="2"/>
  <c r="H24" i="2"/>
  <c r="I24" i="2"/>
  <c r="J24" i="2"/>
  <c r="K24" i="2"/>
  <c r="L24" i="2"/>
  <c r="M24" i="2"/>
  <c r="N24" i="2"/>
  <c r="O144" i="14" s="1"/>
  <c r="O24" i="2"/>
  <c r="G25" i="2"/>
  <c r="H25" i="2"/>
  <c r="I25" i="2"/>
  <c r="J25" i="2"/>
  <c r="K145" i="14" s="1"/>
  <c r="K25" i="2"/>
  <c r="L25" i="2"/>
  <c r="M25" i="2"/>
  <c r="N25" i="2"/>
  <c r="O25" i="2"/>
  <c r="G26" i="2"/>
  <c r="H26" i="2"/>
  <c r="I26" i="2"/>
  <c r="J26" i="2"/>
  <c r="K26" i="2"/>
  <c r="L26" i="2"/>
  <c r="M26" i="2"/>
  <c r="N26" i="2"/>
  <c r="O146" i="14" s="1"/>
  <c r="O26" i="2"/>
  <c r="G27" i="2"/>
  <c r="H27" i="2"/>
  <c r="I27" i="2"/>
  <c r="J27" i="2"/>
  <c r="K147" i="14" s="1"/>
  <c r="K27" i="2"/>
  <c r="L27" i="2"/>
  <c r="M27" i="2"/>
  <c r="N27" i="2"/>
  <c r="O27" i="2"/>
  <c r="G28" i="2"/>
  <c r="H28" i="2"/>
  <c r="I28" i="2"/>
  <c r="J28" i="2"/>
  <c r="K28" i="2"/>
  <c r="L28" i="2"/>
  <c r="M28" i="2"/>
  <c r="N28" i="2"/>
  <c r="O148" i="14" s="1"/>
  <c r="O28" i="2"/>
  <c r="G29" i="2"/>
  <c r="H29" i="2"/>
  <c r="I29" i="2"/>
  <c r="J29" i="2"/>
  <c r="K149" i="14" s="1"/>
  <c r="K29" i="2"/>
  <c r="L29" i="2"/>
  <c r="M29" i="2"/>
  <c r="N29" i="2"/>
  <c r="O29" i="2"/>
  <c r="G30" i="2"/>
  <c r="H30" i="2"/>
  <c r="I30" i="2"/>
  <c r="J30" i="2"/>
  <c r="K30" i="2"/>
  <c r="L30" i="2"/>
  <c r="M30" i="2"/>
  <c r="N30" i="2"/>
  <c r="O150" i="14" s="1"/>
  <c r="O30" i="2"/>
  <c r="G31" i="2"/>
  <c r="H31" i="2"/>
  <c r="I31" i="2"/>
  <c r="J31" i="2"/>
  <c r="K151" i="14" s="1"/>
  <c r="K31" i="2"/>
  <c r="L31" i="2"/>
  <c r="M31" i="2"/>
  <c r="N31" i="2"/>
  <c r="O31" i="2"/>
  <c r="G32" i="2"/>
  <c r="H32" i="2"/>
  <c r="I32" i="2"/>
  <c r="J32" i="2"/>
  <c r="K32" i="2"/>
  <c r="L32" i="2"/>
  <c r="M32" i="2"/>
  <c r="N32" i="2"/>
  <c r="O152" i="14" s="1"/>
  <c r="O32" i="2"/>
  <c r="G33" i="2"/>
  <c r="H33" i="2"/>
  <c r="I33" i="2"/>
  <c r="J33" i="2"/>
  <c r="K153" i="14" s="1"/>
  <c r="K33" i="2"/>
  <c r="L33" i="2"/>
  <c r="M33" i="2"/>
  <c r="N33" i="2"/>
  <c r="O33" i="2"/>
  <c r="G34" i="2"/>
  <c r="H34" i="2"/>
  <c r="I34" i="2"/>
  <c r="J34" i="2"/>
  <c r="K34" i="2"/>
  <c r="L34" i="2"/>
  <c r="M34" i="2"/>
  <c r="N34" i="2"/>
  <c r="O154" i="14" s="1"/>
  <c r="O34" i="2"/>
  <c r="G35" i="2"/>
  <c r="H35" i="2"/>
  <c r="I35" i="2"/>
  <c r="J35" i="2"/>
  <c r="K155" i="14" s="1"/>
  <c r="K35" i="2"/>
  <c r="L35" i="2"/>
  <c r="M35" i="2"/>
  <c r="N35" i="2"/>
  <c r="O35" i="2"/>
  <c r="G36" i="2"/>
  <c r="H36" i="2"/>
  <c r="I36" i="2"/>
  <c r="J36" i="2"/>
  <c r="K36" i="2"/>
  <c r="L36" i="2"/>
  <c r="M36" i="2"/>
  <c r="N36" i="2"/>
  <c r="O156" i="14" s="1"/>
  <c r="O36" i="2"/>
  <c r="G37" i="2"/>
  <c r="H37" i="2"/>
  <c r="I37" i="2"/>
  <c r="J37" i="2"/>
  <c r="K157" i="14" s="1"/>
  <c r="K37" i="2"/>
  <c r="L37" i="2"/>
  <c r="M37" i="2"/>
  <c r="N37" i="2"/>
  <c r="O37" i="2"/>
  <c r="G38" i="2"/>
  <c r="H38" i="2"/>
  <c r="I38" i="2"/>
  <c r="J38" i="2"/>
  <c r="K38" i="2"/>
  <c r="L38" i="2"/>
  <c r="M38" i="2"/>
  <c r="N38" i="2"/>
  <c r="O158" i="14" s="1"/>
  <c r="O38" i="2"/>
  <c r="G39" i="2"/>
  <c r="H39" i="2"/>
  <c r="I39" i="2"/>
  <c r="J39" i="2"/>
  <c r="K159" i="14" s="1"/>
  <c r="K39" i="2"/>
  <c r="L39" i="2"/>
  <c r="M39" i="2"/>
  <c r="N39" i="2"/>
  <c r="O39" i="2"/>
  <c r="G40" i="2"/>
  <c r="H40" i="2"/>
  <c r="I40" i="2"/>
  <c r="J40" i="2"/>
  <c r="K40" i="2"/>
  <c r="L40" i="2"/>
  <c r="M40" i="2"/>
  <c r="N40" i="2"/>
  <c r="O160" i="14" s="1"/>
  <c r="O40" i="2"/>
  <c r="G41" i="2"/>
  <c r="H41" i="2"/>
  <c r="I41" i="2"/>
  <c r="J41" i="2"/>
  <c r="K161" i="14" s="1"/>
  <c r="K41" i="2"/>
  <c r="L41" i="2"/>
  <c r="M41" i="2"/>
  <c r="N41" i="2"/>
  <c r="O41" i="2"/>
  <c r="G42" i="2"/>
  <c r="H42" i="2"/>
  <c r="I42" i="2"/>
  <c r="J42" i="2"/>
  <c r="K42" i="2"/>
  <c r="L42" i="2"/>
  <c r="M42" i="2"/>
  <c r="N42" i="2"/>
  <c r="O162" i="14" s="1"/>
  <c r="O42" i="2"/>
  <c r="G43" i="2"/>
  <c r="H43" i="2"/>
  <c r="I43" i="2"/>
  <c r="J43" i="2"/>
  <c r="K163" i="14" s="1"/>
  <c r="K43" i="2"/>
  <c r="L43" i="2"/>
  <c r="M43" i="2"/>
  <c r="N43" i="2"/>
  <c r="O43" i="2"/>
  <c r="G44" i="2"/>
  <c r="H44" i="2"/>
  <c r="I44" i="2"/>
  <c r="J44" i="2"/>
  <c r="K44" i="2"/>
  <c r="L44" i="2"/>
  <c r="M44" i="2"/>
  <c r="N44" i="2"/>
  <c r="O164" i="14" s="1"/>
  <c r="O44" i="2"/>
  <c r="G45" i="2"/>
  <c r="H45" i="2"/>
  <c r="I45" i="2"/>
  <c r="J45" i="2"/>
  <c r="K165" i="14" s="1"/>
  <c r="K45" i="2"/>
  <c r="L45" i="2"/>
  <c r="M45" i="2"/>
  <c r="N45" i="2"/>
  <c r="O45" i="2"/>
  <c r="G46" i="2"/>
  <c r="H46" i="2"/>
  <c r="I46" i="2"/>
  <c r="J46" i="2"/>
  <c r="K46" i="2"/>
  <c r="L46" i="2"/>
  <c r="M46" i="2"/>
  <c r="N46" i="2"/>
  <c r="O166" i="14" s="1"/>
  <c r="O46" i="2"/>
  <c r="G47" i="2"/>
  <c r="H47" i="2"/>
  <c r="I47" i="2"/>
  <c r="J47" i="2"/>
  <c r="K167" i="14" s="1"/>
  <c r="K47" i="2"/>
  <c r="L47" i="2"/>
  <c r="M47" i="2"/>
  <c r="N47" i="2"/>
  <c r="O47" i="2"/>
  <c r="G48" i="2"/>
  <c r="H48" i="2"/>
  <c r="I48" i="2"/>
  <c r="J48" i="2"/>
  <c r="K48" i="2"/>
  <c r="L48" i="2"/>
  <c r="M48" i="2"/>
  <c r="N48" i="2"/>
  <c r="O168" i="14" s="1"/>
  <c r="O48" i="2"/>
  <c r="G49" i="2"/>
  <c r="H49" i="2"/>
  <c r="I49" i="2"/>
  <c r="J49" i="2"/>
  <c r="K169" i="14" s="1"/>
  <c r="K49" i="2"/>
  <c r="L49" i="2"/>
  <c r="M49" i="2"/>
  <c r="N49" i="2"/>
  <c r="O49" i="2"/>
  <c r="G50" i="2"/>
  <c r="H50" i="2"/>
  <c r="I50" i="2"/>
  <c r="J50" i="2"/>
  <c r="K50" i="2"/>
  <c r="L50" i="2"/>
  <c r="M50" i="2"/>
  <c r="N50" i="2"/>
  <c r="O170" i="14" s="1"/>
  <c r="O50" i="2"/>
  <c r="G51" i="2"/>
  <c r="H51" i="2"/>
  <c r="I51" i="2"/>
  <c r="J51" i="2"/>
  <c r="K171" i="14" s="1"/>
  <c r="K51" i="2"/>
  <c r="L51" i="2"/>
  <c r="M51" i="2"/>
  <c r="N51" i="2"/>
  <c r="O51" i="2"/>
  <c r="G52" i="2"/>
  <c r="H52" i="2"/>
  <c r="I52" i="2"/>
  <c r="J52" i="2"/>
  <c r="K52" i="2"/>
  <c r="L52" i="2"/>
  <c r="M52" i="2"/>
  <c r="N52" i="2"/>
  <c r="O172" i="14" s="1"/>
  <c r="O52" i="2"/>
  <c r="G53" i="2"/>
  <c r="H53" i="2"/>
  <c r="I53" i="2"/>
  <c r="J53" i="2"/>
  <c r="K173" i="14" s="1"/>
  <c r="K53" i="2"/>
  <c r="L53" i="2"/>
  <c r="M53" i="2"/>
  <c r="N53" i="2"/>
  <c r="O53" i="2"/>
  <c r="G54" i="2"/>
  <c r="H54" i="2"/>
  <c r="I54" i="2"/>
  <c r="J54" i="2"/>
  <c r="K54" i="2"/>
  <c r="L54" i="2"/>
  <c r="M54" i="2"/>
  <c r="N54" i="2"/>
  <c r="O174" i="14" s="1"/>
  <c r="O54" i="2"/>
  <c r="G55" i="2"/>
  <c r="H55" i="2"/>
  <c r="I55" i="2"/>
  <c r="J55" i="2"/>
  <c r="K175" i="14" s="1"/>
  <c r="K55" i="2"/>
  <c r="L55" i="2"/>
  <c r="M55" i="2"/>
  <c r="N55" i="2"/>
  <c r="O55" i="2"/>
  <c r="G56" i="2"/>
  <c r="H56" i="2"/>
  <c r="I56" i="2"/>
  <c r="J56" i="2"/>
  <c r="K56" i="2"/>
  <c r="L56" i="2"/>
  <c r="M56" i="2"/>
  <c r="N56" i="2"/>
  <c r="O176" i="14" s="1"/>
  <c r="O56" i="2"/>
  <c r="G57" i="2"/>
  <c r="H57" i="2"/>
  <c r="I57" i="2"/>
  <c r="J57" i="2"/>
  <c r="K177" i="14" s="1"/>
  <c r="K57" i="2"/>
  <c r="L57" i="2"/>
  <c r="M57" i="2"/>
  <c r="N57" i="2"/>
  <c r="O57" i="2"/>
  <c r="G58" i="2"/>
  <c r="H58" i="2"/>
  <c r="I58" i="2"/>
  <c r="J58" i="2"/>
  <c r="K58" i="2"/>
  <c r="L58" i="2"/>
  <c r="M58" i="2"/>
  <c r="N58" i="2"/>
  <c r="O178" i="14" s="1"/>
  <c r="O58" i="2"/>
  <c r="G59" i="2"/>
  <c r="H59" i="2"/>
  <c r="I59" i="2"/>
  <c r="J59" i="2"/>
  <c r="K179" i="14" s="1"/>
  <c r="K59" i="2"/>
  <c r="L59" i="2"/>
  <c r="M59" i="2"/>
  <c r="N59" i="2"/>
  <c r="O59" i="2"/>
  <c r="G60" i="2"/>
  <c r="H60" i="2"/>
  <c r="I60" i="2"/>
  <c r="J60" i="2"/>
  <c r="K60" i="2"/>
  <c r="L60" i="2"/>
  <c r="M60" i="2"/>
  <c r="N60" i="2"/>
  <c r="O180" i="14" s="1"/>
  <c r="O60" i="2"/>
  <c r="G61" i="2"/>
  <c r="H61" i="2"/>
  <c r="I61" i="2"/>
  <c r="J61" i="2"/>
  <c r="K181" i="14" s="1"/>
  <c r="K61" i="2"/>
  <c r="L61" i="2"/>
  <c r="M61" i="2"/>
  <c r="N61" i="2"/>
  <c r="O61" i="2"/>
  <c r="G62" i="2"/>
  <c r="H62" i="2"/>
  <c r="I62" i="2"/>
  <c r="J62" i="2"/>
  <c r="K62" i="2"/>
  <c r="L62" i="2"/>
  <c r="M62" i="2"/>
  <c r="N62" i="2"/>
  <c r="O182" i="14" s="1"/>
  <c r="O62" i="2"/>
  <c r="G63" i="2"/>
  <c r="H63" i="2"/>
  <c r="I63" i="2"/>
  <c r="J63" i="2"/>
  <c r="K183" i="14" s="1"/>
  <c r="K63" i="2"/>
  <c r="L63" i="2"/>
  <c r="M63" i="2"/>
  <c r="N63" i="2"/>
  <c r="O63" i="2"/>
  <c r="G64" i="2"/>
  <c r="H64" i="2"/>
  <c r="I64" i="2"/>
  <c r="J64" i="2"/>
  <c r="K64" i="2"/>
  <c r="L64" i="2"/>
  <c r="M64" i="2"/>
  <c r="N64" i="2"/>
  <c r="O184" i="14" s="1"/>
  <c r="O64" i="2"/>
  <c r="G65" i="2"/>
  <c r="H65" i="2"/>
  <c r="I65" i="2"/>
  <c r="J65" i="2"/>
  <c r="K185" i="14" s="1"/>
  <c r="K65" i="2"/>
  <c r="L65" i="2"/>
  <c r="M65" i="2"/>
  <c r="N65" i="2"/>
  <c r="O65" i="2"/>
  <c r="G66" i="2"/>
  <c r="H66" i="2"/>
  <c r="I66" i="2"/>
  <c r="J66" i="2"/>
  <c r="K66" i="2"/>
  <c r="L66" i="2"/>
  <c r="M66" i="2"/>
  <c r="N66" i="2"/>
  <c r="O186" i="14" s="1"/>
  <c r="O66" i="2"/>
  <c r="G67" i="2"/>
  <c r="H67" i="2"/>
  <c r="I67" i="2"/>
  <c r="J67" i="2"/>
  <c r="K187" i="14" s="1"/>
  <c r="K67" i="2"/>
  <c r="L67" i="2"/>
  <c r="M67" i="2"/>
  <c r="N67" i="2"/>
  <c r="O67" i="2"/>
  <c r="G68" i="2"/>
  <c r="H68" i="2"/>
  <c r="I68" i="2"/>
  <c r="J68" i="2"/>
  <c r="K68" i="2"/>
  <c r="L68" i="2"/>
  <c r="M68" i="2"/>
  <c r="N68" i="2"/>
  <c r="O188" i="14" s="1"/>
  <c r="O68" i="2"/>
  <c r="G69" i="2"/>
  <c r="H69" i="2"/>
  <c r="I69" i="2"/>
  <c r="J69" i="2"/>
  <c r="K189" i="14" s="1"/>
  <c r="K69" i="2"/>
  <c r="L69" i="2"/>
  <c r="M69" i="2"/>
  <c r="N69" i="2"/>
  <c r="O69" i="2"/>
  <c r="G70" i="2"/>
  <c r="H70" i="2"/>
  <c r="I70" i="2"/>
  <c r="J70" i="2"/>
  <c r="K70" i="2"/>
  <c r="L70" i="2"/>
  <c r="M70" i="2"/>
  <c r="N70" i="2"/>
  <c r="O190" i="14" s="1"/>
  <c r="O70" i="2"/>
  <c r="G71" i="2"/>
  <c r="H71" i="2"/>
  <c r="I71" i="2"/>
  <c r="J71" i="2"/>
  <c r="K191" i="14" s="1"/>
  <c r="K71" i="2"/>
  <c r="L71" i="2"/>
  <c r="M71" i="2"/>
  <c r="N71" i="2"/>
  <c r="O71" i="2"/>
  <c r="G72" i="2"/>
  <c r="H72" i="2"/>
  <c r="I72" i="2"/>
  <c r="J72" i="2"/>
  <c r="K72" i="2"/>
  <c r="L72" i="2"/>
  <c r="M72" i="2"/>
  <c r="N72" i="2"/>
  <c r="O192" i="14" s="1"/>
  <c r="O72" i="2"/>
  <c r="G73" i="2"/>
  <c r="H73" i="2"/>
  <c r="I73" i="2"/>
  <c r="J73" i="2"/>
  <c r="K193" i="14" s="1"/>
  <c r="K73" i="2"/>
  <c r="L73" i="2"/>
  <c r="M73" i="2"/>
  <c r="N73" i="2"/>
  <c r="O73" i="2"/>
  <c r="G74" i="2"/>
  <c r="H74" i="2"/>
  <c r="I74" i="2"/>
  <c r="J74" i="2"/>
  <c r="K74" i="2"/>
  <c r="L74" i="2"/>
  <c r="M74" i="2"/>
  <c r="N74" i="2"/>
  <c r="O194" i="14" s="1"/>
  <c r="O74" i="2"/>
  <c r="G75" i="2"/>
  <c r="H75" i="2"/>
  <c r="I75" i="2"/>
  <c r="J75" i="2"/>
  <c r="K195" i="14" s="1"/>
  <c r="K75" i="2"/>
  <c r="L75" i="2"/>
  <c r="M75" i="2"/>
  <c r="N75" i="2"/>
  <c r="O75" i="2"/>
  <c r="G76" i="2"/>
  <c r="H76" i="2"/>
  <c r="I76" i="2"/>
  <c r="J76" i="2"/>
  <c r="K76" i="2"/>
  <c r="L76" i="2"/>
  <c r="M76" i="2"/>
  <c r="N76" i="2"/>
  <c r="O196" i="14" s="1"/>
  <c r="O76" i="2"/>
  <c r="G77" i="2"/>
  <c r="H77" i="2"/>
  <c r="I77" i="2"/>
  <c r="J77" i="2"/>
  <c r="K197" i="14" s="1"/>
  <c r="K77" i="2"/>
  <c r="L77" i="2"/>
  <c r="M77" i="2"/>
  <c r="N77" i="2"/>
  <c r="O77" i="2"/>
  <c r="G78" i="2"/>
  <c r="H78" i="2"/>
  <c r="I78" i="2"/>
  <c r="J78" i="2"/>
  <c r="K78" i="2"/>
  <c r="L78" i="2"/>
  <c r="M78" i="2"/>
  <c r="N78" i="2"/>
  <c r="O198" i="14" s="1"/>
  <c r="O78" i="2"/>
  <c r="G79" i="2"/>
  <c r="H79" i="2"/>
  <c r="I79" i="2"/>
  <c r="J79" i="2"/>
  <c r="K199" i="14" s="1"/>
  <c r="K79" i="2"/>
  <c r="L79" i="2"/>
  <c r="M79" i="2"/>
  <c r="N79" i="2"/>
  <c r="O79" i="2"/>
  <c r="G80" i="2"/>
  <c r="H80" i="2"/>
  <c r="I80" i="2"/>
  <c r="J80" i="2"/>
  <c r="K80" i="2"/>
  <c r="L80" i="2"/>
  <c r="M80" i="2"/>
  <c r="N80" i="2"/>
  <c r="O200" i="14" s="1"/>
  <c r="O80" i="2"/>
  <c r="G81" i="2"/>
  <c r="H81" i="2"/>
  <c r="I81" i="2"/>
  <c r="J81" i="2"/>
  <c r="K201" i="14" s="1"/>
  <c r="K81" i="2"/>
  <c r="L81" i="2"/>
  <c r="M81" i="2"/>
  <c r="N81" i="2"/>
  <c r="O81" i="2"/>
  <c r="G82" i="2"/>
  <c r="H82" i="2"/>
  <c r="I82" i="2"/>
  <c r="J82" i="2"/>
  <c r="K82" i="2"/>
  <c r="L82" i="2"/>
  <c r="M82" i="2"/>
  <c r="N82" i="2"/>
  <c r="O202" i="14" s="1"/>
  <c r="O82" i="2"/>
  <c r="G83" i="2"/>
  <c r="H83" i="2"/>
  <c r="I83" i="2"/>
  <c r="J83" i="2"/>
  <c r="K203" i="14" s="1"/>
  <c r="K83" i="2"/>
  <c r="L83" i="2"/>
  <c r="M83" i="2"/>
  <c r="N83" i="2"/>
  <c r="O83" i="2"/>
  <c r="G84" i="2"/>
  <c r="H84" i="2"/>
  <c r="I84" i="2"/>
  <c r="J84" i="2"/>
  <c r="K84" i="2"/>
  <c r="L84" i="2"/>
  <c r="M84" i="2"/>
  <c r="N84" i="2"/>
  <c r="O204" i="14" s="1"/>
  <c r="O84" i="2"/>
  <c r="G85" i="2"/>
  <c r="H85" i="2"/>
  <c r="I85" i="2"/>
  <c r="J85" i="2"/>
  <c r="K205" i="14" s="1"/>
  <c r="K85" i="2"/>
  <c r="L85" i="2"/>
  <c r="M85" i="2"/>
  <c r="N85" i="2"/>
  <c r="O85" i="2"/>
  <c r="G86" i="2"/>
  <c r="H86" i="2"/>
  <c r="I86" i="2"/>
  <c r="J86" i="2"/>
  <c r="K86" i="2"/>
  <c r="L86" i="2"/>
  <c r="M86" i="2"/>
  <c r="N86" i="2"/>
  <c r="O206" i="14" s="1"/>
  <c r="O86" i="2"/>
  <c r="G87" i="2"/>
  <c r="H87" i="2"/>
  <c r="I87" i="2"/>
  <c r="J87" i="2"/>
  <c r="K207" i="14" s="1"/>
  <c r="K87" i="2"/>
  <c r="L87" i="2"/>
  <c r="M87" i="2"/>
  <c r="N87" i="2"/>
  <c r="O87" i="2"/>
  <c r="G88" i="2"/>
  <c r="H88" i="2"/>
  <c r="I88" i="2"/>
  <c r="J88" i="2"/>
  <c r="K88" i="2"/>
  <c r="L88" i="2"/>
  <c r="M88" i="2"/>
  <c r="N88" i="2"/>
  <c r="O208" i="14" s="1"/>
  <c r="O88" i="2"/>
  <c r="G89" i="2"/>
  <c r="H89" i="2"/>
  <c r="I89" i="2"/>
  <c r="J89" i="2"/>
  <c r="K209" i="14" s="1"/>
  <c r="K89" i="2"/>
  <c r="L89" i="2"/>
  <c r="M89" i="2"/>
  <c r="N89" i="2"/>
  <c r="O89" i="2"/>
  <c r="G90" i="2"/>
  <c r="H90" i="2"/>
  <c r="I90" i="2"/>
  <c r="J90" i="2"/>
  <c r="K90" i="2"/>
  <c r="L90" i="2"/>
  <c r="M90" i="2"/>
  <c r="N90" i="2"/>
  <c r="O210" i="14" s="1"/>
  <c r="O90" i="2"/>
  <c r="G91" i="2"/>
  <c r="H91" i="2"/>
  <c r="I91" i="2"/>
  <c r="J91" i="2"/>
  <c r="K211" i="14" s="1"/>
  <c r="K91" i="2"/>
  <c r="L91" i="2"/>
  <c r="M91" i="2"/>
  <c r="N91" i="2"/>
  <c r="O91" i="2"/>
  <c r="G92" i="2"/>
  <c r="H92" i="2"/>
  <c r="I92" i="2"/>
  <c r="J92" i="2"/>
  <c r="K92" i="2"/>
  <c r="L92" i="2"/>
  <c r="M92" i="2"/>
  <c r="N92" i="2"/>
  <c r="O212" i="14" s="1"/>
  <c r="O92" i="2"/>
  <c r="G93" i="2"/>
  <c r="H93" i="2"/>
  <c r="I93" i="2"/>
  <c r="J93" i="2"/>
  <c r="K213" i="14" s="1"/>
  <c r="K93" i="2"/>
  <c r="L93" i="2"/>
  <c r="M93" i="2"/>
  <c r="N93" i="2"/>
  <c r="O93" i="2"/>
  <c r="G94" i="2"/>
  <c r="H94" i="2"/>
  <c r="I94" i="2"/>
  <c r="J94" i="2"/>
  <c r="K94" i="2"/>
  <c r="L94" i="2"/>
  <c r="M94" i="2"/>
  <c r="N94" i="2"/>
  <c r="O214" i="14" s="1"/>
  <c r="O94" i="2"/>
  <c r="G95" i="2"/>
  <c r="H95" i="2"/>
  <c r="I95" i="2"/>
  <c r="J95" i="2"/>
  <c r="K215" i="14" s="1"/>
  <c r="K95" i="2"/>
  <c r="L95" i="2"/>
  <c r="M95" i="2"/>
  <c r="N95" i="2"/>
  <c r="O95" i="2"/>
  <c r="G96" i="2"/>
  <c r="H96" i="2"/>
  <c r="I96" i="2"/>
  <c r="J96" i="2"/>
  <c r="K96" i="2"/>
  <c r="L96" i="2"/>
  <c r="M96" i="2"/>
  <c r="N96" i="2"/>
  <c r="O216" i="14" s="1"/>
  <c r="O96" i="2"/>
  <c r="G97" i="2"/>
  <c r="H97" i="2"/>
  <c r="I97" i="2"/>
  <c r="J97" i="2"/>
  <c r="K217" i="14" s="1"/>
  <c r="K97" i="2"/>
  <c r="L97" i="2"/>
  <c r="M97" i="2"/>
  <c r="N97" i="2"/>
  <c r="O97" i="2"/>
  <c r="G98" i="2"/>
  <c r="H98" i="2"/>
  <c r="I98" i="2"/>
  <c r="J98" i="2"/>
  <c r="K98" i="2"/>
  <c r="L98" i="2"/>
  <c r="M98" i="2"/>
  <c r="N98" i="2"/>
  <c r="O218" i="14" s="1"/>
  <c r="O98" i="2"/>
  <c r="G99" i="2"/>
  <c r="H99" i="2"/>
  <c r="I99" i="2"/>
  <c r="J99" i="2"/>
  <c r="K219" i="14" s="1"/>
  <c r="K99" i="2"/>
  <c r="L99" i="2"/>
  <c r="M99" i="2"/>
  <c r="N99" i="2"/>
  <c r="O99" i="2"/>
  <c r="G100" i="2"/>
  <c r="H100" i="2"/>
  <c r="I100" i="2"/>
  <c r="J100" i="2"/>
  <c r="K100" i="2"/>
  <c r="L100" i="2"/>
  <c r="M100" i="2"/>
  <c r="N100" i="2"/>
  <c r="O220" i="14" s="1"/>
  <c r="O100" i="2"/>
  <c r="G101" i="2"/>
  <c r="H101" i="2"/>
  <c r="I101" i="2"/>
  <c r="J101" i="2"/>
  <c r="K221" i="14" s="1"/>
  <c r="K101" i="2"/>
  <c r="L101" i="2"/>
  <c r="M101" i="2"/>
  <c r="N101" i="2"/>
  <c r="O101" i="2"/>
  <c r="G102" i="2"/>
  <c r="H102" i="2"/>
  <c r="I102" i="2"/>
  <c r="J102" i="2"/>
  <c r="K102" i="2"/>
  <c r="L102" i="2"/>
  <c r="M102" i="2"/>
  <c r="N102" i="2"/>
  <c r="O222" i="14" s="1"/>
  <c r="O102" i="2"/>
  <c r="G103" i="2"/>
  <c r="H103" i="2"/>
  <c r="I103" i="2"/>
  <c r="J103" i="2"/>
  <c r="K223" i="14" s="1"/>
  <c r="K103" i="2"/>
  <c r="L103" i="2"/>
  <c r="M103" i="2"/>
  <c r="N103" i="2"/>
  <c r="O103" i="2"/>
  <c r="G104" i="2"/>
  <c r="H104" i="2"/>
  <c r="I104" i="2"/>
  <c r="J104" i="2"/>
  <c r="K104" i="2"/>
  <c r="L104" i="2"/>
  <c r="M104" i="2"/>
  <c r="N104" i="2"/>
  <c r="O224" i="14" s="1"/>
  <c r="O104" i="2"/>
  <c r="G105" i="2"/>
  <c r="H105" i="2"/>
  <c r="I105" i="2"/>
  <c r="J105" i="2"/>
  <c r="K225" i="14" s="1"/>
  <c r="K105" i="2"/>
  <c r="L105" i="2"/>
  <c r="M105" i="2"/>
  <c r="N105" i="2"/>
  <c r="O105" i="2"/>
  <c r="G106" i="2"/>
  <c r="H106" i="2"/>
  <c r="I106" i="2"/>
  <c r="J106" i="2"/>
  <c r="K106" i="2"/>
  <c r="L106" i="2"/>
  <c r="M106" i="2"/>
  <c r="N106" i="2"/>
  <c r="O226" i="14" s="1"/>
  <c r="O106" i="2"/>
  <c r="G107" i="2"/>
  <c r="H107" i="2"/>
  <c r="I107" i="2"/>
  <c r="J107" i="2"/>
  <c r="K227" i="14" s="1"/>
  <c r="K107" i="2"/>
  <c r="L107" i="2"/>
  <c r="M107" i="2"/>
  <c r="N107" i="2"/>
  <c r="O107" i="2"/>
  <c r="G108" i="2"/>
  <c r="H108" i="2"/>
  <c r="I108" i="2"/>
  <c r="J108" i="2"/>
  <c r="K108" i="2"/>
  <c r="L108" i="2"/>
  <c r="M108" i="2"/>
  <c r="N108" i="2"/>
  <c r="O228" i="14" s="1"/>
  <c r="O108" i="2"/>
  <c r="G109" i="2"/>
  <c r="H109" i="2"/>
  <c r="I109" i="2"/>
  <c r="J109" i="2"/>
  <c r="K229" i="14" s="1"/>
  <c r="K109" i="2"/>
  <c r="L109" i="2"/>
  <c r="M109" i="2"/>
  <c r="N109" i="2"/>
  <c r="O109" i="2"/>
  <c r="G110" i="2"/>
  <c r="H110" i="2"/>
  <c r="I110" i="2"/>
  <c r="J110" i="2"/>
  <c r="K110" i="2"/>
  <c r="L110" i="2"/>
  <c r="M110" i="2"/>
  <c r="N110" i="2"/>
  <c r="O230" i="14" s="1"/>
  <c r="O110" i="2"/>
  <c r="G111" i="2"/>
  <c r="H111" i="2"/>
  <c r="I111" i="2"/>
  <c r="J111" i="2"/>
  <c r="K231" i="14" s="1"/>
  <c r="K111" i="2"/>
  <c r="L111" i="2"/>
  <c r="M111" i="2"/>
  <c r="N111" i="2"/>
  <c r="O111" i="2"/>
  <c r="G112" i="2"/>
  <c r="H112" i="2"/>
  <c r="I112" i="2"/>
  <c r="J112" i="2"/>
  <c r="K112" i="2"/>
  <c r="L112" i="2"/>
  <c r="M112" i="2"/>
  <c r="N112" i="2"/>
  <c r="O232" i="14" s="1"/>
  <c r="O112" i="2"/>
  <c r="G113" i="2"/>
  <c r="H113" i="2"/>
  <c r="I113" i="2"/>
  <c r="J113" i="2"/>
  <c r="K233" i="14" s="1"/>
  <c r="K113" i="2"/>
  <c r="L113" i="2"/>
  <c r="M113" i="2"/>
  <c r="N113" i="2"/>
  <c r="O113" i="2"/>
  <c r="G114" i="2"/>
  <c r="H114" i="2"/>
  <c r="I114" i="2"/>
  <c r="J114" i="2"/>
  <c r="K114" i="2"/>
  <c r="L114" i="2"/>
  <c r="M114" i="2"/>
  <c r="N114" i="2"/>
  <c r="O234" i="14" s="1"/>
  <c r="O114" i="2"/>
  <c r="G115" i="2"/>
  <c r="H115" i="2"/>
  <c r="I115" i="2"/>
  <c r="J115" i="2"/>
  <c r="K235" i="14" s="1"/>
  <c r="K115" i="2"/>
  <c r="L115" i="2"/>
  <c r="M115" i="2"/>
  <c r="N115" i="2"/>
  <c r="O115" i="2"/>
  <c r="G116" i="2"/>
  <c r="H116" i="2"/>
  <c r="I116" i="2"/>
  <c r="J116" i="2"/>
  <c r="K116" i="2"/>
  <c r="L116" i="2"/>
  <c r="M116" i="2"/>
  <c r="N116" i="2"/>
  <c r="O236" i="14" s="1"/>
  <c r="O116" i="2"/>
  <c r="G117" i="2"/>
  <c r="H117" i="2"/>
  <c r="I117" i="2"/>
  <c r="J117" i="2"/>
  <c r="K237" i="14" s="1"/>
  <c r="K117" i="2"/>
  <c r="L117" i="2"/>
  <c r="M117" i="2"/>
  <c r="N117" i="2"/>
  <c r="O117" i="2"/>
  <c r="G118" i="2"/>
  <c r="H118" i="2"/>
  <c r="I118" i="2"/>
  <c r="J118" i="2"/>
  <c r="K118" i="2"/>
  <c r="L118" i="2"/>
  <c r="M118" i="2"/>
  <c r="N118" i="2"/>
  <c r="O238" i="14" s="1"/>
  <c r="O118" i="2"/>
  <c r="G119" i="2"/>
  <c r="H119" i="2"/>
  <c r="I119" i="2"/>
  <c r="J119" i="2"/>
  <c r="K239" i="14" s="1"/>
  <c r="K119" i="2"/>
  <c r="L119" i="2"/>
  <c r="M119" i="2"/>
  <c r="N119" i="2"/>
  <c r="O119" i="2"/>
  <c r="G120" i="2"/>
  <c r="H120" i="2"/>
  <c r="I120" i="2"/>
  <c r="J120" i="2"/>
  <c r="K120" i="2"/>
  <c r="L120" i="2"/>
  <c r="M120" i="2"/>
  <c r="N120" i="2"/>
  <c r="O240" i="14" s="1"/>
  <c r="O120" i="2"/>
  <c r="G121" i="2"/>
  <c r="H121" i="2"/>
  <c r="I121" i="2"/>
  <c r="J121" i="2"/>
  <c r="K241" i="14" s="1"/>
  <c r="K121" i="2"/>
  <c r="L121" i="2"/>
  <c r="M121" i="2"/>
  <c r="N121" i="2"/>
  <c r="O121" i="2"/>
  <c r="G122" i="2"/>
  <c r="H122" i="2"/>
  <c r="I122" i="2"/>
  <c r="J122" i="2"/>
  <c r="K122" i="2"/>
  <c r="L122" i="2"/>
  <c r="M122" i="2"/>
  <c r="N122" i="2"/>
  <c r="O242" i="14" s="1"/>
  <c r="O122" i="2"/>
  <c r="G123" i="2"/>
  <c r="H123" i="2"/>
  <c r="I123" i="2"/>
  <c r="J123" i="2"/>
  <c r="K243" i="14" s="1"/>
  <c r="K123" i="2"/>
  <c r="L123" i="2"/>
  <c r="M123" i="2"/>
  <c r="N123" i="2"/>
  <c r="O123" i="2"/>
  <c r="G124" i="2"/>
  <c r="H124" i="2"/>
  <c r="I124" i="2"/>
  <c r="J124" i="2"/>
  <c r="K124" i="2"/>
  <c r="L124" i="2"/>
  <c r="M124" i="2"/>
  <c r="N124" i="2"/>
  <c r="O244" i="14" s="1"/>
  <c r="O124" i="2"/>
  <c r="G125" i="2"/>
  <c r="H125" i="2"/>
  <c r="I125" i="2"/>
  <c r="J125" i="2"/>
  <c r="K245" i="14" s="1"/>
  <c r="K125" i="2"/>
  <c r="L125" i="2"/>
  <c r="M125" i="2"/>
  <c r="N125" i="2"/>
  <c r="O125" i="2"/>
  <c r="G126" i="2"/>
  <c r="H126" i="2"/>
  <c r="I126" i="2"/>
  <c r="J126" i="2"/>
  <c r="K126" i="2"/>
  <c r="L126" i="2"/>
  <c r="M126" i="2"/>
  <c r="N126" i="2"/>
  <c r="O246" i="14" s="1"/>
  <c r="O126" i="2"/>
  <c r="G127" i="2"/>
  <c r="H127" i="2"/>
  <c r="I127" i="2"/>
  <c r="J127" i="2"/>
  <c r="K247" i="14" s="1"/>
  <c r="K127" i="2"/>
  <c r="L127" i="2"/>
  <c r="M127" i="2"/>
  <c r="N127" i="2"/>
  <c r="O127" i="2"/>
  <c r="H8" i="2"/>
  <c r="I8" i="2"/>
  <c r="J8" i="2"/>
  <c r="K8" i="2"/>
  <c r="L8" i="2"/>
  <c r="M8" i="2"/>
  <c r="N8" i="2"/>
  <c r="O8" i="2"/>
  <c r="G8" i="2"/>
  <c r="C132" i="2"/>
  <c r="D132" i="2"/>
  <c r="E132" i="2"/>
  <c r="F132" i="2"/>
  <c r="C133" i="2"/>
  <c r="D133" i="2"/>
  <c r="E133" i="2"/>
  <c r="F133" i="2"/>
  <c r="C134" i="2"/>
  <c r="D134" i="2"/>
  <c r="E134" i="2"/>
  <c r="F134" i="2"/>
  <c r="C135" i="2"/>
  <c r="D135" i="2"/>
  <c r="E135" i="2"/>
  <c r="F135" i="2"/>
  <c r="C136" i="2"/>
  <c r="D136" i="2"/>
  <c r="E136" i="2"/>
  <c r="F136" i="2"/>
  <c r="C137" i="2"/>
  <c r="D137" i="2"/>
  <c r="E137" i="2"/>
  <c r="F137" i="2"/>
  <c r="D131" i="2"/>
  <c r="E131" i="2"/>
  <c r="F131" i="2"/>
  <c r="C131" i="2"/>
  <c r="C9" i="2"/>
  <c r="D9" i="2"/>
  <c r="E9" i="2"/>
  <c r="F9" i="2"/>
  <c r="C10" i="2"/>
  <c r="D10" i="2"/>
  <c r="E10" i="2"/>
  <c r="F10" i="2"/>
  <c r="C11" i="2"/>
  <c r="D11" i="2"/>
  <c r="E11" i="2"/>
  <c r="F11" i="2"/>
  <c r="C12" i="2"/>
  <c r="D12" i="2"/>
  <c r="E12" i="2"/>
  <c r="F12" i="2"/>
  <c r="C13" i="2"/>
  <c r="D13" i="2"/>
  <c r="E13" i="2"/>
  <c r="F13" i="2"/>
  <c r="C14" i="2"/>
  <c r="D14" i="2"/>
  <c r="E14" i="2"/>
  <c r="F14" i="2"/>
  <c r="C15" i="2"/>
  <c r="D15" i="2"/>
  <c r="E15" i="2"/>
  <c r="F15" i="2"/>
  <c r="C16" i="2"/>
  <c r="D16" i="2"/>
  <c r="E16" i="2"/>
  <c r="F16" i="2"/>
  <c r="C17" i="2"/>
  <c r="D17" i="2"/>
  <c r="E17" i="2"/>
  <c r="F17" i="2"/>
  <c r="C18" i="2"/>
  <c r="D18" i="2"/>
  <c r="E18" i="2"/>
  <c r="F18" i="2"/>
  <c r="C19" i="2"/>
  <c r="D19" i="2"/>
  <c r="E19" i="2"/>
  <c r="F19" i="2"/>
  <c r="C20" i="2"/>
  <c r="D20" i="2"/>
  <c r="E20" i="2"/>
  <c r="F20" i="2"/>
  <c r="C21" i="2"/>
  <c r="D21" i="2"/>
  <c r="E21" i="2"/>
  <c r="F21" i="2"/>
  <c r="C22" i="2"/>
  <c r="D22" i="2"/>
  <c r="E22" i="2"/>
  <c r="F22" i="2"/>
  <c r="C23" i="2"/>
  <c r="D23" i="2"/>
  <c r="E23" i="2"/>
  <c r="F23" i="2"/>
  <c r="C24" i="2"/>
  <c r="D24" i="2"/>
  <c r="E24" i="2"/>
  <c r="F24" i="2"/>
  <c r="C25" i="2"/>
  <c r="D25" i="2"/>
  <c r="E25" i="2"/>
  <c r="F25" i="2"/>
  <c r="C26" i="2"/>
  <c r="D26" i="2"/>
  <c r="E26" i="2"/>
  <c r="F26" i="2"/>
  <c r="C27" i="2"/>
  <c r="D27" i="2"/>
  <c r="E27" i="2"/>
  <c r="F27" i="2"/>
  <c r="C28" i="2"/>
  <c r="D28" i="2"/>
  <c r="E28" i="2"/>
  <c r="F28" i="2"/>
  <c r="C29" i="2"/>
  <c r="D29" i="2"/>
  <c r="E29" i="2"/>
  <c r="F29" i="2"/>
  <c r="C30" i="2"/>
  <c r="D30" i="2"/>
  <c r="E30" i="2"/>
  <c r="F30" i="2"/>
  <c r="C31" i="2"/>
  <c r="D31" i="2"/>
  <c r="E31" i="2"/>
  <c r="F31" i="2"/>
  <c r="C32" i="2"/>
  <c r="D32" i="2"/>
  <c r="E32" i="2"/>
  <c r="F32" i="2"/>
  <c r="C33" i="2"/>
  <c r="D33" i="2"/>
  <c r="E33" i="2"/>
  <c r="F33" i="2"/>
  <c r="C34" i="2"/>
  <c r="D34" i="2"/>
  <c r="E34" i="2"/>
  <c r="F34" i="2"/>
  <c r="C35" i="2"/>
  <c r="D35" i="2"/>
  <c r="E35" i="2"/>
  <c r="F35" i="2"/>
  <c r="C36" i="2"/>
  <c r="D36" i="2"/>
  <c r="E36" i="2"/>
  <c r="F36" i="2"/>
  <c r="C37" i="2"/>
  <c r="D37" i="2"/>
  <c r="E37" i="2"/>
  <c r="F37" i="2"/>
  <c r="C38" i="2"/>
  <c r="D38" i="2"/>
  <c r="E38" i="2"/>
  <c r="F38" i="2"/>
  <c r="C39" i="2"/>
  <c r="D39" i="2"/>
  <c r="E39" i="2"/>
  <c r="F39" i="2"/>
  <c r="C40" i="2"/>
  <c r="D40" i="2"/>
  <c r="E40" i="2"/>
  <c r="F40" i="2"/>
  <c r="C41" i="2"/>
  <c r="D41" i="2"/>
  <c r="E41" i="2"/>
  <c r="F41" i="2"/>
  <c r="C42" i="2"/>
  <c r="D42" i="2"/>
  <c r="E42" i="2"/>
  <c r="F42" i="2"/>
  <c r="C43" i="2"/>
  <c r="D43" i="2"/>
  <c r="E43" i="2"/>
  <c r="F43" i="2"/>
  <c r="C44" i="2"/>
  <c r="D44" i="2"/>
  <c r="E44" i="2"/>
  <c r="F44" i="2"/>
  <c r="C45" i="2"/>
  <c r="D45" i="2"/>
  <c r="E45" i="2"/>
  <c r="F45" i="2"/>
  <c r="C46" i="2"/>
  <c r="D46" i="2"/>
  <c r="E46" i="2"/>
  <c r="F46" i="2"/>
  <c r="C47" i="2"/>
  <c r="D47" i="2"/>
  <c r="E47" i="2"/>
  <c r="F47" i="2"/>
  <c r="C48" i="2"/>
  <c r="D48" i="2"/>
  <c r="E48" i="2"/>
  <c r="F48" i="2"/>
  <c r="C49" i="2"/>
  <c r="D49" i="2"/>
  <c r="E49" i="2"/>
  <c r="F49" i="2"/>
  <c r="C50" i="2"/>
  <c r="D50" i="2"/>
  <c r="E50" i="2"/>
  <c r="F50" i="2"/>
  <c r="C51" i="2"/>
  <c r="D51" i="2"/>
  <c r="E51" i="2"/>
  <c r="F51" i="2"/>
  <c r="C52" i="2"/>
  <c r="D52" i="2"/>
  <c r="E52" i="2"/>
  <c r="F52" i="2"/>
  <c r="C53" i="2"/>
  <c r="D53" i="2"/>
  <c r="E53" i="2"/>
  <c r="F53" i="2"/>
  <c r="C54" i="2"/>
  <c r="D54" i="2"/>
  <c r="E54" i="2"/>
  <c r="F54" i="2"/>
  <c r="C55" i="2"/>
  <c r="D55" i="2"/>
  <c r="E55" i="2"/>
  <c r="F55" i="2"/>
  <c r="C56" i="2"/>
  <c r="D56" i="2"/>
  <c r="E56" i="2"/>
  <c r="F56" i="2"/>
  <c r="C57" i="2"/>
  <c r="D57" i="2"/>
  <c r="E57" i="2"/>
  <c r="F57" i="2"/>
  <c r="C58" i="2"/>
  <c r="D58" i="2"/>
  <c r="E58" i="2"/>
  <c r="F58" i="2"/>
  <c r="C59" i="2"/>
  <c r="D59" i="2"/>
  <c r="E59" i="2"/>
  <c r="F59" i="2"/>
  <c r="C60" i="2"/>
  <c r="D60" i="2"/>
  <c r="E60" i="2"/>
  <c r="F60" i="2"/>
  <c r="C61" i="2"/>
  <c r="D61" i="2"/>
  <c r="E61" i="2"/>
  <c r="F61" i="2"/>
  <c r="C62" i="2"/>
  <c r="D62" i="2"/>
  <c r="E62" i="2"/>
  <c r="F62" i="2"/>
  <c r="C63" i="2"/>
  <c r="D63" i="2"/>
  <c r="E63" i="2"/>
  <c r="F63" i="2"/>
  <c r="C64" i="2"/>
  <c r="D64" i="2"/>
  <c r="E64" i="2"/>
  <c r="F64" i="2"/>
  <c r="C65" i="2"/>
  <c r="D65" i="2"/>
  <c r="E65" i="2"/>
  <c r="F65" i="2"/>
  <c r="C66" i="2"/>
  <c r="D66" i="2"/>
  <c r="E66" i="2"/>
  <c r="F66" i="2"/>
  <c r="C67" i="2"/>
  <c r="D67" i="2"/>
  <c r="E67" i="2"/>
  <c r="F67" i="2"/>
  <c r="C68" i="2"/>
  <c r="D68" i="2"/>
  <c r="E68" i="2"/>
  <c r="F68" i="2"/>
  <c r="C69" i="2"/>
  <c r="D69" i="2"/>
  <c r="E69" i="2"/>
  <c r="F69" i="2"/>
  <c r="C70" i="2"/>
  <c r="D70" i="2"/>
  <c r="E70" i="2"/>
  <c r="F70" i="2"/>
  <c r="C71" i="2"/>
  <c r="D71" i="2"/>
  <c r="E71" i="2"/>
  <c r="F71" i="2"/>
  <c r="C72" i="2"/>
  <c r="D72" i="2"/>
  <c r="E72" i="2"/>
  <c r="F72" i="2"/>
  <c r="C73" i="2"/>
  <c r="D73" i="2"/>
  <c r="E73" i="2"/>
  <c r="F73" i="2"/>
  <c r="C74" i="2"/>
  <c r="D74" i="2"/>
  <c r="E74" i="2"/>
  <c r="F74" i="2"/>
  <c r="C75" i="2"/>
  <c r="D75" i="2"/>
  <c r="E75" i="2"/>
  <c r="F75" i="2"/>
  <c r="C76" i="2"/>
  <c r="D76" i="2"/>
  <c r="E76" i="2"/>
  <c r="F76" i="2"/>
  <c r="C77" i="2"/>
  <c r="D77" i="2"/>
  <c r="E77" i="2"/>
  <c r="F77" i="2"/>
  <c r="C78" i="2"/>
  <c r="D78" i="2"/>
  <c r="E78" i="2"/>
  <c r="F78" i="2"/>
  <c r="C79" i="2"/>
  <c r="D79" i="2"/>
  <c r="E79" i="2"/>
  <c r="F79" i="2"/>
  <c r="C80" i="2"/>
  <c r="D80" i="2"/>
  <c r="E80" i="2"/>
  <c r="F80" i="2"/>
  <c r="C81" i="2"/>
  <c r="D81" i="2"/>
  <c r="E81" i="2"/>
  <c r="F81" i="2"/>
  <c r="C82" i="2"/>
  <c r="D82" i="2"/>
  <c r="E82" i="2"/>
  <c r="F82" i="2"/>
  <c r="C83" i="2"/>
  <c r="D83" i="2"/>
  <c r="E83" i="2"/>
  <c r="F83" i="2"/>
  <c r="C84" i="2"/>
  <c r="D84" i="2"/>
  <c r="E84" i="2"/>
  <c r="F84" i="2"/>
  <c r="C85" i="2"/>
  <c r="D85" i="2"/>
  <c r="E85" i="2"/>
  <c r="F85" i="2"/>
  <c r="C86" i="2"/>
  <c r="D86" i="2"/>
  <c r="E86" i="2"/>
  <c r="F86" i="2"/>
  <c r="C87" i="2"/>
  <c r="D87" i="2"/>
  <c r="E87" i="2"/>
  <c r="F87" i="2"/>
  <c r="C88" i="2"/>
  <c r="D88" i="2"/>
  <c r="E88" i="2"/>
  <c r="F88" i="2"/>
  <c r="C89" i="2"/>
  <c r="D89" i="2"/>
  <c r="E89" i="2"/>
  <c r="F89" i="2"/>
  <c r="C90" i="2"/>
  <c r="D90" i="2"/>
  <c r="E90" i="2"/>
  <c r="F90" i="2"/>
  <c r="C91" i="2"/>
  <c r="D91" i="2"/>
  <c r="E91" i="2"/>
  <c r="F91" i="2"/>
  <c r="C92" i="2"/>
  <c r="D92" i="2"/>
  <c r="E92" i="2"/>
  <c r="F92" i="2"/>
  <c r="C93" i="2"/>
  <c r="D93" i="2"/>
  <c r="E93" i="2"/>
  <c r="F93" i="2"/>
  <c r="C94" i="2"/>
  <c r="D94" i="2"/>
  <c r="E94" i="2"/>
  <c r="F94" i="2"/>
  <c r="C95" i="2"/>
  <c r="D95" i="2"/>
  <c r="E95" i="2"/>
  <c r="F95" i="2"/>
  <c r="C96" i="2"/>
  <c r="D96" i="2"/>
  <c r="E96" i="2"/>
  <c r="F96" i="2"/>
  <c r="C97" i="2"/>
  <c r="D97" i="2"/>
  <c r="E97" i="2"/>
  <c r="F97" i="2"/>
  <c r="C98" i="2"/>
  <c r="D98" i="2"/>
  <c r="E98" i="2"/>
  <c r="F98" i="2"/>
  <c r="C99" i="2"/>
  <c r="D99" i="2"/>
  <c r="E99" i="2"/>
  <c r="F99" i="2"/>
  <c r="C100" i="2"/>
  <c r="D100" i="2"/>
  <c r="E100" i="2"/>
  <c r="F100" i="2"/>
  <c r="C101" i="2"/>
  <c r="D101" i="2"/>
  <c r="E101" i="2"/>
  <c r="F101" i="2"/>
  <c r="C102" i="2"/>
  <c r="D102" i="2"/>
  <c r="E102" i="2"/>
  <c r="F102" i="2"/>
  <c r="C103" i="2"/>
  <c r="D103" i="2"/>
  <c r="E103" i="2"/>
  <c r="F103" i="2"/>
  <c r="C104" i="2"/>
  <c r="D104" i="2"/>
  <c r="E104" i="2"/>
  <c r="F104" i="2"/>
  <c r="C105" i="2"/>
  <c r="D105" i="2"/>
  <c r="E105" i="2"/>
  <c r="F105" i="2"/>
  <c r="C106" i="2"/>
  <c r="D106" i="2"/>
  <c r="E106" i="2"/>
  <c r="F106" i="2"/>
  <c r="C107" i="2"/>
  <c r="D107" i="2"/>
  <c r="E107" i="2"/>
  <c r="F107" i="2"/>
  <c r="C108" i="2"/>
  <c r="D108" i="2"/>
  <c r="E108" i="2"/>
  <c r="F108" i="2"/>
  <c r="C109" i="2"/>
  <c r="D109" i="2"/>
  <c r="E109" i="2"/>
  <c r="F109" i="2"/>
  <c r="C110" i="2"/>
  <c r="D110" i="2"/>
  <c r="E110" i="2"/>
  <c r="F110" i="2"/>
  <c r="C111" i="2"/>
  <c r="D111" i="2"/>
  <c r="E111" i="2"/>
  <c r="F111" i="2"/>
  <c r="C112" i="2"/>
  <c r="D112" i="2"/>
  <c r="E112" i="2"/>
  <c r="F112" i="2"/>
  <c r="C113" i="2"/>
  <c r="D113" i="2"/>
  <c r="E113" i="2"/>
  <c r="F113" i="2"/>
  <c r="C114" i="2"/>
  <c r="D114" i="2"/>
  <c r="E114" i="2"/>
  <c r="F114" i="2"/>
  <c r="C115" i="2"/>
  <c r="D115" i="2"/>
  <c r="E115" i="2"/>
  <c r="F115" i="2"/>
  <c r="C116" i="2"/>
  <c r="D116" i="2"/>
  <c r="E116" i="2"/>
  <c r="F116" i="2"/>
  <c r="C117" i="2"/>
  <c r="D117" i="2"/>
  <c r="E117" i="2"/>
  <c r="F117" i="2"/>
  <c r="C118" i="2"/>
  <c r="D118" i="2"/>
  <c r="E118" i="2"/>
  <c r="F118" i="2"/>
  <c r="C119" i="2"/>
  <c r="D119" i="2"/>
  <c r="E119" i="2"/>
  <c r="F119" i="2"/>
  <c r="C120" i="2"/>
  <c r="D120" i="2"/>
  <c r="E120" i="2"/>
  <c r="F120" i="2"/>
  <c r="C121" i="2"/>
  <c r="D121" i="2"/>
  <c r="E121" i="2"/>
  <c r="F121" i="2"/>
  <c r="C122" i="2"/>
  <c r="D122" i="2"/>
  <c r="E122" i="2"/>
  <c r="F122" i="2"/>
  <c r="C123" i="2"/>
  <c r="D123" i="2"/>
  <c r="E123" i="2"/>
  <c r="F123" i="2"/>
  <c r="C124" i="2"/>
  <c r="D124" i="2"/>
  <c r="E124" i="2"/>
  <c r="F124" i="2"/>
  <c r="C125" i="2"/>
  <c r="D125" i="2"/>
  <c r="E125" i="2"/>
  <c r="F125" i="2"/>
  <c r="C126" i="2"/>
  <c r="D126" i="2"/>
  <c r="E126" i="2"/>
  <c r="F126" i="2"/>
  <c r="C127" i="2"/>
  <c r="D127" i="2"/>
  <c r="E127" i="2"/>
  <c r="F127" i="2"/>
  <c r="D8" i="2"/>
  <c r="E8" i="2"/>
  <c r="F8" i="2"/>
  <c r="C8" i="2"/>
  <c r="AC11" i="34"/>
  <c r="AC12" i="34"/>
  <c r="AC13" i="34"/>
  <c r="AC14" i="34"/>
  <c r="AC15" i="34"/>
  <c r="AC16" i="34"/>
  <c r="AC17" i="34"/>
  <c r="AC18" i="34"/>
  <c r="AC19" i="34"/>
  <c r="AC20" i="34"/>
  <c r="AC21" i="34"/>
  <c r="AC22" i="34"/>
  <c r="AC23" i="34"/>
  <c r="AC24" i="34"/>
  <c r="AC25" i="34"/>
  <c r="AC26" i="34"/>
  <c r="AC27" i="34"/>
  <c r="AC28" i="34"/>
  <c r="AC29" i="34"/>
  <c r="AC30" i="34"/>
  <c r="AC31" i="34"/>
  <c r="AC32" i="34"/>
  <c r="AC33" i="34"/>
  <c r="AC34" i="34"/>
  <c r="AC35" i="34"/>
  <c r="AC36" i="34"/>
  <c r="AC37" i="34"/>
  <c r="AC38" i="34"/>
  <c r="AC39" i="34"/>
  <c r="AC40" i="34"/>
  <c r="AC41" i="34"/>
  <c r="AC42" i="34"/>
  <c r="AC43" i="34"/>
  <c r="AC44" i="34"/>
  <c r="AC45" i="34"/>
  <c r="AC46" i="34"/>
  <c r="AC47" i="34"/>
  <c r="AC48" i="34"/>
  <c r="AC49" i="34"/>
  <c r="AC50" i="34"/>
  <c r="AC51" i="34"/>
  <c r="AC52" i="34"/>
  <c r="AC53" i="34"/>
  <c r="AC54" i="34"/>
  <c r="AC55" i="34"/>
  <c r="AC56" i="34"/>
  <c r="AC57" i="34"/>
  <c r="AC58" i="34"/>
  <c r="AC59" i="34"/>
  <c r="AC60" i="34"/>
  <c r="AC61" i="34"/>
  <c r="AC62" i="34"/>
  <c r="AC63" i="34"/>
  <c r="AC64" i="34"/>
  <c r="AC65" i="34"/>
  <c r="AC66" i="34"/>
  <c r="AC67" i="34"/>
  <c r="AC68" i="34"/>
  <c r="AC69" i="34"/>
  <c r="AC70" i="34"/>
  <c r="AC71" i="34"/>
  <c r="AC72" i="34"/>
  <c r="AC73" i="34"/>
  <c r="AC74" i="34"/>
  <c r="AC75" i="34"/>
  <c r="AC76" i="34"/>
  <c r="AC77" i="34"/>
  <c r="AC78" i="34"/>
  <c r="AC79" i="34"/>
  <c r="AC80" i="34"/>
  <c r="AC81" i="34"/>
  <c r="AC82" i="34"/>
  <c r="AC83" i="34"/>
  <c r="AC84" i="34"/>
  <c r="AC85" i="34"/>
  <c r="AC86" i="34"/>
  <c r="AC87" i="34"/>
  <c r="AC88" i="34"/>
  <c r="AC89" i="34"/>
  <c r="AC90" i="34"/>
  <c r="AC91" i="34"/>
  <c r="AC92" i="34"/>
  <c r="AC93" i="34"/>
  <c r="AC94" i="34"/>
  <c r="AC95" i="34"/>
  <c r="AC96" i="34"/>
  <c r="AC97" i="34"/>
  <c r="AC98" i="34"/>
  <c r="AC99" i="34"/>
  <c r="AC100" i="34"/>
  <c r="AC101" i="34"/>
  <c r="AC102" i="34"/>
  <c r="AC103" i="34"/>
  <c r="AC104" i="34"/>
  <c r="AC105" i="34"/>
  <c r="AC106" i="34"/>
  <c r="AC107" i="34"/>
  <c r="AC108" i="34"/>
  <c r="AC109" i="34"/>
  <c r="AC110" i="34"/>
  <c r="AC111" i="34"/>
  <c r="AC112" i="34"/>
  <c r="AC113" i="34"/>
  <c r="AC114" i="34"/>
  <c r="AC115" i="34"/>
  <c r="AC116" i="34"/>
  <c r="AC117" i="34"/>
  <c r="AC118" i="34"/>
  <c r="AC119" i="34"/>
  <c r="AC120" i="34"/>
  <c r="AC121" i="34"/>
  <c r="AC122" i="34"/>
  <c r="AC123" i="34"/>
  <c r="AC124" i="34"/>
  <c r="AC125" i="34"/>
  <c r="AC126" i="34"/>
  <c r="AC127" i="34"/>
  <c r="AC128" i="34"/>
  <c r="AC129" i="34"/>
  <c r="AC130" i="34"/>
  <c r="AC131" i="34"/>
  <c r="AC132" i="34"/>
  <c r="AC133" i="34"/>
  <c r="AC134" i="34"/>
  <c r="AC135" i="34"/>
  <c r="AC136" i="34"/>
  <c r="AC137" i="34"/>
  <c r="AC138" i="34"/>
  <c r="AC139" i="34"/>
  <c r="AC140" i="34"/>
  <c r="AC141" i="34"/>
  <c r="AC142" i="34"/>
  <c r="AC143" i="34"/>
  <c r="AC144" i="34"/>
  <c r="AC145" i="34"/>
  <c r="AC146" i="34"/>
  <c r="AC147" i="34"/>
  <c r="AC148" i="34"/>
  <c r="AC149" i="34"/>
  <c r="AC150" i="34"/>
  <c r="AC151" i="34"/>
  <c r="AC152" i="34"/>
  <c r="AC153" i="34"/>
  <c r="AC154" i="34"/>
  <c r="AC155" i="34"/>
  <c r="AC156" i="34"/>
  <c r="AC157" i="34"/>
  <c r="AC158" i="34"/>
  <c r="AC159" i="34"/>
  <c r="AC160" i="34"/>
  <c r="AC161" i="34"/>
  <c r="AC162" i="34"/>
  <c r="AC163" i="34"/>
  <c r="AC164" i="34"/>
  <c r="AC165" i="34"/>
  <c r="AC166" i="34"/>
  <c r="AC167" i="34"/>
  <c r="AC168" i="34"/>
  <c r="AC169" i="34"/>
  <c r="AC170" i="34"/>
  <c r="AC171" i="34"/>
  <c r="AC172" i="34"/>
  <c r="AC173" i="34"/>
  <c r="AC174" i="34"/>
  <c r="AC175" i="34"/>
  <c r="AC176" i="34"/>
  <c r="AC177" i="34"/>
  <c r="AC178" i="34"/>
  <c r="AC179" i="34"/>
  <c r="AC180" i="34"/>
  <c r="AC181" i="34"/>
  <c r="AC182" i="34"/>
  <c r="AC183" i="34"/>
  <c r="AC184" i="34"/>
  <c r="AC185" i="34"/>
  <c r="AC186" i="34"/>
  <c r="AC187" i="34"/>
  <c r="AC188" i="34"/>
  <c r="AC189" i="34"/>
  <c r="AC190" i="34"/>
  <c r="AC191" i="34"/>
  <c r="AC192" i="34"/>
  <c r="AC193" i="34"/>
  <c r="AC194" i="34"/>
  <c r="AC195" i="34"/>
  <c r="AC196" i="34"/>
  <c r="AC197" i="34"/>
  <c r="AC198" i="34"/>
  <c r="AC199" i="34"/>
  <c r="AC200" i="34"/>
  <c r="AC201" i="34"/>
  <c r="AC202" i="34"/>
  <c r="AC203" i="34"/>
  <c r="AC204" i="34"/>
  <c r="AC205" i="34"/>
  <c r="AC206" i="34"/>
  <c r="AC207" i="34"/>
  <c r="AC208" i="34"/>
  <c r="AC209" i="34"/>
  <c r="AC210" i="34"/>
  <c r="AC211" i="34"/>
  <c r="AC212" i="34"/>
  <c r="AC213" i="34"/>
  <c r="AC214" i="34"/>
  <c r="AC215" i="34"/>
  <c r="AC216" i="34"/>
  <c r="AC217" i="34"/>
  <c r="AC218" i="34"/>
  <c r="AC219" i="34"/>
  <c r="AC220" i="34"/>
  <c r="AC221" i="34"/>
  <c r="AC222" i="34"/>
  <c r="AC223" i="34"/>
  <c r="AC224" i="34"/>
  <c r="AC225" i="34"/>
  <c r="AC226" i="34"/>
  <c r="AC227" i="34"/>
  <c r="AC228" i="34"/>
  <c r="AC229" i="34"/>
  <c r="AC230" i="34"/>
  <c r="AC231" i="34"/>
  <c r="AC232" i="34"/>
  <c r="AC233" i="34"/>
  <c r="AC234" i="34"/>
  <c r="AC235" i="34"/>
  <c r="AC236" i="34"/>
  <c r="AC237" i="34"/>
  <c r="AC238" i="34"/>
  <c r="AC239" i="34"/>
  <c r="AC240" i="34"/>
  <c r="AC241" i="34"/>
  <c r="AC242" i="34"/>
  <c r="AC243" i="34"/>
  <c r="AC244" i="34"/>
  <c r="AC245" i="34"/>
  <c r="AC246" i="34"/>
  <c r="AC247" i="34"/>
  <c r="AC248" i="34"/>
  <c r="AC249" i="34"/>
  <c r="AC10" i="34"/>
  <c r="B175" i="2"/>
  <c r="B176" i="2"/>
  <c r="B177" i="2"/>
  <c r="B178" i="2"/>
  <c r="B179" i="2"/>
  <c r="B180" i="2"/>
  <c r="B181" i="2"/>
  <c r="B182" i="2"/>
  <c r="B183" i="2"/>
  <c r="B184" i="2"/>
  <c r="B185" i="2"/>
  <c r="B186" i="2"/>
  <c r="B187" i="2"/>
  <c r="B188" i="2"/>
  <c r="B189" i="2"/>
  <c r="B190" i="2"/>
  <c r="B191" i="2"/>
  <c r="B192" i="2"/>
  <c r="B193" i="2"/>
  <c r="B194" i="2"/>
  <c r="B195" i="2"/>
  <c r="B196" i="2"/>
  <c r="B197" i="2"/>
  <c r="B198" i="2"/>
  <c r="B199" i="2"/>
  <c r="B200" i="2"/>
  <c r="B201" i="2"/>
  <c r="B202" i="2"/>
  <c r="B203" i="2"/>
  <c r="B204" i="2"/>
  <c r="B205" i="2"/>
  <c r="B206" i="2"/>
  <c r="B207" i="2"/>
  <c r="B208" i="2"/>
  <c r="B209" i="2"/>
  <c r="B210" i="2"/>
  <c r="B211" i="2"/>
  <c r="B212" i="2"/>
  <c r="B213" i="2"/>
  <c r="B214" i="2"/>
  <c r="B215" i="2"/>
  <c r="B216" i="2"/>
  <c r="B217" i="2"/>
  <c r="B218" i="2"/>
  <c r="B219" i="2"/>
  <c r="B220" i="2"/>
  <c r="B221" i="2"/>
  <c r="B222" i="2"/>
  <c r="B223" i="2"/>
  <c r="B224" i="2"/>
  <c r="B225" i="2"/>
  <c r="B226" i="2"/>
  <c r="B227" i="2"/>
  <c r="B228" i="2"/>
  <c r="B229" i="2"/>
  <c r="B230" i="2"/>
  <c r="B231" i="2"/>
  <c r="B232" i="2"/>
  <c r="B233" i="2"/>
  <c r="B234" i="2"/>
  <c r="B235" i="2"/>
  <c r="B236" i="2"/>
  <c r="B237" i="2"/>
  <c r="B238" i="2"/>
  <c r="B239" i="2"/>
  <c r="B240" i="2"/>
  <c r="B241" i="2"/>
  <c r="B242" i="2"/>
  <c r="B243" i="2"/>
  <c r="B244" i="2"/>
  <c r="B245" i="2"/>
  <c r="B246" i="2"/>
  <c r="B247" i="2"/>
  <c r="B248" i="2"/>
  <c r="B249" i="2"/>
  <c r="B250" i="2"/>
  <c r="B52" i="2"/>
  <c r="B53" i="2"/>
  <c r="B54" i="2"/>
  <c r="B55" i="2"/>
  <c r="B56" i="2"/>
  <c r="B57" i="2"/>
  <c r="B58" i="2"/>
  <c r="B59" i="2"/>
  <c r="B60" i="2"/>
  <c r="B61" i="2"/>
  <c r="B62" i="2"/>
  <c r="B63" i="2"/>
  <c r="B64" i="2"/>
  <c r="B65" i="2"/>
  <c r="B66" i="2"/>
  <c r="B67" i="2"/>
  <c r="B68" i="2"/>
  <c r="B69" i="2"/>
  <c r="B70" i="2"/>
  <c r="B71" i="2"/>
  <c r="B72" i="2"/>
  <c r="B73" i="2"/>
  <c r="B74" i="2"/>
  <c r="B75" i="2"/>
  <c r="B76" i="2"/>
  <c r="B77" i="2"/>
  <c r="B78" i="2"/>
  <c r="B79" i="2"/>
  <c r="B80" i="2"/>
  <c r="B81" i="2"/>
  <c r="B82" i="2"/>
  <c r="B83" i="2"/>
  <c r="B84" i="2"/>
  <c r="B85" i="2"/>
  <c r="B86" i="2"/>
  <c r="B87" i="2"/>
  <c r="B88" i="2"/>
  <c r="B89" i="2"/>
  <c r="B90" i="2"/>
  <c r="B91" i="2"/>
  <c r="B92" i="2"/>
  <c r="B93" i="2"/>
  <c r="B94" i="2"/>
  <c r="B95" i="2"/>
  <c r="B96" i="2"/>
  <c r="B97" i="2"/>
  <c r="B98" i="2"/>
  <c r="B99" i="2"/>
  <c r="B100" i="2"/>
  <c r="B101" i="2"/>
  <c r="B102" i="2"/>
  <c r="B103" i="2"/>
  <c r="B104" i="2"/>
  <c r="B105" i="2"/>
  <c r="B106" i="2"/>
  <c r="B107" i="2"/>
  <c r="B108" i="2"/>
  <c r="B109" i="2"/>
  <c r="B110" i="2"/>
  <c r="B111" i="2"/>
  <c r="B112" i="2"/>
  <c r="B113" i="2"/>
  <c r="B114" i="2"/>
  <c r="B115" i="2"/>
  <c r="B116" i="2"/>
  <c r="B117" i="2"/>
  <c r="B118" i="2"/>
  <c r="B119" i="2"/>
  <c r="B120" i="2"/>
  <c r="B121" i="2"/>
  <c r="B122" i="2"/>
  <c r="B123" i="2"/>
  <c r="B124" i="2"/>
  <c r="B125" i="2"/>
  <c r="B126" i="2"/>
  <c r="B127" i="2"/>
  <c r="I245" i="14" l="1"/>
  <c r="O239" i="14"/>
  <c r="N232" i="14"/>
  <c r="L226" i="14"/>
  <c r="J220" i="14"/>
  <c r="AD214" i="14"/>
  <c r="H214" i="14"/>
  <c r="N208" i="14"/>
  <c r="L202" i="14"/>
  <c r="J196" i="14"/>
  <c r="H190" i="14"/>
  <c r="AE190" i="14" s="1"/>
  <c r="AE67" i="14" s="1"/>
  <c r="AD190" i="14"/>
  <c r="N184" i="14"/>
  <c r="L178" i="14"/>
  <c r="AL166" i="14"/>
  <c r="P166" i="14"/>
  <c r="M161" i="14"/>
  <c r="J156" i="14"/>
  <c r="H150" i="14"/>
  <c r="AD150" i="14"/>
  <c r="N144" i="14"/>
  <c r="M137" i="14"/>
  <c r="J244" i="14"/>
  <c r="J236" i="14"/>
  <c r="I229" i="14"/>
  <c r="I221" i="14"/>
  <c r="AE221" i="14"/>
  <c r="AE98" i="14" s="1"/>
  <c r="P214" i="14"/>
  <c r="AL214" i="14"/>
  <c r="O91" i="14" s="1"/>
  <c r="H206" i="14"/>
  <c r="AD206" i="14"/>
  <c r="P198" i="14"/>
  <c r="AL198" i="14"/>
  <c r="O75" i="14" s="1"/>
  <c r="P190" i="14"/>
  <c r="AL190" i="14"/>
  <c r="O183" i="14"/>
  <c r="P174" i="14"/>
  <c r="AL174" i="14"/>
  <c r="O167" i="14"/>
  <c r="AL158" i="14"/>
  <c r="P158" i="14"/>
  <c r="O151" i="14"/>
  <c r="AD142" i="14"/>
  <c r="H142" i="14"/>
  <c r="AE142" i="14" s="1"/>
  <c r="AE19" i="14" s="1"/>
  <c r="AL134" i="14"/>
  <c r="P134" i="14"/>
  <c r="J132" i="14"/>
  <c r="L130" i="14"/>
  <c r="M129" i="14"/>
  <c r="AD246" i="14"/>
  <c r="H246" i="14"/>
  <c r="P238" i="14"/>
  <c r="AL238" i="14"/>
  <c r="O115" i="14" s="1"/>
  <c r="M233" i="14"/>
  <c r="J228" i="14"/>
  <c r="P222" i="14"/>
  <c r="AL222" i="14"/>
  <c r="O215" i="14"/>
  <c r="AK215" i="14"/>
  <c r="AK92" i="14" s="1"/>
  <c r="M209" i="14"/>
  <c r="AD198" i="14"/>
  <c r="H198" i="14"/>
  <c r="O191" i="14"/>
  <c r="M185" i="14"/>
  <c r="I173" i="14"/>
  <c r="L162" i="14"/>
  <c r="AH162" i="14"/>
  <c r="AH39" i="14" s="1"/>
  <c r="I149" i="14"/>
  <c r="O143" i="14"/>
  <c r="I141" i="14"/>
  <c r="H134" i="14"/>
  <c r="AD134" i="14"/>
  <c r="O123" i="14"/>
  <c r="O43" i="14"/>
  <c r="O35" i="14"/>
  <c r="O11" i="14"/>
  <c r="M241" i="14"/>
  <c r="K112" i="14"/>
  <c r="AD230" i="14"/>
  <c r="H230" i="14"/>
  <c r="O223" i="14"/>
  <c r="AK223" i="14"/>
  <c r="AK100" i="14" s="1"/>
  <c r="M217" i="14"/>
  <c r="J212" i="14"/>
  <c r="AF212" i="14"/>
  <c r="AF89" i="14" s="1"/>
  <c r="P206" i="14"/>
  <c r="AL206" i="14"/>
  <c r="O83" i="14" s="1"/>
  <c r="N200" i="14"/>
  <c r="L194" i="14"/>
  <c r="I189" i="14"/>
  <c r="P182" i="14"/>
  <c r="AL182" i="14"/>
  <c r="M177" i="14"/>
  <c r="J172" i="14"/>
  <c r="AD166" i="14"/>
  <c r="H166" i="14"/>
  <c r="AE166" i="14" s="1"/>
  <c r="AE43" i="14" s="1"/>
  <c r="N160" i="14"/>
  <c r="L154" i="14"/>
  <c r="J148" i="14"/>
  <c r="P142" i="14"/>
  <c r="AL142" i="14"/>
  <c r="J140" i="14"/>
  <c r="AG140" i="14" s="1"/>
  <c r="AG17" i="14" s="1"/>
  <c r="I133" i="14"/>
  <c r="K86" i="14"/>
  <c r="K14" i="14"/>
  <c r="O247" i="14"/>
  <c r="L242" i="14"/>
  <c r="AH242" i="14"/>
  <c r="AH119" i="14" s="1"/>
  <c r="I237" i="14"/>
  <c r="O231" i="14"/>
  <c r="N224" i="14"/>
  <c r="L218" i="14"/>
  <c r="I205" i="14"/>
  <c r="AE205" i="14"/>
  <c r="AE82" i="14" s="1"/>
  <c r="O199" i="14"/>
  <c r="M193" i="14"/>
  <c r="J188" i="14"/>
  <c r="AD182" i="14"/>
  <c r="H182" i="14"/>
  <c r="N176" i="14"/>
  <c r="L170" i="14"/>
  <c r="I165" i="14"/>
  <c r="O159" i="14"/>
  <c r="M153" i="14"/>
  <c r="N136" i="14"/>
  <c r="O105" i="14"/>
  <c r="K120" i="14"/>
  <c r="H238" i="14"/>
  <c r="AD238" i="14"/>
  <c r="P230" i="14"/>
  <c r="AL230" i="14"/>
  <c r="M225" i="14"/>
  <c r="AI225" i="14"/>
  <c r="AI102" i="14" s="1"/>
  <c r="I213" i="14"/>
  <c r="O207" i="14"/>
  <c r="M201" i="14"/>
  <c r="AI201" i="14"/>
  <c r="AI78" i="14" s="1"/>
  <c r="K64" i="14"/>
  <c r="I181" i="14"/>
  <c r="O175" i="14"/>
  <c r="M169" i="14"/>
  <c r="J164" i="14"/>
  <c r="AF164" i="14"/>
  <c r="AF41" i="14" s="1"/>
  <c r="AD158" i="14"/>
  <c r="H158" i="14"/>
  <c r="AE158" i="14" s="1"/>
  <c r="AE35" i="14" s="1"/>
  <c r="N152" i="14"/>
  <c r="L146" i="14"/>
  <c r="AH146" i="14"/>
  <c r="AH23" i="14" s="1"/>
  <c r="O135" i="14"/>
  <c r="P246" i="14"/>
  <c r="AL246" i="14"/>
  <c r="N240" i="14"/>
  <c r="AJ240" i="14"/>
  <c r="AJ117" i="14" s="1"/>
  <c r="L234" i="14"/>
  <c r="K104" i="14"/>
  <c r="H222" i="14"/>
  <c r="AD222" i="14"/>
  <c r="N216" i="14"/>
  <c r="AJ216" i="14"/>
  <c r="AJ93" i="14" s="1"/>
  <c r="L210" i="14"/>
  <c r="J204" i="14"/>
  <c r="I197" i="14"/>
  <c r="N192" i="14"/>
  <c r="AJ192" i="14"/>
  <c r="AJ69" i="14" s="1"/>
  <c r="L186" i="14"/>
  <c r="J180" i="14"/>
  <c r="H174" i="14"/>
  <c r="AD174" i="14"/>
  <c r="N168" i="14"/>
  <c r="I157" i="14"/>
  <c r="P150" i="14"/>
  <c r="AL150" i="14"/>
  <c r="M145" i="14"/>
  <c r="L138" i="14"/>
  <c r="M240" i="14"/>
  <c r="K234" i="14"/>
  <c r="AH234" i="14" s="1"/>
  <c r="AH111" i="14" s="1"/>
  <c r="P247" i="14"/>
  <c r="AL247" i="14"/>
  <c r="H247" i="14"/>
  <c r="AD247" i="14"/>
  <c r="I246" i="14"/>
  <c r="AE246" i="14"/>
  <c r="AE123" i="14" s="1"/>
  <c r="J245" i="14"/>
  <c r="AF245" i="14"/>
  <c r="AF122" i="14" s="1"/>
  <c r="K244" i="14"/>
  <c r="AG244" i="14"/>
  <c r="AG121" i="14" s="1"/>
  <c r="L243" i="14"/>
  <c r="AH243" i="14"/>
  <c r="AH120" i="14" s="1"/>
  <c r="M242" i="14"/>
  <c r="AI242" i="14"/>
  <c r="AI119" i="14" s="1"/>
  <c r="N241" i="14"/>
  <c r="AJ241" i="14"/>
  <c r="AJ118" i="14" s="1"/>
  <c r="P239" i="14"/>
  <c r="H239" i="14"/>
  <c r="AD239" i="14"/>
  <c r="I238" i="14"/>
  <c r="AE238" i="14"/>
  <c r="AE115" i="14" s="1"/>
  <c r="J237" i="14"/>
  <c r="AF237" i="14"/>
  <c r="AF114" i="14" s="1"/>
  <c r="K236" i="14"/>
  <c r="AG236" i="14"/>
  <c r="AG113" i="14" s="1"/>
  <c r="L235" i="14"/>
  <c r="AH235" i="14"/>
  <c r="AH112" i="14" s="1"/>
  <c r="M234" i="14"/>
  <c r="AI234" i="14"/>
  <c r="AI111" i="14" s="1"/>
  <c r="N233" i="14"/>
  <c r="AJ233" i="14"/>
  <c r="AJ110" i="14" s="1"/>
  <c r="P231" i="14"/>
  <c r="H231" i="14"/>
  <c r="AD231" i="14"/>
  <c r="I230" i="14"/>
  <c r="AE230" i="14"/>
  <c r="AE107" i="14" s="1"/>
  <c r="J229" i="14"/>
  <c r="AF229" i="14"/>
  <c r="AF106" i="14" s="1"/>
  <c r="K228" i="14"/>
  <c r="AG228" i="14"/>
  <c r="AG105" i="14" s="1"/>
  <c r="L227" i="14"/>
  <c r="AH227" i="14"/>
  <c r="AH104" i="14" s="1"/>
  <c r="M226" i="14"/>
  <c r="AI226" i="14"/>
  <c r="AI103" i="14" s="1"/>
  <c r="N225" i="14"/>
  <c r="AJ225" i="14"/>
  <c r="AJ102" i="14" s="1"/>
  <c r="P223" i="14"/>
  <c r="AL223" i="14"/>
  <c r="H223" i="14"/>
  <c r="AD223" i="14"/>
  <c r="I222" i="14"/>
  <c r="AE222" i="14"/>
  <c r="AE99" i="14" s="1"/>
  <c r="J221" i="14"/>
  <c r="AF221" i="14"/>
  <c r="AF98" i="14" s="1"/>
  <c r="K220" i="14"/>
  <c r="AG220" i="14"/>
  <c r="AG97" i="14" s="1"/>
  <c r="L219" i="14"/>
  <c r="AH219" i="14"/>
  <c r="AH96" i="14" s="1"/>
  <c r="M218" i="14"/>
  <c r="AI218" i="14"/>
  <c r="AI95" i="14" s="1"/>
  <c r="N217" i="14"/>
  <c r="AJ217" i="14"/>
  <c r="AJ94" i="14" s="1"/>
  <c r="P215" i="14"/>
  <c r="AL215" i="14"/>
  <c r="H215" i="14"/>
  <c r="AD215" i="14"/>
  <c r="I214" i="14"/>
  <c r="AE214" i="14"/>
  <c r="AE91" i="14" s="1"/>
  <c r="J213" i="14"/>
  <c r="AF213" i="14"/>
  <c r="AF90" i="14" s="1"/>
  <c r="K212" i="14"/>
  <c r="AG212" i="14"/>
  <c r="AG89" i="14" s="1"/>
  <c r="L211" i="14"/>
  <c r="AH211" i="14"/>
  <c r="AH88" i="14" s="1"/>
  <c r="M210" i="14"/>
  <c r="AI210" i="14"/>
  <c r="AI87" i="14" s="1"/>
  <c r="N209" i="14"/>
  <c r="AJ209" i="14"/>
  <c r="AJ86" i="14" s="1"/>
  <c r="P207" i="14"/>
  <c r="AL207" i="14"/>
  <c r="H207" i="14"/>
  <c r="AD207" i="14"/>
  <c r="I206" i="14"/>
  <c r="AE206" i="14"/>
  <c r="AE83" i="14" s="1"/>
  <c r="J205" i="14"/>
  <c r="AF205" i="14"/>
  <c r="AF82" i="14" s="1"/>
  <c r="K204" i="14"/>
  <c r="AG204" i="14"/>
  <c r="AG81" i="14" s="1"/>
  <c r="L203" i="14"/>
  <c r="AH203" i="14"/>
  <c r="AH80" i="14" s="1"/>
  <c r="M202" i="14"/>
  <c r="AI202" i="14"/>
  <c r="AI79" i="14" s="1"/>
  <c r="N201" i="14"/>
  <c r="AJ201" i="14"/>
  <c r="AJ78" i="14" s="1"/>
  <c r="P199" i="14"/>
  <c r="AL199" i="14"/>
  <c r="H199" i="14"/>
  <c r="AD199" i="14"/>
  <c r="I198" i="14"/>
  <c r="AE198" i="14"/>
  <c r="AE75" i="14" s="1"/>
  <c r="J197" i="14"/>
  <c r="AF197" i="14"/>
  <c r="AF74" i="14" s="1"/>
  <c r="K196" i="14"/>
  <c r="AG196" i="14"/>
  <c r="AG73" i="14" s="1"/>
  <c r="L195" i="14"/>
  <c r="AH195" i="14"/>
  <c r="AH72" i="14" s="1"/>
  <c r="M194" i="14"/>
  <c r="AI194" i="14"/>
  <c r="AI71" i="14" s="1"/>
  <c r="N193" i="14"/>
  <c r="AJ193" i="14"/>
  <c r="AJ70" i="14" s="1"/>
  <c r="P191" i="14"/>
  <c r="H191" i="14"/>
  <c r="AD191" i="14"/>
  <c r="I190" i="14"/>
  <c r="J189" i="14"/>
  <c r="AF189" i="14"/>
  <c r="AF66" i="14" s="1"/>
  <c r="K188" i="14"/>
  <c r="AG188" i="14"/>
  <c r="AG65" i="14" s="1"/>
  <c r="L187" i="14"/>
  <c r="AH187" i="14"/>
  <c r="AH64" i="14" s="1"/>
  <c r="M186" i="14"/>
  <c r="AI186" i="14"/>
  <c r="AI63" i="14" s="1"/>
  <c r="N185" i="14"/>
  <c r="AJ185" i="14"/>
  <c r="AJ62" i="14" s="1"/>
  <c r="P183" i="14"/>
  <c r="AL183" i="14"/>
  <c r="H183" i="14"/>
  <c r="AD183" i="14"/>
  <c r="I182" i="14"/>
  <c r="AE182" i="14"/>
  <c r="AE59" i="14" s="1"/>
  <c r="J181" i="14"/>
  <c r="AF181" i="14"/>
  <c r="AF58" i="14" s="1"/>
  <c r="K180" i="14"/>
  <c r="AG180" i="14"/>
  <c r="AG57" i="14" s="1"/>
  <c r="L179" i="14"/>
  <c r="AH179" i="14"/>
  <c r="AH56" i="14" s="1"/>
  <c r="M178" i="14"/>
  <c r="AI178" i="14"/>
  <c r="AI55" i="14" s="1"/>
  <c r="N177" i="14"/>
  <c r="AJ177" i="14"/>
  <c r="AJ54" i="14" s="1"/>
  <c r="P175" i="14"/>
  <c r="AL175" i="14"/>
  <c r="H175" i="14"/>
  <c r="AD175" i="14"/>
  <c r="I174" i="14"/>
  <c r="AE174" i="14"/>
  <c r="AE51" i="14" s="1"/>
  <c r="J173" i="14"/>
  <c r="AF173" i="14"/>
  <c r="AF50" i="14" s="1"/>
  <c r="K172" i="14"/>
  <c r="AG172" i="14"/>
  <c r="AG49" i="14" s="1"/>
  <c r="L171" i="14"/>
  <c r="AH171" i="14"/>
  <c r="AH48" i="14" s="1"/>
  <c r="M170" i="14"/>
  <c r="AI170" i="14"/>
  <c r="AI47" i="14" s="1"/>
  <c r="N169" i="14"/>
  <c r="AJ169" i="14"/>
  <c r="AJ46" i="14" s="1"/>
  <c r="P167" i="14"/>
  <c r="AL167" i="14"/>
  <c r="H167" i="14"/>
  <c r="AD167" i="14"/>
  <c r="I166" i="14"/>
  <c r="J165" i="14"/>
  <c r="AF165" i="14"/>
  <c r="AF42" i="14" s="1"/>
  <c r="K164" i="14"/>
  <c r="AG164" i="14"/>
  <c r="AG41" i="14" s="1"/>
  <c r="AH163" i="14"/>
  <c r="AH40" i="14" s="1"/>
  <c r="L163" i="14"/>
  <c r="M162" i="14"/>
  <c r="AI162" i="14"/>
  <c r="AI39" i="14" s="1"/>
  <c r="N161" i="14"/>
  <c r="AJ161" i="14"/>
  <c r="AJ38" i="14" s="1"/>
  <c r="P159" i="14"/>
  <c r="H159" i="14"/>
  <c r="AD159" i="14"/>
  <c r="I158" i="14"/>
  <c r="AF157" i="14"/>
  <c r="AF34" i="14" s="1"/>
  <c r="J157" i="14"/>
  <c r="AG156" i="14"/>
  <c r="AG33" i="14" s="1"/>
  <c r="K156" i="14"/>
  <c r="AH155" i="14"/>
  <c r="AH32" i="14" s="1"/>
  <c r="L155" i="14"/>
  <c r="M154" i="14"/>
  <c r="AI154" i="14"/>
  <c r="AI31" i="14" s="1"/>
  <c r="N153" i="14"/>
  <c r="AJ153" i="14"/>
  <c r="AJ30" i="14" s="1"/>
  <c r="P151" i="14"/>
  <c r="AL151" i="14"/>
  <c r="H151" i="14"/>
  <c r="AD151" i="14"/>
  <c r="I150" i="14"/>
  <c r="AE150" i="14"/>
  <c r="AE27" i="14" s="1"/>
  <c r="J149" i="14"/>
  <c r="AF149" i="14"/>
  <c r="AF26" i="14" s="1"/>
  <c r="K148" i="14"/>
  <c r="AH147" i="14"/>
  <c r="AH24" i="14" s="1"/>
  <c r="L147" i="14"/>
  <c r="M146" i="14"/>
  <c r="AI146" i="14"/>
  <c r="AI23" i="14" s="1"/>
  <c r="N145" i="14"/>
  <c r="AJ145" i="14"/>
  <c r="AJ22" i="14" s="1"/>
  <c r="P143" i="14"/>
  <c r="AL143" i="14"/>
  <c r="H143" i="14"/>
  <c r="AD143" i="14"/>
  <c r="I142" i="14"/>
  <c r="J141" i="14"/>
  <c r="AF141" i="14"/>
  <c r="AF18" i="14" s="1"/>
  <c r="K140" i="14"/>
  <c r="AH139" i="14"/>
  <c r="AH16" i="14" s="1"/>
  <c r="L139" i="14"/>
  <c r="M138" i="14"/>
  <c r="N137" i="14"/>
  <c r="AJ137" i="14"/>
  <c r="AJ14" i="14" s="1"/>
  <c r="P135" i="14"/>
  <c r="AL135" i="14"/>
  <c r="H135" i="14"/>
  <c r="AD135" i="14"/>
  <c r="I134" i="14"/>
  <c r="AE134" i="14"/>
  <c r="AE11" i="14" s="1"/>
  <c r="J133" i="14"/>
  <c r="AF133" i="14"/>
  <c r="AF10" i="14" s="1"/>
  <c r="K132" i="14"/>
  <c r="AH131" i="14"/>
  <c r="AH8" i="14" s="1"/>
  <c r="L131" i="14"/>
  <c r="M130" i="14"/>
  <c r="AI130" i="14"/>
  <c r="AI7" i="14" s="1"/>
  <c r="N129" i="14"/>
  <c r="AJ129" i="14"/>
  <c r="AJ6" i="14" s="1"/>
  <c r="K242" i="14"/>
  <c r="J235" i="14"/>
  <c r="H229" i="14"/>
  <c r="AD229" i="14"/>
  <c r="I228" i="14"/>
  <c r="AF228" i="14" s="1"/>
  <c r="AF105" i="14" s="1"/>
  <c r="J227" i="14"/>
  <c r="K226" i="14"/>
  <c r="L225" i="14"/>
  <c r="AH225" i="14"/>
  <c r="M224" i="14"/>
  <c r="AJ224" i="14" s="1"/>
  <c r="AJ101" i="14" s="1"/>
  <c r="N223" i="14"/>
  <c r="P221" i="14"/>
  <c r="H221" i="14"/>
  <c r="AD221" i="14"/>
  <c r="I220" i="14"/>
  <c r="AF220" i="14" s="1"/>
  <c r="AF97" i="14" s="1"/>
  <c r="J219" i="14"/>
  <c r="K218" i="14"/>
  <c r="AH217" i="14"/>
  <c r="L217" i="14"/>
  <c r="M216" i="14"/>
  <c r="N215" i="14"/>
  <c r="P213" i="14"/>
  <c r="H213" i="14"/>
  <c r="AD213" i="14"/>
  <c r="I212" i="14"/>
  <c r="J211" i="14"/>
  <c r="K210" i="14"/>
  <c r="L209" i="14"/>
  <c r="AH209" i="14"/>
  <c r="AH86" i="14" s="1"/>
  <c r="M208" i="14"/>
  <c r="AJ208" i="14" s="1"/>
  <c r="AJ85" i="14" s="1"/>
  <c r="N207" i="14"/>
  <c r="AK207" i="14" s="1"/>
  <c r="AK84" i="14" s="1"/>
  <c r="P205" i="14"/>
  <c r="H205" i="14"/>
  <c r="AD205" i="14"/>
  <c r="I204" i="14"/>
  <c r="AF204" i="14" s="1"/>
  <c r="AF81" i="14" s="1"/>
  <c r="J203" i="14"/>
  <c r="K202" i="14"/>
  <c r="AH201" i="14"/>
  <c r="L201" i="14"/>
  <c r="M200" i="14"/>
  <c r="AJ200" i="14" s="1"/>
  <c r="AJ77" i="14" s="1"/>
  <c r="N199" i="14"/>
  <c r="P197" i="14"/>
  <c r="H197" i="14"/>
  <c r="AD197" i="14"/>
  <c r="I196" i="14"/>
  <c r="AF196" i="14" s="1"/>
  <c r="AF73" i="14" s="1"/>
  <c r="J195" i="14"/>
  <c r="K194" i="14"/>
  <c r="L193" i="14"/>
  <c r="AH193" i="14"/>
  <c r="AH70" i="14" s="1"/>
  <c r="M192" i="14"/>
  <c r="N191" i="14"/>
  <c r="P189" i="14"/>
  <c r="H189" i="14"/>
  <c r="AD189" i="14"/>
  <c r="I188" i="14"/>
  <c r="AF188" i="14" s="1"/>
  <c r="AF65" i="14" s="1"/>
  <c r="J187" i="14"/>
  <c r="K186" i="14"/>
  <c r="AH185" i="14"/>
  <c r="L185" i="14"/>
  <c r="AI185" i="14" s="1"/>
  <c r="AI62" i="14" s="1"/>
  <c r="M184" i="14"/>
  <c r="N183" i="14"/>
  <c r="P181" i="14"/>
  <c r="H181" i="14"/>
  <c r="AD181" i="14"/>
  <c r="I180" i="14"/>
  <c r="J179" i="14"/>
  <c r="K178" i="14"/>
  <c r="L177" i="14"/>
  <c r="AH177" i="14"/>
  <c r="AH54" i="14" s="1"/>
  <c r="M176" i="14"/>
  <c r="N175" i="14"/>
  <c r="AK175" i="14" s="1"/>
  <c r="AK52" i="14" s="1"/>
  <c r="P173" i="14"/>
  <c r="H173" i="14"/>
  <c r="AD173" i="14"/>
  <c r="I172" i="14"/>
  <c r="J171" i="14"/>
  <c r="K170" i="14"/>
  <c r="L169" i="14"/>
  <c r="AH169" i="14"/>
  <c r="M168" i="14"/>
  <c r="N167" i="14"/>
  <c r="AJ167" i="14"/>
  <c r="AJ44" i="14" s="1"/>
  <c r="P165" i="14"/>
  <c r="H165" i="14"/>
  <c r="AD165" i="14"/>
  <c r="AE164" i="14"/>
  <c r="AE41" i="14" s="1"/>
  <c r="I164" i="14"/>
  <c r="AF163" i="14"/>
  <c r="AF40" i="14" s="1"/>
  <c r="J163" i="14"/>
  <c r="K162" i="14"/>
  <c r="AH161" i="14"/>
  <c r="L161" i="14"/>
  <c r="AI160" i="14"/>
  <c r="AI37" i="14" s="1"/>
  <c r="M160" i="14"/>
  <c r="N159" i="14"/>
  <c r="P157" i="14"/>
  <c r="H157" i="14"/>
  <c r="AD157" i="14"/>
  <c r="I156" i="14"/>
  <c r="J155" i="14"/>
  <c r="K154" i="14"/>
  <c r="AH153" i="14"/>
  <c r="L153" i="14"/>
  <c r="AI153" i="14" s="1"/>
  <c r="AI30" i="14" s="1"/>
  <c r="M152" i="14"/>
  <c r="N151" i="14"/>
  <c r="P149" i="14"/>
  <c r="H149" i="14"/>
  <c r="AD149" i="14"/>
  <c r="AE148" i="14"/>
  <c r="AE25" i="14" s="1"/>
  <c r="I148" i="14"/>
  <c r="AF148" i="14" s="1"/>
  <c r="AF25" i="14" s="1"/>
  <c r="J147" i="14"/>
  <c r="K146" i="14"/>
  <c r="AH145" i="14"/>
  <c r="L145" i="14"/>
  <c r="AI145" i="14" s="1"/>
  <c r="AI22" i="14" s="1"/>
  <c r="M144" i="14"/>
  <c r="N143" i="14"/>
  <c r="P141" i="14"/>
  <c r="H141" i="14"/>
  <c r="AD141" i="14"/>
  <c r="I140" i="14"/>
  <c r="J139" i="14"/>
  <c r="K138" i="14"/>
  <c r="L137" i="14"/>
  <c r="AH137" i="14"/>
  <c r="AH14" i="14" s="1"/>
  <c r="M136" i="14"/>
  <c r="N135" i="14"/>
  <c r="AJ135" i="14"/>
  <c r="AJ12" i="14" s="1"/>
  <c r="P133" i="14"/>
  <c r="H133" i="14"/>
  <c r="AD133" i="14"/>
  <c r="I132" i="14"/>
  <c r="AF131" i="14"/>
  <c r="AF8" i="14" s="1"/>
  <c r="J131" i="14"/>
  <c r="K130" i="14"/>
  <c r="AH129" i="14"/>
  <c r="L129" i="14"/>
  <c r="N247" i="14"/>
  <c r="L241" i="14"/>
  <c r="AH241" i="14"/>
  <c r="AH118" i="14" s="1"/>
  <c r="I236" i="14"/>
  <c r="P229" i="14"/>
  <c r="M247" i="14"/>
  <c r="N246" i="14"/>
  <c r="O245" i="14"/>
  <c r="P244" i="14"/>
  <c r="AL244" i="14"/>
  <c r="H244" i="14"/>
  <c r="AD244" i="14"/>
  <c r="I243" i="14"/>
  <c r="J242" i="14"/>
  <c r="L240" i="14"/>
  <c r="M239" i="14"/>
  <c r="N238" i="14"/>
  <c r="O237" i="14"/>
  <c r="AL236" i="14"/>
  <c r="P236" i="14"/>
  <c r="H236" i="14"/>
  <c r="AD236" i="14"/>
  <c r="I235" i="14"/>
  <c r="J234" i="14"/>
  <c r="L232" i="14"/>
  <c r="AH232" i="14"/>
  <c r="AH109" i="14" s="1"/>
  <c r="M231" i="14"/>
  <c r="N230" i="14"/>
  <c r="O229" i="14"/>
  <c r="P228" i="14"/>
  <c r="AL228" i="14"/>
  <c r="H228" i="14"/>
  <c r="AD228" i="14"/>
  <c r="I227" i="14"/>
  <c r="J226" i="14"/>
  <c r="L224" i="14"/>
  <c r="AH224" i="14"/>
  <c r="AH101" i="14" s="1"/>
  <c r="M223" i="14"/>
  <c r="N222" i="14"/>
  <c r="O221" i="14"/>
  <c r="AL220" i="14"/>
  <c r="P220" i="14"/>
  <c r="H220" i="14"/>
  <c r="AD220" i="14"/>
  <c r="I219" i="14"/>
  <c r="J218" i="14"/>
  <c r="L216" i="14"/>
  <c r="M215" i="14"/>
  <c r="N214" i="14"/>
  <c r="O213" i="14"/>
  <c r="P212" i="14"/>
  <c r="AL212" i="14"/>
  <c r="H212" i="14"/>
  <c r="AD212" i="14"/>
  <c r="I211" i="14"/>
  <c r="J210" i="14"/>
  <c r="L208" i="14"/>
  <c r="AH208" i="14"/>
  <c r="AH85" i="14" s="1"/>
  <c r="M207" i="14"/>
  <c r="N206" i="14"/>
  <c r="O205" i="14"/>
  <c r="AL204" i="14"/>
  <c r="P204" i="14"/>
  <c r="H204" i="14"/>
  <c r="AD204" i="14"/>
  <c r="I203" i="14"/>
  <c r="J202" i="14"/>
  <c r="L200" i="14"/>
  <c r="AH200" i="14"/>
  <c r="AH77" i="14" s="1"/>
  <c r="M199" i="14"/>
  <c r="N198" i="14"/>
  <c r="O197" i="14"/>
  <c r="P196" i="14"/>
  <c r="AL196" i="14"/>
  <c r="H196" i="14"/>
  <c r="AD196" i="14"/>
  <c r="I195" i="14"/>
  <c r="J194" i="14"/>
  <c r="L192" i="14"/>
  <c r="AH192" i="14"/>
  <c r="AH69" i="14" s="1"/>
  <c r="M191" i="14"/>
  <c r="N190" i="14"/>
  <c r="O189" i="14"/>
  <c r="AL188" i="14"/>
  <c r="P188" i="14"/>
  <c r="H188" i="14"/>
  <c r="AD188" i="14"/>
  <c r="I187" i="14"/>
  <c r="J186" i="14"/>
  <c r="L184" i="14"/>
  <c r="AH184" i="14"/>
  <c r="AH61" i="14" s="1"/>
  <c r="M183" i="14"/>
  <c r="N182" i="14"/>
  <c r="AJ182" i="14"/>
  <c r="AJ59" i="14" s="1"/>
  <c r="O181" i="14"/>
  <c r="P180" i="14"/>
  <c r="AL180" i="14"/>
  <c r="H180" i="14"/>
  <c r="AD180" i="14"/>
  <c r="I179" i="14"/>
  <c r="J178" i="14"/>
  <c r="L176" i="14"/>
  <c r="AH176" i="14"/>
  <c r="AH53" i="14" s="1"/>
  <c r="M175" i="14"/>
  <c r="N174" i="14"/>
  <c r="AJ174" i="14"/>
  <c r="AJ51" i="14" s="1"/>
  <c r="O173" i="14"/>
  <c r="AL172" i="14"/>
  <c r="P172" i="14"/>
  <c r="H172" i="14"/>
  <c r="AD172" i="14"/>
  <c r="I171" i="14"/>
  <c r="J170" i="14"/>
  <c r="L168" i="14"/>
  <c r="AH168" i="14"/>
  <c r="AH45" i="14" s="1"/>
  <c r="AI167" i="14"/>
  <c r="AI44" i="14" s="1"/>
  <c r="M167" i="14"/>
  <c r="N166" i="14"/>
  <c r="O165" i="14"/>
  <c r="AL164" i="14"/>
  <c r="P164" i="14"/>
  <c r="AD164" i="14"/>
  <c r="H164" i="14"/>
  <c r="I163" i="14"/>
  <c r="J162" i="14"/>
  <c r="L160" i="14"/>
  <c r="AH160" i="14"/>
  <c r="AH37" i="14" s="1"/>
  <c r="M159" i="14"/>
  <c r="N158" i="14"/>
  <c r="AJ158" i="14"/>
  <c r="AJ35" i="14" s="1"/>
  <c r="O157" i="14"/>
  <c r="AL156" i="14"/>
  <c r="O33" i="14" s="1"/>
  <c r="P156" i="14"/>
  <c r="AD156" i="14"/>
  <c r="H156" i="14"/>
  <c r="I155" i="14"/>
  <c r="AE155" i="14"/>
  <c r="AE32" i="14" s="1"/>
  <c r="J154" i="14"/>
  <c r="L152" i="14"/>
  <c r="AH152" i="14"/>
  <c r="AH29" i="14" s="1"/>
  <c r="M151" i="14"/>
  <c r="AJ150" i="14"/>
  <c r="AJ27" i="14" s="1"/>
  <c r="N150" i="14"/>
  <c r="O149" i="14"/>
  <c r="AL148" i="14"/>
  <c r="P148" i="14"/>
  <c r="AD148" i="14"/>
  <c r="H148" i="14"/>
  <c r="I147" i="14"/>
  <c r="J146" i="14"/>
  <c r="L144" i="14"/>
  <c r="AH144" i="14"/>
  <c r="AH21" i="14" s="1"/>
  <c r="M143" i="14"/>
  <c r="N142" i="14"/>
  <c r="AJ142" i="14"/>
  <c r="AJ19" i="14" s="1"/>
  <c r="O141" i="14"/>
  <c r="AL140" i="14"/>
  <c r="P140" i="14"/>
  <c r="H140" i="14"/>
  <c r="AD140" i="14"/>
  <c r="I139" i="14"/>
  <c r="J138" i="14"/>
  <c r="L136" i="14"/>
  <c r="AH136" i="14"/>
  <c r="AH13" i="14" s="1"/>
  <c r="M135" i="14"/>
  <c r="N134" i="14"/>
  <c r="AJ134" i="14"/>
  <c r="AJ11" i="14" s="1"/>
  <c r="O133" i="14"/>
  <c r="AL132" i="14"/>
  <c r="P132" i="14"/>
  <c r="H132" i="14"/>
  <c r="AD132" i="14"/>
  <c r="I131" i="14"/>
  <c r="AE131" i="14"/>
  <c r="AE8" i="14" s="1"/>
  <c r="J130" i="14"/>
  <c r="J243" i="14"/>
  <c r="AF243" i="14"/>
  <c r="AF120" i="14" s="1"/>
  <c r="H237" i="14"/>
  <c r="AD237" i="14"/>
  <c r="L247" i="14"/>
  <c r="AH247" i="14"/>
  <c r="M246" i="14"/>
  <c r="N245" i="14"/>
  <c r="P243" i="14"/>
  <c r="H243" i="14"/>
  <c r="AD243" i="14"/>
  <c r="I242" i="14"/>
  <c r="J241" i="14"/>
  <c r="AF241" i="14"/>
  <c r="AF118" i="14" s="1"/>
  <c r="K240" i="14"/>
  <c r="AH239" i="14"/>
  <c r="L239" i="14"/>
  <c r="M238" i="14"/>
  <c r="N237" i="14"/>
  <c r="P235" i="14"/>
  <c r="H235" i="14"/>
  <c r="AD235" i="14"/>
  <c r="I234" i="14"/>
  <c r="J233" i="14"/>
  <c r="K232" i="14"/>
  <c r="L231" i="14"/>
  <c r="AH231" i="14"/>
  <c r="M230" i="14"/>
  <c r="N229" i="14"/>
  <c r="P227" i="14"/>
  <c r="H227" i="14"/>
  <c r="AE227" i="14" s="1"/>
  <c r="AE104" i="14" s="1"/>
  <c r="AD227" i="14"/>
  <c r="I226" i="14"/>
  <c r="J225" i="14"/>
  <c r="AF225" i="14"/>
  <c r="AF102" i="14" s="1"/>
  <c r="K224" i="14"/>
  <c r="AH223" i="14"/>
  <c r="L223" i="14"/>
  <c r="M222" i="14"/>
  <c r="AJ222" i="14" s="1"/>
  <c r="AJ99" i="14" s="1"/>
  <c r="N221" i="14"/>
  <c r="P219" i="14"/>
  <c r="H219" i="14"/>
  <c r="AE219" i="14" s="1"/>
  <c r="AE96" i="14" s="1"/>
  <c r="AD219" i="14"/>
  <c r="I218" i="14"/>
  <c r="J217" i="14"/>
  <c r="K216" i="14"/>
  <c r="AH216" i="14" s="1"/>
  <c r="AH93" i="14" s="1"/>
  <c r="L215" i="14"/>
  <c r="AH215" i="14"/>
  <c r="AH92" i="14" s="1"/>
  <c r="M214" i="14"/>
  <c r="AJ214" i="14" s="1"/>
  <c r="AJ91" i="14" s="1"/>
  <c r="N213" i="14"/>
  <c r="AJ213" i="14"/>
  <c r="AJ90" i="14" s="1"/>
  <c r="P211" i="14"/>
  <c r="H211" i="14"/>
  <c r="AD211" i="14"/>
  <c r="I210" i="14"/>
  <c r="J209" i="14"/>
  <c r="AF209" i="14"/>
  <c r="AF86" i="14" s="1"/>
  <c r="K208" i="14"/>
  <c r="AH207" i="14"/>
  <c r="L207" i="14"/>
  <c r="M206" i="14"/>
  <c r="AJ206" i="14" s="1"/>
  <c r="AJ83" i="14" s="1"/>
  <c r="N205" i="14"/>
  <c r="AJ205" i="14"/>
  <c r="AJ82" i="14" s="1"/>
  <c r="P203" i="14"/>
  <c r="H203" i="14"/>
  <c r="AD203" i="14"/>
  <c r="I202" i="14"/>
  <c r="J201" i="14"/>
  <c r="K200" i="14"/>
  <c r="L199" i="14"/>
  <c r="AH199" i="14"/>
  <c r="M198" i="14"/>
  <c r="AJ198" i="14" s="1"/>
  <c r="AJ75" i="14" s="1"/>
  <c r="N197" i="14"/>
  <c r="AJ197" i="14"/>
  <c r="AJ74" i="14" s="1"/>
  <c r="P195" i="14"/>
  <c r="H195" i="14"/>
  <c r="AE195" i="14" s="1"/>
  <c r="AE72" i="14" s="1"/>
  <c r="AD195" i="14"/>
  <c r="I194" i="14"/>
  <c r="J193" i="14"/>
  <c r="AF193" i="14"/>
  <c r="AF70" i="14" s="1"/>
  <c r="K192" i="14"/>
  <c r="AH191" i="14"/>
  <c r="AH68" i="14" s="1"/>
  <c r="L191" i="14"/>
  <c r="M190" i="14"/>
  <c r="N189" i="14"/>
  <c r="O65" i="14"/>
  <c r="P187" i="14"/>
  <c r="H187" i="14"/>
  <c r="AD187" i="14"/>
  <c r="I186" i="14"/>
  <c r="J185" i="14"/>
  <c r="K184" i="14"/>
  <c r="L183" i="14"/>
  <c r="AH183" i="14"/>
  <c r="M182" i="14"/>
  <c r="N181" i="14"/>
  <c r="P179" i="14"/>
  <c r="H179" i="14"/>
  <c r="AE179" i="14" s="1"/>
  <c r="AE56" i="14" s="1"/>
  <c r="AD179" i="14"/>
  <c r="I178" i="14"/>
  <c r="J177" i="14"/>
  <c r="K176" i="14"/>
  <c r="AH175" i="14"/>
  <c r="AH52" i="14" s="1"/>
  <c r="L175" i="14"/>
  <c r="M174" i="14"/>
  <c r="N173" i="14"/>
  <c r="P171" i="14"/>
  <c r="H171" i="14"/>
  <c r="AE171" i="14" s="1"/>
  <c r="AE48" i="14" s="1"/>
  <c r="AD171" i="14"/>
  <c r="I170" i="14"/>
  <c r="J169" i="14"/>
  <c r="AF169" i="14"/>
  <c r="AF46" i="14" s="1"/>
  <c r="K168" i="14"/>
  <c r="AH167" i="14"/>
  <c r="L167" i="14"/>
  <c r="M166" i="14"/>
  <c r="N165" i="14"/>
  <c r="P163" i="14"/>
  <c r="AL163" i="14"/>
  <c r="AD163" i="14"/>
  <c r="H163" i="14"/>
  <c r="AE163" i="14" s="1"/>
  <c r="AE40" i="14" s="1"/>
  <c r="I162" i="14"/>
  <c r="J161" i="14"/>
  <c r="K160" i="14"/>
  <c r="AG160" i="14"/>
  <c r="AG37" i="14" s="1"/>
  <c r="L159" i="14"/>
  <c r="AH159" i="14"/>
  <c r="M158" i="14"/>
  <c r="N157" i="14"/>
  <c r="P155" i="14"/>
  <c r="AL155" i="14"/>
  <c r="H155" i="14"/>
  <c r="AD155" i="14"/>
  <c r="I154" i="14"/>
  <c r="J153" i="14"/>
  <c r="K152" i="14"/>
  <c r="AG152" i="14"/>
  <c r="AG29" i="14" s="1"/>
  <c r="AH151" i="14"/>
  <c r="L151" i="14"/>
  <c r="M150" i="14"/>
  <c r="N149" i="14"/>
  <c r="P147" i="14"/>
  <c r="AL147" i="14"/>
  <c r="H147" i="14"/>
  <c r="AD147" i="14"/>
  <c r="I146" i="14"/>
  <c r="AE146" i="14"/>
  <c r="AE23" i="14" s="1"/>
  <c r="J145" i="14"/>
  <c r="K144" i="14"/>
  <c r="AG144" i="14"/>
  <c r="AG21" i="14" s="1"/>
  <c r="L143" i="14"/>
  <c r="AH143" i="14"/>
  <c r="M142" i="14"/>
  <c r="N141" i="14"/>
  <c r="P139" i="14"/>
  <c r="AL139" i="14"/>
  <c r="H139" i="14"/>
  <c r="AE139" i="14" s="1"/>
  <c r="AE16" i="14" s="1"/>
  <c r="AD139" i="14"/>
  <c r="I138" i="14"/>
  <c r="J137" i="14"/>
  <c r="K136" i="14"/>
  <c r="AH135" i="14"/>
  <c r="L135" i="14"/>
  <c r="M134" i="14"/>
  <c r="N133" i="14"/>
  <c r="AK133" i="14" s="1"/>
  <c r="AK10" i="14" s="1"/>
  <c r="AJ133" i="14"/>
  <c r="AJ10" i="14" s="1"/>
  <c r="P131" i="14"/>
  <c r="H131" i="14"/>
  <c r="AD131" i="14"/>
  <c r="I130" i="14"/>
  <c r="J129" i="14"/>
  <c r="P245" i="14"/>
  <c r="AL245" i="14"/>
  <c r="N231" i="14"/>
  <c r="AJ231" i="14"/>
  <c r="AJ108" i="14" s="1"/>
  <c r="L246" i="14"/>
  <c r="M245" i="14"/>
  <c r="N244" i="14"/>
  <c r="O243" i="14"/>
  <c r="AL242" i="14"/>
  <c r="P242" i="14"/>
  <c r="H242" i="14"/>
  <c r="AD242" i="14"/>
  <c r="I241" i="14"/>
  <c r="J240" i="14"/>
  <c r="AF240" i="14"/>
  <c r="AF117" i="14" s="1"/>
  <c r="L238" i="14"/>
  <c r="M237" i="14"/>
  <c r="AJ237" i="14" s="1"/>
  <c r="AJ114" i="14" s="1"/>
  <c r="N236" i="14"/>
  <c r="AJ236" i="14"/>
  <c r="AJ113" i="14" s="1"/>
  <c r="O235" i="14"/>
  <c r="P234" i="14"/>
  <c r="AL234" i="14"/>
  <c r="H234" i="14"/>
  <c r="AD234" i="14"/>
  <c r="I233" i="14"/>
  <c r="AF233" i="14" s="1"/>
  <c r="AF110" i="14" s="1"/>
  <c r="J232" i="14"/>
  <c r="L230" i="14"/>
  <c r="AH230" i="14"/>
  <c r="AH107" i="14" s="1"/>
  <c r="M229" i="14"/>
  <c r="N228" i="14"/>
  <c r="O227" i="14"/>
  <c r="AL226" i="14"/>
  <c r="P226" i="14"/>
  <c r="H226" i="14"/>
  <c r="AD226" i="14"/>
  <c r="I225" i="14"/>
  <c r="AE225" i="14"/>
  <c r="AE102" i="14" s="1"/>
  <c r="J224" i="14"/>
  <c r="L222" i="14"/>
  <c r="AH222" i="14"/>
  <c r="AH99" i="14" s="1"/>
  <c r="M221" i="14"/>
  <c r="AJ221" i="14" s="1"/>
  <c r="AJ98" i="14" s="1"/>
  <c r="N220" i="14"/>
  <c r="AJ220" i="14"/>
  <c r="AJ97" i="14" s="1"/>
  <c r="O219" i="14"/>
  <c r="P218" i="14"/>
  <c r="AL218" i="14"/>
  <c r="H218" i="14"/>
  <c r="AD218" i="14"/>
  <c r="I217" i="14"/>
  <c r="J216" i="14"/>
  <c r="K92" i="14"/>
  <c r="L214" i="14"/>
  <c r="M213" i="14"/>
  <c r="N212" i="14"/>
  <c r="O211" i="14"/>
  <c r="AL210" i="14"/>
  <c r="P210" i="14"/>
  <c r="H210" i="14"/>
  <c r="AE210" i="14" s="1"/>
  <c r="AE87" i="14" s="1"/>
  <c r="AD210" i="14"/>
  <c r="I209" i="14"/>
  <c r="J208" i="14"/>
  <c r="AF208" i="14"/>
  <c r="AF85" i="14" s="1"/>
  <c r="L206" i="14"/>
  <c r="M205" i="14"/>
  <c r="N204" i="14"/>
  <c r="O203" i="14"/>
  <c r="P202" i="14"/>
  <c r="AL202" i="14"/>
  <c r="H202" i="14"/>
  <c r="AE202" i="14" s="1"/>
  <c r="AE79" i="14" s="1"/>
  <c r="AD202" i="14"/>
  <c r="I201" i="14"/>
  <c r="J200" i="14"/>
  <c r="AF200" i="14"/>
  <c r="AF77" i="14" s="1"/>
  <c r="L198" i="14"/>
  <c r="M197" i="14"/>
  <c r="N196" i="14"/>
  <c r="O195" i="14"/>
  <c r="AL194" i="14"/>
  <c r="O71" i="14" s="1"/>
  <c r="P194" i="14"/>
  <c r="H194" i="14"/>
  <c r="AE194" i="14" s="1"/>
  <c r="AE71" i="14" s="1"/>
  <c r="AD194" i="14"/>
  <c r="I193" i="14"/>
  <c r="J192" i="14"/>
  <c r="K68" i="14"/>
  <c r="L190" i="14"/>
  <c r="M189" i="14"/>
  <c r="AJ189" i="14" s="1"/>
  <c r="AJ66" i="14" s="1"/>
  <c r="N188" i="14"/>
  <c r="O187" i="14"/>
  <c r="AL187" i="14" s="1"/>
  <c r="P186" i="14"/>
  <c r="AL186" i="14"/>
  <c r="H186" i="14"/>
  <c r="AD186" i="14"/>
  <c r="I185" i="14"/>
  <c r="AF185" i="14" s="1"/>
  <c r="AF62" i="14" s="1"/>
  <c r="J184" i="14"/>
  <c r="AG184" i="14" s="1"/>
  <c r="AG61" i="14" s="1"/>
  <c r="L182" i="14"/>
  <c r="M181" i="14"/>
  <c r="N180" i="14"/>
  <c r="O179" i="14"/>
  <c r="AL179" i="14" s="1"/>
  <c r="AL178" i="14"/>
  <c r="O55" i="14" s="1"/>
  <c r="P178" i="14"/>
  <c r="H178" i="14"/>
  <c r="AD178" i="14"/>
  <c r="I177" i="14"/>
  <c r="AF177" i="14" s="1"/>
  <c r="AF54" i="14" s="1"/>
  <c r="J176" i="14"/>
  <c r="L174" i="14"/>
  <c r="AI174" i="14" s="1"/>
  <c r="AI51" i="14" s="1"/>
  <c r="M173" i="14"/>
  <c r="AJ173" i="14" s="1"/>
  <c r="AJ50" i="14" s="1"/>
  <c r="N172" i="14"/>
  <c r="O171" i="14"/>
  <c r="AL171" i="14" s="1"/>
  <c r="AK171" i="14"/>
  <c r="AK48" i="14" s="1"/>
  <c r="P170" i="14"/>
  <c r="AL170" i="14"/>
  <c r="AD170" i="14"/>
  <c r="H170" i="14"/>
  <c r="AE170" i="14" s="1"/>
  <c r="AE47" i="14" s="1"/>
  <c r="I169" i="14"/>
  <c r="J168" i="14"/>
  <c r="AG168" i="14" s="1"/>
  <c r="AG45" i="14" s="1"/>
  <c r="AF168" i="14"/>
  <c r="AF45" i="14" s="1"/>
  <c r="L166" i="14"/>
  <c r="AI166" i="14" s="1"/>
  <c r="AI43" i="14" s="1"/>
  <c r="M165" i="14"/>
  <c r="AJ165" i="14" s="1"/>
  <c r="AJ42" i="14" s="1"/>
  <c r="AI165" i="14"/>
  <c r="AI42" i="14" s="1"/>
  <c r="N164" i="14"/>
  <c r="O163" i="14"/>
  <c r="AK163" i="14"/>
  <c r="AK40" i="14" s="1"/>
  <c r="P162" i="14"/>
  <c r="AL162" i="14"/>
  <c r="H162" i="14"/>
  <c r="AE162" i="14" s="1"/>
  <c r="AE39" i="14" s="1"/>
  <c r="AD162" i="14"/>
  <c r="I161" i="14"/>
  <c r="AF161" i="14" s="1"/>
  <c r="AF38" i="14" s="1"/>
  <c r="J160" i="14"/>
  <c r="L158" i="14"/>
  <c r="AH158" i="14"/>
  <c r="AH35" i="14" s="1"/>
  <c r="M157" i="14"/>
  <c r="AJ157" i="14" s="1"/>
  <c r="AJ34" i="14" s="1"/>
  <c r="N156" i="14"/>
  <c r="O155" i="14"/>
  <c r="AK155" i="14"/>
  <c r="AK32" i="14" s="1"/>
  <c r="AL154" i="14"/>
  <c r="P154" i="14"/>
  <c r="AD154" i="14"/>
  <c r="H154" i="14"/>
  <c r="I153" i="14"/>
  <c r="J152" i="14"/>
  <c r="L150" i="14"/>
  <c r="M149" i="14"/>
  <c r="AI149" i="14"/>
  <c r="AI26" i="14" s="1"/>
  <c r="N148" i="14"/>
  <c r="O147" i="14"/>
  <c r="AK147" i="14"/>
  <c r="AK24" i="14" s="1"/>
  <c r="P146" i="14"/>
  <c r="AL146" i="14"/>
  <c r="H146" i="14"/>
  <c r="AD146" i="14"/>
  <c r="I145" i="14"/>
  <c r="AF145" i="14" s="1"/>
  <c r="AF22" i="14" s="1"/>
  <c r="AE145" i="14"/>
  <c r="AE22" i="14" s="1"/>
  <c r="J144" i="14"/>
  <c r="L142" i="14"/>
  <c r="AH142" i="14"/>
  <c r="AH19" i="14" s="1"/>
  <c r="M141" i="14"/>
  <c r="AI141" i="14"/>
  <c r="AI18" i="14" s="1"/>
  <c r="N140" i="14"/>
  <c r="O139" i="14"/>
  <c r="AK139" i="14"/>
  <c r="AK16" i="14" s="1"/>
  <c r="AL138" i="14"/>
  <c r="P138" i="14"/>
  <c r="AD138" i="14"/>
  <c r="H138" i="14"/>
  <c r="I137" i="14"/>
  <c r="AF137" i="14" s="1"/>
  <c r="AF14" i="14" s="1"/>
  <c r="AE137" i="14"/>
  <c r="AE14" i="14" s="1"/>
  <c r="J136" i="14"/>
  <c r="L134" i="14"/>
  <c r="AI134" i="14" s="1"/>
  <c r="AI11" i="14" s="1"/>
  <c r="AH134" i="14"/>
  <c r="AH11" i="14" s="1"/>
  <c r="M133" i="14"/>
  <c r="AI133" i="14"/>
  <c r="AI10" i="14" s="1"/>
  <c r="N132" i="14"/>
  <c r="O131" i="14"/>
  <c r="AK131" i="14"/>
  <c r="AK8" i="14" s="1"/>
  <c r="P130" i="14"/>
  <c r="AL130" i="14"/>
  <c r="H130" i="14"/>
  <c r="AD130" i="14"/>
  <c r="I129" i="14"/>
  <c r="AE129" i="14"/>
  <c r="AE6" i="14" s="1"/>
  <c r="H245" i="14"/>
  <c r="AD245" i="14"/>
  <c r="P237" i="14"/>
  <c r="AL237" i="14"/>
  <c r="AH233" i="14"/>
  <c r="L233" i="14"/>
  <c r="J247" i="14"/>
  <c r="AF247" i="14"/>
  <c r="AF124" i="14" s="1"/>
  <c r="K246" i="14"/>
  <c r="AH246" i="14" s="1"/>
  <c r="AH123" i="14" s="1"/>
  <c r="L245" i="14"/>
  <c r="AH245" i="14"/>
  <c r="M244" i="14"/>
  <c r="AI244" i="14"/>
  <c r="AI121" i="14" s="1"/>
  <c r="N243" i="14"/>
  <c r="AK243" i="14" s="1"/>
  <c r="AK120" i="14" s="1"/>
  <c r="P241" i="14"/>
  <c r="H241" i="14"/>
  <c r="AD241" i="14"/>
  <c r="I240" i="14"/>
  <c r="J239" i="14"/>
  <c r="AF239" i="14"/>
  <c r="AF116" i="14" s="1"/>
  <c r="K238" i="14"/>
  <c r="AH238" i="14" s="1"/>
  <c r="AH115" i="14" s="1"/>
  <c r="L237" i="14"/>
  <c r="AH237" i="14"/>
  <c r="M236" i="14"/>
  <c r="AI236" i="14"/>
  <c r="AI113" i="14" s="1"/>
  <c r="N235" i="14"/>
  <c r="P233" i="14"/>
  <c r="H233" i="14"/>
  <c r="AD233" i="14"/>
  <c r="I232" i="14"/>
  <c r="J231" i="14"/>
  <c r="AF231" i="14"/>
  <c r="AF108" i="14" s="1"/>
  <c r="K230" i="14"/>
  <c r="L229" i="14"/>
  <c r="AH229" i="14"/>
  <c r="M228" i="14"/>
  <c r="AI228" i="14"/>
  <c r="AI105" i="14" s="1"/>
  <c r="N227" i="14"/>
  <c r="P225" i="14"/>
  <c r="H225" i="14"/>
  <c r="AD225" i="14"/>
  <c r="I224" i="14"/>
  <c r="J223" i="14"/>
  <c r="AF223" i="14"/>
  <c r="AF100" i="14" s="1"/>
  <c r="K222" i="14"/>
  <c r="L221" i="14"/>
  <c r="AH221" i="14"/>
  <c r="M220" i="14"/>
  <c r="AI220" i="14"/>
  <c r="AI97" i="14" s="1"/>
  <c r="N219" i="14"/>
  <c r="P217" i="14"/>
  <c r="H217" i="14"/>
  <c r="AD217" i="14"/>
  <c r="I216" i="14"/>
  <c r="J215" i="14"/>
  <c r="AF215" i="14"/>
  <c r="AF92" i="14" s="1"/>
  <c r="K214" i="14"/>
  <c r="AH214" i="14" s="1"/>
  <c r="AH91" i="14" s="1"/>
  <c r="L213" i="14"/>
  <c r="AH213" i="14"/>
  <c r="M212" i="14"/>
  <c r="AI212" i="14"/>
  <c r="AI89" i="14" s="1"/>
  <c r="N211" i="14"/>
  <c r="AK211" i="14" s="1"/>
  <c r="AK88" i="14" s="1"/>
  <c r="P209" i="14"/>
  <c r="H209" i="14"/>
  <c r="AD209" i="14"/>
  <c r="I208" i="14"/>
  <c r="J207" i="14"/>
  <c r="AF207" i="14"/>
  <c r="AF84" i="14" s="1"/>
  <c r="K206" i="14"/>
  <c r="AH206" i="14" s="1"/>
  <c r="AH83" i="14" s="1"/>
  <c r="L205" i="14"/>
  <c r="AH205" i="14"/>
  <c r="M204" i="14"/>
  <c r="AI204" i="14"/>
  <c r="AI81" i="14" s="1"/>
  <c r="N203" i="14"/>
  <c r="AK203" i="14" s="1"/>
  <c r="AK80" i="14" s="1"/>
  <c r="P201" i="14"/>
  <c r="H201" i="14"/>
  <c r="AD201" i="14"/>
  <c r="I200" i="14"/>
  <c r="J199" i="14"/>
  <c r="AF199" i="14"/>
  <c r="AF76" i="14" s="1"/>
  <c r="K198" i="14"/>
  <c r="AH198" i="14" s="1"/>
  <c r="AH75" i="14" s="1"/>
  <c r="L197" i="14"/>
  <c r="AH197" i="14"/>
  <c r="AH74" i="14" s="1"/>
  <c r="M196" i="14"/>
  <c r="AI196" i="14"/>
  <c r="AI73" i="14" s="1"/>
  <c r="N195" i="14"/>
  <c r="AK195" i="14" s="1"/>
  <c r="AK72" i="14" s="1"/>
  <c r="P193" i="14"/>
  <c r="H193" i="14"/>
  <c r="AE193" i="14" s="1"/>
  <c r="AE70" i="14" s="1"/>
  <c r="AD193" i="14"/>
  <c r="I192" i="14"/>
  <c r="AF192" i="14" s="1"/>
  <c r="AF69" i="14" s="1"/>
  <c r="J191" i="14"/>
  <c r="K190" i="14"/>
  <c r="L189" i="14"/>
  <c r="AH189" i="14"/>
  <c r="M188" i="14"/>
  <c r="AI188" i="14"/>
  <c r="AI65" i="14" s="1"/>
  <c r="N187" i="14"/>
  <c r="AK187" i="14" s="1"/>
  <c r="AK64" i="14" s="1"/>
  <c r="P185" i="14"/>
  <c r="H185" i="14"/>
  <c r="AD185" i="14"/>
  <c r="I184" i="14"/>
  <c r="AF184" i="14" s="1"/>
  <c r="AF61" i="14" s="1"/>
  <c r="J183" i="14"/>
  <c r="K182" i="14"/>
  <c r="L181" i="14"/>
  <c r="AH181" i="14"/>
  <c r="M180" i="14"/>
  <c r="AI180" i="14"/>
  <c r="AI57" i="14" s="1"/>
  <c r="N179" i="14"/>
  <c r="P177" i="14"/>
  <c r="AL177" i="14"/>
  <c r="H177" i="14"/>
  <c r="AD177" i="14"/>
  <c r="I176" i="14"/>
  <c r="J175" i="14"/>
  <c r="AF175" i="14"/>
  <c r="AF52" i="14" s="1"/>
  <c r="K174" i="14"/>
  <c r="AG174" i="14"/>
  <c r="AG51" i="14" s="1"/>
  <c r="L173" i="14"/>
  <c r="AH173" i="14"/>
  <c r="M172" i="14"/>
  <c r="AI172" i="14"/>
  <c r="AI49" i="14" s="1"/>
  <c r="N171" i="14"/>
  <c r="P169" i="14"/>
  <c r="H169" i="14"/>
  <c r="AD169" i="14"/>
  <c r="I168" i="14"/>
  <c r="J167" i="14"/>
  <c r="K166" i="14"/>
  <c r="AH166" i="14" s="1"/>
  <c r="AH43" i="14" s="1"/>
  <c r="AG166" i="14"/>
  <c r="AG43" i="14" s="1"/>
  <c r="L165" i="14"/>
  <c r="AH165" i="14"/>
  <c r="M164" i="14"/>
  <c r="AI164" i="14"/>
  <c r="AI41" i="14" s="1"/>
  <c r="N163" i="14"/>
  <c r="P161" i="14"/>
  <c r="AL161" i="14"/>
  <c r="H161" i="14"/>
  <c r="AD161" i="14"/>
  <c r="I160" i="14"/>
  <c r="AF160" i="14" s="1"/>
  <c r="AF37" i="14" s="1"/>
  <c r="J159" i="14"/>
  <c r="AF159" i="14"/>
  <c r="AF36" i="14" s="1"/>
  <c r="K158" i="14"/>
  <c r="AG158" i="14"/>
  <c r="AG35" i="14" s="1"/>
  <c r="AH157" i="14"/>
  <c r="L157" i="14"/>
  <c r="AI157" i="14" s="1"/>
  <c r="AI34" i="14" s="1"/>
  <c r="M156" i="14"/>
  <c r="N155" i="14"/>
  <c r="P153" i="14"/>
  <c r="AD153" i="14"/>
  <c r="H153" i="14"/>
  <c r="AE153" i="14" s="1"/>
  <c r="AE30" i="14" s="1"/>
  <c r="I152" i="14"/>
  <c r="AF152" i="14" s="1"/>
  <c r="AF29" i="14" s="1"/>
  <c r="J151" i="14"/>
  <c r="K150" i="14"/>
  <c r="AH150" i="14" s="1"/>
  <c r="AH27" i="14" s="1"/>
  <c r="L149" i="14"/>
  <c r="AH149" i="14"/>
  <c r="M148" i="14"/>
  <c r="AJ148" i="14" s="1"/>
  <c r="AJ25" i="14" s="1"/>
  <c r="AI148" i="14"/>
  <c r="AI25" i="14" s="1"/>
  <c r="N147" i="14"/>
  <c r="P145" i="14"/>
  <c r="AL145" i="14"/>
  <c r="H145" i="14"/>
  <c r="AD145" i="14"/>
  <c r="I144" i="14"/>
  <c r="AF144" i="14" s="1"/>
  <c r="AF21" i="14" s="1"/>
  <c r="J143" i="14"/>
  <c r="AF143" i="14"/>
  <c r="AF20" i="14" s="1"/>
  <c r="K142" i="14"/>
  <c r="AG142" i="14"/>
  <c r="AG19" i="14" s="1"/>
  <c r="L141" i="14"/>
  <c r="AH141" i="14"/>
  <c r="M140" i="14"/>
  <c r="AI140" i="14"/>
  <c r="AI17" i="14" s="1"/>
  <c r="N139" i="14"/>
  <c r="P137" i="14"/>
  <c r="AL137" i="14"/>
  <c r="H137" i="14"/>
  <c r="AD137" i="14"/>
  <c r="I136" i="14"/>
  <c r="AF136" i="14" s="1"/>
  <c r="AF13" i="14" s="1"/>
  <c r="J135" i="14"/>
  <c r="K134" i="14"/>
  <c r="AG134" i="14"/>
  <c r="AG11" i="14" s="1"/>
  <c r="L133" i="14"/>
  <c r="AH133" i="14"/>
  <c r="AH10" i="14" s="1"/>
  <c r="M132" i="14"/>
  <c r="AJ132" i="14" s="1"/>
  <c r="AJ9" i="14" s="1"/>
  <c r="AI132" i="14"/>
  <c r="AI9" i="14" s="1"/>
  <c r="N131" i="14"/>
  <c r="P129" i="14"/>
  <c r="AL129" i="14"/>
  <c r="H129" i="14"/>
  <c r="AD129" i="14"/>
  <c r="I244" i="14"/>
  <c r="N239" i="14"/>
  <c r="AJ239" i="14"/>
  <c r="AJ116" i="14" s="1"/>
  <c r="M232" i="14"/>
  <c r="AI232" i="14"/>
  <c r="AI109" i="14" s="1"/>
  <c r="I247" i="14"/>
  <c r="AE247" i="14"/>
  <c r="AE124" i="14" s="1"/>
  <c r="J246" i="14"/>
  <c r="AG246" i="14" s="1"/>
  <c r="AG123" i="14" s="1"/>
  <c r="AF246" i="14"/>
  <c r="AF123" i="14" s="1"/>
  <c r="L244" i="14"/>
  <c r="AH244" i="14"/>
  <c r="AH121" i="14" s="1"/>
  <c r="M243" i="14"/>
  <c r="AI243" i="14"/>
  <c r="AI120" i="14" s="1"/>
  <c r="N242" i="14"/>
  <c r="AJ242" i="14"/>
  <c r="AJ119" i="14" s="1"/>
  <c r="O241" i="14"/>
  <c r="AL241" i="14" s="1"/>
  <c r="AK241" i="14"/>
  <c r="AK118" i="14" s="1"/>
  <c r="P240" i="14"/>
  <c r="AL240" i="14"/>
  <c r="H240" i="14"/>
  <c r="AD240" i="14"/>
  <c r="I239" i="14"/>
  <c r="AE239" i="14"/>
  <c r="AE116" i="14" s="1"/>
  <c r="J238" i="14"/>
  <c r="AG238" i="14" s="1"/>
  <c r="AG115" i="14" s="1"/>
  <c r="AF238" i="14"/>
  <c r="AF115" i="14" s="1"/>
  <c r="L236" i="14"/>
  <c r="AH236" i="14"/>
  <c r="AH113" i="14" s="1"/>
  <c r="M235" i="14"/>
  <c r="AI235" i="14"/>
  <c r="AI112" i="14" s="1"/>
  <c r="N234" i="14"/>
  <c r="AJ234" i="14"/>
  <c r="AJ111" i="14" s="1"/>
  <c r="O233" i="14"/>
  <c r="AL233" i="14" s="1"/>
  <c r="AK233" i="14"/>
  <c r="AK110" i="14" s="1"/>
  <c r="AL232" i="14"/>
  <c r="P232" i="14"/>
  <c r="H232" i="14"/>
  <c r="AD232" i="14"/>
  <c r="I231" i="14"/>
  <c r="AE231" i="14"/>
  <c r="AE108" i="14" s="1"/>
  <c r="J230" i="14"/>
  <c r="AG230" i="14" s="1"/>
  <c r="AG107" i="14" s="1"/>
  <c r="AF230" i="14"/>
  <c r="AF107" i="14" s="1"/>
  <c r="L228" i="14"/>
  <c r="AH228" i="14"/>
  <c r="AH105" i="14" s="1"/>
  <c r="M227" i="14"/>
  <c r="AI227" i="14"/>
  <c r="AI104" i="14" s="1"/>
  <c r="N226" i="14"/>
  <c r="AJ226" i="14"/>
  <c r="AJ103" i="14" s="1"/>
  <c r="O225" i="14"/>
  <c r="AL225" i="14" s="1"/>
  <c r="AK225" i="14"/>
  <c r="AK102" i="14" s="1"/>
  <c r="P224" i="14"/>
  <c r="AL224" i="14"/>
  <c r="H224" i="14"/>
  <c r="AD224" i="14"/>
  <c r="I223" i="14"/>
  <c r="AE223" i="14"/>
  <c r="AE100" i="14" s="1"/>
  <c r="J222" i="14"/>
  <c r="AG222" i="14" s="1"/>
  <c r="AG99" i="14" s="1"/>
  <c r="AF222" i="14"/>
  <c r="AF99" i="14" s="1"/>
  <c r="L220" i="14"/>
  <c r="AH220" i="14"/>
  <c r="AH97" i="14" s="1"/>
  <c r="M219" i="14"/>
  <c r="AI219" i="14"/>
  <c r="AI96" i="14" s="1"/>
  <c r="N218" i="14"/>
  <c r="AJ218" i="14"/>
  <c r="AJ95" i="14" s="1"/>
  <c r="O217" i="14"/>
  <c r="AL217" i="14" s="1"/>
  <c r="AK217" i="14"/>
  <c r="AK94" i="14" s="1"/>
  <c r="AL216" i="14"/>
  <c r="O93" i="14" s="1"/>
  <c r="P216" i="14"/>
  <c r="H216" i="14"/>
  <c r="AD216" i="14"/>
  <c r="I215" i="14"/>
  <c r="AE215" i="14"/>
  <c r="AE92" i="14" s="1"/>
  <c r="J214" i="14"/>
  <c r="AG214" i="14" s="1"/>
  <c r="AG91" i="14" s="1"/>
  <c r="AF214" i="14"/>
  <c r="AF91" i="14" s="1"/>
  <c r="L212" i="14"/>
  <c r="AH212" i="14"/>
  <c r="AH89" i="14" s="1"/>
  <c r="M211" i="14"/>
  <c r="AI211" i="14"/>
  <c r="AI88" i="14" s="1"/>
  <c r="N210" i="14"/>
  <c r="AJ210" i="14"/>
  <c r="AJ87" i="14" s="1"/>
  <c r="O209" i="14"/>
  <c r="AL209" i="14" s="1"/>
  <c r="AK209" i="14"/>
  <c r="AK86" i="14" s="1"/>
  <c r="P208" i="14"/>
  <c r="AL208" i="14"/>
  <c r="H208" i="14"/>
  <c r="AD208" i="14"/>
  <c r="I207" i="14"/>
  <c r="AE207" i="14"/>
  <c r="AE84" i="14" s="1"/>
  <c r="J206" i="14"/>
  <c r="AG206" i="14" s="1"/>
  <c r="AG83" i="14" s="1"/>
  <c r="AF206" i="14"/>
  <c r="AF83" i="14" s="1"/>
  <c r="L204" i="14"/>
  <c r="AH204" i="14"/>
  <c r="AH81" i="14" s="1"/>
  <c r="M203" i="14"/>
  <c r="AI203" i="14"/>
  <c r="AI80" i="14" s="1"/>
  <c r="N202" i="14"/>
  <c r="AJ202" i="14"/>
  <c r="AJ79" i="14" s="1"/>
  <c r="O201" i="14"/>
  <c r="AL201" i="14" s="1"/>
  <c r="AK201" i="14"/>
  <c r="AK78" i="14" s="1"/>
  <c r="AL200" i="14"/>
  <c r="P200" i="14"/>
  <c r="H200" i="14"/>
  <c r="AD200" i="14"/>
  <c r="I199" i="14"/>
  <c r="AE199" i="14"/>
  <c r="AE76" i="14" s="1"/>
  <c r="J198" i="14"/>
  <c r="AG198" i="14" s="1"/>
  <c r="AG75" i="14" s="1"/>
  <c r="AF198" i="14"/>
  <c r="AF75" i="14" s="1"/>
  <c r="L196" i="14"/>
  <c r="AH196" i="14"/>
  <c r="AH73" i="14" s="1"/>
  <c r="M195" i="14"/>
  <c r="AI195" i="14"/>
  <c r="AI72" i="14" s="1"/>
  <c r="N194" i="14"/>
  <c r="AJ194" i="14"/>
  <c r="AJ71" i="14" s="1"/>
  <c r="O193" i="14"/>
  <c r="AL193" i="14" s="1"/>
  <c r="AK193" i="14"/>
  <c r="AK70" i="14" s="1"/>
  <c r="P192" i="14"/>
  <c r="AL192" i="14"/>
  <c r="H192" i="14"/>
  <c r="AD192" i="14"/>
  <c r="I191" i="14"/>
  <c r="AE191" i="14"/>
  <c r="AE68" i="14" s="1"/>
  <c r="J190" i="14"/>
  <c r="AG190" i="14" s="1"/>
  <c r="AG67" i="14" s="1"/>
  <c r="AF190" i="14"/>
  <c r="AF67" i="14" s="1"/>
  <c r="L188" i="14"/>
  <c r="AH188" i="14"/>
  <c r="AH65" i="14" s="1"/>
  <c r="M187" i="14"/>
  <c r="AI187" i="14"/>
  <c r="AI64" i="14" s="1"/>
  <c r="N186" i="14"/>
  <c r="AJ186" i="14"/>
  <c r="AJ63" i="14" s="1"/>
  <c r="O185" i="14"/>
  <c r="AL185" i="14" s="1"/>
  <c r="AK185" i="14"/>
  <c r="AK62" i="14" s="1"/>
  <c r="AL184" i="14"/>
  <c r="P184" i="14"/>
  <c r="H184" i="14"/>
  <c r="AD184" i="14"/>
  <c r="I183" i="14"/>
  <c r="AE183" i="14"/>
  <c r="AE60" i="14" s="1"/>
  <c r="J182" i="14"/>
  <c r="AG182" i="14" s="1"/>
  <c r="AG59" i="14" s="1"/>
  <c r="AF182" i="14"/>
  <c r="AF59" i="14" s="1"/>
  <c r="L180" i="14"/>
  <c r="AH180" i="14"/>
  <c r="AH57" i="14" s="1"/>
  <c r="M179" i="14"/>
  <c r="AI179" i="14"/>
  <c r="AI56" i="14" s="1"/>
  <c r="N178" i="14"/>
  <c r="AJ178" i="14"/>
  <c r="AJ55" i="14" s="1"/>
  <c r="O177" i="14"/>
  <c r="AK177" i="14"/>
  <c r="AK54" i="14" s="1"/>
  <c r="P176" i="14"/>
  <c r="AL176" i="14"/>
  <c r="H176" i="14"/>
  <c r="AD176" i="14"/>
  <c r="I175" i="14"/>
  <c r="AE175" i="14"/>
  <c r="AE52" i="14" s="1"/>
  <c r="J174" i="14"/>
  <c r="AF174" i="14"/>
  <c r="AF51" i="14" s="1"/>
  <c r="L172" i="14"/>
  <c r="AH172" i="14"/>
  <c r="AH49" i="14" s="1"/>
  <c r="M171" i="14"/>
  <c r="AI171" i="14"/>
  <c r="AI48" i="14" s="1"/>
  <c r="AJ170" i="14"/>
  <c r="AJ47" i="14" s="1"/>
  <c r="N170" i="14"/>
  <c r="O169" i="14"/>
  <c r="AL169" i="14" s="1"/>
  <c r="AK169" i="14"/>
  <c r="AK46" i="14" s="1"/>
  <c r="P168" i="14"/>
  <c r="AL168" i="14"/>
  <c r="AD168" i="14"/>
  <c r="H168" i="14"/>
  <c r="I167" i="14"/>
  <c r="AE167" i="14"/>
  <c r="AE44" i="14" s="1"/>
  <c r="J166" i="14"/>
  <c r="AF166" i="14"/>
  <c r="AF43" i="14" s="1"/>
  <c r="L164" i="14"/>
  <c r="AH164" i="14"/>
  <c r="AH41" i="14" s="1"/>
  <c r="AI163" i="14"/>
  <c r="AI40" i="14" s="1"/>
  <c r="M163" i="14"/>
  <c r="N162" i="14"/>
  <c r="AJ162" i="14"/>
  <c r="AJ39" i="14" s="1"/>
  <c r="O161" i="14"/>
  <c r="AK161" i="14"/>
  <c r="AK38" i="14" s="1"/>
  <c r="AL160" i="14"/>
  <c r="P160" i="14"/>
  <c r="AD160" i="14"/>
  <c r="H160" i="14"/>
  <c r="AE160" i="14" s="1"/>
  <c r="AE37" i="14" s="1"/>
  <c r="I159" i="14"/>
  <c r="AE159" i="14"/>
  <c r="AE36" i="14" s="1"/>
  <c r="J158" i="14"/>
  <c r="AF158" i="14"/>
  <c r="AF35" i="14" s="1"/>
  <c r="AH156" i="14"/>
  <c r="AH33" i="14" s="1"/>
  <c r="L156" i="14"/>
  <c r="AI155" i="14"/>
  <c r="AI32" i="14" s="1"/>
  <c r="M155" i="14"/>
  <c r="AJ155" i="14" s="1"/>
  <c r="AJ32" i="14" s="1"/>
  <c r="AJ154" i="14"/>
  <c r="AJ31" i="14" s="1"/>
  <c r="N154" i="14"/>
  <c r="O153" i="14"/>
  <c r="AL153" i="14" s="1"/>
  <c r="AK153" i="14"/>
  <c r="AK30" i="14" s="1"/>
  <c r="AL152" i="14"/>
  <c r="P152" i="14"/>
  <c r="AD152" i="14"/>
  <c r="H152" i="14"/>
  <c r="I151" i="14"/>
  <c r="AE151" i="14"/>
  <c r="AE28" i="14" s="1"/>
  <c r="J150" i="14"/>
  <c r="AG150" i="14" s="1"/>
  <c r="AG27" i="14" s="1"/>
  <c r="AF150" i="14"/>
  <c r="AF27" i="14" s="1"/>
  <c r="L148" i="14"/>
  <c r="AH148" i="14"/>
  <c r="AH25" i="14" s="1"/>
  <c r="AI147" i="14"/>
  <c r="AI24" i="14" s="1"/>
  <c r="M147" i="14"/>
  <c r="N146" i="14"/>
  <c r="AJ146" i="14"/>
  <c r="AJ23" i="14" s="1"/>
  <c r="AK145" i="14"/>
  <c r="AK22" i="14" s="1"/>
  <c r="O145" i="14"/>
  <c r="AL144" i="14"/>
  <c r="P144" i="14"/>
  <c r="H144" i="14"/>
  <c r="AD144" i="14"/>
  <c r="I143" i="14"/>
  <c r="AE143" i="14"/>
  <c r="AE20" i="14" s="1"/>
  <c r="J142" i="14"/>
  <c r="AF142" i="14"/>
  <c r="AF19" i="14" s="1"/>
  <c r="L140" i="14"/>
  <c r="AH140" i="14"/>
  <c r="AH17" i="14" s="1"/>
  <c r="AI139" i="14"/>
  <c r="AI16" i="14" s="1"/>
  <c r="M139" i="14"/>
  <c r="AJ138" i="14"/>
  <c r="AJ15" i="14" s="1"/>
  <c r="N138" i="14"/>
  <c r="O137" i="14"/>
  <c r="AK137" i="14"/>
  <c r="AK14" i="14" s="1"/>
  <c r="P136" i="14"/>
  <c r="AL136" i="14"/>
  <c r="H136" i="14"/>
  <c r="AD136" i="14"/>
  <c r="I135" i="14"/>
  <c r="AE135" i="14"/>
  <c r="AE12" i="14" s="1"/>
  <c r="J134" i="14"/>
  <c r="AF134" i="14"/>
  <c r="AF11" i="14" s="1"/>
  <c r="L132" i="14"/>
  <c r="AH132" i="14"/>
  <c r="AH9" i="14" s="1"/>
  <c r="M131" i="14"/>
  <c r="AI131" i="14"/>
  <c r="AI8" i="14" s="1"/>
  <c r="N130" i="14"/>
  <c r="AJ130" i="14"/>
  <c r="AJ7" i="14" s="1"/>
  <c r="AK129" i="14"/>
  <c r="AK6" i="14" s="1"/>
  <c r="O129" i="14"/>
  <c r="Y66" i="14"/>
  <c r="B191" i="14"/>
  <c r="Y68" i="14"/>
  <c r="Y101" i="14"/>
  <c r="B200" i="14"/>
  <c r="Y77" i="14"/>
  <c r="B238" i="14"/>
  <c r="Y115" i="14"/>
  <c r="B183" i="14"/>
  <c r="Y60" i="14"/>
  <c r="B175" i="14"/>
  <c r="Y52" i="14"/>
  <c r="B207" i="14"/>
  <c r="Y84" i="14"/>
  <c r="B199" i="14"/>
  <c r="Y76" i="14"/>
  <c r="Y191" i="14"/>
  <c r="B314" i="14"/>
  <c r="Y314" i="14" s="1"/>
  <c r="Y91" i="14"/>
  <c r="B214" i="14"/>
  <c r="Y102" i="14"/>
  <c r="B225" i="14"/>
  <c r="B245" i="14"/>
  <c r="Y122" i="14"/>
  <c r="B237" i="14"/>
  <c r="Y114" i="14"/>
  <c r="Y90" i="14"/>
  <c r="B208" i="14"/>
  <c r="B307" i="14"/>
  <c r="Y307" i="14" s="1"/>
  <c r="Y184" i="14"/>
  <c r="B246" i="14"/>
  <c r="Y123" i="14"/>
  <c r="B305" i="14"/>
  <c r="Y305" i="14" s="1"/>
  <c r="Y182" i="14"/>
  <c r="B174" i="14"/>
  <c r="Y51" i="14"/>
  <c r="B206" i="14"/>
  <c r="Y83" i="14"/>
  <c r="B198" i="14"/>
  <c r="Y75" i="14"/>
  <c r="B190" i="14"/>
  <c r="Y67" i="14"/>
  <c r="B236" i="14"/>
  <c r="Y113" i="14"/>
  <c r="Y81" i="14"/>
  <c r="Y59" i="14"/>
  <c r="B230" i="14"/>
  <c r="B185" i="14"/>
  <c r="B176" i="14"/>
  <c r="Y53" i="14"/>
  <c r="B226" i="14"/>
  <c r="Y103" i="14"/>
  <c r="B244" i="14"/>
  <c r="Y121" i="14"/>
  <c r="B181" i="14"/>
  <c r="Y58" i="14"/>
  <c r="B173" i="14"/>
  <c r="Y50" i="14"/>
  <c r="B205" i="14"/>
  <c r="Y82" i="14"/>
  <c r="B197" i="14"/>
  <c r="Y74" i="14"/>
  <c r="Y189" i="14"/>
  <c r="B312" i="14"/>
  <c r="Y312" i="14" s="1"/>
  <c r="B223" i="14"/>
  <c r="Y100" i="14"/>
  <c r="B243" i="14"/>
  <c r="Y120" i="14"/>
  <c r="B235" i="14"/>
  <c r="Y112" i="14"/>
  <c r="Y93" i="14"/>
  <c r="B232" i="14"/>
  <c r="Y218" i="14"/>
  <c r="B341" i="14"/>
  <c r="Y341" i="14" s="1"/>
  <c r="Y213" i="14"/>
  <c r="B336" i="14"/>
  <c r="Y336" i="14" s="1"/>
  <c r="B180" i="14"/>
  <c r="Y57" i="14"/>
  <c r="B327" i="14"/>
  <c r="Y327" i="14" s="1"/>
  <c r="Y204" i="14"/>
  <c r="B196" i="14"/>
  <c r="Y73" i="14"/>
  <c r="B188" i="14"/>
  <c r="Y65" i="14"/>
  <c r="Y99" i="14"/>
  <c r="B222" i="14"/>
  <c r="B242" i="14"/>
  <c r="Y119" i="14"/>
  <c r="Y111" i="14"/>
  <c r="B234" i="14"/>
  <c r="Y72" i="14"/>
  <c r="Y61" i="14"/>
  <c r="B215" i="14"/>
  <c r="Y92" i="14"/>
  <c r="Y224" i="14"/>
  <c r="B347" i="14"/>
  <c r="Y347" i="14" s="1"/>
  <c r="B179" i="14"/>
  <c r="Y56" i="14"/>
  <c r="B211" i="14"/>
  <c r="Y88" i="14"/>
  <c r="B203" i="14"/>
  <c r="Y80" i="14"/>
  <c r="Y195" i="14"/>
  <c r="B318" i="14"/>
  <c r="Y318" i="14" s="1"/>
  <c r="B187" i="14"/>
  <c r="Y64" i="14"/>
  <c r="Y106" i="14"/>
  <c r="B229" i="14"/>
  <c r="Y98" i="14"/>
  <c r="B221" i="14"/>
  <c r="B241" i="14"/>
  <c r="Y118" i="14"/>
  <c r="Y110" i="14"/>
  <c r="B233" i="14"/>
  <c r="B231" i="14"/>
  <c r="B192" i="14"/>
  <c r="Y69" i="14"/>
  <c r="B178" i="14"/>
  <c r="Y55" i="14"/>
  <c r="Y79" i="14"/>
  <c r="B202" i="14"/>
  <c r="B194" i="14"/>
  <c r="Y71" i="14"/>
  <c r="Y105" i="14"/>
  <c r="B228" i="14"/>
  <c r="B220" i="14"/>
  <c r="Y97" i="14"/>
  <c r="B240" i="14"/>
  <c r="Y117" i="14"/>
  <c r="Y94" i="14"/>
  <c r="B186" i="14"/>
  <c r="Y63" i="14"/>
  <c r="Y87" i="14"/>
  <c r="B210" i="14"/>
  <c r="Y217" i="14"/>
  <c r="B340" i="14"/>
  <c r="Y340" i="14" s="1"/>
  <c r="B177" i="14"/>
  <c r="Y54" i="14"/>
  <c r="B209" i="14"/>
  <c r="Y86" i="14"/>
  <c r="Y78" i="14"/>
  <c r="B201" i="14"/>
  <c r="B193" i="14"/>
  <c r="Y70" i="14"/>
  <c r="Y216" i="14"/>
  <c r="B339" i="14"/>
  <c r="Y339" i="14" s="1"/>
  <c r="Y104" i="14"/>
  <c r="B227" i="14"/>
  <c r="B219" i="14"/>
  <c r="Y96" i="14"/>
  <c r="B239" i="14"/>
  <c r="Y116" i="14"/>
  <c r="B247" i="14"/>
  <c r="Y124" i="14"/>
  <c r="Y95" i="14"/>
  <c r="Y89" i="14"/>
  <c r="Y212" i="14"/>
  <c r="G132" i="36"/>
  <c r="H132" i="36"/>
  <c r="I132" i="36"/>
  <c r="J132" i="36"/>
  <c r="K132" i="36"/>
  <c r="L132" i="36"/>
  <c r="M132" i="36"/>
  <c r="N132" i="36"/>
  <c r="O132" i="36"/>
  <c r="G133" i="36"/>
  <c r="H133" i="36"/>
  <c r="I133" i="36"/>
  <c r="J133" i="36"/>
  <c r="K133" i="36"/>
  <c r="L133" i="36"/>
  <c r="M133" i="36"/>
  <c r="N133" i="36"/>
  <c r="O133" i="36"/>
  <c r="G134" i="36"/>
  <c r="H134" i="36"/>
  <c r="I134" i="36"/>
  <c r="J134" i="36"/>
  <c r="K134" i="36"/>
  <c r="L134" i="36"/>
  <c r="M134" i="36"/>
  <c r="N134" i="36"/>
  <c r="O134" i="36"/>
  <c r="G135" i="36"/>
  <c r="H135" i="36"/>
  <c r="I135" i="36"/>
  <c r="J135" i="36"/>
  <c r="K135" i="36"/>
  <c r="L135" i="36"/>
  <c r="M135" i="36"/>
  <c r="N135" i="36"/>
  <c r="O135" i="36"/>
  <c r="G136" i="36"/>
  <c r="H136" i="36"/>
  <c r="I136" i="36"/>
  <c r="J136" i="36"/>
  <c r="K136" i="36"/>
  <c r="L136" i="36"/>
  <c r="M136" i="36"/>
  <c r="N136" i="36"/>
  <c r="O136" i="36"/>
  <c r="G137" i="36"/>
  <c r="H137" i="36"/>
  <c r="I137" i="36"/>
  <c r="J137" i="36"/>
  <c r="K137" i="36"/>
  <c r="L137" i="36"/>
  <c r="M137" i="36"/>
  <c r="N137" i="36"/>
  <c r="O137" i="36"/>
  <c r="G138" i="36"/>
  <c r="H138" i="36"/>
  <c r="I138" i="36"/>
  <c r="J138" i="36"/>
  <c r="K138" i="36"/>
  <c r="L138" i="36"/>
  <c r="M138" i="36"/>
  <c r="P138" i="36" s="1"/>
  <c r="N138" i="36"/>
  <c r="O138" i="36"/>
  <c r="G139" i="36"/>
  <c r="H139" i="36"/>
  <c r="I139" i="36"/>
  <c r="J139" i="36"/>
  <c r="K139" i="36"/>
  <c r="L139" i="36"/>
  <c r="M139" i="36"/>
  <c r="N139" i="36"/>
  <c r="O139" i="36"/>
  <c r="G140" i="36"/>
  <c r="H140" i="36"/>
  <c r="I140" i="36"/>
  <c r="J140" i="36"/>
  <c r="K140" i="36"/>
  <c r="L140" i="36"/>
  <c r="M140" i="36"/>
  <c r="N140" i="36"/>
  <c r="O140" i="36"/>
  <c r="G141" i="36"/>
  <c r="H141" i="36"/>
  <c r="I141" i="36"/>
  <c r="J141" i="36"/>
  <c r="K141" i="36"/>
  <c r="L141" i="36"/>
  <c r="M141" i="36"/>
  <c r="N141" i="36"/>
  <c r="O141" i="36"/>
  <c r="G142" i="36"/>
  <c r="H142" i="36"/>
  <c r="I142" i="36"/>
  <c r="J142" i="36"/>
  <c r="K142" i="36"/>
  <c r="L142" i="36"/>
  <c r="M142" i="36"/>
  <c r="N142" i="36"/>
  <c r="O142" i="36"/>
  <c r="G143" i="36"/>
  <c r="H143" i="36"/>
  <c r="I143" i="36"/>
  <c r="J143" i="36"/>
  <c r="K143" i="36"/>
  <c r="L143" i="36"/>
  <c r="M143" i="36"/>
  <c r="N143" i="36"/>
  <c r="O143" i="36"/>
  <c r="G144" i="36"/>
  <c r="H144" i="36"/>
  <c r="I144" i="36"/>
  <c r="J144" i="36"/>
  <c r="K144" i="36"/>
  <c r="L144" i="36"/>
  <c r="M144" i="36"/>
  <c r="N144" i="36"/>
  <c r="O144" i="36"/>
  <c r="G145" i="36"/>
  <c r="H145" i="36"/>
  <c r="I145" i="36"/>
  <c r="J145" i="36"/>
  <c r="K145" i="36"/>
  <c r="L145" i="36"/>
  <c r="M145" i="36"/>
  <c r="N145" i="36"/>
  <c r="O145" i="36"/>
  <c r="G146" i="36"/>
  <c r="H146" i="36"/>
  <c r="I146" i="36"/>
  <c r="J146" i="36"/>
  <c r="K146" i="36"/>
  <c r="L146" i="36"/>
  <c r="M146" i="36"/>
  <c r="N146" i="36"/>
  <c r="O146" i="36"/>
  <c r="G147" i="36"/>
  <c r="H147" i="36"/>
  <c r="I147" i="36"/>
  <c r="J147" i="36"/>
  <c r="K147" i="36"/>
  <c r="L147" i="36"/>
  <c r="M147" i="36"/>
  <c r="N147" i="36"/>
  <c r="O147" i="36"/>
  <c r="G148" i="36"/>
  <c r="H148" i="36"/>
  <c r="I148" i="36"/>
  <c r="J148" i="36"/>
  <c r="K148" i="36"/>
  <c r="L148" i="36"/>
  <c r="M148" i="36"/>
  <c r="N148" i="36"/>
  <c r="O148" i="36"/>
  <c r="G149" i="36"/>
  <c r="H149" i="36"/>
  <c r="I149" i="36"/>
  <c r="J149" i="36"/>
  <c r="K149" i="36"/>
  <c r="L149" i="36"/>
  <c r="M149" i="36"/>
  <c r="N149" i="36"/>
  <c r="O149" i="36"/>
  <c r="G150" i="36"/>
  <c r="H150" i="36"/>
  <c r="I150" i="36"/>
  <c r="J150" i="36"/>
  <c r="K150" i="36"/>
  <c r="L150" i="36"/>
  <c r="M150" i="36"/>
  <c r="N150" i="36"/>
  <c r="O150" i="36"/>
  <c r="G151" i="36"/>
  <c r="H151" i="36"/>
  <c r="I151" i="36"/>
  <c r="J151" i="36"/>
  <c r="K151" i="36"/>
  <c r="L151" i="36"/>
  <c r="M151" i="36"/>
  <c r="N151" i="36"/>
  <c r="O151" i="36"/>
  <c r="G152" i="36"/>
  <c r="H152" i="36"/>
  <c r="I152" i="36"/>
  <c r="J152" i="36"/>
  <c r="K152" i="36"/>
  <c r="L152" i="36"/>
  <c r="M152" i="36"/>
  <c r="N152" i="36"/>
  <c r="O152" i="36"/>
  <c r="G153" i="36"/>
  <c r="H153" i="36"/>
  <c r="I153" i="36"/>
  <c r="J153" i="36"/>
  <c r="K153" i="36"/>
  <c r="L153" i="36"/>
  <c r="M153" i="36"/>
  <c r="N153" i="36"/>
  <c r="O153" i="36"/>
  <c r="G154" i="36"/>
  <c r="H154" i="36"/>
  <c r="I154" i="36"/>
  <c r="J154" i="36"/>
  <c r="K154" i="36"/>
  <c r="L154" i="36"/>
  <c r="M154" i="36"/>
  <c r="P154" i="36" s="1"/>
  <c r="N154" i="36"/>
  <c r="O154" i="36"/>
  <c r="G155" i="36"/>
  <c r="H155" i="36"/>
  <c r="I155" i="36"/>
  <c r="J155" i="36"/>
  <c r="K155" i="36"/>
  <c r="L155" i="36"/>
  <c r="M155" i="36"/>
  <c r="N155" i="36"/>
  <c r="O155" i="36"/>
  <c r="G156" i="36"/>
  <c r="H156" i="36"/>
  <c r="I156" i="36"/>
  <c r="J156" i="36"/>
  <c r="K156" i="36"/>
  <c r="L156" i="36"/>
  <c r="M156" i="36"/>
  <c r="N156" i="36"/>
  <c r="O156" i="36"/>
  <c r="G157" i="36"/>
  <c r="H157" i="36"/>
  <c r="I157" i="36"/>
  <c r="J157" i="36"/>
  <c r="K157" i="36"/>
  <c r="L157" i="36"/>
  <c r="M157" i="36"/>
  <c r="N157" i="36"/>
  <c r="O157" i="36"/>
  <c r="G158" i="36"/>
  <c r="H158" i="36"/>
  <c r="I158" i="36"/>
  <c r="J158" i="36"/>
  <c r="K158" i="36"/>
  <c r="L158" i="36"/>
  <c r="M158" i="36"/>
  <c r="N158" i="36"/>
  <c r="O158" i="36"/>
  <c r="G159" i="36"/>
  <c r="H159" i="36"/>
  <c r="I159" i="36"/>
  <c r="J159" i="36"/>
  <c r="K159" i="36"/>
  <c r="L159" i="36"/>
  <c r="M159" i="36"/>
  <c r="N159" i="36"/>
  <c r="O159" i="36"/>
  <c r="G160" i="36"/>
  <c r="H160" i="36"/>
  <c r="I160" i="36"/>
  <c r="J160" i="36"/>
  <c r="K160" i="36"/>
  <c r="L160" i="36"/>
  <c r="M160" i="36"/>
  <c r="N160" i="36"/>
  <c r="O160" i="36"/>
  <c r="G161" i="36"/>
  <c r="H161" i="36"/>
  <c r="I161" i="36"/>
  <c r="J161" i="36"/>
  <c r="K161" i="36"/>
  <c r="L161" i="36"/>
  <c r="M161" i="36"/>
  <c r="N161" i="36"/>
  <c r="O161" i="36"/>
  <c r="G162" i="36"/>
  <c r="H162" i="36"/>
  <c r="I162" i="36"/>
  <c r="J162" i="36"/>
  <c r="K162" i="36"/>
  <c r="L162" i="36"/>
  <c r="M162" i="36"/>
  <c r="P162" i="36" s="1"/>
  <c r="N162" i="36"/>
  <c r="O162" i="36"/>
  <c r="G163" i="36"/>
  <c r="H163" i="36"/>
  <c r="I163" i="36"/>
  <c r="J163" i="36"/>
  <c r="K163" i="36"/>
  <c r="L163" i="36"/>
  <c r="M163" i="36"/>
  <c r="N163" i="36"/>
  <c r="O163" i="36"/>
  <c r="G164" i="36"/>
  <c r="H164" i="36"/>
  <c r="I164" i="36"/>
  <c r="J164" i="36"/>
  <c r="K164" i="36"/>
  <c r="L164" i="36"/>
  <c r="M164" i="36"/>
  <c r="N164" i="36"/>
  <c r="O164" i="36"/>
  <c r="G165" i="36"/>
  <c r="H165" i="36"/>
  <c r="I165" i="36"/>
  <c r="J165" i="36"/>
  <c r="K165" i="36"/>
  <c r="L165" i="36"/>
  <c r="M165" i="36"/>
  <c r="N165" i="36"/>
  <c r="O165" i="36"/>
  <c r="G166" i="36"/>
  <c r="H166" i="36"/>
  <c r="I166" i="36"/>
  <c r="J166" i="36"/>
  <c r="K166" i="36"/>
  <c r="L166" i="36"/>
  <c r="M166" i="36"/>
  <c r="N166" i="36"/>
  <c r="O166" i="36"/>
  <c r="G167" i="36"/>
  <c r="H167" i="36"/>
  <c r="I167" i="36"/>
  <c r="J167" i="36"/>
  <c r="K167" i="36"/>
  <c r="L167" i="36"/>
  <c r="M167" i="36"/>
  <c r="N167" i="36"/>
  <c r="O167" i="36"/>
  <c r="G168" i="36"/>
  <c r="H168" i="36"/>
  <c r="I168" i="36"/>
  <c r="J168" i="36"/>
  <c r="K168" i="36"/>
  <c r="L168" i="36"/>
  <c r="M168" i="36"/>
  <c r="N168" i="36"/>
  <c r="O168" i="36"/>
  <c r="G169" i="36"/>
  <c r="H169" i="36"/>
  <c r="I169" i="36"/>
  <c r="J169" i="36"/>
  <c r="K169" i="36"/>
  <c r="L169" i="36"/>
  <c r="M169" i="36"/>
  <c r="N169" i="36"/>
  <c r="O169" i="36"/>
  <c r="G170" i="36"/>
  <c r="H170" i="36"/>
  <c r="I170" i="36"/>
  <c r="J170" i="36"/>
  <c r="K170" i="36"/>
  <c r="L170" i="36"/>
  <c r="M170" i="36"/>
  <c r="P170" i="36" s="1"/>
  <c r="N170" i="36"/>
  <c r="O170" i="36"/>
  <c r="G171" i="36"/>
  <c r="H171" i="36"/>
  <c r="I171" i="36"/>
  <c r="J171" i="36"/>
  <c r="K171" i="36"/>
  <c r="L171" i="36"/>
  <c r="M171" i="36"/>
  <c r="N171" i="36"/>
  <c r="O171" i="36"/>
  <c r="G172" i="36"/>
  <c r="H172" i="36"/>
  <c r="I172" i="36"/>
  <c r="J172" i="36"/>
  <c r="K172" i="36"/>
  <c r="L172" i="36"/>
  <c r="M172" i="36"/>
  <c r="N172" i="36"/>
  <c r="O172" i="36"/>
  <c r="G173" i="36"/>
  <c r="H173" i="36"/>
  <c r="I173" i="36"/>
  <c r="J173" i="36"/>
  <c r="K173" i="36"/>
  <c r="L173" i="36"/>
  <c r="M173" i="36"/>
  <c r="N173" i="36"/>
  <c r="O173" i="36"/>
  <c r="G174" i="36"/>
  <c r="H174" i="36"/>
  <c r="I174" i="36"/>
  <c r="J174" i="36"/>
  <c r="K174" i="36"/>
  <c r="L174" i="36"/>
  <c r="M174" i="36"/>
  <c r="N174" i="36"/>
  <c r="O174" i="36"/>
  <c r="G175" i="36"/>
  <c r="H175" i="36"/>
  <c r="I175" i="36"/>
  <c r="J175" i="36"/>
  <c r="K175" i="36"/>
  <c r="L175" i="36"/>
  <c r="M175" i="36"/>
  <c r="N175" i="36"/>
  <c r="O175" i="36"/>
  <c r="G176" i="36"/>
  <c r="H176" i="36"/>
  <c r="I176" i="36"/>
  <c r="J176" i="36"/>
  <c r="K176" i="36"/>
  <c r="L176" i="36"/>
  <c r="M176" i="36"/>
  <c r="N176" i="36"/>
  <c r="O176" i="36"/>
  <c r="G177" i="36"/>
  <c r="H177" i="36"/>
  <c r="I177" i="36"/>
  <c r="J177" i="36"/>
  <c r="K177" i="36"/>
  <c r="L177" i="36"/>
  <c r="M177" i="36"/>
  <c r="N177" i="36"/>
  <c r="O177" i="36"/>
  <c r="G178" i="36"/>
  <c r="H178" i="36"/>
  <c r="I178" i="36"/>
  <c r="J178" i="36"/>
  <c r="K178" i="36"/>
  <c r="L178" i="36"/>
  <c r="M178" i="36"/>
  <c r="P178" i="36" s="1"/>
  <c r="N178" i="36"/>
  <c r="O178" i="36"/>
  <c r="G179" i="36"/>
  <c r="H179" i="36"/>
  <c r="I179" i="36"/>
  <c r="J179" i="36"/>
  <c r="K179" i="36"/>
  <c r="L179" i="36"/>
  <c r="M179" i="36"/>
  <c r="N179" i="36"/>
  <c r="O179" i="36"/>
  <c r="G180" i="36"/>
  <c r="H180" i="36"/>
  <c r="I180" i="36"/>
  <c r="J180" i="36"/>
  <c r="K180" i="36"/>
  <c r="L180" i="36"/>
  <c r="M180" i="36"/>
  <c r="N180" i="36"/>
  <c r="O180" i="36"/>
  <c r="G181" i="36"/>
  <c r="H181" i="36"/>
  <c r="I181" i="36"/>
  <c r="J181" i="36"/>
  <c r="K181" i="36"/>
  <c r="L181" i="36"/>
  <c r="M181" i="36"/>
  <c r="N181" i="36"/>
  <c r="O181" i="36"/>
  <c r="G182" i="36"/>
  <c r="H182" i="36"/>
  <c r="I182" i="36"/>
  <c r="J182" i="36"/>
  <c r="K182" i="36"/>
  <c r="L182" i="36"/>
  <c r="M182" i="36"/>
  <c r="N182" i="36"/>
  <c r="O182" i="36"/>
  <c r="G183" i="36"/>
  <c r="H183" i="36"/>
  <c r="I183" i="36"/>
  <c r="J183" i="36"/>
  <c r="K183" i="36"/>
  <c r="L183" i="36"/>
  <c r="M183" i="36"/>
  <c r="N183" i="36"/>
  <c r="O183" i="36"/>
  <c r="G184" i="36"/>
  <c r="H184" i="36"/>
  <c r="I184" i="36"/>
  <c r="J184" i="36"/>
  <c r="K184" i="36"/>
  <c r="L184" i="36"/>
  <c r="M184" i="36"/>
  <c r="N184" i="36"/>
  <c r="O184" i="36"/>
  <c r="G185" i="36"/>
  <c r="H185" i="36"/>
  <c r="I185" i="36"/>
  <c r="J185" i="36"/>
  <c r="K185" i="36"/>
  <c r="L185" i="36"/>
  <c r="M185" i="36"/>
  <c r="N185" i="36"/>
  <c r="O185" i="36"/>
  <c r="G186" i="36"/>
  <c r="H186" i="36"/>
  <c r="I186" i="36"/>
  <c r="J186" i="36"/>
  <c r="K186" i="36"/>
  <c r="L186" i="36"/>
  <c r="M186" i="36"/>
  <c r="N186" i="36"/>
  <c r="O186" i="36"/>
  <c r="G187" i="36"/>
  <c r="H187" i="36"/>
  <c r="I187" i="36"/>
  <c r="J187" i="36"/>
  <c r="K187" i="36"/>
  <c r="L187" i="36"/>
  <c r="M187" i="36"/>
  <c r="N187" i="36"/>
  <c r="O187" i="36"/>
  <c r="G188" i="36"/>
  <c r="H188" i="36"/>
  <c r="I188" i="36"/>
  <c r="J188" i="36"/>
  <c r="K188" i="36"/>
  <c r="L188" i="36"/>
  <c r="M188" i="36"/>
  <c r="N188" i="36"/>
  <c r="O188" i="36"/>
  <c r="G189" i="36"/>
  <c r="H189" i="36"/>
  <c r="I189" i="36"/>
  <c r="J189" i="36"/>
  <c r="K189" i="36"/>
  <c r="L189" i="36"/>
  <c r="M189" i="36"/>
  <c r="N189" i="36"/>
  <c r="O189" i="36"/>
  <c r="G190" i="36"/>
  <c r="H190" i="36"/>
  <c r="I190" i="36"/>
  <c r="J190" i="36"/>
  <c r="K190" i="36"/>
  <c r="L190" i="36"/>
  <c r="M190" i="36"/>
  <c r="N190" i="36"/>
  <c r="O190" i="36"/>
  <c r="G191" i="36"/>
  <c r="H191" i="36"/>
  <c r="I191" i="36"/>
  <c r="J191" i="36"/>
  <c r="K191" i="36"/>
  <c r="L191" i="36"/>
  <c r="M191" i="36"/>
  <c r="N191" i="36"/>
  <c r="O191" i="36"/>
  <c r="G192" i="36"/>
  <c r="H192" i="36"/>
  <c r="I192" i="36"/>
  <c r="J192" i="36"/>
  <c r="K192" i="36"/>
  <c r="L192" i="36"/>
  <c r="M192" i="36"/>
  <c r="N192" i="36"/>
  <c r="O192" i="36"/>
  <c r="G193" i="36"/>
  <c r="H193" i="36"/>
  <c r="I193" i="36"/>
  <c r="J193" i="36"/>
  <c r="K193" i="36"/>
  <c r="L193" i="36"/>
  <c r="M193" i="36"/>
  <c r="N193" i="36"/>
  <c r="O193" i="36"/>
  <c r="G194" i="36"/>
  <c r="H194" i="36"/>
  <c r="I194" i="36"/>
  <c r="J194" i="36"/>
  <c r="K194" i="36"/>
  <c r="L194" i="36"/>
  <c r="M194" i="36"/>
  <c r="N194" i="36"/>
  <c r="O194" i="36"/>
  <c r="G195" i="36"/>
  <c r="H195" i="36"/>
  <c r="I195" i="36"/>
  <c r="J195" i="36"/>
  <c r="K195" i="36"/>
  <c r="L195" i="36"/>
  <c r="M195" i="36"/>
  <c r="N195" i="36"/>
  <c r="O195" i="36"/>
  <c r="G196" i="36"/>
  <c r="H196" i="36"/>
  <c r="I196" i="36"/>
  <c r="J196" i="36"/>
  <c r="K196" i="36"/>
  <c r="L196" i="36"/>
  <c r="M196" i="36"/>
  <c r="N196" i="36"/>
  <c r="O196" i="36"/>
  <c r="G197" i="36"/>
  <c r="H197" i="36"/>
  <c r="I197" i="36"/>
  <c r="J197" i="36"/>
  <c r="K197" i="36"/>
  <c r="L197" i="36"/>
  <c r="M197" i="36"/>
  <c r="N197" i="36"/>
  <c r="O197" i="36"/>
  <c r="G198" i="36"/>
  <c r="H198" i="36"/>
  <c r="I198" i="36"/>
  <c r="J198" i="36"/>
  <c r="K198" i="36"/>
  <c r="L198" i="36"/>
  <c r="M198" i="36"/>
  <c r="N198" i="36"/>
  <c r="O198" i="36"/>
  <c r="G199" i="36"/>
  <c r="H199" i="36"/>
  <c r="I199" i="36"/>
  <c r="J199" i="36"/>
  <c r="K199" i="36"/>
  <c r="L199" i="36"/>
  <c r="M199" i="36"/>
  <c r="N199" i="36"/>
  <c r="O199" i="36"/>
  <c r="G200" i="36"/>
  <c r="H200" i="36"/>
  <c r="I200" i="36"/>
  <c r="J200" i="36"/>
  <c r="K200" i="36"/>
  <c r="L200" i="36"/>
  <c r="M200" i="36"/>
  <c r="N200" i="36"/>
  <c r="O200" i="36"/>
  <c r="G201" i="36"/>
  <c r="H201" i="36"/>
  <c r="I201" i="36"/>
  <c r="J201" i="36"/>
  <c r="K201" i="36"/>
  <c r="L201" i="36"/>
  <c r="M201" i="36"/>
  <c r="N201" i="36"/>
  <c r="O201" i="36"/>
  <c r="G202" i="36"/>
  <c r="H202" i="36"/>
  <c r="I202" i="36"/>
  <c r="J202" i="36"/>
  <c r="K202" i="36"/>
  <c r="L202" i="36"/>
  <c r="M202" i="36"/>
  <c r="N202" i="36"/>
  <c r="O202" i="36"/>
  <c r="G203" i="36"/>
  <c r="H203" i="36"/>
  <c r="I203" i="36"/>
  <c r="J203" i="36"/>
  <c r="K203" i="36"/>
  <c r="L203" i="36"/>
  <c r="M203" i="36"/>
  <c r="N203" i="36"/>
  <c r="O203" i="36"/>
  <c r="G204" i="36"/>
  <c r="H204" i="36"/>
  <c r="I204" i="36"/>
  <c r="J204" i="36"/>
  <c r="K204" i="36"/>
  <c r="L204" i="36"/>
  <c r="M204" i="36"/>
  <c r="N204" i="36"/>
  <c r="O204" i="36"/>
  <c r="G205" i="36"/>
  <c r="H205" i="36"/>
  <c r="I205" i="36"/>
  <c r="J205" i="36"/>
  <c r="K205" i="36"/>
  <c r="L205" i="36"/>
  <c r="M205" i="36"/>
  <c r="N205" i="36"/>
  <c r="O205" i="36"/>
  <c r="G206" i="36"/>
  <c r="H206" i="36"/>
  <c r="I206" i="36"/>
  <c r="J206" i="36"/>
  <c r="K206" i="36"/>
  <c r="L206" i="36"/>
  <c r="M206" i="36"/>
  <c r="N206" i="36"/>
  <c r="P206" i="36" s="1"/>
  <c r="O206" i="36"/>
  <c r="G207" i="36"/>
  <c r="H207" i="36"/>
  <c r="I207" i="36"/>
  <c r="J207" i="36"/>
  <c r="K207" i="36"/>
  <c r="L207" i="36"/>
  <c r="M207" i="36"/>
  <c r="N207" i="36"/>
  <c r="O207" i="36"/>
  <c r="G208" i="36"/>
  <c r="H208" i="36"/>
  <c r="I208" i="36"/>
  <c r="J208" i="36"/>
  <c r="K208" i="36"/>
  <c r="L208" i="36"/>
  <c r="M208" i="36"/>
  <c r="N208" i="36"/>
  <c r="O208" i="36"/>
  <c r="G209" i="36"/>
  <c r="H209" i="36"/>
  <c r="I209" i="36"/>
  <c r="J209" i="36"/>
  <c r="K209" i="36"/>
  <c r="L209" i="36"/>
  <c r="M209" i="36"/>
  <c r="N209" i="36"/>
  <c r="O209" i="36"/>
  <c r="G210" i="36"/>
  <c r="H210" i="36"/>
  <c r="I210" i="36"/>
  <c r="J210" i="36"/>
  <c r="K210" i="36"/>
  <c r="L210" i="36"/>
  <c r="M210" i="36"/>
  <c r="N210" i="36"/>
  <c r="O210" i="36"/>
  <c r="G211" i="36"/>
  <c r="H211" i="36"/>
  <c r="I211" i="36"/>
  <c r="J211" i="36"/>
  <c r="K211" i="36"/>
  <c r="L211" i="36"/>
  <c r="M211" i="36"/>
  <c r="N211" i="36"/>
  <c r="O211" i="36"/>
  <c r="G212" i="36"/>
  <c r="H212" i="36"/>
  <c r="I212" i="36"/>
  <c r="J212" i="36"/>
  <c r="K212" i="36"/>
  <c r="L212" i="36"/>
  <c r="M212" i="36"/>
  <c r="N212" i="36"/>
  <c r="O212" i="36"/>
  <c r="G213" i="36"/>
  <c r="H213" i="36"/>
  <c r="I213" i="36"/>
  <c r="J213" i="36"/>
  <c r="K213" i="36"/>
  <c r="L213" i="36"/>
  <c r="M213" i="36"/>
  <c r="N213" i="36"/>
  <c r="O213" i="36"/>
  <c r="G214" i="36"/>
  <c r="H214" i="36"/>
  <c r="I214" i="36"/>
  <c r="J214" i="36"/>
  <c r="K214" i="36"/>
  <c r="L214" i="36"/>
  <c r="M214" i="36"/>
  <c r="N214" i="36"/>
  <c r="O214" i="36"/>
  <c r="G215" i="36"/>
  <c r="H215" i="36"/>
  <c r="I215" i="36"/>
  <c r="J215" i="36"/>
  <c r="K215" i="36"/>
  <c r="L215" i="36"/>
  <c r="M215" i="36"/>
  <c r="N215" i="36"/>
  <c r="O215" i="36"/>
  <c r="G216" i="36"/>
  <c r="H216" i="36"/>
  <c r="I216" i="36"/>
  <c r="J216" i="36"/>
  <c r="K216" i="36"/>
  <c r="L216" i="36"/>
  <c r="M216" i="36"/>
  <c r="N216" i="36"/>
  <c r="O216" i="36"/>
  <c r="G217" i="36"/>
  <c r="H217" i="36"/>
  <c r="I217" i="36"/>
  <c r="J217" i="36"/>
  <c r="K217" i="36"/>
  <c r="L217" i="36"/>
  <c r="M217" i="36"/>
  <c r="N217" i="36"/>
  <c r="O217" i="36"/>
  <c r="G218" i="36"/>
  <c r="H218" i="36"/>
  <c r="I218" i="36"/>
  <c r="J218" i="36"/>
  <c r="K218" i="36"/>
  <c r="L218" i="36"/>
  <c r="M218" i="36"/>
  <c r="N218" i="36"/>
  <c r="O218" i="36"/>
  <c r="G219" i="36"/>
  <c r="H219" i="36"/>
  <c r="I219" i="36"/>
  <c r="J219" i="36"/>
  <c r="K219" i="36"/>
  <c r="L219" i="36"/>
  <c r="M219" i="36"/>
  <c r="N219" i="36"/>
  <c r="O219" i="36"/>
  <c r="G220" i="36"/>
  <c r="H220" i="36"/>
  <c r="I220" i="36"/>
  <c r="J220" i="36"/>
  <c r="K220" i="36"/>
  <c r="L220" i="36"/>
  <c r="M220" i="36"/>
  <c r="N220" i="36"/>
  <c r="O220" i="36"/>
  <c r="G221" i="36"/>
  <c r="H221" i="36"/>
  <c r="I221" i="36"/>
  <c r="J221" i="36"/>
  <c r="K221" i="36"/>
  <c r="L221" i="36"/>
  <c r="M221" i="36"/>
  <c r="N221" i="36"/>
  <c r="O221" i="36"/>
  <c r="G222" i="36"/>
  <c r="H222" i="36"/>
  <c r="I222" i="36"/>
  <c r="J222" i="36"/>
  <c r="K222" i="36"/>
  <c r="L222" i="36"/>
  <c r="M222" i="36"/>
  <c r="N222" i="36"/>
  <c r="O222" i="36"/>
  <c r="G223" i="36"/>
  <c r="H223" i="36"/>
  <c r="I223" i="36"/>
  <c r="J223" i="36"/>
  <c r="K223" i="36"/>
  <c r="L223" i="36"/>
  <c r="M223" i="36"/>
  <c r="N223" i="36"/>
  <c r="O223" i="36"/>
  <c r="G224" i="36"/>
  <c r="H224" i="36"/>
  <c r="I224" i="36"/>
  <c r="J224" i="36"/>
  <c r="K224" i="36"/>
  <c r="L224" i="36"/>
  <c r="M224" i="36"/>
  <c r="N224" i="36"/>
  <c r="O224" i="36"/>
  <c r="G225" i="36"/>
  <c r="H225" i="36"/>
  <c r="I225" i="36"/>
  <c r="J225" i="36"/>
  <c r="K225" i="36"/>
  <c r="L225" i="36"/>
  <c r="M225" i="36"/>
  <c r="N225" i="36"/>
  <c r="O225" i="36"/>
  <c r="G226" i="36"/>
  <c r="H226" i="36"/>
  <c r="I226" i="36"/>
  <c r="J226" i="36"/>
  <c r="K226" i="36"/>
  <c r="L226" i="36"/>
  <c r="M226" i="36"/>
  <c r="N226" i="36"/>
  <c r="O226" i="36"/>
  <c r="G227" i="36"/>
  <c r="H227" i="36"/>
  <c r="I227" i="36"/>
  <c r="J227" i="36"/>
  <c r="K227" i="36"/>
  <c r="L227" i="36"/>
  <c r="M227" i="36"/>
  <c r="N227" i="36"/>
  <c r="O227" i="36"/>
  <c r="G228" i="36"/>
  <c r="H228" i="36"/>
  <c r="I228" i="36"/>
  <c r="J228" i="36"/>
  <c r="K228" i="36"/>
  <c r="L228" i="36"/>
  <c r="M228" i="36"/>
  <c r="N228" i="36"/>
  <c r="O228" i="36"/>
  <c r="G229" i="36"/>
  <c r="H229" i="36"/>
  <c r="I229" i="36"/>
  <c r="J229" i="36"/>
  <c r="K229" i="36"/>
  <c r="L229" i="36"/>
  <c r="M229" i="36"/>
  <c r="N229" i="36"/>
  <c r="O229" i="36"/>
  <c r="G230" i="36"/>
  <c r="H230" i="36"/>
  <c r="I230" i="36"/>
  <c r="J230" i="36"/>
  <c r="K230" i="36"/>
  <c r="L230" i="36"/>
  <c r="M230" i="36"/>
  <c r="N230" i="36"/>
  <c r="O230" i="36"/>
  <c r="G231" i="36"/>
  <c r="H231" i="36"/>
  <c r="I231" i="36"/>
  <c r="J231" i="36"/>
  <c r="K231" i="36"/>
  <c r="L231" i="36"/>
  <c r="M231" i="36"/>
  <c r="N231" i="36"/>
  <c r="O231" i="36"/>
  <c r="G232" i="36"/>
  <c r="H232" i="36"/>
  <c r="I232" i="36"/>
  <c r="J232" i="36"/>
  <c r="K232" i="36"/>
  <c r="L232" i="36"/>
  <c r="M232" i="36"/>
  <c r="N232" i="36"/>
  <c r="O232" i="36"/>
  <c r="G233" i="36"/>
  <c r="H233" i="36"/>
  <c r="I233" i="36"/>
  <c r="J233" i="36"/>
  <c r="K233" i="36"/>
  <c r="L233" i="36"/>
  <c r="M233" i="36"/>
  <c r="N233" i="36"/>
  <c r="O233" i="36"/>
  <c r="G234" i="36"/>
  <c r="H234" i="36"/>
  <c r="I234" i="36"/>
  <c r="J234" i="36"/>
  <c r="K234" i="36"/>
  <c r="L234" i="36"/>
  <c r="M234" i="36"/>
  <c r="N234" i="36"/>
  <c r="O234" i="36"/>
  <c r="G235" i="36"/>
  <c r="H235" i="36"/>
  <c r="I235" i="36"/>
  <c r="J235" i="36"/>
  <c r="K235" i="36"/>
  <c r="L235" i="36"/>
  <c r="M235" i="36"/>
  <c r="N235" i="36"/>
  <c r="O235" i="36"/>
  <c r="G236" i="36"/>
  <c r="H236" i="36"/>
  <c r="I236" i="36"/>
  <c r="J236" i="36"/>
  <c r="K236" i="36"/>
  <c r="L236" i="36"/>
  <c r="M236" i="36"/>
  <c r="P236" i="36" s="1"/>
  <c r="N236" i="36"/>
  <c r="O236" i="36"/>
  <c r="G237" i="36"/>
  <c r="H237" i="36"/>
  <c r="I237" i="36"/>
  <c r="J237" i="36"/>
  <c r="K237" i="36"/>
  <c r="L237" i="36"/>
  <c r="M237" i="36"/>
  <c r="N237" i="36"/>
  <c r="O237" i="36"/>
  <c r="G238" i="36"/>
  <c r="H238" i="36"/>
  <c r="I238" i="36"/>
  <c r="J238" i="36"/>
  <c r="K238" i="36"/>
  <c r="L238" i="36"/>
  <c r="M238" i="36"/>
  <c r="N238" i="36"/>
  <c r="O238" i="36"/>
  <c r="G239" i="36"/>
  <c r="H239" i="36"/>
  <c r="I239" i="36"/>
  <c r="J239" i="36"/>
  <c r="K239" i="36"/>
  <c r="L239" i="36"/>
  <c r="M239" i="36"/>
  <c r="N239" i="36"/>
  <c r="O239" i="36"/>
  <c r="G240" i="36"/>
  <c r="H240" i="36"/>
  <c r="I240" i="36"/>
  <c r="J240" i="36"/>
  <c r="K240" i="36"/>
  <c r="L240" i="36"/>
  <c r="M240" i="36"/>
  <c r="N240" i="36"/>
  <c r="O240" i="36"/>
  <c r="G241" i="36"/>
  <c r="H241" i="36"/>
  <c r="I241" i="36"/>
  <c r="J241" i="36"/>
  <c r="K241" i="36"/>
  <c r="L241" i="36"/>
  <c r="M241" i="36"/>
  <c r="N241" i="36"/>
  <c r="O241" i="36"/>
  <c r="G242" i="36"/>
  <c r="H242" i="36"/>
  <c r="I242" i="36"/>
  <c r="J242" i="36"/>
  <c r="K242" i="36"/>
  <c r="L242" i="36"/>
  <c r="M242" i="36"/>
  <c r="N242" i="36"/>
  <c r="O242" i="36"/>
  <c r="G243" i="36"/>
  <c r="H243" i="36"/>
  <c r="I243" i="36"/>
  <c r="J243" i="36"/>
  <c r="K243" i="36"/>
  <c r="L243" i="36"/>
  <c r="M243" i="36"/>
  <c r="N243" i="36"/>
  <c r="O243" i="36"/>
  <c r="G244" i="36"/>
  <c r="H244" i="36"/>
  <c r="I244" i="36"/>
  <c r="J244" i="36"/>
  <c r="K244" i="36"/>
  <c r="L244" i="36"/>
  <c r="M244" i="36"/>
  <c r="N244" i="36"/>
  <c r="O244" i="36"/>
  <c r="P244" i="36" s="1"/>
  <c r="G245" i="36"/>
  <c r="H245" i="36"/>
  <c r="I245" i="36"/>
  <c r="J245" i="36"/>
  <c r="K245" i="36"/>
  <c r="L245" i="36"/>
  <c r="M245" i="36"/>
  <c r="N245" i="36"/>
  <c r="O245" i="36"/>
  <c r="G246" i="36"/>
  <c r="H246" i="36"/>
  <c r="I246" i="36"/>
  <c r="J246" i="36"/>
  <c r="K246" i="36"/>
  <c r="L246" i="36"/>
  <c r="M246" i="36"/>
  <c r="N246" i="36"/>
  <c r="O246" i="36"/>
  <c r="G247" i="36"/>
  <c r="H247" i="36"/>
  <c r="I247" i="36"/>
  <c r="J247" i="36"/>
  <c r="K247" i="36"/>
  <c r="L247" i="36"/>
  <c r="M247" i="36"/>
  <c r="N247" i="36"/>
  <c r="O247" i="36"/>
  <c r="G248" i="36"/>
  <c r="H248" i="36"/>
  <c r="I248" i="36"/>
  <c r="J248" i="36"/>
  <c r="K248" i="36"/>
  <c r="L248" i="36"/>
  <c r="M248" i="36"/>
  <c r="N248" i="36"/>
  <c r="O248" i="36"/>
  <c r="G249" i="36"/>
  <c r="H249" i="36"/>
  <c r="I249" i="36"/>
  <c r="J249" i="36"/>
  <c r="K249" i="36"/>
  <c r="L249" i="36"/>
  <c r="M249" i="36"/>
  <c r="N249" i="36"/>
  <c r="O249" i="36"/>
  <c r="G250" i="36"/>
  <c r="H250" i="36"/>
  <c r="I250" i="36"/>
  <c r="J250" i="36"/>
  <c r="K250" i="36"/>
  <c r="L250" i="36"/>
  <c r="M250" i="36"/>
  <c r="N250" i="36"/>
  <c r="O250" i="36"/>
  <c r="H131" i="36"/>
  <c r="I131" i="36"/>
  <c r="J131" i="36"/>
  <c r="K131" i="36"/>
  <c r="L131" i="36"/>
  <c r="M131" i="36"/>
  <c r="N131" i="36"/>
  <c r="O131" i="36"/>
  <c r="G131" i="36"/>
  <c r="C132" i="36"/>
  <c r="D132" i="36"/>
  <c r="E132" i="36"/>
  <c r="F132" i="36"/>
  <c r="C133" i="36"/>
  <c r="D133" i="36"/>
  <c r="E133" i="36"/>
  <c r="F133" i="36"/>
  <c r="C134" i="36"/>
  <c r="D134" i="36"/>
  <c r="E134" i="36"/>
  <c r="F134" i="36"/>
  <c r="C135" i="36"/>
  <c r="D135" i="36"/>
  <c r="E135" i="36"/>
  <c r="F135" i="36"/>
  <c r="C136" i="36"/>
  <c r="D136" i="36"/>
  <c r="E136" i="36"/>
  <c r="F136" i="36"/>
  <c r="C137" i="36"/>
  <c r="D137" i="36"/>
  <c r="E137" i="36"/>
  <c r="F137" i="36"/>
  <c r="C138" i="36"/>
  <c r="D138" i="36"/>
  <c r="E138" i="36"/>
  <c r="F138" i="36"/>
  <c r="C139" i="36"/>
  <c r="D139" i="36"/>
  <c r="E139" i="36"/>
  <c r="F139" i="36"/>
  <c r="C140" i="36"/>
  <c r="D140" i="36"/>
  <c r="E140" i="36"/>
  <c r="F140" i="36"/>
  <c r="C141" i="36"/>
  <c r="D141" i="36"/>
  <c r="E141" i="36"/>
  <c r="F141" i="36"/>
  <c r="C142" i="36"/>
  <c r="D142" i="36"/>
  <c r="E142" i="36"/>
  <c r="F142" i="36"/>
  <c r="C143" i="36"/>
  <c r="D143" i="36"/>
  <c r="E143" i="36"/>
  <c r="F143" i="36"/>
  <c r="C144" i="36"/>
  <c r="D144" i="36"/>
  <c r="E144" i="36"/>
  <c r="F144" i="36"/>
  <c r="C145" i="36"/>
  <c r="D145" i="36"/>
  <c r="E145" i="36"/>
  <c r="F145" i="36"/>
  <c r="C146" i="36"/>
  <c r="D146" i="36"/>
  <c r="E146" i="36"/>
  <c r="F146" i="36"/>
  <c r="C147" i="36"/>
  <c r="D147" i="36"/>
  <c r="E147" i="36"/>
  <c r="F147" i="36"/>
  <c r="C148" i="36"/>
  <c r="D148" i="36"/>
  <c r="E148" i="36"/>
  <c r="F148" i="36"/>
  <c r="C149" i="36"/>
  <c r="D149" i="36"/>
  <c r="E149" i="36"/>
  <c r="F149" i="36"/>
  <c r="C150" i="36"/>
  <c r="D150" i="36"/>
  <c r="E150" i="36"/>
  <c r="F150" i="36"/>
  <c r="C151" i="36"/>
  <c r="D151" i="36"/>
  <c r="E151" i="36"/>
  <c r="F151" i="36"/>
  <c r="C152" i="36"/>
  <c r="D152" i="36"/>
  <c r="E152" i="36"/>
  <c r="F152" i="36"/>
  <c r="C153" i="36"/>
  <c r="D153" i="36"/>
  <c r="E153" i="36"/>
  <c r="F153" i="36"/>
  <c r="C154" i="36"/>
  <c r="D154" i="36"/>
  <c r="E154" i="36"/>
  <c r="F154" i="36"/>
  <c r="C155" i="36"/>
  <c r="D155" i="36"/>
  <c r="E155" i="36"/>
  <c r="F155" i="36"/>
  <c r="C156" i="36"/>
  <c r="D156" i="36"/>
  <c r="E156" i="36"/>
  <c r="F156" i="36"/>
  <c r="C157" i="36"/>
  <c r="D157" i="36"/>
  <c r="E157" i="36"/>
  <c r="F157" i="36"/>
  <c r="C158" i="36"/>
  <c r="D158" i="36"/>
  <c r="E158" i="36"/>
  <c r="F158" i="36"/>
  <c r="C159" i="36"/>
  <c r="D159" i="36"/>
  <c r="E159" i="36"/>
  <c r="F159" i="36"/>
  <c r="C160" i="36"/>
  <c r="D160" i="36"/>
  <c r="E160" i="36"/>
  <c r="F160" i="36"/>
  <c r="C161" i="36"/>
  <c r="D161" i="36"/>
  <c r="E161" i="36"/>
  <c r="F161" i="36"/>
  <c r="C162" i="36"/>
  <c r="D162" i="36"/>
  <c r="E162" i="36"/>
  <c r="F162" i="36"/>
  <c r="C163" i="36"/>
  <c r="D163" i="36"/>
  <c r="E163" i="36"/>
  <c r="F163" i="36"/>
  <c r="C164" i="36"/>
  <c r="D164" i="36"/>
  <c r="E164" i="36"/>
  <c r="F164" i="36"/>
  <c r="C165" i="36"/>
  <c r="D165" i="36"/>
  <c r="E165" i="36"/>
  <c r="F165" i="36"/>
  <c r="C166" i="36"/>
  <c r="D166" i="36"/>
  <c r="E166" i="36"/>
  <c r="F166" i="36"/>
  <c r="C167" i="36"/>
  <c r="D167" i="36"/>
  <c r="E167" i="36"/>
  <c r="F167" i="36"/>
  <c r="C168" i="36"/>
  <c r="D168" i="36"/>
  <c r="E168" i="36"/>
  <c r="F168" i="36"/>
  <c r="C169" i="36"/>
  <c r="D169" i="36"/>
  <c r="E169" i="36"/>
  <c r="F169" i="36"/>
  <c r="C170" i="36"/>
  <c r="D170" i="36"/>
  <c r="E170" i="36"/>
  <c r="F170" i="36"/>
  <c r="C171" i="36"/>
  <c r="D171" i="36"/>
  <c r="E171" i="36"/>
  <c r="F171" i="36"/>
  <c r="C172" i="36"/>
  <c r="D172" i="36"/>
  <c r="E172" i="36"/>
  <c r="F172" i="36"/>
  <c r="C173" i="36"/>
  <c r="D173" i="36"/>
  <c r="E173" i="36"/>
  <c r="F173" i="36"/>
  <c r="C174" i="36"/>
  <c r="D174" i="36"/>
  <c r="E174" i="36"/>
  <c r="F174" i="36"/>
  <c r="C175" i="36"/>
  <c r="D175" i="36"/>
  <c r="E175" i="36"/>
  <c r="F175" i="36"/>
  <c r="C176" i="36"/>
  <c r="D176" i="36"/>
  <c r="E176" i="36"/>
  <c r="F176" i="36"/>
  <c r="C177" i="36"/>
  <c r="D177" i="36"/>
  <c r="E177" i="36"/>
  <c r="F177" i="36"/>
  <c r="C178" i="36"/>
  <c r="D178" i="36"/>
  <c r="E178" i="36"/>
  <c r="F178" i="36"/>
  <c r="C179" i="36"/>
  <c r="D179" i="36"/>
  <c r="E179" i="36"/>
  <c r="F179" i="36"/>
  <c r="C180" i="36"/>
  <c r="D180" i="36"/>
  <c r="E180" i="36"/>
  <c r="F180" i="36"/>
  <c r="C181" i="36"/>
  <c r="D181" i="36"/>
  <c r="E181" i="36"/>
  <c r="F181" i="36"/>
  <c r="C182" i="36"/>
  <c r="D182" i="36"/>
  <c r="E182" i="36"/>
  <c r="F182" i="36"/>
  <c r="C183" i="36"/>
  <c r="D183" i="36"/>
  <c r="E183" i="36"/>
  <c r="F183" i="36"/>
  <c r="C184" i="36"/>
  <c r="D184" i="36"/>
  <c r="E184" i="36"/>
  <c r="F184" i="36"/>
  <c r="C185" i="36"/>
  <c r="D185" i="36"/>
  <c r="E185" i="36"/>
  <c r="F185" i="36"/>
  <c r="C186" i="36"/>
  <c r="D186" i="36"/>
  <c r="E186" i="36"/>
  <c r="F186" i="36"/>
  <c r="C187" i="36"/>
  <c r="D187" i="36"/>
  <c r="E187" i="36"/>
  <c r="F187" i="36"/>
  <c r="C188" i="36"/>
  <c r="D188" i="36"/>
  <c r="E188" i="36"/>
  <c r="F188" i="36"/>
  <c r="C189" i="36"/>
  <c r="D189" i="36"/>
  <c r="E189" i="36"/>
  <c r="F189" i="36"/>
  <c r="C190" i="36"/>
  <c r="D190" i="36"/>
  <c r="E190" i="36"/>
  <c r="F190" i="36"/>
  <c r="C191" i="36"/>
  <c r="D191" i="36"/>
  <c r="E191" i="36"/>
  <c r="F191" i="36"/>
  <c r="C192" i="36"/>
  <c r="D192" i="36"/>
  <c r="E192" i="36"/>
  <c r="F192" i="36"/>
  <c r="C193" i="36"/>
  <c r="D193" i="36"/>
  <c r="E193" i="36"/>
  <c r="F193" i="36"/>
  <c r="C194" i="36"/>
  <c r="D194" i="36"/>
  <c r="E194" i="36"/>
  <c r="F194" i="36"/>
  <c r="C195" i="36"/>
  <c r="D195" i="36"/>
  <c r="E195" i="36"/>
  <c r="F195" i="36"/>
  <c r="C196" i="36"/>
  <c r="D196" i="36"/>
  <c r="E196" i="36"/>
  <c r="F196" i="36"/>
  <c r="C197" i="36"/>
  <c r="D197" i="36"/>
  <c r="E197" i="36"/>
  <c r="F197" i="36"/>
  <c r="C198" i="36"/>
  <c r="D198" i="36"/>
  <c r="E198" i="36"/>
  <c r="F198" i="36"/>
  <c r="C199" i="36"/>
  <c r="D199" i="36"/>
  <c r="E199" i="36"/>
  <c r="F199" i="36"/>
  <c r="C200" i="36"/>
  <c r="D200" i="36"/>
  <c r="E200" i="36"/>
  <c r="F200" i="36"/>
  <c r="C201" i="36"/>
  <c r="D201" i="36"/>
  <c r="E201" i="36"/>
  <c r="F201" i="36"/>
  <c r="C202" i="36"/>
  <c r="D202" i="36"/>
  <c r="E202" i="36"/>
  <c r="F202" i="36"/>
  <c r="C203" i="36"/>
  <c r="D203" i="36"/>
  <c r="E203" i="36"/>
  <c r="F203" i="36"/>
  <c r="C204" i="36"/>
  <c r="D204" i="36"/>
  <c r="E204" i="36"/>
  <c r="F204" i="36"/>
  <c r="C205" i="36"/>
  <c r="D205" i="36"/>
  <c r="E205" i="36"/>
  <c r="F205" i="36"/>
  <c r="C206" i="36"/>
  <c r="D206" i="36"/>
  <c r="E206" i="36"/>
  <c r="F206" i="36"/>
  <c r="C207" i="36"/>
  <c r="D207" i="36"/>
  <c r="E207" i="36"/>
  <c r="F207" i="36"/>
  <c r="C208" i="36"/>
  <c r="D208" i="36"/>
  <c r="E208" i="36"/>
  <c r="F208" i="36"/>
  <c r="C209" i="36"/>
  <c r="D209" i="36"/>
  <c r="E209" i="36"/>
  <c r="F209" i="36"/>
  <c r="C210" i="36"/>
  <c r="D210" i="36"/>
  <c r="E210" i="36"/>
  <c r="F210" i="36"/>
  <c r="C211" i="36"/>
  <c r="D211" i="36"/>
  <c r="E211" i="36"/>
  <c r="F211" i="36"/>
  <c r="C212" i="36"/>
  <c r="D212" i="36"/>
  <c r="E212" i="36"/>
  <c r="F212" i="36"/>
  <c r="C213" i="36"/>
  <c r="D213" i="36"/>
  <c r="E213" i="36"/>
  <c r="F213" i="36"/>
  <c r="C214" i="36"/>
  <c r="D214" i="36"/>
  <c r="E214" i="36"/>
  <c r="F214" i="36"/>
  <c r="C215" i="36"/>
  <c r="D215" i="36"/>
  <c r="E215" i="36"/>
  <c r="F215" i="36"/>
  <c r="C216" i="36"/>
  <c r="D216" i="36"/>
  <c r="E216" i="36"/>
  <c r="F216" i="36"/>
  <c r="C217" i="36"/>
  <c r="D217" i="36"/>
  <c r="E217" i="36"/>
  <c r="F217" i="36"/>
  <c r="C218" i="36"/>
  <c r="D218" i="36"/>
  <c r="E218" i="36"/>
  <c r="F218" i="36"/>
  <c r="C219" i="36"/>
  <c r="D219" i="36"/>
  <c r="E219" i="36"/>
  <c r="F219" i="36"/>
  <c r="C220" i="36"/>
  <c r="D220" i="36"/>
  <c r="E220" i="36"/>
  <c r="F220" i="36"/>
  <c r="C221" i="36"/>
  <c r="D221" i="36"/>
  <c r="E221" i="36"/>
  <c r="F221" i="36"/>
  <c r="C222" i="36"/>
  <c r="D222" i="36"/>
  <c r="E222" i="36"/>
  <c r="F222" i="36"/>
  <c r="C223" i="36"/>
  <c r="D223" i="36"/>
  <c r="E223" i="36"/>
  <c r="F223" i="36"/>
  <c r="C224" i="36"/>
  <c r="D224" i="36"/>
  <c r="E224" i="36"/>
  <c r="F224" i="36"/>
  <c r="C225" i="36"/>
  <c r="D225" i="36"/>
  <c r="E225" i="36"/>
  <c r="F225" i="36"/>
  <c r="C226" i="36"/>
  <c r="D226" i="36"/>
  <c r="E226" i="36"/>
  <c r="F226" i="36"/>
  <c r="C227" i="36"/>
  <c r="D227" i="36"/>
  <c r="E227" i="36"/>
  <c r="F227" i="36"/>
  <c r="C228" i="36"/>
  <c r="D228" i="36"/>
  <c r="E228" i="36"/>
  <c r="F228" i="36"/>
  <c r="C229" i="36"/>
  <c r="D229" i="36"/>
  <c r="E229" i="36"/>
  <c r="F229" i="36"/>
  <c r="C230" i="36"/>
  <c r="D230" i="36"/>
  <c r="E230" i="36"/>
  <c r="F230" i="36"/>
  <c r="C231" i="36"/>
  <c r="D231" i="36"/>
  <c r="E231" i="36"/>
  <c r="F231" i="36"/>
  <c r="C232" i="36"/>
  <c r="D232" i="36"/>
  <c r="E232" i="36"/>
  <c r="F232" i="36"/>
  <c r="C233" i="36"/>
  <c r="D233" i="36"/>
  <c r="E233" i="36"/>
  <c r="F233" i="36"/>
  <c r="C234" i="36"/>
  <c r="D234" i="36"/>
  <c r="E234" i="36"/>
  <c r="F234" i="36"/>
  <c r="C235" i="36"/>
  <c r="D235" i="36"/>
  <c r="E235" i="36"/>
  <c r="F235" i="36"/>
  <c r="C236" i="36"/>
  <c r="D236" i="36"/>
  <c r="E236" i="36"/>
  <c r="F236" i="36"/>
  <c r="C237" i="36"/>
  <c r="D237" i="36"/>
  <c r="E237" i="36"/>
  <c r="F237" i="36"/>
  <c r="C238" i="36"/>
  <c r="D238" i="36"/>
  <c r="E238" i="36"/>
  <c r="F238" i="36"/>
  <c r="C239" i="36"/>
  <c r="D239" i="36"/>
  <c r="E239" i="36"/>
  <c r="F239" i="36"/>
  <c r="C240" i="36"/>
  <c r="D240" i="36"/>
  <c r="E240" i="36"/>
  <c r="F240" i="36"/>
  <c r="C241" i="36"/>
  <c r="D241" i="36"/>
  <c r="E241" i="36"/>
  <c r="F241" i="36"/>
  <c r="C242" i="36"/>
  <c r="D242" i="36"/>
  <c r="E242" i="36"/>
  <c r="F242" i="36"/>
  <c r="C243" i="36"/>
  <c r="D243" i="36"/>
  <c r="E243" i="36"/>
  <c r="F243" i="36"/>
  <c r="C244" i="36"/>
  <c r="D244" i="36"/>
  <c r="E244" i="36"/>
  <c r="F244" i="36"/>
  <c r="C245" i="36"/>
  <c r="D245" i="36"/>
  <c r="E245" i="36"/>
  <c r="F245" i="36"/>
  <c r="C246" i="36"/>
  <c r="D246" i="36"/>
  <c r="E246" i="36"/>
  <c r="F246" i="36"/>
  <c r="C247" i="36"/>
  <c r="D247" i="36"/>
  <c r="E247" i="36"/>
  <c r="F247" i="36"/>
  <c r="C248" i="36"/>
  <c r="D248" i="36"/>
  <c r="E248" i="36"/>
  <c r="F248" i="36"/>
  <c r="C249" i="36"/>
  <c r="D249" i="36"/>
  <c r="E249" i="36"/>
  <c r="F249" i="36"/>
  <c r="C250" i="36"/>
  <c r="D250" i="36"/>
  <c r="E250" i="36"/>
  <c r="F250" i="36"/>
  <c r="D131" i="36"/>
  <c r="E131" i="36"/>
  <c r="F131" i="36"/>
  <c r="C131" i="36"/>
  <c r="G9" i="36"/>
  <c r="H9" i="36"/>
  <c r="I9" i="36"/>
  <c r="J9" i="36"/>
  <c r="K9" i="36"/>
  <c r="L9" i="36"/>
  <c r="N9" i="36"/>
  <c r="O9" i="36"/>
  <c r="G10" i="36"/>
  <c r="H10" i="36"/>
  <c r="I10" i="36"/>
  <c r="J10" i="36"/>
  <c r="K10" i="36"/>
  <c r="L10" i="36"/>
  <c r="M10" i="36"/>
  <c r="N10" i="36"/>
  <c r="O10" i="36"/>
  <c r="G11" i="36"/>
  <c r="H11" i="36"/>
  <c r="I11" i="36"/>
  <c r="J11" i="36"/>
  <c r="K11" i="36"/>
  <c r="L11" i="36"/>
  <c r="M11" i="36"/>
  <c r="N11" i="36"/>
  <c r="O11" i="36"/>
  <c r="G12" i="36"/>
  <c r="H12" i="36"/>
  <c r="I12" i="36"/>
  <c r="J12" i="36"/>
  <c r="K12" i="36"/>
  <c r="L12" i="36"/>
  <c r="M12" i="36"/>
  <c r="N12" i="36"/>
  <c r="O12" i="36"/>
  <c r="G13" i="36"/>
  <c r="H13" i="36"/>
  <c r="I13" i="36"/>
  <c r="J13" i="36"/>
  <c r="K13" i="36"/>
  <c r="L13" i="36"/>
  <c r="M13" i="36"/>
  <c r="P13" i="36" s="1"/>
  <c r="N13" i="36"/>
  <c r="O13" i="36"/>
  <c r="G14" i="36"/>
  <c r="H14" i="36"/>
  <c r="I14" i="36"/>
  <c r="J14" i="36"/>
  <c r="K14" i="36"/>
  <c r="L14" i="36"/>
  <c r="M14" i="36"/>
  <c r="N14" i="36"/>
  <c r="O14" i="36"/>
  <c r="G15" i="36"/>
  <c r="H15" i="36"/>
  <c r="I15" i="36"/>
  <c r="J15" i="36"/>
  <c r="K15" i="36"/>
  <c r="L15" i="36"/>
  <c r="M15" i="36"/>
  <c r="N15" i="36"/>
  <c r="O15" i="36"/>
  <c r="G16" i="36"/>
  <c r="H16" i="36"/>
  <c r="I16" i="36"/>
  <c r="J16" i="36"/>
  <c r="K16" i="36"/>
  <c r="L16" i="36"/>
  <c r="M16" i="36"/>
  <c r="N16" i="36"/>
  <c r="O16" i="36"/>
  <c r="G17" i="36"/>
  <c r="H17" i="36"/>
  <c r="I17" i="36"/>
  <c r="J17" i="36"/>
  <c r="K17" i="36"/>
  <c r="L17" i="36"/>
  <c r="M17" i="36"/>
  <c r="N17" i="36"/>
  <c r="O17" i="36"/>
  <c r="G18" i="36"/>
  <c r="H18" i="36"/>
  <c r="I18" i="36"/>
  <c r="J18" i="36"/>
  <c r="K18" i="36"/>
  <c r="L18" i="36"/>
  <c r="M18" i="36"/>
  <c r="N18" i="36"/>
  <c r="O18" i="36"/>
  <c r="G19" i="36"/>
  <c r="H19" i="36"/>
  <c r="I19" i="36"/>
  <c r="J19" i="36"/>
  <c r="K19" i="36"/>
  <c r="L19" i="36"/>
  <c r="M19" i="36"/>
  <c r="N19" i="36"/>
  <c r="O19" i="36"/>
  <c r="G20" i="36"/>
  <c r="H20" i="36"/>
  <c r="I20" i="36"/>
  <c r="J20" i="36"/>
  <c r="K20" i="36"/>
  <c r="L20" i="36"/>
  <c r="M20" i="36"/>
  <c r="N20" i="36"/>
  <c r="O20" i="36"/>
  <c r="G21" i="36"/>
  <c r="H21" i="36"/>
  <c r="I21" i="36"/>
  <c r="J21" i="36"/>
  <c r="K21" i="36"/>
  <c r="L21" i="36"/>
  <c r="M21" i="36"/>
  <c r="N21" i="36"/>
  <c r="O21" i="36"/>
  <c r="G22" i="36"/>
  <c r="H22" i="36"/>
  <c r="I22" i="36"/>
  <c r="J22" i="36"/>
  <c r="K22" i="36"/>
  <c r="L22" i="36"/>
  <c r="M22" i="36"/>
  <c r="N22" i="36"/>
  <c r="O22" i="36"/>
  <c r="G23" i="36"/>
  <c r="H23" i="36"/>
  <c r="I23" i="36"/>
  <c r="J23" i="36"/>
  <c r="K23" i="36"/>
  <c r="L23" i="36"/>
  <c r="M23" i="36"/>
  <c r="N23" i="36"/>
  <c r="O23" i="36"/>
  <c r="G24" i="36"/>
  <c r="H24" i="36"/>
  <c r="I24" i="36"/>
  <c r="J24" i="36"/>
  <c r="K24" i="36"/>
  <c r="L24" i="36"/>
  <c r="M24" i="36"/>
  <c r="N24" i="36"/>
  <c r="O24" i="36"/>
  <c r="G25" i="36"/>
  <c r="H25" i="36"/>
  <c r="I25" i="36"/>
  <c r="J25" i="36"/>
  <c r="K25" i="36"/>
  <c r="L25" i="36"/>
  <c r="M25" i="36"/>
  <c r="N25" i="36"/>
  <c r="O25" i="36"/>
  <c r="G26" i="36"/>
  <c r="H26" i="36"/>
  <c r="I26" i="36"/>
  <c r="J26" i="36"/>
  <c r="K26" i="36"/>
  <c r="L26" i="36"/>
  <c r="M26" i="36"/>
  <c r="N26" i="36"/>
  <c r="O26" i="36"/>
  <c r="G27" i="36"/>
  <c r="H27" i="36"/>
  <c r="I27" i="36"/>
  <c r="J27" i="36"/>
  <c r="K27" i="36"/>
  <c r="L27" i="36"/>
  <c r="M27" i="36"/>
  <c r="N27" i="36"/>
  <c r="O27" i="36"/>
  <c r="G28" i="36"/>
  <c r="H28" i="36"/>
  <c r="I28" i="36"/>
  <c r="J28" i="36"/>
  <c r="K28" i="36"/>
  <c r="L28" i="36"/>
  <c r="M28" i="36"/>
  <c r="N28" i="36"/>
  <c r="O28" i="36"/>
  <c r="G29" i="36"/>
  <c r="H29" i="36"/>
  <c r="I29" i="36"/>
  <c r="J29" i="36"/>
  <c r="K29" i="36"/>
  <c r="L29" i="36"/>
  <c r="M29" i="36"/>
  <c r="N29" i="36"/>
  <c r="O29" i="36"/>
  <c r="G30" i="36"/>
  <c r="H30" i="36"/>
  <c r="I30" i="36"/>
  <c r="J30" i="36"/>
  <c r="K30" i="36"/>
  <c r="L30" i="36"/>
  <c r="M30" i="36"/>
  <c r="N30" i="36"/>
  <c r="O30" i="36"/>
  <c r="G31" i="36"/>
  <c r="H31" i="36"/>
  <c r="I31" i="36"/>
  <c r="J31" i="36"/>
  <c r="K31" i="36"/>
  <c r="L31" i="36"/>
  <c r="M31" i="36"/>
  <c r="N31" i="36"/>
  <c r="O31" i="36"/>
  <c r="G32" i="36"/>
  <c r="H32" i="36"/>
  <c r="I32" i="36"/>
  <c r="J32" i="36"/>
  <c r="K32" i="36"/>
  <c r="L32" i="36"/>
  <c r="M32" i="36"/>
  <c r="N32" i="36"/>
  <c r="O32" i="36"/>
  <c r="G33" i="36"/>
  <c r="H33" i="36"/>
  <c r="I33" i="36"/>
  <c r="J33" i="36"/>
  <c r="K33" i="36"/>
  <c r="L33" i="36"/>
  <c r="M33" i="36"/>
  <c r="N33" i="36"/>
  <c r="O33" i="36"/>
  <c r="G34" i="36"/>
  <c r="H34" i="36"/>
  <c r="I34" i="36"/>
  <c r="J34" i="36"/>
  <c r="K34" i="36"/>
  <c r="L34" i="36"/>
  <c r="M34" i="36"/>
  <c r="N34" i="36"/>
  <c r="O34" i="36"/>
  <c r="G35" i="36"/>
  <c r="H35" i="36"/>
  <c r="I35" i="36"/>
  <c r="J35" i="36"/>
  <c r="K35" i="36"/>
  <c r="L35" i="36"/>
  <c r="M35" i="36"/>
  <c r="N35" i="36"/>
  <c r="O35" i="36"/>
  <c r="G36" i="36"/>
  <c r="H36" i="36"/>
  <c r="I36" i="36"/>
  <c r="J36" i="36"/>
  <c r="K36" i="36"/>
  <c r="L36" i="36"/>
  <c r="M36" i="36"/>
  <c r="N36" i="36"/>
  <c r="O36" i="36"/>
  <c r="G37" i="36"/>
  <c r="H37" i="36"/>
  <c r="I37" i="36"/>
  <c r="J37" i="36"/>
  <c r="K37" i="36"/>
  <c r="L37" i="36"/>
  <c r="M37" i="36"/>
  <c r="N37" i="36"/>
  <c r="O37" i="36"/>
  <c r="G38" i="36"/>
  <c r="H38" i="36"/>
  <c r="I38" i="36"/>
  <c r="J38" i="36"/>
  <c r="K38" i="36"/>
  <c r="L38" i="36"/>
  <c r="M38" i="36"/>
  <c r="N38" i="36"/>
  <c r="O38" i="36"/>
  <c r="G39" i="36"/>
  <c r="H39" i="36"/>
  <c r="I39" i="36"/>
  <c r="J39" i="36"/>
  <c r="K39" i="36"/>
  <c r="L39" i="36"/>
  <c r="M39" i="36"/>
  <c r="N39" i="36"/>
  <c r="O39" i="36"/>
  <c r="G40" i="36"/>
  <c r="H40" i="36"/>
  <c r="I40" i="36"/>
  <c r="J40" i="36"/>
  <c r="K40" i="36"/>
  <c r="L40" i="36"/>
  <c r="M40" i="36"/>
  <c r="N40" i="36"/>
  <c r="O40" i="36"/>
  <c r="G41" i="36"/>
  <c r="H41" i="36"/>
  <c r="I41" i="36"/>
  <c r="J41" i="36"/>
  <c r="K41" i="36"/>
  <c r="L41" i="36"/>
  <c r="M41" i="36"/>
  <c r="N41" i="36"/>
  <c r="O41" i="36"/>
  <c r="G42" i="36"/>
  <c r="H42" i="36"/>
  <c r="I42" i="36"/>
  <c r="J42" i="36"/>
  <c r="K42" i="36"/>
  <c r="L42" i="36"/>
  <c r="M42" i="36"/>
  <c r="N42" i="36"/>
  <c r="O42" i="36"/>
  <c r="G43" i="36"/>
  <c r="H43" i="36"/>
  <c r="I43" i="36"/>
  <c r="J43" i="36"/>
  <c r="K43" i="36"/>
  <c r="L43" i="36"/>
  <c r="M43" i="36"/>
  <c r="N43" i="36"/>
  <c r="O43" i="36"/>
  <c r="G44" i="36"/>
  <c r="H44" i="36"/>
  <c r="I44" i="36"/>
  <c r="J44" i="36"/>
  <c r="K44" i="36"/>
  <c r="L44" i="36"/>
  <c r="M44" i="36"/>
  <c r="N44" i="36"/>
  <c r="O44" i="36"/>
  <c r="G45" i="36"/>
  <c r="H45" i="36"/>
  <c r="I45" i="36"/>
  <c r="J45" i="36"/>
  <c r="K45" i="36"/>
  <c r="L45" i="36"/>
  <c r="M45" i="36"/>
  <c r="N45" i="36"/>
  <c r="O45" i="36"/>
  <c r="G46" i="36"/>
  <c r="H46" i="36"/>
  <c r="I46" i="36"/>
  <c r="J46" i="36"/>
  <c r="K46" i="36"/>
  <c r="L46" i="36"/>
  <c r="M46" i="36"/>
  <c r="N46" i="36"/>
  <c r="O46" i="36"/>
  <c r="G47" i="36"/>
  <c r="H47" i="36"/>
  <c r="I47" i="36"/>
  <c r="J47" i="36"/>
  <c r="K47" i="36"/>
  <c r="L47" i="36"/>
  <c r="M47" i="36"/>
  <c r="N47" i="36"/>
  <c r="O47" i="36"/>
  <c r="G48" i="36"/>
  <c r="H48" i="36"/>
  <c r="I48" i="36"/>
  <c r="J48" i="36"/>
  <c r="K48" i="36"/>
  <c r="L48" i="36"/>
  <c r="M48" i="36"/>
  <c r="N48" i="36"/>
  <c r="O48" i="36"/>
  <c r="G49" i="36"/>
  <c r="H49" i="36"/>
  <c r="I49" i="36"/>
  <c r="J49" i="36"/>
  <c r="K49" i="36"/>
  <c r="L49" i="36"/>
  <c r="M49" i="36"/>
  <c r="N49" i="36"/>
  <c r="O49" i="36"/>
  <c r="G50" i="36"/>
  <c r="H50" i="36"/>
  <c r="I50" i="36"/>
  <c r="J50" i="36"/>
  <c r="K50" i="36"/>
  <c r="L50" i="36"/>
  <c r="M50" i="36"/>
  <c r="N50" i="36"/>
  <c r="O50" i="36"/>
  <c r="G51" i="36"/>
  <c r="H51" i="36"/>
  <c r="I51" i="36"/>
  <c r="J51" i="36"/>
  <c r="K51" i="36"/>
  <c r="L51" i="36"/>
  <c r="M51" i="36"/>
  <c r="N51" i="36"/>
  <c r="O51" i="36"/>
  <c r="G52" i="36"/>
  <c r="H52" i="36"/>
  <c r="I52" i="36"/>
  <c r="J52" i="36"/>
  <c r="K52" i="36"/>
  <c r="L52" i="36"/>
  <c r="M52" i="36"/>
  <c r="N52" i="36"/>
  <c r="O52" i="36"/>
  <c r="G53" i="36"/>
  <c r="H53" i="36"/>
  <c r="I53" i="36"/>
  <c r="J53" i="36"/>
  <c r="K53" i="36"/>
  <c r="L53" i="36"/>
  <c r="M53" i="36"/>
  <c r="N53" i="36"/>
  <c r="O53" i="36"/>
  <c r="G54" i="36"/>
  <c r="H54" i="36"/>
  <c r="I54" i="36"/>
  <c r="J54" i="36"/>
  <c r="K54" i="36"/>
  <c r="L54" i="36"/>
  <c r="M54" i="36"/>
  <c r="N54" i="36"/>
  <c r="O54" i="36"/>
  <c r="G55" i="36"/>
  <c r="H55" i="36"/>
  <c r="I55" i="36"/>
  <c r="J55" i="36"/>
  <c r="K55" i="36"/>
  <c r="L55" i="36"/>
  <c r="M55" i="36"/>
  <c r="N55" i="36"/>
  <c r="O55" i="36"/>
  <c r="G56" i="36"/>
  <c r="H56" i="36"/>
  <c r="I56" i="36"/>
  <c r="J56" i="36"/>
  <c r="K56" i="36"/>
  <c r="L56" i="36"/>
  <c r="M56" i="36"/>
  <c r="N56" i="36"/>
  <c r="O56" i="36"/>
  <c r="G57" i="36"/>
  <c r="H57" i="36"/>
  <c r="I57" i="36"/>
  <c r="J57" i="36"/>
  <c r="K57" i="36"/>
  <c r="L57" i="36"/>
  <c r="M57" i="36"/>
  <c r="N57" i="36"/>
  <c r="O57" i="36"/>
  <c r="G58" i="36"/>
  <c r="H58" i="36"/>
  <c r="I58" i="36"/>
  <c r="J58" i="36"/>
  <c r="K58" i="36"/>
  <c r="L58" i="36"/>
  <c r="M58" i="36"/>
  <c r="N58" i="36"/>
  <c r="O58" i="36"/>
  <c r="G59" i="36"/>
  <c r="H59" i="36"/>
  <c r="I59" i="36"/>
  <c r="J59" i="36"/>
  <c r="K59" i="36"/>
  <c r="L59" i="36"/>
  <c r="M59" i="36"/>
  <c r="N59" i="36"/>
  <c r="O59" i="36"/>
  <c r="G60" i="36"/>
  <c r="H60" i="36"/>
  <c r="I60" i="36"/>
  <c r="J60" i="36"/>
  <c r="K60" i="36"/>
  <c r="L60" i="36"/>
  <c r="M60" i="36"/>
  <c r="N60" i="36"/>
  <c r="O60" i="36"/>
  <c r="G61" i="36"/>
  <c r="H61" i="36"/>
  <c r="I61" i="36"/>
  <c r="J61" i="36"/>
  <c r="K61" i="36"/>
  <c r="L61" i="36"/>
  <c r="M61" i="36"/>
  <c r="N61" i="36"/>
  <c r="O61" i="36"/>
  <c r="G62" i="36"/>
  <c r="H62" i="36"/>
  <c r="I62" i="36"/>
  <c r="J62" i="36"/>
  <c r="K62" i="36"/>
  <c r="L62" i="36"/>
  <c r="M62" i="36"/>
  <c r="N62" i="36"/>
  <c r="O62" i="36"/>
  <c r="G63" i="36"/>
  <c r="H63" i="36"/>
  <c r="I63" i="36"/>
  <c r="J63" i="36"/>
  <c r="K63" i="36"/>
  <c r="L63" i="36"/>
  <c r="M63" i="36"/>
  <c r="N63" i="36"/>
  <c r="O63" i="36"/>
  <c r="G64" i="36"/>
  <c r="H64" i="36"/>
  <c r="I64" i="36"/>
  <c r="J64" i="36"/>
  <c r="K64" i="36"/>
  <c r="L64" i="36"/>
  <c r="M64" i="36"/>
  <c r="N64" i="36"/>
  <c r="O64" i="36"/>
  <c r="G65" i="36"/>
  <c r="H65" i="36"/>
  <c r="I65" i="36"/>
  <c r="J65" i="36"/>
  <c r="K65" i="36"/>
  <c r="L65" i="36"/>
  <c r="M65" i="36"/>
  <c r="N65" i="36"/>
  <c r="O65" i="36"/>
  <c r="G66" i="36"/>
  <c r="H66" i="36"/>
  <c r="I66" i="36"/>
  <c r="J66" i="36"/>
  <c r="K66" i="36"/>
  <c r="L66" i="36"/>
  <c r="M66" i="36"/>
  <c r="N66" i="36"/>
  <c r="O66" i="36"/>
  <c r="G67" i="36"/>
  <c r="H67" i="36"/>
  <c r="I67" i="36"/>
  <c r="J67" i="36"/>
  <c r="K67" i="36"/>
  <c r="L67" i="36"/>
  <c r="M67" i="36"/>
  <c r="N67" i="36"/>
  <c r="O67" i="36"/>
  <c r="G68" i="36"/>
  <c r="H68" i="36"/>
  <c r="I68" i="36"/>
  <c r="J68" i="36"/>
  <c r="K68" i="36"/>
  <c r="L68" i="36"/>
  <c r="M68" i="36"/>
  <c r="N68" i="36"/>
  <c r="O68" i="36"/>
  <c r="G69" i="36"/>
  <c r="H69" i="36"/>
  <c r="I69" i="36"/>
  <c r="J69" i="36"/>
  <c r="K69" i="36"/>
  <c r="L69" i="36"/>
  <c r="M69" i="36"/>
  <c r="N69" i="36"/>
  <c r="O69" i="36"/>
  <c r="G70" i="36"/>
  <c r="H70" i="36"/>
  <c r="I70" i="36"/>
  <c r="J70" i="36"/>
  <c r="K70" i="36"/>
  <c r="L70" i="36"/>
  <c r="M70" i="36"/>
  <c r="N70" i="36"/>
  <c r="O70" i="36"/>
  <c r="G71" i="36"/>
  <c r="H71" i="36"/>
  <c r="I71" i="36"/>
  <c r="J71" i="36"/>
  <c r="K71" i="36"/>
  <c r="L71" i="36"/>
  <c r="M71" i="36"/>
  <c r="N71" i="36"/>
  <c r="O71" i="36"/>
  <c r="G72" i="36"/>
  <c r="H72" i="36"/>
  <c r="I72" i="36"/>
  <c r="J72" i="36"/>
  <c r="K72" i="36"/>
  <c r="L72" i="36"/>
  <c r="M72" i="36"/>
  <c r="N72" i="36"/>
  <c r="O72" i="36"/>
  <c r="G73" i="36"/>
  <c r="H73" i="36"/>
  <c r="I73" i="36"/>
  <c r="J73" i="36"/>
  <c r="K73" i="36"/>
  <c r="L73" i="36"/>
  <c r="M73" i="36"/>
  <c r="N73" i="36"/>
  <c r="O73" i="36"/>
  <c r="G74" i="36"/>
  <c r="H74" i="36"/>
  <c r="I74" i="36"/>
  <c r="J74" i="36"/>
  <c r="K74" i="36"/>
  <c r="L74" i="36"/>
  <c r="M74" i="36"/>
  <c r="N74" i="36"/>
  <c r="O74" i="36"/>
  <c r="G75" i="36"/>
  <c r="H75" i="36"/>
  <c r="I75" i="36"/>
  <c r="J75" i="36"/>
  <c r="K75" i="36"/>
  <c r="L75" i="36"/>
  <c r="M75" i="36"/>
  <c r="N75" i="36"/>
  <c r="O75" i="36"/>
  <c r="G76" i="36"/>
  <c r="H76" i="36"/>
  <c r="I76" i="36"/>
  <c r="J76" i="36"/>
  <c r="K76" i="36"/>
  <c r="L76" i="36"/>
  <c r="M76" i="36"/>
  <c r="N76" i="36"/>
  <c r="O76" i="36"/>
  <c r="G77" i="36"/>
  <c r="H77" i="36"/>
  <c r="I77" i="36"/>
  <c r="J77" i="36"/>
  <c r="K77" i="36"/>
  <c r="L77" i="36"/>
  <c r="M77" i="36"/>
  <c r="N77" i="36"/>
  <c r="O77" i="36"/>
  <c r="G78" i="36"/>
  <c r="H78" i="36"/>
  <c r="I78" i="36"/>
  <c r="J78" i="36"/>
  <c r="K78" i="36"/>
  <c r="L78" i="36"/>
  <c r="M78" i="36"/>
  <c r="N78" i="36"/>
  <c r="O78" i="36"/>
  <c r="G79" i="36"/>
  <c r="H79" i="36"/>
  <c r="I79" i="36"/>
  <c r="J79" i="36"/>
  <c r="K79" i="36"/>
  <c r="L79" i="36"/>
  <c r="M79" i="36"/>
  <c r="N79" i="36"/>
  <c r="O79" i="36"/>
  <c r="G80" i="36"/>
  <c r="H80" i="36"/>
  <c r="I80" i="36"/>
  <c r="J80" i="36"/>
  <c r="K80" i="36"/>
  <c r="L80" i="36"/>
  <c r="M80" i="36"/>
  <c r="N80" i="36"/>
  <c r="O80" i="36"/>
  <c r="G81" i="36"/>
  <c r="H81" i="36"/>
  <c r="I81" i="36"/>
  <c r="J81" i="36"/>
  <c r="K81" i="36"/>
  <c r="L81" i="36"/>
  <c r="M81" i="36"/>
  <c r="N81" i="36"/>
  <c r="O81" i="36"/>
  <c r="G82" i="36"/>
  <c r="H82" i="36"/>
  <c r="I82" i="36"/>
  <c r="J82" i="36"/>
  <c r="K82" i="36"/>
  <c r="L82" i="36"/>
  <c r="M82" i="36"/>
  <c r="N82" i="36"/>
  <c r="O82" i="36"/>
  <c r="G83" i="36"/>
  <c r="H83" i="36"/>
  <c r="I83" i="36"/>
  <c r="J83" i="36"/>
  <c r="K83" i="36"/>
  <c r="L83" i="36"/>
  <c r="M83" i="36"/>
  <c r="N83" i="36"/>
  <c r="O83" i="36"/>
  <c r="G84" i="36"/>
  <c r="H84" i="36"/>
  <c r="I84" i="36"/>
  <c r="J84" i="36"/>
  <c r="K84" i="36"/>
  <c r="L84" i="36"/>
  <c r="M84" i="36"/>
  <c r="N84" i="36"/>
  <c r="O84" i="36"/>
  <c r="G85" i="36"/>
  <c r="H85" i="36"/>
  <c r="I85" i="36"/>
  <c r="J85" i="36"/>
  <c r="K85" i="36"/>
  <c r="L85" i="36"/>
  <c r="M85" i="36"/>
  <c r="N85" i="36"/>
  <c r="O85" i="36"/>
  <c r="G86" i="36"/>
  <c r="H86" i="36"/>
  <c r="I86" i="36"/>
  <c r="J86" i="36"/>
  <c r="K86" i="36"/>
  <c r="L86" i="36"/>
  <c r="M86" i="36"/>
  <c r="N86" i="36"/>
  <c r="O86" i="36"/>
  <c r="G87" i="36"/>
  <c r="H87" i="36"/>
  <c r="I87" i="36"/>
  <c r="J87" i="36"/>
  <c r="K87" i="36"/>
  <c r="L87" i="36"/>
  <c r="M87" i="36"/>
  <c r="N87" i="36"/>
  <c r="O87" i="36"/>
  <c r="G88" i="36"/>
  <c r="H88" i="36"/>
  <c r="I88" i="36"/>
  <c r="J88" i="36"/>
  <c r="K88" i="36"/>
  <c r="L88" i="36"/>
  <c r="M88" i="36"/>
  <c r="N88" i="36"/>
  <c r="O88" i="36"/>
  <c r="G89" i="36"/>
  <c r="H89" i="36"/>
  <c r="I89" i="36"/>
  <c r="J89" i="36"/>
  <c r="K89" i="36"/>
  <c r="L89" i="36"/>
  <c r="M89" i="36"/>
  <c r="N89" i="36"/>
  <c r="O89" i="36"/>
  <c r="G90" i="36"/>
  <c r="H90" i="36"/>
  <c r="I90" i="36"/>
  <c r="J90" i="36"/>
  <c r="K90" i="36"/>
  <c r="L90" i="36"/>
  <c r="M90" i="36"/>
  <c r="N90" i="36"/>
  <c r="O90" i="36"/>
  <c r="G91" i="36"/>
  <c r="H91" i="36"/>
  <c r="I91" i="36"/>
  <c r="J91" i="36"/>
  <c r="K91" i="36"/>
  <c r="L91" i="36"/>
  <c r="M91" i="36"/>
  <c r="N91" i="36"/>
  <c r="O91" i="36"/>
  <c r="G92" i="36"/>
  <c r="H92" i="36"/>
  <c r="I92" i="36"/>
  <c r="J92" i="36"/>
  <c r="K92" i="36"/>
  <c r="L92" i="36"/>
  <c r="M92" i="36"/>
  <c r="N92" i="36"/>
  <c r="O92" i="36"/>
  <c r="G93" i="36"/>
  <c r="H93" i="36"/>
  <c r="I93" i="36"/>
  <c r="J93" i="36"/>
  <c r="K93" i="36"/>
  <c r="L93" i="36"/>
  <c r="M93" i="36"/>
  <c r="N93" i="36"/>
  <c r="O93" i="36"/>
  <c r="G94" i="36"/>
  <c r="H94" i="36"/>
  <c r="I94" i="36"/>
  <c r="J94" i="36"/>
  <c r="K94" i="36"/>
  <c r="L94" i="36"/>
  <c r="M94" i="36"/>
  <c r="N94" i="36"/>
  <c r="O94" i="36"/>
  <c r="G95" i="36"/>
  <c r="H95" i="36"/>
  <c r="I95" i="36"/>
  <c r="J95" i="36"/>
  <c r="K95" i="36"/>
  <c r="L95" i="36"/>
  <c r="M95" i="36"/>
  <c r="N95" i="36"/>
  <c r="O95" i="36"/>
  <c r="G96" i="36"/>
  <c r="H96" i="36"/>
  <c r="I96" i="36"/>
  <c r="J96" i="36"/>
  <c r="K96" i="36"/>
  <c r="L96" i="36"/>
  <c r="M96" i="36"/>
  <c r="N96" i="36"/>
  <c r="O96" i="36"/>
  <c r="G97" i="36"/>
  <c r="H97" i="36"/>
  <c r="I97" i="36"/>
  <c r="J97" i="36"/>
  <c r="K97" i="36"/>
  <c r="L97" i="36"/>
  <c r="M97" i="36"/>
  <c r="N97" i="36"/>
  <c r="O97" i="36"/>
  <c r="G98" i="36"/>
  <c r="H98" i="36"/>
  <c r="I98" i="36"/>
  <c r="J98" i="36"/>
  <c r="K98" i="36"/>
  <c r="L98" i="36"/>
  <c r="M98" i="36"/>
  <c r="N98" i="36"/>
  <c r="O98" i="36"/>
  <c r="G99" i="36"/>
  <c r="H99" i="36"/>
  <c r="I99" i="36"/>
  <c r="J99" i="36"/>
  <c r="K99" i="36"/>
  <c r="L99" i="36"/>
  <c r="M99" i="36"/>
  <c r="N99" i="36"/>
  <c r="O99" i="36"/>
  <c r="G100" i="36"/>
  <c r="H100" i="36"/>
  <c r="I100" i="36"/>
  <c r="J100" i="36"/>
  <c r="K100" i="36"/>
  <c r="L100" i="36"/>
  <c r="M100" i="36"/>
  <c r="N100" i="36"/>
  <c r="O100" i="36"/>
  <c r="G101" i="36"/>
  <c r="H101" i="36"/>
  <c r="I101" i="36"/>
  <c r="J101" i="36"/>
  <c r="K101" i="36"/>
  <c r="L101" i="36"/>
  <c r="M101" i="36"/>
  <c r="N101" i="36"/>
  <c r="O101" i="36"/>
  <c r="G102" i="36"/>
  <c r="H102" i="36"/>
  <c r="I102" i="36"/>
  <c r="J102" i="36"/>
  <c r="K102" i="36"/>
  <c r="L102" i="36"/>
  <c r="M102" i="36"/>
  <c r="N102" i="36"/>
  <c r="O102" i="36"/>
  <c r="G103" i="36"/>
  <c r="H103" i="36"/>
  <c r="I103" i="36"/>
  <c r="J103" i="36"/>
  <c r="K103" i="36"/>
  <c r="L103" i="36"/>
  <c r="M103" i="36"/>
  <c r="N103" i="36"/>
  <c r="O103" i="36"/>
  <c r="G104" i="36"/>
  <c r="H104" i="36"/>
  <c r="I104" i="36"/>
  <c r="J104" i="36"/>
  <c r="K104" i="36"/>
  <c r="L104" i="36"/>
  <c r="M104" i="36"/>
  <c r="N104" i="36"/>
  <c r="O104" i="36"/>
  <c r="G105" i="36"/>
  <c r="H105" i="36"/>
  <c r="I105" i="36"/>
  <c r="J105" i="36"/>
  <c r="K105" i="36"/>
  <c r="L105" i="36"/>
  <c r="M105" i="36"/>
  <c r="N105" i="36"/>
  <c r="O105" i="36"/>
  <c r="G106" i="36"/>
  <c r="H106" i="36"/>
  <c r="I106" i="36"/>
  <c r="J106" i="36"/>
  <c r="K106" i="36"/>
  <c r="L106" i="36"/>
  <c r="M106" i="36"/>
  <c r="N106" i="36"/>
  <c r="O106" i="36"/>
  <c r="G107" i="36"/>
  <c r="H107" i="36"/>
  <c r="I107" i="36"/>
  <c r="J107" i="36"/>
  <c r="K107" i="36"/>
  <c r="L107" i="36"/>
  <c r="M107" i="36"/>
  <c r="N107" i="36"/>
  <c r="O107" i="36"/>
  <c r="G108" i="36"/>
  <c r="H108" i="36"/>
  <c r="I108" i="36"/>
  <c r="J108" i="36"/>
  <c r="K108" i="36"/>
  <c r="L108" i="36"/>
  <c r="M108" i="36"/>
  <c r="N108" i="36"/>
  <c r="O108" i="36"/>
  <c r="G109" i="36"/>
  <c r="H109" i="36"/>
  <c r="I109" i="36"/>
  <c r="J109" i="36"/>
  <c r="K109" i="36"/>
  <c r="L109" i="36"/>
  <c r="M109" i="36"/>
  <c r="N109" i="36"/>
  <c r="O109" i="36"/>
  <c r="G110" i="36"/>
  <c r="H110" i="36"/>
  <c r="I110" i="36"/>
  <c r="J110" i="36"/>
  <c r="K110" i="36"/>
  <c r="L110" i="36"/>
  <c r="M110" i="36"/>
  <c r="N110" i="36"/>
  <c r="O110" i="36"/>
  <c r="G111" i="36"/>
  <c r="H111" i="36"/>
  <c r="I111" i="36"/>
  <c r="J111" i="36"/>
  <c r="K111" i="36"/>
  <c r="L111" i="36"/>
  <c r="M111" i="36"/>
  <c r="N111" i="36"/>
  <c r="O111" i="36"/>
  <c r="G112" i="36"/>
  <c r="H112" i="36"/>
  <c r="I112" i="36"/>
  <c r="J112" i="36"/>
  <c r="K112" i="36"/>
  <c r="L112" i="36"/>
  <c r="M112" i="36"/>
  <c r="N112" i="36"/>
  <c r="O112" i="36"/>
  <c r="G113" i="36"/>
  <c r="H113" i="36"/>
  <c r="I113" i="36"/>
  <c r="J113" i="36"/>
  <c r="K113" i="36"/>
  <c r="L113" i="36"/>
  <c r="M113" i="36"/>
  <c r="N113" i="36"/>
  <c r="O113" i="36"/>
  <c r="G114" i="36"/>
  <c r="H114" i="36"/>
  <c r="I114" i="36"/>
  <c r="J114" i="36"/>
  <c r="K114" i="36"/>
  <c r="L114" i="36"/>
  <c r="M114" i="36"/>
  <c r="N114" i="36"/>
  <c r="O114" i="36"/>
  <c r="G115" i="36"/>
  <c r="H115" i="36"/>
  <c r="I115" i="36"/>
  <c r="J115" i="36"/>
  <c r="K115" i="36"/>
  <c r="L115" i="36"/>
  <c r="M115" i="36"/>
  <c r="N115" i="36"/>
  <c r="O115" i="36"/>
  <c r="G116" i="36"/>
  <c r="H116" i="36"/>
  <c r="I116" i="36"/>
  <c r="J116" i="36"/>
  <c r="K116" i="36"/>
  <c r="L116" i="36"/>
  <c r="M116" i="36"/>
  <c r="N116" i="36"/>
  <c r="O116" i="36"/>
  <c r="G117" i="36"/>
  <c r="H117" i="36"/>
  <c r="I117" i="36"/>
  <c r="J117" i="36"/>
  <c r="K117" i="36"/>
  <c r="L117" i="36"/>
  <c r="M117" i="36"/>
  <c r="N117" i="36"/>
  <c r="O117" i="36"/>
  <c r="G118" i="36"/>
  <c r="H118" i="36"/>
  <c r="I118" i="36"/>
  <c r="J118" i="36"/>
  <c r="K118" i="36"/>
  <c r="L118" i="36"/>
  <c r="M118" i="36"/>
  <c r="N118" i="36"/>
  <c r="O118" i="36"/>
  <c r="G119" i="36"/>
  <c r="H119" i="36"/>
  <c r="I119" i="36"/>
  <c r="J119" i="36"/>
  <c r="K119" i="36"/>
  <c r="L119" i="36"/>
  <c r="M119" i="36"/>
  <c r="N119" i="36"/>
  <c r="O119" i="36"/>
  <c r="G120" i="36"/>
  <c r="H120" i="36"/>
  <c r="I120" i="36"/>
  <c r="J120" i="36"/>
  <c r="K120" i="36"/>
  <c r="L120" i="36"/>
  <c r="M120" i="36"/>
  <c r="N120" i="36"/>
  <c r="O120" i="36"/>
  <c r="G121" i="36"/>
  <c r="H121" i="36"/>
  <c r="I121" i="36"/>
  <c r="J121" i="36"/>
  <c r="K121" i="36"/>
  <c r="L121" i="36"/>
  <c r="M121" i="36"/>
  <c r="N121" i="36"/>
  <c r="O121" i="36"/>
  <c r="G122" i="36"/>
  <c r="H122" i="36"/>
  <c r="I122" i="36"/>
  <c r="J122" i="36"/>
  <c r="K122" i="36"/>
  <c r="L122" i="36"/>
  <c r="M122" i="36"/>
  <c r="N122" i="36"/>
  <c r="O122" i="36"/>
  <c r="G123" i="36"/>
  <c r="H123" i="36"/>
  <c r="I123" i="36"/>
  <c r="J123" i="36"/>
  <c r="K123" i="36"/>
  <c r="L123" i="36"/>
  <c r="M123" i="36"/>
  <c r="N123" i="36"/>
  <c r="O123" i="36"/>
  <c r="G124" i="36"/>
  <c r="H124" i="36"/>
  <c r="I124" i="36"/>
  <c r="J124" i="36"/>
  <c r="K124" i="36"/>
  <c r="L124" i="36"/>
  <c r="M124" i="36"/>
  <c r="N124" i="36"/>
  <c r="O124" i="36"/>
  <c r="G125" i="36"/>
  <c r="H125" i="36"/>
  <c r="I125" i="36"/>
  <c r="J125" i="36"/>
  <c r="K125" i="36"/>
  <c r="L125" i="36"/>
  <c r="M125" i="36"/>
  <c r="N125" i="36"/>
  <c r="O125" i="36"/>
  <c r="G126" i="36"/>
  <c r="H126" i="36"/>
  <c r="I126" i="36"/>
  <c r="J126" i="36"/>
  <c r="K126" i="36"/>
  <c r="L126" i="36"/>
  <c r="M126" i="36"/>
  <c r="N126" i="36"/>
  <c r="O126" i="36"/>
  <c r="G127" i="36"/>
  <c r="H127" i="36"/>
  <c r="I127" i="36"/>
  <c r="J127" i="36"/>
  <c r="K127" i="36"/>
  <c r="L127" i="36"/>
  <c r="M127" i="36"/>
  <c r="N127" i="36"/>
  <c r="O127" i="36"/>
  <c r="H8" i="36"/>
  <c r="I8" i="36"/>
  <c r="J8" i="36"/>
  <c r="K8" i="36"/>
  <c r="L8" i="36"/>
  <c r="M8" i="36"/>
  <c r="N8" i="36"/>
  <c r="O8" i="36"/>
  <c r="G8" i="36"/>
  <c r="C9" i="36"/>
  <c r="D9" i="36"/>
  <c r="E9" i="36"/>
  <c r="F9" i="36"/>
  <c r="C10" i="36"/>
  <c r="D10" i="36"/>
  <c r="E10" i="36"/>
  <c r="F10" i="36"/>
  <c r="C11" i="36"/>
  <c r="D11" i="36"/>
  <c r="E11" i="36"/>
  <c r="F11" i="36"/>
  <c r="C12" i="36"/>
  <c r="D12" i="36"/>
  <c r="E12" i="36"/>
  <c r="F12" i="36"/>
  <c r="C13" i="36"/>
  <c r="D13" i="36"/>
  <c r="E13" i="36"/>
  <c r="F13" i="36"/>
  <c r="C14" i="36"/>
  <c r="D14" i="36"/>
  <c r="E14" i="36"/>
  <c r="F14" i="36"/>
  <c r="C15" i="36"/>
  <c r="D15" i="36"/>
  <c r="E15" i="36"/>
  <c r="F15" i="36"/>
  <c r="C16" i="36"/>
  <c r="D16" i="36"/>
  <c r="E16" i="36"/>
  <c r="F16" i="36"/>
  <c r="C17" i="36"/>
  <c r="D17" i="36"/>
  <c r="E17" i="36"/>
  <c r="F17" i="36"/>
  <c r="C18" i="36"/>
  <c r="D18" i="36"/>
  <c r="E18" i="36"/>
  <c r="F18" i="36"/>
  <c r="C19" i="36"/>
  <c r="D19" i="36"/>
  <c r="E19" i="36"/>
  <c r="F19" i="36"/>
  <c r="C20" i="36"/>
  <c r="D20" i="36"/>
  <c r="E20" i="36"/>
  <c r="F20" i="36"/>
  <c r="C21" i="36"/>
  <c r="D21" i="36"/>
  <c r="E21" i="36"/>
  <c r="F21" i="36"/>
  <c r="C22" i="36"/>
  <c r="D22" i="36"/>
  <c r="E22" i="36"/>
  <c r="F22" i="36"/>
  <c r="C23" i="36"/>
  <c r="D23" i="36"/>
  <c r="E23" i="36"/>
  <c r="F23" i="36"/>
  <c r="C24" i="36"/>
  <c r="D24" i="36"/>
  <c r="E24" i="36"/>
  <c r="F24" i="36"/>
  <c r="C25" i="36"/>
  <c r="D25" i="36"/>
  <c r="E25" i="36"/>
  <c r="F25" i="36"/>
  <c r="C26" i="36"/>
  <c r="D26" i="36"/>
  <c r="E26" i="36"/>
  <c r="F26" i="36"/>
  <c r="C27" i="36"/>
  <c r="D27" i="36"/>
  <c r="E27" i="36"/>
  <c r="F27" i="36"/>
  <c r="C28" i="36"/>
  <c r="D28" i="36"/>
  <c r="E28" i="36"/>
  <c r="F28" i="36"/>
  <c r="C29" i="36"/>
  <c r="D29" i="36"/>
  <c r="E29" i="36"/>
  <c r="F29" i="36"/>
  <c r="C30" i="36"/>
  <c r="D30" i="36"/>
  <c r="E30" i="36"/>
  <c r="F30" i="36"/>
  <c r="C31" i="36"/>
  <c r="D31" i="36"/>
  <c r="E31" i="36"/>
  <c r="F31" i="36"/>
  <c r="C32" i="36"/>
  <c r="D32" i="36"/>
  <c r="E32" i="36"/>
  <c r="F32" i="36"/>
  <c r="C33" i="36"/>
  <c r="D33" i="36"/>
  <c r="E33" i="36"/>
  <c r="F33" i="36"/>
  <c r="C34" i="36"/>
  <c r="D34" i="36"/>
  <c r="E34" i="36"/>
  <c r="F34" i="36"/>
  <c r="C35" i="36"/>
  <c r="D35" i="36"/>
  <c r="E35" i="36"/>
  <c r="F35" i="36"/>
  <c r="C36" i="36"/>
  <c r="D36" i="36"/>
  <c r="E36" i="36"/>
  <c r="F36" i="36"/>
  <c r="C37" i="36"/>
  <c r="D37" i="36"/>
  <c r="E37" i="36"/>
  <c r="F37" i="36"/>
  <c r="C38" i="36"/>
  <c r="D38" i="36"/>
  <c r="E38" i="36"/>
  <c r="F38" i="36"/>
  <c r="C39" i="36"/>
  <c r="D39" i="36"/>
  <c r="E39" i="36"/>
  <c r="F39" i="36"/>
  <c r="C40" i="36"/>
  <c r="D40" i="36"/>
  <c r="E40" i="36"/>
  <c r="F40" i="36"/>
  <c r="C41" i="36"/>
  <c r="D41" i="36"/>
  <c r="E41" i="36"/>
  <c r="F41" i="36"/>
  <c r="C42" i="36"/>
  <c r="D42" i="36"/>
  <c r="E42" i="36"/>
  <c r="F42" i="36"/>
  <c r="C43" i="36"/>
  <c r="D43" i="36"/>
  <c r="E43" i="36"/>
  <c r="F43" i="36"/>
  <c r="C44" i="36"/>
  <c r="D44" i="36"/>
  <c r="E44" i="36"/>
  <c r="F44" i="36"/>
  <c r="C45" i="36"/>
  <c r="D45" i="36"/>
  <c r="E45" i="36"/>
  <c r="F45" i="36"/>
  <c r="C46" i="36"/>
  <c r="D46" i="36"/>
  <c r="E46" i="36"/>
  <c r="F46" i="36"/>
  <c r="C47" i="36"/>
  <c r="D47" i="36"/>
  <c r="E47" i="36"/>
  <c r="F47" i="36"/>
  <c r="C48" i="36"/>
  <c r="D48" i="36"/>
  <c r="E48" i="36"/>
  <c r="F48" i="36"/>
  <c r="C49" i="36"/>
  <c r="D49" i="36"/>
  <c r="E49" i="36"/>
  <c r="F49" i="36"/>
  <c r="C50" i="36"/>
  <c r="D50" i="36"/>
  <c r="E50" i="36"/>
  <c r="F50" i="36"/>
  <c r="C51" i="36"/>
  <c r="D51" i="36"/>
  <c r="E51" i="36"/>
  <c r="F51" i="36"/>
  <c r="C52" i="36"/>
  <c r="D52" i="36"/>
  <c r="E52" i="36"/>
  <c r="F52" i="36"/>
  <c r="C53" i="36"/>
  <c r="D53" i="36"/>
  <c r="E53" i="36"/>
  <c r="F53" i="36"/>
  <c r="C54" i="36"/>
  <c r="D54" i="36"/>
  <c r="E54" i="36"/>
  <c r="F54" i="36"/>
  <c r="C55" i="36"/>
  <c r="D55" i="36"/>
  <c r="E55" i="36"/>
  <c r="F55" i="36"/>
  <c r="C56" i="36"/>
  <c r="D56" i="36"/>
  <c r="E56" i="36"/>
  <c r="F56" i="36"/>
  <c r="C57" i="36"/>
  <c r="D57" i="36"/>
  <c r="E57" i="36"/>
  <c r="F57" i="36"/>
  <c r="C58" i="36"/>
  <c r="D58" i="36"/>
  <c r="E58" i="36"/>
  <c r="F58" i="36"/>
  <c r="C59" i="36"/>
  <c r="D59" i="36"/>
  <c r="E59" i="36"/>
  <c r="F59" i="36"/>
  <c r="C60" i="36"/>
  <c r="D60" i="36"/>
  <c r="E60" i="36"/>
  <c r="F60" i="36"/>
  <c r="C61" i="36"/>
  <c r="D61" i="36"/>
  <c r="E61" i="36"/>
  <c r="F61" i="36"/>
  <c r="C62" i="36"/>
  <c r="D62" i="36"/>
  <c r="E62" i="36"/>
  <c r="F62" i="36"/>
  <c r="C63" i="36"/>
  <c r="D63" i="36"/>
  <c r="E63" i="36"/>
  <c r="F63" i="36"/>
  <c r="C64" i="36"/>
  <c r="D64" i="36"/>
  <c r="E64" i="36"/>
  <c r="F64" i="36"/>
  <c r="C65" i="36"/>
  <c r="D65" i="36"/>
  <c r="E65" i="36"/>
  <c r="F65" i="36"/>
  <c r="C66" i="36"/>
  <c r="D66" i="36"/>
  <c r="E66" i="36"/>
  <c r="F66" i="36"/>
  <c r="C67" i="36"/>
  <c r="D67" i="36"/>
  <c r="E67" i="36"/>
  <c r="F67" i="36"/>
  <c r="C68" i="36"/>
  <c r="D68" i="36"/>
  <c r="E68" i="36"/>
  <c r="F68" i="36"/>
  <c r="C69" i="36"/>
  <c r="D69" i="36"/>
  <c r="E69" i="36"/>
  <c r="F69" i="36"/>
  <c r="C70" i="36"/>
  <c r="D70" i="36"/>
  <c r="E70" i="36"/>
  <c r="F70" i="36"/>
  <c r="C71" i="36"/>
  <c r="D71" i="36"/>
  <c r="E71" i="36"/>
  <c r="F71" i="36"/>
  <c r="C72" i="36"/>
  <c r="D72" i="36"/>
  <c r="E72" i="36"/>
  <c r="F72" i="36"/>
  <c r="C73" i="36"/>
  <c r="D73" i="36"/>
  <c r="E73" i="36"/>
  <c r="F73" i="36"/>
  <c r="C74" i="36"/>
  <c r="D74" i="36"/>
  <c r="E74" i="36"/>
  <c r="F74" i="36"/>
  <c r="C75" i="36"/>
  <c r="D75" i="36"/>
  <c r="E75" i="36"/>
  <c r="F75" i="36"/>
  <c r="C76" i="36"/>
  <c r="D76" i="36"/>
  <c r="E76" i="36"/>
  <c r="F76" i="36"/>
  <c r="C77" i="36"/>
  <c r="D77" i="36"/>
  <c r="E77" i="36"/>
  <c r="F77" i="36"/>
  <c r="C78" i="36"/>
  <c r="D78" i="36"/>
  <c r="E78" i="36"/>
  <c r="F78" i="36"/>
  <c r="C79" i="36"/>
  <c r="D79" i="36"/>
  <c r="E79" i="36"/>
  <c r="F79" i="36"/>
  <c r="C80" i="36"/>
  <c r="D80" i="36"/>
  <c r="E80" i="36"/>
  <c r="F80" i="36"/>
  <c r="C81" i="36"/>
  <c r="D81" i="36"/>
  <c r="E81" i="36"/>
  <c r="F81" i="36"/>
  <c r="C82" i="36"/>
  <c r="D82" i="36"/>
  <c r="E82" i="36"/>
  <c r="F82" i="36"/>
  <c r="C83" i="36"/>
  <c r="D83" i="36"/>
  <c r="E83" i="36"/>
  <c r="F83" i="36"/>
  <c r="C84" i="36"/>
  <c r="D84" i="36"/>
  <c r="E84" i="36"/>
  <c r="F84" i="36"/>
  <c r="C85" i="36"/>
  <c r="D85" i="36"/>
  <c r="E85" i="36"/>
  <c r="F85" i="36"/>
  <c r="C86" i="36"/>
  <c r="D86" i="36"/>
  <c r="E86" i="36"/>
  <c r="F86" i="36"/>
  <c r="C87" i="36"/>
  <c r="D87" i="36"/>
  <c r="E87" i="36"/>
  <c r="F87" i="36"/>
  <c r="C88" i="36"/>
  <c r="D88" i="36"/>
  <c r="E88" i="36"/>
  <c r="F88" i="36"/>
  <c r="C89" i="36"/>
  <c r="D89" i="36"/>
  <c r="E89" i="36"/>
  <c r="F89" i="36"/>
  <c r="C90" i="36"/>
  <c r="D90" i="36"/>
  <c r="E90" i="36"/>
  <c r="F90" i="36"/>
  <c r="C91" i="36"/>
  <c r="D91" i="36"/>
  <c r="E91" i="36"/>
  <c r="F91" i="36"/>
  <c r="C92" i="36"/>
  <c r="D92" i="36"/>
  <c r="E92" i="36"/>
  <c r="F92" i="36"/>
  <c r="C93" i="36"/>
  <c r="D93" i="36"/>
  <c r="E93" i="36"/>
  <c r="F93" i="36"/>
  <c r="C94" i="36"/>
  <c r="D94" i="36"/>
  <c r="E94" i="36"/>
  <c r="F94" i="36"/>
  <c r="C95" i="36"/>
  <c r="D95" i="36"/>
  <c r="E95" i="36"/>
  <c r="F95" i="36"/>
  <c r="C96" i="36"/>
  <c r="D96" i="36"/>
  <c r="E96" i="36"/>
  <c r="F96" i="36"/>
  <c r="C97" i="36"/>
  <c r="D97" i="36"/>
  <c r="E97" i="36"/>
  <c r="F97" i="36"/>
  <c r="C98" i="36"/>
  <c r="D98" i="36"/>
  <c r="E98" i="36"/>
  <c r="F98" i="36"/>
  <c r="C99" i="36"/>
  <c r="D99" i="36"/>
  <c r="E99" i="36"/>
  <c r="F99" i="36"/>
  <c r="C100" i="36"/>
  <c r="D100" i="36"/>
  <c r="E100" i="36"/>
  <c r="F100" i="36"/>
  <c r="C101" i="36"/>
  <c r="D101" i="36"/>
  <c r="E101" i="36"/>
  <c r="F101" i="36"/>
  <c r="C102" i="36"/>
  <c r="D102" i="36"/>
  <c r="E102" i="36"/>
  <c r="F102" i="36"/>
  <c r="C103" i="36"/>
  <c r="D103" i="36"/>
  <c r="E103" i="36"/>
  <c r="F103" i="36"/>
  <c r="C104" i="36"/>
  <c r="D104" i="36"/>
  <c r="E104" i="36"/>
  <c r="F104" i="36"/>
  <c r="C105" i="36"/>
  <c r="D105" i="36"/>
  <c r="E105" i="36"/>
  <c r="F105" i="36"/>
  <c r="C106" i="36"/>
  <c r="D106" i="36"/>
  <c r="E106" i="36"/>
  <c r="F106" i="36"/>
  <c r="C107" i="36"/>
  <c r="D107" i="36"/>
  <c r="E107" i="36"/>
  <c r="F107" i="36"/>
  <c r="C108" i="36"/>
  <c r="D108" i="36"/>
  <c r="E108" i="36"/>
  <c r="F108" i="36"/>
  <c r="C109" i="36"/>
  <c r="D109" i="36"/>
  <c r="E109" i="36"/>
  <c r="F109" i="36"/>
  <c r="C110" i="36"/>
  <c r="D110" i="36"/>
  <c r="E110" i="36"/>
  <c r="F110" i="36"/>
  <c r="C111" i="36"/>
  <c r="D111" i="36"/>
  <c r="E111" i="36"/>
  <c r="F111" i="36"/>
  <c r="C112" i="36"/>
  <c r="D112" i="36"/>
  <c r="E112" i="36"/>
  <c r="F112" i="36"/>
  <c r="C113" i="36"/>
  <c r="D113" i="36"/>
  <c r="E113" i="36"/>
  <c r="F113" i="36"/>
  <c r="C114" i="36"/>
  <c r="D114" i="36"/>
  <c r="E114" i="36"/>
  <c r="F114" i="36"/>
  <c r="C115" i="36"/>
  <c r="D115" i="36"/>
  <c r="E115" i="36"/>
  <c r="F115" i="36"/>
  <c r="C116" i="36"/>
  <c r="D116" i="36"/>
  <c r="E116" i="36"/>
  <c r="F116" i="36"/>
  <c r="C117" i="36"/>
  <c r="D117" i="36"/>
  <c r="E117" i="36"/>
  <c r="F117" i="36"/>
  <c r="C118" i="36"/>
  <c r="D118" i="36"/>
  <c r="E118" i="36"/>
  <c r="F118" i="36"/>
  <c r="C119" i="36"/>
  <c r="D119" i="36"/>
  <c r="E119" i="36"/>
  <c r="F119" i="36"/>
  <c r="C120" i="36"/>
  <c r="D120" i="36"/>
  <c r="E120" i="36"/>
  <c r="F120" i="36"/>
  <c r="C121" i="36"/>
  <c r="D121" i="36"/>
  <c r="E121" i="36"/>
  <c r="F121" i="36"/>
  <c r="C122" i="36"/>
  <c r="D122" i="36"/>
  <c r="E122" i="36"/>
  <c r="F122" i="36"/>
  <c r="C123" i="36"/>
  <c r="D123" i="36"/>
  <c r="E123" i="36"/>
  <c r="F123" i="36"/>
  <c r="C124" i="36"/>
  <c r="D124" i="36"/>
  <c r="E124" i="36"/>
  <c r="F124" i="36"/>
  <c r="C125" i="36"/>
  <c r="D125" i="36"/>
  <c r="E125" i="36"/>
  <c r="F125" i="36"/>
  <c r="C126" i="36"/>
  <c r="D126" i="36"/>
  <c r="E126" i="36"/>
  <c r="F126" i="36"/>
  <c r="C127" i="36"/>
  <c r="D127" i="36"/>
  <c r="E127" i="36"/>
  <c r="F127" i="36"/>
  <c r="D8" i="36"/>
  <c r="E8" i="36"/>
  <c r="F8" i="36"/>
  <c r="C8" i="36"/>
  <c r="N57" i="4" l="1"/>
  <c r="C57" i="4" s="1"/>
  <c r="AL56" i="14"/>
  <c r="N31" i="4"/>
  <c r="C31" i="4" s="1"/>
  <c r="AL30" i="14"/>
  <c r="N47" i="4"/>
  <c r="C47" i="4" s="1"/>
  <c r="AL46" i="14"/>
  <c r="N63" i="4"/>
  <c r="C63" i="4" s="1"/>
  <c r="AL62" i="14"/>
  <c r="N71" i="4"/>
  <c r="C71" i="4" s="1"/>
  <c r="AL70" i="14"/>
  <c r="N79" i="4"/>
  <c r="C79" i="4" s="1"/>
  <c r="AL78" i="14"/>
  <c r="N87" i="4"/>
  <c r="C87" i="4" s="1"/>
  <c r="AL86" i="14"/>
  <c r="N95" i="4"/>
  <c r="C95" i="4" s="1"/>
  <c r="AL94" i="14"/>
  <c r="N103" i="4"/>
  <c r="C103" i="4" s="1"/>
  <c r="AL102" i="14"/>
  <c r="N111" i="4"/>
  <c r="C111" i="4" s="1"/>
  <c r="AL110" i="14"/>
  <c r="N119" i="4"/>
  <c r="C119" i="4" s="1"/>
  <c r="AL118" i="14"/>
  <c r="N65" i="4"/>
  <c r="C65" i="4" s="1"/>
  <c r="AL64" i="14"/>
  <c r="N49" i="4"/>
  <c r="C49" i="4" s="1"/>
  <c r="AL48" i="14"/>
  <c r="N7" i="4"/>
  <c r="C7" i="4" s="1"/>
  <c r="AL6" i="14"/>
  <c r="AK130" i="14"/>
  <c r="AK7" i="14" s="1"/>
  <c r="I12" i="14"/>
  <c r="I20" i="14"/>
  <c r="AK146" i="14"/>
  <c r="AK23" i="14" s="1"/>
  <c r="I36" i="14"/>
  <c r="AK162" i="14"/>
  <c r="AK39" i="14" s="1"/>
  <c r="I44" i="14"/>
  <c r="I52" i="14"/>
  <c r="AK178" i="14"/>
  <c r="AK55" i="14" s="1"/>
  <c r="AK186" i="14"/>
  <c r="AK63" i="14" s="1"/>
  <c r="N63" i="14"/>
  <c r="AK194" i="14"/>
  <c r="AK71" i="14" s="1"/>
  <c r="I76" i="14"/>
  <c r="AK202" i="14"/>
  <c r="AK79" i="14" s="1"/>
  <c r="N79" i="14"/>
  <c r="I84" i="14"/>
  <c r="AK210" i="14"/>
  <c r="AK87" i="14" s="1"/>
  <c r="I92" i="14"/>
  <c r="AK218" i="14"/>
  <c r="AK95" i="14" s="1"/>
  <c r="N95" i="14"/>
  <c r="I100" i="14"/>
  <c r="AK226" i="14"/>
  <c r="AK103" i="14" s="1"/>
  <c r="I108" i="14"/>
  <c r="AK234" i="14"/>
  <c r="AK111" i="14" s="1"/>
  <c r="N111" i="14"/>
  <c r="I116" i="14"/>
  <c r="AK242" i="14"/>
  <c r="AK119" i="14" s="1"/>
  <c r="I124" i="14"/>
  <c r="H6" i="14"/>
  <c r="L10" i="14"/>
  <c r="H14" i="14"/>
  <c r="L18" i="14"/>
  <c r="H22" i="14"/>
  <c r="L26" i="14"/>
  <c r="AD30" i="14"/>
  <c r="G30" i="14"/>
  <c r="AH34" i="14"/>
  <c r="K34" i="14"/>
  <c r="AE161" i="14"/>
  <c r="AE38" i="14" s="1"/>
  <c r="L42" i="14"/>
  <c r="H54" i="14"/>
  <c r="AE177" i="14"/>
  <c r="AE54" i="14" s="1"/>
  <c r="AH58" i="14"/>
  <c r="K58" i="14"/>
  <c r="AD62" i="14"/>
  <c r="G62" i="14"/>
  <c r="AH66" i="14"/>
  <c r="K66" i="14"/>
  <c r="AD70" i="14"/>
  <c r="G70" i="14"/>
  <c r="I77" i="14"/>
  <c r="M81" i="14"/>
  <c r="I85" i="14"/>
  <c r="AF216" i="14"/>
  <c r="AF93" i="14" s="1"/>
  <c r="M97" i="14"/>
  <c r="I101" i="14"/>
  <c r="AF224" i="14"/>
  <c r="AF101" i="14" s="1"/>
  <c r="M105" i="14"/>
  <c r="AF232" i="14"/>
  <c r="AF109" i="14" s="1"/>
  <c r="M113" i="14"/>
  <c r="I117" i="14"/>
  <c r="AH110" i="14"/>
  <c r="K110" i="14"/>
  <c r="H7" i="14"/>
  <c r="M10" i="14"/>
  <c r="G15" i="14"/>
  <c r="AD15" i="14"/>
  <c r="H23" i="14"/>
  <c r="AD31" i="14"/>
  <c r="G31" i="14"/>
  <c r="J53" i="14"/>
  <c r="AK180" i="14"/>
  <c r="AK57" i="14" s="1"/>
  <c r="AI190" i="14"/>
  <c r="AI67" i="14" s="1"/>
  <c r="N80" i="4"/>
  <c r="C80" i="4" s="1"/>
  <c r="AL79" i="14"/>
  <c r="N96" i="4"/>
  <c r="C96" i="4" s="1"/>
  <c r="AL95" i="14"/>
  <c r="O95" i="14"/>
  <c r="J101" i="14"/>
  <c r="AG224" i="14"/>
  <c r="AG101" i="14" s="1"/>
  <c r="AJ228" i="14"/>
  <c r="AJ105" i="14" s="1"/>
  <c r="AE130" i="14"/>
  <c r="AE7" i="14" s="1"/>
  <c r="AD16" i="14"/>
  <c r="G16" i="14"/>
  <c r="AH20" i="14"/>
  <c r="K20" i="14"/>
  <c r="AD24" i="14"/>
  <c r="G24" i="14"/>
  <c r="L28" i="14"/>
  <c r="AI151" i="14"/>
  <c r="AI28" i="14" s="1"/>
  <c r="H32" i="14"/>
  <c r="AI159" i="14"/>
  <c r="AI36" i="14" s="1"/>
  <c r="G40" i="14"/>
  <c r="AD40" i="14"/>
  <c r="AG176" i="14"/>
  <c r="AG53" i="14" s="1"/>
  <c r="K69" i="14"/>
  <c r="AK197" i="14"/>
  <c r="AK74" i="14" s="1"/>
  <c r="G80" i="14"/>
  <c r="AD80" i="14"/>
  <c r="K85" i="14"/>
  <c r="N90" i="14"/>
  <c r="AK213" i="14"/>
  <c r="AK90" i="14" s="1"/>
  <c r="AD96" i="14"/>
  <c r="G96" i="14"/>
  <c r="K101" i="14"/>
  <c r="AK229" i="14"/>
  <c r="AK106" i="14" s="1"/>
  <c r="AD112" i="14"/>
  <c r="G112" i="14"/>
  <c r="N122" i="14"/>
  <c r="AK245" i="14"/>
  <c r="AK122" i="14" s="1"/>
  <c r="J7" i="14"/>
  <c r="AG130" i="14"/>
  <c r="AG7" i="14" s="1"/>
  <c r="AK142" i="14"/>
  <c r="AK19" i="14" s="1"/>
  <c r="G25" i="14"/>
  <c r="AD25" i="14"/>
  <c r="L29" i="14"/>
  <c r="AI152" i="14"/>
  <c r="AI29" i="14" s="1"/>
  <c r="O34" i="14"/>
  <c r="AL157" i="14"/>
  <c r="H49" i="14"/>
  <c r="AE172" i="14"/>
  <c r="AE49" i="14" s="1"/>
  <c r="L53" i="14"/>
  <c r="AI176" i="14"/>
  <c r="AI53" i="14" s="1"/>
  <c r="O58" i="14"/>
  <c r="AL181" i="14"/>
  <c r="I64" i="14"/>
  <c r="AF187" i="14"/>
  <c r="AF64" i="14" s="1"/>
  <c r="M68" i="14"/>
  <c r="AJ191" i="14"/>
  <c r="AJ68" i="14" s="1"/>
  <c r="N74" i="4"/>
  <c r="C74" i="4" s="1"/>
  <c r="AL73" i="14"/>
  <c r="O73" i="14"/>
  <c r="AG202" i="14"/>
  <c r="AG79" i="14" s="1"/>
  <c r="N98" i="4"/>
  <c r="C98" i="4" s="1"/>
  <c r="AL97" i="14"/>
  <c r="O97" i="14"/>
  <c r="M108" i="14"/>
  <c r="N114" i="4"/>
  <c r="C114" i="4" s="1"/>
  <c r="AL113" i="14"/>
  <c r="O113" i="14"/>
  <c r="M13" i="14"/>
  <c r="AJ136" i="14"/>
  <c r="AJ13" i="14" s="1"/>
  <c r="AH30" i="14"/>
  <c r="K30" i="14"/>
  <c r="AJ176" i="14"/>
  <c r="AJ53" i="14" s="1"/>
  <c r="AH78" i="14"/>
  <c r="K78" i="14"/>
  <c r="AD98" i="14"/>
  <c r="G98" i="14"/>
  <c r="O79" i="14"/>
  <c r="AK240" i="14"/>
  <c r="AK117" i="14" s="1"/>
  <c r="O36" i="14"/>
  <c r="AL159" i="14"/>
  <c r="K10" i="14"/>
  <c r="N39" i="4"/>
  <c r="C39" i="4" s="1"/>
  <c r="AL38" i="14"/>
  <c r="AD86" i="14"/>
  <c r="G86" i="14"/>
  <c r="N24" i="4"/>
  <c r="C24" i="4" s="1"/>
  <c r="O23" i="14"/>
  <c r="AL23" i="14"/>
  <c r="AK228" i="14"/>
  <c r="AK105" i="14" s="1"/>
  <c r="N105" i="14"/>
  <c r="AJ143" i="14"/>
  <c r="AJ20" i="14" s="1"/>
  <c r="AD29" i="14"/>
  <c r="G29" i="14"/>
  <c r="AD37" i="14"/>
  <c r="G37" i="14"/>
  <c r="AD45" i="14"/>
  <c r="G45" i="14"/>
  <c r="M56" i="14"/>
  <c r="M88" i="14"/>
  <c r="M96" i="14"/>
  <c r="M120" i="14"/>
  <c r="AJ232" i="14"/>
  <c r="AJ109" i="14" s="1"/>
  <c r="K11" i="14"/>
  <c r="K19" i="14"/>
  <c r="K35" i="14"/>
  <c r="K43" i="14"/>
  <c r="AH174" i="14"/>
  <c r="AH51" i="14" s="1"/>
  <c r="AI221" i="14"/>
  <c r="AI98" i="14" s="1"/>
  <c r="H102" i="14"/>
  <c r="L106" i="14"/>
  <c r="AI229" i="14"/>
  <c r="AI106" i="14" s="1"/>
  <c r="AI237" i="14"/>
  <c r="AI114" i="14" s="1"/>
  <c r="L122" i="14"/>
  <c r="L11" i="14"/>
  <c r="N16" i="4"/>
  <c r="C16" i="4" s="1"/>
  <c r="AL15" i="14"/>
  <c r="O15" i="14"/>
  <c r="N32" i="4"/>
  <c r="C32" i="4" s="1"/>
  <c r="AL31" i="14"/>
  <c r="O31" i="14"/>
  <c r="J45" i="14"/>
  <c r="O48" i="14"/>
  <c r="G55" i="14"/>
  <c r="AD55" i="14"/>
  <c r="M58" i="14"/>
  <c r="AL219" i="14"/>
  <c r="I102" i="14"/>
  <c r="N112" i="4"/>
  <c r="C112" i="4" s="1"/>
  <c r="AL111" i="14"/>
  <c r="O111" i="14"/>
  <c r="N17" i="4"/>
  <c r="C17" i="4" s="1"/>
  <c r="AL16" i="14"/>
  <c r="N25" i="4"/>
  <c r="C25" i="4" s="1"/>
  <c r="AL24" i="14"/>
  <c r="AJ181" i="14"/>
  <c r="AJ58" i="14" s="1"/>
  <c r="AG193" i="14"/>
  <c r="AG70" i="14" s="1"/>
  <c r="AH76" i="14"/>
  <c r="K76" i="14"/>
  <c r="AG209" i="14"/>
  <c r="AG86" i="14" s="1"/>
  <c r="AG225" i="14"/>
  <c r="AG102" i="14" s="1"/>
  <c r="AH108" i="14"/>
  <c r="K108" i="14"/>
  <c r="AG241" i="14"/>
  <c r="AG118" i="14" s="1"/>
  <c r="AH124" i="14"/>
  <c r="K124" i="14"/>
  <c r="I8" i="14"/>
  <c r="AK134" i="14"/>
  <c r="AK11" i="14" s="1"/>
  <c r="N11" i="14"/>
  <c r="N26" i="4"/>
  <c r="C26" i="4" s="1"/>
  <c r="AL25" i="14"/>
  <c r="O25" i="14"/>
  <c r="AK158" i="14"/>
  <c r="AK35" i="14" s="1"/>
  <c r="AD41" i="14"/>
  <c r="G41" i="14"/>
  <c r="N50" i="4"/>
  <c r="C50" i="4" s="1"/>
  <c r="AL49" i="14"/>
  <c r="O49" i="14"/>
  <c r="AK182" i="14"/>
  <c r="AK59" i="14" s="1"/>
  <c r="N59" i="14"/>
  <c r="AE188" i="14"/>
  <c r="AE65" i="14" s="1"/>
  <c r="AI192" i="14"/>
  <c r="AI69" i="14" s="1"/>
  <c r="AL197" i="14"/>
  <c r="AF203" i="14"/>
  <c r="AF80" i="14" s="1"/>
  <c r="AJ207" i="14"/>
  <c r="AJ84" i="14" s="1"/>
  <c r="N90" i="4"/>
  <c r="C90" i="4" s="1"/>
  <c r="AL89" i="14"/>
  <c r="O89" i="14"/>
  <c r="J95" i="14"/>
  <c r="AG218" i="14"/>
  <c r="AG95" i="14" s="1"/>
  <c r="L109" i="14"/>
  <c r="AK238" i="14"/>
  <c r="AK115" i="14" s="1"/>
  <c r="N115" i="14"/>
  <c r="N122" i="4"/>
  <c r="C122" i="4" s="1"/>
  <c r="AL121" i="14"/>
  <c r="O121" i="14"/>
  <c r="I9" i="14"/>
  <c r="AF132" i="14"/>
  <c r="AF9" i="14" s="1"/>
  <c r="L14" i="14"/>
  <c r="AI137" i="14"/>
  <c r="AI14" i="14" s="1"/>
  <c r="M21" i="14"/>
  <c r="AJ144" i="14"/>
  <c r="AJ21" i="14" s="1"/>
  <c r="AG155" i="14"/>
  <c r="AG32" i="14" s="1"/>
  <c r="H42" i="14"/>
  <c r="AE165" i="14"/>
  <c r="AE42" i="14" s="1"/>
  <c r="L54" i="14"/>
  <c r="AI177" i="14"/>
  <c r="AI54" i="14" s="1"/>
  <c r="AI209" i="14"/>
  <c r="AI86" i="14" s="1"/>
  <c r="AD106" i="14"/>
  <c r="G106" i="14"/>
  <c r="AD91" i="14"/>
  <c r="G91" i="14"/>
  <c r="M16" i="14"/>
  <c r="M40" i="14"/>
  <c r="AD61" i="14"/>
  <c r="G61" i="14"/>
  <c r="AD77" i="14"/>
  <c r="G77" i="14"/>
  <c r="AD117" i="14"/>
  <c r="G117" i="14"/>
  <c r="N15" i="4"/>
  <c r="C15" i="4" s="1"/>
  <c r="AL14" i="14"/>
  <c r="AD78" i="14"/>
  <c r="G78" i="14"/>
  <c r="AH98" i="14"/>
  <c r="K98" i="14"/>
  <c r="AD118" i="14"/>
  <c r="G118" i="14"/>
  <c r="N8" i="4"/>
  <c r="C8" i="4" s="1"/>
  <c r="AL7" i="14"/>
  <c r="O7" i="14"/>
  <c r="AI181" i="14"/>
  <c r="AI58" i="14" s="1"/>
  <c r="N41" i="4"/>
  <c r="C41" i="4" s="1"/>
  <c r="AL40" i="14"/>
  <c r="AJ246" i="14"/>
  <c r="AJ123" i="14" s="1"/>
  <c r="AE212" i="14"/>
  <c r="AE89" i="14" s="1"/>
  <c r="AF227" i="14"/>
  <c r="AF104" i="14" s="1"/>
  <c r="AF236" i="14"/>
  <c r="AF113" i="14" s="1"/>
  <c r="H66" i="14"/>
  <c r="AE189" i="14"/>
  <c r="AE66" i="14" s="1"/>
  <c r="N14" i="4"/>
  <c r="C14" i="4" s="1"/>
  <c r="O13" i="14"/>
  <c r="AL13" i="14"/>
  <c r="N46" i="4"/>
  <c r="C46" i="4" s="1"/>
  <c r="AL45" i="14"/>
  <c r="O45" i="14"/>
  <c r="N54" i="4"/>
  <c r="C54" i="4" s="1"/>
  <c r="AL53" i="14"/>
  <c r="O53" i="14"/>
  <c r="N70" i="4"/>
  <c r="C70" i="4" s="1"/>
  <c r="AL69" i="14"/>
  <c r="O69" i="14"/>
  <c r="N86" i="4"/>
  <c r="C86" i="4" s="1"/>
  <c r="AL85" i="14"/>
  <c r="O85" i="14"/>
  <c r="N102" i="4"/>
  <c r="C102" i="4" s="1"/>
  <c r="AL101" i="14"/>
  <c r="O101" i="14"/>
  <c r="N118" i="4"/>
  <c r="C118" i="4" s="1"/>
  <c r="AL117" i="14"/>
  <c r="O117" i="14"/>
  <c r="AJ131" i="14"/>
  <c r="AJ8" i="14" s="1"/>
  <c r="AG135" i="14"/>
  <c r="AG12" i="14" s="1"/>
  <c r="J12" i="14"/>
  <c r="AJ139" i="14"/>
  <c r="AJ16" i="14" s="1"/>
  <c r="AJ147" i="14"/>
  <c r="AJ24" i="14" s="1"/>
  <c r="AG151" i="14"/>
  <c r="AG28" i="14" s="1"/>
  <c r="J28" i="14"/>
  <c r="AJ163" i="14"/>
  <c r="AJ40" i="14" s="1"/>
  <c r="AG167" i="14"/>
  <c r="AG44" i="14" s="1"/>
  <c r="AJ171" i="14"/>
  <c r="AJ48" i="14" s="1"/>
  <c r="AH182" i="14"/>
  <c r="AH59" i="14" s="1"/>
  <c r="AH190" i="14"/>
  <c r="AH67" i="14" s="1"/>
  <c r="G122" i="14"/>
  <c r="AD122" i="14"/>
  <c r="O40" i="14"/>
  <c r="AK172" i="14"/>
  <c r="AK49" i="14" s="1"/>
  <c r="H55" i="14"/>
  <c r="J93" i="14"/>
  <c r="AG216" i="14"/>
  <c r="AG93" i="14" s="1"/>
  <c r="J117" i="14"/>
  <c r="AG240" i="14"/>
  <c r="AG117" i="14" s="1"/>
  <c r="O120" i="14"/>
  <c r="AL243" i="14"/>
  <c r="N108" i="14"/>
  <c r="AK231" i="14"/>
  <c r="AK108" i="14" s="1"/>
  <c r="H8" i="14"/>
  <c r="AH12" i="14"/>
  <c r="K12" i="14"/>
  <c r="AG169" i="14"/>
  <c r="AG46" i="14" s="1"/>
  <c r="J46" i="14"/>
  <c r="AK173" i="14"/>
  <c r="AK50" i="14" s="1"/>
  <c r="AG177" i="14"/>
  <c r="AG54" i="14" s="1"/>
  <c r="J54" i="14"/>
  <c r="N58" i="14"/>
  <c r="AK181" i="14"/>
  <c r="AK58" i="14" s="1"/>
  <c r="AG185" i="14"/>
  <c r="AG62" i="14" s="1"/>
  <c r="J62" i="14"/>
  <c r="AF194" i="14"/>
  <c r="AF71" i="14" s="1"/>
  <c r="AI199" i="14"/>
  <c r="AI76" i="14" s="1"/>
  <c r="I87" i="14"/>
  <c r="AF210" i="14"/>
  <c r="AF87" i="14" s="1"/>
  <c r="AI215" i="14"/>
  <c r="AI92" i="14" s="1"/>
  <c r="AF226" i="14"/>
  <c r="AF103" i="14" s="1"/>
  <c r="AI231" i="14"/>
  <c r="AI108" i="14" s="1"/>
  <c r="I119" i="14"/>
  <c r="AF242" i="14"/>
  <c r="AF119" i="14" s="1"/>
  <c r="AI247" i="14"/>
  <c r="AI124" i="14" s="1"/>
  <c r="AE140" i="14"/>
  <c r="AE17" i="14" s="1"/>
  <c r="AI144" i="14"/>
  <c r="AI21" i="14" s="1"/>
  <c r="O26" i="14"/>
  <c r="AL149" i="14"/>
  <c r="AF155" i="14"/>
  <c r="AF32" i="14" s="1"/>
  <c r="AJ159" i="14"/>
  <c r="AJ36" i="14" s="1"/>
  <c r="AI168" i="14"/>
  <c r="AI45" i="14" s="1"/>
  <c r="O50" i="14"/>
  <c r="AL173" i="14"/>
  <c r="AF179" i="14"/>
  <c r="AF56" i="14" s="1"/>
  <c r="AJ183" i="14"/>
  <c r="AJ60" i="14" s="1"/>
  <c r="AG194" i="14"/>
  <c r="AG71" i="14" s="1"/>
  <c r="AK222" i="14"/>
  <c r="AK99" i="14" s="1"/>
  <c r="AE228" i="14"/>
  <c r="AE105" i="14" s="1"/>
  <c r="AG234" i="14"/>
  <c r="AG111" i="14" s="1"/>
  <c r="M116" i="14"/>
  <c r="L118" i="14"/>
  <c r="AI241" i="14"/>
  <c r="AI118" i="14" s="1"/>
  <c r="H26" i="14"/>
  <c r="AE149" i="14"/>
  <c r="AE26" i="14" s="1"/>
  <c r="I33" i="14"/>
  <c r="AF156" i="14"/>
  <c r="AF33" i="14" s="1"/>
  <c r="AH38" i="14"/>
  <c r="K38" i="14"/>
  <c r="I49" i="14"/>
  <c r="AF172" i="14"/>
  <c r="AF49" i="14" s="1"/>
  <c r="H74" i="14"/>
  <c r="AE197" i="14"/>
  <c r="AE74" i="14" s="1"/>
  <c r="L94" i="14"/>
  <c r="AI217" i="14"/>
  <c r="AI94" i="14" s="1"/>
  <c r="K52" i="14"/>
  <c r="H43" i="14"/>
  <c r="H123" i="14"/>
  <c r="N68" i="4"/>
  <c r="C68" i="4" s="1"/>
  <c r="AL67" i="14"/>
  <c r="AK144" i="14"/>
  <c r="AK21" i="14" s="1"/>
  <c r="N21" i="14"/>
  <c r="G13" i="14"/>
  <c r="AD13" i="14"/>
  <c r="K27" i="14"/>
  <c r="H62" i="14"/>
  <c r="AE185" i="14"/>
  <c r="AE62" i="14" s="1"/>
  <c r="AD110" i="14"/>
  <c r="G110" i="14"/>
  <c r="O114" i="14"/>
  <c r="L9" i="14"/>
  <c r="L17" i="14"/>
  <c r="N22" i="4"/>
  <c r="C22" i="4" s="1"/>
  <c r="AL21" i="14"/>
  <c r="O21" i="14"/>
  <c r="L25" i="14"/>
  <c r="N30" i="4"/>
  <c r="C30" i="4" s="1"/>
  <c r="AL29" i="14"/>
  <c r="O29" i="14"/>
  <c r="N38" i="4"/>
  <c r="C38" i="4" s="1"/>
  <c r="AL37" i="14"/>
  <c r="O37" i="14"/>
  <c r="L41" i="14"/>
  <c r="L49" i="14"/>
  <c r="L57" i="14"/>
  <c r="N62" i="4"/>
  <c r="C62" i="4" s="1"/>
  <c r="AL61" i="14"/>
  <c r="O61" i="14"/>
  <c r="L65" i="14"/>
  <c r="L73" i="14"/>
  <c r="N78" i="4"/>
  <c r="C78" i="4" s="1"/>
  <c r="AL77" i="14"/>
  <c r="O77" i="14"/>
  <c r="L81" i="14"/>
  <c r="L89" i="14"/>
  <c r="N94" i="4"/>
  <c r="C94" i="4" s="1"/>
  <c r="AL93" i="14"/>
  <c r="L97" i="14"/>
  <c r="L105" i="14"/>
  <c r="N110" i="4"/>
  <c r="C110" i="4" s="1"/>
  <c r="AL109" i="14"/>
  <c r="O109" i="14"/>
  <c r="L113" i="14"/>
  <c r="L121" i="14"/>
  <c r="AK239" i="14"/>
  <c r="AK116" i="14" s="1"/>
  <c r="N8" i="14"/>
  <c r="AF135" i="14"/>
  <c r="AF12" i="14" s="1"/>
  <c r="N16" i="14"/>
  <c r="AG143" i="14"/>
  <c r="AG20" i="14" s="1"/>
  <c r="N24" i="14"/>
  <c r="AF151" i="14"/>
  <c r="AF28" i="14" s="1"/>
  <c r="N32" i="14"/>
  <c r="AG159" i="14"/>
  <c r="AG36" i="14" s="1"/>
  <c r="N40" i="14"/>
  <c r="AF167" i="14"/>
  <c r="AF44" i="14" s="1"/>
  <c r="N48" i="14"/>
  <c r="AG175" i="14"/>
  <c r="AG52" i="14" s="1"/>
  <c r="AJ179" i="14"/>
  <c r="AJ56" i="14" s="1"/>
  <c r="AF183" i="14"/>
  <c r="AF60" i="14" s="1"/>
  <c r="AJ187" i="14"/>
  <c r="AJ64" i="14" s="1"/>
  <c r="AF191" i="14"/>
  <c r="AF68" i="14" s="1"/>
  <c r="K75" i="14"/>
  <c r="K83" i="14"/>
  <c r="K91" i="14"/>
  <c r="K99" i="14"/>
  <c r="K107" i="14"/>
  <c r="K115" i="14"/>
  <c r="K123" i="14"/>
  <c r="AE245" i="14"/>
  <c r="AE122" i="14" s="1"/>
  <c r="J13" i="14"/>
  <c r="AG136" i="14"/>
  <c r="AG13" i="14" s="1"/>
  <c r="O16" i="14"/>
  <c r="J21" i="14"/>
  <c r="O24" i="14"/>
  <c r="J29" i="14"/>
  <c r="O32" i="14"/>
  <c r="J37" i="14"/>
  <c r="AK164" i="14"/>
  <c r="AK41" i="14" s="1"/>
  <c r="AE169" i="14"/>
  <c r="AE46" i="14" s="1"/>
  <c r="AI173" i="14"/>
  <c r="AI50" i="14" s="1"/>
  <c r="O64" i="14"/>
  <c r="AJ196" i="14"/>
  <c r="AJ73" i="14" s="1"/>
  <c r="AE201" i="14"/>
  <c r="AE78" i="14" s="1"/>
  <c r="AJ204" i="14"/>
  <c r="AJ81" i="14" s="1"/>
  <c r="AE209" i="14"/>
  <c r="AE86" i="14" s="1"/>
  <c r="AJ212" i="14"/>
  <c r="AJ89" i="14" s="1"/>
  <c r="AE217" i="14"/>
  <c r="AE94" i="14" s="1"/>
  <c r="AK220" i="14"/>
  <c r="AK97" i="14" s="1"/>
  <c r="AE226" i="14"/>
  <c r="AE103" i="14" s="1"/>
  <c r="AI230" i="14"/>
  <c r="AI107" i="14" s="1"/>
  <c r="AL235" i="14"/>
  <c r="O112" i="14" s="1"/>
  <c r="AE241" i="14"/>
  <c r="AE118" i="14" s="1"/>
  <c r="AJ244" i="14"/>
  <c r="AJ121" i="14" s="1"/>
  <c r="N123" i="4"/>
  <c r="C123" i="4" s="1"/>
  <c r="AL122" i="14"/>
  <c r="AL131" i="14"/>
  <c r="K13" i="14"/>
  <c r="AJ141" i="14"/>
  <c r="AJ18" i="14" s="1"/>
  <c r="AJ149" i="14"/>
  <c r="AJ26" i="14" s="1"/>
  <c r="AG153" i="14"/>
  <c r="AG30" i="14" s="1"/>
  <c r="AK157" i="14"/>
  <c r="AK34" i="14" s="1"/>
  <c r="AG161" i="14"/>
  <c r="AG38" i="14" s="1"/>
  <c r="J38" i="14"/>
  <c r="AK165" i="14"/>
  <c r="AK42" i="14" s="1"/>
  <c r="AE178" i="14"/>
  <c r="AE55" i="14" s="1"/>
  <c r="AI182" i="14"/>
  <c r="AI59" i="14" s="1"/>
  <c r="AE186" i="14"/>
  <c r="AE63" i="14" s="1"/>
  <c r="N66" i="14"/>
  <c r="AK189" i="14"/>
  <c r="AK66" i="14" s="1"/>
  <c r="AD72" i="14"/>
  <c r="G72" i="14"/>
  <c r="K77" i="14"/>
  <c r="N82" i="14"/>
  <c r="AK205" i="14"/>
  <c r="AK82" i="14" s="1"/>
  <c r="AD88" i="14"/>
  <c r="G88" i="14"/>
  <c r="K93" i="14"/>
  <c r="N98" i="14"/>
  <c r="AK221" i="14"/>
  <c r="AK98" i="14" s="1"/>
  <c r="AD104" i="14"/>
  <c r="G104" i="14"/>
  <c r="K109" i="14"/>
  <c r="AK237" i="14"/>
  <c r="AK114" i="14" s="1"/>
  <c r="AD120" i="14"/>
  <c r="G120" i="14"/>
  <c r="AE132" i="14"/>
  <c r="AE9" i="14" s="1"/>
  <c r="AI135" i="14"/>
  <c r="AI12" i="14" s="1"/>
  <c r="J23" i="14"/>
  <c r="AG146" i="14"/>
  <c r="AG23" i="14" s="1"/>
  <c r="AK150" i="14"/>
  <c r="AK27" i="14" s="1"/>
  <c r="N42" i="4"/>
  <c r="C42" i="4" s="1"/>
  <c r="AL41" i="14"/>
  <c r="O41" i="14"/>
  <c r="J47" i="14"/>
  <c r="AG170" i="14"/>
  <c r="AG47" i="14" s="1"/>
  <c r="N66" i="4"/>
  <c r="C66" i="4" s="1"/>
  <c r="AL65" i="14"/>
  <c r="AK198" i="14"/>
  <c r="AK75" i="14" s="1"/>
  <c r="N75" i="14"/>
  <c r="AE204" i="14"/>
  <c r="AE81" i="14" s="1"/>
  <c r="L85" i="14"/>
  <c r="AI208" i="14"/>
  <c r="AI85" i="14" s="1"/>
  <c r="AL213" i="14"/>
  <c r="AF219" i="14"/>
  <c r="AF96" i="14" s="1"/>
  <c r="AJ223" i="14"/>
  <c r="AJ100" i="14" s="1"/>
  <c r="N106" i="4"/>
  <c r="C106" i="4" s="1"/>
  <c r="AL105" i="14"/>
  <c r="AF235" i="14"/>
  <c r="AF112" i="14" s="1"/>
  <c r="AH240" i="14"/>
  <c r="AH117" i="14" s="1"/>
  <c r="O122" i="14"/>
  <c r="AK247" i="14"/>
  <c r="AK124" i="14" s="1"/>
  <c r="H10" i="14"/>
  <c r="AE133" i="14"/>
  <c r="AE10" i="14" s="1"/>
  <c r="AG139" i="14"/>
  <c r="AG16" i="14" s="1"/>
  <c r="J16" i="14"/>
  <c r="AH22" i="14"/>
  <c r="K22" i="14"/>
  <c r="AH62" i="14"/>
  <c r="K62" i="14"/>
  <c r="I35" i="14"/>
  <c r="AI169" i="14"/>
  <c r="AI46" i="14" s="1"/>
  <c r="H59" i="14"/>
  <c r="O67" i="14"/>
  <c r="H45" i="14"/>
  <c r="AD109" i="14"/>
  <c r="G109" i="14"/>
  <c r="L66" i="14"/>
  <c r="AH82" i="14"/>
  <c r="K82" i="14"/>
  <c r="AD102" i="14"/>
  <c r="G102" i="14"/>
  <c r="AH122" i="14"/>
  <c r="K122" i="14"/>
  <c r="N72" i="4"/>
  <c r="C72" i="4" s="1"/>
  <c r="AL71" i="14"/>
  <c r="L91" i="14"/>
  <c r="AI214" i="14"/>
  <c r="AI91" i="14" s="1"/>
  <c r="H16" i="14"/>
  <c r="N33" i="4"/>
  <c r="C33" i="4" s="1"/>
  <c r="AL32" i="14"/>
  <c r="M75" i="14"/>
  <c r="H96" i="14"/>
  <c r="H112" i="14"/>
  <c r="AE235" i="14"/>
  <c r="AE112" i="14" s="1"/>
  <c r="AG154" i="14"/>
  <c r="AG31" i="14" s="1"/>
  <c r="AI216" i="14"/>
  <c r="AI93" i="14" s="1"/>
  <c r="N20" i="14"/>
  <c r="AK143" i="14"/>
  <c r="AK20" i="14" s="1"/>
  <c r="O6" i="14"/>
  <c r="O22" i="14"/>
  <c r="AE244" i="14"/>
  <c r="AE121" i="14" s="1"/>
  <c r="I13" i="14"/>
  <c r="AE144" i="14"/>
  <c r="AE21" i="14" s="1"/>
  <c r="I29" i="14"/>
  <c r="I37" i="14"/>
  <c r="I45" i="14"/>
  <c r="AE176" i="14"/>
  <c r="AE53" i="14" s="1"/>
  <c r="AG183" i="14"/>
  <c r="AG60" i="14" s="1"/>
  <c r="J60" i="14"/>
  <c r="N64" i="14"/>
  <c r="AG191" i="14"/>
  <c r="AG68" i="14" s="1"/>
  <c r="AJ195" i="14"/>
  <c r="AJ72" i="14" s="1"/>
  <c r="AJ203" i="14"/>
  <c r="AJ80" i="14" s="1"/>
  <c r="AJ211" i="14"/>
  <c r="AJ88" i="14" s="1"/>
  <c r="AJ219" i="14"/>
  <c r="AJ96" i="14" s="1"/>
  <c r="AJ227" i="14"/>
  <c r="AJ104" i="14" s="1"/>
  <c r="AJ235" i="14"/>
  <c r="AJ112" i="14" s="1"/>
  <c r="AJ243" i="14"/>
  <c r="AJ120" i="14" s="1"/>
  <c r="AK140" i="14"/>
  <c r="AK17" i="14" s="1"/>
  <c r="AK156" i="14"/>
  <c r="AK33" i="14" s="1"/>
  <c r="I38" i="14"/>
  <c r="H47" i="14"/>
  <c r="M50" i="14"/>
  <c r="N56" i="4"/>
  <c r="C56" i="4" s="1"/>
  <c r="AL55" i="14"/>
  <c r="J61" i="14"/>
  <c r="AK188" i="14"/>
  <c r="AK65" i="14" s="1"/>
  <c r="I70" i="14"/>
  <c r="AK196" i="14"/>
  <c r="AK73" i="14" s="1"/>
  <c r="N73" i="14"/>
  <c r="AK204" i="14"/>
  <c r="AK81" i="14" s="1"/>
  <c r="I86" i="14"/>
  <c r="AK212" i="14"/>
  <c r="AK89" i="14" s="1"/>
  <c r="N89" i="14"/>
  <c r="M98" i="14"/>
  <c r="J109" i="14"/>
  <c r="AG232" i="14"/>
  <c r="AG109" i="14" s="1"/>
  <c r="AK141" i="14"/>
  <c r="AK18" i="14" s="1"/>
  <c r="AG145" i="14"/>
  <c r="AG22" i="14" s="1"/>
  <c r="J22" i="14"/>
  <c r="AK149" i="14"/>
  <c r="AK26" i="14" s="1"/>
  <c r="AF153" i="14"/>
  <c r="AF30" i="14" s="1"/>
  <c r="AI158" i="14"/>
  <c r="AI35" i="14" s="1"/>
  <c r="H72" i="14"/>
  <c r="AF201" i="14"/>
  <c r="AF78" i="14" s="1"/>
  <c r="M83" i="14"/>
  <c r="AF217" i="14"/>
  <c r="AF94" i="14" s="1"/>
  <c r="M99" i="14"/>
  <c r="H104" i="14"/>
  <c r="M115" i="14"/>
  <c r="AJ238" i="14"/>
  <c r="AJ115" i="14" s="1"/>
  <c r="H120" i="14"/>
  <c r="AE243" i="14"/>
  <c r="AE120" i="14" s="1"/>
  <c r="AE237" i="14"/>
  <c r="AE114" i="14" s="1"/>
  <c r="N18" i="4"/>
  <c r="C18" i="4" s="1"/>
  <c r="AL17" i="14"/>
  <c r="O17" i="14"/>
  <c r="AE147" i="14"/>
  <c r="AE24" i="14" s="1"/>
  <c r="G33" i="14"/>
  <c r="AD33" i="14"/>
  <c r="L37" i="14"/>
  <c r="O42" i="14"/>
  <c r="AL165" i="14"/>
  <c r="AK174" i="14"/>
  <c r="AK51" i="14" s="1"/>
  <c r="N51" i="14"/>
  <c r="AE180" i="14"/>
  <c r="AE57" i="14" s="1"/>
  <c r="AI184" i="14"/>
  <c r="AI61" i="14" s="1"/>
  <c r="O66" i="14"/>
  <c r="AL189" i="14"/>
  <c r="AF195" i="14"/>
  <c r="AF72" i="14" s="1"/>
  <c r="AJ199" i="14"/>
  <c r="AJ76" i="14" s="1"/>
  <c r="AG210" i="14"/>
  <c r="AG87" i="14" s="1"/>
  <c r="AK246" i="14"/>
  <c r="AK123" i="14" s="1"/>
  <c r="L6" i="14"/>
  <c r="AI129" i="14"/>
  <c r="AI6" i="14" s="1"/>
  <c r="I17" i="14"/>
  <c r="AF140" i="14"/>
  <c r="AF17" i="14" s="1"/>
  <c r="AK151" i="14"/>
  <c r="AK28" i="14" s="1"/>
  <c r="H34" i="14"/>
  <c r="AE157" i="14"/>
  <c r="AE34" i="14" s="1"/>
  <c r="AE173" i="14"/>
  <c r="AE50" i="14" s="1"/>
  <c r="AF180" i="14"/>
  <c r="AF57" i="14" s="1"/>
  <c r="H82" i="14"/>
  <c r="AH102" i="14"/>
  <c r="K102" i="14"/>
  <c r="O108" i="14"/>
  <c r="AL231" i="14"/>
  <c r="N100" i="4"/>
  <c r="C100" i="4" s="1"/>
  <c r="AL99" i="14"/>
  <c r="O99" i="14"/>
  <c r="H67" i="14"/>
  <c r="M32" i="14"/>
  <c r="AD69" i="14"/>
  <c r="G69" i="14"/>
  <c r="AD85" i="14"/>
  <c r="G85" i="14"/>
  <c r="G101" i="14"/>
  <c r="AD101" i="14"/>
  <c r="N23" i="4"/>
  <c r="C23" i="4" s="1"/>
  <c r="AL22" i="14"/>
  <c r="H70" i="14"/>
  <c r="AH90" i="14"/>
  <c r="K90" i="14"/>
  <c r="AH106" i="14"/>
  <c r="K106" i="14"/>
  <c r="N115" i="4"/>
  <c r="C115" i="4" s="1"/>
  <c r="AL114" i="14"/>
  <c r="L83" i="14"/>
  <c r="AI206" i="14"/>
  <c r="AI83" i="14" s="1"/>
  <c r="L115" i="14"/>
  <c r="AI238" i="14"/>
  <c r="AI115" i="14" s="1"/>
  <c r="AH28" i="14"/>
  <c r="K28" i="14"/>
  <c r="M91" i="14"/>
  <c r="M107" i="14"/>
  <c r="AJ230" i="14"/>
  <c r="AJ107" i="14" s="1"/>
  <c r="AE203" i="14"/>
  <c r="AE80" i="14" s="1"/>
  <c r="J11" i="14"/>
  <c r="O14" i="14"/>
  <c r="J19" i="14"/>
  <c r="J27" i="14"/>
  <c r="O30" i="14"/>
  <c r="J35" i="14"/>
  <c r="O38" i="14"/>
  <c r="J43" i="14"/>
  <c r="O46" i="14"/>
  <c r="J51" i="14"/>
  <c r="O54" i="14"/>
  <c r="J59" i="14"/>
  <c r="O62" i="14"/>
  <c r="J67" i="14"/>
  <c r="O70" i="14"/>
  <c r="J75" i="14"/>
  <c r="O78" i="14"/>
  <c r="J83" i="14"/>
  <c r="O86" i="14"/>
  <c r="J91" i="14"/>
  <c r="O94" i="14"/>
  <c r="J99" i="14"/>
  <c r="O102" i="14"/>
  <c r="J107" i="14"/>
  <c r="O110" i="14"/>
  <c r="J115" i="14"/>
  <c r="O118" i="14"/>
  <c r="J123" i="14"/>
  <c r="I121" i="14"/>
  <c r="AF244" i="14"/>
  <c r="AF121" i="14" s="1"/>
  <c r="M9" i="14"/>
  <c r="AE136" i="14"/>
  <c r="AE13" i="14" s="1"/>
  <c r="M17" i="14"/>
  <c r="I21" i="14"/>
  <c r="M25" i="14"/>
  <c r="AE152" i="14"/>
  <c r="AE29" i="14" s="1"/>
  <c r="AI156" i="14"/>
  <c r="AI33" i="14" s="1"/>
  <c r="M41" i="14"/>
  <c r="AJ164" i="14"/>
  <c r="AJ41" i="14" s="1"/>
  <c r="AE168" i="14"/>
  <c r="AE45" i="14" s="1"/>
  <c r="M49" i="14"/>
  <c r="AJ172" i="14"/>
  <c r="AJ49" i="14" s="1"/>
  <c r="I53" i="14"/>
  <c r="AE184" i="14"/>
  <c r="AE61" i="14" s="1"/>
  <c r="AE192" i="14"/>
  <c r="AE69" i="14" s="1"/>
  <c r="N72" i="14"/>
  <c r="AG199" i="14"/>
  <c r="AG76" i="14" s="1"/>
  <c r="N80" i="14"/>
  <c r="AG207" i="14"/>
  <c r="AG84" i="14" s="1"/>
  <c r="J84" i="14"/>
  <c r="N88" i="14"/>
  <c r="AG215" i="14"/>
  <c r="AG92" i="14" s="1"/>
  <c r="N96" i="14"/>
  <c r="AK219" i="14"/>
  <c r="AK96" i="14" s="1"/>
  <c r="AG223" i="14"/>
  <c r="AG100" i="14" s="1"/>
  <c r="N104" i="14"/>
  <c r="AK227" i="14"/>
  <c r="AK104" i="14" s="1"/>
  <c r="AG231" i="14"/>
  <c r="AG108" i="14" s="1"/>
  <c r="N112" i="14"/>
  <c r="AK235" i="14"/>
  <c r="AK112" i="14" s="1"/>
  <c r="AG239" i="14"/>
  <c r="AG116" i="14" s="1"/>
  <c r="N120" i="14"/>
  <c r="AG247" i="14"/>
  <c r="AG124" i="14" s="1"/>
  <c r="J124" i="14"/>
  <c r="I6" i="14"/>
  <c r="AK132" i="14"/>
  <c r="AK9" i="14" s="1"/>
  <c r="I14" i="14"/>
  <c r="AJ140" i="14"/>
  <c r="AJ17" i="14" s="1"/>
  <c r="I22" i="14"/>
  <c r="AK148" i="14"/>
  <c r="AK25" i="14" s="1"/>
  <c r="N25" i="14"/>
  <c r="AJ156" i="14"/>
  <c r="AJ33" i="14" s="1"/>
  <c r="AD39" i="14"/>
  <c r="G39" i="14"/>
  <c r="M42" i="14"/>
  <c r="AD47" i="14"/>
  <c r="G47" i="14"/>
  <c r="L51" i="14"/>
  <c r="AK179" i="14"/>
  <c r="AK56" i="14" s="1"/>
  <c r="I62" i="14"/>
  <c r="AI189" i="14"/>
  <c r="AI66" i="14" s="1"/>
  <c r="AD71" i="14"/>
  <c r="G71" i="14"/>
  <c r="AI197" i="14"/>
  <c r="AI74" i="14" s="1"/>
  <c r="AD79" i="14"/>
  <c r="G79" i="14"/>
  <c r="AI205" i="14"/>
  <c r="AI82" i="14" s="1"/>
  <c r="AD87" i="14"/>
  <c r="G87" i="14"/>
  <c r="AI213" i="14"/>
  <c r="AI90" i="14" s="1"/>
  <c r="N104" i="4"/>
  <c r="C104" i="4" s="1"/>
  <c r="AL103" i="14"/>
  <c r="O103" i="14"/>
  <c r="AE233" i="14"/>
  <c r="AE110" i="14" s="1"/>
  <c r="AK236" i="14"/>
  <c r="AK113" i="14" s="1"/>
  <c r="G119" i="14"/>
  <c r="AD119" i="14"/>
  <c r="AI245" i="14"/>
  <c r="AI122" i="14" s="1"/>
  <c r="AF129" i="14"/>
  <c r="AF6" i="14" s="1"/>
  <c r="AG137" i="14"/>
  <c r="AG14" i="14" s="1"/>
  <c r="AI142" i="14"/>
  <c r="AI19" i="14" s="1"/>
  <c r="AI150" i="14"/>
  <c r="AI27" i="14" s="1"/>
  <c r="I31" i="14"/>
  <c r="AF154" i="14"/>
  <c r="AF31" i="14" s="1"/>
  <c r="L44" i="14"/>
  <c r="G48" i="14"/>
  <c r="AD48" i="14"/>
  <c r="AI175" i="14"/>
  <c r="AI52" i="14" s="1"/>
  <c r="AD56" i="14"/>
  <c r="G56" i="14"/>
  <c r="AH60" i="14"/>
  <c r="K60" i="14"/>
  <c r="G64" i="14"/>
  <c r="AD64" i="14"/>
  <c r="AI191" i="14"/>
  <c r="AI68" i="14" s="1"/>
  <c r="AG201" i="14"/>
  <c r="AG78" i="14" s="1"/>
  <c r="AI207" i="14"/>
  <c r="AI84" i="14" s="1"/>
  <c r="AG217" i="14"/>
  <c r="AG94" i="14" s="1"/>
  <c r="J94" i="14"/>
  <c r="AI223" i="14"/>
  <c r="AI100" i="14" s="1"/>
  <c r="AG233" i="14"/>
  <c r="AG110" i="14" s="1"/>
  <c r="AI239" i="14"/>
  <c r="AI116" i="14" s="1"/>
  <c r="N10" i="4"/>
  <c r="C10" i="4" s="1"/>
  <c r="AL9" i="14"/>
  <c r="O9" i="14"/>
  <c r="L13" i="14"/>
  <c r="AI136" i="14"/>
  <c r="AI13" i="14" s="1"/>
  <c r="O18" i="14"/>
  <c r="AL141" i="14"/>
  <c r="I24" i="14"/>
  <c r="AJ151" i="14"/>
  <c r="AJ28" i="14" s="1"/>
  <c r="AG162" i="14"/>
  <c r="AG39" i="14" s="1"/>
  <c r="AK166" i="14"/>
  <c r="AK43" i="14" s="1"/>
  <c r="AF171" i="14"/>
  <c r="AF48" i="14" s="1"/>
  <c r="AJ175" i="14"/>
  <c r="AJ52" i="14" s="1"/>
  <c r="N58" i="4"/>
  <c r="C58" i="4" s="1"/>
  <c r="AL57" i="14"/>
  <c r="O57" i="14"/>
  <c r="J63" i="14"/>
  <c r="AG186" i="14"/>
  <c r="AG63" i="14" s="1"/>
  <c r="AJ190" i="14"/>
  <c r="AJ67" i="14" s="1"/>
  <c r="N82" i="4"/>
  <c r="C82" i="4" s="1"/>
  <c r="AL81" i="14"/>
  <c r="O81" i="14"/>
  <c r="AE211" i="14"/>
  <c r="AE88" i="14" s="1"/>
  <c r="AK214" i="14"/>
  <c r="AK91" i="14" s="1"/>
  <c r="AE220" i="14"/>
  <c r="AE97" i="14" s="1"/>
  <c r="AI224" i="14"/>
  <c r="AI101" i="14" s="1"/>
  <c r="H113" i="14"/>
  <c r="AE236" i="14"/>
  <c r="AE113" i="14" s="1"/>
  <c r="J119" i="14"/>
  <c r="AG242" i="14"/>
  <c r="AG119" i="14" s="1"/>
  <c r="M124" i="14"/>
  <c r="AJ247" i="14"/>
  <c r="AJ124" i="14" s="1"/>
  <c r="AH6" i="14"/>
  <c r="K6" i="14"/>
  <c r="M29" i="14"/>
  <c r="AJ152" i="14"/>
  <c r="AJ29" i="14" s="1"/>
  <c r="M45" i="14"/>
  <c r="AI193" i="14"/>
  <c r="AI70" i="14" s="1"/>
  <c r="I19" i="14"/>
  <c r="AI240" i="14"/>
  <c r="AI117" i="14" s="1"/>
  <c r="AJ168" i="14"/>
  <c r="AJ45" i="14" s="1"/>
  <c r="N20" i="4"/>
  <c r="C20" i="4" s="1"/>
  <c r="AL19" i="14"/>
  <c r="O19" i="14"/>
  <c r="AL239" i="14"/>
  <c r="G21" i="14"/>
  <c r="AD21" i="14"/>
  <c r="H37" i="14"/>
  <c r="AD53" i="14"/>
  <c r="G53" i="14"/>
  <c r="AD93" i="14"/>
  <c r="G93" i="14"/>
  <c r="N55" i="4"/>
  <c r="C55" i="4" s="1"/>
  <c r="AL54" i="14"/>
  <c r="G94" i="14"/>
  <c r="AD94" i="14"/>
  <c r="K114" i="14"/>
  <c r="AH114" i="14"/>
  <c r="I54" i="14"/>
  <c r="AI198" i="14"/>
  <c r="AI75" i="14" s="1"/>
  <c r="N88" i="4"/>
  <c r="C88" i="4" s="1"/>
  <c r="AL87" i="14"/>
  <c r="O87" i="14"/>
  <c r="H111" i="14"/>
  <c r="AE234" i="14"/>
  <c r="AE111" i="14" s="1"/>
  <c r="L20" i="14"/>
  <c r="AI143" i="14"/>
  <c r="AI20" i="14" s="1"/>
  <c r="I16" i="14"/>
  <c r="AF139" i="14"/>
  <c r="AF16" i="14" s="1"/>
  <c r="J55" i="14"/>
  <c r="AG178" i="14"/>
  <c r="AG55" i="14" s="1"/>
  <c r="AK206" i="14"/>
  <c r="AK83" i="14" s="1"/>
  <c r="O98" i="14"/>
  <c r="AL221" i="14"/>
  <c r="K74" i="14"/>
  <c r="AK138" i="14"/>
  <c r="AK15" i="14" s="1"/>
  <c r="N15" i="14"/>
  <c r="AK154" i="14"/>
  <c r="AK31" i="14" s="1"/>
  <c r="N31" i="14"/>
  <c r="AK170" i="14"/>
  <c r="AK47" i="14" s="1"/>
  <c r="AD14" i="14"/>
  <c r="G14" i="14"/>
  <c r="AH18" i="14"/>
  <c r="K18" i="14"/>
  <c r="AD22" i="14"/>
  <c r="G22" i="14"/>
  <c r="AH26" i="14"/>
  <c r="K26" i="14"/>
  <c r="H30" i="14"/>
  <c r="L34" i="14"/>
  <c r="AD38" i="14"/>
  <c r="G38" i="14"/>
  <c r="AH42" i="14"/>
  <c r="K42" i="14"/>
  <c r="AD46" i="14"/>
  <c r="G46" i="14"/>
  <c r="AH50" i="14"/>
  <c r="K50" i="14"/>
  <c r="AD54" i="14"/>
  <c r="G54" i="14"/>
  <c r="AJ180" i="14"/>
  <c r="AJ57" i="14" s="1"/>
  <c r="I61" i="14"/>
  <c r="M65" i="14"/>
  <c r="AJ188" i="14"/>
  <c r="AJ65" i="14" s="1"/>
  <c r="I69" i="14"/>
  <c r="AE200" i="14"/>
  <c r="AE77" i="14" s="1"/>
  <c r="AE208" i="14"/>
  <c r="AE85" i="14" s="1"/>
  <c r="AE216" i="14"/>
  <c r="AE93" i="14" s="1"/>
  <c r="AE224" i="14"/>
  <c r="AE101" i="14" s="1"/>
  <c r="AE232" i="14"/>
  <c r="AE109" i="14" s="1"/>
  <c r="AE240" i="14"/>
  <c r="AE117" i="14" s="1"/>
  <c r="AI233" i="14"/>
  <c r="AI110" i="14" s="1"/>
  <c r="AE138" i="14"/>
  <c r="AE15" i="14" s="1"/>
  <c r="AD23" i="14"/>
  <c r="G23" i="14"/>
  <c r="H31" i="14"/>
  <c r="AE154" i="14"/>
  <c r="AE31" i="14" s="1"/>
  <c r="M34" i="14"/>
  <c r="H39" i="14"/>
  <c r="AF176" i="14"/>
  <c r="AF53" i="14" s="1"/>
  <c r="O56" i="14"/>
  <c r="AD63" i="14"/>
  <c r="G63" i="14"/>
  <c r="M66" i="14"/>
  <c r="H95" i="14"/>
  <c r="AE218" i="14"/>
  <c r="AE95" i="14" s="1"/>
  <c r="L99" i="14"/>
  <c r="AI222" i="14"/>
  <c r="AI99" i="14" s="1"/>
  <c r="O104" i="14"/>
  <c r="AL227" i="14"/>
  <c r="I110" i="14"/>
  <c r="M114" i="14"/>
  <c r="H119" i="14"/>
  <c r="AE242" i="14"/>
  <c r="AE119" i="14" s="1"/>
  <c r="M122" i="14"/>
  <c r="AG129" i="14"/>
  <c r="AG6" i="14" s="1"/>
  <c r="J6" i="14"/>
  <c r="N10" i="14"/>
  <c r="I15" i="14"/>
  <c r="AF138" i="14"/>
  <c r="AF15" i="14" s="1"/>
  <c r="AD32" i="14"/>
  <c r="G32" i="14"/>
  <c r="AH36" i="14"/>
  <c r="K36" i="14"/>
  <c r="H40" i="14"/>
  <c r="AH44" i="14"/>
  <c r="K44" i="14"/>
  <c r="H48" i="14"/>
  <c r="H56" i="14"/>
  <c r="AI183" i="14"/>
  <c r="AI60" i="14" s="1"/>
  <c r="I79" i="14"/>
  <c r="AF202" i="14"/>
  <c r="AF79" i="14" s="1"/>
  <c r="AH84" i="14"/>
  <c r="K84" i="14"/>
  <c r="I95" i="14"/>
  <c r="AF218" i="14"/>
  <c r="AF95" i="14" s="1"/>
  <c r="AH100" i="14"/>
  <c r="K100" i="14"/>
  <c r="AJ229" i="14"/>
  <c r="AJ106" i="14" s="1"/>
  <c r="AF234" i="14"/>
  <c r="AF111" i="14" s="1"/>
  <c r="AH116" i="14"/>
  <c r="K116" i="14"/>
  <c r="AJ245" i="14"/>
  <c r="AJ122" i="14" s="1"/>
  <c r="AG243" i="14"/>
  <c r="AG120" i="14" s="1"/>
  <c r="J15" i="14"/>
  <c r="AG138" i="14"/>
  <c r="AG15" i="14" s="1"/>
  <c r="N34" i="4"/>
  <c r="C34" i="4" s="1"/>
  <c r="AL33" i="14"/>
  <c r="I40" i="14"/>
  <c r="AJ166" i="14"/>
  <c r="AJ43" i="14" s="1"/>
  <c r="AE187" i="14"/>
  <c r="AE64" i="14" s="1"/>
  <c r="AK190" i="14"/>
  <c r="AK67" i="14" s="1"/>
  <c r="N67" i="14"/>
  <c r="AE196" i="14"/>
  <c r="AE73" i="14" s="1"/>
  <c r="L77" i="14"/>
  <c r="AI200" i="14"/>
  <c r="AI77" i="14" s="1"/>
  <c r="AL205" i="14"/>
  <c r="AF211" i="14"/>
  <c r="AF88" i="14" s="1"/>
  <c r="AJ215" i="14"/>
  <c r="AJ92" i="14" s="1"/>
  <c r="J103" i="14"/>
  <c r="AG226" i="14"/>
  <c r="AG103" i="14" s="1"/>
  <c r="AK230" i="14"/>
  <c r="AK107" i="14" s="1"/>
  <c r="N107" i="14"/>
  <c r="I120" i="14"/>
  <c r="AL229" i="14"/>
  <c r="O106" i="14" s="1"/>
  <c r="AH130" i="14"/>
  <c r="AH7" i="14" s="1"/>
  <c r="N12" i="14"/>
  <c r="AK135" i="14"/>
  <c r="AK12" i="14" s="1"/>
  <c r="AE141" i="14"/>
  <c r="AE18" i="14" s="1"/>
  <c r="AF147" i="14"/>
  <c r="AF24" i="14" s="1"/>
  <c r="N36" i="14"/>
  <c r="AK159" i="14"/>
  <c r="AK36" i="14" s="1"/>
  <c r="H58" i="14"/>
  <c r="AE181" i="14"/>
  <c r="AE58" i="14" s="1"/>
  <c r="H90" i="14"/>
  <c r="AE213" i="14"/>
  <c r="AE90" i="14" s="1"/>
  <c r="AI138" i="14"/>
  <c r="AI15" i="14" s="1"/>
  <c r="N108" i="4"/>
  <c r="C108" i="4" s="1"/>
  <c r="O107" i="14"/>
  <c r="AL107" i="14"/>
  <c r="H11" i="14"/>
  <c r="O68" i="14"/>
  <c r="AL191" i="14"/>
  <c r="AG132" i="14"/>
  <c r="AG9" i="14" s="1"/>
  <c r="I46" i="14"/>
  <c r="J69" i="14"/>
  <c r="N120" i="4"/>
  <c r="C120" i="4" s="1"/>
  <c r="AL119" i="14"/>
  <c r="L123" i="14"/>
  <c r="M11" i="14"/>
  <c r="M19" i="14"/>
  <c r="M27" i="14"/>
  <c r="M35" i="14"/>
  <c r="I39" i="14"/>
  <c r="I47" i="14"/>
  <c r="M51" i="14"/>
  <c r="I55" i="14"/>
  <c r="M59" i="14"/>
  <c r="AI246" i="14"/>
  <c r="AI123" i="14" s="1"/>
  <c r="AF130" i="14"/>
  <c r="AF7" i="14" s="1"/>
  <c r="O10" i="14"/>
  <c r="AF146" i="14"/>
  <c r="AF23" i="14" s="1"/>
  <c r="AF162" i="14"/>
  <c r="AF39" i="14" s="1"/>
  <c r="AF170" i="14"/>
  <c r="AF47" i="14" s="1"/>
  <c r="AF178" i="14"/>
  <c r="AF55" i="14" s="1"/>
  <c r="AF186" i="14"/>
  <c r="AF63" i="14" s="1"/>
  <c r="AL133" i="14"/>
  <c r="AH94" i="14"/>
  <c r="K94" i="14"/>
  <c r="H98" i="14"/>
  <c r="L102" i="14"/>
  <c r="H106" i="14"/>
  <c r="M7" i="14"/>
  <c r="I11" i="14"/>
  <c r="M15" i="14"/>
  <c r="M23" i="14"/>
  <c r="I27" i="14"/>
  <c r="M31" i="14"/>
  <c r="M39" i="14"/>
  <c r="I43" i="14"/>
  <c r="M47" i="14"/>
  <c r="I51" i="14"/>
  <c r="M55" i="14"/>
  <c r="I59" i="14"/>
  <c r="M63" i="14"/>
  <c r="I67" i="14"/>
  <c r="M71" i="14"/>
  <c r="I75" i="14"/>
  <c r="M79" i="14"/>
  <c r="I83" i="14"/>
  <c r="M87" i="14"/>
  <c r="I91" i="14"/>
  <c r="M95" i="14"/>
  <c r="I99" i="14"/>
  <c r="M103" i="14"/>
  <c r="I107" i="14"/>
  <c r="M111" i="14"/>
  <c r="I115" i="14"/>
  <c r="M119" i="14"/>
  <c r="I123" i="14"/>
  <c r="M117" i="14"/>
  <c r="M22" i="14"/>
  <c r="AK168" i="14"/>
  <c r="AK45" i="14" s="1"/>
  <c r="N45" i="14"/>
  <c r="AK192" i="14"/>
  <c r="AK69" i="14" s="1"/>
  <c r="AK216" i="14"/>
  <c r="AK93" i="14" s="1"/>
  <c r="N93" i="14"/>
  <c r="N124" i="4"/>
  <c r="C124" i="4" s="1"/>
  <c r="AL123" i="14"/>
  <c r="L23" i="14"/>
  <c r="M46" i="14"/>
  <c r="M78" i="14"/>
  <c r="AD59" i="14"/>
  <c r="G59" i="14"/>
  <c r="I82" i="14"/>
  <c r="AD43" i="14"/>
  <c r="G43" i="14"/>
  <c r="I66" i="14"/>
  <c r="J89" i="14"/>
  <c r="L39" i="14"/>
  <c r="H75" i="14"/>
  <c r="AD123" i="14"/>
  <c r="G123" i="14"/>
  <c r="N36" i="4"/>
  <c r="C36" i="4" s="1"/>
  <c r="AL35" i="14"/>
  <c r="I98" i="14"/>
  <c r="N44" i="4"/>
  <c r="C44" i="4" s="1"/>
  <c r="AL43" i="14"/>
  <c r="K23" i="14"/>
  <c r="K31" i="14"/>
  <c r="K39" i="14"/>
  <c r="K63" i="14"/>
  <c r="K71" i="14"/>
  <c r="L8" i="14"/>
  <c r="G12" i="14"/>
  <c r="AD12" i="14"/>
  <c r="L16" i="14"/>
  <c r="AD20" i="14"/>
  <c r="G20" i="14"/>
  <c r="L24" i="14"/>
  <c r="AD28" i="14"/>
  <c r="G28" i="14"/>
  <c r="L32" i="14"/>
  <c r="AD36" i="14"/>
  <c r="G36" i="14"/>
  <c r="L40" i="14"/>
  <c r="AD44" i="14"/>
  <c r="G44" i="14"/>
  <c r="AD52" i="14"/>
  <c r="G52" i="14"/>
  <c r="AD60" i="14"/>
  <c r="G60" i="14"/>
  <c r="AD68" i="14"/>
  <c r="G68" i="14"/>
  <c r="AD76" i="14"/>
  <c r="G76" i="14"/>
  <c r="AD84" i="14"/>
  <c r="G84" i="14"/>
  <c r="AD92" i="14"/>
  <c r="G92" i="14"/>
  <c r="AD100" i="14"/>
  <c r="G100" i="14"/>
  <c r="AD108" i="14"/>
  <c r="G108" i="14"/>
  <c r="AD116" i="14"/>
  <c r="G116" i="14"/>
  <c r="AD124" i="14"/>
  <c r="G124" i="14"/>
  <c r="AD51" i="14"/>
  <c r="G51" i="14"/>
  <c r="G99" i="14"/>
  <c r="AD99" i="14"/>
  <c r="AD115" i="14"/>
  <c r="G115" i="14"/>
  <c r="K88" i="14"/>
  <c r="I114" i="14"/>
  <c r="AH194" i="14"/>
  <c r="AH71" i="14" s="1"/>
  <c r="M118" i="14"/>
  <c r="I18" i="14"/>
  <c r="AD75" i="14"/>
  <c r="G75" i="14"/>
  <c r="N12" i="4"/>
  <c r="C12" i="4" s="1"/>
  <c r="AL11" i="14"/>
  <c r="AK167" i="14"/>
  <c r="AK44" i="14" s="1"/>
  <c r="N76" i="4"/>
  <c r="C76" i="4" s="1"/>
  <c r="AL75" i="14"/>
  <c r="AE229" i="14"/>
  <c r="AE106" i="14" s="1"/>
  <c r="G27" i="14"/>
  <c r="AD27" i="14"/>
  <c r="K48" i="14"/>
  <c r="J73" i="14"/>
  <c r="J97" i="14"/>
  <c r="I122" i="14"/>
  <c r="AG131" i="14"/>
  <c r="AG8" i="14" s="1"/>
  <c r="AG147" i="14"/>
  <c r="AG24" i="14" s="1"/>
  <c r="AG163" i="14"/>
  <c r="AG40" i="14" s="1"/>
  <c r="K95" i="14"/>
  <c r="AG235" i="14"/>
  <c r="AG112" i="14" s="1"/>
  <c r="H12" i="14"/>
  <c r="H20" i="14"/>
  <c r="H28" i="14"/>
  <c r="H36" i="14"/>
  <c r="H44" i="14"/>
  <c r="L48" i="14"/>
  <c r="H52" i="14"/>
  <c r="L56" i="14"/>
  <c r="H60" i="14"/>
  <c r="L64" i="14"/>
  <c r="H68" i="14"/>
  <c r="L72" i="14"/>
  <c r="H76" i="14"/>
  <c r="L80" i="14"/>
  <c r="H84" i="14"/>
  <c r="L88" i="14"/>
  <c r="H92" i="14"/>
  <c r="L96" i="14"/>
  <c r="H100" i="14"/>
  <c r="L104" i="14"/>
  <c r="H108" i="14"/>
  <c r="L112" i="14"/>
  <c r="H116" i="14"/>
  <c r="L120" i="14"/>
  <c r="H124" i="14"/>
  <c r="N28" i="4"/>
  <c r="C28" i="4" s="1"/>
  <c r="O27" i="14"/>
  <c r="AL27" i="14"/>
  <c r="H51" i="14"/>
  <c r="I74" i="14"/>
  <c r="H99" i="14"/>
  <c r="AK152" i="14"/>
  <c r="AK29" i="14" s="1"/>
  <c r="O52" i="14"/>
  <c r="O84" i="14"/>
  <c r="H115" i="14"/>
  <c r="I42" i="14"/>
  <c r="J65" i="14"/>
  <c r="AH218" i="14"/>
  <c r="AH95" i="14" s="1"/>
  <c r="K118" i="14"/>
  <c r="J49" i="14"/>
  <c r="L71" i="14"/>
  <c r="M94" i="14"/>
  <c r="I50" i="14"/>
  <c r="K80" i="14"/>
  <c r="J105" i="14"/>
  <c r="M6" i="14"/>
  <c r="K16" i="14"/>
  <c r="O44" i="14"/>
  <c r="I106" i="14"/>
  <c r="H27" i="14"/>
  <c r="AH178" i="14"/>
  <c r="AH55" i="14" s="1"/>
  <c r="AH202" i="14"/>
  <c r="AH79" i="14" s="1"/>
  <c r="AH226" i="14"/>
  <c r="AH103" i="14" s="1"/>
  <c r="AG171" i="14"/>
  <c r="AG48" i="14" s="1"/>
  <c r="N52" i="14"/>
  <c r="AG179" i="14"/>
  <c r="AG56" i="14" s="1"/>
  <c r="AG187" i="14"/>
  <c r="AG64" i="14" s="1"/>
  <c r="J64" i="14"/>
  <c r="AG195" i="14"/>
  <c r="AG72" i="14" s="1"/>
  <c r="AG203" i="14"/>
  <c r="AG80" i="14" s="1"/>
  <c r="J80" i="14"/>
  <c r="N84" i="14"/>
  <c r="AG211" i="14"/>
  <c r="AG88" i="14" s="1"/>
  <c r="N13" i="4"/>
  <c r="C13" i="4" s="1"/>
  <c r="AL12" i="14"/>
  <c r="K17" i="14"/>
  <c r="N21" i="4"/>
  <c r="C21" i="4" s="1"/>
  <c r="AL20" i="14"/>
  <c r="K25" i="14"/>
  <c r="N29" i="4"/>
  <c r="C29" i="4" s="1"/>
  <c r="AL28" i="14"/>
  <c r="K33" i="14"/>
  <c r="N45" i="4"/>
  <c r="C45" i="4" s="1"/>
  <c r="AL44" i="14"/>
  <c r="N53" i="4"/>
  <c r="C53" i="4" s="1"/>
  <c r="AL52" i="14"/>
  <c r="N61" i="4"/>
  <c r="C61" i="4" s="1"/>
  <c r="AL60" i="14"/>
  <c r="N77" i="4"/>
  <c r="C77" i="4" s="1"/>
  <c r="AL76" i="14"/>
  <c r="N85" i="4"/>
  <c r="C85" i="4" s="1"/>
  <c r="AL84" i="14"/>
  <c r="N93" i="4"/>
  <c r="C93" i="4" s="1"/>
  <c r="AL92" i="14"/>
  <c r="N101" i="4"/>
  <c r="C101" i="4" s="1"/>
  <c r="AL100" i="14"/>
  <c r="N125" i="4"/>
  <c r="C125" i="4" s="1"/>
  <c r="AL124" i="14"/>
  <c r="H35" i="14"/>
  <c r="AK136" i="14"/>
  <c r="AK13" i="14" s="1"/>
  <c r="N13" i="14"/>
  <c r="AH170" i="14"/>
  <c r="AH47" i="14" s="1"/>
  <c r="L95" i="14"/>
  <c r="L119" i="14"/>
  <c r="K54" i="14"/>
  <c r="AH154" i="14"/>
  <c r="AH31" i="14" s="1"/>
  <c r="O20" i="14"/>
  <c r="K56" i="14"/>
  <c r="H19" i="14"/>
  <c r="N52" i="4"/>
  <c r="C52" i="4" s="1"/>
  <c r="AL51" i="14"/>
  <c r="O51" i="14"/>
  <c r="AD83" i="14"/>
  <c r="G83" i="14"/>
  <c r="L55" i="14"/>
  <c r="L79" i="14"/>
  <c r="L103" i="14"/>
  <c r="N40" i="4"/>
  <c r="C40" i="4" s="1"/>
  <c r="AL39" i="14"/>
  <c r="L43" i="14"/>
  <c r="N48" i="4"/>
  <c r="C48" i="4" s="1"/>
  <c r="AL47" i="14"/>
  <c r="N64" i="4"/>
  <c r="C64" i="4" s="1"/>
  <c r="AL63" i="14"/>
  <c r="H71" i="14"/>
  <c r="M74" i="14"/>
  <c r="H79" i="14"/>
  <c r="M82" i="14"/>
  <c r="H87" i="14"/>
  <c r="M90" i="14"/>
  <c r="AD95" i="14"/>
  <c r="G95" i="14"/>
  <c r="AD103" i="14"/>
  <c r="G103" i="14"/>
  <c r="AD111" i="14"/>
  <c r="G111" i="14"/>
  <c r="I118" i="14"/>
  <c r="AK244" i="14"/>
  <c r="AK121" i="14" s="1"/>
  <c r="N121" i="14"/>
  <c r="K21" i="14"/>
  <c r="K29" i="14"/>
  <c r="K37" i="14"/>
  <c r="K45" i="14"/>
  <c r="K53" i="14"/>
  <c r="K61" i="14"/>
  <c r="AG192" i="14"/>
  <c r="AG69" i="14" s="1"/>
  <c r="AL195" i="14"/>
  <c r="O72" i="14" s="1"/>
  <c r="AG200" i="14"/>
  <c r="AG77" i="14" s="1"/>
  <c r="AL203" i="14"/>
  <c r="AG208" i="14"/>
  <c r="AG85" i="14" s="1"/>
  <c r="AL211" i="14"/>
  <c r="AD114" i="14"/>
  <c r="G114" i="14"/>
  <c r="M12" i="14"/>
  <c r="G17" i="14"/>
  <c r="AD17" i="14"/>
  <c r="H25" i="14"/>
  <c r="H41" i="14"/>
  <c r="M44" i="14"/>
  <c r="G49" i="14"/>
  <c r="AD49" i="14"/>
  <c r="AD57" i="14"/>
  <c r="G57" i="14"/>
  <c r="G65" i="14"/>
  <c r="AD65" i="14"/>
  <c r="AD73" i="14"/>
  <c r="G73" i="14"/>
  <c r="AD81" i="14"/>
  <c r="G81" i="14"/>
  <c r="AD89" i="14"/>
  <c r="G89" i="14"/>
  <c r="G97" i="14"/>
  <c r="AD97" i="14"/>
  <c r="AD105" i="14"/>
  <c r="G105" i="14"/>
  <c r="AD113" i="14"/>
  <c r="G113" i="14"/>
  <c r="AD121" i="14"/>
  <c r="G121" i="14"/>
  <c r="I25" i="14"/>
  <c r="AE156" i="14"/>
  <c r="AE33" i="14" s="1"/>
  <c r="I41" i="14"/>
  <c r="N92" i="14"/>
  <c r="AG219" i="14"/>
  <c r="AG96" i="14" s="1"/>
  <c r="J96" i="14"/>
  <c r="N100" i="14"/>
  <c r="AG227" i="14"/>
  <c r="AG104" i="14" s="1"/>
  <c r="J104" i="14"/>
  <c r="K119" i="14"/>
  <c r="K9" i="14"/>
  <c r="AG148" i="14"/>
  <c r="AG25" i="14" s="1"/>
  <c r="K41" i="14"/>
  <c r="K49" i="14"/>
  <c r="K57" i="14"/>
  <c r="K65" i="14"/>
  <c r="K73" i="14"/>
  <c r="K81" i="14"/>
  <c r="K89" i="14"/>
  <c r="K97" i="14"/>
  <c r="K105" i="14"/>
  <c r="K113" i="14"/>
  <c r="K121" i="14"/>
  <c r="O39" i="14"/>
  <c r="O119" i="14"/>
  <c r="I34" i="14"/>
  <c r="J57" i="14"/>
  <c r="J81" i="14"/>
  <c r="AD35" i="14"/>
  <c r="G35" i="14"/>
  <c r="I58" i="14"/>
  <c r="I90" i="14"/>
  <c r="K24" i="14"/>
  <c r="L47" i="14"/>
  <c r="M70" i="14"/>
  <c r="I10" i="14"/>
  <c r="L31" i="14"/>
  <c r="M54" i="14"/>
  <c r="AK200" i="14"/>
  <c r="AK77" i="14" s="1"/>
  <c r="N77" i="14"/>
  <c r="O100" i="14"/>
  <c r="M86" i="14"/>
  <c r="M110" i="14"/>
  <c r="L7" i="14"/>
  <c r="G19" i="14"/>
  <c r="AD19" i="14"/>
  <c r="H83" i="14"/>
  <c r="J113" i="14"/>
  <c r="J33" i="14"/>
  <c r="AJ184" i="14"/>
  <c r="AJ61" i="14" s="1"/>
  <c r="I65" i="14"/>
  <c r="M69" i="14"/>
  <c r="I73" i="14"/>
  <c r="M77" i="14"/>
  <c r="I81" i="14"/>
  <c r="M85" i="14"/>
  <c r="I89" i="14"/>
  <c r="AG157" i="14"/>
  <c r="AG34" i="14" s="1"/>
  <c r="J34" i="14"/>
  <c r="O47" i="14"/>
  <c r="AH186" i="14"/>
  <c r="AH63" i="14" s="1"/>
  <c r="AH210" i="14"/>
  <c r="AH87" i="14" s="1"/>
  <c r="L111" i="14"/>
  <c r="AK199" i="14"/>
  <c r="AK76" i="14" s="1"/>
  <c r="AK224" i="14"/>
  <c r="AK101" i="14" s="1"/>
  <c r="O124" i="14"/>
  <c r="K70" i="14"/>
  <c r="AK160" i="14"/>
  <c r="AK37" i="14" s="1"/>
  <c r="N37" i="14"/>
  <c r="N60" i="4"/>
  <c r="C60" i="4" s="1"/>
  <c r="AL59" i="14"/>
  <c r="N84" i="4"/>
  <c r="C84" i="4" s="1"/>
  <c r="AL83" i="14"/>
  <c r="H107" i="14"/>
  <c r="I26" i="14"/>
  <c r="M62" i="14"/>
  <c r="N116" i="4"/>
  <c r="C116" i="4" s="1"/>
  <c r="AL115" i="14"/>
  <c r="K8" i="14"/>
  <c r="AK183" i="14"/>
  <c r="AK60" i="14" s="1"/>
  <c r="N92" i="4"/>
  <c r="C92" i="4" s="1"/>
  <c r="AL91" i="14"/>
  <c r="M38" i="14"/>
  <c r="AK184" i="14"/>
  <c r="AK61" i="14" s="1"/>
  <c r="N61" i="14"/>
  <c r="AK208" i="14"/>
  <c r="AK85" i="14" s="1"/>
  <c r="N85" i="14"/>
  <c r="AK232" i="14"/>
  <c r="AK109" i="14" s="1"/>
  <c r="AD18" i="14"/>
  <c r="G18" i="14"/>
  <c r="L22" i="14"/>
  <c r="AD26" i="14"/>
  <c r="G26" i="14"/>
  <c r="L30" i="14"/>
  <c r="AD34" i="14"/>
  <c r="G34" i="14"/>
  <c r="G42" i="14"/>
  <c r="AD42" i="14"/>
  <c r="K46" i="14"/>
  <c r="AH46" i="14"/>
  <c r="G50" i="14"/>
  <c r="AD50" i="14"/>
  <c r="AD58" i="14"/>
  <c r="G58" i="14"/>
  <c r="L62" i="14"/>
  <c r="AD66" i="14"/>
  <c r="G66" i="14"/>
  <c r="G74" i="14"/>
  <c r="AD74" i="14"/>
  <c r="L78" i="14"/>
  <c r="AD82" i="14"/>
  <c r="G82" i="14"/>
  <c r="AD90" i="14"/>
  <c r="G90" i="14"/>
  <c r="M93" i="14"/>
  <c r="I97" i="14"/>
  <c r="M101" i="14"/>
  <c r="I105" i="14"/>
  <c r="N6" i="14"/>
  <c r="AG133" i="14"/>
  <c r="AG10" i="14" s="1"/>
  <c r="N14" i="14"/>
  <c r="AG141" i="14"/>
  <c r="AG18" i="14" s="1"/>
  <c r="J18" i="14"/>
  <c r="N22" i="14"/>
  <c r="AG149" i="14"/>
  <c r="AG26" i="14" s="1"/>
  <c r="N30" i="14"/>
  <c r="N38" i="14"/>
  <c r="AG165" i="14"/>
  <c r="AG42" i="14" s="1"/>
  <c r="J42" i="14"/>
  <c r="N46" i="14"/>
  <c r="AG173" i="14"/>
  <c r="AG50" i="14" s="1"/>
  <c r="J50" i="14"/>
  <c r="N54" i="14"/>
  <c r="AG181" i="14"/>
  <c r="AG58" i="14" s="1"/>
  <c r="N62" i="14"/>
  <c r="AG189" i="14"/>
  <c r="AG66" i="14" s="1"/>
  <c r="J66" i="14"/>
  <c r="N70" i="14"/>
  <c r="AG197" i="14"/>
  <c r="AG74" i="14" s="1"/>
  <c r="N78" i="14"/>
  <c r="AG205" i="14"/>
  <c r="AG82" i="14" s="1"/>
  <c r="N86" i="14"/>
  <c r="AG213" i="14"/>
  <c r="AG90" i="14" s="1"/>
  <c r="J90" i="14"/>
  <c r="N94" i="14"/>
  <c r="AG221" i="14"/>
  <c r="AG98" i="14" s="1"/>
  <c r="J98" i="14"/>
  <c r="N102" i="14"/>
  <c r="AG229" i="14"/>
  <c r="AG106" i="14" s="1"/>
  <c r="J106" i="14"/>
  <c r="N110" i="14"/>
  <c r="AG237" i="14"/>
  <c r="AG114" i="14" s="1"/>
  <c r="J114" i="14"/>
  <c r="N118" i="14"/>
  <c r="AG245" i="14"/>
  <c r="AG122" i="14" s="1"/>
  <c r="K111" i="14"/>
  <c r="O63" i="14"/>
  <c r="AH138" i="14"/>
  <c r="AH15" i="14" s="1"/>
  <c r="K40" i="14"/>
  <c r="L63" i="14"/>
  <c r="L87" i="14"/>
  <c r="O12" i="14"/>
  <c r="J41" i="14"/>
  <c r="K72" i="14"/>
  <c r="M102" i="14"/>
  <c r="M30" i="14"/>
  <c r="AK176" i="14"/>
  <c r="AK53" i="14" s="1"/>
  <c r="N53" i="14"/>
  <c r="O76" i="14"/>
  <c r="J17" i="14"/>
  <c r="AJ160" i="14"/>
  <c r="AJ37" i="14" s="1"/>
  <c r="G107" i="14"/>
  <c r="AD107" i="14"/>
  <c r="O59" i="14"/>
  <c r="K32" i="14"/>
  <c r="AK191" i="14"/>
  <c r="AK68" i="14" s="1"/>
  <c r="O92" i="14"/>
  <c r="O28" i="14"/>
  <c r="O60" i="14"/>
  <c r="J121" i="14"/>
  <c r="M14" i="14"/>
  <c r="AI161" i="14"/>
  <c r="AI38" i="14" s="1"/>
  <c r="AD67" i="14"/>
  <c r="G67" i="14"/>
  <c r="H91" i="14"/>
  <c r="K96" i="14"/>
  <c r="AB6" i="14"/>
  <c r="E6" i="14"/>
  <c r="AC7" i="14"/>
  <c r="F7" i="14"/>
  <c r="AA7" i="14"/>
  <c r="D7" i="14"/>
  <c r="AB9" i="14"/>
  <c r="E9" i="14"/>
  <c r="AB8" i="14"/>
  <c r="E8" i="14"/>
  <c r="G7" i="14"/>
  <c r="AD7" i="14"/>
  <c r="AA9" i="14"/>
  <c r="D9" i="14"/>
  <c r="AA6" i="14"/>
  <c r="D6" i="14"/>
  <c r="AA8" i="14"/>
  <c r="D8" i="14"/>
  <c r="AD6" i="14"/>
  <c r="G6" i="14"/>
  <c r="AB11" i="14"/>
  <c r="E11" i="14"/>
  <c r="AB10" i="14"/>
  <c r="E10" i="14"/>
  <c r="AD8" i="14"/>
  <c r="G8" i="14"/>
  <c r="AA11" i="14"/>
  <c r="D11" i="14"/>
  <c r="AB7" i="14"/>
  <c r="E7" i="14"/>
  <c r="AA10" i="14"/>
  <c r="D10" i="14"/>
  <c r="AC8" i="14"/>
  <c r="F8" i="14"/>
  <c r="AC9" i="14"/>
  <c r="F9" i="14"/>
  <c r="F6" i="14"/>
  <c r="AC6" i="14"/>
  <c r="AD10" i="14"/>
  <c r="G10" i="14"/>
  <c r="AD11" i="14"/>
  <c r="G11" i="14"/>
  <c r="AC10" i="14"/>
  <c r="F10" i="14"/>
  <c r="G9" i="14"/>
  <c r="AD9" i="14"/>
  <c r="AC11" i="14"/>
  <c r="F11" i="14"/>
  <c r="P170" i="2"/>
  <c r="P60" i="36"/>
  <c r="P60" i="2" s="1"/>
  <c r="P59" i="36"/>
  <c r="P59" i="2" s="1"/>
  <c r="P43" i="36"/>
  <c r="P43" i="2" s="1"/>
  <c r="P199" i="36"/>
  <c r="P238" i="36"/>
  <c r="P223" i="36"/>
  <c r="P223" i="2" s="1"/>
  <c r="P215" i="36"/>
  <c r="P215" i="2" s="1"/>
  <c r="P207" i="36"/>
  <c r="P122" i="36"/>
  <c r="Q122" i="36" s="1"/>
  <c r="P114" i="36"/>
  <c r="P114" i="2" s="1"/>
  <c r="P89" i="36"/>
  <c r="P89" i="2" s="1"/>
  <c r="P87" i="36"/>
  <c r="P87" i="2" s="1"/>
  <c r="P63" i="36"/>
  <c r="P63" i="2" s="1"/>
  <c r="P23" i="36"/>
  <c r="P126" i="36"/>
  <c r="P126" i="2" s="1"/>
  <c r="P94" i="36"/>
  <c r="P94" i="2" s="1"/>
  <c r="P203" i="36"/>
  <c r="P187" i="36"/>
  <c r="P99" i="36"/>
  <c r="P99" i="2" s="1"/>
  <c r="P249" i="36"/>
  <c r="P249" i="2" s="1"/>
  <c r="P248" i="36"/>
  <c r="P226" i="36"/>
  <c r="P226" i="2" s="1"/>
  <c r="P208" i="36"/>
  <c r="P202" i="36"/>
  <c r="P194" i="36"/>
  <c r="P115" i="36"/>
  <c r="P115" i="2" s="1"/>
  <c r="P91" i="36"/>
  <c r="P91" i="2" s="1"/>
  <c r="P75" i="36"/>
  <c r="Q75" i="36" s="1"/>
  <c r="P192" i="36"/>
  <c r="P192" i="2" s="1"/>
  <c r="P184" i="36"/>
  <c r="P144" i="36"/>
  <c r="P105" i="36"/>
  <c r="Q105" i="36" s="1"/>
  <c r="R105" i="36" s="1"/>
  <c r="P97" i="36"/>
  <c r="P18" i="36"/>
  <c r="P18" i="2" s="1"/>
  <c r="P175" i="36"/>
  <c r="P112" i="36"/>
  <c r="P112" i="2" s="1"/>
  <c r="P104" i="36"/>
  <c r="P104" i="2" s="1"/>
  <c r="P103" i="36"/>
  <c r="P103" i="2" s="1"/>
  <c r="P15" i="36"/>
  <c r="P138" i="2" s="1"/>
  <c r="P181" i="36"/>
  <c r="P181" i="2" s="1"/>
  <c r="P124" i="36"/>
  <c r="P124" i="2" s="1"/>
  <c r="P74" i="36"/>
  <c r="P74" i="2" s="1"/>
  <c r="P20" i="36"/>
  <c r="P19" i="36"/>
  <c r="P233" i="36"/>
  <c r="P225" i="36"/>
  <c r="P217" i="36"/>
  <c r="P217" i="2" s="1"/>
  <c r="P209" i="36"/>
  <c r="P209" i="2" s="1"/>
  <c r="P186" i="36"/>
  <c r="P135" i="36"/>
  <c r="P123" i="36"/>
  <c r="P123" i="2" s="1"/>
  <c r="P116" i="36"/>
  <c r="P116" i="2" s="1"/>
  <c r="P102" i="36"/>
  <c r="P102" i="2" s="1"/>
  <c r="P200" i="36"/>
  <c r="P193" i="36"/>
  <c r="P193" i="2" s="1"/>
  <c r="P163" i="36"/>
  <c r="P163" i="2" s="1"/>
  <c r="P141" i="36"/>
  <c r="P134" i="36"/>
  <c r="P121" i="36"/>
  <c r="P244" i="2" s="1"/>
  <c r="Q114" i="36"/>
  <c r="P107" i="36"/>
  <c r="P107" i="2" s="1"/>
  <c r="P106" i="36"/>
  <c r="P92" i="36"/>
  <c r="P92" i="2" s="1"/>
  <c r="P71" i="36"/>
  <c r="P71" i="2" s="1"/>
  <c r="P47" i="36"/>
  <c r="P47" i="2" s="1"/>
  <c r="P214" i="36"/>
  <c r="P214" i="2" s="1"/>
  <c r="P169" i="36"/>
  <c r="P146" i="36"/>
  <c r="P146" i="2" s="1"/>
  <c r="P113" i="36"/>
  <c r="P236" i="2" s="1"/>
  <c r="P98" i="36"/>
  <c r="P55" i="36"/>
  <c r="P55" i="2" s="1"/>
  <c r="P39" i="36"/>
  <c r="P39" i="2" s="1"/>
  <c r="P31" i="36"/>
  <c r="P31" i="2" s="1"/>
  <c r="P183" i="36"/>
  <c r="P176" i="36"/>
  <c r="Q176" i="36" s="1"/>
  <c r="R176" i="36" s="1"/>
  <c r="P168" i="36"/>
  <c r="P160" i="36"/>
  <c r="P153" i="36"/>
  <c r="P119" i="36"/>
  <c r="P119" i="2" s="1"/>
  <c r="P84" i="36"/>
  <c r="P84" i="2" s="1"/>
  <c r="P83" i="36"/>
  <c r="P83" i="2" s="1"/>
  <c r="P76" i="36"/>
  <c r="P76" i="2" s="1"/>
  <c r="P68" i="36"/>
  <c r="P68" i="2" s="1"/>
  <c r="P62" i="36"/>
  <c r="P61" i="36"/>
  <c r="P61" i="2" s="1"/>
  <c r="P46" i="36"/>
  <c r="P45" i="36"/>
  <c r="P45" i="2" s="1"/>
  <c r="P235" i="36"/>
  <c r="P235" i="2" s="1"/>
  <c r="P228" i="36"/>
  <c r="P228" i="2" s="1"/>
  <c r="P220" i="36"/>
  <c r="P220" i="2" s="1"/>
  <c r="P219" i="36"/>
  <c r="P174" i="36"/>
  <c r="P159" i="36"/>
  <c r="P152" i="36"/>
  <c r="P111" i="36"/>
  <c r="P111" i="2" s="1"/>
  <c r="Q97" i="36"/>
  <c r="P158" i="36"/>
  <c r="P136" i="36"/>
  <c r="P136" i="2" s="1"/>
  <c r="P15" i="2"/>
  <c r="P113" i="2"/>
  <c r="P98" i="2"/>
  <c r="P97" i="2"/>
  <c r="Q123" i="36"/>
  <c r="Q123" i="2" s="1"/>
  <c r="R114" i="36"/>
  <c r="P101" i="36"/>
  <c r="P101" i="2" s="1"/>
  <c r="Q91" i="36"/>
  <c r="R91" i="36" s="1"/>
  <c r="P66" i="36"/>
  <c r="P66" i="2" s="1"/>
  <c r="P52" i="36"/>
  <c r="P52" i="2" s="1"/>
  <c r="P51" i="36"/>
  <c r="P51" i="2" s="1"/>
  <c r="P38" i="36"/>
  <c r="P37" i="36"/>
  <c r="P37" i="2" s="1"/>
  <c r="P10" i="36"/>
  <c r="P245" i="36"/>
  <c r="P245" i="2" s="1"/>
  <c r="P239" i="36"/>
  <c r="P239" i="2" s="1"/>
  <c r="P232" i="36"/>
  <c r="P216" i="36"/>
  <c r="P216" i="2" s="1"/>
  <c r="Q114" i="2"/>
  <c r="P110" i="36"/>
  <c r="P110" i="2" s="1"/>
  <c r="S105" i="36"/>
  <c r="T105" i="36" s="1"/>
  <c r="P105" i="2"/>
  <c r="P100" i="36"/>
  <c r="P100" i="2" s="1"/>
  <c r="Q91" i="2"/>
  <c r="P82" i="36"/>
  <c r="P82" i="2" s="1"/>
  <c r="P58" i="36"/>
  <c r="P58" i="2" s="1"/>
  <c r="P44" i="36"/>
  <c r="P44" i="2" s="1"/>
  <c r="Q23" i="36"/>
  <c r="R23" i="36" s="1"/>
  <c r="S23" i="36" s="1"/>
  <c r="Q244" i="36"/>
  <c r="Q207" i="36"/>
  <c r="P23" i="2"/>
  <c r="P122" i="2"/>
  <c r="P120" i="36"/>
  <c r="P120" i="2" s="1"/>
  <c r="R122" i="36"/>
  <c r="S122" i="36" s="1"/>
  <c r="Q113" i="36"/>
  <c r="P109" i="36"/>
  <c r="P109" i="2" s="1"/>
  <c r="Q98" i="36"/>
  <c r="R98" i="36" s="1"/>
  <c r="P50" i="36"/>
  <c r="P50" i="2" s="1"/>
  <c r="P36" i="36"/>
  <c r="P36" i="2" s="1"/>
  <c r="P35" i="36"/>
  <c r="P35" i="2" s="1"/>
  <c r="P30" i="36"/>
  <c r="P29" i="36"/>
  <c r="P29" i="2" s="1"/>
  <c r="Q15" i="36"/>
  <c r="R15" i="36" s="1"/>
  <c r="P131" i="36"/>
  <c r="P131" i="2" s="1"/>
  <c r="P8" i="36"/>
  <c r="P127" i="36"/>
  <c r="P127" i="2" s="1"/>
  <c r="P118" i="36"/>
  <c r="P118" i="2" s="1"/>
  <c r="P108" i="36"/>
  <c r="P108" i="2" s="1"/>
  <c r="P96" i="36"/>
  <c r="P96" i="2" s="1"/>
  <c r="P95" i="36"/>
  <c r="P95" i="2" s="1"/>
  <c r="Q84" i="36"/>
  <c r="Q84" i="2" s="1"/>
  <c r="P70" i="36"/>
  <c r="P70" i="2" s="1"/>
  <c r="P69" i="36"/>
  <c r="P69" i="2" s="1"/>
  <c r="Q63" i="36"/>
  <c r="R63" i="36" s="1"/>
  <c r="S63" i="36" s="1"/>
  <c r="P42" i="36"/>
  <c r="P42" i="2" s="1"/>
  <c r="P22" i="36"/>
  <c r="P21" i="36"/>
  <c r="Q20" i="36"/>
  <c r="P250" i="36"/>
  <c r="P243" i="36"/>
  <c r="P243" i="2" s="1"/>
  <c r="Q31" i="36"/>
  <c r="Q121" i="36"/>
  <c r="P117" i="36"/>
  <c r="P117" i="2" s="1"/>
  <c r="P93" i="36"/>
  <c r="P93" i="2" s="1"/>
  <c r="P79" i="36"/>
  <c r="P79" i="2" s="1"/>
  <c r="Q68" i="36"/>
  <c r="Q68" i="2" s="1"/>
  <c r="Q55" i="36"/>
  <c r="Q55" i="2" s="1"/>
  <c r="P34" i="36"/>
  <c r="P34" i="2" s="1"/>
  <c r="P28" i="36"/>
  <c r="P28" i="2" s="1"/>
  <c r="P27" i="36"/>
  <c r="P14" i="36"/>
  <c r="Q13" i="36"/>
  <c r="R13" i="36" s="1"/>
  <c r="S13" i="36" s="1"/>
  <c r="R97" i="36"/>
  <c r="Q62" i="36"/>
  <c r="P62" i="2"/>
  <c r="Q60" i="36"/>
  <c r="Q47" i="36"/>
  <c r="P20" i="2"/>
  <c r="P19" i="2"/>
  <c r="P13" i="2"/>
  <c r="P242" i="36"/>
  <c r="P242" i="2" s="1"/>
  <c r="Q46" i="36"/>
  <c r="P46" i="2"/>
  <c r="Q102" i="36"/>
  <c r="Q102" i="2" s="1"/>
  <c r="P125" i="36"/>
  <c r="P125" i="2" s="1"/>
  <c r="Q115" i="36"/>
  <c r="Q115" i="2" s="1"/>
  <c r="Q92" i="36"/>
  <c r="Q92" i="2" s="1"/>
  <c r="P78" i="36"/>
  <c r="P78" i="2" s="1"/>
  <c r="P77" i="36"/>
  <c r="P77" i="2" s="1"/>
  <c r="P67" i="36"/>
  <c r="P67" i="2" s="1"/>
  <c r="P54" i="36"/>
  <c r="P53" i="36"/>
  <c r="P53" i="2" s="1"/>
  <c r="Q39" i="36"/>
  <c r="R39" i="36" s="1"/>
  <c r="P26" i="36"/>
  <c r="P241" i="36"/>
  <c r="Q233" i="36"/>
  <c r="R233" i="36" s="1"/>
  <c r="P198" i="36"/>
  <c r="P198" i="2" s="1"/>
  <c r="Q158" i="36"/>
  <c r="R158" i="36" s="1"/>
  <c r="S158" i="36" s="1"/>
  <c r="Q146" i="36"/>
  <c r="R146" i="36" s="1"/>
  <c r="S146" i="36" s="1"/>
  <c r="P142" i="36"/>
  <c r="Q152" i="36"/>
  <c r="R152" i="36" s="1"/>
  <c r="Q225" i="36"/>
  <c r="P197" i="36"/>
  <c r="P197" i="2" s="1"/>
  <c r="Q168" i="36"/>
  <c r="R168" i="36" s="1"/>
  <c r="P157" i="36"/>
  <c r="P231" i="36"/>
  <c r="P231" i="2" s="1"/>
  <c r="P218" i="36"/>
  <c r="P218" i="2" s="1"/>
  <c r="Q208" i="36"/>
  <c r="R208" i="36" s="1"/>
  <c r="P191" i="36"/>
  <c r="P191" i="2" s="1"/>
  <c r="P190" i="36"/>
  <c r="P190" i="2" s="1"/>
  <c r="P185" i="36"/>
  <c r="P173" i="36"/>
  <c r="P151" i="36"/>
  <c r="P151" i="2" s="1"/>
  <c r="P145" i="36"/>
  <c r="P145" i="2" s="1"/>
  <c r="P139" i="36"/>
  <c r="P133" i="36"/>
  <c r="P133" i="2" s="1"/>
  <c r="Q249" i="36"/>
  <c r="R249" i="36" s="1"/>
  <c r="S249" i="36" s="1"/>
  <c r="T249" i="36" s="1"/>
  <c r="P230" i="36"/>
  <c r="P230" i="2" s="1"/>
  <c r="P224" i="36"/>
  <c r="P224" i="2" s="1"/>
  <c r="P201" i="36"/>
  <c r="Q184" i="36"/>
  <c r="P167" i="36"/>
  <c r="P166" i="36"/>
  <c r="P166" i="2" s="1"/>
  <c r="P161" i="36"/>
  <c r="P161" i="2" s="1"/>
  <c r="P150" i="36"/>
  <c r="Q194" i="36"/>
  <c r="P189" i="36"/>
  <c r="P189" i="2" s="1"/>
  <c r="Q154" i="36"/>
  <c r="P149" i="36"/>
  <c r="Q144" i="36"/>
  <c r="R144" i="36" s="1"/>
  <c r="P12" i="36"/>
  <c r="Q12" i="36" s="1"/>
  <c r="P11" i="36"/>
  <c r="Q241" i="36"/>
  <c r="R241" i="36" s="1"/>
  <c r="P240" i="36"/>
  <c r="P240" i="2" s="1"/>
  <c r="P222" i="36"/>
  <c r="Q200" i="36"/>
  <c r="R200" i="36" s="1"/>
  <c r="S200" i="36" s="1"/>
  <c r="T200" i="36" s="1"/>
  <c r="P177" i="36"/>
  <c r="Q170" i="36"/>
  <c r="P165" i="36"/>
  <c r="Q160" i="36"/>
  <c r="R160" i="36" s="1"/>
  <c r="S160" i="36" s="1"/>
  <c r="T160" i="36" s="1"/>
  <c r="P137" i="36"/>
  <c r="P247" i="36"/>
  <c r="P247" i="2" s="1"/>
  <c r="P246" i="36"/>
  <c r="P246" i="2" s="1"/>
  <c r="Q245" i="36"/>
  <c r="R245" i="36" s="1"/>
  <c r="S245" i="36" s="1"/>
  <c r="P234" i="36"/>
  <c r="P227" i="36"/>
  <c r="P227" i="2" s="1"/>
  <c r="P205" i="36"/>
  <c r="P205" i="2" s="1"/>
  <c r="P182" i="36"/>
  <c r="P182" i="2" s="1"/>
  <c r="P147" i="36"/>
  <c r="P147" i="2" s="1"/>
  <c r="P143" i="36"/>
  <c r="Q136" i="36"/>
  <c r="R136" i="36" s="1"/>
  <c r="Y219" i="14"/>
  <c r="B342" i="14"/>
  <c r="Y342" i="14" s="1"/>
  <c r="Y194" i="14"/>
  <c r="B317" i="14"/>
  <c r="Y317" i="14" s="1"/>
  <c r="Y187" i="14"/>
  <c r="B310" i="14"/>
  <c r="Y310" i="14" s="1"/>
  <c r="Y179" i="14"/>
  <c r="B302" i="14"/>
  <c r="Y302" i="14" s="1"/>
  <c r="B311" i="14"/>
  <c r="Y311" i="14" s="1"/>
  <c r="Y188" i="14"/>
  <c r="Y185" i="14"/>
  <c r="B308" i="14"/>
  <c r="Y308" i="14" s="1"/>
  <c r="B313" i="14"/>
  <c r="Y313" i="14" s="1"/>
  <c r="Y190" i="14"/>
  <c r="Y175" i="14"/>
  <c r="B298" i="14"/>
  <c r="Y298" i="14" s="1"/>
  <c r="Y210" i="14"/>
  <c r="B333" i="14"/>
  <c r="Y333" i="14" s="1"/>
  <c r="B331" i="14"/>
  <c r="Y331" i="14" s="1"/>
  <c r="Y208" i="14"/>
  <c r="Y227" i="14"/>
  <c r="B350" i="14"/>
  <c r="Y350" i="14" s="1"/>
  <c r="Y202" i="14"/>
  <c r="B325" i="14"/>
  <c r="Y325" i="14" s="1"/>
  <c r="Y234" i="14"/>
  <c r="B357" i="14"/>
  <c r="Y357" i="14" s="1"/>
  <c r="Y181" i="14"/>
  <c r="B304" i="14"/>
  <c r="Y304" i="14" s="1"/>
  <c r="Y230" i="14"/>
  <c r="B353" i="14"/>
  <c r="Y353" i="14" s="1"/>
  <c r="Y201" i="14"/>
  <c r="B324" i="14"/>
  <c r="Y324" i="14" s="1"/>
  <c r="Y233" i="14"/>
  <c r="B356" i="14"/>
  <c r="Y356" i="14" s="1"/>
  <c r="Y214" i="14"/>
  <c r="B337" i="14"/>
  <c r="Y337" i="14" s="1"/>
  <c r="Y209" i="14"/>
  <c r="B332" i="14"/>
  <c r="Y332" i="14" s="1"/>
  <c r="B309" i="14"/>
  <c r="Y309" i="14" s="1"/>
  <c r="Y186" i="14"/>
  <c r="Y240" i="14"/>
  <c r="B363" i="14"/>
  <c r="Y363" i="14" s="1"/>
  <c r="B364" i="14"/>
  <c r="Y364" i="14" s="1"/>
  <c r="Y241" i="14"/>
  <c r="B319" i="14"/>
  <c r="Y319" i="14" s="1"/>
  <c r="Y196" i="14"/>
  <c r="B321" i="14"/>
  <c r="Y321" i="14" s="1"/>
  <c r="Y198" i="14"/>
  <c r="B369" i="14"/>
  <c r="Y369" i="14" s="1"/>
  <c r="Y246" i="14"/>
  <c r="B360" i="14"/>
  <c r="Y360" i="14" s="1"/>
  <c r="Y237" i="14"/>
  <c r="Y183" i="14"/>
  <c r="B306" i="14"/>
  <c r="Y306" i="14" s="1"/>
  <c r="Y238" i="14"/>
  <c r="B361" i="14"/>
  <c r="Y361" i="14" s="1"/>
  <c r="Y221" i="14"/>
  <c r="B344" i="14"/>
  <c r="Y344" i="14" s="1"/>
  <c r="B358" i="14"/>
  <c r="Y358" i="14" s="1"/>
  <c r="Y235" i="14"/>
  <c r="Y197" i="14"/>
  <c r="B320" i="14"/>
  <c r="Y320" i="14" s="1"/>
  <c r="Y244" i="14"/>
  <c r="B367" i="14"/>
  <c r="Y367" i="14" s="1"/>
  <c r="B354" i="14"/>
  <c r="Y354" i="14" s="1"/>
  <c r="Y231" i="14"/>
  <c r="Y223" i="14"/>
  <c r="B346" i="14"/>
  <c r="Y346" i="14" s="1"/>
  <c r="B299" i="14"/>
  <c r="Y299" i="14" s="1"/>
  <c r="Y176" i="14"/>
  <c r="B370" i="14"/>
  <c r="Y370" i="14" s="1"/>
  <c r="Y247" i="14"/>
  <c r="Y177" i="14"/>
  <c r="B300" i="14"/>
  <c r="Y300" i="14" s="1"/>
  <c r="Y220" i="14"/>
  <c r="B343" i="14"/>
  <c r="Y343" i="14" s="1"/>
  <c r="B301" i="14"/>
  <c r="Y301" i="14" s="1"/>
  <c r="Y178" i="14"/>
  <c r="Y203" i="14"/>
  <c r="B326" i="14"/>
  <c r="Y326" i="14" s="1"/>
  <c r="Y215" i="14"/>
  <c r="B338" i="14"/>
  <c r="Y338" i="14" s="1"/>
  <c r="Y242" i="14"/>
  <c r="B365" i="14"/>
  <c r="Y365" i="14" s="1"/>
  <c r="Y206" i="14"/>
  <c r="B329" i="14"/>
  <c r="Y329" i="14" s="1"/>
  <c r="B368" i="14"/>
  <c r="Y368" i="14" s="1"/>
  <c r="Y245" i="14"/>
  <c r="Y199" i="14"/>
  <c r="B322" i="14"/>
  <c r="Y322" i="14" s="1"/>
  <c r="B323" i="14"/>
  <c r="Y323" i="14" s="1"/>
  <c r="Y200" i="14"/>
  <c r="Y232" i="14"/>
  <c r="B355" i="14"/>
  <c r="Y355" i="14" s="1"/>
  <c r="Y228" i="14"/>
  <c r="B351" i="14"/>
  <c r="Y351" i="14" s="1"/>
  <c r="Y229" i="14"/>
  <c r="B352" i="14"/>
  <c r="Y352" i="14" s="1"/>
  <c r="Y222" i="14"/>
  <c r="B345" i="14"/>
  <c r="Y345" i="14" s="1"/>
  <c r="Y243" i="14"/>
  <c r="B366" i="14"/>
  <c r="Y366" i="14" s="1"/>
  <c r="Y205" i="14"/>
  <c r="B328" i="14"/>
  <c r="Y328" i="14" s="1"/>
  <c r="Y226" i="14"/>
  <c r="B349" i="14"/>
  <c r="Y349" i="14" s="1"/>
  <c r="Y225" i="14"/>
  <c r="B348" i="14"/>
  <c r="Y348" i="14" s="1"/>
  <c r="Y173" i="14"/>
  <c r="B296" i="14"/>
  <c r="Y296" i="14" s="1"/>
  <c r="Y239" i="14"/>
  <c r="B362" i="14"/>
  <c r="Y362" i="14" s="1"/>
  <c r="Y193" i="14"/>
  <c r="B316" i="14"/>
  <c r="Y316" i="14" s="1"/>
  <c r="Y192" i="14"/>
  <c r="B315" i="14"/>
  <c r="Y315" i="14" s="1"/>
  <c r="Y211" i="14"/>
  <c r="B334" i="14"/>
  <c r="Y334" i="14" s="1"/>
  <c r="B303" i="14"/>
  <c r="Y303" i="14" s="1"/>
  <c r="Y180" i="14"/>
  <c r="Y236" i="14"/>
  <c r="B359" i="14"/>
  <c r="Y359" i="14" s="1"/>
  <c r="B297" i="14"/>
  <c r="Y297" i="14" s="1"/>
  <c r="Y174" i="14"/>
  <c r="Y207" i="14"/>
  <c r="B330" i="14"/>
  <c r="Y330" i="14" s="1"/>
  <c r="Q243" i="36"/>
  <c r="R243" i="36" s="1"/>
  <c r="Q223" i="36"/>
  <c r="Q248" i="36"/>
  <c r="Q235" i="36"/>
  <c r="R235" i="36" s="1"/>
  <c r="Q226" i="36"/>
  <c r="Q240" i="36"/>
  <c r="R244" i="36"/>
  <c r="Q239" i="36"/>
  <c r="Q250" i="36"/>
  <c r="Q238" i="36"/>
  <c r="R238" i="36" s="1"/>
  <c r="Q219" i="36"/>
  <c r="P237" i="36"/>
  <c r="P237" i="2" s="1"/>
  <c r="Q236" i="36"/>
  <c r="R236" i="36" s="1"/>
  <c r="P229" i="36"/>
  <c r="P221" i="36"/>
  <c r="P221" i="2" s="1"/>
  <c r="Q214" i="36"/>
  <c r="R207" i="36"/>
  <c r="Q203" i="36"/>
  <c r="R203" i="36" s="1"/>
  <c r="S203" i="36" s="1"/>
  <c r="P196" i="36"/>
  <c r="Q196" i="36" s="1"/>
  <c r="Q173" i="36"/>
  <c r="R173" i="36" s="1"/>
  <c r="Q162" i="36"/>
  <c r="P155" i="36"/>
  <c r="P155" i="2" s="1"/>
  <c r="P132" i="36"/>
  <c r="P188" i="36"/>
  <c r="Q187" i="36"/>
  <c r="P180" i="36"/>
  <c r="P180" i="2" s="1"/>
  <c r="Q202" i="36"/>
  <c r="P195" i="36"/>
  <c r="P172" i="36"/>
  <c r="P172" i="2" s="1"/>
  <c r="Q138" i="36"/>
  <c r="P164" i="36"/>
  <c r="Q164" i="36" s="1"/>
  <c r="Q134" i="36"/>
  <c r="R134" i="36" s="1"/>
  <c r="Q197" i="36"/>
  <c r="Q186" i="36"/>
  <c r="R186" i="36" s="1"/>
  <c r="P179" i="36"/>
  <c r="P179" i="2" s="1"/>
  <c r="R170" i="36"/>
  <c r="S170" i="36" s="1"/>
  <c r="T170" i="36" s="1"/>
  <c r="P156" i="36"/>
  <c r="Q141" i="36"/>
  <c r="R141" i="36" s="1"/>
  <c r="P213" i="36"/>
  <c r="P213" i="2" s="1"/>
  <c r="P211" i="36"/>
  <c r="Q178" i="36"/>
  <c r="R178" i="36" s="1"/>
  <c r="P171" i="36"/>
  <c r="P148" i="36"/>
  <c r="Q133" i="36"/>
  <c r="R133" i="36" s="1"/>
  <c r="P212" i="36"/>
  <c r="P212" i="2" s="1"/>
  <c r="P210" i="36"/>
  <c r="P210" i="2" s="1"/>
  <c r="P204" i="36"/>
  <c r="P204" i="2" s="1"/>
  <c r="R184" i="36"/>
  <c r="Q169" i="36"/>
  <c r="R169" i="36" s="1"/>
  <c r="P140" i="36"/>
  <c r="Q206" i="36"/>
  <c r="R197" i="36"/>
  <c r="Q190" i="36"/>
  <c r="R190" i="36" s="1"/>
  <c r="Q174" i="36"/>
  <c r="Q131" i="36"/>
  <c r="R131" i="36" s="1"/>
  <c r="Q100" i="36"/>
  <c r="R100" i="36" s="1"/>
  <c r="Q96" i="36"/>
  <c r="Q94" i="36"/>
  <c r="Q94" i="2" s="1"/>
  <c r="Q120" i="36"/>
  <c r="R120" i="36" s="1"/>
  <c r="Q116" i="36"/>
  <c r="Q116" i="2" s="1"/>
  <c r="Q126" i="36"/>
  <c r="Q126" i="2" s="1"/>
  <c r="Q104" i="36"/>
  <c r="Q104" i="2" s="1"/>
  <c r="Q124" i="36"/>
  <c r="R124" i="36" s="1"/>
  <c r="S124" i="36" s="1"/>
  <c r="R123" i="36"/>
  <c r="S123" i="36" s="1"/>
  <c r="S114" i="36"/>
  <c r="Q112" i="36"/>
  <c r="Q112" i="2" s="1"/>
  <c r="Q110" i="36"/>
  <c r="R110" i="36" s="1"/>
  <c r="Q101" i="36"/>
  <c r="R101" i="36" s="1"/>
  <c r="S91" i="36"/>
  <c r="T91" i="36" s="1"/>
  <c r="P86" i="36"/>
  <c r="P86" i="2" s="1"/>
  <c r="P65" i="36"/>
  <c r="P65" i="2" s="1"/>
  <c r="P57" i="36"/>
  <c r="P49" i="36"/>
  <c r="P49" i="2" s="1"/>
  <c r="P41" i="36"/>
  <c r="P41" i="2" s="1"/>
  <c r="P33" i="36"/>
  <c r="P25" i="36"/>
  <c r="Q25" i="36" s="1"/>
  <c r="P17" i="36"/>
  <c r="Q17" i="36" s="1"/>
  <c r="P9" i="36"/>
  <c r="Q119" i="36"/>
  <c r="Q119" i="2" s="1"/>
  <c r="Q103" i="36"/>
  <c r="R103" i="36" s="1"/>
  <c r="Q95" i="36"/>
  <c r="R95" i="36" s="1"/>
  <c r="P90" i="36"/>
  <c r="P90" i="2" s="1"/>
  <c r="P81" i="36"/>
  <c r="Q87" i="36"/>
  <c r="Q87" i="2" s="1"/>
  <c r="P72" i="36"/>
  <c r="R55" i="36"/>
  <c r="S55" i="36" s="1"/>
  <c r="R47" i="36"/>
  <c r="R92" i="36"/>
  <c r="P85" i="36"/>
  <c r="P85" i="2" s="1"/>
  <c r="Q71" i="36"/>
  <c r="Q71" i="2" s="1"/>
  <c r="P64" i="36"/>
  <c r="P64" i="2" s="1"/>
  <c r="P56" i="36"/>
  <c r="P56" i="2" s="1"/>
  <c r="P48" i="36"/>
  <c r="P40" i="36"/>
  <c r="P32" i="36"/>
  <c r="P32" i="2" s="1"/>
  <c r="P24" i="36"/>
  <c r="P16" i="36"/>
  <c r="Q93" i="36"/>
  <c r="P88" i="36"/>
  <c r="P88" i="2" s="1"/>
  <c r="P80" i="36"/>
  <c r="Q66" i="36"/>
  <c r="R66" i="36" s="1"/>
  <c r="R62" i="36"/>
  <c r="S62" i="36" s="1"/>
  <c r="Q58" i="36"/>
  <c r="R58" i="36" s="1"/>
  <c r="S58" i="36" s="1"/>
  <c r="Q50" i="36"/>
  <c r="R46" i="36"/>
  <c r="Q34" i="36"/>
  <c r="R34" i="36" s="1"/>
  <c r="Q26" i="36"/>
  <c r="R26" i="36" s="1"/>
  <c r="S26" i="36" s="1"/>
  <c r="Q18" i="36"/>
  <c r="R18" i="36" s="1"/>
  <c r="Q10" i="36"/>
  <c r="R10" i="36" s="1"/>
  <c r="Q74" i="36"/>
  <c r="Q74" i="2" s="1"/>
  <c r="Q89" i="36"/>
  <c r="R89" i="36" s="1"/>
  <c r="Q82" i="36"/>
  <c r="Q79" i="36"/>
  <c r="R79" i="36" s="1"/>
  <c r="P73" i="36"/>
  <c r="P73" i="2" s="1"/>
  <c r="R84" i="36"/>
  <c r="Q77" i="36"/>
  <c r="Q69" i="36"/>
  <c r="Q61" i="36"/>
  <c r="R61" i="36" s="1"/>
  <c r="R60" i="36"/>
  <c r="Q45" i="36"/>
  <c r="Q45" i="2" s="1"/>
  <c r="Q37" i="36"/>
  <c r="Q21" i="36"/>
  <c r="R20" i="36"/>
  <c r="Q67" i="36"/>
  <c r="Q59" i="36"/>
  <c r="Q59" i="2" s="1"/>
  <c r="Q51" i="36"/>
  <c r="R51" i="36" s="1"/>
  <c r="Q43" i="36"/>
  <c r="R43" i="36" s="1"/>
  <c r="Q35" i="36"/>
  <c r="R35" i="36" s="1"/>
  <c r="Q27" i="36"/>
  <c r="R27" i="36" s="1"/>
  <c r="Q19" i="36"/>
  <c r="R19" i="36" s="1"/>
  <c r="Q11" i="36"/>
  <c r="Q8" i="36"/>
  <c r="R8" i="36" s="1"/>
  <c r="Q161" i="14" l="1"/>
  <c r="AM161" i="14"/>
  <c r="O39" i="4" s="1"/>
  <c r="AM344" i="14"/>
  <c r="X99" i="4" s="1"/>
  <c r="Q344" i="14"/>
  <c r="Q162" i="14"/>
  <c r="AM162" i="14"/>
  <c r="O40" i="4" s="1"/>
  <c r="Q203" i="14"/>
  <c r="AM203" i="14"/>
  <c r="O81" i="4" s="1"/>
  <c r="AM267" i="14"/>
  <c r="X22" i="4" s="1"/>
  <c r="Q267" i="14"/>
  <c r="Q152" i="14"/>
  <c r="AM152" i="14"/>
  <c r="O30" i="4" s="1"/>
  <c r="R239" i="14"/>
  <c r="Q185" i="14"/>
  <c r="AM185" i="14"/>
  <c r="O63" i="4" s="1"/>
  <c r="AM324" i="14"/>
  <c r="X79" i="4" s="1"/>
  <c r="Q324" i="14"/>
  <c r="AM333" i="14"/>
  <c r="X88" i="4" s="1"/>
  <c r="Q333" i="14"/>
  <c r="AM341" i="14"/>
  <c r="X96" i="4" s="1"/>
  <c r="Q341" i="14"/>
  <c r="AM302" i="14"/>
  <c r="X57" i="4" s="1"/>
  <c r="Q302" i="14"/>
  <c r="AM281" i="14"/>
  <c r="X36" i="4" s="1"/>
  <c r="Q281" i="14"/>
  <c r="AM253" i="14"/>
  <c r="X8" i="4" s="1"/>
  <c r="Q253" i="14"/>
  <c r="Q173" i="14"/>
  <c r="AM173" i="14"/>
  <c r="O51" i="4" s="1"/>
  <c r="R222" i="14"/>
  <c r="AN222" i="14"/>
  <c r="P100" i="4" s="1"/>
  <c r="Q60" i="2"/>
  <c r="AM154" i="14"/>
  <c r="O32" i="4" s="1"/>
  <c r="Q154" i="14"/>
  <c r="AM363" i="14"/>
  <c r="X118" i="4" s="1"/>
  <c r="Q363" i="14"/>
  <c r="Q190" i="14"/>
  <c r="AM190" i="14"/>
  <c r="O68" i="4" s="1"/>
  <c r="Q229" i="14"/>
  <c r="AM229" i="14"/>
  <c r="O107" i="4" s="1"/>
  <c r="Q230" i="14"/>
  <c r="AM230" i="14"/>
  <c r="O108" i="4" s="1"/>
  <c r="Q217" i="14"/>
  <c r="AM217" i="14"/>
  <c r="O95" i="4" s="1"/>
  <c r="Q223" i="14"/>
  <c r="AM223" i="14"/>
  <c r="O101" i="4" s="1"/>
  <c r="AM346" i="14"/>
  <c r="X101" i="4" s="1"/>
  <c r="Q346" i="14"/>
  <c r="AM343" i="14"/>
  <c r="X98" i="4" s="1"/>
  <c r="Q343" i="14"/>
  <c r="J74" i="14"/>
  <c r="J26" i="14"/>
  <c r="N109" i="14"/>
  <c r="N101" i="14"/>
  <c r="M37" i="14"/>
  <c r="N89" i="4"/>
  <c r="C89" i="4" s="1"/>
  <c r="AL88" i="14"/>
  <c r="K103" i="14"/>
  <c r="K55" i="14"/>
  <c r="I7" i="14"/>
  <c r="K7" i="14"/>
  <c r="M92" i="14"/>
  <c r="H73" i="14"/>
  <c r="I111" i="14"/>
  <c r="N105" i="4"/>
  <c r="C105" i="4" s="1"/>
  <c r="AL104" i="14"/>
  <c r="M57" i="14"/>
  <c r="J39" i="14"/>
  <c r="L100" i="14"/>
  <c r="L68" i="14"/>
  <c r="L52" i="14"/>
  <c r="J14" i="14"/>
  <c r="I57" i="14"/>
  <c r="J87" i="14"/>
  <c r="L61" i="14"/>
  <c r="N26" i="14"/>
  <c r="I94" i="14"/>
  <c r="H121" i="14"/>
  <c r="N124" i="14"/>
  <c r="M100" i="14"/>
  <c r="H81" i="14"/>
  <c r="H9" i="14"/>
  <c r="N42" i="14"/>
  <c r="N41" i="14"/>
  <c r="J52" i="14"/>
  <c r="N116" i="14"/>
  <c r="J71" i="14"/>
  <c r="L45" i="14"/>
  <c r="L21" i="14"/>
  <c r="L108" i="14"/>
  <c r="L76" i="14"/>
  <c r="L59" i="14"/>
  <c r="K67" i="14"/>
  <c r="L33" i="14"/>
  <c r="I113" i="14"/>
  <c r="M84" i="14"/>
  <c r="H65" i="14"/>
  <c r="N35" i="14"/>
  <c r="J86" i="14"/>
  <c r="L35" i="14"/>
  <c r="L74" i="14"/>
  <c r="M109" i="14"/>
  <c r="H93" i="14"/>
  <c r="H61" i="14"/>
  <c r="M24" i="14"/>
  <c r="N35" i="4"/>
  <c r="C35" i="4" s="1"/>
  <c r="AL34" i="14"/>
  <c r="N106" i="14"/>
  <c r="L36" i="14"/>
  <c r="I109" i="14"/>
  <c r="N71" i="14"/>
  <c r="R191" i="14"/>
  <c r="AM309" i="14"/>
  <c r="X64" i="4" s="1"/>
  <c r="Q309" i="14"/>
  <c r="Q238" i="14"/>
  <c r="AM238" i="14"/>
  <c r="O116" i="4" s="1"/>
  <c r="AM365" i="14"/>
  <c r="X120" i="4" s="1"/>
  <c r="Q365" i="14"/>
  <c r="R165" i="14"/>
  <c r="R224" i="14"/>
  <c r="AM275" i="14"/>
  <c r="X30" i="4" s="1"/>
  <c r="Q275" i="14"/>
  <c r="AM325" i="14"/>
  <c r="X80" i="4" s="1"/>
  <c r="Q325" i="14"/>
  <c r="AM286" i="14"/>
  <c r="X41" i="4" s="1"/>
  <c r="Q286" i="14"/>
  <c r="AM338" i="14"/>
  <c r="X93" i="4" s="1"/>
  <c r="Q338" i="14"/>
  <c r="AM166" i="14"/>
  <c r="O44" i="4" s="1"/>
  <c r="Q166" i="14"/>
  <c r="Q182" i="14"/>
  <c r="AM182" i="14"/>
  <c r="O60" i="4" s="1"/>
  <c r="R175" i="14"/>
  <c r="R204" i="14"/>
  <c r="AM164" i="14"/>
  <c r="O42" i="4" s="1"/>
  <c r="Q164" i="14"/>
  <c r="R114" i="2"/>
  <c r="R234" i="14"/>
  <c r="Q171" i="14"/>
  <c r="AM171" i="14"/>
  <c r="O49" i="4" s="1"/>
  <c r="Q218" i="14"/>
  <c r="AM218" i="14"/>
  <c r="O96" i="4" s="1"/>
  <c r="D96" i="4" s="1"/>
  <c r="Q181" i="14"/>
  <c r="AM181" i="14"/>
  <c r="O59" i="4" s="1"/>
  <c r="AM356" i="14"/>
  <c r="X111" i="4" s="1"/>
  <c r="Q356" i="14"/>
  <c r="Q227" i="14"/>
  <c r="AM227" i="14"/>
  <c r="O105" i="4" s="1"/>
  <c r="Q222" i="14"/>
  <c r="AM222" i="14"/>
  <c r="O100" i="4" s="1"/>
  <c r="Q224" i="14"/>
  <c r="AN224" i="14" s="1"/>
  <c r="P102" i="4" s="1"/>
  <c r="AM224" i="14"/>
  <c r="O102" i="4" s="1"/>
  <c r="D102" i="4" s="1"/>
  <c r="AM312" i="14"/>
  <c r="X67" i="4" s="1"/>
  <c r="Q312" i="14"/>
  <c r="Q183" i="14"/>
  <c r="AM183" i="14"/>
  <c r="O61" i="4" s="1"/>
  <c r="H33" i="14"/>
  <c r="N60" i="14"/>
  <c r="K47" i="14"/>
  <c r="N107" i="4"/>
  <c r="C107" i="4" s="1"/>
  <c r="AL106" i="14"/>
  <c r="N97" i="4"/>
  <c r="C97" i="4" s="1"/>
  <c r="AL96" i="14"/>
  <c r="AM366" i="14"/>
  <c r="X121" i="4" s="1"/>
  <c r="Q366" i="14"/>
  <c r="Q139" i="14"/>
  <c r="AM139" i="14"/>
  <c r="O17" i="4" s="1"/>
  <c r="AM348" i="14"/>
  <c r="X103" i="4" s="1"/>
  <c r="Q348" i="14"/>
  <c r="R194" i="14"/>
  <c r="AM330" i="14"/>
  <c r="X85" i="4" s="1"/>
  <c r="Q330" i="14"/>
  <c r="R179" i="14"/>
  <c r="R246" i="14"/>
  <c r="AM332" i="14"/>
  <c r="X87" i="4" s="1"/>
  <c r="Q332" i="14"/>
  <c r="AM292" i="14"/>
  <c r="X47" i="4" s="1"/>
  <c r="Q292" i="14"/>
  <c r="AM347" i="14"/>
  <c r="X102" i="4" s="1"/>
  <c r="Q347" i="14"/>
  <c r="AM265" i="14"/>
  <c r="X20" i="4" s="1"/>
  <c r="Q265" i="14"/>
  <c r="AM351" i="14"/>
  <c r="X106" i="4" s="1"/>
  <c r="Q351" i="14"/>
  <c r="Q187" i="14"/>
  <c r="AM187" i="14"/>
  <c r="O65" i="4" s="1"/>
  <c r="R188" i="14"/>
  <c r="Q215" i="14"/>
  <c r="AM215" i="14"/>
  <c r="O93" i="4" s="1"/>
  <c r="Q149" i="14"/>
  <c r="AM149" i="14"/>
  <c r="O27" i="4" s="1"/>
  <c r="Q178" i="14"/>
  <c r="AM178" i="14"/>
  <c r="O56" i="4" s="1"/>
  <c r="AM336" i="14"/>
  <c r="X91" i="4" s="1"/>
  <c r="Q336" i="14"/>
  <c r="Q172" i="14"/>
  <c r="AM172" i="14"/>
  <c r="O50" i="4" s="1"/>
  <c r="Q233" i="14"/>
  <c r="AM233" i="14"/>
  <c r="O111" i="4" s="1"/>
  <c r="AM266" i="14"/>
  <c r="X21" i="4" s="1"/>
  <c r="Q266" i="14"/>
  <c r="Q236" i="14"/>
  <c r="AM236" i="14"/>
  <c r="O114" i="4" s="1"/>
  <c r="Q232" i="14"/>
  <c r="AN232" i="14" s="1"/>
  <c r="P110" i="4" s="1"/>
  <c r="AM232" i="14"/>
  <c r="O110" i="4" s="1"/>
  <c r="AM369" i="14"/>
  <c r="X124" i="4" s="1"/>
  <c r="Q369" i="14"/>
  <c r="Q207" i="14"/>
  <c r="AM207" i="14"/>
  <c r="O85" i="4" s="1"/>
  <c r="N81" i="4"/>
  <c r="C81" i="4" s="1"/>
  <c r="AL80" i="14"/>
  <c r="J56" i="14"/>
  <c r="J40" i="14"/>
  <c r="I88" i="14"/>
  <c r="J120" i="14"/>
  <c r="H64" i="14"/>
  <c r="H15" i="14"/>
  <c r="L101" i="14"/>
  <c r="M52" i="14"/>
  <c r="M28" i="14"/>
  <c r="J116" i="14"/>
  <c r="J100" i="14"/>
  <c r="N109" i="4"/>
  <c r="C109" i="4" s="1"/>
  <c r="AL108" i="14"/>
  <c r="H50" i="14"/>
  <c r="M76" i="14"/>
  <c r="H57" i="14"/>
  <c r="N65" i="14"/>
  <c r="N33" i="14"/>
  <c r="L93" i="14"/>
  <c r="H29" i="14"/>
  <c r="I96" i="14"/>
  <c r="N27" i="14"/>
  <c r="N9" i="4"/>
  <c r="C9" i="4" s="1"/>
  <c r="AL8" i="14"/>
  <c r="L107" i="14"/>
  <c r="O8" i="14"/>
  <c r="J20" i="14"/>
  <c r="J111" i="14"/>
  <c r="M60" i="14"/>
  <c r="M36" i="14"/>
  <c r="H17" i="14"/>
  <c r="I103" i="14"/>
  <c r="I71" i="14"/>
  <c r="N50" i="14"/>
  <c r="N121" i="4"/>
  <c r="C121" i="4" s="1"/>
  <c r="AL120" i="14"/>
  <c r="N49" i="14"/>
  <c r="K59" i="14"/>
  <c r="I104" i="14"/>
  <c r="H24" i="14"/>
  <c r="I80" i="14"/>
  <c r="J118" i="14"/>
  <c r="O96" i="14"/>
  <c r="H118" i="14"/>
  <c r="L98" i="14"/>
  <c r="K51" i="14"/>
  <c r="H117" i="14"/>
  <c r="H85" i="14"/>
  <c r="H53" i="14"/>
  <c r="H21" i="14"/>
  <c r="N37" i="4"/>
  <c r="C37" i="4" s="1"/>
  <c r="AL36" i="14"/>
  <c r="J79" i="14"/>
  <c r="N59" i="4"/>
  <c r="C59" i="4" s="1"/>
  <c r="AL58" i="14"/>
  <c r="N74" i="14"/>
  <c r="H38" i="14"/>
  <c r="N87" i="14"/>
  <c r="I68" i="14"/>
  <c r="N39" i="14"/>
  <c r="N7" i="14"/>
  <c r="Q176" i="14"/>
  <c r="AM176" i="14"/>
  <c r="O54" i="4" s="1"/>
  <c r="R236" i="14"/>
  <c r="AN236" i="14"/>
  <c r="P114" i="4" s="1"/>
  <c r="AM357" i="14"/>
  <c r="X112" i="4" s="1"/>
  <c r="Q357" i="14"/>
  <c r="AM271" i="14"/>
  <c r="X26" i="4" s="1"/>
  <c r="Q271" i="14"/>
  <c r="AM318" i="14"/>
  <c r="X73" i="4" s="1"/>
  <c r="Q318" i="14"/>
  <c r="Q197" i="14"/>
  <c r="AM197" i="14"/>
  <c r="O75" i="4" s="1"/>
  <c r="AM362" i="14"/>
  <c r="X117" i="4" s="1"/>
  <c r="Q362" i="14"/>
  <c r="Q199" i="14"/>
  <c r="AM199" i="14"/>
  <c r="O77" i="4" s="1"/>
  <c r="Q216" i="14"/>
  <c r="AM216" i="14"/>
  <c r="O94" i="4" s="1"/>
  <c r="Q240" i="14"/>
  <c r="AM240" i="14"/>
  <c r="O118" i="4" s="1"/>
  <c r="D118" i="4" s="1"/>
  <c r="Q202" i="14"/>
  <c r="AM202" i="14"/>
  <c r="O80" i="4" s="1"/>
  <c r="Q186" i="14"/>
  <c r="AM186" i="14"/>
  <c r="O64" i="4" s="1"/>
  <c r="D64" i="4" s="1"/>
  <c r="Q135" i="14"/>
  <c r="AM135" i="14"/>
  <c r="O13" i="4" s="1"/>
  <c r="Q188" i="14"/>
  <c r="AN188" i="14" s="1"/>
  <c r="P66" i="4" s="1"/>
  <c r="AM188" i="14"/>
  <c r="O66" i="4" s="1"/>
  <c r="AM364" i="14"/>
  <c r="X119" i="4" s="1"/>
  <c r="Q364" i="14"/>
  <c r="Q243" i="14"/>
  <c r="AM243" i="14"/>
  <c r="O121" i="4" s="1"/>
  <c r="D121" i="4" s="1"/>
  <c r="Q211" i="14"/>
  <c r="AM211" i="14"/>
  <c r="O89" i="4" s="1"/>
  <c r="Q219" i="14"/>
  <c r="AM219" i="14"/>
  <c r="O97" i="4" s="1"/>
  <c r="Q209" i="14"/>
  <c r="AM209" i="14"/>
  <c r="O87" i="4" s="1"/>
  <c r="AM163" i="14"/>
  <c r="O41" i="4" s="1"/>
  <c r="D41" i="4" s="1"/>
  <c r="Q163" i="14"/>
  <c r="N76" i="14"/>
  <c r="N83" i="4"/>
  <c r="C83" i="4" s="1"/>
  <c r="AL82" i="14"/>
  <c r="N117" i="4"/>
  <c r="C117" i="4" s="1"/>
  <c r="AL116" i="14"/>
  <c r="N44" i="14"/>
  <c r="M67" i="14"/>
  <c r="N56" i="14"/>
  <c r="N91" i="4"/>
  <c r="C91" i="4" s="1"/>
  <c r="AL90" i="14"/>
  <c r="N75" i="4"/>
  <c r="C75" i="4" s="1"/>
  <c r="AL74" i="14"/>
  <c r="L12" i="14"/>
  <c r="H94" i="14"/>
  <c r="M112" i="14"/>
  <c r="M80" i="14"/>
  <c r="M48" i="14"/>
  <c r="H13" i="14"/>
  <c r="M26" i="14"/>
  <c r="M73" i="14"/>
  <c r="AM300" i="14"/>
  <c r="X55" i="4" s="1"/>
  <c r="Q300" i="14"/>
  <c r="R212" i="14"/>
  <c r="AN212" i="14"/>
  <c r="P90" i="4" s="1"/>
  <c r="Q220" i="14"/>
  <c r="AM220" i="14"/>
  <c r="O98" i="4" s="1"/>
  <c r="D98" i="4" s="1"/>
  <c r="Q167" i="14"/>
  <c r="AM167" i="14"/>
  <c r="O45" i="4" s="1"/>
  <c r="Q206" i="14"/>
  <c r="AM206" i="14"/>
  <c r="O84" i="4" s="1"/>
  <c r="R207" i="14"/>
  <c r="AN207" i="14"/>
  <c r="P85" i="4" s="1"/>
  <c r="Q208" i="14"/>
  <c r="AM208" i="14"/>
  <c r="O86" i="4" s="1"/>
  <c r="Q184" i="14"/>
  <c r="AM184" i="14"/>
  <c r="O62" i="4" s="1"/>
  <c r="AM299" i="14"/>
  <c r="X54" i="4" s="1"/>
  <c r="Q299" i="14"/>
  <c r="Q198" i="14"/>
  <c r="AM198" i="14"/>
  <c r="O76" i="4" s="1"/>
  <c r="Q133" i="14"/>
  <c r="AM133" i="14"/>
  <c r="O11" i="4" s="1"/>
  <c r="Q213" i="14"/>
  <c r="AM213" i="14"/>
  <c r="O91" i="4" s="1"/>
  <c r="D91" i="4" s="1"/>
  <c r="Q228" i="14"/>
  <c r="AM228" i="14"/>
  <c r="O106" i="4" s="1"/>
  <c r="Q155" i="14"/>
  <c r="AM155" i="14"/>
  <c r="O33" i="4" s="1"/>
  <c r="Q242" i="14"/>
  <c r="AM242" i="14"/>
  <c r="O120" i="4" s="1"/>
  <c r="R91" i="2"/>
  <c r="S211" i="14" s="1"/>
  <c r="R211" i="14"/>
  <c r="AN211" i="14"/>
  <c r="P89" i="4" s="1"/>
  <c r="AM359" i="14"/>
  <c r="X114" i="4" s="1"/>
  <c r="Q359" i="14"/>
  <c r="AM256" i="14"/>
  <c r="X11" i="4" s="1"/>
  <c r="Q256" i="14"/>
  <c r="AM340" i="14"/>
  <c r="X95" i="4" s="1"/>
  <c r="Q340" i="14"/>
  <c r="Q196" i="14"/>
  <c r="AM196" i="14"/>
  <c r="O74" i="4" s="1"/>
  <c r="AM334" i="14"/>
  <c r="X89" i="4" s="1"/>
  <c r="Q334" i="14"/>
  <c r="Q194" i="14"/>
  <c r="AN194" i="14" s="1"/>
  <c r="P72" i="4" s="1"/>
  <c r="AM194" i="14"/>
  <c r="O72" i="4" s="1"/>
  <c r="D72" i="4" s="1"/>
  <c r="AM138" i="14"/>
  <c r="O16" i="4" s="1"/>
  <c r="Q138" i="14"/>
  <c r="Q235" i="14"/>
  <c r="AM235" i="14"/>
  <c r="O113" i="4" s="1"/>
  <c r="Q234" i="14"/>
  <c r="AN234" i="14" s="1"/>
  <c r="P112" i="4" s="1"/>
  <c r="AM234" i="14"/>
  <c r="O112" i="4" s="1"/>
  <c r="Q179" i="14"/>
  <c r="AN179" i="14" s="1"/>
  <c r="P57" i="4" s="1"/>
  <c r="AM179" i="14"/>
  <c r="O57" i="4" s="1"/>
  <c r="D57" i="4" s="1"/>
  <c r="N73" i="4"/>
  <c r="C73" i="4" s="1"/>
  <c r="AL72" i="14"/>
  <c r="J72" i="14"/>
  <c r="J24" i="14"/>
  <c r="K87" i="14"/>
  <c r="N11" i="4"/>
  <c r="C11" i="4" s="1"/>
  <c r="AL10" i="14"/>
  <c r="O88" i="14"/>
  <c r="J9" i="14"/>
  <c r="H18" i="14"/>
  <c r="O82" i="14"/>
  <c r="L60" i="14"/>
  <c r="L110" i="14"/>
  <c r="N99" i="4"/>
  <c r="C99" i="4" s="1"/>
  <c r="AL98" i="14"/>
  <c r="L75" i="14"/>
  <c r="O116" i="14"/>
  <c r="L70" i="14"/>
  <c r="H97" i="14"/>
  <c r="I48" i="14"/>
  <c r="N19" i="4"/>
  <c r="C19" i="4" s="1"/>
  <c r="AL18" i="14"/>
  <c r="L116" i="14"/>
  <c r="L84" i="14"/>
  <c r="N9" i="14"/>
  <c r="J76" i="14"/>
  <c r="N123" i="14"/>
  <c r="I72" i="14"/>
  <c r="M43" i="14"/>
  <c r="N18" i="14"/>
  <c r="N81" i="14"/>
  <c r="I30" i="14"/>
  <c r="J31" i="14"/>
  <c r="I112" i="14"/>
  <c r="O90" i="14"/>
  <c r="N114" i="14"/>
  <c r="N34" i="14"/>
  <c r="H103" i="14"/>
  <c r="H122" i="14"/>
  <c r="H105" i="14"/>
  <c r="I56" i="14"/>
  <c r="I32" i="14"/>
  <c r="L124" i="14"/>
  <c r="L92" i="14"/>
  <c r="J44" i="14"/>
  <c r="H89" i="14"/>
  <c r="L27" i="14"/>
  <c r="J32" i="14"/>
  <c r="O74" i="14"/>
  <c r="J70" i="14"/>
  <c r="L19" i="14"/>
  <c r="L114" i="14"/>
  <c r="L90" i="14"/>
  <c r="H109" i="14"/>
  <c r="H77" i="14"/>
  <c r="M8" i="14"/>
  <c r="N117" i="14"/>
  <c r="M53" i="14"/>
  <c r="K117" i="14"/>
  <c r="L67" i="14"/>
  <c r="M121" i="14"/>
  <c r="N103" i="14"/>
  <c r="R232" i="14"/>
  <c r="Q156" i="14"/>
  <c r="AM156" i="14"/>
  <c r="O34" i="4" s="1"/>
  <c r="Q180" i="14"/>
  <c r="AM180" i="14"/>
  <c r="O58" i="4" s="1"/>
  <c r="J82" i="14"/>
  <c r="J48" i="14"/>
  <c r="J25" i="14"/>
  <c r="N29" i="14"/>
  <c r="K79" i="14"/>
  <c r="K15" i="14"/>
  <c r="N69" i="14"/>
  <c r="I63" i="14"/>
  <c r="I23" i="14"/>
  <c r="J85" i="14"/>
  <c r="N69" i="4"/>
  <c r="C69" i="4" s="1"/>
  <c r="AL68" i="14"/>
  <c r="N47" i="14"/>
  <c r="N91" i="14"/>
  <c r="N43" i="14"/>
  <c r="J110" i="14"/>
  <c r="J78" i="14"/>
  <c r="N67" i="4"/>
  <c r="C67" i="4" s="1"/>
  <c r="AL66" i="14"/>
  <c r="N43" i="4"/>
  <c r="C43" i="4" s="1"/>
  <c r="AL42" i="14"/>
  <c r="N17" i="14"/>
  <c r="J30" i="14"/>
  <c r="N97" i="14"/>
  <c r="J36" i="14"/>
  <c r="N99" i="14"/>
  <c r="N51" i="4"/>
  <c r="C51" i="4" s="1"/>
  <c r="AL50" i="14"/>
  <c r="N27" i="4"/>
  <c r="C27" i="4" s="1"/>
  <c r="AL26" i="14"/>
  <c r="L15" i="14"/>
  <c r="H110" i="14"/>
  <c r="H86" i="14"/>
  <c r="M104" i="14"/>
  <c r="M72" i="14"/>
  <c r="L46" i="14"/>
  <c r="H63" i="14"/>
  <c r="M18" i="14"/>
  <c r="I60" i="14"/>
  <c r="I28" i="14"/>
  <c r="Q193" i="14"/>
  <c r="AM193" i="14"/>
  <c r="O71" i="4" s="1"/>
  <c r="R214" i="14"/>
  <c r="AN214" i="14"/>
  <c r="P92" i="4" s="1"/>
  <c r="Q237" i="14"/>
  <c r="AM237" i="14"/>
  <c r="O115" i="4" s="1"/>
  <c r="Q143" i="14"/>
  <c r="AM143" i="14"/>
  <c r="O21" i="4" s="1"/>
  <c r="Q151" i="14"/>
  <c r="AM151" i="14"/>
  <c r="O29" i="4" s="1"/>
  <c r="Q244" i="14"/>
  <c r="AM244" i="14"/>
  <c r="O122" i="4" s="1"/>
  <c r="Q205" i="14"/>
  <c r="AM205" i="14"/>
  <c r="O83" i="4" s="1"/>
  <c r="Q169" i="14"/>
  <c r="AM169" i="14"/>
  <c r="O47" i="4" s="1"/>
  <c r="D47" i="4" s="1"/>
  <c r="AM367" i="14"/>
  <c r="X122" i="4" s="1"/>
  <c r="Q367" i="14"/>
  <c r="AM360" i="14"/>
  <c r="X115" i="4" s="1"/>
  <c r="Q360" i="14"/>
  <c r="AM350" i="14"/>
  <c r="X105" i="4" s="1"/>
  <c r="Q350" i="14"/>
  <c r="Q310" i="14"/>
  <c r="AM310" i="14"/>
  <c r="X65" i="4" s="1"/>
  <c r="R235" i="14"/>
  <c r="AN235" i="14"/>
  <c r="P113" i="4" s="1"/>
  <c r="Q20" i="2"/>
  <c r="Q140" i="14"/>
  <c r="AM140" i="14"/>
  <c r="O18" i="4" s="1"/>
  <c r="Q247" i="14"/>
  <c r="AM247" i="14"/>
  <c r="O125" i="4" s="1"/>
  <c r="Q170" i="14"/>
  <c r="AM170" i="14"/>
  <c r="O48" i="4" s="1"/>
  <c r="Q225" i="14"/>
  <c r="AM225" i="14"/>
  <c r="O103" i="4" s="1"/>
  <c r="AM355" i="14"/>
  <c r="X110" i="4" s="1"/>
  <c r="Q355" i="14"/>
  <c r="Q204" i="14"/>
  <c r="AN204" i="14" s="1"/>
  <c r="P82" i="4" s="1"/>
  <c r="AM204" i="14"/>
  <c r="O82" i="4" s="1"/>
  <c r="AM159" i="14"/>
  <c r="O37" i="4" s="1"/>
  <c r="Q159" i="14"/>
  <c r="Q191" i="14"/>
  <c r="AN191" i="14" s="1"/>
  <c r="P69" i="4" s="1"/>
  <c r="AM191" i="14"/>
  <c r="O69" i="4" s="1"/>
  <c r="AM283" i="14"/>
  <c r="X38" i="4" s="1"/>
  <c r="Q283" i="14"/>
  <c r="AM329" i="14"/>
  <c r="X84" i="4" s="1"/>
  <c r="Q329" i="14"/>
  <c r="AM301" i="14"/>
  <c r="X56" i="4" s="1"/>
  <c r="Q301" i="14"/>
  <c r="Q214" i="14"/>
  <c r="AM214" i="14"/>
  <c r="O92" i="4" s="1"/>
  <c r="D92" i="4" s="1"/>
  <c r="AM290" i="14"/>
  <c r="X45" i="4" s="1"/>
  <c r="Q290" i="14"/>
  <c r="J122" i="14"/>
  <c r="J58" i="14"/>
  <c r="J10" i="14"/>
  <c r="J88" i="14"/>
  <c r="N68" i="14"/>
  <c r="J112" i="14"/>
  <c r="J8" i="14"/>
  <c r="O80" i="14"/>
  <c r="N83" i="14"/>
  <c r="N113" i="14"/>
  <c r="J108" i="14"/>
  <c r="J92" i="14"/>
  <c r="L117" i="14"/>
  <c r="I78" i="14"/>
  <c r="J68" i="14"/>
  <c r="M123" i="14"/>
  <c r="L58" i="14"/>
  <c r="L86" i="14"/>
  <c r="L69" i="14"/>
  <c r="J102" i="14"/>
  <c r="L82" i="14"/>
  <c r="H101" i="14"/>
  <c r="H69" i="14"/>
  <c r="M20" i="14"/>
  <c r="N19" i="14"/>
  <c r="N57" i="14"/>
  <c r="I93" i="14"/>
  <c r="L50" i="14"/>
  <c r="N119" i="14"/>
  <c r="N55" i="14"/>
  <c r="N23" i="14"/>
  <c r="Q210" i="14"/>
  <c r="AM210" i="14"/>
  <c r="O88" i="4" s="1"/>
  <c r="D88" i="4" s="1"/>
  <c r="AM317" i="14"/>
  <c r="X72" i="4" s="1"/>
  <c r="Q317" i="14"/>
  <c r="Q221" i="14"/>
  <c r="AM221" i="14"/>
  <c r="O99" i="4" s="1"/>
  <c r="D99" i="4" s="1"/>
  <c r="AM311" i="14"/>
  <c r="X66" i="4" s="1"/>
  <c r="Q311" i="14"/>
  <c r="Q245" i="14"/>
  <c r="AM245" i="14"/>
  <c r="O123" i="4" s="1"/>
  <c r="Q47" i="2"/>
  <c r="AM148" i="14"/>
  <c r="O26" i="4" s="1"/>
  <c r="Q148" i="14"/>
  <c r="Q31" i="2"/>
  <c r="Q189" i="14"/>
  <c r="AM189" i="14"/>
  <c r="O67" i="4" s="1"/>
  <c r="D67" i="4" s="1"/>
  <c r="Q157" i="14"/>
  <c r="AM157" i="14"/>
  <c r="O35" i="4" s="1"/>
  <c r="R243" i="14"/>
  <c r="AN243" i="14"/>
  <c r="P121" i="4" s="1"/>
  <c r="Q231" i="14"/>
  <c r="AM231" i="14"/>
  <c r="O109" i="4" s="1"/>
  <c r="Q165" i="14"/>
  <c r="AN165" i="14" s="1"/>
  <c r="P43" i="4" s="1"/>
  <c r="AM165" i="14"/>
  <c r="O43" i="4" s="1"/>
  <c r="Q239" i="14"/>
  <c r="AN239" i="14" s="1"/>
  <c r="P117" i="4" s="1"/>
  <c r="AM239" i="14"/>
  <c r="O117" i="4" s="1"/>
  <c r="Q175" i="14"/>
  <c r="AN175" i="14" s="1"/>
  <c r="P53" i="4" s="1"/>
  <c r="AM175" i="14"/>
  <c r="O53" i="4" s="1"/>
  <c r="Q212" i="14"/>
  <c r="AM212" i="14"/>
  <c r="O90" i="4" s="1"/>
  <c r="AM313" i="14"/>
  <c r="X68" i="4" s="1"/>
  <c r="Q313" i="14"/>
  <c r="AM337" i="14"/>
  <c r="X92" i="4" s="1"/>
  <c r="Q337" i="14"/>
  <c r="AM258" i="14"/>
  <c r="X13" i="4" s="1"/>
  <c r="Q258" i="14"/>
  <c r="Q246" i="14"/>
  <c r="AN246" i="14" s="1"/>
  <c r="P124" i="4" s="1"/>
  <c r="AM246" i="14"/>
  <c r="O124" i="4" s="1"/>
  <c r="D124" i="4" s="1"/>
  <c r="AM335" i="14"/>
  <c r="X90" i="4" s="1"/>
  <c r="Q335" i="14"/>
  <c r="L38" i="14"/>
  <c r="J77" i="14"/>
  <c r="N28" i="14"/>
  <c r="H114" i="14"/>
  <c r="H88" i="14"/>
  <c r="M33" i="14"/>
  <c r="N113" i="4"/>
  <c r="C113" i="4" s="1"/>
  <c r="AL112" i="14"/>
  <c r="H80" i="14"/>
  <c r="M61" i="14"/>
  <c r="M106" i="14"/>
  <c r="H78" i="14"/>
  <c r="M64" i="14"/>
  <c r="M89" i="14"/>
  <c r="H46" i="14"/>
  <c r="Q244" i="2"/>
  <c r="Q138" i="2"/>
  <c r="Q236" i="2"/>
  <c r="R106" i="36"/>
  <c r="P229" i="2"/>
  <c r="P234" i="2"/>
  <c r="P222" i="2"/>
  <c r="Q217" i="36"/>
  <c r="R217" i="36" s="1"/>
  <c r="S217" i="36" s="1"/>
  <c r="Q139" i="36"/>
  <c r="R139" i="36" s="1"/>
  <c r="P139" i="2"/>
  <c r="Q131" i="2"/>
  <c r="R131" i="2" s="1"/>
  <c r="Q99" i="36"/>
  <c r="Q99" i="2" s="1"/>
  <c r="Q23" i="2"/>
  <c r="P219" i="2"/>
  <c r="P168" i="2"/>
  <c r="P141" i="2"/>
  <c r="Q209" i="36"/>
  <c r="Q193" i="36"/>
  <c r="R193" i="36" s="1"/>
  <c r="S193" i="36" s="1"/>
  <c r="P184" i="2"/>
  <c r="Q249" i="2"/>
  <c r="P207" i="2"/>
  <c r="P162" i="2"/>
  <c r="P211" i="2"/>
  <c r="Q163" i="2"/>
  <c r="Q170" i="2"/>
  <c r="P196" i="2"/>
  <c r="Q143" i="36"/>
  <c r="P143" i="2"/>
  <c r="Q111" i="36"/>
  <c r="R111" i="36" s="1"/>
  <c r="Q183" i="36"/>
  <c r="P183" i="2"/>
  <c r="Q223" i="2"/>
  <c r="P188" i="2"/>
  <c r="Q231" i="36"/>
  <c r="R231" i="36" s="1"/>
  <c r="Q227" i="36"/>
  <c r="R227" i="36" s="1"/>
  <c r="Q247" i="2"/>
  <c r="P173" i="2"/>
  <c r="Q192" i="36"/>
  <c r="R192" i="36" s="1"/>
  <c r="P232" i="2"/>
  <c r="P121" i="2"/>
  <c r="Q235" i="2"/>
  <c r="Q146" i="2"/>
  <c r="P200" i="2"/>
  <c r="P225" i="2"/>
  <c r="P194" i="2"/>
  <c r="P238" i="2"/>
  <c r="Q220" i="2"/>
  <c r="P157" i="2"/>
  <c r="Q140" i="36"/>
  <c r="P140" i="2"/>
  <c r="Q147" i="36"/>
  <c r="R147" i="36" s="1"/>
  <c r="S144" i="36"/>
  <c r="T144" i="36" s="1"/>
  <c r="P195" i="2"/>
  <c r="Q132" i="36"/>
  <c r="P132" i="2"/>
  <c r="P177" i="2"/>
  <c r="R183" i="36"/>
  <c r="S183" i="36" s="1"/>
  <c r="P185" i="2"/>
  <c r="Q242" i="2"/>
  <c r="Q83" i="36"/>
  <c r="Q83" i="2" s="1"/>
  <c r="Q243" i="2"/>
  <c r="Q76" i="36"/>
  <c r="Q76" i="2" s="1"/>
  <c r="P75" i="2"/>
  <c r="Q239" i="2"/>
  <c r="P169" i="2"/>
  <c r="Q215" i="36"/>
  <c r="R215" i="36" s="1"/>
  <c r="P233" i="2"/>
  <c r="P202" i="2"/>
  <c r="P176" i="2"/>
  <c r="Q151" i="2"/>
  <c r="P167" i="2"/>
  <c r="P250" i="2"/>
  <c r="R75" i="36"/>
  <c r="S75" i="36" s="1"/>
  <c r="Q245" i="2"/>
  <c r="P152" i="2"/>
  <c r="Q214" i="2"/>
  <c r="P208" i="2"/>
  <c r="P187" i="2"/>
  <c r="Q181" i="2"/>
  <c r="P165" i="2"/>
  <c r="Q149" i="36"/>
  <c r="R149" i="36" s="1"/>
  <c r="P149" i="2"/>
  <c r="Q150" i="36"/>
  <c r="P150" i="2"/>
  <c r="P106" i="2"/>
  <c r="Q127" i="36"/>
  <c r="Q148" i="36"/>
  <c r="P148" i="2"/>
  <c r="Q155" i="2"/>
  <c r="Q220" i="36"/>
  <c r="Q190" i="2"/>
  <c r="Q29" i="36"/>
  <c r="R76" i="36"/>
  <c r="S76" i="36" s="1"/>
  <c r="Q166" i="36"/>
  <c r="R166" i="36" s="1"/>
  <c r="Q181" i="36"/>
  <c r="R181" i="36" s="1"/>
  <c r="S181" i="36" s="1"/>
  <c r="P171" i="2"/>
  <c r="Q163" i="36"/>
  <c r="R163" i="36" s="1"/>
  <c r="R209" i="36"/>
  <c r="Q205" i="2"/>
  <c r="Q197" i="2"/>
  <c r="P241" i="2"/>
  <c r="Q106" i="36"/>
  <c r="Q136" i="2"/>
  <c r="Q159" i="36"/>
  <c r="R159" i="36" s="1"/>
  <c r="S159" i="36" s="1"/>
  <c r="P159" i="2"/>
  <c r="P153" i="2"/>
  <c r="Q135" i="36"/>
  <c r="P135" i="2"/>
  <c r="Q226" i="2"/>
  <c r="P203" i="2"/>
  <c r="Q199" i="36"/>
  <c r="R199" i="36" s="1"/>
  <c r="S199" i="36" s="1"/>
  <c r="T199" i="36" s="1"/>
  <c r="P199" i="2"/>
  <c r="Q240" i="2"/>
  <c r="Q175" i="36"/>
  <c r="P175" i="2"/>
  <c r="Q42" i="36"/>
  <c r="R42" i="36" s="1"/>
  <c r="Q228" i="2"/>
  <c r="R68" i="36"/>
  <c r="P156" i="2"/>
  <c r="R31" i="36"/>
  <c r="S31" i="36" s="1"/>
  <c r="R102" i="36"/>
  <c r="P164" i="2"/>
  <c r="Q228" i="36"/>
  <c r="R228" i="36" s="1"/>
  <c r="Q227" i="2"/>
  <c r="Q137" i="36"/>
  <c r="P137" i="2"/>
  <c r="Q216" i="36"/>
  <c r="Q216" i="2" s="1"/>
  <c r="P201" i="2"/>
  <c r="Q133" i="2"/>
  <c r="Q142" i="36"/>
  <c r="P142" i="2"/>
  <c r="Q107" i="36"/>
  <c r="R107" i="36" s="1"/>
  <c r="P158" i="2"/>
  <c r="P174" i="2"/>
  <c r="P160" i="2"/>
  <c r="P134" i="2"/>
  <c r="P186" i="2"/>
  <c r="P144" i="2"/>
  <c r="P248" i="2"/>
  <c r="P206" i="2"/>
  <c r="P154" i="2"/>
  <c r="P178" i="2"/>
  <c r="Q198" i="36"/>
  <c r="Q198" i="2" s="1"/>
  <c r="Q53" i="36"/>
  <c r="R53" i="36" s="1"/>
  <c r="S152" i="36"/>
  <c r="T152" i="36" s="1"/>
  <c r="R219" i="36"/>
  <c r="S219" i="36" s="1"/>
  <c r="T219" i="36" s="1"/>
  <c r="U219" i="36" s="1"/>
  <c r="V219" i="36" s="1"/>
  <c r="Q182" i="36"/>
  <c r="Q182" i="2" s="1"/>
  <c r="R154" i="36"/>
  <c r="S154" i="36" s="1"/>
  <c r="Q246" i="36"/>
  <c r="Q246" i="2" s="1"/>
  <c r="R47" i="2"/>
  <c r="S167" i="14" s="1"/>
  <c r="R71" i="36"/>
  <c r="S71" i="36" s="1"/>
  <c r="Q242" i="36"/>
  <c r="R242" i="36" s="1"/>
  <c r="S242" i="36" s="1"/>
  <c r="Q155" i="36"/>
  <c r="R155" i="36" s="1"/>
  <c r="Q44" i="36"/>
  <c r="R44" i="36" s="1"/>
  <c r="R55" i="2"/>
  <c r="S175" i="14" s="1"/>
  <c r="S176" i="36"/>
  <c r="T176" i="36" s="1"/>
  <c r="Q61" i="2"/>
  <c r="Q222" i="36"/>
  <c r="R222" i="36" s="1"/>
  <c r="Q85" i="36"/>
  <c r="R94" i="36"/>
  <c r="Q157" i="36"/>
  <c r="R157" i="36" s="1"/>
  <c r="R225" i="36"/>
  <c r="S225" i="36" s="1"/>
  <c r="Q230" i="36"/>
  <c r="R230" i="36" s="1"/>
  <c r="S230" i="36" s="1"/>
  <c r="S106" i="36"/>
  <c r="T106" i="36" s="1"/>
  <c r="S207" i="36"/>
  <c r="T207" i="36" s="1"/>
  <c r="R116" i="36"/>
  <c r="Q204" i="36"/>
  <c r="Q204" i="2" s="1"/>
  <c r="R202" i="36"/>
  <c r="Q180" i="36"/>
  <c r="Q180" i="2" s="1"/>
  <c r="S233" i="36"/>
  <c r="T233" i="36" s="1"/>
  <c r="Q13" i="2"/>
  <c r="Q117" i="36"/>
  <c r="R117" i="36" s="1"/>
  <c r="S117" i="36" s="1"/>
  <c r="Q153" i="36"/>
  <c r="Q188" i="36"/>
  <c r="Q224" i="36"/>
  <c r="R224" i="36" s="1"/>
  <c r="S224" i="36" s="1"/>
  <c r="Q165" i="36"/>
  <c r="R165" i="36" s="1"/>
  <c r="R84" i="2"/>
  <c r="R116" i="2"/>
  <c r="S168" i="36"/>
  <c r="T168" i="36" s="1"/>
  <c r="R60" i="2"/>
  <c r="R71" i="2"/>
  <c r="R94" i="2"/>
  <c r="R92" i="2"/>
  <c r="T122" i="36"/>
  <c r="R123" i="2"/>
  <c r="R68" i="2"/>
  <c r="P48" i="2"/>
  <c r="P9" i="2"/>
  <c r="S110" i="36"/>
  <c r="R82" i="36"/>
  <c r="S82" i="36" s="1"/>
  <c r="T82" i="36" s="1"/>
  <c r="U82" i="36" s="1"/>
  <c r="S202" i="36"/>
  <c r="T202" i="36" s="1"/>
  <c r="R150" i="36"/>
  <c r="S150" i="36" s="1"/>
  <c r="Q218" i="36"/>
  <c r="R218" i="36" s="1"/>
  <c r="P11" i="2"/>
  <c r="Q191" i="36"/>
  <c r="R191" i="36" s="1"/>
  <c r="P26" i="2"/>
  <c r="Q103" i="2"/>
  <c r="Q79" i="2"/>
  <c r="Q29" i="2"/>
  <c r="Q18" i="2"/>
  <c r="Q63" i="2"/>
  <c r="Q105" i="2"/>
  <c r="Q51" i="2"/>
  <c r="Q113" i="2"/>
  <c r="R45" i="36"/>
  <c r="R45" i="2" s="1"/>
  <c r="S165" i="14" s="1"/>
  <c r="U152" i="36"/>
  <c r="Q52" i="36"/>
  <c r="R52" i="36" s="1"/>
  <c r="S52" i="36" s="1"/>
  <c r="Q124" i="2"/>
  <c r="Q62" i="2"/>
  <c r="Q14" i="36"/>
  <c r="R14" i="36" s="1"/>
  <c r="P14" i="2"/>
  <c r="Q93" i="2"/>
  <c r="R102" i="2"/>
  <c r="Q69" i="2"/>
  <c r="Q35" i="2"/>
  <c r="Q110" i="2"/>
  <c r="Q66" i="2"/>
  <c r="S107" i="36"/>
  <c r="T107" i="36" s="1"/>
  <c r="U107" i="36" s="1"/>
  <c r="V107" i="36" s="1"/>
  <c r="Q70" i="36"/>
  <c r="Q70" i="2" s="1"/>
  <c r="Q161" i="36"/>
  <c r="R161" i="36" s="1"/>
  <c r="Q151" i="36"/>
  <c r="Q19" i="2"/>
  <c r="R115" i="36"/>
  <c r="R115" i="2" s="1"/>
  <c r="S235" i="14" s="1"/>
  <c r="P27" i="2"/>
  <c r="Q127" i="2"/>
  <c r="R99" i="36"/>
  <c r="Q118" i="36"/>
  <c r="R118" i="36" s="1"/>
  <c r="S118" i="36" s="1"/>
  <c r="Q15" i="2"/>
  <c r="R121" i="36"/>
  <c r="Q78" i="36"/>
  <c r="Q57" i="36"/>
  <c r="P57" i="2"/>
  <c r="Q210" i="36"/>
  <c r="Q210" i="2" s="1"/>
  <c r="Q201" i="36"/>
  <c r="R201" i="36" s="1"/>
  <c r="Q39" i="2"/>
  <c r="R67" i="36"/>
  <c r="S67" i="36" s="1"/>
  <c r="T67" i="36" s="1"/>
  <c r="Q81" i="36"/>
  <c r="R81" i="36" s="1"/>
  <c r="S81" i="36" s="1"/>
  <c r="P81" i="2"/>
  <c r="R74" i="36"/>
  <c r="S74" i="36" s="1"/>
  <c r="Q16" i="36"/>
  <c r="R16" i="36" s="1"/>
  <c r="S16" i="36" s="1"/>
  <c r="P16" i="2"/>
  <c r="Q72" i="36"/>
  <c r="P72" i="2"/>
  <c r="R83" i="36"/>
  <c r="P25" i="2"/>
  <c r="S190" i="36"/>
  <c r="T190" i="36" s="1"/>
  <c r="U190" i="36" s="1"/>
  <c r="Q195" i="36"/>
  <c r="R195" i="36" s="1"/>
  <c r="R164" i="36"/>
  <c r="R240" i="36"/>
  <c r="S240" i="36" s="1"/>
  <c r="T240" i="36" s="1"/>
  <c r="R187" i="36"/>
  <c r="S187" i="36" s="1"/>
  <c r="R223" i="36"/>
  <c r="S223" i="36" s="1"/>
  <c r="Q54" i="36"/>
  <c r="P54" i="2"/>
  <c r="Q125" i="36"/>
  <c r="P8" i="2"/>
  <c r="Q8" i="2" s="1"/>
  <c r="R8" i="2" s="1"/>
  <c r="Q50" i="2"/>
  <c r="Q109" i="36"/>
  <c r="R109" i="36" s="1"/>
  <c r="Q43" i="2"/>
  <c r="Q82" i="2"/>
  <c r="P10" i="2"/>
  <c r="Q101" i="2"/>
  <c r="Q97" i="2"/>
  <c r="Q121" i="2"/>
  <c r="Q52" i="2"/>
  <c r="P17" i="2"/>
  <c r="T114" i="36"/>
  <c r="U114" i="36" s="1"/>
  <c r="V114" i="36" s="1"/>
  <c r="W114" i="36" s="1"/>
  <c r="P80" i="2"/>
  <c r="Q24" i="36"/>
  <c r="P24" i="2"/>
  <c r="Q80" i="36"/>
  <c r="R80" i="36" s="1"/>
  <c r="Q33" i="36"/>
  <c r="R33" i="36" s="1"/>
  <c r="S33" i="36" s="1"/>
  <c r="P33" i="2"/>
  <c r="Q177" i="36"/>
  <c r="S244" i="36"/>
  <c r="T244" i="36" s="1"/>
  <c r="U144" i="36"/>
  <c r="S208" i="36"/>
  <c r="Q172" i="36"/>
  <c r="R172" i="36" s="1"/>
  <c r="S172" i="36" s="1"/>
  <c r="Q67" i="2"/>
  <c r="Q247" i="36"/>
  <c r="R20" i="2"/>
  <c r="Q34" i="2"/>
  <c r="Q95" i="2"/>
  <c r="Q145" i="36"/>
  <c r="R145" i="36" s="1"/>
  <c r="Q120" i="2"/>
  <c r="Q205" i="36"/>
  <c r="R205" i="36" s="1"/>
  <c r="S205" i="36" s="1"/>
  <c r="Q44" i="2"/>
  <c r="Q36" i="36"/>
  <c r="R36" i="36" s="1"/>
  <c r="Q185" i="36"/>
  <c r="S97" i="36"/>
  <c r="Q98" i="2"/>
  <c r="P12" i="2"/>
  <c r="Q212" i="36"/>
  <c r="Q212" i="2" s="1"/>
  <c r="R12" i="36"/>
  <c r="Q179" i="36"/>
  <c r="Q179" i="2" s="1"/>
  <c r="R143" i="36"/>
  <c r="S143" i="36" s="1"/>
  <c r="Q232" i="36"/>
  <c r="Q167" i="36"/>
  <c r="R167" i="36" s="1"/>
  <c r="Q189" i="36"/>
  <c r="R189" i="36" s="1"/>
  <c r="Q77" i="2"/>
  <c r="Q234" i="36"/>
  <c r="R234" i="36" s="1"/>
  <c r="S234" i="36" s="1"/>
  <c r="Q117" i="2"/>
  <c r="P21" i="2"/>
  <c r="Q96" i="2"/>
  <c r="Q122" i="2"/>
  <c r="Q58" i="2"/>
  <c r="Q37" i="2"/>
  <c r="S98" i="36"/>
  <c r="T98" i="36" s="1"/>
  <c r="P30" i="2"/>
  <c r="Q30" i="36"/>
  <c r="R30" i="36" s="1"/>
  <c r="Q107" i="2"/>
  <c r="S39" i="36"/>
  <c r="Q40" i="36"/>
  <c r="R40" i="36" s="1"/>
  <c r="P40" i="2"/>
  <c r="Q85" i="2"/>
  <c r="Q48" i="36"/>
  <c r="R48" i="36" s="1"/>
  <c r="S48" i="36" s="1"/>
  <c r="Q9" i="36"/>
  <c r="R9" i="36" s="1"/>
  <c r="Q49" i="36"/>
  <c r="Q49" i="2" s="1"/>
  <c r="S101" i="36"/>
  <c r="R85" i="36"/>
  <c r="S85" i="36" s="1"/>
  <c r="T85" i="36" s="1"/>
  <c r="Q156" i="36"/>
  <c r="R156" i="36" s="1"/>
  <c r="R194" i="36"/>
  <c r="S194" i="36" s="1"/>
  <c r="Q237" i="36"/>
  <c r="R237" i="36" s="1"/>
  <c r="S237" i="36" s="1"/>
  <c r="Q229" i="36"/>
  <c r="R229" i="36" s="1"/>
  <c r="S229" i="36" s="1"/>
  <c r="Q78" i="2"/>
  <c r="Q46" i="2"/>
  <c r="Q89" i="2"/>
  <c r="Q22" i="36"/>
  <c r="P22" i="2"/>
  <c r="Q28" i="36"/>
  <c r="R28" i="36" s="1"/>
  <c r="Q108" i="36"/>
  <c r="Q108" i="2" s="1"/>
  <c r="Q111" i="2"/>
  <c r="Q100" i="2"/>
  <c r="Q38" i="36"/>
  <c r="P38" i="2"/>
  <c r="R113" i="36"/>
  <c r="S113" i="36" s="1"/>
  <c r="Q106" i="2"/>
  <c r="T230" i="36"/>
  <c r="U230" i="36" s="1"/>
  <c r="V230" i="36" s="1"/>
  <c r="S238" i="36"/>
  <c r="R148" i="36"/>
  <c r="S148" i="36" s="1"/>
  <c r="T146" i="36"/>
  <c r="U146" i="36" s="1"/>
  <c r="V146" i="36" s="1"/>
  <c r="R140" i="36"/>
  <c r="S140" i="36" s="1"/>
  <c r="S157" i="36"/>
  <c r="T157" i="36" s="1"/>
  <c r="U249" i="36"/>
  <c r="R179" i="36"/>
  <c r="R132" i="36"/>
  <c r="R174" i="36"/>
  <c r="R204" i="36"/>
  <c r="S204" i="36" s="1"/>
  <c r="T204" i="36" s="1"/>
  <c r="S136" i="36"/>
  <c r="S178" i="36"/>
  <c r="T178" i="36" s="1"/>
  <c r="U178" i="36" s="1"/>
  <c r="R206" i="36"/>
  <c r="S206" i="36" s="1"/>
  <c r="R180" i="36"/>
  <c r="S180" i="36" s="1"/>
  <c r="S236" i="36"/>
  <c r="R220" i="36"/>
  <c r="S133" i="36"/>
  <c r="T133" i="36" s="1"/>
  <c r="R182" i="36"/>
  <c r="S186" i="36"/>
  <c r="T186" i="36" s="1"/>
  <c r="S166" i="36"/>
  <c r="T166" i="36" s="1"/>
  <c r="U166" i="36" s="1"/>
  <c r="R196" i="36"/>
  <c r="S196" i="36" s="1"/>
  <c r="T196" i="36" s="1"/>
  <c r="T158" i="36"/>
  <c r="U158" i="36" s="1"/>
  <c r="V158" i="36" s="1"/>
  <c r="Q221" i="36"/>
  <c r="Q221" i="2" s="1"/>
  <c r="R248" i="36"/>
  <c r="T154" i="36"/>
  <c r="R210" i="36"/>
  <c r="S210" i="36" s="1"/>
  <c r="S141" i="36"/>
  <c r="T141" i="36" s="1"/>
  <c r="S134" i="36"/>
  <c r="U170" i="36"/>
  <c r="V170" i="36" s="1"/>
  <c r="R142" i="36"/>
  <c r="S164" i="36"/>
  <c r="T164" i="36" s="1"/>
  <c r="U160" i="36"/>
  <c r="V160" i="36" s="1"/>
  <c r="R188" i="36"/>
  <c r="S188" i="36" s="1"/>
  <c r="R226" i="36"/>
  <c r="R214" i="36"/>
  <c r="S222" i="36"/>
  <c r="T222" i="36" s="1"/>
  <c r="S231" i="36"/>
  <c r="T231" i="36" s="1"/>
  <c r="S192" i="36"/>
  <c r="R212" i="36"/>
  <c r="S212" i="36" s="1"/>
  <c r="R162" i="36"/>
  <c r="S162" i="36" s="1"/>
  <c r="S179" i="36"/>
  <c r="U200" i="36"/>
  <c r="V200" i="36" s="1"/>
  <c r="T193" i="36"/>
  <c r="S227" i="36"/>
  <c r="U233" i="36"/>
  <c r="V233" i="36" s="1"/>
  <c r="V249" i="36"/>
  <c r="S169" i="36"/>
  <c r="S191" i="36"/>
  <c r="U199" i="36"/>
  <c r="S215" i="36"/>
  <c r="R232" i="36"/>
  <c r="S241" i="36"/>
  <c r="T241" i="36" s="1"/>
  <c r="S235" i="36"/>
  <c r="S243" i="36"/>
  <c r="S197" i="36"/>
  <c r="T197" i="36" s="1"/>
  <c r="S209" i="36"/>
  <c r="V152" i="36"/>
  <c r="W152" i="36" s="1"/>
  <c r="Q171" i="36"/>
  <c r="S173" i="36"/>
  <c r="R138" i="36"/>
  <c r="S138" i="36" s="1"/>
  <c r="S155" i="36"/>
  <c r="S184" i="36"/>
  <c r="T203" i="36"/>
  <c r="T218" i="36"/>
  <c r="T242" i="36"/>
  <c r="Q211" i="36"/>
  <c r="S218" i="36"/>
  <c r="V144" i="36"/>
  <c r="W144" i="36" s="1"/>
  <c r="T134" i="36"/>
  <c r="R198" i="36"/>
  <c r="S198" i="36" s="1"/>
  <c r="S147" i="36"/>
  <c r="T147" i="36" s="1"/>
  <c r="U207" i="36"/>
  <c r="Q213" i="36"/>
  <c r="Q213" i="2" s="1"/>
  <c r="R239" i="36"/>
  <c r="T245" i="36"/>
  <c r="U245" i="36" s="1"/>
  <c r="R250" i="36"/>
  <c r="S250" i="36" s="1"/>
  <c r="T250" i="36" s="1"/>
  <c r="S131" i="36"/>
  <c r="T131" i="36" s="1"/>
  <c r="T63" i="36"/>
  <c r="U63" i="36" s="1"/>
  <c r="U91" i="36"/>
  <c r="V91" i="36" s="1"/>
  <c r="T31" i="36"/>
  <c r="S95" i="36"/>
  <c r="T95" i="36" s="1"/>
  <c r="S18" i="36"/>
  <c r="T18" i="36" s="1"/>
  <c r="R72" i="36"/>
  <c r="S51" i="36"/>
  <c r="T51" i="36" s="1"/>
  <c r="U51" i="36" s="1"/>
  <c r="T76" i="36"/>
  <c r="S14" i="36"/>
  <c r="T14" i="36" s="1"/>
  <c r="S46" i="36"/>
  <c r="T46" i="36" s="1"/>
  <c r="R37" i="36"/>
  <c r="S37" i="36" s="1"/>
  <c r="T37" i="36" s="1"/>
  <c r="Q88" i="36"/>
  <c r="R88" i="36" s="1"/>
  <c r="S88" i="36" s="1"/>
  <c r="S27" i="36"/>
  <c r="S15" i="36"/>
  <c r="S47" i="36"/>
  <c r="T47" i="36" s="1"/>
  <c r="R93" i="36"/>
  <c r="S93" i="36" s="1"/>
  <c r="Q90" i="36"/>
  <c r="Q90" i="2" s="1"/>
  <c r="Q65" i="36"/>
  <c r="R65" i="36" s="1"/>
  <c r="T75" i="36"/>
  <c r="R112" i="36"/>
  <c r="R112" i="2" s="1"/>
  <c r="S20" i="36"/>
  <c r="T20" i="36" s="1"/>
  <c r="U20" i="36" s="1"/>
  <c r="Q32" i="36"/>
  <c r="Q32" i="2" s="1"/>
  <c r="T101" i="36"/>
  <c r="S94" i="36"/>
  <c r="T94" i="36" s="1"/>
  <c r="S79" i="36"/>
  <c r="T79" i="36" s="1"/>
  <c r="U76" i="36"/>
  <c r="R25" i="36"/>
  <c r="T26" i="36"/>
  <c r="U26" i="36" s="1"/>
  <c r="T58" i="36"/>
  <c r="S35" i="36"/>
  <c r="T35" i="36" s="1"/>
  <c r="T55" i="36"/>
  <c r="Q56" i="36"/>
  <c r="Q56" i="2" s="1"/>
  <c r="S53" i="36"/>
  <c r="S102" i="36"/>
  <c r="S103" i="36"/>
  <c r="R69" i="36"/>
  <c r="R96" i="36"/>
  <c r="R126" i="36"/>
  <c r="S126" i="36" s="1"/>
  <c r="S44" i="36"/>
  <c r="T44" i="36" s="1"/>
  <c r="U44" i="36" s="1"/>
  <c r="T117" i="36"/>
  <c r="U117" i="36" s="1"/>
  <c r="V117" i="36" s="1"/>
  <c r="R50" i="36"/>
  <c r="S60" i="36"/>
  <c r="T60" i="36" s="1"/>
  <c r="S34" i="36"/>
  <c r="S66" i="36"/>
  <c r="T66" i="36" s="1"/>
  <c r="S19" i="36"/>
  <c r="R11" i="36"/>
  <c r="U31" i="36"/>
  <c r="T13" i="36"/>
  <c r="U13" i="36" s="1"/>
  <c r="V13" i="36" s="1"/>
  <c r="U105" i="36"/>
  <c r="U123" i="36"/>
  <c r="R77" i="36"/>
  <c r="T124" i="36"/>
  <c r="U124" i="36" s="1"/>
  <c r="V124" i="36" s="1"/>
  <c r="R119" i="36"/>
  <c r="S119" i="36" s="1"/>
  <c r="S84" i="36"/>
  <c r="T123" i="36"/>
  <c r="S120" i="36"/>
  <c r="T120" i="36" s="1"/>
  <c r="R21" i="36"/>
  <c r="S21" i="36" s="1"/>
  <c r="R59" i="36"/>
  <c r="R59" i="2" s="1"/>
  <c r="S179" i="14" s="1"/>
  <c r="T71" i="36"/>
  <c r="U71" i="36" s="1"/>
  <c r="R57" i="36"/>
  <c r="S57" i="36" s="1"/>
  <c r="T110" i="36"/>
  <c r="S92" i="36"/>
  <c r="T62" i="36"/>
  <c r="Q86" i="36"/>
  <c r="Q86" i="2" s="1"/>
  <c r="R90" i="36"/>
  <c r="R127" i="36"/>
  <c r="S116" i="36"/>
  <c r="T116" i="36" s="1"/>
  <c r="S68" i="36"/>
  <c r="S10" i="36"/>
  <c r="S42" i="36"/>
  <c r="Q73" i="36"/>
  <c r="R73" i="36" s="1"/>
  <c r="R29" i="36"/>
  <c r="T74" i="36"/>
  <c r="T23" i="36"/>
  <c r="S43" i="36"/>
  <c r="T43" i="36" s="1"/>
  <c r="S12" i="36"/>
  <c r="T12" i="36" s="1"/>
  <c r="R87" i="36"/>
  <c r="S87" i="36" s="1"/>
  <c r="R24" i="36"/>
  <c r="Q64" i="36"/>
  <c r="R64" i="36" s="1"/>
  <c r="R17" i="36"/>
  <c r="Q41" i="36"/>
  <c r="R41" i="36" s="1"/>
  <c r="S61" i="36"/>
  <c r="T61" i="36" s="1"/>
  <c r="T92" i="36"/>
  <c r="S89" i="36"/>
  <c r="R104" i="36"/>
  <c r="S104" i="36" s="1"/>
  <c r="S100" i="36"/>
  <c r="T100" i="36" s="1"/>
  <c r="S8" i="36"/>
  <c r="D106" i="4" l="1"/>
  <c r="D87" i="4"/>
  <c r="D101" i="4"/>
  <c r="D93" i="4"/>
  <c r="D122" i="4"/>
  <c r="D112" i="4"/>
  <c r="D26" i="4"/>
  <c r="D115" i="4"/>
  <c r="D117" i="4"/>
  <c r="D90" i="4"/>
  <c r="D21" i="4"/>
  <c r="D45" i="4"/>
  <c r="D66" i="4"/>
  <c r="D11" i="4"/>
  <c r="D89" i="4"/>
  <c r="D13" i="4"/>
  <c r="D54" i="4"/>
  <c r="R106" i="2"/>
  <c r="R226" i="14"/>
  <c r="AM368" i="14"/>
  <c r="X123" i="4" s="1"/>
  <c r="Q368" i="14"/>
  <c r="AM320" i="14"/>
  <c r="X75" i="4" s="1"/>
  <c r="D75" i="4" s="1"/>
  <c r="Q320" i="14"/>
  <c r="S234" i="14"/>
  <c r="AO234" i="14"/>
  <c r="Q112" i="4" s="1"/>
  <c r="AN341" i="14"/>
  <c r="Y96" i="4" s="1"/>
  <c r="R341" i="14"/>
  <c r="R13" i="2"/>
  <c r="R133" i="14"/>
  <c r="AN133" i="14"/>
  <c r="P11" i="4" s="1"/>
  <c r="AN310" i="14"/>
  <c r="Y65" i="4" s="1"/>
  <c r="R310" i="14"/>
  <c r="R210" i="14"/>
  <c r="AN210" i="14"/>
  <c r="P88" i="4" s="1"/>
  <c r="R122" i="2"/>
  <c r="R242" i="14"/>
  <c r="AN242" i="14"/>
  <c r="P120" i="4" s="1"/>
  <c r="R34" i="2"/>
  <c r="R154" i="14"/>
  <c r="AN154" i="14"/>
  <c r="P32" i="4" s="1"/>
  <c r="Q17" i="2"/>
  <c r="Q137" i="14"/>
  <c r="AM137" i="14"/>
  <c r="O15" i="4" s="1"/>
  <c r="Q136" i="14"/>
  <c r="AM136" i="14"/>
  <c r="O14" i="4" s="1"/>
  <c r="R330" i="14"/>
  <c r="AN330" i="14"/>
  <c r="Y85" i="4" s="1"/>
  <c r="E85" i="4" s="1"/>
  <c r="R247" i="14"/>
  <c r="AN247" i="14"/>
  <c r="P125" i="4" s="1"/>
  <c r="R66" i="2"/>
  <c r="R186" i="14"/>
  <c r="AN186" i="14"/>
  <c r="P64" i="4" s="1"/>
  <c r="R62" i="2"/>
  <c r="R182" i="14"/>
  <c r="AN182" i="14"/>
  <c r="P60" i="4" s="1"/>
  <c r="R183" i="14"/>
  <c r="AN183" i="14"/>
  <c r="P61" i="4" s="1"/>
  <c r="S188" i="14"/>
  <c r="AO188" i="14"/>
  <c r="Q66" i="4" s="1"/>
  <c r="S236" i="14"/>
  <c r="AO236" i="14"/>
  <c r="Q114" i="4" s="1"/>
  <c r="AM264" i="14"/>
  <c r="X19" i="4" s="1"/>
  <c r="Q264" i="14"/>
  <c r="AM284" i="14"/>
  <c r="X39" i="4" s="1"/>
  <c r="Q284" i="14"/>
  <c r="AM273" i="14"/>
  <c r="X28" i="4" s="1"/>
  <c r="Q273" i="14"/>
  <c r="AM269" i="14"/>
  <c r="X24" i="4" s="1"/>
  <c r="Q269" i="14"/>
  <c r="AN365" i="14"/>
  <c r="Y120" i="4" s="1"/>
  <c r="R365" i="14"/>
  <c r="AM305" i="14"/>
  <c r="X60" i="4" s="1"/>
  <c r="Q305" i="14"/>
  <c r="AM260" i="14"/>
  <c r="X15" i="4" s="1"/>
  <c r="Q260" i="14"/>
  <c r="AN266" i="14"/>
  <c r="Y21" i="4" s="1"/>
  <c r="R266" i="14"/>
  <c r="AM316" i="14"/>
  <c r="X71" i="4" s="1"/>
  <c r="Q316" i="14"/>
  <c r="AM259" i="14"/>
  <c r="X14" i="4" s="1"/>
  <c r="Q259" i="14"/>
  <c r="AN258" i="14"/>
  <c r="Y13" i="4" s="1"/>
  <c r="R258" i="14"/>
  <c r="D120" i="4"/>
  <c r="D114" i="4"/>
  <c r="D68" i="4"/>
  <c r="R58" i="2"/>
  <c r="R178" i="14"/>
  <c r="AN178" i="14"/>
  <c r="P56" i="4" s="1"/>
  <c r="AN302" i="14"/>
  <c r="Y57" i="4" s="1"/>
  <c r="E57" i="4" s="1"/>
  <c r="R302" i="14"/>
  <c r="AM272" i="14"/>
  <c r="X27" i="4" s="1"/>
  <c r="Q272" i="14"/>
  <c r="D123" i="4"/>
  <c r="R216" i="14"/>
  <c r="AN216" i="14"/>
  <c r="P94" i="4" s="1"/>
  <c r="Q177" i="14"/>
  <c r="AM177" i="14"/>
  <c r="O55" i="4" s="1"/>
  <c r="D55" i="4" s="1"/>
  <c r="R18" i="2"/>
  <c r="R138" i="14"/>
  <c r="AN138" i="14"/>
  <c r="P16" i="4" s="1"/>
  <c r="AM306" i="14"/>
  <c r="X61" i="4" s="1"/>
  <c r="D61" i="4" s="1"/>
  <c r="Q306" i="14"/>
  <c r="AN360" i="14"/>
  <c r="Y115" i="4" s="1"/>
  <c r="R360" i="14"/>
  <c r="AM289" i="14"/>
  <c r="X44" i="4" s="1"/>
  <c r="D44" i="4" s="1"/>
  <c r="Q289" i="14"/>
  <c r="AM308" i="14"/>
  <c r="X63" i="4" s="1"/>
  <c r="D63" i="4" s="1"/>
  <c r="Q308" i="14"/>
  <c r="AN290" i="14"/>
  <c r="Y45" i="4" s="1"/>
  <c r="R290" i="14"/>
  <c r="AO179" i="14"/>
  <c r="Q57" i="4" s="1"/>
  <c r="D95" i="4"/>
  <c r="AM142" i="14"/>
  <c r="O20" i="4" s="1"/>
  <c r="D20" i="4" s="1"/>
  <c r="Q142" i="14"/>
  <c r="AM353" i="14"/>
  <c r="X108" i="4" s="1"/>
  <c r="Q353" i="14"/>
  <c r="R176" i="14"/>
  <c r="AN176" i="14"/>
  <c r="P54" i="4" s="1"/>
  <c r="AM153" i="14"/>
  <c r="O31" i="4" s="1"/>
  <c r="Q153" i="14"/>
  <c r="R110" i="2"/>
  <c r="R230" i="14"/>
  <c r="AN230" i="14"/>
  <c r="P108" i="4" s="1"/>
  <c r="S204" i="14"/>
  <c r="AO204" i="14"/>
  <c r="Q82" i="4" s="1"/>
  <c r="AN253" i="14"/>
  <c r="Y8" i="4" s="1"/>
  <c r="R253" i="14"/>
  <c r="AM279" i="14"/>
  <c r="X34" i="4" s="1"/>
  <c r="D34" i="4" s="1"/>
  <c r="Q279" i="14"/>
  <c r="AN275" i="14"/>
  <c r="Y30" i="4" s="1"/>
  <c r="R275" i="14"/>
  <c r="AN355" i="14"/>
  <c r="Y110" i="4" s="1"/>
  <c r="E110" i="4" s="1"/>
  <c r="R355" i="14"/>
  <c r="AN364" i="14"/>
  <c r="Y119" i="4" s="1"/>
  <c r="R364" i="14"/>
  <c r="R46" i="2"/>
  <c r="R166" i="14"/>
  <c r="AN166" i="14"/>
  <c r="P44" i="4" s="1"/>
  <c r="AN169" i="14"/>
  <c r="P47" i="4" s="1"/>
  <c r="R169" i="14"/>
  <c r="Q21" i="2"/>
  <c r="Q141" i="14"/>
  <c r="AM141" i="14"/>
  <c r="O19" i="4" s="1"/>
  <c r="D19" i="4" s="1"/>
  <c r="AN299" i="14"/>
  <c r="Y54" i="4" s="1"/>
  <c r="R299" i="14"/>
  <c r="S114" i="2"/>
  <c r="R241" i="14"/>
  <c r="AN241" i="14"/>
  <c r="P119" i="4" s="1"/>
  <c r="R35" i="2"/>
  <c r="S155" i="14" s="1"/>
  <c r="R155" i="14"/>
  <c r="AO155" i="14" s="1"/>
  <c r="Q33" i="4" s="1"/>
  <c r="AN155" i="14"/>
  <c r="P33" i="4" s="1"/>
  <c r="R149" i="14"/>
  <c r="AN149" i="14"/>
  <c r="P27" i="4" s="1"/>
  <c r="AM254" i="14"/>
  <c r="X9" i="4" s="1"/>
  <c r="Q254" i="14"/>
  <c r="AM321" i="14"/>
  <c r="X76" i="4" s="1"/>
  <c r="D76" i="4" s="1"/>
  <c r="Q321" i="14"/>
  <c r="AM319" i="14"/>
  <c r="X74" i="4" s="1"/>
  <c r="D74" i="4" s="1"/>
  <c r="Q319" i="14"/>
  <c r="AM291" i="14"/>
  <c r="X46" i="4" s="1"/>
  <c r="Q291" i="14"/>
  <c r="AM268" i="14"/>
  <c r="X23" i="4" s="1"/>
  <c r="Q268" i="14"/>
  <c r="AM285" i="14"/>
  <c r="X40" i="4" s="1"/>
  <c r="D40" i="4" s="1"/>
  <c r="Q285" i="14"/>
  <c r="AM370" i="14"/>
  <c r="X125" i="4" s="1"/>
  <c r="D125" i="4" s="1"/>
  <c r="Q370" i="14"/>
  <c r="AN359" i="14"/>
  <c r="Y114" i="4" s="1"/>
  <c r="E114" i="4" s="1"/>
  <c r="R359" i="14"/>
  <c r="AM297" i="14"/>
  <c r="X52" i="4" s="1"/>
  <c r="Q297" i="14"/>
  <c r="AM277" i="14"/>
  <c r="X32" i="4" s="1"/>
  <c r="D32" i="4" s="1"/>
  <c r="Q277" i="14"/>
  <c r="Q241" i="14"/>
  <c r="AM241" i="14"/>
  <c r="O119" i="4" s="1"/>
  <c r="D119" i="4" s="1"/>
  <c r="AN343" i="14"/>
  <c r="Y98" i="4" s="1"/>
  <c r="R343" i="14"/>
  <c r="AN283" i="14"/>
  <c r="Y38" i="4" s="1"/>
  <c r="R283" i="14"/>
  <c r="AM261" i="14"/>
  <c r="X16" i="4" s="1"/>
  <c r="D16" i="4" s="1"/>
  <c r="Q261" i="14"/>
  <c r="D103" i="4"/>
  <c r="R140" i="14"/>
  <c r="AN140" i="14"/>
  <c r="P18" i="4" s="1"/>
  <c r="D85" i="4"/>
  <c r="D56" i="4"/>
  <c r="D65" i="4"/>
  <c r="R105" i="2"/>
  <c r="R225" i="14"/>
  <c r="AN225" i="14"/>
  <c r="P103" i="4" s="1"/>
  <c r="AM295" i="14"/>
  <c r="X50" i="4" s="1"/>
  <c r="D50" i="4" s="1"/>
  <c r="Q295" i="14"/>
  <c r="AN356" i="14"/>
  <c r="Y111" i="4" s="1"/>
  <c r="R356" i="14"/>
  <c r="R206" i="14"/>
  <c r="AN206" i="14"/>
  <c r="P84" i="4" s="1"/>
  <c r="S140" i="14"/>
  <c r="AO140" i="14"/>
  <c r="Q18" i="4" s="1"/>
  <c r="Q27" i="2"/>
  <c r="Q147" i="14"/>
  <c r="AM147" i="14"/>
  <c r="O25" i="4" s="1"/>
  <c r="S123" i="2"/>
  <c r="S243" i="14"/>
  <c r="R152" i="14"/>
  <c r="AN152" i="14"/>
  <c r="P30" i="4" s="1"/>
  <c r="R198" i="14"/>
  <c r="AN198" i="14"/>
  <c r="P76" i="4" s="1"/>
  <c r="Q150" i="14"/>
  <c r="AM150" i="14"/>
  <c r="O28" i="4" s="1"/>
  <c r="D28" i="4" s="1"/>
  <c r="R44" i="2"/>
  <c r="R164" i="14"/>
  <c r="AN164" i="14"/>
  <c r="P42" i="4" s="1"/>
  <c r="Q201" i="14"/>
  <c r="AM201" i="14"/>
  <c r="O79" i="4" s="1"/>
  <c r="D79" i="4" s="1"/>
  <c r="R189" i="14"/>
  <c r="AN189" i="14"/>
  <c r="P67" i="4" s="1"/>
  <c r="S212" i="14"/>
  <c r="AO212" i="14"/>
  <c r="Q90" i="4" s="1"/>
  <c r="AN318" i="14"/>
  <c r="Y73" i="4" s="1"/>
  <c r="R318" i="14"/>
  <c r="AM280" i="14"/>
  <c r="X35" i="4" s="1"/>
  <c r="Q280" i="14"/>
  <c r="AN336" i="14"/>
  <c r="Y91" i="4" s="1"/>
  <c r="R336" i="14"/>
  <c r="AM276" i="14"/>
  <c r="X31" i="4" s="1"/>
  <c r="Q276" i="14"/>
  <c r="AN256" i="14"/>
  <c r="Y11" i="4" s="1"/>
  <c r="R256" i="14"/>
  <c r="AN301" i="14"/>
  <c r="Y56" i="4" s="1"/>
  <c r="R301" i="14"/>
  <c r="AM287" i="14"/>
  <c r="X42" i="4" s="1"/>
  <c r="D42" i="4" s="1"/>
  <c r="Q287" i="14"/>
  <c r="Q75" i="2"/>
  <c r="Q195" i="14"/>
  <c r="AM195" i="14"/>
  <c r="O73" i="4" s="1"/>
  <c r="D73" i="4" s="1"/>
  <c r="AM252" i="14"/>
  <c r="X7" i="4" s="1"/>
  <c r="Q252" i="14"/>
  <c r="AN340" i="14"/>
  <c r="Y95" i="4" s="1"/>
  <c r="R340" i="14"/>
  <c r="AM352" i="14"/>
  <c r="X107" i="4" s="1"/>
  <c r="Q352" i="14"/>
  <c r="AM303" i="14"/>
  <c r="X58" i="4" s="1"/>
  <c r="D58" i="4" s="1"/>
  <c r="Q303" i="14"/>
  <c r="AM331" i="14"/>
  <c r="X86" i="4" s="1"/>
  <c r="D86" i="4" s="1"/>
  <c r="Q331" i="14"/>
  <c r="AM288" i="14"/>
  <c r="X43" i="4" s="1"/>
  <c r="D43" i="4" s="1"/>
  <c r="Q288" i="14"/>
  <c r="AM342" i="14"/>
  <c r="X97" i="4" s="1"/>
  <c r="D97" i="4" s="1"/>
  <c r="Q342" i="14"/>
  <c r="R151" i="14"/>
  <c r="AN151" i="14"/>
  <c r="P29" i="4" s="1"/>
  <c r="D71" i="4"/>
  <c r="D105" i="4"/>
  <c r="D108" i="4"/>
  <c r="D30" i="4"/>
  <c r="Q11" i="2"/>
  <c r="Q131" i="14"/>
  <c r="AM131" i="14"/>
  <c r="O9" i="4" s="1"/>
  <c r="S55" i="2"/>
  <c r="R209" i="14"/>
  <c r="AN209" i="14"/>
  <c r="P87" i="4" s="1"/>
  <c r="R172" i="14"/>
  <c r="AN172" i="14"/>
  <c r="P50" i="4" s="1"/>
  <c r="R244" i="14"/>
  <c r="AN244" i="14"/>
  <c r="P122" i="4" s="1"/>
  <c r="AN300" i="14"/>
  <c r="Y55" i="4" s="1"/>
  <c r="R300" i="14"/>
  <c r="S84" i="2"/>
  <c r="R100" i="2"/>
  <c r="R220" i="14"/>
  <c r="AN220" i="14"/>
  <c r="P98" i="4" s="1"/>
  <c r="E98" i="4" s="1"/>
  <c r="R117" i="2"/>
  <c r="R237" i="14"/>
  <c r="AN237" i="14"/>
  <c r="P115" i="4" s="1"/>
  <c r="R67" i="2"/>
  <c r="S187" i="14" s="1"/>
  <c r="R187" i="14"/>
  <c r="AO187" i="14" s="1"/>
  <c r="Q65" i="4" s="1"/>
  <c r="AN187" i="14"/>
  <c r="P65" i="4" s="1"/>
  <c r="R97" i="2"/>
  <c r="S217" i="14" s="1"/>
  <c r="R217" i="14"/>
  <c r="AN217" i="14"/>
  <c r="P95" i="4" s="1"/>
  <c r="R19" i="2"/>
  <c r="S139" i="14" s="1"/>
  <c r="R139" i="14"/>
  <c r="AO139" i="14" s="1"/>
  <c r="Q17" i="4" s="1"/>
  <c r="AN139" i="14"/>
  <c r="P17" i="4" s="1"/>
  <c r="R79" i="2"/>
  <c r="S199" i="14" s="1"/>
  <c r="R199" i="14"/>
  <c r="AN199" i="14"/>
  <c r="P77" i="4" s="1"/>
  <c r="AN324" i="14"/>
  <c r="Y79" i="4" s="1"/>
  <c r="R324" i="14"/>
  <c r="R231" i="14"/>
  <c r="AN231" i="14"/>
  <c r="P109" i="4" s="1"/>
  <c r="AN332" i="14"/>
  <c r="Y87" i="4" s="1"/>
  <c r="R332" i="14"/>
  <c r="Q144" i="14"/>
  <c r="AM144" i="14"/>
  <c r="O22" i="4" s="1"/>
  <c r="D22" i="4" s="1"/>
  <c r="R101" i="2"/>
  <c r="S221" i="14" s="1"/>
  <c r="R221" i="14"/>
  <c r="AO221" i="14" s="1"/>
  <c r="Q99" i="4" s="1"/>
  <c r="AN221" i="14"/>
  <c r="P99" i="4" s="1"/>
  <c r="Q174" i="14"/>
  <c r="AM174" i="14"/>
  <c r="O52" i="4" s="1"/>
  <c r="Q25" i="2"/>
  <c r="Q145" i="14"/>
  <c r="AM145" i="14"/>
  <c r="O23" i="4" s="1"/>
  <c r="S222" i="14"/>
  <c r="AO222" i="14"/>
  <c r="Q100" i="4" s="1"/>
  <c r="R223" i="14"/>
  <c r="AN223" i="14"/>
  <c r="P101" i="4" s="1"/>
  <c r="S214" i="14"/>
  <c r="AO214" i="14"/>
  <c r="Q92" i="4" s="1"/>
  <c r="AM298" i="14"/>
  <c r="X53" i="4" s="1"/>
  <c r="Q298" i="14"/>
  <c r="AM294" i="14"/>
  <c r="X49" i="4" s="1"/>
  <c r="D49" i="4" s="1"/>
  <c r="Q294" i="14"/>
  <c r="AM257" i="14"/>
  <c r="X12" i="4" s="1"/>
  <c r="Q257" i="14"/>
  <c r="AM323" i="14"/>
  <c r="X78" i="4" s="1"/>
  <c r="Q323" i="14"/>
  <c r="AM307" i="14"/>
  <c r="X62" i="4" s="1"/>
  <c r="D62" i="4" s="1"/>
  <c r="Q307" i="14"/>
  <c r="AN271" i="14"/>
  <c r="Y26" i="4" s="1"/>
  <c r="R271" i="14"/>
  <c r="R196" i="14"/>
  <c r="AN196" i="14"/>
  <c r="P74" i="4" s="1"/>
  <c r="AM358" i="14"/>
  <c r="X113" i="4" s="1"/>
  <c r="D113" i="4" s="1"/>
  <c r="Q358" i="14"/>
  <c r="AM282" i="14"/>
  <c r="X37" i="4" s="1"/>
  <c r="Q282" i="14"/>
  <c r="AM339" i="14"/>
  <c r="X94" i="4" s="1"/>
  <c r="D94" i="4" s="1"/>
  <c r="Q339" i="14"/>
  <c r="AM354" i="14"/>
  <c r="X109" i="4" s="1"/>
  <c r="D109" i="4" s="1"/>
  <c r="Q354" i="14"/>
  <c r="AO235" i="14"/>
  <c r="Q113" i="4" s="1"/>
  <c r="D111" i="4"/>
  <c r="D27" i="4"/>
  <c r="R95" i="2"/>
  <c r="S215" i="14" s="1"/>
  <c r="R215" i="14"/>
  <c r="AN215" i="14"/>
  <c r="P93" i="4" s="1"/>
  <c r="AM262" i="14"/>
  <c r="X17" i="4" s="1"/>
  <c r="D17" i="4" s="1"/>
  <c r="Q262" i="14"/>
  <c r="AN362" i="14"/>
  <c r="Y117" i="4" s="1"/>
  <c r="E117" i="4" s="1"/>
  <c r="R362" i="14"/>
  <c r="D35" i="4"/>
  <c r="AM158" i="14"/>
  <c r="O36" i="4" s="1"/>
  <c r="D36" i="4" s="1"/>
  <c r="Q158" i="14"/>
  <c r="S232" i="14"/>
  <c r="AO232" i="14"/>
  <c r="Q110" i="4" s="1"/>
  <c r="R228" i="14"/>
  <c r="AN228" i="14"/>
  <c r="P106" i="4" s="1"/>
  <c r="AN157" i="14"/>
  <c r="P35" i="4" s="1"/>
  <c r="R157" i="14"/>
  <c r="Q12" i="2"/>
  <c r="Q132" i="14"/>
  <c r="AM132" i="14"/>
  <c r="O10" i="4" s="1"/>
  <c r="Q10" i="2"/>
  <c r="Q130" i="14"/>
  <c r="AM130" i="14"/>
  <c r="O8" i="4" s="1"/>
  <c r="D8" i="4" s="1"/>
  <c r="R213" i="14"/>
  <c r="AN213" i="14"/>
  <c r="P91" i="4" s="1"/>
  <c r="Q26" i="2"/>
  <c r="Q146" i="14"/>
  <c r="AM146" i="14"/>
  <c r="O24" i="4" s="1"/>
  <c r="D24" i="4" s="1"/>
  <c r="Q129" i="14"/>
  <c r="AM129" i="14"/>
  <c r="O7" i="4" s="1"/>
  <c r="S71" i="2"/>
  <c r="S191" i="14"/>
  <c r="R61" i="2"/>
  <c r="S181" i="14" s="1"/>
  <c r="R181" i="14"/>
  <c r="AO181" i="14" s="1"/>
  <c r="Q59" i="4" s="1"/>
  <c r="AN181" i="14"/>
  <c r="P59" i="4" s="1"/>
  <c r="AN366" i="14"/>
  <c r="Y121" i="4" s="1"/>
  <c r="E121" i="4" s="1"/>
  <c r="R366" i="14"/>
  <c r="AM274" i="14"/>
  <c r="X29" i="4" s="1"/>
  <c r="D29" i="4" s="1"/>
  <c r="Q274" i="14"/>
  <c r="AM278" i="14"/>
  <c r="X33" i="4" s="1"/>
  <c r="D33" i="4" s="1"/>
  <c r="Q278" i="14"/>
  <c r="AN348" i="14"/>
  <c r="Y103" i="4" s="1"/>
  <c r="R348" i="14"/>
  <c r="AN346" i="14"/>
  <c r="Y101" i="4" s="1"/>
  <c r="R346" i="14"/>
  <c r="AM361" i="14"/>
  <c r="X116" i="4" s="1"/>
  <c r="D116" i="4" s="1"/>
  <c r="Q361" i="14"/>
  <c r="Q226" i="14"/>
  <c r="AN226" i="14" s="1"/>
  <c r="P104" i="4" s="1"/>
  <c r="AM226" i="14"/>
  <c r="O104" i="4" s="1"/>
  <c r="AM328" i="14"/>
  <c r="X83" i="4" s="1"/>
  <c r="D83" i="4" s="1"/>
  <c r="Q328" i="14"/>
  <c r="AM296" i="14"/>
  <c r="X51" i="4" s="1"/>
  <c r="D51" i="4" s="1"/>
  <c r="Q296" i="14"/>
  <c r="R363" i="14"/>
  <c r="AN363" i="14"/>
  <c r="Y118" i="4" s="1"/>
  <c r="AM315" i="14"/>
  <c r="X70" i="4" s="1"/>
  <c r="Q315" i="14"/>
  <c r="AM314" i="14"/>
  <c r="X69" i="4" s="1"/>
  <c r="D69" i="4" s="1"/>
  <c r="Q314" i="14"/>
  <c r="AM293" i="14"/>
  <c r="X48" i="4" s="1"/>
  <c r="D48" i="4" s="1"/>
  <c r="Q293" i="14"/>
  <c r="AM327" i="14"/>
  <c r="X82" i="4" s="1"/>
  <c r="D82" i="4" s="1"/>
  <c r="Q327" i="14"/>
  <c r="R23" i="2"/>
  <c r="R143" i="14"/>
  <c r="AN143" i="14"/>
  <c r="P21" i="4" s="1"/>
  <c r="E21" i="4" s="1"/>
  <c r="AM349" i="14"/>
  <c r="X104" i="4" s="1"/>
  <c r="Q349" i="14"/>
  <c r="D53" i="4"/>
  <c r="D37" i="4"/>
  <c r="D84" i="4"/>
  <c r="D80" i="4"/>
  <c r="AO175" i="14"/>
  <c r="Q53" i="4" s="1"/>
  <c r="AO165" i="14"/>
  <c r="Q43" i="4" s="1"/>
  <c r="AO191" i="14"/>
  <c r="Q69" i="4" s="1"/>
  <c r="D107" i="4"/>
  <c r="D39" i="4"/>
  <c r="R43" i="2"/>
  <c r="S163" i="14" s="1"/>
  <c r="AN163" i="14"/>
  <c r="P41" i="4" s="1"/>
  <c r="R163" i="14"/>
  <c r="AN325" i="14"/>
  <c r="Y80" i="4" s="1"/>
  <c r="R325" i="14"/>
  <c r="AM304" i="14"/>
  <c r="X59" i="4" s="1"/>
  <c r="D59" i="4" s="1"/>
  <c r="Q304" i="14"/>
  <c r="R107" i="2"/>
  <c r="R227" i="14"/>
  <c r="AO227" i="14" s="1"/>
  <c r="Q105" i="4" s="1"/>
  <c r="AN227" i="14"/>
  <c r="P105" i="4" s="1"/>
  <c r="R170" i="14"/>
  <c r="AN170" i="14"/>
  <c r="P48" i="4" s="1"/>
  <c r="AN333" i="14"/>
  <c r="Y88" i="4" s="1"/>
  <c r="R333" i="14"/>
  <c r="R205" i="14"/>
  <c r="AN205" i="14"/>
  <c r="P83" i="4" s="1"/>
  <c r="R197" i="14"/>
  <c r="AN197" i="14"/>
  <c r="P75" i="4" s="1"/>
  <c r="R120" i="2"/>
  <c r="R240" i="14"/>
  <c r="AN240" i="14"/>
  <c r="P118" i="4" s="1"/>
  <c r="R15" i="2"/>
  <c r="S135" i="14" s="1"/>
  <c r="R135" i="14"/>
  <c r="AO135" i="14" s="1"/>
  <c r="Q13" i="4" s="1"/>
  <c r="AN135" i="14"/>
  <c r="P13" i="4" s="1"/>
  <c r="E13" i="4" s="1"/>
  <c r="R233" i="14"/>
  <c r="AN233" i="14"/>
  <c r="P111" i="4" s="1"/>
  <c r="E111" i="4" s="1"/>
  <c r="AM160" i="14"/>
  <c r="O38" i="4" s="1"/>
  <c r="D38" i="4" s="1"/>
  <c r="Q160" i="14"/>
  <c r="S91" i="2"/>
  <c r="R98" i="2"/>
  <c r="R218" i="14"/>
  <c r="AN218" i="14"/>
  <c r="P96" i="4" s="1"/>
  <c r="E96" i="4" s="1"/>
  <c r="Q200" i="14"/>
  <c r="AM200" i="14"/>
  <c r="O78" i="4" s="1"/>
  <c r="D78" i="4" s="1"/>
  <c r="R82" i="2"/>
  <c r="R202" i="14"/>
  <c r="AN202" i="14"/>
  <c r="P80" i="4" s="1"/>
  <c r="Q192" i="14"/>
  <c r="AM192" i="14"/>
  <c r="O70" i="4" s="1"/>
  <c r="R39" i="2"/>
  <c r="S159" i="14" s="1"/>
  <c r="AN159" i="14"/>
  <c r="P37" i="4" s="1"/>
  <c r="R159" i="14"/>
  <c r="AO159" i="14" s="1"/>
  <c r="Q37" i="4" s="1"/>
  <c r="R190" i="14"/>
  <c r="AN190" i="14"/>
  <c r="P68" i="4" s="1"/>
  <c r="Q134" i="14"/>
  <c r="AM134" i="14"/>
  <c r="O12" i="4" s="1"/>
  <c r="D12" i="4" s="1"/>
  <c r="R51" i="2"/>
  <c r="S171" i="14" s="1"/>
  <c r="R171" i="14"/>
  <c r="AN171" i="14"/>
  <c r="P49" i="4" s="1"/>
  <c r="Q168" i="14"/>
  <c r="AM168" i="14"/>
  <c r="O46" i="4" s="1"/>
  <c r="D46" i="4" s="1"/>
  <c r="S180" i="14"/>
  <c r="Q326" i="14"/>
  <c r="AM326" i="14"/>
  <c r="X81" i="4" s="1"/>
  <c r="D81" i="4" s="1"/>
  <c r="AN347" i="14"/>
  <c r="Y102" i="4" s="1"/>
  <c r="E102" i="4" s="1"/>
  <c r="R347" i="14"/>
  <c r="AM255" i="14"/>
  <c r="X10" i="4" s="1"/>
  <c r="Q255" i="14"/>
  <c r="AN317" i="14"/>
  <c r="Y72" i="4" s="1"/>
  <c r="E72" i="4" s="1"/>
  <c r="R317" i="14"/>
  <c r="AM270" i="14"/>
  <c r="X25" i="4" s="1"/>
  <c r="Q270" i="14"/>
  <c r="AN334" i="14"/>
  <c r="Y89" i="4" s="1"/>
  <c r="E89" i="4" s="1"/>
  <c r="R334" i="14"/>
  <c r="AM322" i="14"/>
  <c r="X77" i="4" s="1"/>
  <c r="D77" i="4" s="1"/>
  <c r="Q322" i="14"/>
  <c r="R203" i="14"/>
  <c r="AN203" i="14"/>
  <c r="P81" i="4" s="1"/>
  <c r="AM345" i="14"/>
  <c r="X100" i="4" s="1"/>
  <c r="D100" i="4" s="1"/>
  <c r="Q345" i="14"/>
  <c r="AN367" i="14"/>
  <c r="Y122" i="4" s="1"/>
  <c r="R367" i="14"/>
  <c r="AM263" i="14"/>
  <c r="X18" i="4" s="1"/>
  <c r="D18" i="4" s="1"/>
  <c r="Q263" i="14"/>
  <c r="AN369" i="14"/>
  <c r="Y124" i="4" s="1"/>
  <c r="E124" i="4" s="1"/>
  <c r="R369" i="14"/>
  <c r="R219" i="14"/>
  <c r="AN219" i="14"/>
  <c r="P97" i="4" s="1"/>
  <c r="AO243" i="14"/>
  <c r="Q121" i="4" s="1"/>
  <c r="R167" i="14"/>
  <c r="AO167" i="14" s="1"/>
  <c r="Q45" i="4" s="1"/>
  <c r="AN167" i="14"/>
  <c r="P45" i="4" s="1"/>
  <c r="AO211" i="14"/>
  <c r="Q89" i="4" s="1"/>
  <c r="D110" i="4"/>
  <c r="D60" i="4"/>
  <c r="R180" i="14"/>
  <c r="AO180" i="14" s="1"/>
  <c r="Q58" i="4" s="1"/>
  <c r="AN180" i="14"/>
  <c r="P58" i="4" s="1"/>
  <c r="AM79" i="14"/>
  <c r="P79" i="14"/>
  <c r="AM117" i="14"/>
  <c r="P117" i="14"/>
  <c r="AM10" i="14"/>
  <c r="P10" i="14"/>
  <c r="AM120" i="14"/>
  <c r="P120" i="14"/>
  <c r="AM25" i="14"/>
  <c r="P25" i="14"/>
  <c r="AM97" i="14"/>
  <c r="P97" i="14"/>
  <c r="AM37" i="14"/>
  <c r="AM92" i="14"/>
  <c r="P92" i="14"/>
  <c r="AM46" i="14"/>
  <c r="P46" i="14"/>
  <c r="AM56" i="14"/>
  <c r="P56" i="14"/>
  <c r="AM100" i="14"/>
  <c r="P100" i="14"/>
  <c r="AM95" i="14"/>
  <c r="P95" i="14"/>
  <c r="AM64" i="14"/>
  <c r="P64" i="14"/>
  <c r="AM55" i="14"/>
  <c r="P55" i="14"/>
  <c r="AM104" i="14"/>
  <c r="P104" i="14"/>
  <c r="AM110" i="14"/>
  <c r="P110" i="14"/>
  <c r="AM88" i="14"/>
  <c r="P88" i="14"/>
  <c r="AM54" i="14"/>
  <c r="P54" i="14"/>
  <c r="AM86" i="14"/>
  <c r="P86" i="14"/>
  <c r="AM116" i="14"/>
  <c r="P116" i="14"/>
  <c r="AM87" i="14"/>
  <c r="P87" i="14"/>
  <c r="AM20" i="14"/>
  <c r="P20" i="14"/>
  <c r="AM35" i="14"/>
  <c r="P35" i="14"/>
  <c r="AM91" i="14"/>
  <c r="P91" i="14"/>
  <c r="AM90" i="14"/>
  <c r="P90" i="14"/>
  <c r="AM83" i="14"/>
  <c r="P83" i="14"/>
  <c r="AM63" i="14"/>
  <c r="P63" i="14"/>
  <c r="AM98" i="14"/>
  <c r="P98" i="14"/>
  <c r="AM119" i="14"/>
  <c r="P119" i="14"/>
  <c r="AM113" i="14"/>
  <c r="P113" i="14"/>
  <c r="AM94" i="14"/>
  <c r="P94" i="14"/>
  <c r="AM121" i="14"/>
  <c r="P121" i="14"/>
  <c r="AM67" i="14"/>
  <c r="P67" i="14"/>
  <c r="AM12" i="14"/>
  <c r="P12" i="14"/>
  <c r="AM101" i="14"/>
  <c r="P101" i="14"/>
  <c r="AM102" i="14"/>
  <c r="P102" i="14"/>
  <c r="AM114" i="14"/>
  <c r="P114" i="14"/>
  <c r="AM71" i="14"/>
  <c r="P71" i="14"/>
  <c r="AM53" i="14"/>
  <c r="P53" i="14"/>
  <c r="AM19" i="14"/>
  <c r="P19" i="14"/>
  <c r="AM109" i="14"/>
  <c r="P109" i="14"/>
  <c r="AM44" i="14"/>
  <c r="P44" i="14"/>
  <c r="AM111" i="14"/>
  <c r="P111" i="14"/>
  <c r="AM29" i="14"/>
  <c r="P29" i="14"/>
  <c r="AM84" i="14"/>
  <c r="P84" i="14"/>
  <c r="AM40" i="14"/>
  <c r="P40" i="14"/>
  <c r="AM105" i="14"/>
  <c r="P105" i="14"/>
  <c r="AM123" i="14"/>
  <c r="P123" i="14"/>
  <c r="AM118" i="14"/>
  <c r="P118" i="14"/>
  <c r="AM66" i="14"/>
  <c r="P66" i="14"/>
  <c r="AM7" i="14"/>
  <c r="P7" i="14"/>
  <c r="AM21" i="14"/>
  <c r="P21" i="14"/>
  <c r="AM65" i="14"/>
  <c r="P65" i="14"/>
  <c r="AM78" i="14"/>
  <c r="P78" i="14"/>
  <c r="AM72" i="14"/>
  <c r="P72" i="14"/>
  <c r="AM89" i="14"/>
  <c r="P89" i="14"/>
  <c r="R212" i="2"/>
  <c r="R204" i="2"/>
  <c r="R182" i="2"/>
  <c r="R179" i="2"/>
  <c r="R180" i="2"/>
  <c r="S163" i="36"/>
  <c r="T163" i="36"/>
  <c r="U163" i="36" s="1"/>
  <c r="R198" i="2"/>
  <c r="R210" i="2"/>
  <c r="S106" i="2"/>
  <c r="T183" i="36"/>
  <c r="U183" i="36" s="1"/>
  <c r="Q158" i="2"/>
  <c r="R133" i="2"/>
  <c r="R227" i="2"/>
  <c r="Q172" i="2"/>
  <c r="Q159" i="2"/>
  <c r="Q241" i="2"/>
  <c r="Q149" i="2"/>
  <c r="Q208" i="2"/>
  <c r="Q166" i="2"/>
  <c r="Q238" i="2"/>
  <c r="Q225" i="2"/>
  <c r="R170" i="2"/>
  <c r="Q207" i="2"/>
  <c r="Q219" i="2"/>
  <c r="Q139" i="2"/>
  <c r="Q248" i="2"/>
  <c r="Q203" i="2"/>
  <c r="R155" i="2"/>
  <c r="R220" i="2"/>
  <c r="R138" i="2"/>
  <c r="Q175" i="2"/>
  <c r="Q165" i="2"/>
  <c r="R242" i="2"/>
  <c r="Q183" i="2"/>
  <c r="R249" i="2"/>
  <c r="S111" i="36"/>
  <c r="S139" i="36"/>
  <c r="Q53" i="2"/>
  <c r="T217" i="36"/>
  <c r="U217" i="36" s="1"/>
  <c r="S110" i="2"/>
  <c r="Q186" i="2"/>
  <c r="R197" i="2"/>
  <c r="R216" i="36"/>
  <c r="S216" i="36" s="1"/>
  <c r="R214" i="2"/>
  <c r="Q250" i="2"/>
  <c r="Q230" i="2"/>
  <c r="Q173" i="2"/>
  <c r="R223" i="2"/>
  <c r="Q143" i="2"/>
  <c r="Q215" i="2"/>
  <c r="Q184" i="2"/>
  <c r="Q222" i="2"/>
  <c r="R175" i="36"/>
  <c r="S175" i="36" s="1"/>
  <c r="Q201" i="2"/>
  <c r="Q171" i="2"/>
  <c r="Q200" i="2"/>
  <c r="U176" i="36"/>
  <c r="V176" i="36" s="1"/>
  <c r="S115" i="36"/>
  <c r="R205" i="2"/>
  <c r="Q233" i="2"/>
  <c r="Q211" i="2"/>
  <c r="T194" i="36"/>
  <c r="Q42" i="2"/>
  <c r="Q206" i="2"/>
  <c r="Q142" i="2"/>
  <c r="Q137" i="2"/>
  <c r="Q209" i="2"/>
  <c r="R226" i="2"/>
  <c r="R136" i="2"/>
  <c r="Q224" i="2"/>
  <c r="Q152" i="2"/>
  <c r="Q167" i="2"/>
  <c r="Q169" i="2"/>
  <c r="Q185" i="2"/>
  <c r="Q231" i="2"/>
  <c r="R146" i="2"/>
  <c r="S131" i="2"/>
  <c r="Q234" i="2"/>
  <c r="R228" i="2"/>
  <c r="Q202" i="2"/>
  <c r="R163" i="2"/>
  <c r="Q164" i="2"/>
  <c r="Q148" i="2"/>
  <c r="Q177" i="2"/>
  <c r="S228" i="36"/>
  <c r="R31" i="2"/>
  <c r="Q134" i="2"/>
  <c r="R137" i="36"/>
  <c r="S137" i="36" s="1"/>
  <c r="Q156" i="2"/>
  <c r="Q147" i="2"/>
  <c r="Q199" i="2"/>
  <c r="Q135" i="2"/>
  <c r="Q189" i="2"/>
  <c r="R245" i="2"/>
  <c r="Q132" i="2"/>
  <c r="Q161" i="2"/>
  <c r="Q188" i="2"/>
  <c r="Q196" i="2"/>
  <c r="Q162" i="2"/>
  <c r="Q229" i="2"/>
  <c r="Q154" i="2"/>
  <c r="R240" i="2"/>
  <c r="R181" i="2"/>
  <c r="Q232" i="2"/>
  <c r="Q144" i="2"/>
  <c r="R190" i="2"/>
  <c r="Q140" i="2"/>
  <c r="S45" i="36"/>
  <c r="T45" i="36" s="1"/>
  <c r="R37" i="2"/>
  <c r="S157" i="14" s="1"/>
  <c r="S109" i="36"/>
  <c r="T109" i="36" s="1"/>
  <c r="T118" i="36"/>
  <c r="U118" i="36" s="1"/>
  <c r="T159" i="36"/>
  <c r="T150" i="36"/>
  <c r="R246" i="36"/>
  <c r="S246" i="36" s="1"/>
  <c r="S149" i="36"/>
  <c r="T149" i="36" s="1"/>
  <c r="R76" i="2"/>
  <c r="Q160" i="2"/>
  <c r="R135" i="36"/>
  <c r="Q191" i="2"/>
  <c r="Q150" i="2"/>
  <c r="Q176" i="2"/>
  <c r="R243" i="2"/>
  <c r="Q217" i="2"/>
  <c r="Q192" i="2"/>
  <c r="Q141" i="2"/>
  <c r="R236" i="2"/>
  <c r="Q178" i="2"/>
  <c r="Q174" i="2"/>
  <c r="Q153" i="2"/>
  <c r="Q187" i="2"/>
  <c r="Q145" i="2"/>
  <c r="R239" i="2"/>
  <c r="Q195" i="2"/>
  <c r="Q157" i="2"/>
  <c r="Q194" i="2"/>
  <c r="R235" i="2"/>
  <c r="Q193" i="2"/>
  <c r="Q237" i="2"/>
  <c r="Q168" i="2"/>
  <c r="Q218" i="2"/>
  <c r="R244" i="2"/>
  <c r="R49" i="36"/>
  <c r="S49" i="36" s="1"/>
  <c r="S28" i="36"/>
  <c r="T140" i="36"/>
  <c r="T205" i="36"/>
  <c r="S98" i="2"/>
  <c r="Q14" i="2"/>
  <c r="V183" i="36"/>
  <c r="W183" i="36" s="1"/>
  <c r="U106" i="36"/>
  <c r="V106" i="36" s="1"/>
  <c r="S165" i="36"/>
  <c r="T165" i="36" s="1"/>
  <c r="Q88" i="2"/>
  <c r="S95" i="2"/>
  <c r="R17" i="2"/>
  <c r="S137" i="14" s="1"/>
  <c r="R69" i="2"/>
  <c r="S189" i="14" s="1"/>
  <c r="S34" i="2"/>
  <c r="T34" i="2" s="1"/>
  <c r="T225" i="36"/>
  <c r="U225" i="36" s="1"/>
  <c r="T246" i="36"/>
  <c r="U246" i="36" s="1"/>
  <c r="V246" i="36" s="1"/>
  <c r="W246" i="36" s="1"/>
  <c r="T34" i="36"/>
  <c r="U34" i="36" s="1"/>
  <c r="V34" i="36" s="1"/>
  <c r="W34" i="36" s="1"/>
  <c r="S167" i="36"/>
  <c r="T167" i="36" s="1"/>
  <c r="S61" i="2"/>
  <c r="R96" i="2"/>
  <c r="S67" i="2"/>
  <c r="R52" i="2"/>
  <c r="S82" i="2"/>
  <c r="T55" i="2"/>
  <c r="R21" i="2"/>
  <c r="T187" i="36"/>
  <c r="U187" i="36" s="1"/>
  <c r="V187" i="36" s="1"/>
  <c r="W187" i="36" s="1"/>
  <c r="T106" i="2"/>
  <c r="R77" i="2"/>
  <c r="S197" i="14" s="1"/>
  <c r="R153" i="36"/>
  <c r="V123" i="36"/>
  <c r="W123" i="36" s="1"/>
  <c r="U242" i="36"/>
  <c r="V242" i="36" s="1"/>
  <c r="W242" i="36" s="1"/>
  <c r="T15" i="36"/>
  <c r="U15" i="36" s="1"/>
  <c r="V15" i="36" s="1"/>
  <c r="W15" i="36" s="1"/>
  <c r="S46" i="2"/>
  <c r="R85" i="2"/>
  <c r="S205" i="14" s="1"/>
  <c r="R12" i="2"/>
  <c r="S97" i="2"/>
  <c r="Q16" i="2"/>
  <c r="T229" i="36"/>
  <c r="S40" i="36"/>
  <c r="S20" i="2"/>
  <c r="Q33" i="2"/>
  <c r="S145" i="36"/>
  <c r="T145" i="36" s="1"/>
  <c r="U145" i="36" s="1"/>
  <c r="R90" i="2"/>
  <c r="S115" i="2"/>
  <c r="S156" i="36"/>
  <c r="T156" i="36" s="1"/>
  <c r="S189" i="36"/>
  <c r="T189" i="36" s="1"/>
  <c r="U244" i="36"/>
  <c r="V244" i="36" s="1"/>
  <c r="W244" i="36" s="1"/>
  <c r="U168" i="36"/>
  <c r="V168" i="36" s="1"/>
  <c r="W168" i="36" s="1"/>
  <c r="S30" i="36"/>
  <c r="T30" i="36" s="1"/>
  <c r="S80" i="36"/>
  <c r="T126" i="36"/>
  <c r="S132" i="36"/>
  <c r="T132" i="36" s="1"/>
  <c r="T206" i="36"/>
  <c r="R38" i="36"/>
  <c r="S38" i="36" s="1"/>
  <c r="Q22" i="2"/>
  <c r="S83" i="36"/>
  <c r="S52" i="2"/>
  <c r="S101" i="2"/>
  <c r="R25" i="2"/>
  <c r="S145" i="14" s="1"/>
  <c r="Q81" i="2"/>
  <c r="T113" i="36"/>
  <c r="R78" i="36"/>
  <c r="R127" i="2"/>
  <c r="S247" i="14" s="1"/>
  <c r="S19" i="2"/>
  <c r="T110" i="2"/>
  <c r="R74" i="2"/>
  <c r="S92" i="2"/>
  <c r="Q54" i="2"/>
  <c r="T216" i="36"/>
  <c r="U216" i="36" s="1"/>
  <c r="S45" i="2"/>
  <c r="R83" i="2"/>
  <c r="S203" i="14" s="1"/>
  <c r="S51" i="2"/>
  <c r="T208" i="36"/>
  <c r="V26" i="36"/>
  <c r="S112" i="36"/>
  <c r="S112" i="2" s="1"/>
  <c r="W91" i="36"/>
  <c r="T238" i="36"/>
  <c r="W200" i="36"/>
  <c r="R111" i="2"/>
  <c r="Q40" i="2"/>
  <c r="U98" i="36"/>
  <c r="V98" i="36" s="1"/>
  <c r="W98" i="36" s="1"/>
  <c r="R247" i="36"/>
  <c r="R247" i="2" s="1"/>
  <c r="Q24" i="2"/>
  <c r="S201" i="36"/>
  <c r="T201" i="36" s="1"/>
  <c r="R50" i="2"/>
  <c r="Q28" i="2"/>
  <c r="R54" i="36"/>
  <c r="Q72" i="2"/>
  <c r="S15" i="2"/>
  <c r="T97" i="36"/>
  <c r="U97" i="36" s="1"/>
  <c r="V97" i="36" s="1"/>
  <c r="W97" i="36" s="1"/>
  <c r="S102" i="2"/>
  <c r="T39" i="36"/>
  <c r="U39" i="36" s="1"/>
  <c r="U122" i="36"/>
  <c r="V122" i="36" s="1"/>
  <c r="W122" i="36" s="1"/>
  <c r="R119" i="2"/>
  <c r="S239" i="14" s="1"/>
  <c r="R22" i="36"/>
  <c r="S79" i="2"/>
  <c r="V82" i="36"/>
  <c r="T111" i="36"/>
  <c r="U111" i="36" s="1"/>
  <c r="V111" i="36" s="1"/>
  <c r="W111" i="36" s="1"/>
  <c r="S9" i="36"/>
  <c r="T9" i="36" s="1"/>
  <c r="U186" i="36"/>
  <c r="V186" i="36" s="1"/>
  <c r="W186" i="36" s="1"/>
  <c r="S120" i="2"/>
  <c r="R125" i="36"/>
  <c r="S125" i="36"/>
  <c r="S99" i="36"/>
  <c r="T99" i="36" s="1"/>
  <c r="U99" i="36" s="1"/>
  <c r="Q125" i="2"/>
  <c r="R151" i="36"/>
  <c r="S151" i="36" s="1"/>
  <c r="Q65" i="2"/>
  <c r="S18" i="2"/>
  <c r="R103" i="2"/>
  <c r="R11" i="2"/>
  <c r="S131" i="14" s="1"/>
  <c r="S47" i="2"/>
  <c r="R99" i="2"/>
  <c r="S219" i="14" s="1"/>
  <c r="R126" i="2"/>
  <c r="S60" i="2"/>
  <c r="W160" i="36"/>
  <c r="R177" i="36"/>
  <c r="S177" i="36" s="1"/>
  <c r="R121" i="2"/>
  <c r="S241" i="14" s="1"/>
  <c r="Q73" i="2"/>
  <c r="Q57" i="2"/>
  <c r="Q36" i="2"/>
  <c r="R70" i="36"/>
  <c r="R70" i="2" s="1"/>
  <c r="S66" i="2"/>
  <c r="R93" i="2"/>
  <c r="S213" i="14" s="1"/>
  <c r="S121" i="36"/>
  <c r="S94" i="2"/>
  <c r="U222" i="36"/>
  <c r="S36" i="36"/>
  <c r="T36" i="36" s="1"/>
  <c r="U36" i="36" s="1"/>
  <c r="U208" i="36"/>
  <c r="U100" i="36"/>
  <c r="V100" i="36" s="1"/>
  <c r="W100" i="36" s="1"/>
  <c r="U58" i="36"/>
  <c r="V58" i="36" s="1"/>
  <c r="W58" i="36" s="1"/>
  <c r="U120" i="36"/>
  <c r="W176" i="36"/>
  <c r="U147" i="36"/>
  <c r="U167" i="36"/>
  <c r="V167" i="36" s="1"/>
  <c r="W167" i="36" s="1"/>
  <c r="S37" i="2"/>
  <c r="R33" i="2"/>
  <c r="Q80" i="2"/>
  <c r="S8" i="2"/>
  <c r="S39" i="2"/>
  <c r="S35" i="2"/>
  <c r="R124" i="2"/>
  <c r="R113" i="2"/>
  <c r="Q109" i="2"/>
  <c r="T123" i="2"/>
  <c r="U66" i="36"/>
  <c r="V66" i="36" s="1"/>
  <c r="W66" i="36" s="1"/>
  <c r="S100" i="2"/>
  <c r="T91" i="2"/>
  <c r="Q41" i="2"/>
  <c r="T67" i="2"/>
  <c r="S43" i="2"/>
  <c r="S161" i="36"/>
  <c r="T161" i="36" s="1"/>
  <c r="R63" i="2"/>
  <c r="R29" i="2"/>
  <c r="S149" i="14" s="1"/>
  <c r="Q9" i="2"/>
  <c r="S68" i="2"/>
  <c r="R104" i="2"/>
  <c r="T71" i="2"/>
  <c r="R87" i="2"/>
  <c r="S207" i="14" s="1"/>
  <c r="U205" i="36"/>
  <c r="V205" i="36" s="1"/>
  <c r="W205" i="36" s="1"/>
  <c r="W249" i="36"/>
  <c r="U45" i="36"/>
  <c r="V45" i="36" s="1"/>
  <c r="W45" i="36" s="1"/>
  <c r="U79" i="36"/>
  <c r="V79" i="36" s="1"/>
  <c r="W79" i="36" s="1"/>
  <c r="U194" i="36"/>
  <c r="R221" i="36"/>
  <c r="R221" i="2" s="1"/>
  <c r="U133" i="36"/>
  <c r="V133" i="36" s="1"/>
  <c r="W133" i="36" s="1"/>
  <c r="U113" i="36"/>
  <c r="Q30" i="2"/>
  <c r="T98" i="2"/>
  <c r="S44" i="2"/>
  <c r="R108" i="36"/>
  <c r="T97" i="2"/>
  <c r="T19" i="36"/>
  <c r="U19" i="36" s="1"/>
  <c r="S195" i="36"/>
  <c r="T195" i="36" s="1"/>
  <c r="U195" i="36" s="1"/>
  <c r="T223" i="36"/>
  <c r="U141" i="36"/>
  <c r="V141" i="36" s="1"/>
  <c r="S232" i="36"/>
  <c r="T232" i="36" s="1"/>
  <c r="U232" i="36" s="1"/>
  <c r="Q38" i="2"/>
  <c r="R89" i="2"/>
  <c r="R185" i="36"/>
  <c r="S185" i="36" s="1"/>
  <c r="Q64" i="2"/>
  <c r="T115" i="36"/>
  <c r="U115" i="36" s="1"/>
  <c r="Q118" i="2"/>
  <c r="Q48" i="2"/>
  <c r="S116" i="2"/>
  <c r="U164" i="36"/>
  <c r="T162" i="36"/>
  <c r="T180" i="36"/>
  <c r="U180" i="36" s="1"/>
  <c r="T212" i="36"/>
  <c r="T138" i="36"/>
  <c r="U138" i="36" s="1"/>
  <c r="U197" i="36"/>
  <c r="V197" i="36" s="1"/>
  <c r="W197" i="36" s="1"/>
  <c r="T224" i="36"/>
  <c r="U150" i="36"/>
  <c r="T235" i="36"/>
  <c r="U240" i="36"/>
  <c r="V240" i="36" s="1"/>
  <c r="W240" i="36" s="1"/>
  <c r="W219" i="36"/>
  <c r="U140" i="36"/>
  <c r="V140" i="36" s="1"/>
  <c r="S142" i="36"/>
  <c r="T142" i="36" s="1"/>
  <c r="T179" i="36"/>
  <c r="R171" i="36"/>
  <c r="T228" i="36"/>
  <c r="T237" i="36"/>
  <c r="U237" i="36" s="1"/>
  <c r="U196" i="36"/>
  <c r="S182" i="36"/>
  <c r="T182" i="36" s="1"/>
  <c r="U201" i="36"/>
  <c r="V201" i="36" s="1"/>
  <c r="W233" i="36"/>
  <c r="T236" i="36"/>
  <c r="U236" i="36" s="1"/>
  <c r="V236" i="36" s="1"/>
  <c r="V199" i="36"/>
  <c r="W199" i="36" s="1"/>
  <c r="V166" i="36"/>
  <c r="W166" i="36" s="1"/>
  <c r="V178" i="36"/>
  <c r="W178" i="36" s="1"/>
  <c r="U204" i="36"/>
  <c r="V204" i="36" s="1"/>
  <c r="T136" i="36"/>
  <c r="U136" i="36" s="1"/>
  <c r="V136" i="36" s="1"/>
  <c r="U157" i="36"/>
  <c r="T148" i="36"/>
  <c r="U203" i="36"/>
  <c r="V203" i="36" s="1"/>
  <c r="W203" i="36" s="1"/>
  <c r="V207" i="36"/>
  <c r="W207" i="36" s="1"/>
  <c r="U241" i="36"/>
  <c r="V222" i="36"/>
  <c r="W222" i="36" s="1"/>
  <c r="T143" i="36"/>
  <c r="U143" i="36" s="1"/>
  <c r="U149" i="36"/>
  <c r="V149" i="36" s="1"/>
  <c r="W149" i="36" s="1"/>
  <c r="T139" i="36"/>
  <c r="T181" i="36"/>
  <c r="S174" i="36"/>
  <c r="T184" i="36"/>
  <c r="U184" i="36" s="1"/>
  <c r="V190" i="36"/>
  <c r="W190" i="36" s="1"/>
  <c r="U134" i="36"/>
  <c r="V134" i="36" s="1"/>
  <c r="W134" i="36" s="1"/>
  <c r="T191" i="36"/>
  <c r="U250" i="36"/>
  <c r="V250" i="36" s="1"/>
  <c r="W250" i="36" s="1"/>
  <c r="U159" i="36"/>
  <c r="V159" i="36" s="1"/>
  <c r="W159" i="36" s="1"/>
  <c r="U218" i="36"/>
  <c r="V218" i="36" s="1"/>
  <c r="T234" i="36"/>
  <c r="W170" i="36"/>
  <c r="T155" i="36"/>
  <c r="T173" i="36"/>
  <c r="T243" i="36"/>
  <c r="R213" i="36"/>
  <c r="R213" i="2" s="1"/>
  <c r="R211" i="36"/>
  <c r="T188" i="36"/>
  <c r="U188" i="36" s="1"/>
  <c r="U154" i="36"/>
  <c r="T192" i="36"/>
  <c r="W146" i="36"/>
  <c r="U231" i="36"/>
  <c r="V231" i="36" s="1"/>
  <c r="U238" i="36"/>
  <c r="V238" i="36" s="1"/>
  <c r="T215" i="36"/>
  <c r="V147" i="36"/>
  <c r="W147" i="36" s="1"/>
  <c r="S239" i="36"/>
  <c r="T239" i="36" s="1"/>
  <c r="T198" i="36"/>
  <c r="T169" i="36"/>
  <c r="U169" i="36" s="1"/>
  <c r="T227" i="36"/>
  <c r="U227" i="36" s="1"/>
  <c r="W158" i="36"/>
  <c r="T209" i="36"/>
  <c r="U193" i="36"/>
  <c r="V193" i="36" s="1"/>
  <c r="U223" i="36"/>
  <c r="V223" i="36" s="1"/>
  <c r="S226" i="36"/>
  <c r="W230" i="36"/>
  <c r="S214" i="36"/>
  <c r="S248" i="36"/>
  <c r="U206" i="36"/>
  <c r="V206" i="36" s="1"/>
  <c r="U202" i="36"/>
  <c r="S220" i="36"/>
  <c r="T210" i="36"/>
  <c r="V245" i="36"/>
  <c r="W245" i="36" s="1"/>
  <c r="T172" i="36"/>
  <c r="U131" i="36"/>
  <c r="V131" i="36" s="1"/>
  <c r="W131" i="36" s="1"/>
  <c r="T93" i="36"/>
  <c r="U93" i="36" s="1"/>
  <c r="V93" i="36" s="1"/>
  <c r="U47" i="36"/>
  <c r="V47" i="36" s="1"/>
  <c r="S17" i="36"/>
  <c r="S17" i="2" s="1"/>
  <c r="T87" i="36"/>
  <c r="U87" i="36" s="1"/>
  <c r="T84" i="36"/>
  <c r="T84" i="2" s="1"/>
  <c r="S69" i="36"/>
  <c r="T69" i="36" s="1"/>
  <c r="S77" i="36"/>
  <c r="R32" i="36"/>
  <c r="R32" i="2" s="1"/>
  <c r="S41" i="36"/>
  <c r="T41" i="36" s="1"/>
  <c r="U18" i="36"/>
  <c r="V18" i="36" s="1"/>
  <c r="T68" i="36"/>
  <c r="T52" i="36"/>
  <c r="U92" i="36"/>
  <c r="W117" i="36"/>
  <c r="U46" i="36"/>
  <c r="V46" i="36" s="1"/>
  <c r="T103" i="36"/>
  <c r="U103" i="36" s="1"/>
  <c r="T53" i="36"/>
  <c r="U53" i="36" s="1"/>
  <c r="U23" i="36"/>
  <c r="V23" i="36" s="1"/>
  <c r="U52" i="36"/>
  <c r="U109" i="36"/>
  <c r="T119" i="36"/>
  <c r="U119" i="36" s="1"/>
  <c r="U116" i="36"/>
  <c r="V116" i="36" s="1"/>
  <c r="U35" i="36"/>
  <c r="V35" i="36" s="1"/>
  <c r="W35" i="36" s="1"/>
  <c r="T57" i="36"/>
  <c r="U57" i="36" s="1"/>
  <c r="T112" i="36"/>
  <c r="U112" i="36" s="1"/>
  <c r="V112" i="36" s="1"/>
  <c r="V44" i="36"/>
  <c r="W44" i="36" s="1"/>
  <c r="T21" i="36"/>
  <c r="U21" i="36" s="1"/>
  <c r="V20" i="36"/>
  <c r="W20" i="36" s="1"/>
  <c r="T88" i="36"/>
  <c r="U88" i="36" s="1"/>
  <c r="S65" i="36"/>
  <c r="T65" i="36" s="1"/>
  <c r="T81" i="36"/>
  <c r="U81" i="36" s="1"/>
  <c r="W13" i="36"/>
  <c r="W26" i="36"/>
  <c r="U101" i="36"/>
  <c r="V101" i="36" s="1"/>
  <c r="W101" i="36" s="1"/>
  <c r="S90" i="36"/>
  <c r="T90" i="36" s="1"/>
  <c r="T42" i="36"/>
  <c r="U42" i="36" s="1"/>
  <c r="V42" i="36" s="1"/>
  <c r="T33" i="36"/>
  <c r="S50" i="36"/>
  <c r="T50" i="36" s="1"/>
  <c r="R86" i="36"/>
  <c r="R86" i="2" s="1"/>
  <c r="V120" i="36"/>
  <c r="W120" i="36" s="1"/>
  <c r="W124" i="36"/>
  <c r="U110" i="36"/>
  <c r="V110" i="36" s="1"/>
  <c r="S59" i="36"/>
  <c r="S59" i="2" s="1"/>
  <c r="U85" i="36"/>
  <c r="V85" i="36" s="1"/>
  <c r="T10" i="36"/>
  <c r="U94" i="36"/>
  <c r="V76" i="36"/>
  <c r="W76" i="36" s="1"/>
  <c r="V31" i="36"/>
  <c r="W31" i="36" s="1"/>
  <c r="S29" i="36"/>
  <c r="T29" i="36" s="1"/>
  <c r="V63" i="36"/>
  <c r="W63" i="36" s="1"/>
  <c r="U55" i="36"/>
  <c r="V55" i="36" s="1"/>
  <c r="S24" i="36"/>
  <c r="V71" i="36"/>
  <c r="W71" i="36" s="1"/>
  <c r="W107" i="36"/>
  <c r="S72" i="36"/>
  <c r="T72" i="36" s="1"/>
  <c r="U74" i="36"/>
  <c r="V74" i="36" s="1"/>
  <c r="U60" i="36"/>
  <c r="V60" i="36" s="1"/>
  <c r="U126" i="36"/>
  <c r="V126" i="36" s="1"/>
  <c r="T102" i="36"/>
  <c r="T89" i="36"/>
  <c r="U89" i="36" s="1"/>
  <c r="V105" i="36"/>
  <c r="W105" i="36" s="1"/>
  <c r="U75" i="36"/>
  <c r="V75" i="36" s="1"/>
  <c r="T48" i="36"/>
  <c r="U48" i="36" s="1"/>
  <c r="U37" i="36"/>
  <c r="T27" i="36"/>
  <c r="T80" i="36"/>
  <c r="S11" i="36"/>
  <c r="T11" i="36" s="1"/>
  <c r="U11" i="36" s="1"/>
  <c r="U95" i="36"/>
  <c r="V95" i="36" s="1"/>
  <c r="U61" i="36"/>
  <c r="T104" i="36"/>
  <c r="U104" i="36" s="1"/>
  <c r="U12" i="36"/>
  <c r="V12" i="36" s="1"/>
  <c r="W12" i="36" s="1"/>
  <c r="S127" i="36"/>
  <c r="U62" i="36"/>
  <c r="T28" i="36"/>
  <c r="U28" i="36" s="1"/>
  <c r="V28" i="36" s="1"/>
  <c r="S96" i="36"/>
  <c r="S96" i="2" s="1"/>
  <c r="S64" i="36"/>
  <c r="V62" i="36"/>
  <c r="S25" i="36"/>
  <c r="U67" i="36"/>
  <c r="V67" i="36" s="1"/>
  <c r="W67" i="36" s="1"/>
  <c r="R56" i="36"/>
  <c r="S56" i="36" s="1"/>
  <c r="W82" i="36"/>
  <c r="S73" i="36"/>
  <c r="T49" i="36"/>
  <c r="U14" i="36"/>
  <c r="T16" i="36"/>
  <c r="V51" i="36"/>
  <c r="W51" i="36" s="1"/>
  <c r="T40" i="36"/>
  <c r="V118" i="36"/>
  <c r="W118" i="36" s="1"/>
  <c r="U43" i="36"/>
  <c r="V43" i="36" s="1"/>
  <c r="T8" i="36"/>
  <c r="E65" i="4" l="1"/>
  <c r="E119" i="4"/>
  <c r="D52" i="4"/>
  <c r="D23" i="4"/>
  <c r="E91" i="4"/>
  <c r="E115" i="4"/>
  <c r="E80" i="4"/>
  <c r="E118" i="4"/>
  <c r="E95" i="4"/>
  <c r="D15" i="4"/>
  <c r="E30" i="4"/>
  <c r="E120" i="4"/>
  <c r="E45" i="4"/>
  <c r="D70" i="4"/>
  <c r="D104" i="4"/>
  <c r="D7" i="4"/>
  <c r="U154" i="14"/>
  <c r="U204" i="14"/>
  <c r="S113" i="2"/>
  <c r="S233" i="14"/>
  <c r="T44" i="2"/>
  <c r="T164" i="14"/>
  <c r="T116" i="2"/>
  <c r="T236" i="14"/>
  <c r="AP236" i="14"/>
  <c r="R114" i="4" s="1"/>
  <c r="T214" i="14"/>
  <c r="AP214" i="14"/>
  <c r="R92" i="4" s="1"/>
  <c r="R24" i="2"/>
  <c r="R144" i="14"/>
  <c r="AN144" i="14"/>
  <c r="P22" i="4" s="1"/>
  <c r="T45" i="2"/>
  <c r="AP165" i="14"/>
  <c r="R43" i="4" s="1"/>
  <c r="T165" i="14"/>
  <c r="T139" i="14"/>
  <c r="AP139" i="14"/>
  <c r="R17" i="4" s="1"/>
  <c r="T61" i="2"/>
  <c r="AP181" i="14"/>
  <c r="R59" i="4" s="1"/>
  <c r="T181" i="14"/>
  <c r="T215" i="14"/>
  <c r="AP215" i="14"/>
  <c r="R93" i="4" s="1"/>
  <c r="AO355" i="14"/>
  <c r="Z110" i="4" s="1"/>
  <c r="F110" i="4" s="1"/>
  <c r="S355" i="14"/>
  <c r="AN294" i="14"/>
  <c r="Y49" i="4" s="1"/>
  <c r="R294" i="14"/>
  <c r="AN270" i="14"/>
  <c r="Y25" i="4" s="1"/>
  <c r="R270" i="14"/>
  <c r="AN352" i="14"/>
  <c r="Y107" i="4" s="1"/>
  <c r="R352" i="14"/>
  <c r="AN281" i="14"/>
  <c r="Y36" i="4" s="1"/>
  <c r="R281" i="14"/>
  <c r="AN322" i="14"/>
  <c r="Y77" i="4" s="1"/>
  <c r="E77" i="4" s="1"/>
  <c r="R322" i="14"/>
  <c r="AN287" i="14"/>
  <c r="Y42" i="4" s="1"/>
  <c r="R287" i="14"/>
  <c r="AN326" i="14"/>
  <c r="Y81" i="4" s="1"/>
  <c r="E81" i="4" s="1"/>
  <c r="R326" i="14"/>
  <c r="AN320" i="14"/>
  <c r="Y75" i="4" s="1"/>
  <c r="R320" i="14"/>
  <c r="AO343" i="14"/>
  <c r="Z98" i="4" s="1"/>
  <c r="S343" i="14"/>
  <c r="T230" i="14"/>
  <c r="AN285" i="14"/>
  <c r="Y40" i="4" s="1"/>
  <c r="R285" i="14"/>
  <c r="AN339" i="14"/>
  <c r="Y94" i="4" s="1"/>
  <c r="R339" i="14"/>
  <c r="AN361" i="14"/>
  <c r="Y116" i="4" s="1"/>
  <c r="R361" i="14"/>
  <c r="AO330" i="14"/>
  <c r="Z85" i="4" s="1"/>
  <c r="S330" i="14"/>
  <c r="AO332" i="14"/>
  <c r="Z87" i="4" s="1"/>
  <c r="S332" i="14"/>
  <c r="T211" i="14"/>
  <c r="AP211" i="14"/>
  <c r="R89" i="4" s="1"/>
  <c r="S23" i="2"/>
  <c r="S143" i="14"/>
  <c r="AO213" i="14"/>
  <c r="Q91" i="4" s="1"/>
  <c r="S58" i="2"/>
  <c r="S178" i="14"/>
  <c r="AO178" i="14"/>
  <c r="Q56" i="4" s="1"/>
  <c r="S122" i="2"/>
  <c r="S242" i="14"/>
  <c r="AO242" i="14"/>
  <c r="Q120" i="4" s="1"/>
  <c r="E11" i="4"/>
  <c r="S89" i="2"/>
  <c r="S209" i="14"/>
  <c r="R36" i="2"/>
  <c r="R156" i="14"/>
  <c r="AN156" i="14"/>
  <c r="P34" i="4" s="1"/>
  <c r="S124" i="2"/>
  <c r="S244" i="14"/>
  <c r="AO244" i="14"/>
  <c r="Q122" i="4" s="1"/>
  <c r="S63" i="2"/>
  <c r="S183" i="14"/>
  <c r="T35" i="2"/>
  <c r="T155" i="14"/>
  <c r="AP155" i="14"/>
  <c r="R33" i="4" s="1"/>
  <c r="S206" i="14"/>
  <c r="AO206" i="14"/>
  <c r="Q84" i="4" s="1"/>
  <c r="T15" i="2"/>
  <c r="AP135" i="14"/>
  <c r="R13" i="4" s="1"/>
  <c r="T135" i="14"/>
  <c r="AO367" i="14"/>
  <c r="Z122" i="4" s="1"/>
  <c r="S367" i="14"/>
  <c r="T95" i="2"/>
  <c r="AN153" i="14"/>
  <c r="P31" i="4" s="1"/>
  <c r="R153" i="14"/>
  <c r="AO153" i="14" s="1"/>
  <c r="Q31" i="4" s="1"/>
  <c r="T46" i="2"/>
  <c r="T166" i="14"/>
  <c r="R208" i="14"/>
  <c r="AN208" i="14"/>
  <c r="P86" i="4" s="1"/>
  <c r="AN314" i="14"/>
  <c r="Y69" i="4" s="1"/>
  <c r="E69" i="4" s="1"/>
  <c r="R314" i="14"/>
  <c r="AN298" i="14"/>
  <c r="Y53" i="4" s="1"/>
  <c r="E53" i="4" s="1"/>
  <c r="R298" i="14"/>
  <c r="AN311" i="14"/>
  <c r="Y66" i="4" s="1"/>
  <c r="E66" i="4" s="1"/>
  <c r="R311" i="14"/>
  <c r="AO301" i="14"/>
  <c r="Z56" i="4" s="1"/>
  <c r="S301" i="14"/>
  <c r="AN252" i="14"/>
  <c r="Y7" i="4" s="1"/>
  <c r="R252" i="14"/>
  <c r="AN254" i="14"/>
  <c r="Y9" i="4" s="1"/>
  <c r="R254" i="14"/>
  <c r="AO348" i="14"/>
  <c r="Z103" i="4" s="1"/>
  <c r="S348" i="14"/>
  <c r="AN272" i="14"/>
  <c r="Y27" i="4" s="1"/>
  <c r="R272" i="14"/>
  <c r="R42" i="2"/>
  <c r="R162" i="14"/>
  <c r="AN162" i="14"/>
  <c r="P40" i="4" s="1"/>
  <c r="E40" i="4" s="1"/>
  <c r="AN291" i="14"/>
  <c r="Y46" i="4" s="1"/>
  <c r="R291" i="14"/>
  <c r="R293" i="14"/>
  <c r="AN293" i="14"/>
  <c r="Y48" i="4" s="1"/>
  <c r="AN295" i="14"/>
  <c r="Y50" i="4" s="1"/>
  <c r="R295" i="14"/>
  <c r="AN327" i="14"/>
  <c r="Y82" i="4" s="1"/>
  <c r="E82" i="4" s="1"/>
  <c r="R327" i="14"/>
  <c r="AN279" i="14"/>
  <c r="Y34" i="4" s="1"/>
  <c r="R279" i="14"/>
  <c r="AO318" i="14"/>
  <c r="Z73" i="4" s="1"/>
  <c r="S318" i="14"/>
  <c r="AO203" i="14"/>
  <c r="Q81" i="4" s="1"/>
  <c r="E48" i="4"/>
  <c r="AP191" i="14"/>
  <c r="R69" i="4" s="1"/>
  <c r="T191" i="14"/>
  <c r="AO207" i="14"/>
  <c r="Q85" i="4" s="1"/>
  <c r="F85" i="4" s="1"/>
  <c r="AO199" i="14"/>
  <c r="Q77" i="4" s="1"/>
  <c r="S220" i="14"/>
  <c r="AO220" i="14"/>
  <c r="Q98" i="4" s="1"/>
  <c r="E87" i="4"/>
  <c r="AO189" i="14"/>
  <c r="Q67" i="4" s="1"/>
  <c r="R27" i="2"/>
  <c r="AN147" i="14"/>
  <c r="P25" i="4" s="1"/>
  <c r="E25" i="4" s="1"/>
  <c r="R147" i="14"/>
  <c r="AO147" i="14" s="1"/>
  <c r="Q25" i="4" s="1"/>
  <c r="AO241" i="14"/>
  <c r="Q119" i="4" s="1"/>
  <c r="S186" i="14"/>
  <c r="AO186" i="14"/>
  <c r="Q64" i="4" s="1"/>
  <c r="E88" i="4"/>
  <c r="AO133" i="14"/>
  <c r="Q11" i="4" s="1"/>
  <c r="T179" i="14"/>
  <c r="AP179" i="14"/>
  <c r="R57" i="4" s="1"/>
  <c r="S111" i="2"/>
  <c r="S231" i="14"/>
  <c r="U218" i="14"/>
  <c r="R193" i="14"/>
  <c r="AN193" i="14"/>
  <c r="P71" i="4" s="1"/>
  <c r="R48" i="2"/>
  <c r="R168" i="14"/>
  <c r="AN168" i="14"/>
  <c r="P46" i="4" s="1"/>
  <c r="E46" i="4" s="1"/>
  <c r="R30" i="2"/>
  <c r="R150" i="14"/>
  <c r="AN150" i="14"/>
  <c r="P28" i="4" s="1"/>
  <c r="R238" i="14"/>
  <c r="AN238" i="14"/>
  <c r="P116" i="4" s="1"/>
  <c r="E116" i="4" s="1"/>
  <c r="U123" i="2"/>
  <c r="U243" i="14"/>
  <c r="R72" i="2"/>
  <c r="R192" i="14"/>
  <c r="AN192" i="14"/>
  <c r="P70" i="4" s="1"/>
  <c r="T232" i="14"/>
  <c r="AP232" i="14"/>
  <c r="R110" i="4" s="1"/>
  <c r="R174" i="14"/>
  <c r="AN174" i="14"/>
  <c r="P52" i="4" s="1"/>
  <c r="T20" i="2"/>
  <c r="T140" i="14"/>
  <c r="AP140" i="14"/>
  <c r="R18" i="4" s="1"/>
  <c r="S21" i="2"/>
  <c r="S141" i="14"/>
  <c r="AN277" i="14"/>
  <c r="Y32" i="4" s="1"/>
  <c r="R277" i="14"/>
  <c r="AO356" i="14"/>
  <c r="Z111" i="4" s="1"/>
  <c r="S356" i="14"/>
  <c r="AO360" i="14"/>
  <c r="Z115" i="4" s="1"/>
  <c r="S360" i="14"/>
  <c r="AO365" i="14"/>
  <c r="Z120" i="4" s="1"/>
  <c r="S365" i="14"/>
  <c r="S31" i="2"/>
  <c r="S151" i="14"/>
  <c r="AN354" i="14"/>
  <c r="Y109" i="4" s="1"/>
  <c r="E109" i="4" s="1"/>
  <c r="R354" i="14"/>
  <c r="AN344" i="14"/>
  <c r="Y99" i="4" s="1"/>
  <c r="E99" i="4" s="1"/>
  <c r="R344" i="14"/>
  <c r="AN321" i="14"/>
  <c r="Y76" i="4" s="1"/>
  <c r="E76" i="4" s="1"/>
  <c r="R321" i="14"/>
  <c r="AN350" i="14"/>
  <c r="Y105" i="4" s="1"/>
  <c r="R350" i="14"/>
  <c r="R53" i="2"/>
  <c r="R173" i="14"/>
  <c r="AN173" i="14"/>
  <c r="P51" i="4" s="1"/>
  <c r="AO258" i="14"/>
  <c r="Z13" i="4" s="1"/>
  <c r="S258" i="14"/>
  <c r="AO290" i="14"/>
  <c r="Z45" i="4" s="1"/>
  <c r="S290" i="14"/>
  <c r="AN292" i="14"/>
  <c r="Y47" i="4" s="1"/>
  <c r="E47" i="4" s="1"/>
  <c r="R292" i="14"/>
  <c r="S202" i="14"/>
  <c r="AO202" i="14"/>
  <c r="Q80" i="4" s="1"/>
  <c r="S240" i="14"/>
  <c r="AO240" i="14"/>
  <c r="Q118" i="4" s="1"/>
  <c r="AO163" i="14"/>
  <c r="Q41" i="4" s="1"/>
  <c r="R145" i="14"/>
  <c r="AO145" i="14" s="1"/>
  <c r="Q23" i="4" s="1"/>
  <c r="AN145" i="14"/>
  <c r="P23" i="4" s="1"/>
  <c r="T204" i="14"/>
  <c r="AQ204" i="14" s="1"/>
  <c r="S82" i="4" s="1"/>
  <c r="AP204" i="14"/>
  <c r="R82" i="4" s="1"/>
  <c r="AO209" i="14"/>
  <c r="Q87" i="4" s="1"/>
  <c r="F87" i="4" s="1"/>
  <c r="E103" i="4"/>
  <c r="T114" i="2"/>
  <c r="T234" i="14"/>
  <c r="AP234" i="14"/>
  <c r="R112" i="4" s="1"/>
  <c r="AN137" i="14"/>
  <c r="P15" i="4" s="1"/>
  <c r="R137" i="14"/>
  <c r="AO137" i="14" s="1"/>
  <c r="Q15" i="4" s="1"/>
  <c r="S13" i="2"/>
  <c r="S133" i="14"/>
  <c r="T216" i="14"/>
  <c r="R41" i="2"/>
  <c r="S161" i="14" s="1"/>
  <c r="R161" i="14"/>
  <c r="AN161" i="14"/>
  <c r="P39" i="4" s="1"/>
  <c r="R158" i="14"/>
  <c r="AN158" i="14"/>
  <c r="P36" i="4" s="1"/>
  <c r="R57" i="2"/>
  <c r="R177" i="14"/>
  <c r="AN177" i="14"/>
  <c r="P55" i="4" s="1"/>
  <c r="E55" i="4" s="1"/>
  <c r="T220" i="14"/>
  <c r="AP220" i="14"/>
  <c r="R98" i="4" s="1"/>
  <c r="T47" i="2"/>
  <c r="AP167" i="14"/>
  <c r="R45" i="4" s="1"/>
  <c r="T167" i="14"/>
  <c r="S152" i="14"/>
  <c r="AO152" i="14"/>
  <c r="Q30" i="4" s="1"/>
  <c r="T39" i="2"/>
  <c r="AP159" i="14"/>
  <c r="R37" i="4" s="1"/>
  <c r="T159" i="14"/>
  <c r="T79" i="2"/>
  <c r="T199" i="14"/>
  <c r="AP199" i="14"/>
  <c r="R77" i="4" s="1"/>
  <c r="S77" i="2"/>
  <c r="S103" i="2"/>
  <c r="S223" i="14"/>
  <c r="U61" i="2"/>
  <c r="U71" i="2"/>
  <c r="U191" i="14"/>
  <c r="AQ191" i="14"/>
  <c r="S69" i="4" s="1"/>
  <c r="R80" i="2"/>
  <c r="R200" i="14"/>
  <c r="AN200" i="14"/>
  <c r="P78" i="4" s="1"/>
  <c r="T18" i="2"/>
  <c r="T138" i="14"/>
  <c r="R88" i="2"/>
  <c r="R142" i="14"/>
  <c r="AN142" i="14"/>
  <c r="P20" i="4" s="1"/>
  <c r="U175" i="14"/>
  <c r="AO364" i="14"/>
  <c r="Z119" i="4" s="1"/>
  <c r="S364" i="14"/>
  <c r="AN315" i="14"/>
  <c r="Y70" i="4" s="1"/>
  <c r="R315" i="14"/>
  <c r="AN261" i="14"/>
  <c r="Y16" i="4" s="1"/>
  <c r="E16" i="4" s="1"/>
  <c r="R261" i="14"/>
  <c r="AN280" i="14"/>
  <c r="Y35" i="4" s="1"/>
  <c r="E35" i="4" s="1"/>
  <c r="R280" i="14"/>
  <c r="AN274" i="14"/>
  <c r="Y29" i="4" s="1"/>
  <c r="E29" i="4" s="1"/>
  <c r="R274" i="14"/>
  <c r="AN309" i="14"/>
  <c r="Y64" i="4" s="1"/>
  <c r="R309" i="14"/>
  <c r="AO256" i="14"/>
  <c r="Z11" i="4" s="1"/>
  <c r="S256" i="14"/>
  <c r="AN331" i="14"/>
  <c r="Y86" i="4" s="1"/>
  <c r="R331" i="14"/>
  <c r="AN370" i="14"/>
  <c r="Y125" i="4" s="1"/>
  <c r="E125" i="4" s="1"/>
  <c r="R370" i="14"/>
  <c r="AO340" i="14"/>
  <c r="Z95" i="4" s="1"/>
  <c r="S340" i="14"/>
  <c r="AN345" i="14"/>
  <c r="Y100" i="4" s="1"/>
  <c r="E100" i="4" s="1"/>
  <c r="R345" i="14"/>
  <c r="AO347" i="14"/>
  <c r="Z102" i="4" s="1"/>
  <c r="S347" i="14"/>
  <c r="P37" i="14"/>
  <c r="E75" i="4"/>
  <c r="E105" i="4"/>
  <c r="R10" i="2"/>
  <c r="R130" i="14"/>
  <c r="AN130" i="14"/>
  <c r="P8" i="4" s="1"/>
  <c r="E8" i="4" s="1"/>
  <c r="AO225" i="14"/>
  <c r="Q103" i="4" s="1"/>
  <c r="F103" i="4" s="1"/>
  <c r="E27" i="4"/>
  <c r="AO138" i="14"/>
  <c r="Q16" i="4" s="1"/>
  <c r="S138" i="14"/>
  <c r="AP138" i="14" s="1"/>
  <c r="R16" i="4" s="1"/>
  <c r="AO183" i="14"/>
  <c r="Q61" i="4" s="1"/>
  <c r="AO247" i="14"/>
  <c r="Q125" i="4" s="1"/>
  <c r="E32" i="4"/>
  <c r="S226" i="14"/>
  <c r="AO226" i="14"/>
  <c r="Q104" i="4" s="1"/>
  <c r="R184" i="14"/>
  <c r="AN184" i="14"/>
  <c r="P62" i="4" s="1"/>
  <c r="AO341" i="14"/>
  <c r="Z96" i="4" s="1"/>
  <c r="S341" i="14"/>
  <c r="S224" i="14"/>
  <c r="AO224" i="14"/>
  <c r="Q102" i="4" s="1"/>
  <c r="T43" i="2"/>
  <c r="AP163" i="14"/>
  <c r="R41" i="4" s="1"/>
  <c r="T163" i="14"/>
  <c r="R229" i="14"/>
  <c r="AN229" i="14"/>
  <c r="P107" i="4" s="1"/>
  <c r="S33" i="2"/>
  <c r="S153" i="14"/>
  <c r="T186" i="14"/>
  <c r="AP186" i="14"/>
  <c r="R64" i="4" s="1"/>
  <c r="T120" i="2"/>
  <c r="T240" i="14"/>
  <c r="AP240" i="14"/>
  <c r="R118" i="4" s="1"/>
  <c r="R28" i="2"/>
  <c r="R148" i="14"/>
  <c r="AN148" i="14"/>
  <c r="P26" i="4" s="1"/>
  <c r="E26" i="4" s="1"/>
  <c r="S85" i="2"/>
  <c r="R81" i="2"/>
  <c r="R201" i="14"/>
  <c r="AN201" i="14"/>
  <c r="P79" i="4" s="1"/>
  <c r="E79" i="4" s="1"/>
  <c r="T82" i="2"/>
  <c r="T202" i="14"/>
  <c r="AP202" i="14"/>
  <c r="R80" i="4" s="1"/>
  <c r="AN338" i="14"/>
  <c r="Y93" i="4" s="1"/>
  <c r="E93" i="4" s="1"/>
  <c r="R338" i="14"/>
  <c r="AO359" i="14"/>
  <c r="Z114" i="4" s="1"/>
  <c r="S359" i="14"/>
  <c r="AN312" i="14"/>
  <c r="Y67" i="4" s="1"/>
  <c r="E67" i="4" s="1"/>
  <c r="R312" i="14"/>
  <c r="S76" i="2"/>
  <c r="S196" i="14"/>
  <c r="AO196" i="14"/>
  <c r="Q74" i="4" s="1"/>
  <c r="AN349" i="14"/>
  <c r="Y104" i="4" s="1"/>
  <c r="E104" i="4" s="1"/>
  <c r="R349" i="14"/>
  <c r="AN255" i="14"/>
  <c r="Y10" i="4" s="1"/>
  <c r="R255" i="14"/>
  <c r="AN297" i="14"/>
  <c r="Y52" i="4" s="1"/>
  <c r="R297" i="14"/>
  <c r="AO266" i="14"/>
  <c r="Z21" i="4" s="1"/>
  <c r="S266" i="14"/>
  <c r="AO346" i="14"/>
  <c r="Z101" i="4" s="1"/>
  <c r="S346" i="14"/>
  <c r="AN353" i="14"/>
  <c r="Y108" i="4" s="1"/>
  <c r="E108" i="4" s="1"/>
  <c r="R353" i="14"/>
  <c r="AN342" i="14"/>
  <c r="Y97" i="4" s="1"/>
  <c r="E97" i="4" s="1"/>
  <c r="R342" i="14"/>
  <c r="AO334" i="14"/>
  <c r="Z89" i="4" s="1"/>
  <c r="F89" i="4" s="1"/>
  <c r="S334" i="14"/>
  <c r="AO275" i="14"/>
  <c r="Z30" i="4" s="1"/>
  <c r="S275" i="14"/>
  <c r="AN358" i="14"/>
  <c r="Y113" i="4" s="1"/>
  <c r="E113" i="4" s="1"/>
  <c r="R358" i="14"/>
  <c r="AO253" i="14"/>
  <c r="Z8" i="4" s="1"/>
  <c r="S253" i="14"/>
  <c r="AO300" i="14"/>
  <c r="Z55" i="4" s="1"/>
  <c r="S300" i="14"/>
  <c r="F45" i="4"/>
  <c r="E49" i="4"/>
  <c r="AO233" i="14"/>
  <c r="Q111" i="4" s="1"/>
  <c r="AO197" i="14"/>
  <c r="Q75" i="4" s="1"/>
  <c r="D10" i="4"/>
  <c r="E101" i="4"/>
  <c r="AP175" i="14"/>
  <c r="R53" i="4" s="1"/>
  <c r="T175" i="14"/>
  <c r="AQ175" i="14" s="1"/>
  <c r="S53" i="4" s="1"/>
  <c r="E42" i="4"/>
  <c r="S105" i="2"/>
  <c r="S225" i="14"/>
  <c r="AO149" i="14"/>
  <c r="Q27" i="4" s="1"/>
  <c r="S166" i="14"/>
  <c r="AP166" i="14" s="1"/>
  <c r="R44" i="4" s="1"/>
  <c r="AO166" i="14"/>
  <c r="Q44" i="4" s="1"/>
  <c r="S230" i="14"/>
  <c r="AP230" i="14" s="1"/>
  <c r="R108" i="4" s="1"/>
  <c r="AO230" i="14"/>
  <c r="Q108" i="4" s="1"/>
  <c r="AO333" i="14"/>
  <c r="Z88" i="4" s="1"/>
  <c r="S333" i="14"/>
  <c r="U217" i="14"/>
  <c r="T188" i="14"/>
  <c r="AP188" i="14"/>
  <c r="R66" i="4" s="1"/>
  <c r="U187" i="14"/>
  <c r="AQ187" i="14"/>
  <c r="S65" i="4" s="1"/>
  <c r="S190" i="14"/>
  <c r="AO190" i="14"/>
  <c r="Q68" i="4" s="1"/>
  <c r="T60" i="2"/>
  <c r="T180" i="14"/>
  <c r="AP180" i="14"/>
  <c r="R58" i="4" s="1"/>
  <c r="R185" i="14"/>
  <c r="AN185" i="14"/>
  <c r="P63" i="4" s="1"/>
  <c r="S170" i="14"/>
  <c r="AO170" i="14"/>
  <c r="Q48" i="4" s="1"/>
  <c r="R40" i="2"/>
  <c r="R160" i="14"/>
  <c r="AN160" i="14"/>
  <c r="P38" i="4" s="1"/>
  <c r="E38" i="4" s="1"/>
  <c r="T51" i="2"/>
  <c r="AP171" i="14"/>
  <c r="R49" i="4" s="1"/>
  <c r="T171" i="14"/>
  <c r="T212" i="14"/>
  <c r="AP212" i="14"/>
  <c r="R90" i="4" s="1"/>
  <c r="R16" i="2"/>
  <c r="R136" i="14"/>
  <c r="AN136" i="14"/>
  <c r="P14" i="4" s="1"/>
  <c r="S172" i="14"/>
  <c r="AO172" i="14"/>
  <c r="Q50" i="4" s="1"/>
  <c r="T154" i="14"/>
  <c r="AQ154" i="14" s="1"/>
  <c r="S32" i="4" s="1"/>
  <c r="AP154" i="14"/>
  <c r="R32" i="4" s="1"/>
  <c r="R14" i="2"/>
  <c r="R134" i="14"/>
  <c r="AN134" i="14"/>
  <c r="P12" i="4" s="1"/>
  <c r="AN288" i="14"/>
  <c r="Y43" i="4" s="1"/>
  <c r="E43" i="4" s="1"/>
  <c r="R288" i="14"/>
  <c r="AN265" i="14"/>
  <c r="Y20" i="4" s="1"/>
  <c r="R265" i="14"/>
  <c r="AN337" i="14"/>
  <c r="Y92" i="4" s="1"/>
  <c r="E92" i="4" s="1"/>
  <c r="R337" i="14"/>
  <c r="AN260" i="14"/>
  <c r="Y15" i="4" s="1"/>
  <c r="R260" i="14"/>
  <c r="R282" i="14"/>
  <c r="AN282" i="14"/>
  <c r="Y37" i="4" s="1"/>
  <c r="E37" i="4" s="1"/>
  <c r="AN319" i="14"/>
  <c r="Y74" i="4" s="1"/>
  <c r="E74" i="4" s="1"/>
  <c r="R319" i="14"/>
  <c r="AN268" i="14"/>
  <c r="Y23" i="4" s="1"/>
  <c r="R268" i="14"/>
  <c r="AN351" i="14"/>
  <c r="Y106" i="4" s="1"/>
  <c r="E106" i="4" s="1"/>
  <c r="R351" i="14"/>
  <c r="AN329" i="14"/>
  <c r="Y84" i="4" s="1"/>
  <c r="E84" i="4" s="1"/>
  <c r="R329" i="14"/>
  <c r="AO325" i="14"/>
  <c r="Z80" i="4" s="1"/>
  <c r="S325" i="14"/>
  <c r="AN304" i="14"/>
  <c r="Y59" i="4" s="1"/>
  <c r="E59" i="4" s="1"/>
  <c r="R304" i="14"/>
  <c r="AO369" i="14"/>
  <c r="Z124" i="4" s="1"/>
  <c r="S369" i="14"/>
  <c r="AN323" i="14"/>
  <c r="Y78" i="4" s="1"/>
  <c r="R323" i="14"/>
  <c r="AN286" i="14"/>
  <c r="Y41" i="4" s="1"/>
  <c r="E41" i="4" s="1"/>
  <c r="R286" i="14"/>
  <c r="AN278" i="14"/>
  <c r="Y33" i="4" s="1"/>
  <c r="E33" i="4" s="1"/>
  <c r="R278" i="14"/>
  <c r="AO299" i="14"/>
  <c r="Z54" i="4" s="1"/>
  <c r="S299" i="14"/>
  <c r="AO171" i="14"/>
  <c r="Q49" i="4" s="1"/>
  <c r="S107" i="2"/>
  <c r="S227" i="14"/>
  <c r="AO215" i="14"/>
  <c r="Q93" i="4" s="1"/>
  <c r="AO223" i="14"/>
  <c r="Q101" i="4" s="1"/>
  <c r="F101" i="4" s="1"/>
  <c r="AO231" i="14"/>
  <c r="Q109" i="4" s="1"/>
  <c r="AO237" i="14"/>
  <c r="Q115" i="4" s="1"/>
  <c r="E122" i="4"/>
  <c r="D9" i="4"/>
  <c r="AO151" i="14"/>
  <c r="Q29" i="4" s="1"/>
  <c r="AO239" i="14"/>
  <c r="Q117" i="4" s="1"/>
  <c r="S154" i="14"/>
  <c r="AO154" i="14"/>
  <c r="Q32" i="4" s="1"/>
  <c r="R9" i="2"/>
  <c r="R129" i="14"/>
  <c r="AO129" i="14" s="1"/>
  <c r="Q7" i="4" s="1"/>
  <c r="AN129" i="14"/>
  <c r="P7" i="4" s="1"/>
  <c r="T37" i="2"/>
  <c r="AP157" i="14"/>
  <c r="R35" i="4" s="1"/>
  <c r="T157" i="14"/>
  <c r="S194" i="14"/>
  <c r="AO194" i="14"/>
  <c r="Q72" i="4" s="1"/>
  <c r="T101" i="2"/>
  <c r="T221" i="14"/>
  <c r="AP221" i="14"/>
  <c r="R99" i="4" s="1"/>
  <c r="AP235" i="14"/>
  <c r="R113" i="4" s="1"/>
  <c r="T235" i="14"/>
  <c r="T217" i="14"/>
  <c r="AQ217" i="14" s="1"/>
  <c r="S95" i="4" s="1"/>
  <c r="AP217" i="14"/>
  <c r="R95" i="4" s="1"/>
  <c r="AP187" i="14"/>
  <c r="R65" i="4" s="1"/>
  <c r="T187" i="14"/>
  <c r="T218" i="14"/>
  <c r="AQ218" i="14" s="1"/>
  <c r="S96" i="4" s="1"/>
  <c r="AN357" i="14"/>
  <c r="Y112" i="4" s="1"/>
  <c r="E112" i="4" s="1"/>
  <c r="R357" i="14"/>
  <c r="AN307" i="14"/>
  <c r="Y62" i="4" s="1"/>
  <c r="R307" i="14"/>
  <c r="AO363" i="14"/>
  <c r="Z118" i="4" s="1"/>
  <c r="S363" i="14"/>
  <c r="AO310" i="14"/>
  <c r="Z65" i="4" s="1"/>
  <c r="F65" i="4" s="1"/>
  <c r="S310" i="14"/>
  <c r="AN316" i="14"/>
  <c r="Y71" i="4" s="1"/>
  <c r="R316" i="14"/>
  <c r="AN267" i="14"/>
  <c r="Y22" i="4" s="1"/>
  <c r="R267" i="14"/>
  <c r="AN284" i="14"/>
  <c r="Y39" i="4" s="1"/>
  <c r="R284" i="14"/>
  <c r="AN305" i="14"/>
  <c r="Y60" i="4" s="1"/>
  <c r="E60" i="4" s="1"/>
  <c r="R305" i="14"/>
  <c r="AN257" i="14"/>
  <c r="Y12" i="4" s="1"/>
  <c r="R257" i="14"/>
  <c r="AN335" i="14"/>
  <c r="Y90" i="4" s="1"/>
  <c r="E90" i="4" s="1"/>
  <c r="R335" i="14"/>
  <c r="AO317" i="14"/>
  <c r="Z72" i="4" s="1"/>
  <c r="S317" i="14"/>
  <c r="AN303" i="14"/>
  <c r="Y58" i="4" s="1"/>
  <c r="E58" i="4" s="1"/>
  <c r="R303" i="14"/>
  <c r="AN368" i="14"/>
  <c r="Y123" i="4" s="1"/>
  <c r="R368" i="14"/>
  <c r="AN328" i="14"/>
  <c r="Y83" i="4" s="1"/>
  <c r="E83" i="4" s="1"/>
  <c r="R328" i="14"/>
  <c r="AO302" i="14"/>
  <c r="Z57" i="4" s="1"/>
  <c r="F57" i="4" s="1"/>
  <c r="S302" i="14"/>
  <c r="F13" i="4"/>
  <c r="AO205" i="14"/>
  <c r="Q83" i="4" s="1"/>
  <c r="R26" i="2"/>
  <c r="R146" i="14"/>
  <c r="AN146" i="14"/>
  <c r="P24" i="4" s="1"/>
  <c r="R132" i="14"/>
  <c r="AN132" i="14"/>
  <c r="P10" i="4" s="1"/>
  <c r="E10" i="4" s="1"/>
  <c r="S117" i="2"/>
  <c r="S237" i="14"/>
  <c r="S164" i="14"/>
  <c r="AP164" i="14" s="1"/>
  <c r="R42" i="4" s="1"/>
  <c r="AO164" i="14"/>
  <c r="Q42" i="4" s="1"/>
  <c r="T243" i="14"/>
  <c r="AQ243" i="14" s="1"/>
  <c r="S121" i="4" s="1"/>
  <c r="AP243" i="14"/>
  <c r="R121" i="4" s="1"/>
  <c r="D31" i="4"/>
  <c r="E94" i="4"/>
  <c r="E56" i="4"/>
  <c r="F114" i="4"/>
  <c r="S62" i="2"/>
  <c r="S182" i="14"/>
  <c r="AO182" i="14"/>
  <c r="Q60" i="4" s="1"/>
  <c r="D14" i="4"/>
  <c r="AP137" i="14"/>
  <c r="R15" i="4" s="1"/>
  <c r="T137" i="14"/>
  <c r="S246" i="14"/>
  <c r="AO246" i="14"/>
  <c r="Q124" i="4" s="1"/>
  <c r="U91" i="2"/>
  <c r="U211" i="14"/>
  <c r="AQ211" i="14"/>
  <c r="S89" i="4" s="1"/>
  <c r="R245" i="14"/>
  <c r="AN245" i="14"/>
  <c r="P123" i="4" s="1"/>
  <c r="T222" i="14"/>
  <c r="AP222" i="14"/>
  <c r="R100" i="4" s="1"/>
  <c r="U230" i="14"/>
  <c r="AQ230" i="14"/>
  <c r="S108" i="4" s="1"/>
  <c r="T172" i="14"/>
  <c r="AP172" i="14"/>
  <c r="R50" i="4" s="1"/>
  <c r="S210" i="14"/>
  <c r="AO210" i="14"/>
  <c r="Q88" i="4" s="1"/>
  <c r="F88" i="4" s="1"/>
  <c r="S12" i="2"/>
  <c r="AO132" i="14"/>
  <c r="Q10" i="4" s="1"/>
  <c r="S132" i="14"/>
  <c r="U226" i="14"/>
  <c r="AQ226" i="14"/>
  <c r="S104" i="4" s="1"/>
  <c r="S216" i="14"/>
  <c r="AP216" i="14" s="1"/>
  <c r="R94" i="4" s="1"/>
  <c r="AO216" i="14"/>
  <c r="Q94" i="4" s="1"/>
  <c r="AN313" i="14"/>
  <c r="Y68" i="4" s="1"/>
  <c r="E68" i="4" s="1"/>
  <c r="R313" i="14"/>
  <c r="AN273" i="14"/>
  <c r="Y28" i="4" s="1"/>
  <c r="R273" i="14"/>
  <c r="AN296" i="14"/>
  <c r="Y51" i="4" s="1"/>
  <c r="R296" i="14"/>
  <c r="AN264" i="14"/>
  <c r="Y19" i="4" s="1"/>
  <c r="R264" i="14"/>
  <c r="AN308" i="14"/>
  <c r="Y63" i="4" s="1"/>
  <c r="R308" i="14"/>
  <c r="AN276" i="14"/>
  <c r="Y31" i="4" s="1"/>
  <c r="R276" i="14"/>
  <c r="AO283" i="14"/>
  <c r="Z38" i="4" s="1"/>
  <c r="S283" i="14"/>
  <c r="AN289" i="14"/>
  <c r="Y44" i="4" s="1"/>
  <c r="E44" i="4" s="1"/>
  <c r="R289" i="14"/>
  <c r="AN262" i="14"/>
  <c r="Y17" i="4" s="1"/>
  <c r="E17" i="4" s="1"/>
  <c r="R262" i="14"/>
  <c r="AN263" i="14"/>
  <c r="Y18" i="4" s="1"/>
  <c r="E18" i="4" s="1"/>
  <c r="R263" i="14"/>
  <c r="AN306" i="14"/>
  <c r="Y61" i="4" s="1"/>
  <c r="E61" i="4" s="1"/>
  <c r="R306" i="14"/>
  <c r="AO362" i="14"/>
  <c r="Z117" i="4" s="1"/>
  <c r="S362" i="14"/>
  <c r="AN259" i="14"/>
  <c r="Y14" i="4" s="1"/>
  <c r="R259" i="14"/>
  <c r="AN269" i="14"/>
  <c r="Y24" i="4" s="1"/>
  <c r="R269" i="14"/>
  <c r="T226" i="14"/>
  <c r="AP226" i="14"/>
  <c r="R104" i="4" s="1"/>
  <c r="AO324" i="14"/>
  <c r="Z79" i="4" s="1"/>
  <c r="S324" i="14"/>
  <c r="AO219" i="14"/>
  <c r="Q97" i="4" s="1"/>
  <c r="S218" i="14"/>
  <c r="AP218" i="14" s="1"/>
  <c r="R96" i="4" s="1"/>
  <c r="AO218" i="14"/>
  <c r="Q96" i="4" s="1"/>
  <c r="AO143" i="14"/>
  <c r="Q21" i="4" s="1"/>
  <c r="F21" i="4" s="1"/>
  <c r="AO157" i="14"/>
  <c r="Q35" i="4" s="1"/>
  <c r="AO217" i="14"/>
  <c r="Q95" i="4" s="1"/>
  <c r="F95" i="4" s="1"/>
  <c r="E50" i="4"/>
  <c r="R131" i="14"/>
  <c r="AO131" i="14" s="1"/>
  <c r="Q9" i="4" s="1"/>
  <c r="AN131" i="14"/>
  <c r="P9" i="4" s="1"/>
  <c r="R75" i="2"/>
  <c r="R195" i="14"/>
  <c r="AO195" i="14" s="1"/>
  <c r="Q73" i="4" s="1"/>
  <c r="F73" i="4" s="1"/>
  <c r="AN195" i="14"/>
  <c r="P73" i="4" s="1"/>
  <c r="E73" i="4" s="1"/>
  <c r="D25" i="4"/>
  <c r="AN141" i="14"/>
  <c r="P19" i="4" s="1"/>
  <c r="R141" i="14"/>
  <c r="AO141" i="14" s="1"/>
  <c r="Q19" i="4" s="1"/>
  <c r="E54" i="4"/>
  <c r="E64" i="4"/>
  <c r="AN25" i="14"/>
  <c r="Q25" i="14"/>
  <c r="P11" i="14"/>
  <c r="AM11" i="14"/>
  <c r="AM47" i="14"/>
  <c r="P47" i="14"/>
  <c r="AM42" i="14"/>
  <c r="P42" i="14"/>
  <c r="AM31" i="14"/>
  <c r="P31" i="14"/>
  <c r="AM14" i="14"/>
  <c r="P14" i="14"/>
  <c r="AM6" i="14"/>
  <c r="P6" i="14"/>
  <c r="AN20" i="14"/>
  <c r="Q20" i="14"/>
  <c r="AN97" i="14"/>
  <c r="Q97" i="14"/>
  <c r="AM115" i="14"/>
  <c r="P115" i="14"/>
  <c r="AM15" i="14"/>
  <c r="P15" i="14"/>
  <c r="AM24" i="14"/>
  <c r="P24" i="14"/>
  <c r="AN55" i="14"/>
  <c r="Q55" i="14"/>
  <c r="AM36" i="14"/>
  <c r="P36" i="14"/>
  <c r="AM76" i="14"/>
  <c r="P76" i="14"/>
  <c r="AM26" i="14"/>
  <c r="P26" i="14"/>
  <c r="AM85" i="14"/>
  <c r="P85" i="14"/>
  <c r="P96" i="14"/>
  <c r="AM96" i="14"/>
  <c r="AM39" i="14"/>
  <c r="P39" i="14"/>
  <c r="AN29" i="14"/>
  <c r="Q29" i="14"/>
  <c r="AM93" i="14"/>
  <c r="P93" i="14"/>
  <c r="AM112" i="14"/>
  <c r="P112" i="14"/>
  <c r="AM32" i="14"/>
  <c r="P32" i="14"/>
  <c r="AN78" i="14"/>
  <c r="Q78" i="14"/>
  <c r="AM16" i="14"/>
  <c r="P16" i="14"/>
  <c r="AM77" i="14"/>
  <c r="P77" i="14"/>
  <c r="AN54" i="14"/>
  <c r="Q54" i="14"/>
  <c r="P27" i="14"/>
  <c r="AM27" i="14"/>
  <c r="AM51" i="14"/>
  <c r="P51" i="14"/>
  <c r="AM33" i="14"/>
  <c r="P33" i="14"/>
  <c r="AM48" i="14"/>
  <c r="P48" i="14"/>
  <c r="AM70" i="14"/>
  <c r="P70" i="14"/>
  <c r="AM58" i="14"/>
  <c r="P58" i="14"/>
  <c r="AN123" i="14"/>
  <c r="Q123" i="14"/>
  <c r="AM81" i="14"/>
  <c r="P81" i="14"/>
  <c r="AN95" i="14"/>
  <c r="Q95" i="14"/>
  <c r="AN109" i="14"/>
  <c r="Q109" i="14"/>
  <c r="AN113" i="14"/>
  <c r="Q113" i="14"/>
  <c r="AN102" i="14"/>
  <c r="Q102" i="14"/>
  <c r="AM59" i="14"/>
  <c r="P59" i="14"/>
  <c r="AN10" i="14"/>
  <c r="Q10" i="14"/>
  <c r="AM107" i="14"/>
  <c r="P107" i="14"/>
  <c r="AM45" i="14"/>
  <c r="P45" i="14"/>
  <c r="AM60" i="14"/>
  <c r="P60" i="14"/>
  <c r="AM82" i="14"/>
  <c r="P82" i="14"/>
  <c r="AN87" i="14"/>
  <c r="Q87" i="14"/>
  <c r="AM49" i="14"/>
  <c r="P49" i="14"/>
  <c r="AM52" i="14"/>
  <c r="P52" i="14"/>
  <c r="Q117" i="14"/>
  <c r="AN117" i="14"/>
  <c r="AM34" i="14"/>
  <c r="P34" i="14"/>
  <c r="AM62" i="14"/>
  <c r="P62" i="14"/>
  <c r="AM9" i="14"/>
  <c r="P9" i="14"/>
  <c r="AM8" i="14"/>
  <c r="P8" i="14"/>
  <c r="AM38" i="14"/>
  <c r="P38" i="14"/>
  <c r="AM108" i="14"/>
  <c r="P108" i="14"/>
  <c r="AM80" i="14"/>
  <c r="P80" i="14"/>
  <c r="AM124" i="14"/>
  <c r="P124" i="14"/>
  <c r="AM57" i="14"/>
  <c r="P57" i="14"/>
  <c r="AN12" i="14"/>
  <c r="Q12" i="14"/>
  <c r="AM122" i="14"/>
  <c r="P122" i="14"/>
  <c r="AN44" i="14"/>
  <c r="Q44" i="14"/>
  <c r="AN101" i="14"/>
  <c r="Q101" i="14"/>
  <c r="AN53" i="14"/>
  <c r="Q53" i="14"/>
  <c r="AN120" i="14"/>
  <c r="Q120" i="14"/>
  <c r="AM30" i="14"/>
  <c r="P30" i="14"/>
  <c r="AN71" i="14"/>
  <c r="Q71" i="14"/>
  <c r="AN64" i="14"/>
  <c r="Q64" i="14"/>
  <c r="AM22" i="14"/>
  <c r="P22" i="14"/>
  <c r="AM18" i="14"/>
  <c r="P18" i="14"/>
  <c r="AM68" i="14"/>
  <c r="P68" i="14"/>
  <c r="AM43" i="14"/>
  <c r="P43" i="14"/>
  <c r="AN100" i="14"/>
  <c r="Q100" i="14"/>
  <c r="AN79" i="14"/>
  <c r="Q79" i="14"/>
  <c r="AM17" i="14"/>
  <c r="P17" i="14"/>
  <c r="AM23" i="14"/>
  <c r="P23" i="14"/>
  <c r="AN84" i="14"/>
  <c r="Q84" i="14"/>
  <c r="AN86" i="14"/>
  <c r="Q86" i="14"/>
  <c r="AN119" i="14"/>
  <c r="Q119" i="14"/>
  <c r="AM74" i="14"/>
  <c r="P74" i="14"/>
  <c r="AN114" i="14"/>
  <c r="Q114" i="14"/>
  <c r="AN121" i="14"/>
  <c r="Q121" i="14"/>
  <c r="AN118" i="14"/>
  <c r="Q118" i="14"/>
  <c r="AM28" i="14"/>
  <c r="P28" i="14"/>
  <c r="AM61" i="14"/>
  <c r="P61" i="14"/>
  <c r="AN110" i="14"/>
  <c r="Q110" i="14"/>
  <c r="AM50" i="14"/>
  <c r="P50" i="14"/>
  <c r="AM106" i="14"/>
  <c r="P106" i="14"/>
  <c r="AM73" i="14"/>
  <c r="P73" i="14"/>
  <c r="AN37" i="14"/>
  <c r="Q37" i="14"/>
  <c r="AM41" i="14"/>
  <c r="P41" i="14"/>
  <c r="AM75" i="14"/>
  <c r="P75" i="14"/>
  <c r="AN88" i="14"/>
  <c r="Q88" i="14"/>
  <c r="AN116" i="14"/>
  <c r="Q116" i="14"/>
  <c r="AN94" i="14"/>
  <c r="Q94" i="14"/>
  <c r="AM13" i="14"/>
  <c r="P13" i="14"/>
  <c r="AM99" i="14"/>
  <c r="P99" i="14"/>
  <c r="AN7" i="14"/>
  <c r="Q7" i="14"/>
  <c r="AN72" i="14"/>
  <c r="Q72" i="14"/>
  <c r="AN56" i="14"/>
  <c r="Q56" i="14"/>
  <c r="AM69" i="14"/>
  <c r="P69" i="14"/>
  <c r="AM103" i="14"/>
  <c r="P103" i="14"/>
  <c r="AN90" i="14"/>
  <c r="Q90" i="14"/>
  <c r="V229" i="36"/>
  <c r="W229" i="36" s="1"/>
  <c r="T175" i="36"/>
  <c r="U175" i="36" s="1"/>
  <c r="V175" i="36"/>
  <c r="W175" i="36" s="1"/>
  <c r="V163" i="36"/>
  <c r="W163" i="36" s="1"/>
  <c r="S30" i="2"/>
  <c r="S247" i="36"/>
  <c r="S247" i="2" s="1"/>
  <c r="S244" i="2"/>
  <c r="R237" i="2"/>
  <c r="S243" i="2"/>
  <c r="R160" i="2"/>
  <c r="R232" i="2"/>
  <c r="S163" i="2"/>
  <c r="S228" i="2"/>
  <c r="R206" i="2"/>
  <c r="R250" i="2"/>
  <c r="S138" i="2"/>
  <c r="R225" i="2"/>
  <c r="R241" i="2"/>
  <c r="R158" i="2"/>
  <c r="R195" i="2"/>
  <c r="S190" i="2"/>
  <c r="S197" i="2"/>
  <c r="R207" i="2"/>
  <c r="R135" i="2"/>
  <c r="R184" i="2"/>
  <c r="R208" i="2"/>
  <c r="S204" i="2"/>
  <c r="R38" i="2"/>
  <c r="V123" i="2"/>
  <c r="R194" i="2"/>
  <c r="R187" i="2"/>
  <c r="R141" i="2"/>
  <c r="R140" i="2"/>
  <c r="R231" i="2"/>
  <c r="R211" i="2"/>
  <c r="R215" i="2"/>
  <c r="R203" i="2"/>
  <c r="R159" i="2"/>
  <c r="S210" i="2"/>
  <c r="S212" i="2"/>
  <c r="R218" i="2"/>
  <c r="R150" i="2"/>
  <c r="S223" i="2"/>
  <c r="S249" i="2"/>
  <c r="R156" i="2"/>
  <c r="R169" i="2"/>
  <c r="R200" i="2"/>
  <c r="R165" i="2"/>
  <c r="R139" i="2"/>
  <c r="S133" i="2"/>
  <c r="U106" i="2"/>
  <c r="S239" i="2"/>
  <c r="R192" i="2"/>
  <c r="S135" i="36"/>
  <c r="S181" i="2"/>
  <c r="T137" i="36"/>
  <c r="U137" i="36" s="1"/>
  <c r="V137" i="36" s="1"/>
  <c r="W137" i="36" s="1"/>
  <c r="R185" i="2"/>
  <c r="R142" i="2"/>
  <c r="R222" i="2"/>
  <c r="R173" i="2"/>
  <c r="S214" i="2"/>
  <c r="R183" i="2"/>
  <c r="S220" i="2"/>
  <c r="S170" i="2"/>
  <c r="R238" i="2"/>
  <c r="R172" i="2"/>
  <c r="R193" i="2"/>
  <c r="R233" i="2"/>
  <c r="S179" i="2"/>
  <c r="R191" i="2"/>
  <c r="R148" i="2"/>
  <c r="V36" i="36"/>
  <c r="W36" i="36" s="1"/>
  <c r="S235" i="2"/>
  <c r="R145" i="2"/>
  <c r="R217" i="2"/>
  <c r="R144" i="2"/>
  <c r="R154" i="2"/>
  <c r="R188" i="2"/>
  <c r="S245" i="2"/>
  <c r="R177" i="2"/>
  <c r="R164" i="2"/>
  <c r="R234" i="2"/>
  <c r="R152" i="2"/>
  <c r="S226" i="2"/>
  <c r="S205" i="2"/>
  <c r="R171" i="2"/>
  <c r="R230" i="2"/>
  <c r="R175" i="2"/>
  <c r="R149" i="2"/>
  <c r="S198" i="2"/>
  <c r="S180" i="2"/>
  <c r="S182" i="2"/>
  <c r="R153" i="2"/>
  <c r="R132" i="2"/>
  <c r="U229" i="36"/>
  <c r="R196" i="2"/>
  <c r="S146" i="2"/>
  <c r="R157" i="2"/>
  <c r="R176" i="2"/>
  <c r="R151" i="2"/>
  <c r="R161" i="2"/>
  <c r="R189" i="2"/>
  <c r="R199" i="2"/>
  <c r="R202" i="2"/>
  <c r="T131" i="2"/>
  <c r="R224" i="2"/>
  <c r="R209" i="2"/>
  <c r="R201" i="2"/>
  <c r="R143" i="2"/>
  <c r="R186" i="2"/>
  <c r="R219" i="2"/>
  <c r="R166" i="2"/>
  <c r="V217" i="36"/>
  <c r="W217" i="36" s="1"/>
  <c r="R174" i="2"/>
  <c r="S136" i="2"/>
  <c r="R168" i="2"/>
  <c r="R178" i="2"/>
  <c r="S236" i="2"/>
  <c r="S240" i="2"/>
  <c r="R229" i="2"/>
  <c r="R162" i="2"/>
  <c r="R147" i="2"/>
  <c r="R134" i="2"/>
  <c r="R167" i="2"/>
  <c r="R137" i="2"/>
  <c r="S242" i="2"/>
  <c r="S155" i="2"/>
  <c r="R248" i="2"/>
  <c r="S227" i="2"/>
  <c r="R246" i="2"/>
  <c r="R216" i="2"/>
  <c r="T59" i="36"/>
  <c r="R49" i="2"/>
  <c r="V225" i="36"/>
  <c r="W225" i="36" s="1"/>
  <c r="V208" i="36"/>
  <c r="U165" i="36"/>
  <c r="V165" i="36" s="1"/>
  <c r="W165" i="36" s="1"/>
  <c r="S121" i="2"/>
  <c r="S213" i="36"/>
  <c r="S213" i="2" s="1"/>
  <c r="U15" i="2"/>
  <c r="V15" i="2" s="1"/>
  <c r="S153" i="36"/>
  <c r="T153" i="36" s="1"/>
  <c r="U153" i="36" s="1"/>
  <c r="W141" i="36"/>
  <c r="U35" i="2"/>
  <c r="W106" i="36"/>
  <c r="S36" i="2"/>
  <c r="U116" i="2"/>
  <c r="U27" i="36"/>
  <c r="V27" i="36" s="1"/>
  <c r="W27" i="36" s="1"/>
  <c r="S211" i="36"/>
  <c r="V71" i="2"/>
  <c r="S29" i="2"/>
  <c r="V113" i="36"/>
  <c r="W113" i="36" s="1"/>
  <c r="S41" i="2"/>
  <c r="U34" i="2"/>
  <c r="U30" i="36"/>
  <c r="V30" i="36" s="1"/>
  <c r="W30" i="36" s="1"/>
  <c r="T112" i="2"/>
  <c r="V39" i="36"/>
  <c r="W39" i="36" s="1"/>
  <c r="U161" i="36"/>
  <c r="V161" i="36" s="1"/>
  <c r="U132" i="36"/>
  <c r="V132" i="36" s="1"/>
  <c r="W132" i="36" s="1"/>
  <c r="U189" i="36"/>
  <c r="V189" i="36" s="1"/>
  <c r="W189" i="36" s="1"/>
  <c r="U156" i="36"/>
  <c r="V156" i="36" s="1"/>
  <c r="W156" i="36" s="1"/>
  <c r="T59" i="2"/>
  <c r="R64" i="2"/>
  <c r="T68" i="2"/>
  <c r="U43" i="2"/>
  <c r="U60" i="2"/>
  <c r="S11" i="2"/>
  <c r="V99" i="36"/>
  <c r="W99" i="36" s="1"/>
  <c r="S69" i="2"/>
  <c r="T92" i="2"/>
  <c r="R22" i="2"/>
  <c r="S90" i="2"/>
  <c r="U182" i="36"/>
  <c r="U40" i="36"/>
  <c r="V40" i="36" s="1"/>
  <c r="W40" i="36" s="1"/>
  <c r="W46" i="36"/>
  <c r="V164" i="36"/>
  <c r="W164" i="36" s="1"/>
  <c r="V115" i="36"/>
  <c r="W115" i="36" s="1"/>
  <c r="W116" i="36"/>
  <c r="S32" i="36"/>
  <c r="S32" i="2" s="1"/>
  <c r="V228" i="36"/>
  <c r="W228" i="36" s="1"/>
  <c r="U228" i="36"/>
  <c r="R109" i="2"/>
  <c r="T8" i="2"/>
  <c r="T33" i="2"/>
  <c r="V194" i="36"/>
  <c r="W194" i="36" s="1"/>
  <c r="S119" i="2"/>
  <c r="U45" i="2"/>
  <c r="T121" i="36"/>
  <c r="U95" i="2"/>
  <c r="V109" i="36"/>
  <c r="W109" i="36" s="1"/>
  <c r="S221" i="36"/>
  <c r="S221" i="2" s="1"/>
  <c r="W18" i="36"/>
  <c r="W140" i="36"/>
  <c r="V19" i="36"/>
  <c r="W19" i="36" s="1"/>
  <c r="U84" i="36"/>
  <c r="U84" i="2" s="1"/>
  <c r="V119" i="36"/>
  <c r="W119" i="36" s="1"/>
  <c r="U234" i="36"/>
  <c r="V234" i="36" s="1"/>
  <c r="W234" i="36" s="1"/>
  <c r="U97" i="2"/>
  <c r="U98" i="2"/>
  <c r="S87" i="2"/>
  <c r="U82" i="2"/>
  <c r="U37" i="2"/>
  <c r="W208" i="36"/>
  <c r="S93" i="2"/>
  <c r="T103" i="2"/>
  <c r="S108" i="36"/>
  <c r="T108" i="36" s="1"/>
  <c r="S54" i="36"/>
  <c r="T247" i="36"/>
  <c r="S83" i="2"/>
  <c r="R54" i="2"/>
  <c r="T185" i="36"/>
  <c r="U185" i="36" s="1"/>
  <c r="V216" i="36"/>
  <c r="W216" i="36" s="1"/>
  <c r="V104" i="36"/>
  <c r="W201" i="36"/>
  <c r="U67" i="2"/>
  <c r="S126" i="2"/>
  <c r="U18" i="2"/>
  <c r="T151" i="36"/>
  <c r="T111" i="2"/>
  <c r="S74" i="2"/>
  <c r="T38" i="36"/>
  <c r="U38" i="36" s="1"/>
  <c r="R56" i="2"/>
  <c r="U39" i="2"/>
  <c r="T94" i="2"/>
  <c r="T66" i="2"/>
  <c r="R73" i="2"/>
  <c r="R125" i="2"/>
  <c r="S72" i="2"/>
  <c r="S50" i="2"/>
  <c r="R108" i="2"/>
  <c r="U101" i="2"/>
  <c r="U59" i="36"/>
  <c r="V21" i="36"/>
  <c r="W21" i="36" s="1"/>
  <c r="W193" i="36"/>
  <c r="V34" i="2"/>
  <c r="U79" i="2"/>
  <c r="T102" i="2"/>
  <c r="U55" i="2"/>
  <c r="T19" i="2"/>
  <c r="S25" i="2"/>
  <c r="T52" i="2"/>
  <c r="T115" i="2"/>
  <c r="S38" i="2"/>
  <c r="R118" i="2"/>
  <c r="T89" i="2"/>
  <c r="T21" i="2"/>
  <c r="W62" i="36"/>
  <c r="W110" i="36"/>
  <c r="T213" i="36"/>
  <c r="U213" i="36" s="1"/>
  <c r="V213" i="36" s="1"/>
  <c r="W213" i="36" s="1"/>
  <c r="V241" i="36"/>
  <c r="W241" i="36" s="1"/>
  <c r="S70" i="36"/>
  <c r="T177" i="36"/>
  <c r="U177" i="36" s="1"/>
  <c r="V177" i="36" s="1"/>
  <c r="S99" i="2"/>
  <c r="U120" i="2"/>
  <c r="S22" i="36"/>
  <c r="S127" i="2"/>
  <c r="T83" i="36"/>
  <c r="U83" i="36" s="1"/>
  <c r="W74" i="36"/>
  <c r="W47" i="36"/>
  <c r="S104" i="2"/>
  <c r="T100" i="2"/>
  <c r="U47" i="2"/>
  <c r="R65" i="2"/>
  <c r="T125" i="36"/>
  <c r="U125" i="36" s="1"/>
  <c r="S24" i="2"/>
  <c r="U110" i="2"/>
  <c r="S78" i="36"/>
  <c r="T78" i="36" s="1"/>
  <c r="U46" i="2"/>
  <c r="R78" i="2"/>
  <c r="U239" i="36"/>
  <c r="U142" i="36"/>
  <c r="V142" i="36" s="1"/>
  <c r="T248" i="36"/>
  <c r="U198" i="36"/>
  <c r="V198" i="36" s="1"/>
  <c r="W198" i="36" s="1"/>
  <c r="V232" i="36"/>
  <c r="W232" i="36" s="1"/>
  <c r="V150" i="36"/>
  <c r="W150" i="36" s="1"/>
  <c r="V154" i="36"/>
  <c r="W154" i="36" s="1"/>
  <c r="V143" i="36"/>
  <c r="W143" i="36" s="1"/>
  <c r="V227" i="36"/>
  <c r="W227" i="36" s="1"/>
  <c r="U179" i="36"/>
  <c r="V179" i="36" s="1"/>
  <c r="W206" i="36"/>
  <c r="V188" i="36"/>
  <c r="W188" i="36" s="1"/>
  <c r="W204" i="36"/>
  <c r="T220" i="36"/>
  <c r="U220" i="36" s="1"/>
  <c r="U210" i="36"/>
  <c r="V210" i="36" s="1"/>
  <c r="W210" i="36" s="1"/>
  <c r="V195" i="36"/>
  <c r="W195" i="36" s="1"/>
  <c r="W238" i="36"/>
  <c r="V145" i="36"/>
  <c r="W145" i="36" s="1"/>
  <c r="U173" i="36"/>
  <c r="U181" i="36"/>
  <c r="V181" i="36" s="1"/>
  <c r="V202" i="36"/>
  <c r="W202" i="36" s="1"/>
  <c r="U139" i="36"/>
  <c r="V139" i="36" s="1"/>
  <c r="W139" i="36" s="1"/>
  <c r="V169" i="36"/>
  <c r="W169" i="36" s="1"/>
  <c r="V157" i="36"/>
  <c r="W157" i="36" s="1"/>
  <c r="U191" i="36"/>
  <c r="V191" i="36" s="1"/>
  <c r="T226" i="36"/>
  <c r="U192" i="36"/>
  <c r="V192" i="36" s="1"/>
  <c r="T174" i="36"/>
  <c r="U172" i="36"/>
  <c r="V172" i="36" s="1"/>
  <c r="W172" i="36" s="1"/>
  <c r="U155" i="36"/>
  <c r="V155" i="36" s="1"/>
  <c r="W236" i="36"/>
  <c r="U209" i="36"/>
  <c r="S171" i="36"/>
  <c r="U224" i="36"/>
  <c r="V224" i="36" s="1"/>
  <c r="T214" i="36"/>
  <c r="W218" i="36"/>
  <c r="U162" i="36"/>
  <c r="V162" i="36" s="1"/>
  <c r="W162" i="36" s="1"/>
  <c r="W136" i="36"/>
  <c r="W231" i="36"/>
  <c r="U215" i="36"/>
  <c r="U148" i="36"/>
  <c r="V148" i="36" s="1"/>
  <c r="W148" i="36" s="1"/>
  <c r="T211" i="36"/>
  <c r="U211" i="36" s="1"/>
  <c r="V196" i="36"/>
  <c r="W196" i="36" s="1"/>
  <c r="V237" i="36"/>
  <c r="W237" i="36" s="1"/>
  <c r="V138" i="36"/>
  <c r="W138" i="36" s="1"/>
  <c r="V180" i="36"/>
  <c r="W180" i="36" s="1"/>
  <c r="U235" i="36"/>
  <c r="V235" i="36" s="1"/>
  <c r="U212" i="36"/>
  <c r="V212" i="36" s="1"/>
  <c r="W212" i="36" s="1"/>
  <c r="V182" i="36"/>
  <c r="W182" i="36" s="1"/>
  <c r="W223" i="36"/>
  <c r="V184" i="36"/>
  <c r="W184" i="36" s="1"/>
  <c r="U243" i="36"/>
  <c r="V243" i="36" s="1"/>
  <c r="W243" i="36" s="1"/>
  <c r="W60" i="36"/>
  <c r="U80" i="36"/>
  <c r="V80" i="36" s="1"/>
  <c r="W80" i="36" s="1"/>
  <c r="V94" i="36"/>
  <c r="W94" i="36" s="1"/>
  <c r="T64" i="36"/>
  <c r="U29" i="36"/>
  <c r="W85" i="36"/>
  <c r="T96" i="36"/>
  <c r="T96" i="2" s="1"/>
  <c r="W93" i="36"/>
  <c r="V37" i="36"/>
  <c r="W37" i="36" s="1"/>
  <c r="U72" i="36"/>
  <c r="V72" i="36" s="1"/>
  <c r="W72" i="36" s="1"/>
  <c r="U9" i="36"/>
  <c r="V9" i="36" s="1"/>
  <c r="W75" i="36"/>
  <c r="V53" i="36"/>
  <c r="W53" i="36" s="1"/>
  <c r="T17" i="36"/>
  <c r="U17" i="36" s="1"/>
  <c r="V89" i="36"/>
  <c r="W89" i="36" s="1"/>
  <c r="U41" i="36"/>
  <c r="V41" i="36" s="1"/>
  <c r="W41" i="36" s="1"/>
  <c r="W28" i="36"/>
  <c r="W104" i="36"/>
  <c r="U16" i="36"/>
  <c r="V16" i="36" s="1"/>
  <c r="W16" i="36" s="1"/>
  <c r="W126" i="36"/>
  <c r="V52" i="36"/>
  <c r="W52" i="36" s="1"/>
  <c r="V57" i="36"/>
  <c r="W57" i="36" s="1"/>
  <c r="V61" i="36"/>
  <c r="W61" i="36" s="1"/>
  <c r="V48" i="36"/>
  <c r="W48" i="36" s="1"/>
  <c r="S86" i="36"/>
  <c r="S86" i="2" s="1"/>
  <c r="V92" i="36"/>
  <c r="W92" i="36" s="1"/>
  <c r="W55" i="36"/>
  <c r="U69" i="36"/>
  <c r="V69" i="36" s="1"/>
  <c r="W69" i="36" s="1"/>
  <c r="T127" i="36"/>
  <c r="U50" i="36"/>
  <c r="V50" i="36" s="1"/>
  <c r="W42" i="36"/>
  <c r="U33" i="36"/>
  <c r="V14" i="36"/>
  <c r="W14" i="36" s="1"/>
  <c r="V103" i="36"/>
  <c r="W103" i="36" s="1"/>
  <c r="T32" i="36"/>
  <c r="W95" i="36"/>
  <c r="V88" i="36"/>
  <c r="W88" i="36" s="1"/>
  <c r="U10" i="36"/>
  <c r="V10" i="36" s="1"/>
  <c r="U102" i="36"/>
  <c r="V102" i="36" s="1"/>
  <c r="V11" i="36"/>
  <c r="W11" i="36" s="1"/>
  <c r="V59" i="36"/>
  <c r="W59" i="36" s="1"/>
  <c r="T56" i="36"/>
  <c r="U49" i="36"/>
  <c r="U68" i="36"/>
  <c r="V68" i="36" s="1"/>
  <c r="V84" i="36"/>
  <c r="W84" i="36" s="1"/>
  <c r="W43" i="36"/>
  <c r="T77" i="36"/>
  <c r="T77" i="2" s="1"/>
  <c r="U65" i="36"/>
  <c r="V65" i="36" s="1"/>
  <c r="T24" i="36"/>
  <c r="U24" i="36" s="1"/>
  <c r="T25" i="36"/>
  <c r="T73" i="36"/>
  <c r="U90" i="36"/>
  <c r="W112" i="36"/>
  <c r="W23" i="36"/>
  <c r="V81" i="36"/>
  <c r="W81" i="36" s="1"/>
  <c r="V87" i="36"/>
  <c r="W87" i="36" s="1"/>
  <c r="U8" i="36"/>
  <c r="V8" i="36" s="1"/>
  <c r="W8" i="36" s="1"/>
  <c r="E7" i="4" l="1"/>
  <c r="F111" i="4"/>
  <c r="E107" i="4"/>
  <c r="F96" i="4"/>
  <c r="F124" i="4"/>
  <c r="F98" i="4"/>
  <c r="F115" i="4"/>
  <c r="E9" i="4"/>
  <c r="E24" i="4"/>
  <c r="E36" i="4"/>
  <c r="E19" i="4"/>
  <c r="W15" i="2"/>
  <c r="AT135" i="14" s="1"/>
  <c r="W135" i="14"/>
  <c r="S176" i="14"/>
  <c r="AO176" i="14"/>
  <c r="Q54" i="4" s="1"/>
  <c r="F54" i="4" s="1"/>
  <c r="U209" i="14"/>
  <c r="S118" i="2"/>
  <c r="S238" i="14"/>
  <c r="AO238" i="14"/>
  <c r="Q116" i="4" s="1"/>
  <c r="S125" i="2"/>
  <c r="S245" i="14"/>
  <c r="U223" i="14"/>
  <c r="V97" i="2"/>
  <c r="V217" i="14"/>
  <c r="AR217" i="14"/>
  <c r="T95" i="4" s="1"/>
  <c r="S109" i="2"/>
  <c r="S229" i="14"/>
  <c r="U179" i="14"/>
  <c r="AQ179" i="14"/>
  <c r="S57" i="4" s="1"/>
  <c r="V154" i="14"/>
  <c r="AR154" i="14"/>
  <c r="T32" i="4" s="1"/>
  <c r="T36" i="2"/>
  <c r="T156" i="14"/>
  <c r="AO368" i="14"/>
  <c r="Z123" i="4" s="1"/>
  <c r="S368" i="14"/>
  <c r="AO349" i="14"/>
  <c r="Z104" i="4" s="1"/>
  <c r="S349" i="14"/>
  <c r="AO286" i="14"/>
  <c r="Z41" i="4" s="1"/>
  <c r="S286" i="14"/>
  <c r="AO322" i="14"/>
  <c r="Z77" i="4" s="1"/>
  <c r="F77" i="4" s="1"/>
  <c r="S322" i="14"/>
  <c r="AP266" i="14"/>
  <c r="AA21" i="4" s="1"/>
  <c r="T266" i="14"/>
  <c r="AO269" i="14"/>
  <c r="Z24" i="4" s="1"/>
  <c r="S269" i="14"/>
  <c r="AO284" i="14"/>
  <c r="Z39" i="4" s="1"/>
  <c r="S284" i="14"/>
  <c r="AP355" i="14"/>
  <c r="AA110" i="4" s="1"/>
  <c r="G110" i="4" s="1"/>
  <c r="T355" i="14"/>
  <c r="AO358" i="14"/>
  <c r="Z113" i="4" s="1"/>
  <c r="F113" i="4" s="1"/>
  <c r="S358" i="14"/>
  <c r="AO305" i="14"/>
  <c r="Z60" i="4" s="1"/>
  <c r="S305" i="14"/>
  <c r="AO259" i="14"/>
  <c r="Z14" i="4" s="1"/>
  <c r="S259" i="14"/>
  <c r="AO338" i="14"/>
  <c r="Z93" i="4" s="1"/>
  <c r="F93" i="4" s="1"/>
  <c r="S338" i="14"/>
  <c r="AO260" i="14"/>
  <c r="Z15" i="4" s="1"/>
  <c r="S260" i="14"/>
  <c r="AO304" i="14"/>
  <c r="Z59" i="4" s="1"/>
  <c r="F59" i="4" s="1"/>
  <c r="S304" i="14"/>
  <c r="AO345" i="14"/>
  <c r="Z100" i="4" s="1"/>
  <c r="F100" i="4" s="1"/>
  <c r="S345" i="14"/>
  <c r="AP363" i="14"/>
  <c r="AA118" i="4" s="1"/>
  <c r="G118" i="4" s="1"/>
  <c r="T363" i="14"/>
  <c r="F60" i="4"/>
  <c r="E63" i="4"/>
  <c r="T85" i="2"/>
  <c r="T205" i="14"/>
  <c r="AP205" i="14"/>
  <c r="R83" i="4" s="1"/>
  <c r="F102" i="4"/>
  <c r="V181" i="14"/>
  <c r="V243" i="14"/>
  <c r="AR243" i="14"/>
  <c r="T121" i="4" s="1"/>
  <c r="S48" i="2"/>
  <c r="S168" i="14"/>
  <c r="AO168" i="14"/>
  <c r="Q46" i="4" s="1"/>
  <c r="F119" i="4"/>
  <c r="E31" i="4"/>
  <c r="T124" i="2"/>
  <c r="T244" i="14"/>
  <c r="AP244" i="14"/>
  <c r="R122" i="4" s="1"/>
  <c r="V46" i="2"/>
  <c r="V166" i="14"/>
  <c r="T126" i="2"/>
  <c r="T246" i="14"/>
  <c r="AP246" i="14"/>
  <c r="R124" i="4" s="1"/>
  <c r="T206" i="14"/>
  <c r="AP206" i="14"/>
  <c r="R84" i="4" s="1"/>
  <c r="T158" i="14"/>
  <c r="V221" i="14"/>
  <c r="S73" i="2"/>
  <c r="S193" i="14"/>
  <c r="T74" i="2"/>
  <c r="T194" i="14"/>
  <c r="AP194" i="14"/>
  <c r="R72" i="4" s="1"/>
  <c r="T93" i="2"/>
  <c r="AP213" i="14"/>
  <c r="R91" i="4" s="1"/>
  <c r="T213" i="14"/>
  <c r="T11" i="2"/>
  <c r="T131" i="14"/>
  <c r="AP131" i="14"/>
  <c r="R9" i="4" s="1"/>
  <c r="T41" i="2"/>
  <c r="AP161" i="14"/>
  <c r="R39" i="4" s="1"/>
  <c r="T161" i="14"/>
  <c r="AP275" i="14"/>
  <c r="AA30" i="4" s="1"/>
  <c r="T275" i="14"/>
  <c r="AP360" i="14"/>
  <c r="AA115" i="4" s="1"/>
  <c r="T360" i="14"/>
  <c r="AO339" i="14"/>
  <c r="Z94" i="4" s="1"/>
  <c r="S339" i="14"/>
  <c r="AO319" i="14"/>
  <c r="Z74" i="4" s="1"/>
  <c r="F74" i="4" s="1"/>
  <c r="S319" i="14"/>
  <c r="AO316" i="14"/>
  <c r="Z71" i="4" s="1"/>
  <c r="S316" i="14"/>
  <c r="AO295" i="14"/>
  <c r="Z50" i="4" s="1"/>
  <c r="F50" i="4" s="1"/>
  <c r="S295" i="14"/>
  <c r="AO297" i="14"/>
  <c r="Z52" i="4" s="1"/>
  <c r="S297" i="14"/>
  <c r="AP290" i="14"/>
  <c r="AA45" i="4" s="1"/>
  <c r="G45" i="4" s="1"/>
  <c r="T290" i="14"/>
  <c r="AO285" i="14"/>
  <c r="Z40" i="4" s="1"/>
  <c r="S285" i="14"/>
  <c r="AP332" i="14"/>
  <c r="AA87" i="4" s="1"/>
  <c r="T332" i="14"/>
  <c r="AO261" i="14"/>
  <c r="Z16" i="4" s="1"/>
  <c r="S261" i="14"/>
  <c r="AO255" i="14"/>
  <c r="Z10" i="4" s="1"/>
  <c r="F10" i="4" s="1"/>
  <c r="S255" i="14"/>
  <c r="AP258" i="14"/>
  <c r="AA13" i="4" s="1"/>
  <c r="G13" i="4" s="1"/>
  <c r="T258" i="14"/>
  <c r="AO357" i="14"/>
  <c r="Z112" i="4" s="1"/>
  <c r="F112" i="4" s="1"/>
  <c r="S357" i="14"/>
  <c r="T227" i="14"/>
  <c r="AP227" i="14"/>
  <c r="R105" i="4" s="1"/>
  <c r="T107" i="2"/>
  <c r="AO185" i="14"/>
  <c r="Q63" i="4" s="1"/>
  <c r="U138" i="14"/>
  <c r="AQ138" i="14"/>
  <c r="S16" i="4" s="1"/>
  <c r="U159" i="14"/>
  <c r="AQ159" i="14"/>
  <c r="S37" i="4" s="1"/>
  <c r="T31" i="2"/>
  <c r="AP151" i="14"/>
  <c r="R29" i="4" s="1"/>
  <c r="T151" i="14"/>
  <c r="E71" i="4"/>
  <c r="S42" i="2"/>
  <c r="AO162" i="14"/>
  <c r="Q40" i="4" s="1"/>
  <c r="S162" i="14"/>
  <c r="U215" i="14"/>
  <c r="AQ215" i="14"/>
  <c r="S93" i="4" s="1"/>
  <c r="E34" i="4"/>
  <c r="T242" i="14"/>
  <c r="AP242" i="14"/>
  <c r="R120" i="4" s="1"/>
  <c r="T122" i="2"/>
  <c r="T113" i="2"/>
  <c r="T233" i="14"/>
  <c r="AP233" i="14"/>
  <c r="R111" i="4" s="1"/>
  <c r="U21" i="2"/>
  <c r="U141" i="14"/>
  <c r="V47" i="2"/>
  <c r="V167" i="14"/>
  <c r="T247" i="14"/>
  <c r="AP247" i="14"/>
  <c r="R125" i="4" s="1"/>
  <c r="V230" i="14"/>
  <c r="AR230" i="14"/>
  <c r="T108" i="4" s="1"/>
  <c r="U222" i="14"/>
  <c r="AQ222" i="14"/>
  <c r="S100" i="4" s="1"/>
  <c r="U100" i="2"/>
  <c r="U220" i="14"/>
  <c r="AQ220" i="14"/>
  <c r="S98" i="4" s="1"/>
  <c r="U115" i="2"/>
  <c r="U235" i="14"/>
  <c r="AQ235" i="14"/>
  <c r="S113" i="4" s="1"/>
  <c r="V79" i="2"/>
  <c r="V199" i="14"/>
  <c r="S174" i="14"/>
  <c r="AO174" i="14"/>
  <c r="Q52" i="4" s="1"/>
  <c r="F52" i="4" s="1"/>
  <c r="AP341" i="14"/>
  <c r="AA96" i="4" s="1"/>
  <c r="G96" i="4" s="1"/>
  <c r="T341" i="14"/>
  <c r="V60" i="2"/>
  <c r="W180" i="14" s="1"/>
  <c r="V180" i="14"/>
  <c r="V35" i="2"/>
  <c r="V155" i="14"/>
  <c r="AP362" i="14"/>
  <c r="AA117" i="4" s="1"/>
  <c r="T362" i="14"/>
  <c r="AP356" i="14"/>
  <c r="AA111" i="4" s="1"/>
  <c r="T356" i="14"/>
  <c r="AO306" i="14"/>
  <c r="Z61" i="4" s="1"/>
  <c r="F61" i="4" s="1"/>
  <c r="S306" i="14"/>
  <c r="AO309" i="14"/>
  <c r="Z64" i="4" s="1"/>
  <c r="S309" i="14"/>
  <c r="AO350" i="14"/>
  <c r="Z105" i="4" s="1"/>
  <c r="F105" i="4" s="1"/>
  <c r="S350" i="14"/>
  <c r="AP365" i="14"/>
  <c r="AA120" i="4" s="1"/>
  <c r="T365" i="14"/>
  <c r="AO268" i="14"/>
  <c r="Z23" i="4" s="1"/>
  <c r="S268" i="14"/>
  <c r="AP340" i="14"/>
  <c r="AA95" i="4" s="1"/>
  <c r="G95" i="4" s="1"/>
  <c r="T340" i="14"/>
  <c r="AP301" i="14"/>
  <c r="AA56" i="4" s="1"/>
  <c r="T301" i="14"/>
  <c r="AO320" i="14"/>
  <c r="Z75" i="4" s="1"/>
  <c r="F75" i="4" s="1"/>
  <c r="S320" i="14"/>
  <c r="AP330" i="14"/>
  <c r="AA85" i="4" s="1"/>
  <c r="T330" i="14"/>
  <c r="AO307" i="14"/>
  <c r="Z62" i="4" s="1"/>
  <c r="S307" i="14"/>
  <c r="AO327" i="14"/>
  <c r="Z82" i="4" s="1"/>
  <c r="F82" i="4" s="1"/>
  <c r="S327" i="14"/>
  <c r="AO370" i="14"/>
  <c r="Z125" i="4" s="1"/>
  <c r="F125" i="4" s="1"/>
  <c r="S370" i="14"/>
  <c r="AP364" i="14"/>
  <c r="AA119" i="4" s="1"/>
  <c r="T364" i="14"/>
  <c r="V91" i="2"/>
  <c r="V211" i="14"/>
  <c r="AR211" i="14"/>
  <c r="T89" i="4" s="1"/>
  <c r="T182" i="14"/>
  <c r="AP182" i="14"/>
  <c r="R60" i="4" s="1"/>
  <c r="T62" i="2"/>
  <c r="U221" i="14"/>
  <c r="AQ221" i="14"/>
  <c r="S99" i="4" s="1"/>
  <c r="S9" i="2"/>
  <c r="S129" i="14"/>
  <c r="U51" i="2"/>
  <c r="U171" i="14"/>
  <c r="AQ171" i="14"/>
  <c r="S49" i="4" s="1"/>
  <c r="AP153" i="14"/>
  <c r="R31" i="4" s="1"/>
  <c r="T153" i="14"/>
  <c r="E78" i="4"/>
  <c r="AP223" i="14"/>
  <c r="R101" i="4" s="1"/>
  <c r="T223" i="14"/>
  <c r="AQ223" i="14" s="1"/>
  <c r="S101" i="4" s="1"/>
  <c r="F30" i="4"/>
  <c r="AO177" i="14"/>
  <c r="Q55" i="4" s="1"/>
  <c r="F55" i="4" s="1"/>
  <c r="F41" i="4"/>
  <c r="AO193" i="14"/>
  <c r="Q71" i="4" s="1"/>
  <c r="F71" i="4" s="1"/>
  <c r="F11" i="4"/>
  <c r="E86" i="4"/>
  <c r="S65" i="2"/>
  <c r="S185" i="14"/>
  <c r="U216" i="14"/>
  <c r="AQ216" i="14"/>
  <c r="S94" i="4" s="1"/>
  <c r="T144" i="14"/>
  <c r="U52" i="2"/>
  <c r="U172" i="14"/>
  <c r="AQ172" i="14"/>
  <c r="S50" i="4" s="1"/>
  <c r="U66" i="2"/>
  <c r="U186" i="14"/>
  <c r="AQ186" i="14"/>
  <c r="S64" i="4" s="1"/>
  <c r="AP203" i="14"/>
  <c r="R81" i="4" s="1"/>
  <c r="T203" i="14"/>
  <c r="T119" i="2"/>
  <c r="AP239" i="14"/>
  <c r="R117" i="4" s="1"/>
  <c r="T239" i="14"/>
  <c r="T29" i="2"/>
  <c r="T149" i="14"/>
  <c r="AP149" i="14"/>
  <c r="R27" i="4" s="1"/>
  <c r="AO257" i="14"/>
  <c r="Z12" i="4" s="1"/>
  <c r="S257" i="14"/>
  <c r="AO263" i="14"/>
  <c r="Z18" i="4" s="1"/>
  <c r="F18" i="4" s="1"/>
  <c r="S263" i="14"/>
  <c r="AO281" i="14"/>
  <c r="Z36" i="4" s="1"/>
  <c r="S281" i="14"/>
  <c r="AO252" i="14"/>
  <c r="Z7" i="4" s="1"/>
  <c r="F7" i="4" s="1"/>
  <c r="S252" i="14"/>
  <c r="AO291" i="14"/>
  <c r="Z46" i="4" s="1"/>
  <c r="S291" i="14"/>
  <c r="AO308" i="14"/>
  <c r="Z63" i="4" s="1"/>
  <c r="S308" i="14"/>
  <c r="AO311" i="14"/>
  <c r="Z66" i="4" s="1"/>
  <c r="F66" i="4" s="1"/>
  <c r="S311" i="14"/>
  <c r="AO303" i="14"/>
  <c r="Z58" i="4" s="1"/>
  <c r="F58" i="4" s="1"/>
  <c r="S303" i="14"/>
  <c r="AO289" i="14"/>
  <c r="Z44" i="4" s="1"/>
  <c r="F44" i="4" s="1"/>
  <c r="S289" i="14"/>
  <c r="AO279" i="14"/>
  <c r="Z34" i="4" s="1"/>
  <c r="S279" i="14"/>
  <c r="AO314" i="14"/>
  <c r="Z69" i="4" s="1"/>
  <c r="F69" i="4" s="1"/>
  <c r="S314" i="14"/>
  <c r="AP317" i="14"/>
  <c r="AA72" i="4" s="1"/>
  <c r="T317" i="14"/>
  <c r="AO326" i="14"/>
  <c r="Z81" i="4" s="1"/>
  <c r="F81" i="4" s="1"/>
  <c r="S326" i="14"/>
  <c r="AP367" i="14"/>
  <c r="AA122" i="4" s="1"/>
  <c r="T367" i="14"/>
  <c r="F72" i="4"/>
  <c r="E14" i="4"/>
  <c r="T76" i="2"/>
  <c r="T196" i="14"/>
  <c r="AP196" i="14"/>
  <c r="R74" i="4" s="1"/>
  <c r="S28" i="2"/>
  <c r="S148" i="14"/>
  <c r="AO148" i="14"/>
  <c r="Q26" i="4" s="1"/>
  <c r="AP197" i="14"/>
  <c r="R75" i="4" s="1"/>
  <c r="T197" i="14"/>
  <c r="S57" i="2"/>
  <c r="S177" i="14"/>
  <c r="F118" i="4"/>
  <c r="AP141" i="14"/>
  <c r="R19" i="4" s="1"/>
  <c r="T141" i="14"/>
  <c r="AQ141" i="14" s="1"/>
  <c r="S19" i="4" s="1"/>
  <c r="E70" i="4"/>
  <c r="E28" i="4"/>
  <c r="S147" i="14"/>
  <c r="S27" i="2"/>
  <c r="U155" i="14"/>
  <c r="AQ155" i="14"/>
  <c r="S33" i="4" s="1"/>
  <c r="S156" i="14"/>
  <c r="AP156" i="14" s="1"/>
  <c r="R34" i="4" s="1"/>
  <c r="AO156" i="14"/>
  <c r="Q34" i="4" s="1"/>
  <c r="F56" i="4"/>
  <c r="S198" i="14"/>
  <c r="AO198" i="14"/>
  <c r="Q76" i="4" s="1"/>
  <c r="U197" i="14"/>
  <c r="AQ197" i="14"/>
  <c r="S75" i="4" s="1"/>
  <c r="T104" i="2"/>
  <c r="T224" i="14"/>
  <c r="AP224" i="14"/>
  <c r="R102" i="4" s="1"/>
  <c r="W34" i="2"/>
  <c r="W154" i="14"/>
  <c r="U111" i="2"/>
  <c r="U231" i="14"/>
  <c r="V157" i="14"/>
  <c r="V204" i="14"/>
  <c r="AR204" i="14"/>
  <c r="T82" i="4" s="1"/>
  <c r="S49" i="2"/>
  <c r="S169" i="14"/>
  <c r="AO298" i="14"/>
  <c r="Z53" i="4" s="1"/>
  <c r="F53" i="4" s="1"/>
  <c r="S298" i="14"/>
  <c r="T145" i="14"/>
  <c r="AP145" i="14"/>
  <c r="R23" i="4" s="1"/>
  <c r="S228" i="14"/>
  <c r="AO228" i="14"/>
  <c r="Q106" i="4" s="1"/>
  <c r="U94" i="2"/>
  <c r="U214" i="14"/>
  <c r="AQ214" i="14"/>
  <c r="S92" i="4" s="1"/>
  <c r="V67" i="2"/>
  <c r="V187" i="14"/>
  <c r="AR187" i="14"/>
  <c r="T65" i="4" s="1"/>
  <c r="V82" i="2"/>
  <c r="V202" i="14"/>
  <c r="AR202" i="14"/>
  <c r="T80" i="4" s="1"/>
  <c r="T90" i="2"/>
  <c r="T210" i="14"/>
  <c r="AP210" i="14"/>
  <c r="R88" i="4" s="1"/>
  <c r="W71" i="2"/>
  <c r="W191" i="14"/>
  <c r="AO287" i="14"/>
  <c r="Z42" i="4" s="1"/>
  <c r="F42" i="4" s="1"/>
  <c r="S287" i="14"/>
  <c r="AO288" i="14"/>
  <c r="Z43" i="4" s="1"/>
  <c r="F43" i="4" s="1"/>
  <c r="S288" i="14"/>
  <c r="AO321" i="14"/>
  <c r="Z76" i="4" s="1"/>
  <c r="S321" i="14"/>
  <c r="AO271" i="14"/>
  <c r="Z26" i="4" s="1"/>
  <c r="S271" i="14"/>
  <c r="AO273" i="14"/>
  <c r="Z28" i="4" s="1"/>
  <c r="S273" i="14"/>
  <c r="AP325" i="14"/>
  <c r="AA80" i="4" s="1"/>
  <c r="G80" i="4" s="1"/>
  <c r="T325" i="14"/>
  <c r="AO274" i="14"/>
  <c r="Z29" i="4" s="1"/>
  <c r="S274" i="14"/>
  <c r="AP299" i="14"/>
  <c r="AA54" i="4" s="1"/>
  <c r="T299" i="14"/>
  <c r="AP334" i="14"/>
  <c r="AA89" i="4" s="1"/>
  <c r="T334" i="14"/>
  <c r="AO312" i="14"/>
  <c r="Z67" i="4" s="1"/>
  <c r="S312" i="14"/>
  <c r="AO276" i="14"/>
  <c r="Z31" i="4" s="1"/>
  <c r="S276" i="14"/>
  <c r="AO323" i="14"/>
  <c r="Z78" i="4" s="1"/>
  <c r="S323" i="14"/>
  <c r="W123" i="2"/>
  <c r="W243" i="14"/>
  <c r="AS243" i="14"/>
  <c r="AP310" i="14"/>
  <c r="AA65" i="4" s="1"/>
  <c r="G65" i="4" s="1"/>
  <c r="T310" i="14"/>
  <c r="AP348" i="14"/>
  <c r="AA103" i="4" s="1"/>
  <c r="T348" i="14"/>
  <c r="T30" i="2"/>
  <c r="T150" i="14"/>
  <c r="S75" i="2"/>
  <c r="S195" i="14"/>
  <c r="E12" i="4"/>
  <c r="U180" i="14"/>
  <c r="AQ180" i="14"/>
  <c r="S58" i="4" s="1"/>
  <c r="U202" i="14"/>
  <c r="AQ202" i="14"/>
  <c r="S80" i="4" s="1"/>
  <c r="AO229" i="14"/>
  <c r="Q107" i="4" s="1"/>
  <c r="E62" i="4"/>
  <c r="F16" i="4"/>
  <c r="AO130" i="14"/>
  <c r="Q8" i="4" s="1"/>
  <c r="F8" i="4" s="1"/>
  <c r="S130" i="14"/>
  <c r="S10" i="2"/>
  <c r="E20" i="4"/>
  <c r="S80" i="2"/>
  <c r="S200" i="14"/>
  <c r="AO200" i="14"/>
  <c r="Q78" i="4" s="1"/>
  <c r="T133" i="14"/>
  <c r="AP133" i="14"/>
  <c r="R11" i="4" s="1"/>
  <c r="T13" i="2"/>
  <c r="F64" i="4"/>
  <c r="U165" i="14"/>
  <c r="AQ165" i="14"/>
  <c r="S43" i="4" s="1"/>
  <c r="U236" i="14"/>
  <c r="AQ236" i="14"/>
  <c r="S114" i="4" s="1"/>
  <c r="V120" i="2"/>
  <c r="V240" i="14"/>
  <c r="U19" i="2"/>
  <c r="U139" i="14"/>
  <c r="AQ139" i="14"/>
  <c r="S17" i="4" s="1"/>
  <c r="T50" i="2"/>
  <c r="T170" i="14"/>
  <c r="AP170" i="14"/>
  <c r="R48" i="4" s="1"/>
  <c r="V39" i="2"/>
  <c r="V159" i="14"/>
  <c r="AR159" i="14"/>
  <c r="T37" i="4" s="1"/>
  <c r="V215" i="14"/>
  <c r="AR215" i="14"/>
  <c r="T93" i="4" s="1"/>
  <c r="T152" i="14"/>
  <c r="AP152" i="14"/>
  <c r="R30" i="4" s="1"/>
  <c r="G30" i="4" s="1"/>
  <c r="AO142" i="14"/>
  <c r="Q20" i="4" s="1"/>
  <c r="S142" i="14"/>
  <c r="V43" i="2"/>
  <c r="V163" i="14"/>
  <c r="V135" i="14"/>
  <c r="AS135" i="14" s="1"/>
  <c r="AR135" i="14"/>
  <c r="T13" i="4" s="1"/>
  <c r="AO336" i="14"/>
  <c r="Z91" i="4" s="1"/>
  <c r="F91" i="4" s="1"/>
  <c r="S336" i="14"/>
  <c r="AO254" i="14"/>
  <c r="Z9" i="4" s="1"/>
  <c r="F9" i="4" s="1"/>
  <c r="S254" i="14"/>
  <c r="AP256" i="14"/>
  <c r="AA11" i="4" s="1"/>
  <c r="T256" i="14"/>
  <c r="AO329" i="14"/>
  <c r="Z84" i="4" s="1"/>
  <c r="F84" i="4" s="1"/>
  <c r="S329" i="14"/>
  <c r="AO296" i="14"/>
  <c r="Z51" i="4" s="1"/>
  <c r="S296" i="14"/>
  <c r="AP302" i="14"/>
  <c r="AA57" i="4" s="1"/>
  <c r="G57" i="4" s="1"/>
  <c r="T302" i="14"/>
  <c r="AP346" i="14"/>
  <c r="AA101" i="4" s="1"/>
  <c r="T346" i="14"/>
  <c r="AO264" i="14"/>
  <c r="Z19" i="4" s="1"/>
  <c r="F19" i="4" s="1"/>
  <c r="S264" i="14"/>
  <c r="AO353" i="14"/>
  <c r="Z108" i="4" s="1"/>
  <c r="F108" i="4" s="1"/>
  <c r="S353" i="14"/>
  <c r="AO293" i="14"/>
  <c r="Z48" i="4" s="1"/>
  <c r="F48" i="4" s="1"/>
  <c r="S293" i="14"/>
  <c r="AP359" i="14"/>
  <c r="AA114" i="4" s="1"/>
  <c r="G114" i="4" s="1"/>
  <c r="T359" i="14"/>
  <c r="AP369" i="14"/>
  <c r="AA124" i="4" s="1"/>
  <c r="T369" i="14"/>
  <c r="AO335" i="14"/>
  <c r="Z90" i="4" s="1"/>
  <c r="F90" i="4" s="1"/>
  <c r="S335" i="14"/>
  <c r="S158" i="14"/>
  <c r="AP158" i="14" s="1"/>
  <c r="R36" i="4" s="1"/>
  <c r="AO158" i="14"/>
  <c r="Q36" i="4" s="1"/>
  <c r="AO315" i="14"/>
  <c r="Z70" i="4" s="1"/>
  <c r="S315" i="14"/>
  <c r="AP283" i="14"/>
  <c r="AA38" i="4" s="1"/>
  <c r="T283" i="14"/>
  <c r="T12" i="2"/>
  <c r="T132" i="14"/>
  <c r="AP132" i="14"/>
  <c r="R10" i="4" s="1"/>
  <c r="S26" i="2"/>
  <c r="AO146" i="14"/>
  <c r="Q24" i="4" s="1"/>
  <c r="F24" i="4" s="1"/>
  <c r="S146" i="14"/>
  <c r="S16" i="2"/>
  <c r="S136" i="14"/>
  <c r="AO136" i="14"/>
  <c r="Q14" i="4" s="1"/>
  <c r="F14" i="4" s="1"/>
  <c r="S40" i="2"/>
  <c r="S160" i="14"/>
  <c r="AO160" i="14"/>
  <c r="Q38" i="4" s="1"/>
  <c r="F38" i="4" s="1"/>
  <c r="F15" i="4"/>
  <c r="U234" i="14"/>
  <c r="AQ234" i="14"/>
  <c r="S112" i="4" s="1"/>
  <c r="U114" i="2"/>
  <c r="E23" i="4"/>
  <c r="F80" i="4"/>
  <c r="E51" i="4"/>
  <c r="S192" i="14"/>
  <c r="AO192" i="14"/>
  <c r="Q70" i="4" s="1"/>
  <c r="S150" i="14"/>
  <c r="AP150" i="14" s="1"/>
  <c r="R28" i="4" s="1"/>
  <c r="AO150" i="14"/>
  <c r="Q28" i="4" s="1"/>
  <c r="F67" i="4"/>
  <c r="T63" i="2"/>
  <c r="T183" i="14"/>
  <c r="AP183" i="14"/>
  <c r="R61" i="4" s="1"/>
  <c r="AP209" i="14"/>
  <c r="R87" i="4" s="1"/>
  <c r="G87" i="4" s="1"/>
  <c r="T209" i="14"/>
  <c r="AQ209" i="14" s="1"/>
  <c r="S87" i="4" s="1"/>
  <c r="T178" i="14"/>
  <c r="AP178" i="14"/>
  <c r="R56" i="4" s="1"/>
  <c r="G56" i="4" s="1"/>
  <c r="T58" i="2"/>
  <c r="T143" i="14"/>
  <c r="AP143" i="14"/>
  <c r="R21" i="4" s="1"/>
  <c r="G21" i="4" s="1"/>
  <c r="T23" i="2"/>
  <c r="E22" i="4"/>
  <c r="T192" i="14"/>
  <c r="AP192" i="14"/>
  <c r="R70" i="4" s="1"/>
  <c r="V18" i="2"/>
  <c r="AR138" i="14"/>
  <c r="T16" i="4" s="1"/>
  <c r="V138" i="14"/>
  <c r="T87" i="2"/>
  <c r="AP207" i="14"/>
  <c r="R85" i="4" s="1"/>
  <c r="G85" i="4" s="1"/>
  <c r="T207" i="14"/>
  <c r="AQ153" i="14"/>
  <c r="S31" i="4" s="1"/>
  <c r="U153" i="14"/>
  <c r="U92" i="2"/>
  <c r="U212" i="14"/>
  <c r="AQ212" i="14"/>
  <c r="S90" i="4" s="1"/>
  <c r="U188" i="14"/>
  <c r="AQ188" i="14"/>
  <c r="S66" i="4" s="1"/>
  <c r="U112" i="2"/>
  <c r="U232" i="14"/>
  <c r="AQ232" i="14"/>
  <c r="S110" i="4" s="1"/>
  <c r="AP333" i="14"/>
  <c r="AA88" i="4" s="1"/>
  <c r="T333" i="14"/>
  <c r="AO366" i="14"/>
  <c r="Z121" i="4" s="1"/>
  <c r="F121" i="4" s="1"/>
  <c r="S366" i="14"/>
  <c r="AO267" i="14"/>
  <c r="Z22" i="4" s="1"/>
  <c r="S267" i="14"/>
  <c r="AO294" i="14"/>
  <c r="Z49" i="4" s="1"/>
  <c r="F49" i="4" s="1"/>
  <c r="S294" i="14"/>
  <c r="AO344" i="14"/>
  <c r="Z99" i="4" s="1"/>
  <c r="F99" i="4" s="1"/>
  <c r="S344" i="14"/>
  <c r="AO277" i="14"/>
  <c r="Z32" i="4" s="1"/>
  <c r="F32" i="4" s="1"/>
  <c r="S277" i="14"/>
  <c r="AP300" i="14"/>
  <c r="AA55" i="4" s="1"/>
  <c r="T300" i="14"/>
  <c r="AO272" i="14"/>
  <c r="Z27" i="4" s="1"/>
  <c r="F27" i="4" s="1"/>
  <c r="S272" i="14"/>
  <c r="AO337" i="14"/>
  <c r="Z92" i="4" s="1"/>
  <c r="F92" i="4" s="1"/>
  <c r="S337" i="14"/>
  <c r="AO313" i="14"/>
  <c r="Z68" i="4" s="1"/>
  <c r="F68" i="4" s="1"/>
  <c r="S313" i="14"/>
  <c r="AO342" i="14"/>
  <c r="Z97" i="4" s="1"/>
  <c r="F97" i="4" s="1"/>
  <c r="S342" i="14"/>
  <c r="V106" i="2"/>
  <c r="W226" i="14" s="1"/>
  <c r="V226" i="14"/>
  <c r="AR226" i="14"/>
  <c r="T104" i="4" s="1"/>
  <c r="AP343" i="14"/>
  <c r="AA98" i="4" s="1"/>
  <c r="G98" i="4" s="1"/>
  <c r="T343" i="14"/>
  <c r="AO331" i="14"/>
  <c r="Z86" i="4" s="1"/>
  <c r="S331" i="14"/>
  <c r="AP324" i="14"/>
  <c r="AA79" i="4" s="1"/>
  <c r="T324" i="14"/>
  <c r="AO278" i="14"/>
  <c r="Z33" i="4" s="1"/>
  <c r="F33" i="4" s="1"/>
  <c r="S278" i="14"/>
  <c r="AO352" i="14"/>
  <c r="Z107" i="4" s="1"/>
  <c r="S352" i="14"/>
  <c r="E123" i="4"/>
  <c r="T237" i="14"/>
  <c r="AP237" i="14"/>
  <c r="R115" i="4" s="1"/>
  <c r="G115" i="4" s="1"/>
  <c r="T117" i="2"/>
  <c r="F117" i="4"/>
  <c r="AO134" i="14"/>
  <c r="Q12" i="4" s="1"/>
  <c r="S134" i="14"/>
  <c r="S14" i="2"/>
  <c r="AO201" i="14"/>
  <c r="Q79" i="4" s="1"/>
  <c r="F79" i="4" s="1"/>
  <c r="U240" i="14"/>
  <c r="AR240" i="14" s="1"/>
  <c r="T118" i="4" s="1"/>
  <c r="AQ240" i="14"/>
  <c r="S118" i="4" s="1"/>
  <c r="F104" i="4"/>
  <c r="S88" i="2"/>
  <c r="S208" i="14"/>
  <c r="AO208" i="14"/>
  <c r="Q86" i="4" s="1"/>
  <c r="U199" i="14"/>
  <c r="AQ199" i="14"/>
  <c r="S77" i="4" s="1"/>
  <c r="U167" i="14"/>
  <c r="AQ167" i="14"/>
  <c r="S45" i="4" s="1"/>
  <c r="E39" i="4"/>
  <c r="E15" i="4"/>
  <c r="F23" i="4"/>
  <c r="AO173" i="14"/>
  <c r="Q51" i="4" s="1"/>
  <c r="U20" i="2"/>
  <c r="U140" i="14"/>
  <c r="AQ140" i="14"/>
  <c r="S18" i="4" s="1"/>
  <c r="T231" i="14"/>
  <c r="AQ231" i="14" s="1"/>
  <c r="S109" i="4" s="1"/>
  <c r="AP231" i="14"/>
  <c r="R109" i="4" s="1"/>
  <c r="AQ166" i="14"/>
  <c r="S44" i="4" s="1"/>
  <c r="U166" i="14"/>
  <c r="AR166" i="14" s="1"/>
  <c r="T44" i="4" s="1"/>
  <c r="AQ135" i="14"/>
  <c r="S13" i="4" s="1"/>
  <c r="U135" i="14"/>
  <c r="F122" i="4"/>
  <c r="V175" i="14"/>
  <c r="AR175" i="14"/>
  <c r="T53" i="4" s="1"/>
  <c r="T99" i="2"/>
  <c r="AP219" i="14"/>
  <c r="R97" i="4" s="1"/>
  <c r="T219" i="14"/>
  <c r="V98" i="2"/>
  <c r="V218" i="14"/>
  <c r="AR218" i="14"/>
  <c r="T96" i="4" s="1"/>
  <c r="V45" i="2"/>
  <c r="V165" i="14"/>
  <c r="AR165" i="14"/>
  <c r="T43" i="4" s="1"/>
  <c r="T189" i="14"/>
  <c r="AP189" i="14"/>
  <c r="R67" i="4" s="1"/>
  <c r="S64" i="2"/>
  <c r="S184" i="14"/>
  <c r="AO184" i="14"/>
  <c r="Q62" i="4" s="1"/>
  <c r="F62" i="4" s="1"/>
  <c r="V116" i="2"/>
  <c r="W236" i="14" s="1"/>
  <c r="V236" i="14"/>
  <c r="AR236" i="14"/>
  <c r="T114" i="4" s="1"/>
  <c r="T121" i="2"/>
  <c r="AP241" i="14"/>
  <c r="R119" i="4" s="1"/>
  <c r="T241" i="14"/>
  <c r="AP347" i="14"/>
  <c r="AA102" i="4" s="1"/>
  <c r="T347" i="14"/>
  <c r="AO282" i="14"/>
  <c r="Z37" i="4" s="1"/>
  <c r="F37" i="4" s="1"/>
  <c r="S282" i="14"/>
  <c r="AP318" i="14"/>
  <c r="AA73" i="4" s="1"/>
  <c r="T318" i="14"/>
  <c r="AO354" i="14"/>
  <c r="Z109" i="4" s="1"/>
  <c r="F109" i="4" s="1"/>
  <c r="S354" i="14"/>
  <c r="AO265" i="14"/>
  <c r="Z20" i="4" s="1"/>
  <c r="S265" i="14"/>
  <c r="AO292" i="14"/>
  <c r="Z47" i="4" s="1"/>
  <c r="S292" i="14"/>
  <c r="AO262" i="14"/>
  <c r="Z17" i="4" s="1"/>
  <c r="F17" i="4" s="1"/>
  <c r="S262" i="14"/>
  <c r="AP253" i="14"/>
  <c r="AA8" i="4" s="1"/>
  <c r="T253" i="14"/>
  <c r="AO270" i="14"/>
  <c r="Z25" i="4" s="1"/>
  <c r="F25" i="4" s="1"/>
  <c r="S270" i="14"/>
  <c r="AO351" i="14"/>
  <c r="Z106" i="4" s="1"/>
  <c r="S351" i="14"/>
  <c r="AO328" i="14"/>
  <c r="Z83" i="4" s="1"/>
  <c r="F83" i="4" s="1"/>
  <c r="S328" i="14"/>
  <c r="AO361" i="14"/>
  <c r="Z116" i="4" s="1"/>
  <c r="S361" i="14"/>
  <c r="AO280" i="14"/>
  <c r="Z35" i="4" s="1"/>
  <c r="F35" i="4" s="1"/>
  <c r="S280" i="14"/>
  <c r="F94" i="4"/>
  <c r="AO245" i="14"/>
  <c r="Q123" i="4" s="1"/>
  <c r="F123" i="4" s="1"/>
  <c r="AQ157" i="14"/>
  <c r="S35" i="4" s="1"/>
  <c r="U157" i="14"/>
  <c r="F29" i="4"/>
  <c r="T105" i="2"/>
  <c r="AP225" i="14"/>
  <c r="R103" i="4" s="1"/>
  <c r="G103" i="4" s="1"/>
  <c r="T225" i="14"/>
  <c r="S81" i="2"/>
  <c r="S201" i="14"/>
  <c r="AQ163" i="14"/>
  <c r="S41" i="4" s="1"/>
  <c r="U163" i="14"/>
  <c r="AR163" i="14" s="1"/>
  <c r="T41" i="4" s="1"/>
  <c r="V191" i="14"/>
  <c r="AS191" i="14" s="1"/>
  <c r="AR191" i="14"/>
  <c r="T69" i="4" s="1"/>
  <c r="AO161" i="14"/>
  <c r="Q39" i="4" s="1"/>
  <c r="F39" i="4" s="1"/>
  <c r="S53" i="2"/>
  <c r="S173" i="14"/>
  <c r="E52" i="4"/>
  <c r="F31" i="4"/>
  <c r="F120" i="4"/>
  <c r="AO169" i="14"/>
  <c r="Q47" i="4" s="1"/>
  <c r="G89" i="4"/>
  <c r="U181" i="14"/>
  <c r="AQ181" i="14"/>
  <c r="S59" i="4" s="1"/>
  <c r="S144" i="14"/>
  <c r="AP144" i="14" s="1"/>
  <c r="R22" i="4" s="1"/>
  <c r="AO144" i="14"/>
  <c r="Q22" i="4" s="1"/>
  <c r="U44" i="2"/>
  <c r="U164" i="14"/>
  <c r="AQ164" i="14"/>
  <c r="S42" i="4" s="1"/>
  <c r="AN65" i="14"/>
  <c r="Q65" i="14"/>
  <c r="AN16" i="14"/>
  <c r="Q16" i="14"/>
  <c r="AN93" i="14"/>
  <c r="Q93" i="14"/>
  <c r="AN83" i="14"/>
  <c r="Q83" i="14"/>
  <c r="AN31" i="14"/>
  <c r="Q31" i="14"/>
  <c r="AN6" i="14"/>
  <c r="Q6" i="14"/>
  <c r="R72" i="14"/>
  <c r="AO72" i="14"/>
  <c r="AN45" i="14"/>
  <c r="Q45" i="14"/>
  <c r="AN108" i="14"/>
  <c r="Q108" i="14"/>
  <c r="AN62" i="14"/>
  <c r="Q62" i="14"/>
  <c r="AN19" i="14"/>
  <c r="Q19" i="14"/>
  <c r="AN39" i="14"/>
  <c r="Q39" i="14"/>
  <c r="AO123" i="14"/>
  <c r="R123" i="14"/>
  <c r="R86" i="14"/>
  <c r="AO86" i="14"/>
  <c r="AN89" i="14"/>
  <c r="Q89" i="14"/>
  <c r="AN15" i="14"/>
  <c r="Q15" i="14"/>
  <c r="R78" i="14"/>
  <c r="AO78" i="14"/>
  <c r="AN81" i="14"/>
  <c r="Q81" i="14"/>
  <c r="AN32" i="14"/>
  <c r="Q32" i="14"/>
  <c r="AN124" i="14"/>
  <c r="Q124" i="14"/>
  <c r="Q106" i="14"/>
  <c r="AN106" i="14"/>
  <c r="R118" i="14"/>
  <c r="AO118" i="14"/>
  <c r="AO121" i="14"/>
  <c r="R121" i="14"/>
  <c r="AN122" i="14"/>
  <c r="Q122" i="14"/>
  <c r="AO10" i="14"/>
  <c r="R10" i="14"/>
  <c r="AO53" i="14"/>
  <c r="R53" i="14"/>
  <c r="AO113" i="14"/>
  <c r="R113" i="14"/>
  <c r="AN73" i="14"/>
  <c r="Q73" i="14"/>
  <c r="AN57" i="14"/>
  <c r="Q57" i="14"/>
  <c r="AO87" i="14"/>
  <c r="R87" i="14"/>
  <c r="AO29" i="14"/>
  <c r="R29" i="14"/>
  <c r="R114" i="14"/>
  <c r="AO114" i="14"/>
  <c r="AN63" i="14"/>
  <c r="Q63" i="14"/>
  <c r="AO88" i="14"/>
  <c r="R88" i="14"/>
  <c r="AN60" i="14"/>
  <c r="Q60" i="14"/>
  <c r="AN98" i="14"/>
  <c r="Q98" i="14"/>
  <c r="AN27" i="14"/>
  <c r="Q27" i="14"/>
  <c r="AN23" i="14"/>
  <c r="Q23" i="14"/>
  <c r="AO79" i="14"/>
  <c r="R79" i="14"/>
  <c r="AN38" i="14"/>
  <c r="Q38" i="14"/>
  <c r="AN28" i="14"/>
  <c r="Q28" i="14"/>
  <c r="AO109" i="14"/>
  <c r="R109" i="14"/>
  <c r="AN74" i="14"/>
  <c r="Q74" i="14"/>
  <c r="AO97" i="14"/>
  <c r="R97" i="14"/>
  <c r="AO84" i="14"/>
  <c r="R84" i="14"/>
  <c r="AN85" i="14"/>
  <c r="Q85" i="14"/>
  <c r="AN61" i="14"/>
  <c r="Q61" i="14"/>
  <c r="AN82" i="14"/>
  <c r="Q82" i="14"/>
  <c r="AO71" i="14"/>
  <c r="R71" i="14"/>
  <c r="AN115" i="14"/>
  <c r="Q115" i="14"/>
  <c r="AN80" i="14"/>
  <c r="Q80" i="14"/>
  <c r="AN34" i="14"/>
  <c r="Q34" i="14"/>
  <c r="AO95" i="14"/>
  <c r="R95" i="14"/>
  <c r="AN59" i="14"/>
  <c r="Q59" i="14"/>
  <c r="R116" i="14"/>
  <c r="AO116" i="14"/>
  <c r="AN21" i="14"/>
  <c r="Q21" i="14"/>
  <c r="R110" i="14"/>
  <c r="AO110" i="14"/>
  <c r="AN48" i="14"/>
  <c r="Q48" i="14"/>
  <c r="AN35" i="14"/>
  <c r="Q35" i="14"/>
  <c r="AO20" i="14"/>
  <c r="R20" i="14"/>
  <c r="AN107" i="14"/>
  <c r="Q107" i="14"/>
  <c r="AO44" i="14"/>
  <c r="R44" i="14"/>
  <c r="AN47" i="14"/>
  <c r="Q47" i="14"/>
  <c r="AN42" i="14"/>
  <c r="Q42" i="14"/>
  <c r="AN66" i="14"/>
  <c r="Q66" i="14"/>
  <c r="AN8" i="14"/>
  <c r="Q8" i="14"/>
  <c r="AN112" i="14"/>
  <c r="Q112" i="14"/>
  <c r="AN17" i="14"/>
  <c r="Q17" i="14"/>
  <c r="AO56" i="14"/>
  <c r="R56" i="14"/>
  <c r="AN49" i="14"/>
  <c r="Q49" i="14"/>
  <c r="AO100" i="14"/>
  <c r="R100" i="14"/>
  <c r="AN51" i="14"/>
  <c r="Q51" i="14"/>
  <c r="AN18" i="14"/>
  <c r="Q18" i="14"/>
  <c r="AO55" i="14"/>
  <c r="R55" i="14"/>
  <c r="AO7" i="14"/>
  <c r="R7" i="14"/>
  <c r="AN43" i="14"/>
  <c r="Q43" i="14"/>
  <c r="AN24" i="14"/>
  <c r="Q24" i="14"/>
  <c r="AN33" i="14"/>
  <c r="Q33" i="14"/>
  <c r="AN105" i="14"/>
  <c r="Q105" i="14"/>
  <c r="AN68" i="14"/>
  <c r="Q68" i="14"/>
  <c r="AN58" i="14"/>
  <c r="Q58" i="14"/>
  <c r="AO64" i="14"/>
  <c r="R64" i="14"/>
  <c r="AN99" i="14"/>
  <c r="Q99" i="14"/>
  <c r="R102" i="14"/>
  <c r="AO102" i="14"/>
  <c r="AN41" i="14"/>
  <c r="Q41" i="14"/>
  <c r="AO101" i="14"/>
  <c r="R101" i="14"/>
  <c r="AN36" i="14"/>
  <c r="Q36" i="14"/>
  <c r="AN76" i="14"/>
  <c r="Q76" i="14"/>
  <c r="R94" i="14"/>
  <c r="AO94" i="14"/>
  <c r="AO117" i="14"/>
  <c r="R117" i="14"/>
  <c r="AN103" i="14"/>
  <c r="Q103" i="14"/>
  <c r="AN46" i="14"/>
  <c r="Q46" i="14"/>
  <c r="AN11" i="14"/>
  <c r="Q11" i="14"/>
  <c r="AN52" i="14"/>
  <c r="Q52" i="14"/>
  <c r="AN70" i="14"/>
  <c r="Q70" i="14"/>
  <c r="AN22" i="14"/>
  <c r="Q22" i="14"/>
  <c r="AN67" i="14"/>
  <c r="Q67" i="14"/>
  <c r="AN96" i="14"/>
  <c r="Q96" i="14"/>
  <c r="AN40" i="14"/>
  <c r="Q40" i="14"/>
  <c r="AN75" i="14"/>
  <c r="Q75" i="14"/>
  <c r="AN50" i="14"/>
  <c r="Q50" i="14"/>
  <c r="AO54" i="14"/>
  <c r="R54" i="14"/>
  <c r="AN104" i="14"/>
  <c r="Q104" i="14"/>
  <c r="AN26" i="14"/>
  <c r="Q26" i="14"/>
  <c r="AO119" i="14"/>
  <c r="R119" i="14"/>
  <c r="Q91" i="14"/>
  <c r="AN91" i="14"/>
  <c r="AN13" i="14"/>
  <c r="Q13" i="14"/>
  <c r="AN30" i="14"/>
  <c r="Q30" i="14"/>
  <c r="AN92" i="14"/>
  <c r="Q92" i="14"/>
  <c r="AN77" i="14"/>
  <c r="Q77" i="14"/>
  <c r="AN14" i="14"/>
  <c r="Q14" i="14"/>
  <c r="AN9" i="14"/>
  <c r="Q9" i="14"/>
  <c r="AN69" i="14"/>
  <c r="Q69" i="14"/>
  <c r="AO12" i="14"/>
  <c r="R12" i="14"/>
  <c r="AO37" i="14"/>
  <c r="R37" i="14"/>
  <c r="AN111" i="14"/>
  <c r="Q111" i="14"/>
  <c r="T247" i="2"/>
  <c r="T213" i="2"/>
  <c r="T240" i="2"/>
  <c r="S153" i="2"/>
  <c r="S233" i="2"/>
  <c r="S183" i="2"/>
  <c r="T133" i="2"/>
  <c r="S140" i="2"/>
  <c r="S184" i="2"/>
  <c r="S216" i="2"/>
  <c r="T136" i="2"/>
  <c r="S161" i="2"/>
  <c r="T198" i="2"/>
  <c r="S234" i="2"/>
  <c r="S191" i="2"/>
  <c r="T170" i="2"/>
  <c r="S156" i="2"/>
  <c r="S208" i="2"/>
  <c r="T190" i="2"/>
  <c r="S250" i="2"/>
  <c r="T228" i="2"/>
  <c r="S232" i="2"/>
  <c r="S174" i="2"/>
  <c r="S230" i="2"/>
  <c r="T210" i="2"/>
  <c r="S187" i="2"/>
  <c r="W116" i="2"/>
  <c r="S246" i="2"/>
  <c r="T242" i="2"/>
  <c r="S167" i="2"/>
  <c r="S134" i="2"/>
  <c r="S162" i="2"/>
  <c r="S219" i="2"/>
  <c r="S143" i="2"/>
  <c r="S209" i="2"/>
  <c r="S199" i="2"/>
  <c r="S151" i="2"/>
  <c r="S175" i="2"/>
  <c r="T226" i="2"/>
  <c r="S172" i="2"/>
  <c r="S185" i="2"/>
  <c r="S200" i="2"/>
  <c r="S218" i="2"/>
  <c r="S207" i="2"/>
  <c r="S225" i="2"/>
  <c r="S237" i="2"/>
  <c r="T227" i="2"/>
  <c r="T182" i="2"/>
  <c r="S145" i="2"/>
  <c r="T223" i="2"/>
  <c r="S141" i="2"/>
  <c r="S158" i="2"/>
  <c r="X123" i="2"/>
  <c r="S248" i="2"/>
  <c r="S168" i="2"/>
  <c r="S202" i="2"/>
  <c r="S157" i="2"/>
  <c r="S196" i="2"/>
  <c r="S171" i="2"/>
  <c r="S164" i="2"/>
  <c r="S154" i="2"/>
  <c r="S148" i="2"/>
  <c r="T179" i="2"/>
  <c r="T220" i="2"/>
  <c r="S159" i="2"/>
  <c r="S206" i="2"/>
  <c r="T163" i="2"/>
  <c r="T236" i="2"/>
  <c r="S222" i="2"/>
  <c r="S231" i="2"/>
  <c r="S147" i="2"/>
  <c r="S229" i="2"/>
  <c r="S201" i="2"/>
  <c r="S176" i="2"/>
  <c r="S132" i="2"/>
  <c r="S152" i="2"/>
  <c r="S238" i="2"/>
  <c r="T239" i="2"/>
  <c r="T212" i="2"/>
  <c r="S194" i="2"/>
  <c r="S135" i="2"/>
  <c r="S195" i="2"/>
  <c r="T138" i="2"/>
  <c r="S160" i="2"/>
  <c r="T244" i="2"/>
  <c r="T245" i="2"/>
  <c r="S139" i="2"/>
  <c r="S178" i="2"/>
  <c r="S224" i="2"/>
  <c r="S189" i="2"/>
  <c r="T146" i="2"/>
  <c r="T180" i="2"/>
  <c r="S149" i="2"/>
  <c r="T235" i="2"/>
  <c r="S193" i="2"/>
  <c r="S142" i="2"/>
  <c r="T181" i="2"/>
  <c r="S169" i="2"/>
  <c r="S150" i="2"/>
  <c r="T204" i="2"/>
  <c r="T197" i="2"/>
  <c r="T214" i="2"/>
  <c r="S215" i="2"/>
  <c r="T155" i="2"/>
  <c r="S137" i="2"/>
  <c r="S166" i="2"/>
  <c r="S186" i="2"/>
  <c r="U131" i="2"/>
  <c r="V131" i="2" s="1"/>
  <c r="W131" i="2" s="1"/>
  <c r="X131" i="2" s="1"/>
  <c r="T205" i="2"/>
  <c r="S177" i="2"/>
  <c r="S188" i="2"/>
  <c r="S144" i="2"/>
  <c r="S217" i="2"/>
  <c r="S173" i="2"/>
  <c r="S192" i="2"/>
  <c r="S165" i="2"/>
  <c r="T249" i="2"/>
  <c r="S203" i="2"/>
  <c r="S211" i="2"/>
  <c r="S241" i="2"/>
  <c r="T243" i="2"/>
  <c r="T135" i="36"/>
  <c r="U135" i="36" s="1"/>
  <c r="V21" i="2"/>
  <c r="T38" i="2"/>
  <c r="T25" i="2"/>
  <c r="U248" i="36"/>
  <c r="V248" i="36" s="1"/>
  <c r="W248" i="36" s="1"/>
  <c r="V52" i="2"/>
  <c r="W39" i="2"/>
  <c r="V84" i="2"/>
  <c r="T32" i="2"/>
  <c r="V29" i="36"/>
  <c r="W29" i="36" s="1"/>
  <c r="W68" i="36"/>
  <c r="V38" i="36"/>
  <c r="W38" i="36" s="1"/>
  <c r="U102" i="2"/>
  <c r="V153" i="36"/>
  <c r="W153" i="36" s="1"/>
  <c r="U78" i="36"/>
  <c r="V78" i="36" s="1"/>
  <c r="W9" i="36"/>
  <c r="W142" i="36"/>
  <c r="T127" i="2"/>
  <c r="V55" i="2"/>
  <c r="S108" i="2"/>
  <c r="T125" i="2"/>
  <c r="T73" i="2"/>
  <c r="S22" i="2"/>
  <c r="U68" i="2"/>
  <c r="W161" i="36"/>
  <c r="T70" i="36"/>
  <c r="T83" i="2"/>
  <c r="U108" i="36"/>
  <c r="V108" i="36" s="1"/>
  <c r="W108" i="36" s="1"/>
  <c r="T22" i="36"/>
  <c r="U22" i="36" s="1"/>
  <c r="V22" i="36" s="1"/>
  <c r="V110" i="2"/>
  <c r="U89" i="2"/>
  <c r="V95" i="2"/>
  <c r="U33" i="2"/>
  <c r="W43" i="2"/>
  <c r="T64" i="2"/>
  <c r="V185" i="36"/>
  <c r="W185" i="36" s="1"/>
  <c r="W47" i="2"/>
  <c r="U226" i="36"/>
  <c r="V226" i="36" s="1"/>
  <c r="U41" i="2"/>
  <c r="V37" i="2"/>
  <c r="U8" i="2"/>
  <c r="V8" i="2" s="1"/>
  <c r="W8" i="2" s="1"/>
  <c r="V211" i="36"/>
  <c r="V209" i="36"/>
  <c r="W209" i="36" s="1"/>
  <c r="S78" i="2"/>
  <c r="W177" i="36"/>
  <c r="U50" i="2"/>
  <c r="S54" i="2"/>
  <c r="U103" i="2"/>
  <c r="W60" i="2"/>
  <c r="S70" i="2"/>
  <c r="V17" i="36"/>
  <c r="V101" i="2"/>
  <c r="T72" i="2"/>
  <c r="V94" i="2"/>
  <c r="T221" i="36"/>
  <c r="T221" i="2" s="1"/>
  <c r="U90" i="2"/>
  <c r="T69" i="2"/>
  <c r="U121" i="36"/>
  <c r="V121" i="36" s="1"/>
  <c r="V61" i="2"/>
  <c r="S56" i="2"/>
  <c r="V92" i="2"/>
  <c r="U59" i="2"/>
  <c r="U151" i="36"/>
  <c r="V151" i="36" s="1"/>
  <c r="W192" i="36"/>
  <c r="T24" i="2"/>
  <c r="V215" i="36"/>
  <c r="V173" i="36"/>
  <c r="W173" i="36" s="1"/>
  <c r="V125" i="36"/>
  <c r="W125" i="36"/>
  <c r="V83" i="36"/>
  <c r="W83" i="36" s="1"/>
  <c r="W21" i="2"/>
  <c r="V19" i="2"/>
  <c r="U247" i="36"/>
  <c r="V247" i="36" s="1"/>
  <c r="T54" i="36"/>
  <c r="T17" i="2"/>
  <c r="V239" i="36"/>
  <c r="W239" i="36" s="1"/>
  <c r="W155" i="36"/>
  <c r="U214" i="36"/>
  <c r="V214" i="36" s="1"/>
  <c r="W226" i="36"/>
  <c r="W235" i="36"/>
  <c r="W181" i="36"/>
  <c r="W211" i="36"/>
  <c r="T171" i="36"/>
  <c r="U174" i="36"/>
  <c r="V174" i="36" s="1"/>
  <c r="W179" i="36"/>
  <c r="W224" i="36"/>
  <c r="W191" i="36"/>
  <c r="V220" i="36"/>
  <c r="W220" i="36" s="1"/>
  <c r="U25" i="36"/>
  <c r="V127" i="36"/>
  <c r="V24" i="36"/>
  <c r="W24" i="36" s="1"/>
  <c r="U96" i="36"/>
  <c r="U96" i="2" s="1"/>
  <c r="U73" i="36"/>
  <c r="V73" i="36" s="1"/>
  <c r="W73" i="36" s="1"/>
  <c r="U77" i="36"/>
  <c r="W65" i="36"/>
  <c r="V90" i="36"/>
  <c r="W90" i="36" s="1"/>
  <c r="T86" i="36"/>
  <c r="T86" i="2" s="1"/>
  <c r="U32" i="36"/>
  <c r="U32" i="2" s="1"/>
  <c r="W102" i="36"/>
  <c r="V33" i="36"/>
  <c r="W33" i="36" s="1"/>
  <c r="W50" i="36"/>
  <c r="U56" i="36"/>
  <c r="U127" i="36"/>
  <c r="W10" i="36"/>
  <c r="V49" i="36"/>
  <c r="W49" i="36" s="1"/>
  <c r="W17" i="36"/>
  <c r="V77" i="36"/>
  <c r="U64" i="36"/>
  <c r="V64" i="36" s="1"/>
  <c r="F28" i="4" l="1"/>
  <c r="F36" i="4"/>
  <c r="F51" i="4"/>
  <c r="F47" i="4"/>
  <c r="F22" i="4"/>
  <c r="F86" i="4"/>
  <c r="F78" i="4"/>
  <c r="G119" i="4"/>
  <c r="F12" i="4"/>
  <c r="F40" i="4"/>
  <c r="V152" i="14"/>
  <c r="T78" i="2"/>
  <c r="T198" i="14"/>
  <c r="AP198" i="14"/>
  <c r="R76" i="4" s="1"/>
  <c r="W55" i="2"/>
  <c r="AT175" i="14" s="1"/>
  <c r="W175" i="14"/>
  <c r="AS175" i="14"/>
  <c r="AP257" i="14"/>
  <c r="AA12" i="4" s="1"/>
  <c r="T257" i="14"/>
  <c r="AP255" i="14"/>
  <c r="AA10" i="4" s="1"/>
  <c r="G10" i="4" s="1"/>
  <c r="T255" i="14"/>
  <c r="U206" i="14"/>
  <c r="AQ206" i="14"/>
  <c r="S84" i="4" s="1"/>
  <c r="V210" i="14"/>
  <c r="U72" i="2"/>
  <c r="U192" i="14"/>
  <c r="AQ192" i="14"/>
  <c r="S70" i="4" s="1"/>
  <c r="T174" i="14"/>
  <c r="AP174" i="14"/>
  <c r="R52" i="4" s="1"/>
  <c r="V89" i="2"/>
  <c r="V209" i="14"/>
  <c r="AR209" i="14"/>
  <c r="T87" i="4" s="1"/>
  <c r="T142" i="14"/>
  <c r="AP142" i="14"/>
  <c r="R20" i="4" s="1"/>
  <c r="AP361" i="14"/>
  <c r="AA116" i="4" s="1"/>
  <c r="T361" i="14"/>
  <c r="AP264" i="14"/>
  <c r="AA19" i="4" s="1"/>
  <c r="T264" i="14"/>
  <c r="AQ275" i="14"/>
  <c r="AB30" i="4" s="1"/>
  <c r="U275" i="14"/>
  <c r="AP262" i="14"/>
  <c r="AA17" i="4" s="1"/>
  <c r="G17" i="4" s="1"/>
  <c r="T262" i="14"/>
  <c r="AP298" i="14"/>
  <c r="AA53" i="4" s="1"/>
  <c r="G53" i="4" s="1"/>
  <c r="T298" i="14"/>
  <c r="AP314" i="14"/>
  <c r="AA69" i="4" s="1"/>
  <c r="G69" i="4" s="1"/>
  <c r="T314" i="14"/>
  <c r="AP349" i="14"/>
  <c r="AA104" i="4" s="1"/>
  <c r="G104" i="4" s="1"/>
  <c r="T349" i="14"/>
  <c r="AQ340" i="14"/>
  <c r="AB95" i="4" s="1"/>
  <c r="H95" i="4" s="1"/>
  <c r="U340" i="14"/>
  <c r="U94" i="14" s="1"/>
  <c r="AP322" i="14"/>
  <c r="AA77" i="4" s="1"/>
  <c r="G77" i="4" s="1"/>
  <c r="T322" i="14"/>
  <c r="AP265" i="14"/>
  <c r="AA20" i="4" s="1"/>
  <c r="T265" i="14"/>
  <c r="AP305" i="14"/>
  <c r="AA60" i="4" s="1"/>
  <c r="G60" i="4" s="1"/>
  <c r="T305" i="14"/>
  <c r="AP339" i="14"/>
  <c r="AA94" i="4" s="1"/>
  <c r="G94" i="4" s="1"/>
  <c r="T339" i="14"/>
  <c r="AQ330" i="14"/>
  <c r="AB85" i="4" s="1"/>
  <c r="U330" i="14"/>
  <c r="AP276" i="14"/>
  <c r="AA31" i="4" s="1"/>
  <c r="G31" i="4" s="1"/>
  <c r="T276" i="14"/>
  <c r="AP304" i="14"/>
  <c r="AA59" i="4" s="1"/>
  <c r="G59" i="4" s="1"/>
  <c r="T304" i="14"/>
  <c r="AQ367" i="14"/>
  <c r="AB122" i="4" s="1"/>
  <c r="U367" i="14"/>
  <c r="W45" i="2"/>
  <c r="AT165" i="14" s="1"/>
  <c r="AS165" i="14"/>
  <c r="W165" i="14"/>
  <c r="W163" i="14"/>
  <c r="AS163" i="14"/>
  <c r="T200" i="14"/>
  <c r="AP200" i="14"/>
  <c r="R78" i="4" s="1"/>
  <c r="T80" i="2"/>
  <c r="AT243" i="14"/>
  <c r="AS202" i="14"/>
  <c r="F106" i="4"/>
  <c r="AT154" i="14"/>
  <c r="T148" i="14"/>
  <c r="AP148" i="14"/>
  <c r="R26" i="4" s="1"/>
  <c r="T28" i="2"/>
  <c r="T129" i="14"/>
  <c r="AP129" i="14"/>
  <c r="R7" i="4" s="1"/>
  <c r="T9" i="2"/>
  <c r="AS230" i="14"/>
  <c r="V141" i="14"/>
  <c r="AR141" i="14"/>
  <c r="T19" i="4" s="1"/>
  <c r="G124" i="4"/>
  <c r="T168" i="14"/>
  <c r="AP168" i="14"/>
  <c r="R46" i="4" s="1"/>
  <c r="T48" i="2"/>
  <c r="U69" i="2"/>
  <c r="U189" i="14"/>
  <c r="AQ189" i="14"/>
  <c r="S67" i="4" s="1"/>
  <c r="U83" i="2"/>
  <c r="U203" i="14"/>
  <c r="AQ203" i="14"/>
  <c r="S81" i="4" s="1"/>
  <c r="AQ363" i="14"/>
  <c r="AB118" i="4" s="1"/>
  <c r="U363" i="14"/>
  <c r="AP344" i="14"/>
  <c r="AA99" i="4" s="1"/>
  <c r="G99" i="4" s="1"/>
  <c r="T344" i="14"/>
  <c r="W37" i="2"/>
  <c r="AT157" i="14" s="1"/>
  <c r="W157" i="14"/>
  <c r="AS157" i="14"/>
  <c r="AP331" i="14"/>
  <c r="AA86" i="4" s="1"/>
  <c r="T331" i="14"/>
  <c r="AP308" i="14"/>
  <c r="AA63" i="4" s="1"/>
  <c r="T308" i="14"/>
  <c r="AP335" i="14"/>
  <c r="AA90" i="4" s="1"/>
  <c r="G90" i="4" s="1"/>
  <c r="T335" i="14"/>
  <c r="AP313" i="14"/>
  <c r="AA68" i="4" s="1"/>
  <c r="T313" i="14"/>
  <c r="AP259" i="14"/>
  <c r="AA14" i="4" s="1"/>
  <c r="T259" i="14"/>
  <c r="AQ332" i="14"/>
  <c r="AB87" i="4" s="1"/>
  <c r="H87" i="4" s="1"/>
  <c r="U332" i="14"/>
  <c r="AP267" i="14"/>
  <c r="AA22" i="4" s="1"/>
  <c r="G22" i="4" s="1"/>
  <c r="T267" i="14"/>
  <c r="U299" i="14"/>
  <c r="AQ299" i="14"/>
  <c r="AB54" i="4" s="1"/>
  <c r="AP288" i="14"/>
  <c r="AA43" i="4" s="1"/>
  <c r="G43" i="4" s="1"/>
  <c r="T288" i="14"/>
  <c r="AQ302" i="14"/>
  <c r="AB57" i="4" s="1"/>
  <c r="U302" i="14"/>
  <c r="U56" i="14" s="1"/>
  <c r="AP292" i="14"/>
  <c r="AA47" i="4" s="1"/>
  <c r="T292" i="14"/>
  <c r="AP282" i="14"/>
  <c r="AA37" i="4" s="1"/>
  <c r="G37" i="4" s="1"/>
  <c r="T282" i="14"/>
  <c r="AP350" i="14"/>
  <c r="AA105" i="4" s="1"/>
  <c r="G105" i="4" s="1"/>
  <c r="T350" i="14"/>
  <c r="AQ290" i="14"/>
  <c r="AB45" i="4" s="1"/>
  <c r="H45" i="4" s="1"/>
  <c r="U290" i="14"/>
  <c r="U44" i="14" s="1"/>
  <c r="AP260" i="14"/>
  <c r="AA15" i="4" s="1"/>
  <c r="G15" i="4" s="1"/>
  <c r="T260" i="14"/>
  <c r="V112" i="2"/>
  <c r="V232" i="14"/>
  <c r="AR232" i="14"/>
  <c r="T110" i="4" s="1"/>
  <c r="T160" i="14"/>
  <c r="AP160" i="14"/>
  <c r="R38" i="4" s="1"/>
  <c r="G38" i="4" s="1"/>
  <c r="T40" i="2"/>
  <c r="W159" i="14"/>
  <c r="AS159" i="14"/>
  <c r="AS240" i="14"/>
  <c r="U150" i="14"/>
  <c r="AQ150" i="14"/>
  <c r="S28" i="4" s="1"/>
  <c r="U30" i="2"/>
  <c r="W82" i="2"/>
  <c r="W202" i="14"/>
  <c r="AS204" i="14"/>
  <c r="G102" i="4"/>
  <c r="AP147" i="14"/>
  <c r="R25" i="4" s="1"/>
  <c r="T147" i="14"/>
  <c r="T27" i="2"/>
  <c r="AQ149" i="14"/>
  <c r="S27" i="4" s="1"/>
  <c r="U149" i="14"/>
  <c r="V66" i="2"/>
  <c r="V186" i="14"/>
  <c r="AR186" i="14"/>
  <c r="T64" i="4" s="1"/>
  <c r="W211" i="14"/>
  <c r="AS211" i="14"/>
  <c r="W91" i="2"/>
  <c r="V115" i="2"/>
  <c r="V235" i="14"/>
  <c r="AR235" i="14"/>
  <c r="T113" i="4" s="1"/>
  <c r="G111" i="4"/>
  <c r="U11" i="2"/>
  <c r="U131" i="14"/>
  <c r="AQ131" i="14"/>
  <c r="S9" i="4" s="1"/>
  <c r="AP193" i="14"/>
  <c r="R71" i="4" s="1"/>
  <c r="T193" i="14"/>
  <c r="G122" i="4"/>
  <c r="U205" i="14"/>
  <c r="AQ205" i="14"/>
  <c r="S83" i="4" s="1"/>
  <c r="U85" i="2"/>
  <c r="AP245" i="14"/>
  <c r="R123" i="4" s="1"/>
  <c r="T245" i="14"/>
  <c r="V59" i="2"/>
  <c r="V179" i="14"/>
  <c r="AR179" i="14"/>
  <c r="T57" i="4" s="1"/>
  <c r="W52" i="2"/>
  <c r="W172" i="14"/>
  <c r="AQ301" i="14"/>
  <c r="AB56" i="4" s="1"/>
  <c r="U301" i="14"/>
  <c r="W101" i="2"/>
  <c r="AT221" i="14" s="1"/>
  <c r="W221" i="14"/>
  <c r="AS221" i="14"/>
  <c r="U152" i="14"/>
  <c r="U29" i="14" s="1"/>
  <c r="AQ152" i="14"/>
  <c r="S30" i="4" s="1"/>
  <c r="U184" i="14"/>
  <c r="U247" i="14"/>
  <c r="AQ247" i="14"/>
  <c r="S125" i="4" s="1"/>
  <c r="AP323" i="14"/>
  <c r="AA78" i="4" s="1"/>
  <c r="T323" i="14"/>
  <c r="AP297" i="14"/>
  <c r="AA52" i="4" s="1"/>
  <c r="T297" i="14"/>
  <c r="AQ334" i="14"/>
  <c r="AB89" i="4" s="1"/>
  <c r="H89" i="4" s="1"/>
  <c r="U334" i="14"/>
  <c r="U88" i="14" s="1"/>
  <c r="AQ355" i="14"/>
  <c r="AB110" i="4" s="1"/>
  <c r="U355" i="14"/>
  <c r="U109" i="14" s="1"/>
  <c r="AQ365" i="14"/>
  <c r="AB120" i="4" s="1"/>
  <c r="U365" i="14"/>
  <c r="AQ359" i="14"/>
  <c r="AB114" i="4" s="1"/>
  <c r="U359" i="14"/>
  <c r="AP351" i="14"/>
  <c r="AA106" i="4" s="1"/>
  <c r="T351" i="14"/>
  <c r="AP268" i="14"/>
  <c r="AA23" i="4" s="1"/>
  <c r="T268" i="14"/>
  <c r="AP368" i="14"/>
  <c r="AA123" i="4" s="1"/>
  <c r="T368" i="14"/>
  <c r="AQ347" i="14"/>
  <c r="AB102" i="4" s="1"/>
  <c r="U347" i="14"/>
  <c r="AQ346" i="14"/>
  <c r="AB101" i="4" s="1"/>
  <c r="H101" i="4" s="1"/>
  <c r="U346" i="14"/>
  <c r="AP254" i="14"/>
  <c r="AA9" i="4" s="1"/>
  <c r="T254" i="14"/>
  <c r="AP294" i="14"/>
  <c r="AA49" i="4" s="1"/>
  <c r="G49" i="4" s="1"/>
  <c r="T294" i="14"/>
  <c r="AP311" i="14"/>
  <c r="AA66" i="4" s="1"/>
  <c r="G66" i="4" s="1"/>
  <c r="T311" i="14"/>
  <c r="AQ253" i="14"/>
  <c r="AB8" i="4" s="1"/>
  <c r="U253" i="14"/>
  <c r="T173" i="14"/>
  <c r="AP173" i="14"/>
  <c r="R51" i="4" s="1"/>
  <c r="T53" i="2"/>
  <c r="AS218" i="14"/>
  <c r="H118" i="4"/>
  <c r="U143" i="14"/>
  <c r="AQ143" i="14"/>
  <c r="S21" i="4" s="1"/>
  <c r="U23" i="2"/>
  <c r="F70" i="4"/>
  <c r="U132" i="14"/>
  <c r="AQ132" i="14"/>
  <c r="S10" i="4" s="1"/>
  <c r="U12" i="2"/>
  <c r="F20" i="4"/>
  <c r="W120" i="2"/>
  <c r="W240" i="14"/>
  <c r="U133" i="14"/>
  <c r="AQ133" i="14"/>
  <c r="S11" i="4" s="1"/>
  <c r="U13" i="2"/>
  <c r="T130" i="14"/>
  <c r="AP130" i="14"/>
  <c r="R8" i="4" s="1"/>
  <c r="G8" i="4" s="1"/>
  <c r="T10" i="2"/>
  <c r="U79" i="14"/>
  <c r="G23" i="4"/>
  <c r="AR157" i="14"/>
  <c r="T35" i="4" s="1"/>
  <c r="AP177" i="14"/>
  <c r="R55" i="4" s="1"/>
  <c r="G55" i="4" s="1"/>
  <c r="T177" i="14"/>
  <c r="T57" i="2"/>
  <c r="T65" i="2"/>
  <c r="T185" i="14"/>
  <c r="AP185" i="14"/>
  <c r="R63" i="4" s="1"/>
  <c r="G63" i="4" s="1"/>
  <c r="AR155" i="14"/>
  <c r="T33" i="4" s="1"/>
  <c r="AR221" i="14"/>
  <c r="T99" i="4" s="1"/>
  <c r="U126" i="2"/>
  <c r="U246" i="14"/>
  <c r="AQ246" i="14"/>
  <c r="S124" i="4" s="1"/>
  <c r="T109" i="2"/>
  <c r="AP229" i="14"/>
  <c r="R107" i="4" s="1"/>
  <c r="T229" i="14"/>
  <c r="F116" i="4"/>
  <c r="U24" i="2"/>
  <c r="U144" i="14"/>
  <c r="AQ144" i="14"/>
  <c r="S22" i="4" s="1"/>
  <c r="W94" i="2"/>
  <c r="AT214" i="14" s="1"/>
  <c r="W214" i="14"/>
  <c r="V188" i="14"/>
  <c r="AR188" i="14"/>
  <c r="T66" i="4" s="1"/>
  <c r="AP337" i="14"/>
  <c r="AA92" i="4" s="1"/>
  <c r="G92" i="4" s="1"/>
  <c r="T337" i="14"/>
  <c r="W92" i="2"/>
  <c r="W212" i="14"/>
  <c r="U145" i="14"/>
  <c r="AQ145" i="14"/>
  <c r="S23" i="4" s="1"/>
  <c r="W110" i="2"/>
  <c r="W230" i="14"/>
  <c r="AQ341" i="14"/>
  <c r="AB96" i="4" s="1"/>
  <c r="H96" i="4" s="1"/>
  <c r="U341" i="14"/>
  <c r="U95" i="14" s="1"/>
  <c r="T190" i="14"/>
  <c r="AP190" i="14"/>
  <c r="R68" i="4" s="1"/>
  <c r="G68" i="4" s="1"/>
  <c r="AT163" i="14"/>
  <c r="U193" i="14"/>
  <c r="AQ193" i="14"/>
  <c r="S71" i="4" s="1"/>
  <c r="V102" i="2"/>
  <c r="W222" i="14" s="1"/>
  <c r="V222" i="14"/>
  <c r="AR222" i="14"/>
  <c r="T100" i="4" s="1"/>
  <c r="AQ369" i="14"/>
  <c r="AB124" i="4" s="1"/>
  <c r="U369" i="14"/>
  <c r="AQ325" i="14"/>
  <c r="AB80" i="4" s="1"/>
  <c r="H80" i="4" s="1"/>
  <c r="U325" i="14"/>
  <c r="AQ317" i="14"/>
  <c r="AB72" i="4" s="1"/>
  <c r="U317" i="14"/>
  <c r="AP269" i="14"/>
  <c r="AA24" i="4" s="1"/>
  <c r="T269" i="14"/>
  <c r="AQ364" i="14"/>
  <c r="AB119" i="4" s="1"/>
  <c r="U364" i="14"/>
  <c r="AP358" i="14"/>
  <c r="AA113" i="4" s="1"/>
  <c r="G113" i="4" s="1"/>
  <c r="T358" i="14"/>
  <c r="AP342" i="14"/>
  <c r="AA97" i="4" s="1"/>
  <c r="T342" i="14"/>
  <c r="AP274" i="14"/>
  <c r="AA29" i="4" s="1"/>
  <c r="G29" i="4" s="1"/>
  <c r="T274" i="14"/>
  <c r="AP357" i="14"/>
  <c r="AA112" i="4" s="1"/>
  <c r="G112" i="4" s="1"/>
  <c r="T357" i="14"/>
  <c r="AP295" i="14"/>
  <c r="AA50" i="4" s="1"/>
  <c r="G50" i="4" s="1"/>
  <c r="T295" i="14"/>
  <c r="AP287" i="14"/>
  <c r="AA42" i="4" s="1"/>
  <c r="G42" i="4" s="1"/>
  <c r="T287" i="14"/>
  <c r="AP352" i="14"/>
  <c r="AA107" i="4" s="1"/>
  <c r="T352" i="14"/>
  <c r="AP354" i="14"/>
  <c r="AA109" i="4" s="1"/>
  <c r="T354" i="14"/>
  <c r="AP303" i="14"/>
  <c r="AA58" i="4" s="1"/>
  <c r="G58" i="4" s="1"/>
  <c r="T303" i="14"/>
  <c r="T201" i="14"/>
  <c r="AP201" i="14"/>
  <c r="R79" i="4" s="1"/>
  <c r="G79" i="4" s="1"/>
  <c r="T81" i="2"/>
  <c r="T184" i="14"/>
  <c r="AQ184" i="14" s="1"/>
  <c r="S62" i="4" s="1"/>
  <c r="AP184" i="14"/>
  <c r="R62" i="4" s="1"/>
  <c r="W98" i="2"/>
  <c r="W218" i="14"/>
  <c r="V140" i="14"/>
  <c r="AR140" i="14"/>
  <c r="T18" i="4" s="1"/>
  <c r="V20" i="2"/>
  <c r="U117" i="14"/>
  <c r="U87" i="2"/>
  <c r="U207" i="14"/>
  <c r="U84" i="14" s="1"/>
  <c r="AQ207" i="14"/>
  <c r="S85" i="4" s="1"/>
  <c r="H114" i="4"/>
  <c r="G11" i="4"/>
  <c r="X71" i="2"/>
  <c r="AT191" i="14"/>
  <c r="U104" i="2"/>
  <c r="U224" i="14"/>
  <c r="U101" i="14" s="1"/>
  <c r="AQ224" i="14"/>
  <c r="S102" i="4" s="1"/>
  <c r="H102" i="4" s="1"/>
  <c r="U76" i="2"/>
  <c r="U196" i="14"/>
  <c r="AQ196" i="14"/>
  <c r="S74" i="4" s="1"/>
  <c r="G117" i="4"/>
  <c r="AR167" i="14"/>
  <c r="T45" i="4" s="1"/>
  <c r="U233" i="14"/>
  <c r="U110" i="14" s="1"/>
  <c r="AQ233" i="14"/>
  <c r="S111" i="4" s="1"/>
  <c r="U113" i="2"/>
  <c r="W106" i="2"/>
  <c r="AS166" i="14"/>
  <c r="U124" i="2"/>
  <c r="U244" i="14"/>
  <c r="U121" i="14" s="1"/>
  <c r="AQ244" i="14"/>
  <c r="S122" i="4" s="1"/>
  <c r="V50" i="2"/>
  <c r="W170" i="14" s="1"/>
  <c r="V170" i="14"/>
  <c r="AR170" i="14"/>
  <c r="T48" i="4" s="1"/>
  <c r="V153" i="14"/>
  <c r="AR153" i="14"/>
  <c r="T31" i="4" s="1"/>
  <c r="U125" i="2"/>
  <c r="U245" i="14"/>
  <c r="AQ245" i="14"/>
  <c r="S123" i="4" s="1"/>
  <c r="U38" i="2"/>
  <c r="U158" i="14"/>
  <c r="AQ158" i="14"/>
  <c r="S36" i="4" s="1"/>
  <c r="AP285" i="14"/>
  <c r="AA40" i="4" s="1"/>
  <c r="T285" i="14"/>
  <c r="AQ324" i="14"/>
  <c r="AB79" i="4" s="1"/>
  <c r="U324" i="14"/>
  <c r="AQ300" i="14"/>
  <c r="AB55" i="4" s="1"/>
  <c r="U300" i="14"/>
  <c r="AP280" i="14"/>
  <c r="AA35" i="4" s="1"/>
  <c r="G35" i="4" s="1"/>
  <c r="T280" i="14"/>
  <c r="AP272" i="14"/>
  <c r="AA27" i="4" s="1"/>
  <c r="G27" i="4" s="1"/>
  <c r="T272" i="14"/>
  <c r="AQ356" i="14"/>
  <c r="AB111" i="4" s="1"/>
  <c r="U356" i="14"/>
  <c r="AP284" i="14"/>
  <c r="AA39" i="4" s="1"/>
  <c r="T284" i="14"/>
  <c r="AP345" i="14"/>
  <c r="AA100" i="4" s="1"/>
  <c r="G100" i="4" s="1"/>
  <c r="T345" i="14"/>
  <c r="AP271" i="14"/>
  <c r="AA26" i="4" s="1"/>
  <c r="T271" i="14"/>
  <c r="AQ362" i="14"/>
  <c r="AB117" i="4" s="1"/>
  <c r="U362" i="14"/>
  <c r="AQ348" i="14"/>
  <c r="AB103" i="4" s="1"/>
  <c r="U348" i="14"/>
  <c r="AQ318" i="14"/>
  <c r="AB73" i="4" s="1"/>
  <c r="U318" i="14"/>
  <c r="AP353" i="14"/>
  <c r="AA108" i="4" s="1"/>
  <c r="G108" i="4" s="1"/>
  <c r="T353" i="14"/>
  <c r="V164" i="14"/>
  <c r="AR164" i="14"/>
  <c r="T42" i="4" s="1"/>
  <c r="V44" i="2"/>
  <c r="AS138" i="14"/>
  <c r="U63" i="2"/>
  <c r="U183" i="14"/>
  <c r="AQ183" i="14"/>
  <c r="S61" i="4" s="1"/>
  <c r="T136" i="14"/>
  <c r="AP136" i="14"/>
  <c r="R14" i="4" s="1"/>
  <c r="G14" i="4" s="1"/>
  <c r="T16" i="2"/>
  <c r="U170" i="14"/>
  <c r="AQ170" i="14"/>
  <c r="S48" i="4" s="1"/>
  <c r="U113" i="14"/>
  <c r="G88" i="4"/>
  <c r="W67" i="2"/>
  <c r="W187" i="14"/>
  <c r="AS187" i="14"/>
  <c r="U119" i="2"/>
  <c r="U239" i="14"/>
  <c r="U116" i="14" s="1"/>
  <c r="AQ239" i="14"/>
  <c r="S117" i="4" s="1"/>
  <c r="V172" i="14"/>
  <c r="AR172" i="14"/>
  <c r="T50" i="4" s="1"/>
  <c r="G101" i="4"/>
  <c r="U182" i="14"/>
  <c r="AQ182" i="14"/>
  <c r="S60" i="4" s="1"/>
  <c r="U62" i="2"/>
  <c r="W35" i="2"/>
  <c r="W155" i="14"/>
  <c r="AS155" i="14"/>
  <c r="AR199" i="14"/>
  <c r="T77" i="4" s="1"/>
  <c r="V100" i="2"/>
  <c r="V220" i="14"/>
  <c r="AR220" i="14"/>
  <c r="T98" i="4" s="1"/>
  <c r="U242" i="14"/>
  <c r="U119" i="14" s="1"/>
  <c r="AQ242" i="14"/>
  <c r="S120" i="4" s="1"/>
  <c r="U122" i="2"/>
  <c r="F63" i="4"/>
  <c r="U93" i="2"/>
  <c r="U213" i="14"/>
  <c r="AQ213" i="14"/>
  <c r="S91" i="4" s="1"/>
  <c r="AR181" i="14"/>
  <c r="T59" i="4" s="1"/>
  <c r="U36" i="2"/>
  <c r="AQ156" i="14"/>
  <c r="S34" i="4" s="1"/>
  <c r="U156" i="14"/>
  <c r="T118" i="2"/>
  <c r="T238" i="14"/>
  <c r="AP238" i="14"/>
  <c r="R116" i="4" s="1"/>
  <c r="X60" i="2"/>
  <c r="AT180" i="14"/>
  <c r="W19" i="2"/>
  <c r="AT139" i="14" s="1"/>
  <c r="W139" i="14"/>
  <c r="V41" i="2"/>
  <c r="V161" i="14"/>
  <c r="W95" i="2"/>
  <c r="W215" i="14"/>
  <c r="AS215" i="14"/>
  <c r="T108" i="2"/>
  <c r="T228" i="14"/>
  <c r="AP228" i="14"/>
  <c r="R106" i="4" s="1"/>
  <c r="G106" i="4" s="1"/>
  <c r="W84" i="2"/>
  <c r="W204" i="14"/>
  <c r="W141" i="14"/>
  <c r="AS141" i="14"/>
  <c r="AP312" i="14"/>
  <c r="AA67" i="4" s="1"/>
  <c r="G67" i="4" s="1"/>
  <c r="T312" i="14"/>
  <c r="AP306" i="14"/>
  <c r="AA61" i="4" s="1"/>
  <c r="G61" i="4" s="1"/>
  <c r="T306" i="14"/>
  <c r="AP270" i="14"/>
  <c r="AA25" i="4" s="1"/>
  <c r="T270" i="14"/>
  <c r="AQ266" i="14"/>
  <c r="AB21" i="4" s="1"/>
  <c r="U266" i="14"/>
  <c r="AQ258" i="14"/>
  <c r="AB13" i="4" s="1"/>
  <c r="H13" i="4" s="1"/>
  <c r="U258" i="14"/>
  <c r="U12" i="14" s="1"/>
  <c r="AP252" i="14"/>
  <c r="AA7" i="4" s="1"/>
  <c r="T252" i="14"/>
  <c r="AQ283" i="14"/>
  <c r="AB38" i="4" s="1"/>
  <c r="U283" i="14"/>
  <c r="AP291" i="14"/>
  <c r="AA46" i="4" s="1"/>
  <c r="T291" i="14"/>
  <c r="AP278" i="14"/>
  <c r="AA33" i="4" s="1"/>
  <c r="G33" i="4" s="1"/>
  <c r="T278" i="14"/>
  <c r="AP327" i="14"/>
  <c r="AA82" i="4" s="1"/>
  <c r="G82" i="4" s="1"/>
  <c r="T327" i="14"/>
  <c r="AP319" i="14"/>
  <c r="AA74" i="4" s="1"/>
  <c r="G74" i="4" s="1"/>
  <c r="T319" i="14"/>
  <c r="AP366" i="14"/>
  <c r="AA121" i="4" s="1"/>
  <c r="G121" i="4" s="1"/>
  <c r="T366" i="14"/>
  <c r="AP370" i="14"/>
  <c r="AA125" i="4" s="1"/>
  <c r="G125" i="4" s="1"/>
  <c r="T370" i="14"/>
  <c r="AP281" i="14"/>
  <c r="AA36" i="4" s="1"/>
  <c r="G36" i="4" s="1"/>
  <c r="T281" i="14"/>
  <c r="T273" i="14"/>
  <c r="AP273" i="14"/>
  <c r="AA28" i="4" s="1"/>
  <c r="G28" i="4" s="1"/>
  <c r="U241" i="14"/>
  <c r="U118" i="14" s="1"/>
  <c r="AQ241" i="14"/>
  <c r="S119" i="4" s="1"/>
  <c r="H119" i="4" s="1"/>
  <c r="G97" i="4"/>
  <c r="U237" i="14"/>
  <c r="AQ237" i="14"/>
  <c r="S115" i="4" s="1"/>
  <c r="U117" i="2"/>
  <c r="U178" i="14"/>
  <c r="U55" i="14" s="1"/>
  <c r="AQ178" i="14"/>
  <c r="S56" i="4" s="1"/>
  <c r="H56" i="4" s="1"/>
  <c r="U58" i="2"/>
  <c r="F34" i="4"/>
  <c r="AR180" i="14"/>
  <c r="T58" i="4" s="1"/>
  <c r="W167" i="14"/>
  <c r="AS167" i="14"/>
  <c r="G120" i="4"/>
  <c r="AP162" i="14"/>
  <c r="R40" i="4" s="1"/>
  <c r="T162" i="14"/>
  <c r="T42" i="2"/>
  <c r="U31" i="2"/>
  <c r="AQ151" i="14"/>
  <c r="S29" i="4" s="1"/>
  <c r="U151" i="14"/>
  <c r="G39" i="4"/>
  <c r="G72" i="4"/>
  <c r="W46" i="2"/>
  <c r="AT166" i="14" s="1"/>
  <c r="W166" i="14"/>
  <c r="W97" i="2"/>
  <c r="W217" i="14"/>
  <c r="AS217" i="14"/>
  <c r="T56" i="2"/>
  <c r="T176" i="14"/>
  <c r="AP176" i="14"/>
  <c r="R54" i="4" s="1"/>
  <c r="G54" i="4" s="1"/>
  <c r="V216" i="14"/>
  <c r="AR216" i="14"/>
  <c r="T94" i="4" s="1"/>
  <c r="W181" i="14"/>
  <c r="AS181" i="14"/>
  <c r="X52" i="2"/>
  <c r="U17" i="2"/>
  <c r="U137" i="14"/>
  <c r="AQ137" i="14"/>
  <c r="S15" i="4" s="1"/>
  <c r="AT141" i="14"/>
  <c r="V103" i="2"/>
  <c r="V223" i="14"/>
  <c r="AR223" i="14"/>
  <c r="T101" i="4" s="1"/>
  <c r="AT159" i="14"/>
  <c r="AP293" i="14"/>
  <c r="AA48" i="4" s="1"/>
  <c r="G48" i="4" s="1"/>
  <c r="T293" i="14"/>
  <c r="AP286" i="14"/>
  <c r="AA41" i="4" s="1"/>
  <c r="G41" i="4" s="1"/>
  <c r="T286" i="14"/>
  <c r="AP289" i="14"/>
  <c r="AA44" i="4" s="1"/>
  <c r="G44" i="4" s="1"/>
  <c r="T289" i="14"/>
  <c r="AP309" i="14"/>
  <c r="AA64" i="4" s="1"/>
  <c r="G64" i="4" s="1"/>
  <c r="T309" i="14"/>
  <c r="AP315" i="14"/>
  <c r="AA70" i="4" s="1"/>
  <c r="G70" i="4" s="1"/>
  <c r="T315" i="14"/>
  <c r="AP296" i="14"/>
  <c r="AA51" i="4" s="1"/>
  <c r="T296" i="14"/>
  <c r="AP326" i="14"/>
  <c r="AA81" i="4" s="1"/>
  <c r="G81" i="4" s="1"/>
  <c r="T326" i="14"/>
  <c r="AP316" i="14"/>
  <c r="AA71" i="4" s="1"/>
  <c r="T316" i="14"/>
  <c r="AP261" i="14"/>
  <c r="AA16" i="4" s="1"/>
  <c r="G16" i="4" s="1"/>
  <c r="T261" i="14"/>
  <c r="AP338" i="14"/>
  <c r="AA93" i="4" s="1"/>
  <c r="G93" i="4" s="1"/>
  <c r="T338" i="14"/>
  <c r="AP329" i="14"/>
  <c r="AA84" i="4" s="1"/>
  <c r="T329" i="14"/>
  <c r="X116" i="2"/>
  <c r="AT236" i="14"/>
  <c r="AQ310" i="14"/>
  <c r="AB65" i="4" s="1"/>
  <c r="H65" i="4" s="1"/>
  <c r="U310" i="14"/>
  <c r="U64" i="14" s="1"/>
  <c r="AQ256" i="14"/>
  <c r="AB11" i="4" s="1"/>
  <c r="U256" i="14"/>
  <c r="AQ360" i="14"/>
  <c r="AB115" i="4" s="1"/>
  <c r="U360" i="14"/>
  <c r="U225" i="14"/>
  <c r="U102" i="14" s="1"/>
  <c r="AQ225" i="14"/>
  <c r="S103" i="4" s="1"/>
  <c r="H103" i="4" s="1"/>
  <c r="U105" i="2"/>
  <c r="U99" i="2"/>
  <c r="U219" i="14"/>
  <c r="AQ219" i="14"/>
  <c r="S97" i="4" s="1"/>
  <c r="V212" i="14"/>
  <c r="AR212" i="14"/>
  <c r="T90" i="4" s="1"/>
  <c r="W18" i="2"/>
  <c r="W138" i="14"/>
  <c r="T195" i="14"/>
  <c r="AP195" i="14"/>
  <c r="R73" i="4" s="1"/>
  <c r="G73" i="4" s="1"/>
  <c r="T75" i="2"/>
  <c r="U210" i="14"/>
  <c r="AQ210" i="14"/>
  <c r="S88" i="4" s="1"/>
  <c r="V111" i="2"/>
  <c r="V231" i="14"/>
  <c r="AR231" i="14"/>
  <c r="T109" i="4" s="1"/>
  <c r="F76" i="4"/>
  <c r="G19" i="4"/>
  <c r="F26" i="4"/>
  <c r="V171" i="14"/>
  <c r="AR171" i="14"/>
  <c r="T49" i="4" s="1"/>
  <c r="V51" i="2"/>
  <c r="AS180" i="14"/>
  <c r="W79" i="2"/>
  <c r="W199" i="14"/>
  <c r="AS199" i="14"/>
  <c r="AQ161" i="14"/>
  <c r="S39" i="4" s="1"/>
  <c r="U161" i="14"/>
  <c r="AR161" i="14" s="1"/>
  <c r="T39" i="4" s="1"/>
  <c r="G84" i="4"/>
  <c r="U29" i="2"/>
  <c r="F46" i="4"/>
  <c r="AS154" i="14"/>
  <c r="U86" i="14"/>
  <c r="AP321" i="14"/>
  <c r="AA76" i="4" s="1"/>
  <c r="T321" i="14"/>
  <c r="AP279" i="14"/>
  <c r="AA34" i="4" s="1"/>
  <c r="G34" i="4" s="1"/>
  <c r="T279" i="14"/>
  <c r="AP277" i="14"/>
  <c r="AA32" i="4" s="1"/>
  <c r="G32" i="4" s="1"/>
  <c r="T277" i="14"/>
  <c r="AQ343" i="14"/>
  <c r="AB98" i="4" s="1"/>
  <c r="H98" i="4" s="1"/>
  <c r="U343" i="14"/>
  <c r="U97" i="14" s="1"/>
  <c r="AP320" i="14"/>
  <c r="AA75" i="4" s="1"/>
  <c r="G75" i="4" s="1"/>
  <c r="T320" i="14"/>
  <c r="AP263" i="14"/>
  <c r="AA18" i="4" s="1"/>
  <c r="G18" i="4" s="1"/>
  <c r="T263" i="14"/>
  <c r="AP307" i="14"/>
  <c r="AA62" i="4" s="1"/>
  <c r="T307" i="14"/>
  <c r="AP328" i="14"/>
  <c r="AA83" i="4" s="1"/>
  <c r="G83" i="4" s="1"/>
  <c r="T328" i="14"/>
  <c r="AP336" i="14"/>
  <c r="AA91" i="4" s="1"/>
  <c r="G91" i="4" s="1"/>
  <c r="T336" i="14"/>
  <c r="AQ333" i="14"/>
  <c r="AB88" i="4" s="1"/>
  <c r="U333" i="14"/>
  <c r="AS236" i="14"/>
  <c r="G109" i="4"/>
  <c r="T208" i="14"/>
  <c r="AP208" i="14"/>
  <c r="R86" i="4" s="1"/>
  <c r="G86" i="4" s="1"/>
  <c r="T88" i="2"/>
  <c r="T14" i="2"/>
  <c r="T134" i="14"/>
  <c r="AP134" i="14"/>
  <c r="R12" i="4" s="1"/>
  <c r="G12" i="4" s="1"/>
  <c r="AS226" i="14"/>
  <c r="H110" i="4"/>
  <c r="V114" i="2"/>
  <c r="V234" i="14"/>
  <c r="AR234" i="14"/>
  <c r="T112" i="4" s="1"/>
  <c r="T146" i="14"/>
  <c r="AP146" i="14"/>
  <c r="R24" i="4" s="1"/>
  <c r="G24" i="4" s="1"/>
  <c r="T26" i="2"/>
  <c r="V139" i="14"/>
  <c r="AR139" i="14"/>
  <c r="T17" i="4" s="1"/>
  <c r="F107" i="4"/>
  <c r="V214" i="14"/>
  <c r="AR214" i="14"/>
  <c r="T92" i="4" s="1"/>
  <c r="T49" i="2"/>
  <c r="AP169" i="14"/>
  <c r="R47" i="4" s="1"/>
  <c r="G47" i="4" s="1"/>
  <c r="T169" i="14"/>
  <c r="U107" i="2"/>
  <c r="U227" i="14"/>
  <c r="AQ227" i="14"/>
  <c r="S105" i="4" s="1"/>
  <c r="G9" i="4"/>
  <c r="U74" i="2"/>
  <c r="U194" i="14"/>
  <c r="U71" i="14" s="1"/>
  <c r="AQ194" i="14"/>
  <c r="S72" i="4" s="1"/>
  <c r="H72" i="4" s="1"/>
  <c r="H57" i="4"/>
  <c r="U100" i="14"/>
  <c r="AO18" i="14"/>
  <c r="R18" i="14"/>
  <c r="S10" i="14"/>
  <c r="AP10" i="14"/>
  <c r="AP117" i="14"/>
  <c r="S117" i="14"/>
  <c r="AP123" i="14"/>
  <c r="S123" i="14"/>
  <c r="AP79" i="14"/>
  <c r="S79" i="14"/>
  <c r="AO33" i="14"/>
  <c r="R33" i="14"/>
  <c r="AO25" i="14"/>
  <c r="R25" i="14"/>
  <c r="AP116" i="14"/>
  <c r="S116" i="14"/>
  <c r="R104" i="14"/>
  <c r="AO104" i="14"/>
  <c r="AP44" i="14"/>
  <c r="S44" i="14"/>
  <c r="AO14" i="14"/>
  <c r="R14" i="14"/>
  <c r="AO27" i="14"/>
  <c r="R27" i="14"/>
  <c r="AP29" i="14"/>
  <c r="S29" i="14"/>
  <c r="AP78" i="14"/>
  <c r="S78" i="14"/>
  <c r="AO16" i="14"/>
  <c r="R16" i="14"/>
  <c r="AP54" i="14"/>
  <c r="S54" i="14"/>
  <c r="AO52" i="14"/>
  <c r="R52" i="14"/>
  <c r="AO34" i="14"/>
  <c r="R34" i="14"/>
  <c r="AO68" i="14"/>
  <c r="R68" i="14"/>
  <c r="AO26" i="14"/>
  <c r="R26" i="14"/>
  <c r="AO103" i="14"/>
  <c r="R103" i="14"/>
  <c r="AP110" i="14"/>
  <c r="S110" i="14"/>
  <c r="AP94" i="14"/>
  <c r="S94" i="14"/>
  <c r="AO38" i="14"/>
  <c r="R38" i="14"/>
  <c r="R76" i="14"/>
  <c r="AO76" i="14"/>
  <c r="AO32" i="14"/>
  <c r="R32" i="14"/>
  <c r="AP56" i="14"/>
  <c r="S56" i="14"/>
  <c r="AO46" i="14"/>
  <c r="R46" i="14"/>
  <c r="AO36" i="14"/>
  <c r="R36" i="14"/>
  <c r="AO120" i="14"/>
  <c r="R120" i="14"/>
  <c r="AO115" i="14"/>
  <c r="R115" i="14"/>
  <c r="AP86" i="14"/>
  <c r="S86" i="14"/>
  <c r="AO42" i="14"/>
  <c r="R42" i="14"/>
  <c r="S100" i="14"/>
  <c r="AP100" i="14"/>
  <c r="AO73" i="14"/>
  <c r="R73" i="14"/>
  <c r="AO13" i="14"/>
  <c r="R13" i="14"/>
  <c r="AO21" i="14"/>
  <c r="R21" i="14"/>
  <c r="AO45" i="14"/>
  <c r="R45" i="14"/>
  <c r="R15" i="14"/>
  <c r="AO15" i="14"/>
  <c r="AO83" i="14"/>
  <c r="R83" i="14"/>
  <c r="AO65" i="14"/>
  <c r="R65" i="14"/>
  <c r="AO85" i="14"/>
  <c r="R85" i="14"/>
  <c r="AO66" i="14"/>
  <c r="R66" i="14"/>
  <c r="AO62" i="14"/>
  <c r="R62" i="14"/>
  <c r="AO89" i="14"/>
  <c r="R89" i="14"/>
  <c r="AO61" i="14"/>
  <c r="R61" i="14"/>
  <c r="R106" i="14"/>
  <c r="AO106" i="14"/>
  <c r="AO82" i="14"/>
  <c r="R82" i="14"/>
  <c r="R108" i="14"/>
  <c r="AO108" i="14"/>
  <c r="AO90" i="14"/>
  <c r="R90" i="14"/>
  <c r="AP87" i="14"/>
  <c r="S87" i="14"/>
  <c r="AP7" i="14"/>
  <c r="S7" i="14"/>
  <c r="AP20" i="14"/>
  <c r="S20" i="14"/>
  <c r="AO8" i="14"/>
  <c r="R8" i="14"/>
  <c r="AP88" i="14"/>
  <c r="S88" i="14"/>
  <c r="AO63" i="14"/>
  <c r="R63" i="14"/>
  <c r="AP119" i="14"/>
  <c r="S119" i="14"/>
  <c r="AO50" i="14"/>
  <c r="R50" i="14"/>
  <c r="AO105" i="14"/>
  <c r="R105" i="14"/>
  <c r="R80" i="14"/>
  <c r="AO80" i="14"/>
  <c r="AO22" i="14"/>
  <c r="R22" i="14"/>
  <c r="R70" i="14"/>
  <c r="AO70" i="14"/>
  <c r="AO122" i="14"/>
  <c r="R122" i="14"/>
  <c r="AP97" i="14"/>
  <c r="S97" i="14"/>
  <c r="AO111" i="14"/>
  <c r="R111" i="14"/>
  <c r="R74" i="14"/>
  <c r="AO74" i="14"/>
  <c r="AO57" i="14"/>
  <c r="R57" i="14"/>
  <c r="AO39" i="14"/>
  <c r="R39" i="14"/>
  <c r="AO81" i="14"/>
  <c r="R81" i="14"/>
  <c r="AP114" i="14"/>
  <c r="S114" i="14"/>
  <c r="AO60" i="14"/>
  <c r="R60" i="14"/>
  <c r="AO67" i="14"/>
  <c r="R67" i="14"/>
  <c r="AO6" i="14"/>
  <c r="R6" i="14"/>
  <c r="AP37" i="14"/>
  <c r="S37" i="14"/>
  <c r="AP101" i="14"/>
  <c r="S101" i="14"/>
  <c r="AO40" i="14"/>
  <c r="R40" i="14"/>
  <c r="AO43" i="14"/>
  <c r="R43" i="14"/>
  <c r="AO69" i="14"/>
  <c r="R69" i="14"/>
  <c r="AO77" i="14"/>
  <c r="R77" i="14"/>
  <c r="AO47" i="14"/>
  <c r="R47" i="14"/>
  <c r="AO51" i="14"/>
  <c r="R51" i="14"/>
  <c r="AO49" i="14"/>
  <c r="R49" i="14"/>
  <c r="AO17" i="14"/>
  <c r="R17" i="14"/>
  <c r="AO41" i="14"/>
  <c r="R41" i="14"/>
  <c r="AP84" i="14"/>
  <c r="S84" i="14"/>
  <c r="AP102" i="14"/>
  <c r="S102" i="14"/>
  <c r="AO30" i="14"/>
  <c r="R30" i="14"/>
  <c r="AP72" i="14"/>
  <c r="S72" i="14"/>
  <c r="AO58" i="14"/>
  <c r="R58" i="14"/>
  <c r="AO107" i="14"/>
  <c r="R107" i="14"/>
  <c r="AP121" i="14"/>
  <c r="S121" i="14"/>
  <c r="AP64" i="14"/>
  <c r="S64" i="14"/>
  <c r="AO24" i="14"/>
  <c r="R24" i="14"/>
  <c r="AP12" i="14"/>
  <c r="S12" i="14"/>
  <c r="AP53" i="14"/>
  <c r="S53" i="14"/>
  <c r="AO92" i="14"/>
  <c r="R92" i="14"/>
  <c r="AP109" i="14"/>
  <c r="S109" i="14"/>
  <c r="AP113" i="14"/>
  <c r="S113" i="14"/>
  <c r="AO11" i="14"/>
  <c r="R11" i="14"/>
  <c r="AP71" i="14"/>
  <c r="S71" i="14"/>
  <c r="AP55" i="14"/>
  <c r="S55" i="14"/>
  <c r="AO23" i="14"/>
  <c r="R23" i="14"/>
  <c r="AO98" i="14"/>
  <c r="R98" i="14"/>
  <c r="AP118" i="14"/>
  <c r="S118" i="14"/>
  <c r="AO112" i="14"/>
  <c r="R112" i="14"/>
  <c r="AO75" i="14"/>
  <c r="R75" i="14"/>
  <c r="R96" i="14"/>
  <c r="AO96" i="14"/>
  <c r="AO28" i="14"/>
  <c r="R28" i="14"/>
  <c r="R31" i="14"/>
  <c r="AO31" i="14"/>
  <c r="AO19" i="14"/>
  <c r="R19" i="14"/>
  <c r="AO99" i="14"/>
  <c r="R99" i="14"/>
  <c r="AO59" i="14"/>
  <c r="R59" i="14"/>
  <c r="AO48" i="14"/>
  <c r="R48" i="14"/>
  <c r="AO91" i="14"/>
  <c r="R91" i="14"/>
  <c r="AO9" i="14"/>
  <c r="R9" i="14"/>
  <c r="AO93" i="14"/>
  <c r="R93" i="14"/>
  <c r="R124" i="14"/>
  <c r="AO124" i="14"/>
  <c r="AO35" i="14"/>
  <c r="R35" i="14"/>
  <c r="AP95" i="14"/>
  <c r="S95" i="14"/>
  <c r="AQ95" i="14"/>
  <c r="T160" i="2"/>
  <c r="T188" i="2"/>
  <c r="U235" i="2"/>
  <c r="AQ109" i="14"/>
  <c r="U180" i="2"/>
  <c r="T135" i="2"/>
  <c r="U163" i="2"/>
  <c r="U179" i="2"/>
  <c r="T171" i="2"/>
  <c r="T158" i="2"/>
  <c r="T237" i="2"/>
  <c r="T143" i="2"/>
  <c r="T167" i="2"/>
  <c r="T174" i="2"/>
  <c r="T208" i="2"/>
  <c r="T161" i="2"/>
  <c r="V135" i="36"/>
  <c r="W135" i="36" s="1"/>
  <c r="T137" i="2"/>
  <c r="T229" i="2"/>
  <c r="U170" i="2"/>
  <c r="AQ44" i="14"/>
  <c r="T184" i="2"/>
  <c r="T183" i="2"/>
  <c r="T153" i="2"/>
  <c r="T211" i="2"/>
  <c r="T217" i="2"/>
  <c r="T152" i="2"/>
  <c r="T231" i="2"/>
  <c r="T185" i="2"/>
  <c r="U226" i="2"/>
  <c r="AQ100" i="14"/>
  <c r="T199" i="2"/>
  <c r="T246" i="2"/>
  <c r="T230" i="2"/>
  <c r="T250" i="2"/>
  <c r="T191" i="2"/>
  <c r="U213" i="2"/>
  <c r="AQ87" i="14"/>
  <c r="U204" i="2"/>
  <c r="T154" i="2"/>
  <c r="T177" i="2"/>
  <c r="T186" i="2"/>
  <c r="U214" i="2"/>
  <c r="AQ88" i="14"/>
  <c r="AQ55" i="14"/>
  <c r="U181" i="2"/>
  <c r="U146" i="2"/>
  <c r="AQ20" i="14"/>
  <c r="T139" i="2"/>
  <c r="U236" i="2"/>
  <c r="AQ110" i="14"/>
  <c r="T148" i="2"/>
  <c r="T196" i="2"/>
  <c r="T141" i="2"/>
  <c r="T145" i="2"/>
  <c r="U227" i="2"/>
  <c r="AQ101" i="14"/>
  <c r="T175" i="2"/>
  <c r="T162" i="2"/>
  <c r="T232" i="2"/>
  <c r="T216" i="2"/>
  <c r="T224" i="2"/>
  <c r="T241" i="2"/>
  <c r="T165" i="2"/>
  <c r="T150" i="2"/>
  <c r="T193" i="2"/>
  <c r="T149" i="2"/>
  <c r="T178" i="2"/>
  <c r="U138" i="2"/>
  <c r="AQ12" i="14"/>
  <c r="U212" i="2"/>
  <c r="AQ86" i="14"/>
  <c r="T238" i="2"/>
  <c r="T147" i="2"/>
  <c r="T206" i="2"/>
  <c r="T202" i="2"/>
  <c r="T225" i="2"/>
  <c r="T218" i="2"/>
  <c r="T219" i="2"/>
  <c r="U242" i="2"/>
  <c r="AQ116" i="14"/>
  <c r="U198" i="2"/>
  <c r="T140" i="2"/>
  <c r="W102" i="2"/>
  <c r="T192" i="2"/>
  <c r="T176" i="2"/>
  <c r="T203" i="2"/>
  <c r="T144" i="2"/>
  <c r="U155" i="2"/>
  <c r="AQ29" i="14"/>
  <c r="T215" i="2"/>
  <c r="T201" i="2"/>
  <c r="T222" i="2"/>
  <c r="T159" i="2"/>
  <c r="U220" i="2"/>
  <c r="AQ94" i="14"/>
  <c r="T164" i="2"/>
  <c r="T248" i="2"/>
  <c r="T207" i="2"/>
  <c r="U210" i="2"/>
  <c r="AQ84" i="14"/>
  <c r="U190" i="2"/>
  <c r="AQ64" i="14"/>
  <c r="T156" i="2"/>
  <c r="U136" i="2"/>
  <c r="AQ10" i="14"/>
  <c r="U240" i="2"/>
  <c r="AQ114" i="14"/>
  <c r="U243" i="2"/>
  <c r="AQ117" i="14"/>
  <c r="T173" i="2"/>
  <c r="AQ79" i="14"/>
  <c r="U205" i="2"/>
  <c r="T166" i="2"/>
  <c r="AQ71" i="14"/>
  <c r="U197" i="2"/>
  <c r="T142" i="2"/>
  <c r="T189" i="2"/>
  <c r="U245" i="2"/>
  <c r="AQ119" i="14"/>
  <c r="U244" i="2"/>
  <c r="AQ118" i="14"/>
  <c r="T132" i="2"/>
  <c r="T157" i="2"/>
  <c r="U223" i="2"/>
  <c r="AQ97" i="14"/>
  <c r="T172" i="2"/>
  <c r="T134" i="2"/>
  <c r="T233" i="2"/>
  <c r="U247" i="2"/>
  <c r="AQ121" i="14"/>
  <c r="U249" i="2"/>
  <c r="AQ123" i="14"/>
  <c r="T194" i="2"/>
  <c r="T187" i="2"/>
  <c r="U25" i="2"/>
  <c r="T169" i="2"/>
  <c r="T195" i="2"/>
  <c r="U239" i="2"/>
  <c r="AQ113" i="14"/>
  <c r="T168" i="2"/>
  <c r="U182" i="2"/>
  <c r="AQ56" i="14"/>
  <c r="T200" i="2"/>
  <c r="T151" i="2"/>
  <c r="T209" i="2"/>
  <c r="U228" i="2"/>
  <c r="AQ102" i="14"/>
  <c r="T234" i="2"/>
  <c r="U133" i="2"/>
  <c r="X94" i="2"/>
  <c r="U121" i="2"/>
  <c r="X95" i="2"/>
  <c r="X101" i="2"/>
  <c r="W78" i="36"/>
  <c r="W127" i="36"/>
  <c r="U64" i="2"/>
  <c r="U73" i="2"/>
  <c r="X55" i="2"/>
  <c r="U127" i="2"/>
  <c r="X92" i="2"/>
  <c r="T54" i="2"/>
  <c r="W215" i="36"/>
  <c r="W22" i="36"/>
  <c r="V125" i="2"/>
  <c r="T70" i="2"/>
  <c r="V24" i="2"/>
  <c r="W50" i="2"/>
  <c r="AT170" i="14" s="1"/>
  <c r="V68" i="2"/>
  <c r="V25" i="36"/>
  <c r="W25" i="36" s="1"/>
  <c r="W151" i="36"/>
  <c r="U54" i="36"/>
  <c r="V54" i="36" s="1"/>
  <c r="W54" i="36" s="1"/>
  <c r="W121" i="36"/>
  <c r="U108" i="2"/>
  <c r="V17" i="2"/>
  <c r="W61" i="2"/>
  <c r="V83" i="2"/>
  <c r="W247" i="36"/>
  <c r="U221" i="36"/>
  <c r="V221" i="36" s="1"/>
  <c r="V90" i="2"/>
  <c r="W77" i="36"/>
  <c r="V33" i="2"/>
  <c r="X110" i="2"/>
  <c r="U70" i="36"/>
  <c r="V70" i="36" s="1"/>
  <c r="W70" i="36" s="1"/>
  <c r="U56" i="2"/>
  <c r="T22" i="2"/>
  <c r="U77" i="2"/>
  <c r="W174" i="36"/>
  <c r="W214" i="36"/>
  <c r="U171" i="36"/>
  <c r="V96" i="36"/>
  <c r="W96" i="36" s="1"/>
  <c r="U86" i="36"/>
  <c r="V86" i="36" s="1"/>
  <c r="V56" i="36"/>
  <c r="W56" i="36" s="1"/>
  <c r="V32" i="36"/>
  <c r="W32" i="36" s="1"/>
  <c r="W64" i="36"/>
  <c r="H30" i="4" l="1"/>
  <c r="G40" i="4"/>
  <c r="H117" i="4"/>
  <c r="H122" i="4"/>
  <c r="H85" i="4"/>
  <c r="G123" i="4"/>
  <c r="G78" i="4"/>
  <c r="H120" i="4"/>
  <c r="U22" i="2"/>
  <c r="U142" i="14"/>
  <c r="AQ142" i="14"/>
  <c r="S20" i="4" s="1"/>
  <c r="V108" i="2"/>
  <c r="V228" i="14"/>
  <c r="W24" i="2"/>
  <c r="AT144" i="14" s="1"/>
  <c r="W144" i="14"/>
  <c r="AR253" i="14"/>
  <c r="AC8" i="4" s="1"/>
  <c r="V253" i="14"/>
  <c r="AQ314" i="14"/>
  <c r="AB69" i="4" s="1"/>
  <c r="H69" i="4" s="1"/>
  <c r="U314" i="14"/>
  <c r="U68" i="14" s="1"/>
  <c r="U190" i="14"/>
  <c r="AQ190" i="14"/>
  <c r="S68" i="4" s="1"/>
  <c r="AQ354" i="14"/>
  <c r="AB109" i="4" s="1"/>
  <c r="H109" i="4" s="1"/>
  <c r="U354" i="14"/>
  <c r="U108" i="14" s="1"/>
  <c r="AQ288" i="14"/>
  <c r="AB43" i="4" s="1"/>
  <c r="H43" i="4" s="1"/>
  <c r="U288" i="14"/>
  <c r="U42" i="14" s="1"/>
  <c r="AR343" i="14"/>
  <c r="AC98" i="4" s="1"/>
  <c r="V343" i="14"/>
  <c r="AQ262" i="14"/>
  <c r="AB17" i="4" s="1"/>
  <c r="H17" i="4" s="1"/>
  <c r="U262" i="14"/>
  <c r="U16" i="14" s="1"/>
  <c r="AR363" i="14"/>
  <c r="AC118" i="4" s="1"/>
  <c r="I118" i="4" s="1"/>
  <c r="V363" i="14"/>
  <c r="V117" i="14" s="1"/>
  <c r="AQ342" i="14"/>
  <c r="AB97" i="4" s="1"/>
  <c r="H97" i="4" s="1"/>
  <c r="U342" i="14"/>
  <c r="AQ312" i="14"/>
  <c r="AB67" i="4" s="1"/>
  <c r="U312" i="14"/>
  <c r="AQ338" i="14"/>
  <c r="AB93" i="4" s="1"/>
  <c r="H93" i="4" s="1"/>
  <c r="U338" i="14"/>
  <c r="U92" i="14" s="1"/>
  <c r="AQ344" i="14"/>
  <c r="AB99" i="4" s="1"/>
  <c r="H99" i="4" s="1"/>
  <c r="U344" i="14"/>
  <c r="U98" i="14" s="1"/>
  <c r="AQ261" i="14"/>
  <c r="AB16" i="4" s="1"/>
  <c r="H16" i="4" s="1"/>
  <c r="U261" i="14"/>
  <c r="U15" i="14" s="1"/>
  <c r="AR301" i="14"/>
  <c r="AC56" i="4" s="1"/>
  <c r="V301" i="14"/>
  <c r="AR324" i="14"/>
  <c r="AC79" i="4" s="1"/>
  <c r="V324" i="14"/>
  <c r="AQ303" i="14"/>
  <c r="AB58" i="4" s="1"/>
  <c r="H58" i="4" s="1"/>
  <c r="U303" i="14"/>
  <c r="U57" i="14" s="1"/>
  <c r="AQ328" i="14"/>
  <c r="AB83" i="4" s="1"/>
  <c r="H83" i="4" s="1"/>
  <c r="U328" i="14"/>
  <c r="V299" i="14"/>
  <c r="AR299" i="14"/>
  <c r="AC54" i="4" s="1"/>
  <c r="AQ308" i="14"/>
  <c r="AB63" i="4" s="1"/>
  <c r="U308" i="14"/>
  <c r="W51" i="2"/>
  <c r="W171" i="14"/>
  <c r="AS171" i="14"/>
  <c r="V178" i="14"/>
  <c r="AR178" i="14"/>
  <c r="T56" i="4" s="1"/>
  <c r="I56" i="4" s="1"/>
  <c r="V58" i="2"/>
  <c r="W100" i="2"/>
  <c r="X100" i="2" s="1"/>
  <c r="W220" i="14"/>
  <c r="U81" i="2"/>
  <c r="U201" i="14"/>
  <c r="U78" i="14" s="1"/>
  <c r="AQ201" i="14"/>
  <c r="AT212" i="14"/>
  <c r="U123" i="14"/>
  <c r="U10" i="14"/>
  <c r="W66" i="2"/>
  <c r="AT186" i="14" s="1"/>
  <c r="W186" i="14"/>
  <c r="V69" i="2"/>
  <c r="V189" i="14"/>
  <c r="AR189" i="14"/>
  <c r="T67" i="4" s="1"/>
  <c r="G7" i="4"/>
  <c r="U200" i="14"/>
  <c r="AQ200" i="14"/>
  <c r="S78" i="4" s="1"/>
  <c r="U80" i="2"/>
  <c r="G52" i="4"/>
  <c r="G76" i="4"/>
  <c r="AR317" i="14"/>
  <c r="AC72" i="4" s="1"/>
  <c r="V317" i="14"/>
  <c r="AQ321" i="14"/>
  <c r="AB76" i="4" s="1"/>
  <c r="U321" i="14"/>
  <c r="X102" i="2"/>
  <c r="AT222" i="14"/>
  <c r="AQ345" i="14"/>
  <c r="AB100" i="4" s="1"/>
  <c r="H100" i="4" s="1"/>
  <c r="U345" i="14"/>
  <c r="U99" i="14" s="1"/>
  <c r="AR258" i="14"/>
  <c r="AC13" i="4" s="1"/>
  <c r="I13" i="4" s="1"/>
  <c r="V258" i="14"/>
  <c r="V12" i="14" s="1"/>
  <c r="AQ336" i="14"/>
  <c r="AB91" i="4" s="1"/>
  <c r="U336" i="14"/>
  <c r="AQ316" i="14"/>
  <c r="AB71" i="4" s="1"/>
  <c r="H71" i="4" s="1"/>
  <c r="U316" i="14"/>
  <c r="AR346" i="14"/>
  <c r="AC101" i="4" s="1"/>
  <c r="I101" i="4" s="1"/>
  <c r="V346" i="14"/>
  <c r="AQ304" i="14"/>
  <c r="AB59" i="4" s="1"/>
  <c r="H59" i="4" s="1"/>
  <c r="U304" i="14"/>
  <c r="U58" i="14" s="1"/>
  <c r="AQ294" i="14"/>
  <c r="AB49" i="4" s="1"/>
  <c r="H49" i="4" s="1"/>
  <c r="U294" i="14"/>
  <c r="U48" i="14" s="1"/>
  <c r="AQ280" i="14"/>
  <c r="AB35" i="4" s="1"/>
  <c r="H35" i="4" s="1"/>
  <c r="U280" i="14"/>
  <c r="U34" i="14" s="1"/>
  <c r="U169" i="14"/>
  <c r="AQ169" i="14"/>
  <c r="S47" i="4" s="1"/>
  <c r="U49" i="2"/>
  <c r="AS234" i="14"/>
  <c r="W111" i="2"/>
  <c r="AT231" i="14" s="1"/>
  <c r="W231" i="14"/>
  <c r="AS231" i="14"/>
  <c r="U228" i="14"/>
  <c r="AQ228" i="14"/>
  <c r="S106" i="4" s="1"/>
  <c r="AS139" i="14"/>
  <c r="U136" i="14"/>
  <c r="AQ136" i="14"/>
  <c r="S14" i="4" s="1"/>
  <c r="U16" i="2"/>
  <c r="AS140" i="14"/>
  <c r="AS222" i="14"/>
  <c r="AR144" i="14"/>
  <c r="T22" i="4" s="1"/>
  <c r="V144" i="14"/>
  <c r="V126" i="2"/>
  <c r="V246" i="14"/>
  <c r="AR246" i="14"/>
  <c r="T124" i="4" s="1"/>
  <c r="U185" i="14"/>
  <c r="U62" i="14" s="1"/>
  <c r="AQ185" i="14"/>
  <c r="S63" i="4" s="1"/>
  <c r="U65" i="2"/>
  <c r="V85" i="2"/>
  <c r="V205" i="14"/>
  <c r="AR205" i="14"/>
  <c r="T83" i="4" s="1"/>
  <c r="W115" i="2"/>
  <c r="W235" i="14"/>
  <c r="AS235" i="14"/>
  <c r="AS232" i="14"/>
  <c r="V193" i="14"/>
  <c r="AR193" i="14"/>
  <c r="T71" i="4" s="1"/>
  <c r="V348" i="14"/>
  <c r="AR348" i="14"/>
  <c r="AC103" i="4" s="1"/>
  <c r="AR359" i="14"/>
  <c r="AC114" i="4" s="1"/>
  <c r="I114" i="4" s="1"/>
  <c r="V359" i="14"/>
  <c r="V113" i="14" s="1"/>
  <c r="AQ252" i="14"/>
  <c r="AB7" i="4" s="1"/>
  <c r="U252" i="14"/>
  <c r="AR360" i="14"/>
  <c r="AC115" i="4" s="1"/>
  <c r="V360" i="14"/>
  <c r="AQ327" i="14"/>
  <c r="AB82" i="4" s="1"/>
  <c r="H82" i="4" s="1"/>
  <c r="U327" i="14"/>
  <c r="U81" i="14" s="1"/>
  <c r="AQ335" i="14"/>
  <c r="AB90" i="4" s="1"/>
  <c r="H90" i="4" s="1"/>
  <c r="U335" i="14"/>
  <c r="U89" i="14" s="1"/>
  <c r="AQ260" i="14"/>
  <c r="AB15" i="4" s="1"/>
  <c r="U260" i="14"/>
  <c r="AQ322" i="14"/>
  <c r="AB77" i="4" s="1"/>
  <c r="H77" i="4" s="1"/>
  <c r="U322" i="14"/>
  <c r="U76" i="14" s="1"/>
  <c r="AQ298" i="14"/>
  <c r="AB53" i="4" s="1"/>
  <c r="H53" i="4" s="1"/>
  <c r="U298" i="14"/>
  <c r="U52" i="14" s="1"/>
  <c r="AQ352" i="14"/>
  <c r="AB107" i="4" s="1"/>
  <c r="U352" i="14"/>
  <c r="AQ268" i="14"/>
  <c r="AB23" i="4" s="1"/>
  <c r="U268" i="14"/>
  <c r="AR333" i="14"/>
  <c r="AC88" i="4" s="1"/>
  <c r="V333" i="14"/>
  <c r="AQ305" i="14"/>
  <c r="AB60" i="4" s="1"/>
  <c r="U305" i="14"/>
  <c r="AQ287" i="14"/>
  <c r="AB42" i="4" s="1"/>
  <c r="H42" i="4" s="1"/>
  <c r="U287" i="14"/>
  <c r="U41" i="14" s="1"/>
  <c r="AR283" i="14"/>
  <c r="AC38" i="4" s="1"/>
  <c r="V283" i="14"/>
  <c r="W114" i="2"/>
  <c r="W234" i="14"/>
  <c r="U134" i="14"/>
  <c r="AQ134" i="14"/>
  <c r="S12" i="4" s="1"/>
  <c r="U14" i="2"/>
  <c r="U96" i="14"/>
  <c r="V100" i="14"/>
  <c r="AT217" i="14"/>
  <c r="X97" i="2"/>
  <c r="V122" i="2"/>
  <c r="V242" i="14"/>
  <c r="AR242" i="14"/>
  <c r="T120" i="4" s="1"/>
  <c r="AS170" i="14"/>
  <c r="V104" i="2"/>
  <c r="V224" i="14"/>
  <c r="AR224" i="14"/>
  <c r="T102" i="4" s="1"/>
  <c r="AT240" i="14"/>
  <c r="X120" i="2"/>
  <c r="V23" i="2"/>
  <c r="V143" i="14"/>
  <c r="AR143" i="14"/>
  <c r="T21" i="4" s="1"/>
  <c r="AT172" i="14"/>
  <c r="V131" i="14"/>
  <c r="AR131" i="14"/>
  <c r="T9" i="4" s="1"/>
  <c r="V11" i="2"/>
  <c r="X91" i="2"/>
  <c r="AT211" i="14"/>
  <c r="W232" i="14"/>
  <c r="W112" i="2"/>
  <c r="G116" i="4"/>
  <c r="U78" i="2"/>
  <c r="U198" i="14"/>
  <c r="U75" i="14" s="1"/>
  <c r="AQ198" i="14"/>
  <c r="S76" i="4" s="1"/>
  <c r="H76" i="4" s="1"/>
  <c r="W245" i="14"/>
  <c r="V241" i="14"/>
  <c r="AR241" i="14"/>
  <c r="T119" i="4" s="1"/>
  <c r="V64" i="2"/>
  <c r="W184" i="14" s="1"/>
  <c r="V184" i="14"/>
  <c r="AR184" i="14"/>
  <c r="T62" i="4" s="1"/>
  <c r="AQ329" i="14"/>
  <c r="AB84" i="4" s="1"/>
  <c r="H84" i="4" s="1"/>
  <c r="U329" i="14"/>
  <c r="U83" i="14" s="1"/>
  <c r="AQ315" i="14"/>
  <c r="AB70" i="4" s="1"/>
  <c r="H70" i="4" s="1"/>
  <c r="U315" i="14"/>
  <c r="AR367" i="14"/>
  <c r="AC122" i="4" s="1"/>
  <c r="V367" i="14"/>
  <c r="AQ286" i="14"/>
  <c r="AB41" i="4" s="1"/>
  <c r="H41" i="4" s="1"/>
  <c r="U286" i="14"/>
  <c r="U40" i="14" s="1"/>
  <c r="AQ368" i="14"/>
  <c r="AB123" i="4" s="1"/>
  <c r="H123" i="4" s="1"/>
  <c r="U368" i="14"/>
  <c r="AQ326" i="14"/>
  <c r="AB81" i="4" s="1"/>
  <c r="H81" i="4" s="1"/>
  <c r="U326" i="14"/>
  <c r="AQ269" i="14"/>
  <c r="AB24" i="4" s="1"/>
  <c r="U269" i="14"/>
  <c r="AQ282" i="14"/>
  <c r="AB37" i="4" s="1"/>
  <c r="H37" i="4" s="1"/>
  <c r="U282" i="14"/>
  <c r="U36" i="14" s="1"/>
  <c r="AR334" i="14"/>
  <c r="AC89" i="4" s="1"/>
  <c r="I89" i="4" s="1"/>
  <c r="V334" i="14"/>
  <c r="V88" i="14" s="1"/>
  <c r="AQ311" i="14"/>
  <c r="AB66" i="4" s="1"/>
  <c r="H66" i="4" s="1"/>
  <c r="U311" i="14"/>
  <c r="U65" i="14" s="1"/>
  <c r="AQ351" i="14"/>
  <c r="AB106" i="4" s="1"/>
  <c r="U351" i="14"/>
  <c r="AR290" i="14"/>
  <c r="AC45" i="4" s="1"/>
  <c r="I45" i="4" s="1"/>
  <c r="V290" i="14"/>
  <c r="V44" i="14" s="1"/>
  <c r="AQ263" i="14"/>
  <c r="AB18" i="4" s="1"/>
  <c r="H18" i="4" s="1"/>
  <c r="U263" i="14"/>
  <c r="U17" i="14" s="1"/>
  <c r="AQ255" i="14"/>
  <c r="AB10" i="4" s="1"/>
  <c r="U255" i="14"/>
  <c r="V107" i="2"/>
  <c r="V227" i="14"/>
  <c r="AR227" i="14"/>
  <c r="T105" i="4" s="1"/>
  <c r="AS214" i="14"/>
  <c r="U88" i="2"/>
  <c r="U208" i="14"/>
  <c r="AQ208" i="14"/>
  <c r="S86" i="4" s="1"/>
  <c r="H88" i="4"/>
  <c r="V99" i="2"/>
  <c r="V219" i="14"/>
  <c r="AR219" i="14"/>
  <c r="T97" i="4" s="1"/>
  <c r="W103" i="2"/>
  <c r="W223" i="14"/>
  <c r="AS223" i="14"/>
  <c r="V151" i="14"/>
  <c r="AR151" i="14"/>
  <c r="T29" i="4" s="1"/>
  <c r="V31" i="2"/>
  <c r="AR156" i="14"/>
  <c r="T34" i="4" s="1"/>
  <c r="V156" i="14"/>
  <c r="V36" i="2"/>
  <c r="AS172" i="14"/>
  <c r="AT187" i="14"/>
  <c r="X67" i="2"/>
  <c r="V38" i="2"/>
  <c r="V158" i="14"/>
  <c r="AR158" i="14"/>
  <c r="T36" i="4" s="1"/>
  <c r="V207" i="14"/>
  <c r="AR207" i="14"/>
  <c r="T85" i="4" s="1"/>
  <c r="V87" i="2"/>
  <c r="AT230" i="14"/>
  <c r="U57" i="2"/>
  <c r="U177" i="14"/>
  <c r="U54" i="14" s="1"/>
  <c r="AQ177" i="14"/>
  <c r="U130" i="14"/>
  <c r="U7" i="14" s="1"/>
  <c r="AQ130" i="14"/>
  <c r="U10" i="2"/>
  <c r="H21" i="4"/>
  <c r="AT167" i="14"/>
  <c r="U82" i="14"/>
  <c r="AT202" i="14"/>
  <c r="X82" i="2"/>
  <c r="U48" i="2"/>
  <c r="U168" i="14"/>
  <c r="AQ168" i="14"/>
  <c r="S46" i="4" s="1"/>
  <c r="G20" i="4"/>
  <c r="U69" i="14"/>
  <c r="AR152" i="14"/>
  <c r="T30" i="4" s="1"/>
  <c r="AR330" i="14"/>
  <c r="AC85" i="4" s="1"/>
  <c r="V330" i="14"/>
  <c r="X61" i="2"/>
  <c r="AT181" i="14"/>
  <c r="V121" i="2"/>
  <c r="AQ271" i="14"/>
  <c r="AB26" i="4" s="1"/>
  <c r="U271" i="14"/>
  <c r="AQ353" i="14"/>
  <c r="AB108" i="4" s="1"/>
  <c r="H108" i="4" s="1"/>
  <c r="U353" i="14"/>
  <c r="U107" i="14" s="1"/>
  <c r="AR364" i="14"/>
  <c r="AC119" i="4" s="1"/>
  <c r="V364" i="14"/>
  <c r="AR325" i="14"/>
  <c r="AC80" i="4" s="1"/>
  <c r="I80" i="4" s="1"/>
  <c r="V325" i="14"/>
  <c r="V79" i="14" s="1"/>
  <c r="AR256" i="14"/>
  <c r="AC11" i="4" s="1"/>
  <c r="V256" i="14"/>
  <c r="AQ284" i="14"/>
  <c r="AB39" i="4" s="1"/>
  <c r="H39" i="4" s="1"/>
  <c r="U284" i="14"/>
  <c r="AR275" i="14"/>
  <c r="AC30" i="4" s="1"/>
  <c r="V275" i="14"/>
  <c r="AR318" i="14"/>
  <c r="AC73" i="4" s="1"/>
  <c r="V318" i="14"/>
  <c r="AQ267" i="14"/>
  <c r="AB22" i="4" s="1"/>
  <c r="H22" i="4" s="1"/>
  <c r="U267" i="14"/>
  <c r="U21" i="14" s="1"/>
  <c r="U313" i="14"/>
  <c r="AQ313" i="14"/>
  <c r="AB68" i="4" s="1"/>
  <c r="AQ295" i="14"/>
  <c r="AB50" i="4" s="1"/>
  <c r="H50" i="4" s="1"/>
  <c r="U295" i="14"/>
  <c r="U49" i="14" s="1"/>
  <c r="AR356" i="14"/>
  <c r="AC111" i="4" s="1"/>
  <c r="V356" i="14"/>
  <c r="AQ306" i="14"/>
  <c r="AB61" i="4" s="1"/>
  <c r="H61" i="4" s="1"/>
  <c r="U306" i="14"/>
  <c r="AQ370" i="14"/>
  <c r="AB125" i="4" s="1"/>
  <c r="H125" i="4" s="1"/>
  <c r="U370" i="14"/>
  <c r="AQ272" i="14"/>
  <c r="AB27" i="4" s="1"/>
  <c r="H27" i="4" s="1"/>
  <c r="U272" i="14"/>
  <c r="U26" i="14" s="1"/>
  <c r="AQ349" i="14"/>
  <c r="AB104" i="4" s="1"/>
  <c r="H104" i="4" s="1"/>
  <c r="U349" i="14"/>
  <c r="U103" i="14" s="1"/>
  <c r="AQ357" i="14"/>
  <c r="AB112" i="4" s="1"/>
  <c r="H112" i="4" s="1"/>
  <c r="U357" i="14"/>
  <c r="U111" i="14" s="1"/>
  <c r="U26" i="2"/>
  <c r="U146" i="14"/>
  <c r="U23" i="14" s="1"/>
  <c r="AQ146" i="14"/>
  <c r="S24" i="4" s="1"/>
  <c r="U87" i="14"/>
  <c r="AT138" i="14"/>
  <c r="U42" i="2"/>
  <c r="AQ162" i="14"/>
  <c r="S40" i="4" s="1"/>
  <c r="U162" i="14"/>
  <c r="AT215" i="14"/>
  <c r="AT155" i="14"/>
  <c r="W44" i="2"/>
  <c r="W164" i="14"/>
  <c r="X106" i="2"/>
  <c r="AT226" i="14"/>
  <c r="AT218" i="14"/>
  <c r="X98" i="2"/>
  <c r="U70" i="14"/>
  <c r="AS188" i="14"/>
  <c r="G107" i="4"/>
  <c r="U20" i="14"/>
  <c r="U53" i="2"/>
  <c r="U173" i="14"/>
  <c r="AQ173" i="14"/>
  <c r="S51" i="4" s="1"/>
  <c r="U27" i="2"/>
  <c r="AQ147" i="14"/>
  <c r="S25" i="4" s="1"/>
  <c r="U147" i="14"/>
  <c r="V30" i="2"/>
  <c r="AR150" i="14"/>
  <c r="T28" i="4" s="1"/>
  <c r="V150" i="14"/>
  <c r="U160" i="14"/>
  <c r="U37" i="14" s="1"/>
  <c r="AQ160" i="14"/>
  <c r="U40" i="2"/>
  <c r="U80" i="14"/>
  <c r="G46" i="4"/>
  <c r="V72" i="2"/>
  <c r="V192" i="14"/>
  <c r="AR192" i="14"/>
  <c r="T70" i="4" s="1"/>
  <c r="V29" i="14"/>
  <c r="AQ277" i="14"/>
  <c r="AB32" i="4" s="1"/>
  <c r="H32" i="4" s="1"/>
  <c r="U277" i="14"/>
  <c r="U31" i="14" s="1"/>
  <c r="W33" i="2"/>
  <c r="W153" i="14"/>
  <c r="AS153" i="14"/>
  <c r="U174" i="14"/>
  <c r="U51" i="14" s="1"/>
  <c r="AQ174" i="14"/>
  <c r="S52" i="4" s="1"/>
  <c r="AQ289" i="14"/>
  <c r="AB44" i="4" s="1"/>
  <c r="H44" i="4" s="1"/>
  <c r="U289" i="14"/>
  <c r="U43" i="14" s="1"/>
  <c r="V197" i="14"/>
  <c r="AR197" i="14"/>
  <c r="T75" i="4" s="1"/>
  <c r="W17" i="2"/>
  <c r="AT137" i="14" s="1"/>
  <c r="W137" i="14"/>
  <c r="W68" i="2"/>
  <c r="W188" i="14"/>
  <c r="AQ320" i="14"/>
  <c r="AB75" i="4" s="1"/>
  <c r="H75" i="4" s="1"/>
  <c r="U320" i="14"/>
  <c r="U74" i="14" s="1"/>
  <c r="V145" i="14"/>
  <c r="AR145" i="14"/>
  <c r="T23" i="4" s="1"/>
  <c r="AQ254" i="14"/>
  <c r="AB9" i="4" s="1"/>
  <c r="H9" i="4" s="1"/>
  <c r="U254" i="14"/>
  <c r="U8" i="14" s="1"/>
  <c r="AQ276" i="14"/>
  <c r="AB31" i="4" s="1"/>
  <c r="H31" i="4" s="1"/>
  <c r="U276" i="14"/>
  <c r="U30" i="14" s="1"/>
  <c r="AQ264" i="14"/>
  <c r="AB19" i="4" s="1"/>
  <c r="H19" i="4" s="1"/>
  <c r="U264" i="14"/>
  <c r="U18" i="14" s="1"/>
  <c r="AQ358" i="14"/>
  <c r="AB113" i="4" s="1"/>
  <c r="H113" i="4" s="1"/>
  <c r="U358" i="14"/>
  <c r="U112" i="14" s="1"/>
  <c r="AQ270" i="14"/>
  <c r="AB25" i="4" s="1"/>
  <c r="U270" i="14"/>
  <c r="AQ259" i="14"/>
  <c r="AB14" i="4" s="1"/>
  <c r="U259" i="14"/>
  <c r="AQ297" i="14"/>
  <c r="AB52" i="4" s="1"/>
  <c r="U297" i="14"/>
  <c r="AQ350" i="14"/>
  <c r="AB105" i="4" s="1"/>
  <c r="H105" i="4" s="1"/>
  <c r="U350" i="14"/>
  <c r="U104" i="14" s="1"/>
  <c r="U337" i="14"/>
  <c r="U91" i="14" s="1"/>
  <c r="AQ337" i="14"/>
  <c r="AB92" i="4" s="1"/>
  <c r="H92" i="4" s="1"/>
  <c r="AQ257" i="14"/>
  <c r="AB12" i="4" s="1"/>
  <c r="U257" i="14"/>
  <c r="AQ278" i="14"/>
  <c r="AB33" i="4" s="1"/>
  <c r="H33" i="4" s="1"/>
  <c r="U278" i="14"/>
  <c r="U32" i="14" s="1"/>
  <c r="AR300" i="14"/>
  <c r="AC55" i="4" s="1"/>
  <c r="V300" i="14"/>
  <c r="V149" i="14"/>
  <c r="AR149" i="14"/>
  <c r="T27" i="4" s="1"/>
  <c r="V29" i="2"/>
  <c r="AT199" i="14"/>
  <c r="X79" i="2"/>
  <c r="U195" i="14"/>
  <c r="U72" i="14" s="1"/>
  <c r="AQ195" i="14"/>
  <c r="U75" i="2"/>
  <c r="H15" i="4"/>
  <c r="V117" i="2"/>
  <c r="V237" i="14"/>
  <c r="V114" i="14" s="1"/>
  <c r="AR237" i="14"/>
  <c r="T115" i="4" s="1"/>
  <c r="H91" i="4"/>
  <c r="V62" i="2"/>
  <c r="V182" i="14"/>
  <c r="AR182" i="14"/>
  <c r="T60" i="4" s="1"/>
  <c r="U60" i="14"/>
  <c r="U122" i="14"/>
  <c r="V113" i="2"/>
  <c r="V233" i="14"/>
  <c r="V110" i="14" s="1"/>
  <c r="AR233" i="14"/>
  <c r="T111" i="4" s="1"/>
  <c r="G62" i="4"/>
  <c r="H23" i="4"/>
  <c r="U109" i="2"/>
  <c r="U229" i="14"/>
  <c r="U106" i="14" s="1"/>
  <c r="AQ229" i="14"/>
  <c r="S107" i="4" s="1"/>
  <c r="V12" i="2"/>
  <c r="V132" i="14"/>
  <c r="AR132" i="14"/>
  <c r="T10" i="4" s="1"/>
  <c r="G51" i="4"/>
  <c r="V56" i="14"/>
  <c r="V203" i="14"/>
  <c r="AR203" i="14"/>
  <c r="T81" i="4" s="1"/>
  <c r="U28" i="2"/>
  <c r="U148" i="14"/>
  <c r="U25" i="14" s="1"/>
  <c r="AQ148" i="14"/>
  <c r="S26" i="4" s="1"/>
  <c r="AR210" i="14"/>
  <c r="T88" i="4" s="1"/>
  <c r="V176" i="14"/>
  <c r="W83" i="2"/>
  <c r="W203" i="14"/>
  <c r="AS203" i="14"/>
  <c r="AQ307" i="14"/>
  <c r="AB62" i="4" s="1"/>
  <c r="H62" i="4" s="1"/>
  <c r="U307" i="14"/>
  <c r="U61" i="14" s="1"/>
  <c r="AQ292" i="14"/>
  <c r="AB47" i="4" s="1"/>
  <c r="U292" i="14"/>
  <c r="AR365" i="14"/>
  <c r="AC120" i="4" s="1"/>
  <c r="V365" i="14"/>
  <c r="AQ293" i="14"/>
  <c r="AB48" i="4" s="1"/>
  <c r="H48" i="4" s="1"/>
  <c r="U293" i="14"/>
  <c r="AR340" i="14"/>
  <c r="AC95" i="4" s="1"/>
  <c r="I95" i="4" s="1"/>
  <c r="V340" i="14"/>
  <c r="V94" i="14" s="1"/>
  <c r="AQ323" i="14"/>
  <c r="AB78" i="4" s="1"/>
  <c r="U323" i="14"/>
  <c r="AR362" i="14"/>
  <c r="AC117" i="4" s="1"/>
  <c r="V362" i="14"/>
  <c r="AQ285" i="14"/>
  <c r="AB40" i="4" s="1"/>
  <c r="U285" i="14"/>
  <c r="AR347" i="14"/>
  <c r="AC102" i="4" s="1"/>
  <c r="V347" i="14"/>
  <c r="AQ274" i="14"/>
  <c r="AB29" i="4" s="1"/>
  <c r="H29" i="4" s="1"/>
  <c r="U274" i="14"/>
  <c r="U28" i="14" s="1"/>
  <c r="AQ366" i="14"/>
  <c r="AB121" i="4" s="1"/>
  <c r="H121" i="4" s="1"/>
  <c r="U366" i="14"/>
  <c r="U120" i="14" s="1"/>
  <c r="AQ331" i="14"/>
  <c r="AB86" i="4" s="1"/>
  <c r="U331" i="14"/>
  <c r="AQ291" i="14"/>
  <c r="AB46" i="4" s="1"/>
  <c r="U291" i="14"/>
  <c r="V74" i="2"/>
  <c r="V194" i="14"/>
  <c r="AR194" i="14"/>
  <c r="T72" i="4" s="1"/>
  <c r="AS212" i="14"/>
  <c r="V225" i="14"/>
  <c r="V102" i="14" s="1"/>
  <c r="AR225" i="14"/>
  <c r="T103" i="4" s="1"/>
  <c r="I103" i="4" s="1"/>
  <c r="V105" i="2"/>
  <c r="U14" i="14"/>
  <c r="H115" i="4"/>
  <c r="X84" i="2"/>
  <c r="AT204" i="14"/>
  <c r="U90" i="14"/>
  <c r="I98" i="4"/>
  <c r="H60" i="4"/>
  <c r="V239" i="14"/>
  <c r="AR239" i="14"/>
  <c r="T117" i="4" s="1"/>
  <c r="V119" i="2"/>
  <c r="V183" i="14"/>
  <c r="AR183" i="14"/>
  <c r="T61" i="4" s="1"/>
  <c r="V63" i="2"/>
  <c r="AS164" i="14"/>
  <c r="V245" i="14"/>
  <c r="AR245" i="14"/>
  <c r="T123" i="4" s="1"/>
  <c r="H111" i="4"/>
  <c r="U22" i="14"/>
  <c r="V13" i="2"/>
  <c r="V133" i="14"/>
  <c r="V10" i="14" s="1"/>
  <c r="AR133" i="14"/>
  <c r="T11" i="4" s="1"/>
  <c r="H10" i="4"/>
  <c r="W59" i="2"/>
  <c r="W179" i="14"/>
  <c r="AS179" i="14"/>
  <c r="G25" i="4"/>
  <c r="U27" i="14"/>
  <c r="H67" i="4"/>
  <c r="G26" i="4"/>
  <c r="AS210" i="14"/>
  <c r="V87" i="14"/>
  <c r="AR369" i="14"/>
  <c r="AC124" i="4" s="1"/>
  <c r="V369" i="14"/>
  <c r="W90" i="2"/>
  <c r="W210" i="14"/>
  <c r="V127" i="2"/>
  <c r="V247" i="14"/>
  <c r="AR247" i="14"/>
  <c r="T125" i="4" s="1"/>
  <c r="AR302" i="14"/>
  <c r="AC57" i="4" s="1"/>
  <c r="I57" i="4" s="1"/>
  <c r="V302" i="14"/>
  <c r="AQ309" i="14"/>
  <c r="AB64" i="4" s="1"/>
  <c r="H64" i="4" s="1"/>
  <c r="U309" i="14"/>
  <c r="U63" i="14" s="1"/>
  <c r="AR310" i="14"/>
  <c r="AC65" i="4" s="1"/>
  <c r="I65" i="4" s="1"/>
  <c r="V310" i="14"/>
  <c r="V64" i="14" s="1"/>
  <c r="AQ279" i="14"/>
  <c r="AB34" i="4" s="1"/>
  <c r="H34" i="4" s="1"/>
  <c r="U279" i="14"/>
  <c r="U33" i="14" s="1"/>
  <c r="AQ296" i="14"/>
  <c r="AB51" i="4" s="1"/>
  <c r="U296" i="14"/>
  <c r="AQ339" i="14"/>
  <c r="AB94" i="4" s="1"/>
  <c r="H94" i="4" s="1"/>
  <c r="U339" i="14"/>
  <c r="U93" i="14" s="1"/>
  <c r="AR332" i="14"/>
  <c r="AC87" i="4" s="1"/>
  <c r="I87" i="4" s="1"/>
  <c r="V332" i="14"/>
  <c r="V86" i="14" s="1"/>
  <c r="AQ361" i="14"/>
  <c r="AB116" i="4" s="1"/>
  <c r="U361" i="14"/>
  <c r="AQ265" i="14"/>
  <c r="AB20" i="4" s="1"/>
  <c r="U265" i="14"/>
  <c r="AR266" i="14"/>
  <c r="AC21" i="4" s="1"/>
  <c r="V266" i="14"/>
  <c r="AQ319" i="14"/>
  <c r="AB74" i="4" s="1"/>
  <c r="H74" i="4" s="1"/>
  <c r="U319" i="14"/>
  <c r="U73" i="14" s="1"/>
  <c r="U273" i="14"/>
  <c r="AQ273" i="14"/>
  <c r="AB28" i="4" s="1"/>
  <c r="H28" i="4" s="1"/>
  <c r="AQ281" i="14"/>
  <c r="AB36" i="4" s="1"/>
  <c r="H36" i="4" s="1"/>
  <c r="U281" i="14"/>
  <c r="U35" i="14" s="1"/>
  <c r="AR355" i="14"/>
  <c r="AC110" i="4" s="1"/>
  <c r="I110" i="4" s="1"/>
  <c r="V355" i="14"/>
  <c r="V109" i="14" s="1"/>
  <c r="X114" i="2"/>
  <c r="U38" i="14"/>
  <c r="V137" i="14"/>
  <c r="AS137" i="14" s="1"/>
  <c r="AR137" i="14"/>
  <c r="T15" i="4" s="1"/>
  <c r="U176" i="14"/>
  <c r="U53" i="14" s="1"/>
  <c r="AQ176" i="14"/>
  <c r="U114" i="14"/>
  <c r="W41" i="2"/>
  <c r="W161" i="14"/>
  <c r="AS161" i="14"/>
  <c r="U118" i="2"/>
  <c r="U238" i="14"/>
  <c r="U115" i="14" s="1"/>
  <c r="AQ238" i="14"/>
  <c r="S116" i="4" s="1"/>
  <c r="V93" i="2"/>
  <c r="V213" i="14"/>
  <c r="AR213" i="14"/>
  <c r="T91" i="4" s="1"/>
  <c r="AS220" i="14"/>
  <c r="V97" i="14"/>
  <c r="U59" i="14"/>
  <c r="U47" i="14"/>
  <c r="V124" i="2"/>
  <c r="V244" i="14"/>
  <c r="AR244" i="14"/>
  <c r="T122" i="4" s="1"/>
  <c r="V196" i="14"/>
  <c r="AR196" i="14"/>
  <c r="T74" i="4" s="1"/>
  <c r="V76" i="2"/>
  <c r="W20" i="2"/>
  <c r="W140" i="14"/>
  <c r="H124" i="4"/>
  <c r="H11" i="4"/>
  <c r="U9" i="14"/>
  <c r="U124" i="14"/>
  <c r="G71" i="4"/>
  <c r="AS186" i="14"/>
  <c r="U66" i="14"/>
  <c r="U129" i="14"/>
  <c r="U6" i="14" s="1"/>
  <c r="AQ129" i="14"/>
  <c r="S7" i="4" s="1"/>
  <c r="H7" i="4" s="1"/>
  <c r="U9" i="2"/>
  <c r="W89" i="2"/>
  <c r="W209" i="14"/>
  <c r="AS209" i="14"/>
  <c r="AP67" i="14"/>
  <c r="S67" i="14"/>
  <c r="AP65" i="14"/>
  <c r="S65" i="14"/>
  <c r="AP11" i="14"/>
  <c r="S11" i="14"/>
  <c r="AP61" i="14"/>
  <c r="S61" i="14"/>
  <c r="AP107" i="14"/>
  <c r="S107" i="14"/>
  <c r="AP31" i="14"/>
  <c r="S31" i="14"/>
  <c r="AP63" i="14"/>
  <c r="S63" i="14"/>
  <c r="AP81" i="14"/>
  <c r="S81" i="14"/>
  <c r="AP33" i="14"/>
  <c r="S33" i="14"/>
  <c r="AP66" i="14"/>
  <c r="S66" i="14"/>
  <c r="AP41" i="14"/>
  <c r="S41" i="14"/>
  <c r="AP45" i="14"/>
  <c r="S45" i="14"/>
  <c r="AP98" i="14"/>
  <c r="S98" i="14"/>
  <c r="AP25" i="14"/>
  <c r="S25" i="14"/>
  <c r="AP24" i="14"/>
  <c r="S24" i="14"/>
  <c r="AP91" i="14"/>
  <c r="S91" i="14"/>
  <c r="S42" i="14"/>
  <c r="AP42" i="14"/>
  <c r="AP76" i="14"/>
  <c r="S76" i="14"/>
  <c r="AP70" i="14"/>
  <c r="S70" i="14"/>
  <c r="S26" i="14"/>
  <c r="AP26" i="14"/>
  <c r="AP90" i="14"/>
  <c r="S90" i="14"/>
  <c r="AP22" i="14"/>
  <c r="S22" i="14"/>
  <c r="S58" i="14"/>
  <c r="AP58" i="14"/>
  <c r="S68" i="14"/>
  <c r="AP68" i="14"/>
  <c r="S8" i="14"/>
  <c r="AP8" i="14"/>
  <c r="AP6" i="14"/>
  <c r="S6" i="14"/>
  <c r="AP16" i="14"/>
  <c r="S16" i="14"/>
  <c r="AP47" i="14"/>
  <c r="S47" i="14"/>
  <c r="AP30" i="14"/>
  <c r="S30" i="14"/>
  <c r="AP122" i="14"/>
  <c r="S122" i="14"/>
  <c r="AP96" i="14"/>
  <c r="S96" i="14"/>
  <c r="S18" i="14"/>
  <c r="AP18" i="14"/>
  <c r="AP35" i="14"/>
  <c r="S35" i="14"/>
  <c r="AP17" i="14"/>
  <c r="S17" i="14"/>
  <c r="AP73" i="14"/>
  <c r="S73" i="14"/>
  <c r="AP93" i="14"/>
  <c r="S93" i="14"/>
  <c r="AP124" i="14"/>
  <c r="S124" i="14"/>
  <c r="AP74" i="14"/>
  <c r="S74" i="14"/>
  <c r="AP52" i="14"/>
  <c r="S52" i="14"/>
  <c r="AP39" i="14"/>
  <c r="S39" i="14"/>
  <c r="AP106" i="14"/>
  <c r="S106" i="14"/>
  <c r="AP104" i="14"/>
  <c r="S104" i="14"/>
  <c r="AP59" i="14"/>
  <c r="S59" i="14"/>
  <c r="AP85" i="14"/>
  <c r="S85" i="14"/>
  <c r="AP51" i="14"/>
  <c r="S51" i="14"/>
  <c r="AP57" i="14"/>
  <c r="S57" i="14"/>
  <c r="AP80" i="14"/>
  <c r="S80" i="14"/>
  <c r="AP28" i="14"/>
  <c r="S28" i="14"/>
  <c r="AP69" i="14"/>
  <c r="S69" i="14"/>
  <c r="AP14" i="14"/>
  <c r="S14" i="14"/>
  <c r="AP21" i="14"/>
  <c r="S21" i="14"/>
  <c r="AP19" i="14"/>
  <c r="S19" i="14"/>
  <c r="AP108" i="14"/>
  <c r="S108" i="14"/>
  <c r="AP46" i="14"/>
  <c r="S46" i="14"/>
  <c r="AP38" i="14"/>
  <c r="S38" i="14"/>
  <c r="AP75" i="14"/>
  <c r="S75" i="14"/>
  <c r="AP77" i="14"/>
  <c r="S77" i="14"/>
  <c r="AP92" i="14"/>
  <c r="S92" i="14"/>
  <c r="AP82" i="14"/>
  <c r="S82" i="14"/>
  <c r="AP111" i="14"/>
  <c r="S111" i="14"/>
  <c r="AP62" i="14"/>
  <c r="S62" i="14"/>
  <c r="AP83" i="14"/>
  <c r="S83" i="14"/>
  <c r="AP49" i="14"/>
  <c r="S49" i="14"/>
  <c r="AP99" i="14"/>
  <c r="S99" i="14"/>
  <c r="AP23" i="14"/>
  <c r="S23" i="14"/>
  <c r="S36" i="14"/>
  <c r="AP36" i="14"/>
  <c r="AP60" i="14"/>
  <c r="S60" i="14"/>
  <c r="AP103" i="14"/>
  <c r="S103" i="14"/>
  <c r="AP43" i="14"/>
  <c r="S43" i="14"/>
  <c r="AP112" i="14"/>
  <c r="S112" i="14"/>
  <c r="AP115" i="14"/>
  <c r="S115" i="14"/>
  <c r="AP15" i="14"/>
  <c r="S15" i="14"/>
  <c r="AP13" i="14"/>
  <c r="S13" i="14"/>
  <c r="AP120" i="14"/>
  <c r="S120" i="14"/>
  <c r="AP105" i="14"/>
  <c r="S105" i="14"/>
  <c r="AP27" i="14"/>
  <c r="S27" i="14"/>
  <c r="AP40" i="14"/>
  <c r="S40" i="14"/>
  <c r="AP89" i="14"/>
  <c r="S89" i="14"/>
  <c r="AP50" i="14"/>
  <c r="S50" i="14"/>
  <c r="AP48" i="14"/>
  <c r="S48" i="14"/>
  <c r="AP32" i="14"/>
  <c r="S32" i="14"/>
  <c r="AP9" i="14"/>
  <c r="S9" i="14"/>
  <c r="AP34" i="14"/>
  <c r="S34" i="14"/>
  <c r="U142" i="2"/>
  <c r="AQ16" i="14"/>
  <c r="U209" i="2"/>
  <c r="AQ83" i="14"/>
  <c r="V223" i="2"/>
  <c r="AR97" i="14"/>
  <c r="U166" i="2"/>
  <c r="AQ40" i="14"/>
  <c r="V243" i="2"/>
  <c r="AR117" i="14"/>
  <c r="V190" i="2"/>
  <c r="AR64" i="14"/>
  <c r="U207" i="2"/>
  <c r="AQ81" i="14"/>
  <c r="U225" i="2"/>
  <c r="AQ99" i="14"/>
  <c r="V138" i="2"/>
  <c r="AR12" i="14"/>
  <c r="V214" i="2"/>
  <c r="AR88" i="14"/>
  <c r="U231" i="2"/>
  <c r="AQ105" i="14"/>
  <c r="U217" i="2"/>
  <c r="AQ91" i="14"/>
  <c r="V180" i="2"/>
  <c r="U188" i="2"/>
  <c r="AQ62" i="14"/>
  <c r="U169" i="2"/>
  <c r="AQ43" i="14"/>
  <c r="U194" i="2"/>
  <c r="AQ68" i="14"/>
  <c r="V247" i="2"/>
  <c r="V245" i="2"/>
  <c r="AR119" i="14"/>
  <c r="V205" i="2"/>
  <c r="AR79" i="14"/>
  <c r="V220" i="2"/>
  <c r="AR94" i="14"/>
  <c r="U222" i="2"/>
  <c r="AQ96" i="14"/>
  <c r="U144" i="2"/>
  <c r="AQ18" i="14"/>
  <c r="U219" i="2"/>
  <c r="AQ93" i="14"/>
  <c r="U238" i="2"/>
  <c r="AQ112" i="14"/>
  <c r="AQ39" i="14"/>
  <c r="U165" i="2"/>
  <c r="AQ15" i="14"/>
  <c r="U141" i="2"/>
  <c r="V146" i="2"/>
  <c r="AR20" i="14"/>
  <c r="V204" i="2"/>
  <c r="U246" i="2"/>
  <c r="AQ120" i="14"/>
  <c r="U137" i="2"/>
  <c r="AQ11" i="14"/>
  <c r="U208" i="2"/>
  <c r="AQ82" i="14"/>
  <c r="U167" i="2"/>
  <c r="AQ41" i="14"/>
  <c r="U237" i="2"/>
  <c r="AQ111" i="14"/>
  <c r="V163" i="2"/>
  <c r="U132" i="2"/>
  <c r="AQ6" i="14"/>
  <c r="U191" i="2"/>
  <c r="AQ65" i="14"/>
  <c r="V182" i="2"/>
  <c r="W127" i="2"/>
  <c r="V133" i="2"/>
  <c r="U151" i="2"/>
  <c r="AQ25" i="14"/>
  <c r="V239" i="2"/>
  <c r="AR113" i="14"/>
  <c r="V197" i="2"/>
  <c r="AR71" i="14"/>
  <c r="U248" i="2"/>
  <c r="AQ122" i="14"/>
  <c r="U192" i="2"/>
  <c r="AQ66" i="14"/>
  <c r="U218" i="2"/>
  <c r="AQ92" i="14"/>
  <c r="U178" i="2"/>
  <c r="AQ52" i="14"/>
  <c r="U216" i="2"/>
  <c r="AQ90" i="14"/>
  <c r="U162" i="2"/>
  <c r="AQ36" i="14"/>
  <c r="V181" i="2"/>
  <c r="AR55" i="14"/>
  <c r="U186" i="2"/>
  <c r="AQ60" i="14"/>
  <c r="U152" i="2"/>
  <c r="AQ26" i="14"/>
  <c r="U211" i="2"/>
  <c r="AQ85" i="14"/>
  <c r="V235" i="2"/>
  <c r="AR109" i="14"/>
  <c r="V136" i="2"/>
  <c r="AR10" i="14"/>
  <c r="U153" i="2"/>
  <c r="AQ27" i="14"/>
  <c r="AQ31" i="14"/>
  <c r="U157" i="2"/>
  <c r="V240" i="2"/>
  <c r="AR114" i="14"/>
  <c r="U215" i="2"/>
  <c r="AQ89" i="14"/>
  <c r="V198" i="2"/>
  <c r="U206" i="2"/>
  <c r="AQ80" i="14"/>
  <c r="U193" i="2"/>
  <c r="AQ67" i="14"/>
  <c r="V227" i="2"/>
  <c r="AR101" i="14"/>
  <c r="V236" i="2"/>
  <c r="AR110" i="14"/>
  <c r="U250" i="2"/>
  <c r="AQ124" i="14"/>
  <c r="U185" i="2"/>
  <c r="AQ59" i="14"/>
  <c r="U183" i="2"/>
  <c r="AQ57" i="14"/>
  <c r="V170" i="2"/>
  <c r="AR44" i="14"/>
  <c r="U171" i="2"/>
  <c r="AQ45" i="14"/>
  <c r="U140" i="2"/>
  <c r="AQ14" i="14"/>
  <c r="U184" i="2"/>
  <c r="AQ58" i="14"/>
  <c r="U234" i="2"/>
  <c r="AQ108" i="14"/>
  <c r="U172" i="2"/>
  <c r="AQ46" i="14"/>
  <c r="U168" i="2"/>
  <c r="AQ42" i="14"/>
  <c r="V249" i="2"/>
  <c r="AR123" i="14"/>
  <c r="U156" i="2"/>
  <c r="AQ30" i="14"/>
  <c r="V210" i="2"/>
  <c r="AR84" i="14"/>
  <c r="U201" i="2"/>
  <c r="AQ75" i="14"/>
  <c r="U203" i="2"/>
  <c r="AQ77" i="14"/>
  <c r="U176" i="2"/>
  <c r="AQ50" i="14"/>
  <c r="V212" i="2"/>
  <c r="AR86" i="14"/>
  <c r="AQ115" i="14"/>
  <c r="U241" i="2"/>
  <c r="U135" i="2"/>
  <c r="AQ9" i="14"/>
  <c r="U160" i="2"/>
  <c r="AQ34" i="14"/>
  <c r="U134" i="2"/>
  <c r="AQ8" i="14"/>
  <c r="U148" i="2"/>
  <c r="AQ22" i="14"/>
  <c r="U195" i="2"/>
  <c r="AQ69" i="14"/>
  <c r="U233" i="2"/>
  <c r="AQ107" i="14"/>
  <c r="V244" i="2"/>
  <c r="AR118" i="14"/>
  <c r="AQ63" i="14"/>
  <c r="U189" i="2"/>
  <c r="U164" i="2"/>
  <c r="AQ38" i="14"/>
  <c r="U159" i="2"/>
  <c r="AQ33" i="14"/>
  <c r="AQ23" i="14"/>
  <c r="U149" i="2"/>
  <c r="U224" i="2"/>
  <c r="AQ98" i="14"/>
  <c r="U196" i="2"/>
  <c r="AQ70" i="14"/>
  <c r="U154" i="2"/>
  <c r="AQ28" i="14"/>
  <c r="V213" i="2"/>
  <c r="AR87" i="14"/>
  <c r="U199" i="2"/>
  <c r="AQ73" i="14"/>
  <c r="U161" i="2"/>
  <c r="AQ35" i="14"/>
  <c r="U221" i="2"/>
  <c r="V228" i="2"/>
  <c r="AR102" i="14"/>
  <c r="V226" i="2"/>
  <c r="AR100" i="14"/>
  <c r="U200" i="2"/>
  <c r="AQ74" i="14"/>
  <c r="U187" i="2"/>
  <c r="AQ61" i="14"/>
  <c r="AQ47" i="14"/>
  <c r="U173" i="2"/>
  <c r="V155" i="2"/>
  <c r="AR29" i="14"/>
  <c r="V242" i="2"/>
  <c r="AR116" i="14"/>
  <c r="U202" i="2"/>
  <c r="AQ76" i="14"/>
  <c r="U147" i="2"/>
  <c r="AQ21" i="14"/>
  <c r="U150" i="2"/>
  <c r="AQ24" i="14"/>
  <c r="U232" i="2"/>
  <c r="AQ106" i="14"/>
  <c r="U175" i="2"/>
  <c r="AQ49" i="14"/>
  <c r="U145" i="2"/>
  <c r="AQ19" i="14"/>
  <c r="U139" i="2"/>
  <c r="AQ13" i="14"/>
  <c r="U177" i="2"/>
  <c r="AQ51" i="14"/>
  <c r="U230" i="2"/>
  <c r="AQ104" i="14"/>
  <c r="U229" i="2"/>
  <c r="AQ103" i="14"/>
  <c r="U174" i="2"/>
  <c r="AQ48" i="14"/>
  <c r="U143" i="2"/>
  <c r="AQ17" i="14"/>
  <c r="U158" i="2"/>
  <c r="AQ32" i="14"/>
  <c r="V179" i="2"/>
  <c r="V73" i="2"/>
  <c r="U70" i="2"/>
  <c r="U86" i="2"/>
  <c r="V77" i="2"/>
  <c r="V32" i="2"/>
  <c r="U54" i="2"/>
  <c r="W64" i="2"/>
  <c r="W121" i="2"/>
  <c r="V25" i="2"/>
  <c r="V96" i="2"/>
  <c r="AS216" i="14" s="1"/>
  <c r="W125" i="2"/>
  <c r="V56" i="2"/>
  <c r="W221" i="36"/>
  <c r="V171" i="36"/>
  <c r="W171" i="36" s="1"/>
  <c r="W86" i="36"/>
  <c r="H107" i="4" l="1"/>
  <c r="I11" i="4"/>
  <c r="I72" i="4"/>
  <c r="I30" i="4"/>
  <c r="I122" i="4"/>
  <c r="I85" i="4"/>
  <c r="H24" i="4"/>
  <c r="H63" i="4"/>
  <c r="H25" i="4"/>
  <c r="I88" i="4"/>
  <c r="H116" i="4"/>
  <c r="I117" i="4"/>
  <c r="H26" i="4"/>
  <c r="I115" i="4"/>
  <c r="AR263" i="14"/>
  <c r="AC18" i="4" s="1"/>
  <c r="I18" i="4" s="1"/>
  <c r="V263" i="14"/>
  <c r="V17" i="14" s="1"/>
  <c r="W25" i="2"/>
  <c r="AT145" i="14" s="1"/>
  <c r="W145" i="14"/>
  <c r="AS145" i="14"/>
  <c r="AR293" i="14"/>
  <c r="AC48" i="4" s="1"/>
  <c r="I48" i="4" s="1"/>
  <c r="V293" i="14"/>
  <c r="V47" i="14" s="1"/>
  <c r="W56" i="2"/>
  <c r="W176" i="14"/>
  <c r="AR278" i="14"/>
  <c r="AC33" i="4" s="1"/>
  <c r="I33" i="4" s="1"/>
  <c r="V278" i="14"/>
  <c r="V32" i="14" s="1"/>
  <c r="AR350" i="14"/>
  <c r="AC105" i="4" s="1"/>
  <c r="I105" i="4" s="1"/>
  <c r="V350" i="14"/>
  <c r="AR295" i="14"/>
  <c r="AC50" i="4" s="1"/>
  <c r="I50" i="4" s="1"/>
  <c r="V295" i="14"/>
  <c r="V49" i="14" s="1"/>
  <c r="AR322" i="14"/>
  <c r="AC77" i="4" s="1"/>
  <c r="I77" i="4" s="1"/>
  <c r="V322" i="14"/>
  <c r="V76" i="14" s="1"/>
  <c r="AR307" i="14"/>
  <c r="AC62" i="4" s="1"/>
  <c r="V307" i="14"/>
  <c r="X127" i="2"/>
  <c r="AS283" i="14"/>
  <c r="W283" i="14"/>
  <c r="AR257" i="14"/>
  <c r="AC12" i="4" s="1"/>
  <c r="V257" i="14"/>
  <c r="AR264" i="14"/>
  <c r="AC19" i="4" s="1"/>
  <c r="I19" i="4" s="1"/>
  <c r="V264" i="14"/>
  <c r="V18" i="14" s="1"/>
  <c r="AS365" i="14"/>
  <c r="W365" i="14"/>
  <c r="AR308" i="14"/>
  <c r="AC63" i="4" s="1"/>
  <c r="V308" i="14"/>
  <c r="AS334" i="14"/>
  <c r="W334" i="14"/>
  <c r="W88" i="14" s="1"/>
  <c r="AS310" i="14"/>
  <c r="W310" i="14"/>
  <c r="W64" i="14" s="1"/>
  <c r="AR329" i="14"/>
  <c r="AC84" i="4" s="1"/>
  <c r="V329" i="14"/>
  <c r="W247" i="14"/>
  <c r="AT247" i="14" s="1"/>
  <c r="AS247" i="14"/>
  <c r="X59" i="2"/>
  <c r="AT179" i="14"/>
  <c r="W182" i="14"/>
  <c r="W62" i="2"/>
  <c r="AT182" i="14" s="1"/>
  <c r="AS150" i="14"/>
  <c r="H51" i="4"/>
  <c r="V177" i="14"/>
  <c r="V54" i="14" s="1"/>
  <c r="AR177" i="14"/>
  <c r="V57" i="2"/>
  <c r="AS184" i="14"/>
  <c r="V61" i="14"/>
  <c r="V78" i="2"/>
  <c r="V198" i="14"/>
  <c r="AR198" i="14"/>
  <c r="T76" i="4" s="1"/>
  <c r="V20" i="14"/>
  <c r="AS224" i="14"/>
  <c r="V101" i="14"/>
  <c r="I120" i="4"/>
  <c r="X115" i="2"/>
  <c r="AT235" i="14"/>
  <c r="V65" i="2"/>
  <c r="V185" i="14"/>
  <c r="V62" i="14" s="1"/>
  <c r="AR185" i="14"/>
  <c r="T63" i="4" s="1"/>
  <c r="U13" i="14"/>
  <c r="V80" i="2"/>
  <c r="V200" i="14"/>
  <c r="AR200" i="14"/>
  <c r="T78" i="4" s="1"/>
  <c r="X66" i="2"/>
  <c r="U67" i="14"/>
  <c r="AS228" i="14"/>
  <c r="W96" i="2"/>
  <c r="W216" i="14"/>
  <c r="AR344" i="14"/>
  <c r="AC99" i="4" s="1"/>
  <c r="I99" i="4" s="1"/>
  <c r="V344" i="14"/>
  <c r="V98" i="14" s="1"/>
  <c r="AS299" i="14"/>
  <c r="W299" i="14"/>
  <c r="X125" i="2"/>
  <c r="AT245" i="14"/>
  <c r="W77" i="2"/>
  <c r="W197" i="14"/>
  <c r="AS197" i="14"/>
  <c r="AR281" i="14"/>
  <c r="AC36" i="4" s="1"/>
  <c r="V281" i="14"/>
  <c r="AR316" i="14"/>
  <c r="AC71" i="4" s="1"/>
  <c r="I71" i="4" s="1"/>
  <c r="V316" i="14"/>
  <c r="AR284" i="14"/>
  <c r="AC39" i="4" s="1"/>
  <c r="I39" i="4" s="1"/>
  <c r="V284" i="14"/>
  <c r="V38" i="14" s="1"/>
  <c r="AR315" i="14"/>
  <c r="AC70" i="4" s="1"/>
  <c r="I70" i="4" s="1"/>
  <c r="V315" i="14"/>
  <c r="AR255" i="14"/>
  <c r="AC10" i="4" s="1"/>
  <c r="V255" i="14"/>
  <c r="V323" i="14"/>
  <c r="AR323" i="14"/>
  <c r="AC78" i="4" s="1"/>
  <c r="AS369" i="14"/>
  <c r="W369" i="14"/>
  <c r="AR304" i="14"/>
  <c r="AC59" i="4" s="1"/>
  <c r="I59" i="4" s="1"/>
  <c r="V304" i="14"/>
  <c r="V58" i="14" s="1"/>
  <c r="AR303" i="14"/>
  <c r="AC58" i="4" s="1"/>
  <c r="I58" i="4" s="1"/>
  <c r="V303" i="14"/>
  <c r="V57" i="14" s="1"/>
  <c r="AS347" i="14"/>
  <c r="W347" i="14"/>
  <c r="AR335" i="14"/>
  <c r="AC90" i="4" s="1"/>
  <c r="I90" i="4" s="1"/>
  <c r="V335" i="14"/>
  <c r="V89" i="14" s="1"/>
  <c r="AS256" i="14"/>
  <c r="W256" i="14"/>
  <c r="AR306" i="14"/>
  <c r="AC61" i="4" s="1"/>
  <c r="I61" i="4" s="1"/>
  <c r="V306" i="14"/>
  <c r="AR298" i="14"/>
  <c r="AC53" i="4" s="1"/>
  <c r="I53" i="4" s="1"/>
  <c r="V298" i="14"/>
  <c r="V52" i="14" s="1"/>
  <c r="AS317" i="14"/>
  <c r="W317" i="14"/>
  <c r="AR56" i="14"/>
  <c r="AR285" i="14"/>
  <c r="AC40" i="4" s="1"/>
  <c r="V285" i="14"/>
  <c r="AR121" i="14"/>
  <c r="AS244" i="14"/>
  <c r="V121" i="14"/>
  <c r="AT161" i="14"/>
  <c r="V60" i="14"/>
  <c r="V109" i="2"/>
  <c r="V229" i="14"/>
  <c r="V106" i="14" s="1"/>
  <c r="AR229" i="14"/>
  <c r="T107" i="4" s="1"/>
  <c r="W113" i="2"/>
  <c r="W233" i="14"/>
  <c r="AS233" i="14"/>
  <c r="AS192" i="14"/>
  <c r="V69" i="14"/>
  <c r="U50" i="14"/>
  <c r="W241" i="14"/>
  <c r="AS241" i="14"/>
  <c r="H46" i="4"/>
  <c r="I36" i="4"/>
  <c r="W36" i="2"/>
  <c r="W156" i="14"/>
  <c r="V104" i="14"/>
  <c r="AS143" i="14"/>
  <c r="W143" i="14"/>
  <c r="W23" i="2"/>
  <c r="AT143" i="14" s="1"/>
  <c r="W224" i="14"/>
  <c r="W101" i="14" s="1"/>
  <c r="W104" i="2"/>
  <c r="AS242" i="14"/>
  <c r="V119" i="14"/>
  <c r="V70" i="14"/>
  <c r="H78" i="4"/>
  <c r="W108" i="2"/>
  <c r="W228" i="14"/>
  <c r="AS362" i="14"/>
  <c r="W362" i="14"/>
  <c r="AR320" i="14"/>
  <c r="AC75" i="4" s="1"/>
  <c r="V320" i="14"/>
  <c r="AR309" i="14"/>
  <c r="AC64" i="4" s="1"/>
  <c r="I64" i="4" s="1"/>
  <c r="V309" i="14"/>
  <c r="V63" i="14" s="1"/>
  <c r="AR361" i="14"/>
  <c r="AC116" i="4" s="1"/>
  <c r="V361" i="14"/>
  <c r="AS302" i="14"/>
  <c r="W302" i="14"/>
  <c r="AR357" i="14"/>
  <c r="AC112" i="4" s="1"/>
  <c r="I112" i="4" s="1"/>
  <c r="V357" i="14"/>
  <c r="V111" i="14" s="1"/>
  <c r="AR366" i="14"/>
  <c r="AC121" i="4" s="1"/>
  <c r="I121" i="4" s="1"/>
  <c r="V366" i="14"/>
  <c r="V120" i="14" s="1"/>
  <c r="AR342" i="14"/>
  <c r="AC97" i="4" s="1"/>
  <c r="I97" i="4" s="1"/>
  <c r="V342" i="14"/>
  <c r="AS367" i="14"/>
  <c r="W367" i="14"/>
  <c r="AS300" i="14"/>
  <c r="W300" i="14"/>
  <c r="AS258" i="14"/>
  <c r="W258" i="14"/>
  <c r="W12" i="14" s="1"/>
  <c r="W363" i="14"/>
  <c r="W117" i="14" s="1"/>
  <c r="AS363" i="14"/>
  <c r="AR262" i="14"/>
  <c r="AC17" i="4" s="1"/>
  <c r="I17" i="4" s="1"/>
  <c r="V262" i="14"/>
  <c r="V16" i="14" s="1"/>
  <c r="W244" i="14"/>
  <c r="W124" i="2"/>
  <c r="W213" i="14"/>
  <c r="AS213" i="14"/>
  <c r="W93" i="2"/>
  <c r="X90" i="2"/>
  <c r="AT210" i="14"/>
  <c r="X83" i="2"/>
  <c r="AT203" i="14"/>
  <c r="V195" i="14"/>
  <c r="V72" i="14" s="1"/>
  <c r="AR195" i="14"/>
  <c r="V75" i="2"/>
  <c r="W72" i="2"/>
  <c r="AT192" i="14" s="1"/>
  <c r="W192" i="14"/>
  <c r="W30" i="2"/>
  <c r="AT150" i="14" s="1"/>
  <c r="W150" i="14"/>
  <c r="V173" i="14"/>
  <c r="AR173" i="14"/>
  <c r="T51" i="4" s="1"/>
  <c r="V53" i="2"/>
  <c r="U45" i="14"/>
  <c r="AS158" i="14"/>
  <c r="V35" i="14"/>
  <c r="AS156" i="14"/>
  <c r="W227" i="14"/>
  <c r="AS227" i="14"/>
  <c r="W107" i="2"/>
  <c r="I119" i="4"/>
  <c r="W11" i="2"/>
  <c r="AT131" i="14" s="1"/>
  <c r="W131" i="14"/>
  <c r="AS131" i="14"/>
  <c r="W122" i="2"/>
  <c r="W242" i="14"/>
  <c r="W119" i="14" s="1"/>
  <c r="U77" i="14"/>
  <c r="H20" i="4"/>
  <c r="V70" i="2"/>
  <c r="V190" i="14"/>
  <c r="AR190" i="14"/>
  <c r="T68" i="4" s="1"/>
  <c r="AR321" i="14"/>
  <c r="AC76" i="4" s="1"/>
  <c r="V321" i="14"/>
  <c r="AR288" i="14"/>
  <c r="AC43" i="4" s="1"/>
  <c r="I43" i="4" s="1"/>
  <c r="V288" i="14"/>
  <c r="V42" i="14" s="1"/>
  <c r="AR260" i="14"/>
  <c r="AC15" i="4" s="1"/>
  <c r="I15" i="4" s="1"/>
  <c r="V260" i="14"/>
  <c r="V14" i="14" s="1"/>
  <c r="AR305" i="14"/>
  <c r="AC60" i="4" s="1"/>
  <c r="I60" i="4" s="1"/>
  <c r="V305" i="14"/>
  <c r="V313" i="14"/>
  <c r="AR313" i="14"/>
  <c r="AC68" i="4" s="1"/>
  <c r="AS360" i="14"/>
  <c r="W360" i="14"/>
  <c r="AS355" i="14"/>
  <c r="W355" i="14"/>
  <c r="AS301" i="14"/>
  <c r="W301" i="14"/>
  <c r="AR338" i="14"/>
  <c r="AC93" i="4" s="1"/>
  <c r="I93" i="4" s="1"/>
  <c r="V338" i="14"/>
  <c r="V92" i="14" s="1"/>
  <c r="AS359" i="14"/>
  <c r="W359" i="14"/>
  <c r="W113" i="14" s="1"/>
  <c r="S54" i="4"/>
  <c r="H54" i="4" s="1"/>
  <c r="AQ53" i="14"/>
  <c r="W239" i="14"/>
  <c r="W116" i="14" s="1"/>
  <c r="AS239" i="14"/>
  <c r="W119" i="2"/>
  <c r="AR176" i="14"/>
  <c r="V28" i="2"/>
  <c r="AR148" i="14"/>
  <c r="T26" i="4" s="1"/>
  <c r="V148" i="14"/>
  <c r="I10" i="4"/>
  <c r="S73" i="4"/>
  <c r="H73" i="4" s="1"/>
  <c r="AQ72" i="14"/>
  <c r="I75" i="4"/>
  <c r="AT153" i="14"/>
  <c r="U24" i="14"/>
  <c r="V168" i="14"/>
  <c r="AR168" i="14"/>
  <c r="T46" i="4" s="1"/>
  <c r="V48" i="2"/>
  <c r="V10" i="2"/>
  <c r="AR130" i="14"/>
  <c r="V130" i="14"/>
  <c r="W38" i="2"/>
  <c r="AT158" i="14" s="1"/>
  <c r="W158" i="14"/>
  <c r="X103" i="2"/>
  <c r="AT223" i="14"/>
  <c r="H86" i="4"/>
  <c r="V118" i="14"/>
  <c r="AR134" i="14"/>
  <c r="T12" i="4" s="1"/>
  <c r="V134" i="14"/>
  <c r="V14" i="2"/>
  <c r="I124" i="4"/>
  <c r="X111" i="2"/>
  <c r="V169" i="14"/>
  <c r="AR169" i="14"/>
  <c r="T47" i="4" s="1"/>
  <c r="V49" i="2"/>
  <c r="S79" i="4"/>
  <c r="H79" i="4" s="1"/>
  <c r="AQ78" i="14"/>
  <c r="AT220" i="14"/>
  <c r="AT171" i="14"/>
  <c r="U19" i="14"/>
  <c r="AR352" i="14"/>
  <c r="AC107" i="4" s="1"/>
  <c r="V352" i="14"/>
  <c r="X121" i="2"/>
  <c r="AT241" i="14"/>
  <c r="W73" i="2"/>
  <c r="AT193" i="14" s="1"/>
  <c r="W193" i="14"/>
  <c r="AS193" i="14"/>
  <c r="AR294" i="14"/>
  <c r="AC49" i="4" s="1"/>
  <c r="I49" i="4" s="1"/>
  <c r="V294" i="14"/>
  <c r="V48" i="14" s="1"/>
  <c r="AR259" i="14"/>
  <c r="AC14" i="4" s="1"/>
  <c r="V259" i="14"/>
  <c r="AR270" i="14"/>
  <c r="AC25" i="4" s="1"/>
  <c r="V270" i="14"/>
  <c r="AS275" i="14"/>
  <c r="W275" i="14"/>
  <c r="W346" i="14"/>
  <c r="W100" i="14" s="1"/>
  <c r="AS346" i="14"/>
  <c r="AR269" i="14"/>
  <c r="AC24" i="4" s="1"/>
  <c r="V269" i="14"/>
  <c r="AR277" i="14"/>
  <c r="AC32" i="4" s="1"/>
  <c r="I32" i="4" s="1"/>
  <c r="V277" i="14"/>
  <c r="V31" i="14" s="1"/>
  <c r="V311" i="14"/>
  <c r="V65" i="14" s="1"/>
  <c r="AR311" i="14"/>
  <c r="AC66" i="4" s="1"/>
  <c r="I66" i="4" s="1"/>
  <c r="AR287" i="14"/>
  <c r="AC42" i="4" s="1"/>
  <c r="I42" i="4" s="1"/>
  <c r="V287" i="14"/>
  <c r="V41" i="14" s="1"/>
  <c r="AS324" i="14"/>
  <c r="W324" i="14"/>
  <c r="AR358" i="14"/>
  <c r="AC113" i="4" s="1"/>
  <c r="I113" i="4" s="1"/>
  <c r="V358" i="14"/>
  <c r="V112" i="14" s="1"/>
  <c r="AS340" i="14"/>
  <c r="W340" i="14"/>
  <c r="W94" i="14" s="1"/>
  <c r="AR314" i="14"/>
  <c r="AC69" i="4" s="1"/>
  <c r="I69" i="4" s="1"/>
  <c r="V314" i="14"/>
  <c r="V68" i="14" s="1"/>
  <c r="AR337" i="14"/>
  <c r="AC92" i="4" s="1"/>
  <c r="I92" i="4" s="1"/>
  <c r="V337" i="14"/>
  <c r="V91" i="14" s="1"/>
  <c r="AR345" i="14"/>
  <c r="AC100" i="4" s="1"/>
  <c r="I100" i="4" s="1"/>
  <c r="V345" i="14"/>
  <c r="V99" i="14" s="1"/>
  <c r="AR286" i="14"/>
  <c r="AC41" i="4" s="1"/>
  <c r="I41" i="4" s="1"/>
  <c r="V286" i="14"/>
  <c r="V40" i="14" s="1"/>
  <c r="AT209" i="14"/>
  <c r="X89" i="2"/>
  <c r="AT140" i="14"/>
  <c r="AS194" i="14"/>
  <c r="V71" i="14"/>
  <c r="AS176" i="14"/>
  <c r="V53" i="14"/>
  <c r="AS132" i="14"/>
  <c r="V9" i="14"/>
  <c r="V74" i="14"/>
  <c r="U39" i="14"/>
  <c r="S8" i="4"/>
  <c r="H8" i="4" s="1"/>
  <c r="AQ7" i="14"/>
  <c r="U85" i="14"/>
  <c r="AS245" i="14"/>
  <c r="X112" i="2"/>
  <c r="AT232" i="14"/>
  <c r="V8" i="14"/>
  <c r="H12" i="4"/>
  <c r="W205" i="14"/>
  <c r="AS205" i="14"/>
  <c r="W85" i="2"/>
  <c r="AS246" i="14"/>
  <c r="V123" i="14"/>
  <c r="H106" i="4"/>
  <c r="H47" i="4"/>
  <c r="V22" i="2"/>
  <c r="V142" i="14"/>
  <c r="AR142" i="14"/>
  <c r="T20" i="4" s="1"/>
  <c r="AR319" i="14"/>
  <c r="AC74" i="4" s="1"/>
  <c r="V319" i="14"/>
  <c r="AS333" i="14"/>
  <c r="W333" i="14"/>
  <c r="W87" i="14" s="1"/>
  <c r="AS364" i="14"/>
  <c r="W364" i="14"/>
  <c r="AR254" i="14"/>
  <c r="AC9" i="4" s="1"/>
  <c r="I9" i="4" s="1"/>
  <c r="V254" i="14"/>
  <c r="AS332" i="14"/>
  <c r="W332" i="14"/>
  <c r="W86" i="14" s="1"/>
  <c r="AS330" i="14"/>
  <c r="W330" i="14"/>
  <c r="AR292" i="14"/>
  <c r="AC47" i="4" s="1"/>
  <c r="V292" i="14"/>
  <c r="AR291" i="14"/>
  <c r="AC46" i="4" s="1"/>
  <c r="V291" i="14"/>
  <c r="AR370" i="14"/>
  <c r="AC125" i="4" s="1"/>
  <c r="V370" i="14"/>
  <c r="AR326" i="14"/>
  <c r="AC81" i="4" s="1"/>
  <c r="I81" i="4" s="1"/>
  <c r="V326" i="14"/>
  <c r="V80" i="14" s="1"/>
  <c r="AR331" i="14"/>
  <c r="AC86" i="4" s="1"/>
  <c r="V331" i="14"/>
  <c r="AR282" i="14"/>
  <c r="AC37" i="4" s="1"/>
  <c r="I37" i="4" s="1"/>
  <c r="V282" i="14"/>
  <c r="V36" i="14" s="1"/>
  <c r="AR312" i="14"/>
  <c r="AC67" i="4" s="1"/>
  <c r="I67" i="4" s="1"/>
  <c r="V312" i="14"/>
  <c r="AR271" i="14"/>
  <c r="AC26" i="4" s="1"/>
  <c r="V271" i="14"/>
  <c r="V9" i="2"/>
  <c r="V129" i="14"/>
  <c r="AR129" i="14"/>
  <c r="T7" i="4" s="1"/>
  <c r="W76" i="2"/>
  <c r="W196" i="14"/>
  <c r="AS133" i="14"/>
  <c r="W133" i="14"/>
  <c r="W10" i="14" s="1"/>
  <c r="W13" i="2"/>
  <c r="V116" i="14"/>
  <c r="W194" i="14"/>
  <c r="W71" i="14" s="1"/>
  <c r="W74" i="2"/>
  <c r="W12" i="2"/>
  <c r="AT132" i="14" s="1"/>
  <c r="W132" i="14"/>
  <c r="X62" i="2"/>
  <c r="AR160" i="14"/>
  <c r="V160" i="14"/>
  <c r="V40" i="2"/>
  <c r="V147" i="14"/>
  <c r="V24" i="14" s="1"/>
  <c r="AR147" i="14"/>
  <c r="T25" i="4" s="1"/>
  <c r="V27" i="2"/>
  <c r="AT164" i="14"/>
  <c r="H40" i="4"/>
  <c r="W207" i="14"/>
  <c r="AS207" i="14"/>
  <c r="W87" i="2"/>
  <c r="W31" i="2"/>
  <c r="AT151" i="14" s="1"/>
  <c r="W151" i="14"/>
  <c r="AS151" i="14"/>
  <c r="V208" i="14"/>
  <c r="AR208" i="14"/>
  <c r="T86" i="4" s="1"/>
  <c r="V88" i="2"/>
  <c r="W109" i="14"/>
  <c r="U11" i="14"/>
  <c r="W246" i="14"/>
  <c r="W123" i="14" s="1"/>
  <c r="W126" i="2"/>
  <c r="U105" i="14"/>
  <c r="U46" i="14"/>
  <c r="V66" i="14"/>
  <c r="V201" i="14"/>
  <c r="V78" i="14" s="1"/>
  <c r="AR201" i="14"/>
  <c r="V81" i="2"/>
  <c r="W58" i="2"/>
  <c r="W178" i="14"/>
  <c r="W55" i="14" s="1"/>
  <c r="X107" i="2"/>
  <c r="V86" i="2"/>
  <c r="W206" i="14" s="1"/>
  <c r="V206" i="14"/>
  <c r="AR206" i="14"/>
  <c r="T84" i="4" s="1"/>
  <c r="I84" i="4" s="1"/>
  <c r="X64" i="2"/>
  <c r="AT184" i="14"/>
  <c r="V54" i="2"/>
  <c r="V174" i="14"/>
  <c r="AR174" i="14"/>
  <c r="T52" i="4" s="1"/>
  <c r="AR265" i="14"/>
  <c r="AC20" i="4" s="1"/>
  <c r="V265" i="14"/>
  <c r="AR267" i="14"/>
  <c r="AC22" i="4" s="1"/>
  <c r="V267" i="14"/>
  <c r="V21" i="14" s="1"/>
  <c r="AS348" i="14"/>
  <c r="W348" i="14"/>
  <c r="AR252" i="14"/>
  <c r="AC7" i="4" s="1"/>
  <c r="V252" i="14"/>
  <c r="AR328" i="14"/>
  <c r="AC83" i="4" s="1"/>
  <c r="I83" i="4" s="1"/>
  <c r="V328" i="14"/>
  <c r="V82" i="14" s="1"/>
  <c r="AS266" i="14"/>
  <c r="W266" i="14"/>
  <c r="AR339" i="14"/>
  <c r="AC94" i="4" s="1"/>
  <c r="I94" i="4" s="1"/>
  <c r="V339" i="14"/>
  <c r="V93" i="14" s="1"/>
  <c r="AS325" i="14"/>
  <c r="W325" i="14"/>
  <c r="W79" i="14" s="1"/>
  <c r="AR289" i="14"/>
  <c r="AC44" i="4" s="1"/>
  <c r="I44" i="4" s="1"/>
  <c r="V289" i="14"/>
  <c r="V43" i="14" s="1"/>
  <c r="AR351" i="14"/>
  <c r="AC106" i="4" s="1"/>
  <c r="V351" i="14"/>
  <c r="V105" i="14" s="1"/>
  <c r="AR327" i="14"/>
  <c r="AC82" i="4" s="1"/>
  <c r="I82" i="4" s="1"/>
  <c r="V327" i="14"/>
  <c r="V81" i="14" s="1"/>
  <c r="AS343" i="14"/>
  <c r="W343" i="14"/>
  <c r="W97" i="14" s="1"/>
  <c r="I74" i="4"/>
  <c r="V118" i="2"/>
  <c r="V238" i="14"/>
  <c r="AR238" i="14"/>
  <c r="T116" i="4" s="1"/>
  <c r="I116" i="4" s="1"/>
  <c r="I125" i="4"/>
  <c r="W225" i="14"/>
  <c r="AS225" i="14"/>
  <c r="W105" i="2"/>
  <c r="W117" i="2"/>
  <c r="AT237" i="14" s="1"/>
  <c r="W237" i="14"/>
  <c r="W114" i="14" s="1"/>
  <c r="AS237" i="14"/>
  <c r="S38" i="4"/>
  <c r="H38" i="4" s="1"/>
  <c r="AQ37" i="14"/>
  <c r="V42" i="2"/>
  <c r="AR162" i="14"/>
  <c r="T40" i="4" s="1"/>
  <c r="I40" i="4" s="1"/>
  <c r="V162" i="14"/>
  <c r="V26" i="2"/>
  <c r="AR146" i="14"/>
  <c r="T24" i="4" s="1"/>
  <c r="V146" i="14"/>
  <c r="S55" i="4"/>
  <c r="H55" i="4" s="1"/>
  <c r="AQ54" i="14"/>
  <c r="V96" i="14"/>
  <c r="AS144" i="14"/>
  <c r="V16" i="2"/>
  <c r="V136" i="14"/>
  <c r="AR136" i="14"/>
  <c r="T14" i="4" s="1"/>
  <c r="W69" i="2"/>
  <c r="AT189" i="14" s="1"/>
  <c r="W189" i="14"/>
  <c r="AS189" i="14"/>
  <c r="AR297" i="14"/>
  <c r="AC52" i="4" s="1"/>
  <c r="V297" i="14"/>
  <c r="AR268" i="14"/>
  <c r="AC23" i="4" s="1"/>
  <c r="I23" i="4" s="1"/>
  <c r="V268" i="14"/>
  <c r="V22" i="14" s="1"/>
  <c r="AR349" i="14"/>
  <c r="AC104" i="4" s="1"/>
  <c r="I104" i="4" s="1"/>
  <c r="V349" i="14"/>
  <c r="V103" i="14" s="1"/>
  <c r="W32" i="2"/>
  <c r="AT152" i="14" s="1"/>
  <c r="W152" i="14"/>
  <c r="W29" i="14" s="1"/>
  <c r="AR341" i="14"/>
  <c r="AC96" i="4" s="1"/>
  <c r="I96" i="4" s="1"/>
  <c r="V341" i="14"/>
  <c r="V95" i="14" s="1"/>
  <c r="AR274" i="14"/>
  <c r="AC29" i="4" s="1"/>
  <c r="I29" i="4" s="1"/>
  <c r="V274" i="14"/>
  <c r="AR279" i="14"/>
  <c r="AC34" i="4" s="1"/>
  <c r="I34" i="4" s="1"/>
  <c r="V279" i="14"/>
  <c r="V33" i="14" s="1"/>
  <c r="AR353" i="14"/>
  <c r="AC108" i="4" s="1"/>
  <c r="I108" i="4" s="1"/>
  <c r="V353" i="14"/>
  <c r="V107" i="14" s="1"/>
  <c r="AR280" i="14"/>
  <c r="AC35" i="4" s="1"/>
  <c r="I35" i="4" s="1"/>
  <c r="V280" i="14"/>
  <c r="V34" i="14" s="1"/>
  <c r="AR296" i="14"/>
  <c r="AC51" i="4" s="1"/>
  <c r="V296" i="14"/>
  <c r="AR276" i="14"/>
  <c r="AC31" i="4" s="1"/>
  <c r="I31" i="4" s="1"/>
  <c r="V276" i="14"/>
  <c r="V30" i="14" s="1"/>
  <c r="V354" i="14"/>
  <c r="V108" i="14" s="1"/>
  <c r="AR354" i="14"/>
  <c r="AC109" i="4" s="1"/>
  <c r="I109" i="4" s="1"/>
  <c r="AS290" i="14"/>
  <c r="W290" i="14"/>
  <c r="W44" i="14" s="1"/>
  <c r="W356" i="14"/>
  <c r="AS356" i="14"/>
  <c r="AS318" i="14"/>
  <c r="W318" i="14"/>
  <c r="AR273" i="14"/>
  <c r="AC28" i="4" s="1"/>
  <c r="I28" i="4" s="1"/>
  <c r="V273" i="14"/>
  <c r="V27" i="14" s="1"/>
  <c r="AR272" i="14"/>
  <c r="AC27" i="4" s="1"/>
  <c r="I27" i="4" s="1"/>
  <c r="V272" i="14"/>
  <c r="V26" i="14" s="1"/>
  <c r="AR336" i="14"/>
  <c r="AC91" i="4" s="1"/>
  <c r="I91" i="4" s="1"/>
  <c r="V336" i="14"/>
  <c r="V90" i="14" s="1"/>
  <c r="AR368" i="14"/>
  <c r="AC123" i="4" s="1"/>
  <c r="I123" i="4" s="1"/>
  <c r="V368" i="14"/>
  <c r="V122" i="14" s="1"/>
  <c r="AS253" i="14"/>
  <c r="W253" i="14"/>
  <c r="AR261" i="14"/>
  <c r="AC16" i="4" s="1"/>
  <c r="I16" i="4" s="1"/>
  <c r="V261" i="14"/>
  <c r="V15" i="14" s="1"/>
  <c r="AS196" i="14"/>
  <c r="V73" i="14"/>
  <c r="V124" i="14"/>
  <c r="W56" i="14"/>
  <c r="W183" i="14"/>
  <c r="AS183" i="14"/>
  <c r="W63" i="2"/>
  <c r="I111" i="4"/>
  <c r="AS182" i="14"/>
  <c r="V59" i="14"/>
  <c r="AS149" i="14"/>
  <c r="W149" i="14"/>
  <c r="W29" i="2"/>
  <c r="AT149" i="14" s="1"/>
  <c r="X68" i="2"/>
  <c r="AT188" i="14"/>
  <c r="H52" i="4"/>
  <c r="AS152" i="14"/>
  <c r="V84" i="14"/>
  <c r="V28" i="14"/>
  <c r="W99" i="2"/>
  <c r="W219" i="14"/>
  <c r="AS219" i="14"/>
  <c r="I62" i="4"/>
  <c r="I21" i="4"/>
  <c r="I102" i="4"/>
  <c r="X122" i="2"/>
  <c r="AT234" i="14"/>
  <c r="I22" i="4"/>
  <c r="H14" i="4"/>
  <c r="AS178" i="14"/>
  <c r="V55" i="14"/>
  <c r="H68" i="4"/>
  <c r="AR228" i="14"/>
  <c r="T106" i="4" s="1"/>
  <c r="I106" i="4" s="1"/>
  <c r="V237" i="2"/>
  <c r="AR111" i="14"/>
  <c r="W223" i="2"/>
  <c r="AT343" i="14" s="1"/>
  <c r="AS97" i="14"/>
  <c r="W226" i="2"/>
  <c r="AT346" i="14" s="1"/>
  <c r="AS100" i="14"/>
  <c r="V176" i="2"/>
  <c r="V137" i="2"/>
  <c r="AR11" i="14"/>
  <c r="V158" i="2"/>
  <c r="AR32" i="14"/>
  <c r="V174" i="2"/>
  <c r="AR48" i="14"/>
  <c r="V187" i="2"/>
  <c r="AR61" i="14"/>
  <c r="V199" i="2"/>
  <c r="AR73" i="14"/>
  <c r="V154" i="2"/>
  <c r="AR28" i="14"/>
  <c r="V164" i="2"/>
  <c r="AR38" i="14"/>
  <c r="V148" i="2"/>
  <c r="W210" i="2"/>
  <c r="AT330" i="14" s="1"/>
  <c r="AS84" i="14"/>
  <c r="W236" i="2"/>
  <c r="AT356" i="14" s="1"/>
  <c r="AS110" i="14"/>
  <c r="V157" i="2"/>
  <c r="AR31" i="14"/>
  <c r="V152" i="2"/>
  <c r="AR26" i="14"/>
  <c r="W181" i="2"/>
  <c r="AT301" i="14" s="1"/>
  <c r="AS55" i="14"/>
  <c r="V151" i="2"/>
  <c r="AR25" i="14"/>
  <c r="W220" i="2"/>
  <c r="AT340" i="14" s="1"/>
  <c r="AS94" i="14"/>
  <c r="W243" i="2"/>
  <c r="AT363" i="14" s="1"/>
  <c r="AS117" i="14"/>
  <c r="V142" i="2"/>
  <c r="AR16" i="14"/>
  <c r="V140" i="2"/>
  <c r="AR14" i="14"/>
  <c r="V188" i="2"/>
  <c r="AR62" i="14"/>
  <c r="V232" i="2"/>
  <c r="AR106" i="14"/>
  <c r="V149" i="2"/>
  <c r="AR23" i="14"/>
  <c r="W249" i="2"/>
  <c r="AT369" i="14" s="1"/>
  <c r="AS123" i="14"/>
  <c r="W204" i="2"/>
  <c r="AT324" i="14" s="1"/>
  <c r="V169" i="2"/>
  <c r="AR43" i="14"/>
  <c r="V161" i="2"/>
  <c r="AR35" i="14"/>
  <c r="V189" i="2"/>
  <c r="AR63" i="14"/>
  <c r="V172" i="2"/>
  <c r="AR46" i="14"/>
  <c r="W170" i="2"/>
  <c r="AT290" i="14" s="1"/>
  <c r="AS44" i="14"/>
  <c r="V185" i="2"/>
  <c r="AR59" i="14"/>
  <c r="V193" i="2"/>
  <c r="AR67" i="14"/>
  <c r="W198" i="2"/>
  <c r="AT318" i="14" s="1"/>
  <c r="V178" i="2"/>
  <c r="AR52" i="14"/>
  <c r="V191" i="2"/>
  <c r="AR65" i="14"/>
  <c r="V167" i="2"/>
  <c r="AR41" i="14"/>
  <c r="W247" i="2"/>
  <c r="AT367" i="14" s="1"/>
  <c r="AS121" i="14"/>
  <c r="V231" i="2"/>
  <c r="AR105" i="14"/>
  <c r="W138" i="2"/>
  <c r="AT258" i="14" s="1"/>
  <c r="AS12" i="14"/>
  <c r="V207" i="2"/>
  <c r="AR81" i="14"/>
  <c r="V209" i="2"/>
  <c r="AR83" i="14"/>
  <c r="V139" i="2"/>
  <c r="AR13" i="14"/>
  <c r="V165" i="2"/>
  <c r="AR39" i="14"/>
  <c r="W240" i="2"/>
  <c r="AT360" i="14" s="1"/>
  <c r="AS114" i="14"/>
  <c r="V219" i="2"/>
  <c r="AR93" i="14"/>
  <c r="V150" i="2"/>
  <c r="AR24" i="14"/>
  <c r="AS29" i="14"/>
  <c r="W155" i="2"/>
  <c r="AT275" i="14" s="1"/>
  <c r="W228" i="2"/>
  <c r="AT348" i="14" s="1"/>
  <c r="AS102" i="14"/>
  <c r="V233" i="2"/>
  <c r="AR107" i="14"/>
  <c r="V135" i="2"/>
  <c r="AR9" i="14"/>
  <c r="W212" i="2"/>
  <c r="AT332" i="14" s="1"/>
  <c r="AS86" i="14"/>
  <c r="V203" i="2"/>
  <c r="AR77" i="14"/>
  <c r="V184" i="2"/>
  <c r="AR58" i="14"/>
  <c r="V171" i="2"/>
  <c r="AR45" i="14"/>
  <c r="V153" i="2"/>
  <c r="AR27" i="14"/>
  <c r="W235" i="2"/>
  <c r="AT355" i="14" s="1"/>
  <c r="AS109" i="14"/>
  <c r="V192" i="2"/>
  <c r="AR66" i="14"/>
  <c r="W197" i="2"/>
  <c r="AT317" i="14" s="1"/>
  <c r="AS71" i="14"/>
  <c r="W163" i="2"/>
  <c r="AT283" i="14" s="1"/>
  <c r="W146" i="2"/>
  <c r="AT266" i="14" s="1"/>
  <c r="AS20" i="14"/>
  <c r="V144" i="2"/>
  <c r="AR18" i="14"/>
  <c r="W180" i="2"/>
  <c r="AT300" i="14" s="1"/>
  <c r="V216" i="2"/>
  <c r="AR90" i="14"/>
  <c r="V217" i="2"/>
  <c r="AR91" i="14"/>
  <c r="V230" i="2"/>
  <c r="AR104" i="14"/>
  <c r="V160" i="2"/>
  <c r="AR34" i="14"/>
  <c r="V248" i="2"/>
  <c r="V145" i="2"/>
  <c r="AR19" i="14"/>
  <c r="AS53" i="14"/>
  <c r="W179" i="2"/>
  <c r="AT299" i="14" s="1"/>
  <c r="V202" i="2"/>
  <c r="AR76" i="14"/>
  <c r="V143" i="2"/>
  <c r="AR17" i="14"/>
  <c r="V229" i="2"/>
  <c r="V177" i="2"/>
  <c r="AR51" i="14"/>
  <c r="V173" i="2"/>
  <c r="AR47" i="14"/>
  <c r="W213" i="2"/>
  <c r="AS87" i="14"/>
  <c r="V196" i="2"/>
  <c r="AR70" i="14"/>
  <c r="V134" i="2"/>
  <c r="AR8" i="14"/>
  <c r="V156" i="2"/>
  <c r="V168" i="2"/>
  <c r="AR42" i="14"/>
  <c r="V162" i="2"/>
  <c r="AR36" i="14"/>
  <c r="W133" i="2"/>
  <c r="AT253" i="14" s="1"/>
  <c r="V141" i="2"/>
  <c r="AR15" i="14"/>
  <c r="W205" i="2"/>
  <c r="AT325" i="14" s="1"/>
  <c r="AS79" i="14"/>
  <c r="V166" i="2"/>
  <c r="AR40" i="14"/>
  <c r="V224" i="2"/>
  <c r="AR98" i="14"/>
  <c r="V175" i="2"/>
  <c r="AR49" i="14"/>
  <c r="V200" i="2"/>
  <c r="AR74" i="14"/>
  <c r="V159" i="2"/>
  <c r="X223" i="2"/>
  <c r="V183" i="2"/>
  <c r="AR57" i="14"/>
  <c r="W227" i="2"/>
  <c r="AT347" i="14" s="1"/>
  <c r="AS101" i="14"/>
  <c r="V215" i="2"/>
  <c r="AR89" i="14"/>
  <c r="V132" i="2"/>
  <c r="AR6" i="14"/>
  <c r="V208" i="2"/>
  <c r="AR82" i="14"/>
  <c r="V246" i="2"/>
  <c r="AR120" i="14"/>
  <c r="V238" i="2"/>
  <c r="AR112" i="14"/>
  <c r="V194" i="2"/>
  <c r="AR68" i="14"/>
  <c r="W244" i="2"/>
  <c r="AT364" i="14" s="1"/>
  <c r="AS118" i="14"/>
  <c r="W245" i="2"/>
  <c r="AT365" i="14" s="1"/>
  <c r="AS119" i="14"/>
  <c r="V147" i="2"/>
  <c r="AR21" i="14"/>
  <c r="W242" i="2"/>
  <c r="AT362" i="14" s="1"/>
  <c r="AS116" i="14"/>
  <c r="V221" i="2"/>
  <c r="AR95" i="14"/>
  <c r="V195" i="2"/>
  <c r="AR69" i="14"/>
  <c r="V241" i="2"/>
  <c r="AR115" i="14"/>
  <c r="V201" i="2"/>
  <c r="AR75" i="14"/>
  <c r="V234" i="2"/>
  <c r="AR108" i="14"/>
  <c r="V250" i="2"/>
  <c r="AR124" i="14"/>
  <c r="V206" i="2"/>
  <c r="AR80" i="14"/>
  <c r="W136" i="2"/>
  <c r="AT256" i="14" s="1"/>
  <c r="AS10" i="14"/>
  <c r="V211" i="2"/>
  <c r="AR85" i="14"/>
  <c r="V186" i="2"/>
  <c r="AR60" i="14"/>
  <c r="V218" i="2"/>
  <c r="AR92" i="14"/>
  <c r="AS113" i="14"/>
  <c r="W239" i="2"/>
  <c r="AT359" i="14" s="1"/>
  <c r="W182" i="2"/>
  <c r="AT302" i="14" s="1"/>
  <c r="AS56" i="14"/>
  <c r="V222" i="2"/>
  <c r="AR96" i="14"/>
  <c r="W214" i="2"/>
  <c r="AT334" i="14" s="1"/>
  <c r="AS88" i="14"/>
  <c r="V225" i="2"/>
  <c r="AR99" i="14"/>
  <c r="W190" i="2"/>
  <c r="AT310" i="14" s="1"/>
  <c r="AS64" i="14"/>
  <c r="W86" i="2"/>
  <c r="X73" i="2"/>
  <c r="X138" i="2"/>
  <c r="B175" i="36"/>
  <c r="B176" i="36"/>
  <c r="B177" i="36"/>
  <c r="B178" i="36"/>
  <c r="B179" i="36"/>
  <c r="B180" i="36"/>
  <c r="B181" i="36"/>
  <c r="B182" i="36"/>
  <c r="B183" i="36"/>
  <c r="B184" i="36"/>
  <c r="B185" i="36"/>
  <c r="B186" i="36"/>
  <c r="B187" i="36"/>
  <c r="B188" i="36"/>
  <c r="B189" i="36"/>
  <c r="B190" i="36"/>
  <c r="B191" i="36"/>
  <c r="B192" i="36"/>
  <c r="B193" i="36"/>
  <c r="B194" i="36"/>
  <c r="B195" i="36"/>
  <c r="B196" i="36"/>
  <c r="B197" i="36"/>
  <c r="B198" i="36"/>
  <c r="B199" i="36"/>
  <c r="B200" i="36"/>
  <c r="B201" i="36"/>
  <c r="B202" i="36"/>
  <c r="B203" i="36"/>
  <c r="B204" i="36"/>
  <c r="B205" i="36"/>
  <c r="B206" i="36"/>
  <c r="B207" i="36"/>
  <c r="B208" i="36"/>
  <c r="B209" i="36"/>
  <c r="B210" i="36"/>
  <c r="B211" i="36"/>
  <c r="B212" i="36"/>
  <c r="B213" i="36"/>
  <c r="B214" i="36"/>
  <c r="B215" i="36"/>
  <c r="B216" i="36"/>
  <c r="B217" i="36"/>
  <c r="B218" i="36"/>
  <c r="B219" i="36"/>
  <c r="B220" i="36"/>
  <c r="B221" i="36"/>
  <c r="B222" i="36"/>
  <c r="B223" i="36"/>
  <c r="B224" i="36"/>
  <c r="B225" i="36"/>
  <c r="B226" i="36"/>
  <c r="B227" i="36"/>
  <c r="B228" i="36"/>
  <c r="B229" i="36"/>
  <c r="B230" i="36"/>
  <c r="B231" i="36"/>
  <c r="B232" i="36"/>
  <c r="B233" i="36"/>
  <c r="B234" i="36"/>
  <c r="B235" i="36"/>
  <c r="B236" i="36"/>
  <c r="B237" i="36"/>
  <c r="B238" i="36"/>
  <c r="B239" i="36"/>
  <c r="B240" i="36"/>
  <c r="B241" i="36"/>
  <c r="B242" i="36"/>
  <c r="B243" i="36"/>
  <c r="B244" i="36"/>
  <c r="B245" i="36"/>
  <c r="B246" i="36"/>
  <c r="B247" i="36"/>
  <c r="B248" i="36"/>
  <c r="B249" i="36"/>
  <c r="B250" i="36"/>
  <c r="B85" i="36"/>
  <c r="B86" i="36"/>
  <c r="B87" i="36"/>
  <c r="B88" i="36"/>
  <c r="B89" i="36"/>
  <c r="B90" i="36"/>
  <c r="B91" i="36"/>
  <c r="B92" i="36"/>
  <c r="B93" i="36"/>
  <c r="B94" i="36"/>
  <c r="B95" i="36"/>
  <c r="B96" i="36"/>
  <c r="B97" i="36"/>
  <c r="B98" i="36"/>
  <c r="B99" i="36"/>
  <c r="B100" i="36"/>
  <c r="B101" i="36"/>
  <c r="B102" i="36"/>
  <c r="B103" i="36"/>
  <c r="B104" i="36"/>
  <c r="B105" i="36"/>
  <c r="B106" i="36"/>
  <c r="B107" i="36"/>
  <c r="B108" i="36"/>
  <c r="B109" i="36"/>
  <c r="B110" i="36"/>
  <c r="B111" i="36"/>
  <c r="B112" i="36"/>
  <c r="B113" i="36"/>
  <c r="B114" i="36"/>
  <c r="B115" i="36"/>
  <c r="B116" i="36"/>
  <c r="B117" i="36"/>
  <c r="B118" i="36"/>
  <c r="B119" i="36"/>
  <c r="B120" i="36"/>
  <c r="B121" i="36"/>
  <c r="B122" i="36"/>
  <c r="B123" i="36"/>
  <c r="B124" i="36"/>
  <c r="B125" i="36"/>
  <c r="B126" i="36"/>
  <c r="B127" i="36"/>
  <c r="B70" i="36"/>
  <c r="B71" i="36"/>
  <c r="B72" i="36"/>
  <c r="B73" i="36"/>
  <c r="B74" i="36"/>
  <c r="B75" i="36"/>
  <c r="B76" i="36"/>
  <c r="B77" i="36"/>
  <c r="B78" i="36"/>
  <c r="B79" i="36"/>
  <c r="B80" i="36"/>
  <c r="B81" i="36"/>
  <c r="B82" i="36"/>
  <c r="B83" i="36"/>
  <c r="B84" i="36"/>
  <c r="B53" i="36"/>
  <c r="B54" i="36"/>
  <c r="B55" i="36"/>
  <c r="B56" i="36"/>
  <c r="B57" i="36"/>
  <c r="B58" i="36"/>
  <c r="B59" i="36"/>
  <c r="B60" i="36"/>
  <c r="B61" i="36"/>
  <c r="B62" i="36"/>
  <c r="B63" i="36"/>
  <c r="B64" i="36"/>
  <c r="B65" i="36"/>
  <c r="B66" i="36"/>
  <c r="B67" i="36"/>
  <c r="B68" i="36"/>
  <c r="B69" i="36"/>
  <c r="I68" i="4" l="1"/>
  <c r="I14" i="4"/>
  <c r="I78" i="4"/>
  <c r="I25" i="4"/>
  <c r="I12" i="4"/>
  <c r="I24" i="4"/>
  <c r="I26" i="4"/>
  <c r="I86" i="4"/>
  <c r="I52" i="4"/>
  <c r="AS265" i="14"/>
  <c r="W265" i="14"/>
  <c r="AS288" i="14"/>
  <c r="W288" i="14"/>
  <c r="W42" i="14" s="1"/>
  <c r="AS263" i="14"/>
  <c r="W263" i="14"/>
  <c r="W17" i="14" s="1"/>
  <c r="AS336" i="14"/>
  <c r="W336" i="14"/>
  <c r="AS305" i="14"/>
  <c r="W305" i="14"/>
  <c r="AS262" i="14"/>
  <c r="W262" i="14"/>
  <c r="W16" i="14" s="1"/>
  <c r="AS257" i="14"/>
  <c r="W257" i="14"/>
  <c r="AS357" i="14"/>
  <c r="W357" i="14"/>
  <c r="W111" i="14" s="1"/>
  <c r="W162" i="14"/>
  <c r="W39" i="14" s="1"/>
  <c r="W42" i="2"/>
  <c r="AT162" i="14" s="1"/>
  <c r="X105" i="2"/>
  <c r="AT225" i="14"/>
  <c r="X87" i="2"/>
  <c r="AT207" i="14"/>
  <c r="W40" i="2"/>
  <c r="AT160" i="14" s="1"/>
  <c r="W160" i="14"/>
  <c r="W37" i="14" s="1"/>
  <c r="I7" i="4"/>
  <c r="AS142" i="14"/>
  <c r="V19" i="14"/>
  <c r="I46" i="4"/>
  <c r="W57" i="2"/>
  <c r="AT177" i="14" s="1"/>
  <c r="W177" i="14"/>
  <c r="W54" i="14" s="1"/>
  <c r="AS177" i="14"/>
  <c r="AS54" i="14" s="1"/>
  <c r="AS279" i="14"/>
  <c r="W279" i="14"/>
  <c r="W33" i="14" s="1"/>
  <c r="X213" i="2"/>
  <c r="AT333" i="14"/>
  <c r="AS368" i="14"/>
  <c r="W368" i="14"/>
  <c r="W122" i="14" s="1"/>
  <c r="AS273" i="14"/>
  <c r="W273" i="14"/>
  <c r="AS285" i="14"/>
  <c r="W285" i="14"/>
  <c r="AS311" i="14"/>
  <c r="W311" i="14"/>
  <c r="W65" i="14" s="1"/>
  <c r="AS281" i="14"/>
  <c r="W281" i="14"/>
  <c r="AS269" i="14"/>
  <c r="W269" i="14"/>
  <c r="AS319" i="14"/>
  <c r="W319" i="14"/>
  <c r="AS342" i="14"/>
  <c r="W342" i="14"/>
  <c r="AS306" i="14"/>
  <c r="W306" i="14"/>
  <c r="AS370" i="14"/>
  <c r="W370" i="14"/>
  <c r="AS315" i="14"/>
  <c r="W315" i="14"/>
  <c r="AS366" i="14"/>
  <c r="W366" i="14"/>
  <c r="W120" i="14" s="1"/>
  <c r="AR30" i="14"/>
  <c r="AR22" i="14"/>
  <c r="AR50" i="14"/>
  <c r="W88" i="2"/>
  <c r="AT208" i="14" s="1"/>
  <c r="W208" i="14"/>
  <c r="W85" i="14" s="1"/>
  <c r="AS160" i="14"/>
  <c r="AS37" i="14" s="1"/>
  <c r="V37" i="14"/>
  <c r="V6" i="14"/>
  <c r="W22" i="2"/>
  <c r="AT142" i="14" s="1"/>
  <c r="W142" i="14"/>
  <c r="W19" i="14" s="1"/>
  <c r="W82" i="14"/>
  <c r="W14" i="2"/>
  <c r="AT134" i="14" s="1"/>
  <c r="W134" i="14"/>
  <c r="W11" i="14" s="1"/>
  <c r="AS168" i="14"/>
  <c r="V45" i="14"/>
  <c r="AS148" i="14"/>
  <c r="V25" i="14"/>
  <c r="W53" i="2"/>
  <c r="AT173" i="14" s="1"/>
  <c r="W173" i="14"/>
  <c r="W50" i="14" s="1"/>
  <c r="AS173" i="14"/>
  <c r="X104" i="2"/>
  <c r="AT224" i="14"/>
  <c r="AT156" i="14"/>
  <c r="W229" i="14"/>
  <c r="W106" i="14" s="1"/>
  <c r="AS229" i="14"/>
  <c r="W109" i="2"/>
  <c r="W185" i="14"/>
  <c r="AS185" i="14"/>
  <c r="W65" i="2"/>
  <c r="I76" i="4"/>
  <c r="T55" i="4"/>
  <c r="I55" i="4" s="1"/>
  <c r="AR54" i="14"/>
  <c r="W59" i="14"/>
  <c r="AS349" i="14"/>
  <c r="W349" i="14"/>
  <c r="W103" i="14" s="1"/>
  <c r="AS261" i="14"/>
  <c r="W261" i="14"/>
  <c r="W15" i="14" s="1"/>
  <c r="AS280" i="14"/>
  <c r="W280" i="14"/>
  <c r="W34" i="14" s="1"/>
  <c r="AS255" i="14"/>
  <c r="W255" i="14"/>
  <c r="AS351" i="14"/>
  <c r="W351" i="14"/>
  <c r="AS298" i="14"/>
  <c r="W298" i="14"/>
  <c r="W52" i="14" s="1"/>
  <c r="AS289" i="14"/>
  <c r="W289" i="14"/>
  <c r="W43" i="14" s="1"/>
  <c r="AS352" i="14"/>
  <c r="AS106" i="14" s="1"/>
  <c r="W352" i="14"/>
  <c r="AS272" i="14"/>
  <c r="W272" i="14"/>
  <c r="AS268" i="14"/>
  <c r="W268" i="14"/>
  <c r="AS307" i="14"/>
  <c r="W307" i="14"/>
  <c r="W61" i="14" s="1"/>
  <c r="AS296" i="14"/>
  <c r="W296" i="14"/>
  <c r="AS136" i="14"/>
  <c r="V13" i="14"/>
  <c r="W102" i="14"/>
  <c r="AS174" i="14"/>
  <c r="V51" i="14"/>
  <c r="W84" i="14"/>
  <c r="T38" i="4"/>
  <c r="I38" i="4" s="1"/>
  <c r="AR37" i="14"/>
  <c r="AT133" i="14"/>
  <c r="AT10" i="14" s="1"/>
  <c r="W9" i="2"/>
  <c r="AT129" i="14" s="1"/>
  <c r="AS129" i="14"/>
  <c r="W129" i="14"/>
  <c r="AS134" i="14"/>
  <c r="V11" i="14"/>
  <c r="W35" i="14"/>
  <c r="AS190" i="14"/>
  <c r="V67" i="14"/>
  <c r="AT242" i="14"/>
  <c r="I51" i="4"/>
  <c r="W105" i="14"/>
  <c r="AS198" i="14"/>
  <c r="V75" i="14"/>
  <c r="W22" i="14"/>
  <c r="AS286" i="14"/>
  <c r="W286" i="14"/>
  <c r="W40" i="14" s="1"/>
  <c r="AS295" i="14"/>
  <c r="W295" i="14"/>
  <c r="W49" i="14" s="1"/>
  <c r="AS322" i="14"/>
  <c r="W322" i="14"/>
  <c r="W76" i="14" s="1"/>
  <c r="AS291" i="14"/>
  <c r="W291" i="14"/>
  <c r="AS270" i="14"/>
  <c r="W270" i="14"/>
  <c r="AS259" i="14"/>
  <c r="W259" i="14"/>
  <c r="AS331" i="14"/>
  <c r="W331" i="14"/>
  <c r="AS354" i="14"/>
  <c r="W354" i="14"/>
  <c r="W108" i="14" s="1"/>
  <c r="AS341" i="14"/>
  <c r="W341" i="14"/>
  <c r="W95" i="14" s="1"/>
  <c r="AS328" i="14"/>
  <c r="W328" i="14"/>
  <c r="AS303" i="14"/>
  <c r="W303" i="14"/>
  <c r="W57" i="14" s="1"/>
  <c r="W16" i="2"/>
  <c r="W136" i="14"/>
  <c r="W13" i="14" s="1"/>
  <c r="AS146" i="14"/>
  <c r="V23" i="14"/>
  <c r="W54" i="2"/>
  <c r="W174" i="14"/>
  <c r="AS208" i="14"/>
  <c r="V85" i="14"/>
  <c r="W49" i="2"/>
  <c r="W169" i="14"/>
  <c r="W46" i="14" s="1"/>
  <c r="AS169" i="14"/>
  <c r="W148" i="14"/>
  <c r="W28" i="2"/>
  <c r="W70" i="2"/>
  <c r="W190" i="14"/>
  <c r="W67" i="14" s="1"/>
  <c r="V50" i="14"/>
  <c r="W75" i="2"/>
  <c r="W195" i="14"/>
  <c r="W72" i="14" s="1"/>
  <c r="AS195" i="14"/>
  <c r="AS72" i="14" s="1"/>
  <c r="AT213" i="14"/>
  <c r="X93" i="2"/>
  <c r="X108" i="2"/>
  <c r="AT228" i="14"/>
  <c r="W198" i="14"/>
  <c r="W78" i="2"/>
  <c r="AS320" i="14"/>
  <c r="W320" i="14"/>
  <c r="AS293" i="14"/>
  <c r="AS47" i="14" s="1"/>
  <c r="W293" i="14"/>
  <c r="W47" i="14" s="1"/>
  <c r="AS344" i="14"/>
  <c r="W344" i="14"/>
  <c r="W98" i="14" s="1"/>
  <c r="AS254" i="14"/>
  <c r="W254" i="14"/>
  <c r="W8" i="14" s="1"/>
  <c r="AS350" i="14"/>
  <c r="W350" i="14"/>
  <c r="W104" i="14" s="1"/>
  <c r="AS312" i="14"/>
  <c r="W312" i="14"/>
  <c r="W66" i="14" s="1"/>
  <c r="AS353" i="14"/>
  <c r="W353" i="14"/>
  <c r="W107" i="14" s="1"/>
  <c r="AS329" i="14"/>
  <c r="W329" i="14"/>
  <c r="W83" i="14" s="1"/>
  <c r="AS292" i="14"/>
  <c r="W292" i="14"/>
  <c r="AS308" i="14"/>
  <c r="W308" i="14"/>
  <c r="AS277" i="14"/>
  <c r="W277" i="14"/>
  <c r="W31" i="14" s="1"/>
  <c r="AS284" i="14"/>
  <c r="W284" i="14"/>
  <c r="W38" i="14" s="1"/>
  <c r="AS294" i="14"/>
  <c r="W294" i="14"/>
  <c r="W48" i="14" s="1"/>
  <c r="AT183" i="14"/>
  <c r="X63" i="2"/>
  <c r="X58" i="2"/>
  <c r="AT178" i="14"/>
  <c r="X126" i="2"/>
  <c r="AT246" i="14"/>
  <c r="W9" i="14"/>
  <c r="I47" i="4"/>
  <c r="AS130" i="14"/>
  <c r="AS7" i="14" s="1"/>
  <c r="V7" i="14"/>
  <c r="T54" i="4"/>
  <c r="I54" i="4" s="1"/>
  <c r="AR53" i="14"/>
  <c r="W27" i="14"/>
  <c r="T73" i="4"/>
  <c r="I73" i="4" s="1"/>
  <c r="AR72" i="14"/>
  <c r="W20" i="14"/>
  <c r="W74" i="14"/>
  <c r="AS200" i="14"/>
  <c r="V77" i="14"/>
  <c r="X86" i="2"/>
  <c r="AT206" i="14"/>
  <c r="AS276" i="14"/>
  <c r="W276" i="14"/>
  <c r="W30" i="14" s="1"/>
  <c r="AS297" i="14"/>
  <c r="W297" i="14"/>
  <c r="AS264" i="14"/>
  <c r="W264" i="14"/>
  <c r="W18" i="14" s="1"/>
  <c r="AS304" i="14"/>
  <c r="W304" i="14"/>
  <c r="W58" i="14" s="1"/>
  <c r="AS339" i="14"/>
  <c r="W339" i="14"/>
  <c r="W93" i="14" s="1"/>
  <c r="X146" i="2"/>
  <c r="AS345" i="14"/>
  <c r="W345" i="14"/>
  <c r="W99" i="14" s="1"/>
  <c r="AS321" i="14"/>
  <c r="W321" i="14"/>
  <c r="AS314" i="14"/>
  <c r="W314" i="14"/>
  <c r="W68" i="14" s="1"/>
  <c r="AS252" i="14"/>
  <c r="W252" i="14"/>
  <c r="AR33" i="14"/>
  <c r="AR103" i="14"/>
  <c r="X69" i="2"/>
  <c r="W146" i="14"/>
  <c r="W23" i="14" s="1"/>
  <c r="W26" i="2"/>
  <c r="AT146" i="14" s="1"/>
  <c r="W81" i="2"/>
  <c r="W201" i="14"/>
  <c r="W78" i="14" s="1"/>
  <c r="AS201" i="14"/>
  <c r="AS78" i="14" s="1"/>
  <c r="X81" i="2"/>
  <c r="AS147" i="14"/>
  <c r="W147" i="14"/>
  <c r="W27" i="2"/>
  <c r="AT147" i="14" s="1"/>
  <c r="V46" i="14"/>
  <c r="T8" i="4"/>
  <c r="I8" i="4" s="1"/>
  <c r="AR7" i="14"/>
  <c r="X119" i="2"/>
  <c r="AT239" i="14"/>
  <c r="W90" i="14"/>
  <c r="W118" i="14"/>
  <c r="W110" i="14"/>
  <c r="AT197" i="14"/>
  <c r="X77" i="2"/>
  <c r="X96" i="2"/>
  <c r="AT216" i="14"/>
  <c r="W80" i="2"/>
  <c r="W200" i="14"/>
  <c r="W53" i="14"/>
  <c r="AS316" i="14"/>
  <c r="W316" i="14"/>
  <c r="W70" i="14" s="1"/>
  <c r="AS323" i="14"/>
  <c r="W323" i="14"/>
  <c r="AS287" i="14"/>
  <c r="W287" i="14"/>
  <c r="W41" i="14" s="1"/>
  <c r="AS313" i="14"/>
  <c r="W313" i="14"/>
  <c r="AS260" i="14"/>
  <c r="W260" i="14"/>
  <c r="W14" i="14" s="1"/>
  <c r="AS271" i="14"/>
  <c r="W271" i="14"/>
  <c r="AS274" i="14"/>
  <c r="W274" i="14"/>
  <c r="AS278" i="14"/>
  <c r="W278" i="14"/>
  <c r="W32" i="14" s="1"/>
  <c r="W96" i="14"/>
  <c r="W60" i="14"/>
  <c r="AS162" i="14"/>
  <c r="V39" i="14"/>
  <c r="AS238" i="14"/>
  <c r="AS115" i="14" s="1"/>
  <c r="V115" i="14"/>
  <c r="T79" i="4"/>
  <c r="I79" i="4" s="1"/>
  <c r="AR78" i="14"/>
  <c r="W28" i="14"/>
  <c r="W73" i="14"/>
  <c r="W130" i="14"/>
  <c r="W7" i="14" s="1"/>
  <c r="W10" i="2"/>
  <c r="AT130" i="14" s="1"/>
  <c r="T7" i="14" s="1"/>
  <c r="X72" i="2"/>
  <c r="X124" i="2"/>
  <c r="AT244" i="14"/>
  <c r="AT233" i="14"/>
  <c r="X113" i="2"/>
  <c r="W124" i="14"/>
  <c r="X56" i="2"/>
  <c r="AT176" i="14"/>
  <c r="X117" i="2"/>
  <c r="AS282" i="14"/>
  <c r="W282" i="14"/>
  <c r="W36" i="14" s="1"/>
  <c r="AS337" i="14"/>
  <c r="W337" i="14"/>
  <c r="W91" i="14" s="1"/>
  <c r="AS327" i="14"/>
  <c r="W327" i="14"/>
  <c r="W81" i="14" s="1"/>
  <c r="AS309" i="14"/>
  <c r="W309" i="14"/>
  <c r="W63" i="14" s="1"/>
  <c r="AS338" i="14"/>
  <c r="W338" i="14"/>
  <c r="W92" i="14" s="1"/>
  <c r="AS326" i="14"/>
  <c r="W326" i="14"/>
  <c r="W80" i="14" s="1"/>
  <c r="AS361" i="14"/>
  <c r="W361" i="14"/>
  <c r="AS267" i="14"/>
  <c r="W267" i="14"/>
  <c r="W21" i="14" s="1"/>
  <c r="AS358" i="14"/>
  <c r="W358" i="14"/>
  <c r="W112" i="14" s="1"/>
  <c r="AS335" i="14"/>
  <c r="W335" i="14"/>
  <c r="W89" i="14" s="1"/>
  <c r="AR122" i="14"/>
  <c r="AT219" i="14"/>
  <c r="X99" i="2"/>
  <c r="W26" i="14"/>
  <c r="W118" i="2"/>
  <c r="AT238" i="14" s="1"/>
  <c r="W238" i="14"/>
  <c r="AS206" i="14"/>
  <c r="V83" i="14"/>
  <c r="X74" i="2"/>
  <c r="AT194" i="14"/>
  <c r="T71" i="14" s="1"/>
  <c r="X76" i="2"/>
  <c r="AT196" i="14"/>
  <c r="I20" i="4"/>
  <c r="X85" i="2"/>
  <c r="AT205" i="14"/>
  <c r="W48" i="2"/>
  <c r="AT168" i="14" s="1"/>
  <c r="W168" i="14"/>
  <c r="AT227" i="14"/>
  <c r="W69" i="14"/>
  <c r="W121" i="14"/>
  <c r="I107" i="4"/>
  <c r="I63" i="4"/>
  <c r="X57" i="2"/>
  <c r="X118" i="2"/>
  <c r="AT71" i="14"/>
  <c r="AT44" i="14"/>
  <c r="T44" i="14"/>
  <c r="AT119" i="14"/>
  <c r="T119" i="14"/>
  <c r="AT56" i="14"/>
  <c r="T56" i="14"/>
  <c r="AT20" i="14"/>
  <c r="T20" i="14"/>
  <c r="AT109" i="14"/>
  <c r="T109" i="14"/>
  <c r="AT97" i="14"/>
  <c r="T97" i="14"/>
  <c r="AT29" i="14"/>
  <c r="T29" i="14"/>
  <c r="AT79" i="14"/>
  <c r="T79" i="14"/>
  <c r="AT12" i="14"/>
  <c r="T12" i="14"/>
  <c r="X214" i="2"/>
  <c r="W150" i="2"/>
  <c r="AT270" i="14" s="1"/>
  <c r="AS24" i="14"/>
  <c r="X198" i="2"/>
  <c r="X210" i="2"/>
  <c r="W199" i="2"/>
  <c r="AT319" i="14" s="1"/>
  <c r="AS73" i="14"/>
  <c r="X226" i="2"/>
  <c r="X204" i="2"/>
  <c r="W241" i="2"/>
  <c r="AT361" i="14" s="1"/>
  <c r="W209" i="2"/>
  <c r="AS83" i="14"/>
  <c r="W224" i="2"/>
  <c r="AT344" i="14" s="1"/>
  <c r="AS98" i="14"/>
  <c r="X212" i="2"/>
  <c r="W231" i="2"/>
  <c r="AT351" i="14" s="1"/>
  <c r="AS105" i="14"/>
  <c r="W185" i="2"/>
  <c r="AT305" i="14" s="1"/>
  <c r="AS59" i="14"/>
  <c r="W234" i="2"/>
  <c r="AT354" i="14" s="1"/>
  <c r="AS108" i="14"/>
  <c r="X242" i="2"/>
  <c r="W238" i="2"/>
  <c r="AT358" i="14" s="1"/>
  <c r="AS112" i="14"/>
  <c r="W208" i="2"/>
  <c r="AT328" i="14" s="1"/>
  <c r="AS82" i="14"/>
  <c r="W175" i="2"/>
  <c r="AT295" i="14" s="1"/>
  <c r="AS49" i="14"/>
  <c r="W143" i="2"/>
  <c r="AT263" i="14" s="1"/>
  <c r="AS17" i="14"/>
  <c r="W153" i="2"/>
  <c r="AT273" i="14" s="1"/>
  <c r="AS27" i="14"/>
  <c r="X228" i="2"/>
  <c r="W165" i="2"/>
  <c r="AT285" i="14" s="1"/>
  <c r="AS39" i="14"/>
  <c r="X170" i="2"/>
  <c r="W232" i="2"/>
  <c r="AT352" i="14" s="1"/>
  <c r="W140" i="2"/>
  <c r="AT260" i="14" s="1"/>
  <c r="AS14" i="14"/>
  <c r="X243" i="2"/>
  <c r="W173" i="2"/>
  <c r="AT293" i="14" s="1"/>
  <c r="W172" i="2"/>
  <c r="AT292" i="14" s="1"/>
  <c r="AS46" i="14"/>
  <c r="W237" i="2"/>
  <c r="AT357" i="14" s="1"/>
  <c r="AS111" i="14"/>
  <c r="W186" i="2"/>
  <c r="AT306" i="14" s="1"/>
  <c r="AS60" i="14"/>
  <c r="W217" i="2"/>
  <c r="AT337" i="14" s="1"/>
  <c r="AS91" i="14"/>
  <c r="X190" i="2"/>
  <c r="W206" i="2"/>
  <c r="AT326" i="14" s="1"/>
  <c r="AS80" i="14"/>
  <c r="AS69" i="14"/>
  <c r="W195" i="2"/>
  <c r="AT315" i="14" s="1"/>
  <c r="X244" i="2"/>
  <c r="W156" i="2"/>
  <c r="AT276" i="14" s="1"/>
  <c r="AS30" i="14"/>
  <c r="W177" i="2"/>
  <c r="AT297" i="14" s="1"/>
  <c r="AS51" i="14"/>
  <c r="W230" i="2"/>
  <c r="AT350" i="14" s="1"/>
  <c r="AS104" i="14"/>
  <c r="X197" i="2"/>
  <c r="W192" i="2"/>
  <c r="AT312" i="14" s="1"/>
  <c r="AS66" i="14"/>
  <c r="W184" i="2"/>
  <c r="AT304" i="14" s="1"/>
  <c r="AS58" i="14"/>
  <c r="X155" i="2"/>
  <c r="W207" i="2"/>
  <c r="AT327" i="14" s="1"/>
  <c r="AS81" i="14"/>
  <c r="W191" i="2"/>
  <c r="AS65" i="14"/>
  <c r="X181" i="2"/>
  <c r="W157" i="2"/>
  <c r="AT277" i="14" s="1"/>
  <c r="AS31" i="14"/>
  <c r="W137" i="2"/>
  <c r="AT257" i="14" s="1"/>
  <c r="AS11" i="14"/>
  <c r="W160" i="2"/>
  <c r="AT280" i="14" s="1"/>
  <c r="AS34" i="14"/>
  <c r="W167" i="2"/>
  <c r="AT287" i="14" s="1"/>
  <c r="AS41" i="14"/>
  <c r="W174" i="2"/>
  <c r="AT294" i="14" s="1"/>
  <c r="AS48" i="14"/>
  <c r="X239" i="2"/>
  <c r="W196" i="2"/>
  <c r="AT316" i="14" s="1"/>
  <c r="AS70" i="14"/>
  <c r="W159" i="2"/>
  <c r="AT279" i="14" s="1"/>
  <c r="AS33" i="14"/>
  <c r="W141" i="2"/>
  <c r="AT261" i="14" s="1"/>
  <c r="AS15" i="14"/>
  <c r="W162" i="2"/>
  <c r="AT282" i="14" s="1"/>
  <c r="AS36" i="14"/>
  <c r="W248" i="2"/>
  <c r="AT368" i="14" s="1"/>
  <c r="AS122" i="14"/>
  <c r="W216" i="2"/>
  <c r="AT336" i="14" s="1"/>
  <c r="AS90" i="14"/>
  <c r="W144" i="2"/>
  <c r="AT264" i="14" s="1"/>
  <c r="AS18" i="14"/>
  <c r="X235" i="2"/>
  <c r="W135" i="2"/>
  <c r="AT255" i="14" s="1"/>
  <c r="AS9" i="14"/>
  <c r="W219" i="2"/>
  <c r="AT339" i="14" s="1"/>
  <c r="AS93" i="14"/>
  <c r="X247" i="2"/>
  <c r="W189" i="2"/>
  <c r="AT309" i="14" s="1"/>
  <c r="AS63" i="14"/>
  <c r="X249" i="2"/>
  <c r="W148" i="2"/>
  <c r="AT268" i="14" s="1"/>
  <c r="AS22" i="14"/>
  <c r="AS61" i="14"/>
  <c r="W187" i="2"/>
  <c r="AT307" i="14" s="1"/>
  <c r="X163" i="2"/>
  <c r="W151" i="2"/>
  <c r="AT271" i="14" s="1"/>
  <c r="AS25" i="14"/>
  <c r="W215" i="2"/>
  <c r="AT335" i="14" s="1"/>
  <c r="AS89" i="14"/>
  <c r="X180" i="2"/>
  <c r="X227" i="2"/>
  <c r="W166" i="2"/>
  <c r="AT286" i="14" s="1"/>
  <c r="AS40" i="14"/>
  <c r="W222" i="2"/>
  <c r="AS96" i="14"/>
  <c r="W211" i="2"/>
  <c r="AT331" i="14" s="1"/>
  <c r="AS85" i="14"/>
  <c r="W201" i="2"/>
  <c r="AT321" i="14" s="1"/>
  <c r="AS75" i="14"/>
  <c r="AS21" i="14"/>
  <c r="W147" i="2"/>
  <c r="AT267" i="14" s="1"/>
  <c r="X245" i="2"/>
  <c r="W132" i="2"/>
  <c r="AT252" i="14" s="1"/>
  <c r="AS6" i="14"/>
  <c r="X237" i="2"/>
  <c r="W145" i="2"/>
  <c r="AT265" i="14" s="1"/>
  <c r="AS19" i="14"/>
  <c r="AS13" i="14"/>
  <c r="W139" i="2"/>
  <c r="AT259" i="14" s="1"/>
  <c r="X167" i="2"/>
  <c r="W169" i="2"/>
  <c r="AT289" i="14" s="1"/>
  <c r="AS43" i="14"/>
  <c r="X220" i="2"/>
  <c r="W154" i="2"/>
  <c r="AS28" i="14"/>
  <c r="W158" i="2"/>
  <c r="AT278" i="14" s="1"/>
  <c r="AS32" i="14"/>
  <c r="X136" i="2"/>
  <c r="W225" i="2"/>
  <c r="AT345" i="14" s="1"/>
  <c r="AS99" i="14"/>
  <c r="W218" i="2"/>
  <c r="AT338" i="14" s="1"/>
  <c r="AS92" i="14"/>
  <c r="W246" i="2"/>
  <c r="AT366" i="14" s="1"/>
  <c r="AS120" i="14"/>
  <c r="X205" i="2"/>
  <c r="W134" i="2"/>
  <c r="AT254" i="14" s="1"/>
  <c r="AS8" i="14"/>
  <c r="W202" i="2"/>
  <c r="AT322" i="14" s="1"/>
  <c r="AS76" i="14"/>
  <c r="AS45" i="14"/>
  <c r="W171" i="2"/>
  <c r="AT291" i="14" s="1"/>
  <c r="AS77" i="14"/>
  <c r="W203" i="2"/>
  <c r="AT323" i="14" s="1"/>
  <c r="W178" i="2"/>
  <c r="AT298" i="14" s="1"/>
  <c r="AS52" i="14"/>
  <c r="W193" i="2"/>
  <c r="AT313" i="14" s="1"/>
  <c r="AS67" i="14"/>
  <c r="X236" i="2"/>
  <c r="X199" i="2"/>
  <c r="W176" i="2"/>
  <c r="AT296" i="14" s="1"/>
  <c r="AS50" i="14"/>
  <c r="W250" i="2"/>
  <c r="AS124" i="14"/>
  <c r="W221" i="2"/>
  <c r="AT341" i="14" s="1"/>
  <c r="AS95" i="14"/>
  <c r="W194" i="2"/>
  <c r="AT314" i="14" s="1"/>
  <c r="AS68" i="14"/>
  <c r="W183" i="2"/>
  <c r="AT303" i="14" s="1"/>
  <c r="AS57" i="14"/>
  <c r="W200" i="2"/>
  <c r="AT320" i="14" s="1"/>
  <c r="AS74" i="14"/>
  <c r="W168" i="2"/>
  <c r="AT288" i="14" s="1"/>
  <c r="AS42" i="14"/>
  <c r="W229" i="2"/>
  <c r="AS103" i="14"/>
  <c r="X179" i="2"/>
  <c r="W233" i="2"/>
  <c r="AT353" i="14" s="1"/>
  <c r="AS107" i="14"/>
  <c r="X240" i="2"/>
  <c r="W161" i="2"/>
  <c r="AT281" i="14" s="1"/>
  <c r="AS35" i="14"/>
  <c r="W149" i="2"/>
  <c r="AT269" i="14" s="1"/>
  <c r="AS23" i="14"/>
  <c r="W188" i="2"/>
  <c r="AT308" i="14" s="1"/>
  <c r="AS62" i="14"/>
  <c r="W142" i="2"/>
  <c r="AT262" i="14" s="1"/>
  <c r="AS16" i="14"/>
  <c r="W152" i="2"/>
  <c r="AT272" i="14" s="1"/>
  <c r="AS26" i="14"/>
  <c r="W164" i="2"/>
  <c r="AT284" i="14" s="1"/>
  <c r="AS38" i="14"/>
  <c r="X182" i="2"/>
  <c r="X149" i="2"/>
  <c r="X141" i="2"/>
  <c r="X145" i="2"/>
  <c r="X134" i="2"/>
  <c r="X132" i="2"/>
  <c r="X150" i="2"/>
  <c r="X148" i="2"/>
  <c r="X139" i="2"/>
  <c r="B132" i="2"/>
  <c r="B133" i="2"/>
  <c r="B134" i="2"/>
  <c r="B135" i="2"/>
  <c r="B136" i="2"/>
  <c r="B137" i="2"/>
  <c r="B138" i="2"/>
  <c r="B139" i="2"/>
  <c r="B140" i="2"/>
  <c r="B141" i="2"/>
  <c r="B142" i="2"/>
  <c r="B143" i="2"/>
  <c r="B144" i="2"/>
  <c r="B145" i="2"/>
  <c r="B146" i="2"/>
  <c r="B147" i="2"/>
  <c r="B148" i="2"/>
  <c r="B149" i="2"/>
  <c r="B150" i="2"/>
  <c r="B151" i="2"/>
  <c r="B152" i="2"/>
  <c r="B153" i="2"/>
  <c r="B154" i="2"/>
  <c r="B155" i="2"/>
  <c r="B156" i="2"/>
  <c r="B157" i="2"/>
  <c r="B158" i="2"/>
  <c r="B159" i="2"/>
  <c r="B160" i="2"/>
  <c r="B161" i="2"/>
  <c r="B162" i="2"/>
  <c r="B163" i="2"/>
  <c r="B164" i="2"/>
  <c r="B165" i="2"/>
  <c r="B166" i="2"/>
  <c r="B167" i="2"/>
  <c r="B168" i="2"/>
  <c r="B169" i="2"/>
  <c r="B170" i="2"/>
  <c r="B171" i="2"/>
  <c r="B172" i="2"/>
  <c r="B173" i="2"/>
  <c r="B174" i="2"/>
  <c r="B131" i="2"/>
  <c r="B9" i="2"/>
  <c r="B10" i="2"/>
  <c r="B11" i="2"/>
  <c r="B12" i="2"/>
  <c r="B13" i="2"/>
  <c r="B14" i="2"/>
  <c r="B15" i="2"/>
  <c r="B16" i="2"/>
  <c r="B17" i="2"/>
  <c r="B18" i="2"/>
  <c r="B19" i="2"/>
  <c r="B20" i="2"/>
  <c r="B21" i="2"/>
  <c r="B22" i="2"/>
  <c r="B23" i="2"/>
  <c r="B24" i="2"/>
  <c r="B25" i="2"/>
  <c r="B26" i="2"/>
  <c r="B27" i="2"/>
  <c r="B28" i="2"/>
  <c r="B29" i="2"/>
  <c r="B30" i="2"/>
  <c r="B31" i="2"/>
  <c r="B32" i="2"/>
  <c r="B33" i="2"/>
  <c r="B34" i="2"/>
  <c r="B35" i="2"/>
  <c r="B36" i="2"/>
  <c r="B37" i="2"/>
  <c r="B38" i="2"/>
  <c r="B39" i="2"/>
  <c r="B40" i="2"/>
  <c r="B41" i="2"/>
  <c r="B42" i="2"/>
  <c r="B43" i="2"/>
  <c r="B44" i="2"/>
  <c r="B45" i="2"/>
  <c r="B46" i="2"/>
  <c r="B47" i="2"/>
  <c r="B48" i="2"/>
  <c r="B49" i="2"/>
  <c r="B50" i="2"/>
  <c r="B51" i="2"/>
  <c r="B8" i="2"/>
  <c r="B132" i="36"/>
  <c r="B133" i="36"/>
  <c r="B134" i="36"/>
  <c r="B135" i="36"/>
  <c r="B136" i="36"/>
  <c r="B137" i="36"/>
  <c r="B138" i="36"/>
  <c r="B139" i="36"/>
  <c r="B140" i="36"/>
  <c r="B141" i="36"/>
  <c r="B142" i="36"/>
  <c r="B143" i="36"/>
  <c r="B144" i="36"/>
  <c r="B145" i="36"/>
  <c r="B146" i="36"/>
  <c r="B147" i="36"/>
  <c r="B148" i="36"/>
  <c r="B149" i="36"/>
  <c r="B150" i="36"/>
  <c r="B151" i="36"/>
  <c r="B152" i="36"/>
  <c r="B153" i="36"/>
  <c r="B154" i="36"/>
  <c r="B155" i="36"/>
  <c r="B156" i="36"/>
  <c r="B157" i="36"/>
  <c r="B158" i="36"/>
  <c r="B159" i="36"/>
  <c r="B160" i="36"/>
  <c r="B161" i="36"/>
  <c r="B162" i="36"/>
  <c r="B163" i="36"/>
  <c r="B164" i="36"/>
  <c r="B165" i="36"/>
  <c r="B166" i="36"/>
  <c r="B167" i="36"/>
  <c r="B168" i="36"/>
  <c r="B169" i="36"/>
  <c r="B170" i="36"/>
  <c r="B171" i="36"/>
  <c r="B172" i="36"/>
  <c r="B173" i="36"/>
  <c r="B174" i="36"/>
  <c r="B131" i="36"/>
  <c r="B9" i="36"/>
  <c r="B10" i="36"/>
  <c r="B11" i="36"/>
  <c r="B12" i="36"/>
  <c r="B13" i="36"/>
  <c r="B14" i="36"/>
  <c r="B15" i="36"/>
  <c r="B16" i="36"/>
  <c r="B17" i="36"/>
  <c r="B18" i="36"/>
  <c r="B19" i="36"/>
  <c r="B20" i="36"/>
  <c r="B21" i="36"/>
  <c r="B22" i="36"/>
  <c r="B23" i="36"/>
  <c r="B24" i="36"/>
  <c r="B25" i="36"/>
  <c r="B26" i="36"/>
  <c r="B27" i="36"/>
  <c r="B28" i="36"/>
  <c r="B29" i="36"/>
  <c r="B30" i="36"/>
  <c r="B31" i="36"/>
  <c r="B32" i="36"/>
  <c r="B33" i="36"/>
  <c r="B34" i="36"/>
  <c r="B35" i="36"/>
  <c r="B36" i="36"/>
  <c r="B37" i="36"/>
  <c r="B38" i="36"/>
  <c r="B39" i="36"/>
  <c r="B40" i="36"/>
  <c r="B41" i="36"/>
  <c r="B42" i="36"/>
  <c r="B43" i="36"/>
  <c r="B44" i="36"/>
  <c r="B45" i="36"/>
  <c r="B46" i="36"/>
  <c r="B47" i="36"/>
  <c r="B48" i="36"/>
  <c r="B49" i="36"/>
  <c r="B50" i="36"/>
  <c r="B51" i="36"/>
  <c r="B52" i="36"/>
  <c r="B8" i="36"/>
  <c r="B6" i="14"/>
  <c r="B7" i="14"/>
  <c r="B8" i="14"/>
  <c r="B9" i="14"/>
  <c r="B10" i="14"/>
  <c r="B11" i="14"/>
  <c r="B12" i="14"/>
  <c r="B13" i="14"/>
  <c r="B14" i="14"/>
  <c r="B15" i="14"/>
  <c r="B16" i="14"/>
  <c r="B17" i="14"/>
  <c r="B18" i="14"/>
  <c r="B19" i="14"/>
  <c r="B20" i="14"/>
  <c r="B21" i="14"/>
  <c r="B22" i="14"/>
  <c r="B23" i="14"/>
  <c r="B24" i="14"/>
  <c r="B25" i="14"/>
  <c r="B26" i="14"/>
  <c r="B27" i="14"/>
  <c r="B28" i="14"/>
  <c r="B29" i="14"/>
  <c r="B30" i="14"/>
  <c r="B31" i="14"/>
  <c r="B32" i="14"/>
  <c r="B33" i="14"/>
  <c r="B34" i="14"/>
  <c r="B35" i="14"/>
  <c r="B36" i="14"/>
  <c r="B37" i="14"/>
  <c r="B38" i="14"/>
  <c r="B39" i="14"/>
  <c r="B40" i="14"/>
  <c r="B41" i="14"/>
  <c r="B42" i="14"/>
  <c r="B43" i="14"/>
  <c r="B44" i="14"/>
  <c r="B45" i="14"/>
  <c r="B46" i="14"/>
  <c r="B47" i="14"/>
  <c r="B48" i="14"/>
  <c r="B49" i="14"/>
  <c r="B5" i="14"/>
  <c r="X151" i="2" l="1"/>
  <c r="X78" i="2"/>
  <c r="AT198" i="14"/>
  <c r="X75" i="2"/>
  <c r="AT195" i="14"/>
  <c r="AT169" i="14"/>
  <c r="AT136" i="14"/>
  <c r="X161" i="2"/>
  <c r="X142" i="2"/>
  <c r="AT370" i="14"/>
  <c r="X250" i="2"/>
  <c r="X137" i="2"/>
  <c r="X164" i="2"/>
  <c r="X222" i="2"/>
  <c r="AT342" i="14"/>
  <c r="AT329" i="14"/>
  <c r="T10" i="14"/>
  <c r="AT7" i="14"/>
  <c r="W115" i="14"/>
  <c r="W24" i="14"/>
  <c r="W75" i="14"/>
  <c r="W77" i="14"/>
  <c r="W6" i="14"/>
  <c r="X65" i="2"/>
  <c r="AT185" i="14"/>
  <c r="X215" i="2"/>
  <c r="X147" i="2"/>
  <c r="AT200" i="14"/>
  <c r="X80" i="2"/>
  <c r="X70" i="2"/>
  <c r="AT190" i="14"/>
  <c r="W51" i="14"/>
  <c r="X88" i="2"/>
  <c r="X229" i="2"/>
  <c r="AT349" i="14"/>
  <c r="X191" i="2"/>
  <c r="AT311" i="14"/>
  <c r="AT148" i="14"/>
  <c r="AT174" i="14"/>
  <c r="X54" i="2"/>
  <c r="W62" i="14"/>
  <c r="X154" i="2"/>
  <c r="AT274" i="14"/>
  <c r="W25" i="14"/>
  <c r="X109" i="2"/>
  <c r="AT229" i="14"/>
  <c r="W45" i="14"/>
  <c r="AT201" i="14"/>
  <c r="X53" i="2"/>
  <c r="AT41" i="14"/>
  <c r="T41" i="14"/>
  <c r="AT72" i="14"/>
  <c r="T72" i="14"/>
  <c r="AT53" i="14"/>
  <c r="T53" i="14"/>
  <c r="AT18" i="14"/>
  <c r="T18" i="14"/>
  <c r="AT6" i="14"/>
  <c r="T6" i="14"/>
  <c r="AT121" i="14"/>
  <c r="T121" i="14"/>
  <c r="AT112" i="14"/>
  <c r="T112" i="14"/>
  <c r="AT105" i="14"/>
  <c r="T105" i="14"/>
  <c r="AT86" i="14"/>
  <c r="T86" i="14"/>
  <c r="AT55" i="14"/>
  <c r="T55" i="14"/>
  <c r="AT114" i="14"/>
  <c r="T114" i="14"/>
  <c r="AT118" i="14"/>
  <c r="T118" i="14"/>
  <c r="AT100" i="14"/>
  <c r="T100" i="14"/>
  <c r="AT24" i="14"/>
  <c r="T24" i="14"/>
  <c r="AT116" i="14"/>
  <c r="T116" i="14"/>
  <c r="AT19" i="14"/>
  <c r="T19" i="14"/>
  <c r="AT123" i="14"/>
  <c r="T123" i="14"/>
  <c r="T9" i="14"/>
  <c r="AT9" i="14"/>
  <c r="AT64" i="14"/>
  <c r="T64" i="14"/>
  <c r="AT120" i="14"/>
  <c r="T120" i="14"/>
  <c r="AT107" i="14"/>
  <c r="T107" i="14"/>
  <c r="AT94" i="14"/>
  <c r="T94" i="14"/>
  <c r="AT87" i="14"/>
  <c r="T87" i="14"/>
  <c r="AT101" i="14"/>
  <c r="T101" i="14"/>
  <c r="AT113" i="14"/>
  <c r="T113" i="14"/>
  <c r="AT117" i="14"/>
  <c r="T117" i="14"/>
  <c r="AT73" i="14"/>
  <c r="T73" i="14"/>
  <c r="AT88" i="14"/>
  <c r="T88" i="14"/>
  <c r="AT16" i="14"/>
  <c r="T16" i="14"/>
  <c r="AT110" i="14"/>
  <c r="T110" i="14"/>
  <c r="AT23" i="14"/>
  <c r="T23" i="14"/>
  <c r="AT37" i="14"/>
  <c r="T37" i="14"/>
  <c r="T102" i="14"/>
  <c r="AT102" i="14"/>
  <c r="AT59" i="14"/>
  <c r="T59" i="14"/>
  <c r="AT54" i="14"/>
  <c r="T54" i="14"/>
  <c r="AT15" i="14"/>
  <c r="T15" i="14"/>
  <c r="AT14" i="14"/>
  <c r="T14" i="14"/>
  <c r="AT84" i="14"/>
  <c r="T84" i="14"/>
  <c r="X183" i="2"/>
  <c r="X196" i="2"/>
  <c r="X203" i="2"/>
  <c r="X219" i="2"/>
  <c r="X162" i="2"/>
  <c r="X174" i="2"/>
  <c r="X184" i="2"/>
  <c r="X156" i="2"/>
  <c r="X206" i="2"/>
  <c r="X238" i="2"/>
  <c r="X234" i="2"/>
  <c r="X185" i="2"/>
  <c r="X208" i="2"/>
  <c r="X168" i="2"/>
  <c r="X187" i="2"/>
  <c r="X230" i="2"/>
  <c r="X201" i="2"/>
  <c r="X225" i="2"/>
  <c r="X194" i="2"/>
  <c r="X211" i="2"/>
  <c r="X216" i="2"/>
  <c r="X186" i="2"/>
  <c r="X232" i="2"/>
  <c r="X195" i="2"/>
  <c r="X176" i="2"/>
  <c r="X171" i="2"/>
  <c r="X189" i="2"/>
  <c r="X140" i="2"/>
  <c r="X200" i="2"/>
  <c r="X169" i="2"/>
  <c r="X166" i="2"/>
  <c r="X173" i="2"/>
  <c r="X175" i="2"/>
  <c r="X231" i="2"/>
  <c r="X224" i="2"/>
  <c r="X241" i="2"/>
  <c r="X165" i="2"/>
  <c r="X188" i="2"/>
  <c r="X193" i="2"/>
  <c r="X144" i="2"/>
  <c r="X152" i="2"/>
  <c r="X233" i="2"/>
  <c r="X221" i="2"/>
  <c r="X248" i="2"/>
  <c r="X192" i="2"/>
  <c r="X177" i="2"/>
  <c r="X153" i="2"/>
  <c r="X217" i="2"/>
  <c r="X202" i="2"/>
  <c r="X178" i="2"/>
  <c r="X218" i="2"/>
  <c r="X158" i="2"/>
  <c r="X159" i="2"/>
  <c r="X160" i="2"/>
  <c r="X157" i="2"/>
  <c r="X207" i="2"/>
  <c r="X172" i="2"/>
  <c r="X209" i="2"/>
  <c r="X246" i="2"/>
  <c r="X143" i="2"/>
  <c r="X133" i="2"/>
  <c r="X135" i="2"/>
  <c r="B11" i="3"/>
  <c r="B12" i="3"/>
  <c r="B13" i="3"/>
  <c r="B14" i="3"/>
  <c r="B15" i="3"/>
  <c r="B16" i="3"/>
  <c r="B17" i="3"/>
  <c r="B18" i="3"/>
  <c r="B19" i="3"/>
  <c r="B20" i="3"/>
  <c r="B21" i="3"/>
  <c r="B22" i="3"/>
  <c r="B23" i="3"/>
  <c r="B24" i="3"/>
  <c r="B25" i="3"/>
  <c r="B26" i="3"/>
  <c r="B27" i="3"/>
  <c r="B28" i="3"/>
  <c r="B29" i="3"/>
  <c r="B30" i="3"/>
  <c r="B31" i="3"/>
  <c r="B32" i="3"/>
  <c r="B33" i="3"/>
  <c r="B34" i="3"/>
  <c r="B35" i="3"/>
  <c r="B36" i="3"/>
  <c r="B37" i="3"/>
  <c r="B38" i="3"/>
  <c r="B39" i="3"/>
  <c r="B40" i="3"/>
  <c r="B41" i="3"/>
  <c r="B42" i="3"/>
  <c r="B43" i="3"/>
  <c r="B44" i="3"/>
  <c r="B45" i="3"/>
  <c r="B46" i="3"/>
  <c r="B47" i="3"/>
  <c r="B48" i="3"/>
  <c r="B49" i="3"/>
  <c r="B50" i="3"/>
  <c r="B51" i="3"/>
  <c r="B52" i="3"/>
  <c r="B53" i="3"/>
  <c r="B54" i="3"/>
  <c r="B10" i="3"/>
  <c r="T78" i="14" l="1"/>
  <c r="AT78" i="14"/>
  <c r="AT48" i="14"/>
  <c r="T48" i="14"/>
  <c r="T13" i="14"/>
  <c r="AT13" i="14"/>
  <c r="AT62" i="14"/>
  <c r="T62" i="14"/>
  <c r="T17" i="14"/>
  <c r="AT17" i="14"/>
  <c r="AT31" i="14"/>
  <c r="T31" i="14"/>
  <c r="AT49" i="14"/>
  <c r="T49" i="14"/>
  <c r="T28" i="14"/>
  <c r="AT28" i="14"/>
  <c r="AT35" i="14"/>
  <c r="T35" i="14"/>
  <c r="AT46" i="14"/>
  <c r="T46" i="14"/>
  <c r="AT42" i="14"/>
  <c r="T42" i="14"/>
  <c r="AT80" i="14"/>
  <c r="T80" i="14"/>
  <c r="AT36" i="14"/>
  <c r="T36" i="14"/>
  <c r="AT60" i="14"/>
  <c r="T60" i="14"/>
  <c r="AT76" i="14"/>
  <c r="T76" i="14"/>
  <c r="AT74" i="14"/>
  <c r="T74" i="14"/>
  <c r="AT66" i="14"/>
  <c r="T66" i="14"/>
  <c r="T39" i="14"/>
  <c r="AT39" i="14"/>
  <c r="AT90" i="14"/>
  <c r="T90" i="14"/>
  <c r="AT38" i="14"/>
  <c r="T38" i="14"/>
  <c r="AT57" i="14"/>
  <c r="T57" i="14"/>
  <c r="AT83" i="14"/>
  <c r="T83" i="14"/>
  <c r="AT51" i="14"/>
  <c r="T51" i="14"/>
  <c r="AT91" i="14"/>
  <c r="T91" i="14"/>
  <c r="AT69" i="14"/>
  <c r="T69" i="14"/>
  <c r="T104" i="14"/>
  <c r="AT104" i="14"/>
  <c r="AT82" i="14"/>
  <c r="T82" i="14"/>
  <c r="AT30" i="14"/>
  <c r="T30" i="14"/>
  <c r="AT93" i="14"/>
  <c r="T93" i="14"/>
  <c r="AT25" i="14"/>
  <c r="T25" i="14"/>
  <c r="AT32" i="14"/>
  <c r="T32" i="14"/>
  <c r="AT95" i="14"/>
  <c r="T95" i="14"/>
  <c r="AT70" i="14"/>
  <c r="T70" i="14"/>
  <c r="AT65" i="14"/>
  <c r="T65" i="14"/>
  <c r="AT89" i="14"/>
  <c r="T89" i="14"/>
  <c r="AT115" i="14"/>
  <c r="T115" i="14"/>
  <c r="AT63" i="14"/>
  <c r="T63" i="14"/>
  <c r="T11" i="14"/>
  <c r="AT11" i="14"/>
  <c r="AT99" i="14"/>
  <c r="T99" i="14"/>
  <c r="AT81" i="14"/>
  <c r="T81" i="14"/>
  <c r="AT43" i="14"/>
  <c r="T43" i="14"/>
  <c r="AT68" i="14"/>
  <c r="T68" i="14"/>
  <c r="AT92" i="14"/>
  <c r="T92" i="14"/>
  <c r="AT26" i="14"/>
  <c r="T26" i="14"/>
  <c r="AT8" i="14"/>
  <c r="T8" i="14"/>
  <c r="AT33" i="14"/>
  <c r="T33" i="14"/>
  <c r="AT27" i="14"/>
  <c r="T27" i="14"/>
  <c r="AT122" i="14"/>
  <c r="T122" i="14"/>
  <c r="AT40" i="14"/>
  <c r="T40" i="14"/>
  <c r="AT85" i="14"/>
  <c r="T85" i="14"/>
  <c r="AT58" i="14"/>
  <c r="T58" i="14"/>
  <c r="AT77" i="14"/>
  <c r="T77" i="14"/>
  <c r="T103" i="14"/>
  <c r="AT103" i="14"/>
  <c r="AT50" i="14"/>
  <c r="T50" i="14"/>
  <c r="AT34" i="14"/>
  <c r="T34" i="14"/>
  <c r="AT47" i="14"/>
  <c r="T47" i="14"/>
  <c r="AT22" i="14"/>
  <c r="T22" i="14"/>
  <c r="AT52" i="14"/>
  <c r="T52" i="14"/>
  <c r="AT111" i="14"/>
  <c r="T111" i="14"/>
  <c r="AT96" i="14"/>
  <c r="T96" i="14"/>
  <c r="AT67" i="14"/>
  <c r="T67" i="14"/>
  <c r="AT98" i="14"/>
  <c r="T98" i="14"/>
  <c r="T45" i="14"/>
  <c r="AT45" i="14"/>
  <c r="AT106" i="14"/>
  <c r="T106" i="14"/>
  <c r="T21" i="14"/>
  <c r="AT21" i="14"/>
  <c r="AT75" i="14"/>
  <c r="T75" i="14"/>
  <c r="T61" i="14"/>
  <c r="AT61" i="14"/>
  <c r="AT108" i="14"/>
  <c r="T108" i="14"/>
  <c r="AT124" i="14"/>
  <c r="T124" i="14"/>
  <c r="C6" i="38"/>
  <c r="D6" i="38" s="1"/>
  <c r="E6" i="38" s="1"/>
  <c r="F6" i="38" s="1"/>
  <c r="G6" i="38" s="1"/>
  <c r="H6" i="38" s="1"/>
  <c r="I6" i="38" s="1"/>
  <c r="B7" i="4"/>
  <c r="B8" i="4"/>
  <c r="B9" i="4"/>
  <c r="M9" i="4" s="1"/>
  <c r="B10" i="4"/>
  <c r="B11" i="4"/>
  <c r="B12" i="4"/>
  <c r="B13" i="4"/>
  <c r="B14" i="4"/>
  <c r="B15" i="4"/>
  <c r="B16" i="4"/>
  <c r="B17" i="4"/>
  <c r="B18" i="4"/>
  <c r="B19" i="4"/>
  <c r="B20" i="4"/>
  <c r="B21" i="4"/>
  <c r="B22" i="4"/>
  <c r="B23" i="4"/>
  <c r="B24" i="4"/>
  <c r="B25" i="4"/>
  <c r="M25" i="4" s="1"/>
  <c r="B26" i="4"/>
  <c r="B27" i="4"/>
  <c r="B28" i="4"/>
  <c r="B29" i="4"/>
  <c r="B30" i="4"/>
  <c r="B31" i="4"/>
  <c r="B32" i="4"/>
  <c r="B33" i="4"/>
  <c r="B34" i="4"/>
  <c r="B35" i="4"/>
  <c r="B36" i="4"/>
  <c r="B37" i="4"/>
  <c r="B38" i="4"/>
  <c r="B39" i="4"/>
  <c r="B40" i="4"/>
  <c r="B41" i="4"/>
  <c r="B42" i="4"/>
  <c r="B43" i="4"/>
  <c r="B44" i="4"/>
  <c r="B45" i="4"/>
  <c r="B46" i="4"/>
  <c r="M46" i="4" s="1"/>
  <c r="B47" i="4"/>
  <c r="M47" i="4" s="1"/>
  <c r="B48" i="4"/>
  <c r="B49" i="4"/>
  <c r="B50" i="4"/>
  <c r="B6" i="4"/>
  <c r="B129" i="14"/>
  <c r="Y129" i="14" s="1"/>
  <c r="B130" i="14"/>
  <c r="B253" i="14" s="1"/>
  <c r="Y253" i="14" s="1"/>
  <c r="B131" i="14"/>
  <c r="Y131" i="14" s="1"/>
  <c r="B132" i="14"/>
  <c r="Y132" i="14" s="1"/>
  <c r="B133" i="14"/>
  <c r="Y133" i="14" s="1"/>
  <c r="B134" i="14"/>
  <c r="Y134" i="14" s="1"/>
  <c r="B135" i="14"/>
  <c r="Y135" i="14" s="1"/>
  <c r="B136" i="14"/>
  <c r="Y136" i="14" s="1"/>
  <c r="B137" i="14"/>
  <c r="Y137" i="14" s="1"/>
  <c r="B138" i="14"/>
  <c r="B261" i="14" s="1"/>
  <c r="Y261" i="14" s="1"/>
  <c r="B139" i="14"/>
  <c r="Y139" i="14" s="1"/>
  <c r="B140" i="14"/>
  <c r="Y140" i="14" s="1"/>
  <c r="B141" i="14"/>
  <c r="Y141" i="14" s="1"/>
  <c r="B142" i="14"/>
  <c r="Y142" i="14" s="1"/>
  <c r="B143" i="14"/>
  <c r="Y143" i="14" s="1"/>
  <c r="B144" i="14"/>
  <c r="Y144" i="14" s="1"/>
  <c r="B145" i="14"/>
  <c r="Y145" i="14" s="1"/>
  <c r="B146" i="14"/>
  <c r="B269" i="14" s="1"/>
  <c r="Y269" i="14" s="1"/>
  <c r="B147" i="14"/>
  <c r="Y147" i="14" s="1"/>
  <c r="B148" i="14"/>
  <c r="Y148" i="14" s="1"/>
  <c r="B149" i="14"/>
  <c r="Y149" i="14" s="1"/>
  <c r="B150" i="14"/>
  <c r="Y150" i="14" s="1"/>
  <c r="B151" i="14"/>
  <c r="Y151" i="14" s="1"/>
  <c r="B152" i="14"/>
  <c r="Y152" i="14" s="1"/>
  <c r="B153" i="14"/>
  <c r="Y153" i="14" s="1"/>
  <c r="B154" i="14"/>
  <c r="B277" i="14" s="1"/>
  <c r="Y277" i="14" s="1"/>
  <c r="B155" i="14"/>
  <c r="Y155" i="14" s="1"/>
  <c r="B156" i="14"/>
  <c r="Y156" i="14" s="1"/>
  <c r="B157" i="14"/>
  <c r="Y157" i="14" s="1"/>
  <c r="B158" i="14"/>
  <c r="Y158" i="14" s="1"/>
  <c r="B159" i="14"/>
  <c r="Y159" i="14" s="1"/>
  <c r="B160" i="14"/>
  <c r="Y160" i="14" s="1"/>
  <c r="B161" i="14"/>
  <c r="Y161" i="14" s="1"/>
  <c r="B162" i="14"/>
  <c r="B285" i="14" s="1"/>
  <c r="Y285" i="14" s="1"/>
  <c r="B163" i="14"/>
  <c r="Y163" i="14" s="1"/>
  <c r="B164" i="14"/>
  <c r="Y164" i="14" s="1"/>
  <c r="B165" i="14"/>
  <c r="Y165" i="14" s="1"/>
  <c r="B166" i="14"/>
  <c r="Y166" i="14" s="1"/>
  <c r="B167" i="14"/>
  <c r="Y167" i="14" s="1"/>
  <c r="B168" i="14"/>
  <c r="Y168" i="14" s="1"/>
  <c r="B169" i="14"/>
  <c r="Y169" i="14" s="1"/>
  <c r="B170" i="14"/>
  <c r="B293" i="14" s="1"/>
  <c r="Y293" i="14" s="1"/>
  <c r="B171" i="14"/>
  <c r="Y171" i="14" s="1"/>
  <c r="B172" i="14"/>
  <c r="Y172" i="14" s="1"/>
  <c r="B128" i="14"/>
  <c r="Y128" i="14" s="1"/>
  <c r="Y6" i="14"/>
  <c r="Y7" i="14"/>
  <c r="Y8" i="14"/>
  <c r="Y9" i="14"/>
  <c r="Y10" i="14"/>
  <c r="Y11" i="14"/>
  <c r="Y12" i="14"/>
  <c r="Y13" i="14"/>
  <c r="Y14" i="14"/>
  <c r="Y15" i="14"/>
  <c r="Y16" i="14"/>
  <c r="Y17" i="14"/>
  <c r="Y18" i="14"/>
  <c r="Y19" i="14"/>
  <c r="Y20" i="14"/>
  <c r="Y21" i="14"/>
  <c r="Y22" i="14"/>
  <c r="Y23" i="14"/>
  <c r="Y24" i="14"/>
  <c r="Y25" i="14"/>
  <c r="Y26" i="14"/>
  <c r="Y27" i="14"/>
  <c r="Y28" i="14"/>
  <c r="Y29" i="14"/>
  <c r="Y30" i="14"/>
  <c r="Y31" i="14"/>
  <c r="Y32" i="14"/>
  <c r="Y33" i="14"/>
  <c r="Y34" i="14"/>
  <c r="Y35" i="14"/>
  <c r="Y36" i="14"/>
  <c r="Y37" i="14"/>
  <c r="Y38" i="14"/>
  <c r="Y39" i="14"/>
  <c r="Y40" i="14"/>
  <c r="Y41" i="14"/>
  <c r="Y42" i="14"/>
  <c r="Y43" i="14"/>
  <c r="Y44" i="14"/>
  <c r="Y45" i="14"/>
  <c r="Y46" i="14"/>
  <c r="Y47" i="14"/>
  <c r="Y48" i="14"/>
  <c r="Y49" i="14"/>
  <c r="Y5" i="14"/>
  <c r="C5" i="14"/>
  <c r="Y130" i="14" l="1"/>
  <c r="V46" i="4"/>
  <c r="Y170" i="14"/>
  <c r="Y154" i="14"/>
  <c r="V25" i="4"/>
  <c r="V9" i="4"/>
  <c r="V47" i="4"/>
  <c r="M50" i="4"/>
  <c r="M42" i="4"/>
  <c r="M34" i="4"/>
  <c r="M26" i="4"/>
  <c r="M18" i="4"/>
  <c r="M10" i="4"/>
  <c r="M33" i="4"/>
  <c r="M48" i="4"/>
  <c r="M40" i="4"/>
  <c r="M32" i="4"/>
  <c r="M24" i="4"/>
  <c r="M16" i="4"/>
  <c r="M8" i="4"/>
  <c r="M17" i="4"/>
  <c r="M39" i="4"/>
  <c r="M31" i="4"/>
  <c r="M23" i="4"/>
  <c r="M15" i="4"/>
  <c r="M7" i="4"/>
  <c r="M6" i="4"/>
  <c r="M38" i="4"/>
  <c r="M30" i="4"/>
  <c r="M22" i="4"/>
  <c r="M14" i="4"/>
  <c r="M41" i="4"/>
  <c r="M45" i="4"/>
  <c r="M37" i="4"/>
  <c r="M29" i="4"/>
  <c r="M21" i="4"/>
  <c r="M13" i="4"/>
  <c r="M44" i="4"/>
  <c r="M36" i="4"/>
  <c r="M28" i="4"/>
  <c r="M20" i="4"/>
  <c r="M12" i="4"/>
  <c r="M49" i="4"/>
  <c r="M43" i="4"/>
  <c r="M35" i="4"/>
  <c r="M27" i="4"/>
  <c r="M19" i="4"/>
  <c r="M11" i="4"/>
  <c r="Y162" i="14"/>
  <c r="B291" i="14"/>
  <c r="Y291" i="14" s="1"/>
  <c r="B283" i="14"/>
  <c r="Y283" i="14" s="1"/>
  <c r="B275" i="14"/>
  <c r="Y275" i="14" s="1"/>
  <c r="B267" i="14"/>
  <c r="Y267" i="14" s="1"/>
  <c r="B259" i="14"/>
  <c r="Y259" i="14" s="1"/>
  <c r="B251" i="14"/>
  <c r="Y251" i="14" s="1"/>
  <c r="B290" i="14"/>
  <c r="Y290" i="14" s="1"/>
  <c r="B282" i="14"/>
  <c r="Y282" i="14" s="1"/>
  <c r="B274" i="14"/>
  <c r="Y274" i="14" s="1"/>
  <c r="B266" i="14"/>
  <c r="Y266" i="14" s="1"/>
  <c r="B258" i="14"/>
  <c r="Y258" i="14" s="1"/>
  <c r="Y146" i="14"/>
  <c r="B289" i="14"/>
  <c r="Y289" i="14" s="1"/>
  <c r="B281" i="14"/>
  <c r="Y281" i="14" s="1"/>
  <c r="B273" i="14"/>
  <c r="Y273" i="14" s="1"/>
  <c r="B265" i="14"/>
  <c r="Y265" i="14" s="1"/>
  <c r="B257" i="14"/>
  <c r="Y257" i="14" s="1"/>
  <c r="Y138" i="14"/>
  <c r="B288" i="14"/>
  <c r="Y288" i="14" s="1"/>
  <c r="B280" i="14"/>
  <c r="Y280" i="14" s="1"/>
  <c r="B272" i="14"/>
  <c r="Y272" i="14" s="1"/>
  <c r="B264" i="14"/>
  <c r="Y264" i="14" s="1"/>
  <c r="B256" i="14"/>
  <c r="Y256" i="14" s="1"/>
  <c r="B295" i="14"/>
  <c r="Y295" i="14" s="1"/>
  <c r="B287" i="14"/>
  <c r="Y287" i="14" s="1"/>
  <c r="B279" i="14"/>
  <c r="Y279" i="14" s="1"/>
  <c r="B271" i="14"/>
  <c r="Y271" i="14" s="1"/>
  <c r="B263" i="14"/>
  <c r="Y263" i="14" s="1"/>
  <c r="B255" i="14"/>
  <c r="Y255" i="14" s="1"/>
  <c r="B294" i="14"/>
  <c r="Y294" i="14" s="1"/>
  <c r="B286" i="14"/>
  <c r="Y286" i="14" s="1"/>
  <c r="B278" i="14"/>
  <c r="Y278" i="14" s="1"/>
  <c r="B270" i="14"/>
  <c r="Y270" i="14" s="1"/>
  <c r="B262" i="14"/>
  <c r="Y262" i="14" s="1"/>
  <c r="B254" i="14"/>
  <c r="Y254" i="14" s="1"/>
  <c r="B292" i="14"/>
  <c r="Y292" i="14" s="1"/>
  <c r="B284" i="14"/>
  <c r="Y284" i="14" s="1"/>
  <c r="B276" i="14"/>
  <c r="Y276" i="14" s="1"/>
  <c r="B268" i="14"/>
  <c r="Y268" i="14" s="1"/>
  <c r="B260" i="14"/>
  <c r="Y260" i="14" s="1"/>
  <c r="B252" i="14"/>
  <c r="Y252" i="14" s="1"/>
  <c r="X42" i="2" l="1"/>
  <c r="V8" i="4"/>
  <c r="V18" i="4"/>
  <c r="V21" i="4"/>
  <c r="V14" i="4"/>
  <c r="V31" i="4"/>
  <c r="V16" i="4"/>
  <c r="V26" i="4"/>
  <c r="V12" i="4"/>
  <c r="V29" i="4"/>
  <c r="V22" i="4"/>
  <c r="V39" i="4"/>
  <c r="V24" i="4"/>
  <c r="V34" i="4"/>
  <c r="V11" i="4"/>
  <c r="V20" i="4"/>
  <c r="V37" i="4"/>
  <c r="V30" i="4"/>
  <c r="V32" i="4"/>
  <c r="V42" i="4"/>
  <c r="V19" i="4"/>
  <c r="V28" i="4"/>
  <c r="V45" i="4"/>
  <c r="V38" i="4"/>
  <c r="V6" i="4"/>
  <c r="V17" i="4"/>
  <c r="V40" i="4"/>
  <c r="V50" i="4"/>
  <c r="V49" i="4"/>
  <c r="V13" i="4"/>
  <c r="V23" i="4"/>
  <c r="V27" i="4"/>
  <c r="V36" i="4"/>
  <c r="V48" i="4"/>
  <c r="V35" i="4"/>
  <c r="V44" i="4"/>
  <c r="V41" i="4"/>
  <c r="V7" i="4"/>
  <c r="V33" i="4"/>
  <c r="V43" i="4"/>
  <c r="V15" i="4"/>
  <c r="V10" i="4"/>
  <c r="X26" i="2" l="1"/>
  <c r="X17" i="2" l="1"/>
  <c r="X47" i="2"/>
  <c r="X15" i="2"/>
  <c r="X12" i="2"/>
  <c r="X39" i="2"/>
  <c r="X14" i="2"/>
  <c r="X20" i="2"/>
  <c r="X11" i="2" l="1"/>
  <c r="X16" i="2"/>
  <c r="X10" i="2"/>
  <c r="X21" i="2"/>
  <c r="X29" i="2"/>
  <c r="E3" i="38"/>
  <c r="B5" i="34"/>
  <c r="X9" i="2"/>
  <c r="X37" i="2"/>
  <c r="X19" i="2"/>
  <c r="X48" i="2"/>
  <c r="X41" i="2"/>
  <c r="X36" i="2"/>
  <c r="X28" i="2"/>
  <c r="X18" i="2"/>
  <c r="X25" i="2"/>
  <c r="X33" i="2"/>
  <c r="X24" i="2"/>
  <c r="X38" i="2"/>
  <c r="X13" i="2"/>
  <c r="X35" i="2"/>
  <c r="X32" i="2"/>
  <c r="X8" i="2"/>
  <c r="X49" i="2"/>
  <c r="X44" i="2"/>
  <c r="X46" i="2"/>
  <c r="X23" i="2"/>
  <c r="X30" i="2"/>
  <c r="X31" i="2"/>
  <c r="X40" i="2"/>
  <c r="I9" i="38" l="1"/>
  <c r="D7" i="38"/>
  <c r="H9" i="38"/>
  <c r="E7" i="38"/>
  <c r="E9" i="38"/>
  <c r="G9" i="38"/>
  <c r="F7" i="38"/>
  <c r="F9" i="38"/>
  <c r="G7" i="38"/>
  <c r="H7" i="38"/>
  <c r="D9" i="38"/>
  <c r="I7" i="38"/>
  <c r="C9" i="38"/>
  <c r="C7" i="38"/>
  <c r="C35" i="38"/>
  <c r="X22" i="2"/>
  <c r="C8" i="38" l="1"/>
  <c r="X43" i="2"/>
  <c r="X45" i="2"/>
  <c r="T128" i="14"/>
  <c r="AQ128" i="14" s="1"/>
  <c r="U128" i="14"/>
  <c r="T251" i="14"/>
  <c r="AR128" i="14" l="1"/>
  <c r="V128" i="14"/>
  <c r="AS128" i="14" s="1"/>
  <c r="W128" i="14"/>
  <c r="AT128" i="14" s="1"/>
  <c r="U251" i="14" l="1"/>
  <c r="U5" i="14" s="1"/>
  <c r="AQ251" i="14"/>
  <c r="AQ5" i="14" s="1"/>
  <c r="W251" i="14"/>
  <c r="V251" i="14" l="1"/>
  <c r="V5" i="14" s="1"/>
  <c r="AR251" i="14"/>
  <c r="AR5" i="14" s="1"/>
  <c r="AT251" i="14"/>
  <c r="AT5" i="14" s="1"/>
  <c r="AS251" i="14" l="1"/>
  <c r="AS5" i="14" s="1"/>
  <c r="X50" i="2" l="1"/>
  <c r="X27" i="2"/>
  <c r="X51" i="2"/>
  <c r="X34" i="2"/>
  <c r="C34" i="38" l="1"/>
  <c r="F34" i="38" s="1"/>
  <c r="T5" i="14" l="1"/>
  <c r="W5" i="14"/>
  <c r="S251" i="14" l="1"/>
  <c r="AP251" i="14" s="1"/>
  <c r="S128" i="14"/>
  <c r="AP128" i="14" l="1"/>
  <c r="AP5" i="14" l="1"/>
  <c r="S5" i="14"/>
  <c r="R128" i="14"/>
  <c r="AO128" i="14" s="1"/>
  <c r="W4" i="4" l="1"/>
  <c r="N4" i="4"/>
  <c r="C4" i="4"/>
  <c r="D4" i="4" s="1"/>
  <c r="E4" i="4" s="1"/>
  <c r="F4" i="4" s="1"/>
  <c r="G4" i="4" s="1"/>
  <c r="H4" i="4" s="1"/>
  <c r="I4" i="4" s="1"/>
  <c r="E251" i="14"/>
  <c r="AB251" i="14" s="1"/>
  <c r="F251" i="14"/>
  <c r="AC251" i="14" s="1"/>
  <c r="G251" i="14"/>
  <c r="H251" i="14"/>
  <c r="AE251" i="14" s="1"/>
  <c r="I251" i="14"/>
  <c r="AF251" i="14" s="1"/>
  <c r="J251" i="14"/>
  <c r="AG251" i="14" s="1"/>
  <c r="K251" i="14"/>
  <c r="AH251" i="14" s="1"/>
  <c r="L251" i="14"/>
  <c r="AI251" i="14" s="1"/>
  <c r="M251" i="14"/>
  <c r="AJ251" i="14" s="1"/>
  <c r="N251" i="14"/>
  <c r="AK251" i="14" s="1"/>
  <c r="O251" i="14"/>
  <c r="AL251" i="14" s="1"/>
  <c r="P251" i="14"/>
  <c r="AM251" i="14" s="1"/>
  <c r="Q251" i="14"/>
  <c r="AN251" i="14" s="1"/>
  <c r="R251" i="14"/>
  <c r="AO251" i="14" s="1"/>
  <c r="D251" i="14"/>
  <c r="AA251" i="14" s="1"/>
  <c r="D128" i="14"/>
  <c r="E128" i="14"/>
  <c r="F128" i="14"/>
  <c r="AC128" i="14" s="1"/>
  <c r="G128" i="14"/>
  <c r="AD128" i="14" s="1"/>
  <c r="H128" i="14"/>
  <c r="AE128" i="14" s="1"/>
  <c r="I128" i="14"/>
  <c r="AF128" i="14" s="1"/>
  <c r="J128" i="14"/>
  <c r="AG128" i="14" s="1"/>
  <c r="K128" i="14"/>
  <c r="AH128" i="14" s="1"/>
  <c r="L128" i="14"/>
  <c r="AI128" i="14" s="1"/>
  <c r="M128" i="14"/>
  <c r="N128" i="14"/>
  <c r="O128" i="14"/>
  <c r="AL128" i="14" s="1"/>
  <c r="P128" i="14"/>
  <c r="Q128" i="14"/>
  <c r="AN128" i="14" s="1"/>
  <c r="AA5" i="14" l="1"/>
  <c r="N6" i="4"/>
  <c r="W6" i="4"/>
  <c r="AO5" i="14"/>
  <c r="I5" i="14"/>
  <c r="R5" i="14"/>
  <c r="AG5" i="14"/>
  <c r="AJ128" i="14"/>
  <c r="M5" i="14" s="1"/>
  <c r="O5" i="14"/>
  <c r="AH5" i="14"/>
  <c r="AC5" i="14"/>
  <c r="AF5" i="14"/>
  <c r="K5" i="14"/>
  <c r="J5" i="14"/>
  <c r="AN5" i="14"/>
  <c r="O4" i="4"/>
  <c r="X4" i="4"/>
  <c r="AE5" i="14"/>
  <c r="H5" i="14"/>
  <c r="AK128" i="14"/>
  <c r="N5" i="14" s="1"/>
  <c r="AL5" i="14"/>
  <c r="Q5" i="14"/>
  <c r="AM128" i="14"/>
  <c r="AI5" i="14"/>
  <c r="L5" i="14"/>
  <c r="F5" i="14"/>
  <c r="AB128" i="14"/>
  <c r="AB5" i="14" s="1"/>
  <c r="AD251" i="14"/>
  <c r="AD5" i="14" s="1"/>
  <c r="C6" i="4" l="1"/>
  <c r="O6" i="4"/>
  <c r="X6" i="4"/>
  <c r="AJ5" i="14"/>
  <c r="P4" i="4"/>
  <c r="G5" i="14"/>
  <c r="E5" i="14"/>
  <c r="Y4" i="4"/>
  <c r="AK5" i="14"/>
  <c r="AM5" i="14"/>
  <c r="P5" i="14"/>
  <c r="B4" i="38" l="1"/>
  <c r="Y6" i="4"/>
  <c r="P6" i="4"/>
  <c r="D6" i="4"/>
  <c r="Q4" i="4"/>
  <c r="Z4" i="4"/>
  <c r="D8" i="38" l="1"/>
  <c r="Z6" i="4"/>
  <c r="Q6" i="4"/>
  <c r="E6" i="4"/>
  <c r="R4" i="4"/>
  <c r="AA4" i="4"/>
  <c r="AA6" i="4" l="1"/>
  <c r="R6" i="4"/>
  <c r="E8" i="38"/>
  <c r="F6" i="4"/>
  <c r="F8" i="38" s="1"/>
  <c r="S4" i="4"/>
  <c r="AB4" i="4"/>
  <c r="AB6" i="4" l="1"/>
  <c r="S6" i="4"/>
  <c r="G6" i="4"/>
  <c r="T4" i="4"/>
  <c r="AC4" i="4"/>
  <c r="T6" i="4" l="1"/>
  <c r="AC6" i="4"/>
  <c r="G8" i="38"/>
  <c r="H6" i="4"/>
  <c r="H8" i="38" l="1"/>
  <c r="I6" i="4"/>
  <c r="I8" i="38" l="1"/>
</calcChain>
</file>

<file path=xl/sharedStrings.xml><?xml version="1.0" encoding="utf-8"?>
<sst xmlns="http://schemas.openxmlformats.org/spreadsheetml/2006/main" count="3218" uniqueCount="476">
  <si>
    <t>South Africa</t>
  </si>
  <si>
    <t>Adults</t>
  </si>
  <si>
    <t xml:space="preserve">Country </t>
  </si>
  <si>
    <t>Botswana</t>
  </si>
  <si>
    <t>Cameroon</t>
  </si>
  <si>
    <t>Cote d'Ivoire</t>
  </si>
  <si>
    <t>Ethiopia</t>
  </si>
  <si>
    <t>Kenya</t>
  </si>
  <si>
    <t>Lesotho</t>
  </si>
  <si>
    <t>Malawi</t>
  </si>
  <si>
    <t>Mozambique</t>
  </si>
  <si>
    <t>Nigeria</t>
  </si>
  <si>
    <t>Rwanda</t>
  </si>
  <si>
    <t>Tanzania</t>
  </si>
  <si>
    <t>Uganda</t>
  </si>
  <si>
    <t>Zambia</t>
  </si>
  <si>
    <t>Zimbabwe</t>
  </si>
  <si>
    <t>Peds</t>
  </si>
  <si>
    <t>Patient Assumptions</t>
  </si>
  <si>
    <t>Inputs and Assumptions</t>
  </si>
  <si>
    <t>Adults on ART needing CD4 testing</t>
  </si>
  <si>
    <t>Peds on ART needing CD4 testing</t>
  </si>
  <si>
    <t>Total CD4 tests needed</t>
  </si>
  <si>
    <t>Adult overall attrition rate</t>
  </si>
  <si>
    <t>Country CD4 Testing Guidelines</t>
  </si>
  <si>
    <t>Country</t>
  </si>
  <si>
    <t>Calculation</t>
  </si>
  <si>
    <t>Sheet/Cell</t>
  </si>
  <si>
    <t>Column count for vlookups</t>
  </si>
  <si>
    <t>Annual 1L &amp; 2L Attrition</t>
  </si>
  <si>
    <t>Total Adults and Peds on ART</t>
  </si>
  <si>
    <t>Existing Adult Patients on ART</t>
  </si>
  <si>
    <t>Existing Peds Patients on ART</t>
  </si>
  <si>
    <t>New Initiations (1L and 2L, Adults and Peds combined)</t>
  </si>
  <si>
    <t>Adult New Initiations (1L and 2L)</t>
  </si>
  <si>
    <t>Peds New Initiations (1L and 2L)</t>
  </si>
  <si>
    <t>CD4 Need Projections</t>
  </si>
  <si>
    <t>Eswatini</t>
  </si>
  <si>
    <t xml:space="preserve"> </t>
  </si>
  <si>
    <t>Angola</t>
  </si>
  <si>
    <t>Burundi</t>
  </si>
  <si>
    <t>Namibia</t>
  </si>
  <si>
    <t>South Sudan</t>
  </si>
  <si>
    <t>Source:</t>
  </si>
  <si>
    <t>UNAIDS AIDS Infodatabase, accessed Jul 24, 2023</t>
  </si>
  <si>
    <t>Last Updated:</t>
  </si>
  <si>
    <t xml:space="preserve">Notes: </t>
  </si>
  <si>
    <t>In cases where "&lt;" was included it was removed</t>
  </si>
  <si>
    <t>UNAIDS Country Name</t>
  </si>
  <si>
    <t>CHAI Standardized Name</t>
  </si>
  <si>
    <t>Income Classification</t>
  </si>
  <si>
    <t>Patient Type</t>
  </si>
  <si>
    <t>Benin</t>
  </si>
  <si>
    <t>Burkina Faso</t>
  </si>
  <si>
    <t>Cabo Verde</t>
  </si>
  <si>
    <t>Central African Republic</t>
  </si>
  <si>
    <t>Chad</t>
  </si>
  <si>
    <t>Comoros</t>
  </si>
  <si>
    <t>Congo</t>
  </si>
  <si>
    <t>Côte d'Ivoire</t>
  </si>
  <si>
    <t>Democratic Republic of the Congo</t>
  </si>
  <si>
    <t>Equatorial Guinea</t>
  </si>
  <si>
    <t>Eritrea</t>
  </si>
  <si>
    <t>Gabon</t>
  </si>
  <si>
    <t>Gambia</t>
  </si>
  <si>
    <t>Ghana</t>
  </si>
  <si>
    <t>Guinea</t>
  </si>
  <si>
    <t>Guinea-Bissau</t>
  </si>
  <si>
    <t>Liberia</t>
  </si>
  <si>
    <t>Madagascar</t>
  </si>
  <si>
    <t>Mali</t>
  </si>
  <si>
    <t>Mauritania</t>
  </si>
  <si>
    <t>Mauritius</t>
  </si>
  <si>
    <t>Niger</t>
  </si>
  <si>
    <t>Sao Tome and Principe</t>
  </si>
  <si>
    <t>Senegal</t>
  </si>
  <si>
    <t>Sierra Leone</t>
  </si>
  <si>
    <t>United Republic of Tanzania</t>
  </si>
  <si>
    <t>Togo</t>
  </si>
  <si>
    <t>Standardized Name</t>
  </si>
  <si>
    <t>Cape Verde</t>
  </si>
  <si>
    <t>D R Congo</t>
  </si>
  <si>
    <t>Guinea Bissau</t>
  </si>
  <si>
    <t>S.Tome&amp;Principe</t>
  </si>
  <si>
    <t>LI</t>
  </si>
  <si>
    <t>MI</t>
  </si>
  <si>
    <t>Income Status</t>
  </si>
  <si>
    <t>Adults on ART</t>
  </si>
  <si>
    <t>Adults Living with HIV</t>
  </si>
  <si>
    <t>PLHIV Forecast</t>
  </si>
  <si>
    <t>ART Forecast</t>
  </si>
  <si>
    <t>Concatenate</t>
  </si>
  <si>
    <t>Number of People on ART</t>
  </si>
  <si>
    <t>Number of People Living with HIV</t>
  </si>
  <si>
    <t>Countries Included</t>
  </si>
  <si>
    <t>Children Living with HIV</t>
  </si>
  <si>
    <t>Select Baseline Year</t>
  </si>
  <si>
    <t>Forecast assumption</t>
  </si>
  <si>
    <t>Region</t>
  </si>
  <si>
    <t>East and Southern Africa</t>
  </si>
  <si>
    <t>West and Central Africa</t>
  </si>
  <si>
    <t>Country Dashboard</t>
  </si>
  <si>
    <t>Note: To hide these columns</t>
  </si>
  <si>
    <t>ART Patient Forecast</t>
  </si>
  <si>
    <t>No Inputs Needed</t>
  </si>
  <si>
    <t>Hidden Tab</t>
  </si>
  <si>
    <t>This should match the last year for which there is available UNAIDS data on PLHIV on people on ART</t>
  </si>
  <si>
    <t xml:space="preserve">Note: Includes adults on 1L and 2L </t>
  </si>
  <si>
    <t xml:space="preserve">Note: Includes children on 1L and 2L </t>
  </si>
  <si>
    <t>Children on ART</t>
  </si>
  <si>
    <t>Children overall attrition rate</t>
  </si>
  <si>
    <t>Cell Color Guide</t>
  </si>
  <si>
    <t>Input</t>
  </si>
  <si>
    <t>Source: PEPFAR Dashboard</t>
  </si>
  <si>
    <t>Data Missing</t>
  </si>
  <si>
    <t>Country Indicator (2022)</t>
  </si>
  <si>
    <t>Global Indicator (2022), No Country Data Available</t>
  </si>
  <si>
    <t>Number of CD4 Tests Conducted at ART Initiation</t>
  </si>
  <si>
    <t>Used West Africa Region as a Proxy</t>
  </si>
  <si>
    <t>Source: UNAIDS</t>
  </si>
  <si>
    <t>Included in 
this Tab:</t>
  </si>
  <si>
    <t>Note: A different formula is applied starting 2014 to allow for forecasting using data from past four years</t>
  </si>
  <si>
    <t xml:space="preserve">Cap Comments </t>
  </si>
  <si>
    <t>Notes:</t>
  </si>
  <si>
    <t>Check</t>
  </si>
  <si>
    <t>Notes</t>
  </si>
  <si>
    <t>No data in 2022 UNAIDS update, used 2021 data and forecast function for 2022</t>
  </si>
  <si>
    <t>CHAI CD4 Need Calculator - Tool Overview</t>
  </si>
  <si>
    <t>Non-Suppression Rate Among PLHIV on ART</t>
  </si>
  <si>
    <t>Viral Load Coverage</t>
  </si>
  <si>
    <r>
      <t xml:space="preserve">Select Country </t>
    </r>
    <r>
      <rPr>
        <b/>
        <sz val="11"/>
        <color theme="1"/>
        <rFont val="Calibri"/>
        <family val="2"/>
      </rPr>
      <t>→</t>
    </r>
  </si>
  <si>
    <t>Estimated CD4 Tests Needed</t>
  </si>
  <si>
    <t xml:space="preserve">Input the most recent data on people on ART from the UNAIDS AIDSinfo database (https://aidsinfo.unaids.org/) or other sources. This data should be accessed and entered for adults and children separately. </t>
  </si>
  <si>
    <t xml:space="preserve">Input the most recent data for adults and children living with HIV from the UNAIDS AIDSinfo database (https://aidsinfo.unaids.org/) or other sources. This data should also be accessed and entered for adults and children separately. </t>
  </si>
  <si>
    <t>Number of CD4 Tests if VL Not Available</t>
  </si>
  <si>
    <t>Number of CD4 Tests if Unsuppressed VL</t>
  </si>
  <si>
    <t>Source: UNAIDS Data applied until baseline year. Linear forecast applied for future years.</t>
  </si>
  <si>
    <t xml:space="preserve">Source: UNAIDS Data applied until baseline year. Forecast based on four years of historical data applied for future years and capped by the number of PLHIV where data is available. If no data on PLHIV is available, no cap is applied. </t>
  </si>
  <si>
    <t>Note: A different formula is applied starting 2014 to allow for linear forecasting</t>
  </si>
  <si>
    <t xml:space="preserve">Note: A different formula is applied starting 2014 to allow for linear forecasting </t>
  </si>
  <si>
    <t>Total Tests</t>
  </si>
  <si>
    <t>Tests Needed for People Initiating ART</t>
  </si>
  <si>
    <t>Tests Needed for People with Elevated VLs</t>
  </si>
  <si>
    <t>Afghanistan</t>
  </si>
  <si>
    <t>Asia and Pacific</t>
  </si>
  <si>
    <t>Albania</t>
  </si>
  <si>
    <t>Eastern Europe and Central Asia</t>
  </si>
  <si>
    <t>Algeria</t>
  </si>
  <si>
    <t>Middle East and North Africa</t>
  </si>
  <si>
    <t>Argentina</t>
  </si>
  <si>
    <t>Latin America and the Caribbean</t>
  </si>
  <si>
    <t>Azerbaijan</t>
  </si>
  <si>
    <t>Bangladesh</t>
  </si>
  <si>
    <t>Belarus</t>
  </si>
  <si>
    <t>Belize</t>
  </si>
  <si>
    <t>Bhutan</t>
  </si>
  <si>
    <t>Bolivia</t>
  </si>
  <si>
    <t>Bosnia and Herzegovina</t>
  </si>
  <si>
    <t>Brazil</t>
  </si>
  <si>
    <t>Bulgaria</t>
  </si>
  <si>
    <t>West and Central Europe and North America</t>
  </si>
  <si>
    <t>Cambodia</t>
  </si>
  <si>
    <t>China</t>
  </si>
  <si>
    <t>Colombia</t>
  </si>
  <si>
    <t>Costa Rica</t>
  </si>
  <si>
    <t>Cuba</t>
  </si>
  <si>
    <t>Democratic People's Republic of Korea</t>
  </si>
  <si>
    <t>Djibouti</t>
  </si>
  <si>
    <t>Dominican Republic</t>
  </si>
  <si>
    <t>East Timor</t>
  </si>
  <si>
    <t>Ecuador</t>
  </si>
  <si>
    <t>Egypt</t>
  </si>
  <si>
    <t>El Salvador</t>
  </si>
  <si>
    <t>Fiji</t>
  </si>
  <si>
    <t>Georgia</t>
  </si>
  <si>
    <t>Guatemala</t>
  </si>
  <si>
    <t>Guyana</t>
  </si>
  <si>
    <t>Haiti</t>
  </si>
  <si>
    <t>Honduras</t>
  </si>
  <si>
    <t>India</t>
  </si>
  <si>
    <t>Indonesia</t>
  </si>
  <si>
    <t>Iran</t>
  </si>
  <si>
    <t>Iraq</t>
  </si>
  <si>
    <t>Jamaica</t>
  </si>
  <si>
    <t>Jordan</t>
  </si>
  <si>
    <t>Kazakhstan</t>
  </si>
  <si>
    <t>Kyrgyzstan</t>
  </si>
  <si>
    <t>Laos</t>
  </si>
  <si>
    <t>Lebanon</t>
  </si>
  <si>
    <t>Libya</t>
  </si>
  <si>
    <t>Macedonia</t>
  </si>
  <si>
    <t>Malaysia</t>
  </si>
  <si>
    <t>Maldives</t>
  </si>
  <si>
    <t>Mexico</t>
  </si>
  <si>
    <t>Moldova</t>
  </si>
  <si>
    <t>Mongolia</t>
  </si>
  <si>
    <t>Montenegro</t>
  </si>
  <si>
    <t>Morocco</t>
  </si>
  <si>
    <t>Myanmar</t>
  </si>
  <si>
    <t>Nepal</t>
  </si>
  <si>
    <t>Nicaragua</t>
  </si>
  <si>
    <t>Pakistan</t>
  </si>
  <si>
    <t>Papua New Guinea</t>
  </si>
  <si>
    <t>Paraguay</t>
  </si>
  <si>
    <t>Peru</t>
  </si>
  <si>
    <t>Philippines</t>
  </si>
  <si>
    <t>Russia</t>
  </si>
  <si>
    <t>Serbia</t>
  </si>
  <si>
    <t>Somalia</t>
  </si>
  <si>
    <t>Sri Lanka</t>
  </si>
  <si>
    <t>Sudan</t>
  </si>
  <si>
    <t>Suriname</t>
  </si>
  <si>
    <t>Syria</t>
  </si>
  <si>
    <t>Tajikistan</t>
  </si>
  <si>
    <t>Thailand</t>
  </si>
  <si>
    <t>Tunisia</t>
  </si>
  <si>
    <t>Turkey</t>
  </si>
  <si>
    <t>Turkmenistan</t>
  </si>
  <si>
    <t>Ukraine</t>
  </si>
  <si>
    <t>Uzbekistan</t>
  </si>
  <si>
    <t>Venezuela</t>
  </si>
  <si>
    <t>Vietnam</t>
  </si>
  <si>
    <t>Yemen</t>
  </si>
  <si>
    <t>AfghanistanPeds</t>
  </si>
  <si>
    <t>AfghanistanAdults</t>
  </si>
  <si>
    <t>AlbaniaPeds</t>
  </si>
  <si>
    <t>AlbaniaAdults</t>
  </si>
  <si>
    <t>AlgeriaPeds</t>
  </si>
  <si>
    <t>AlgeriaAdults</t>
  </si>
  <si>
    <t>AngolaPeds</t>
  </si>
  <si>
    <t>AngolaAdults</t>
  </si>
  <si>
    <t>ArgentinaAdults</t>
  </si>
  <si>
    <t>ArgentinaPeds</t>
  </si>
  <si>
    <t>AzerbaijanPeds</t>
  </si>
  <si>
    <t>AzerbaijanAdults</t>
  </si>
  <si>
    <t>BangladeshPeds</t>
  </si>
  <si>
    <t>BangladeshAdults</t>
  </si>
  <si>
    <t>BelarusPeds</t>
  </si>
  <si>
    <t>BelarusAdults</t>
  </si>
  <si>
    <t>BelizePeds</t>
  </si>
  <si>
    <t>BelizeAdults</t>
  </si>
  <si>
    <t>BeninPeds</t>
  </si>
  <si>
    <t>BeninAdults</t>
  </si>
  <si>
    <t>BhutanPeds</t>
  </si>
  <si>
    <t>BhutanAdults</t>
  </si>
  <si>
    <t>Bolivia (Plurinational State of)</t>
  </si>
  <si>
    <t>BoliviaPeds</t>
  </si>
  <si>
    <t>BoliviaAdults</t>
  </si>
  <si>
    <t>Bosnia and HerzegovinaAdults</t>
  </si>
  <si>
    <t>Bosnia and HerzegovinaPeds</t>
  </si>
  <si>
    <t>BotswanaPeds</t>
  </si>
  <si>
    <t>BotswanaAdults</t>
  </si>
  <si>
    <t>BrazilAdults</t>
  </si>
  <si>
    <t>BrazilPeds</t>
  </si>
  <si>
    <t>BulgariaPeds</t>
  </si>
  <si>
    <t>BulgariaAdults</t>
  </si>
  <si>
    <t>Burkina FasoPeds</t>
  </si>
  <si>
    <t>Burkina FasoAdults</t>
  </si>
  <si>
    <t>BurundiPeds</t>
  </si>
  <si>
    <t>BurundiAdults</t>
  </si>
  <si>
    <t>Cape VerdePeds</t>
  </si>
  <si>
    <t>Cape VerdeAdults</t>
  </si>
  <si>
    <t>CambodiaPeds</t>
  </si>
  <si>
    <t>CambodiaAdults</t>
  </si>
  <si>
    <t>CameroonPeds</t>
  </si>
  <si>
    <t>CameroonAdults</t>
  </si>
  <si>
    <t>Central African RepublicPeds</t>
  </si>
  <si>
    <t>Central African RepublicAdults</t>
  </si>
  <si>
    <t>ChadPeds</t>
  </si>
  <si>
    <t>ChadAdults</t>
  </si>
  <si>
    <t>ChinaAdults</t>
  </si>
  <si>
    <t>ChinaPeds</t>
  </si>
  <si>
    <t>ColombiaPeds</t>
  </si>
  <si>
    <t>ColombiaAdults</t>
  </si>
  <si>
    <t>ComorosPeds</t>
  </si>
  <si>
    <t>ComorosAdults</t>
  </si>
  <si>
    <t>CongoPeds</t>
  </si>
  <si>
    <t>CongoAdults</t>
  </si>
  <si>
    <t>Costa RicaPeds</t>
  </si>
  <si>
    <t>Costa RicaAdults</t>
  </si>
  <si>
    <t>Cote d'IvoirePeds</t>
  </si>
  <si>
    <t>Cote d'IvoireAdults</t>
  </si>
  <si>
    <t>CubaPeds</t>
  </si>
  <si>
    <t>CubaAdults</t>
  </si>
  <si>
    <t>Democratic People's Republic of KoreaAdults</t>
  </si>
  <si>
    <t>Democratic People's Republic of KoreaPeds</t>
  </si>
  <si>
    <t>D R CongoPeds</t>
  </si>
  <si>
    <t>D R CongoAdults</t>
  </si>
  <si>
    <t>DjiboutiAdults</t>
  </si>
  <si>
    <t>DjiboutiPeds</t>
  </si>
  <si>
    <t>Dominican RepublicPeds</t>
  </si>
  <si>
    <t>Dominican RepublicAdults</t>
  </si>
  <si>
    <t>EcuadorPeds</t>
  </si>
  <si>
    <t>EcuadorAdults</t>
  </si>
  <si>
    <t>EgyptPeds</t>
  </si>
  <si>
    <t>EgyptAdults</t>
  </si>
  <si>
    <t>El SalvadorPeds</t>
  </si>
  <si>
    <t>El SalvadorAdults</t>
  </si>
  <si>
    <t>Equatorial GuineaPeds</t>
  </si>
  <si>
    <t>Equatorial GuineaAdults</t>
  </si>
  <si>
    <t>EritreaPeds</t>
  </si>
  <si>
    <t>EritreaAdults</t>
  </si>
  <si>
    <t>EswatiniPeds</t>
  </si>
  <si>
    <t>EswatiniAdults</t>
  </si>
  <si>
    <t>EthiopiaPeds</t>
  </si>
  <si>
    <t>EthiopiaAdults</t>
  </si>
  <si>
    <t>FijiPeds</t>
  </si>
  <si>
    <t>FijiAdults</t>
  </si>
  <si>
    <t>GabonPeds</t>
  </si>
  <si>
    <t>GabonAdults</t>
  </si>
  <si>
    <t>GambiaPeds</t>
  </si>
  <si>
    <t>GambiaAdults</t>
  </si>
  <si>
    <t>GeorgiaPeds</t>
  </si>
  <si>
    <t>GeorgiaAdults</t>
  </si>
  <si>
    <t>GhanaPeds</t>
  </si>
  <si>
    <t>GhanaAdults</t>
  </si>
  <si>
    <t>GuatemalaPeds</t>
  </si>
  <si>
    <t>GuatemalaAdults</t>
  </si>
  <si>
    <t>GuineaPeds</t>
  </si>
  <si>
    <t>GuineaAdults</t>
  </si>
  <si>
    <t>Guinea BissauPeds</t>
  </si>
  <si>
    <t>Guinea BissauAdults</t>
  </si>
  <si>
    <t>GuyanaPeds</t>
  </si>
  <si>
    <t>GuyanaAdults</t>
  </si>
  <si>
    <t>HaitiPeds</t>
  </si>
  <si>
    <t>HaitiAdults</t>
  </si>
  <si>
    <t>HondurasPeds</t>
  </si>
  <si>
    <t>HondurasAdults</t>
  </si>
  <si>
    <t>IndiaAdults</t>
  </si>
  <si>
    <t>IndiaPeds</t>
  </si>
  <si>
    <t>IndonesiaPeds</t>
  </si>
  <si>
    <t>IndonesiaAdults</t>
  </si>
  <si>
    <t>Iran (Islamic Republic of)</t>
  </si>
  <si>
    <t>IranPeds</t>
  </si>
  <si>
    <t>IranAdults</t>
  </si>
  <si>
    <t>IraqPeds</t>
  </si>
  <si>
    <t>IraqAdults</t>
  </si>
  <si>
    <t>JamaicaPeds</t>
  </si>
  <si>
    <t>JamaicaAdults</t>
  </si>
  <si>
    <t>JordanPeds</t>
  </si>
  <si>
    <t>JordanAdults</t>
  </si>
  <si>
    <t>KazakhstanAdults</t>
  </si>
  <si>
    <t>KazakhstanPeds</t>
  </si>
  <si>
    <t>KenyaPeds</t>
  </si>
  <si>
    <t>KenyaAdults</t>
  </si>
  <si>
    <t>KyrgyzstanPeds</t>
  </si>
  <si>
    <t>KyrgyzstanAdults</t>
  </si>
  <si>
    <t>Lao People's Democratic Republic</t>
  </si>
  <si>
    <t>LaosPeds</t>
  </si>
  <si>
    <t>LaosAdults</t>
  </si>
  <si>
    <t>LebanonPeds</t>
  </si>
  <si>
    <t>LebanonAdults</t>
  </si>
  <si>
    <t>LesothoPeds</t>
  </si>
  <si>
    <t>LesothoAdults</t>
  </si>
  <si>
    <t>LiberiaPeds</t>
  </si>
  <si>
    <t>LiberiaAdults</t>
  </si>
  <si>
    <t>LibyaPeds</t>
  </si>
  <si>
    <t>LibyaAdults</t>
  </si>
  <si>
    <t>MadagascarPeds</t>
  </si>
  <si>
    <t>MadagascarAdults</t>
  </si>
  <si>
    <t>MalawiPeds</t>
  </si>
  <si>
    <t>MalawiAdults</t>
  </si>
  <si>
    <t>MalaysiaPeds</t>
  </si>
  <si>
    <t>MalaysiaAdults</t>
  </si>
  <si>
    <t>MaldivesPeds</t>
  </si>
  <si>
    <t>MaldivesAdults</t>
  </si>
  <si>
    <t>MaliPeds</t>
  </si>
  <si>
    <t>MaliAdults</t>
  </si>
  <si>
    <t>MauritaniaPeds</t>
  </si>
  <si>
    <t>MauritaniaAdults</t>
  </si>
  <si>
    <t>MauritiusAdults</t>
  </si>
  <si>
    <t>MauritiusPeds</t>
  </si>
  <si>
    <t>MexicoPeds</t>
  </si>
  <si>
    <t>MexicoAdults</t>
  </si>
  <si>
    <t>MongoliaPeds</t>
  </si>
  <si>
    <t>MongoliaAdults</t>
  </si>
  <si>
    <t>MontenegroPeds</t>
  </si>
  <si>
    <t>MontenegroAdults</t>
  </si>
  <si>
    <t>MoroccoPeds</t>
  </si>
  <si>
    <t>MoroccoAdults</t>
  </si>
  <si>
    <t>MozambiquePeds</t>
  </si>
  <si>
    <t>MozambiqueAdults</t>
  </si>
  <si>
    <t>MyanmarPeds</t>
  </si>
  <si>
    <t>MyanmarAdults</t>
  </si>
  <si>
    <t>NamibiaPeds</t>
  </si>
  <si>
    <t>NamibiaAdults</t>
  </si>
  <si>
    <t>NepalPeds</t>
  </si>
  <si>
    <t>NepalAdults</t>
  </si>
  <si>
    <t>NicaraguaPeds</t>
  </si>
  <si>
    <t>NicaraguaAdults</t>
  </si>
  <si>
    <t>NigerPeds</t>
  </si>
  <si>
    <t>NigerAdults</t>
  </si>
  <si>
    <t>NigeriaAdults</t>
  </si>
  <si>
    <t>NigeriaPeds</t>
  </si>
  <si>
    <t>North Macedonia</t>
  </si>
  <si>
    <t>MacedoniaPeds</t>
  </si>
  <si>
    <t>MacedoniaAdults</t>
  </si>
  <si>
    <t>PakistanPeds</t>
  </si>
  <si>
    <t>PakistanAdults</t>
  </si>
  <si>
    <t>Papua New GuineaPeds</t>
  </si>
  <si>
    <t>Papua New GuineaAdults</t>
  </si>
  <si>
    <t>ParaguayPeds</t>
  </si>
  <si>
    <t>ParaguayAdults</t>
  </si>
  <si>
    <t>PeruPeds</t>
  </si>
  <si>
    <t>PeruAdults</t>
  </si>
  <si>
    <t>PhilippinesPeds</t>
  </si>
  <si>
    <t>PhilippinesAdults</t>
  </si>
  <si>
    <t>Republic of Moldova</t>
  </si>
  <si>
    <t>MoldovaPeds</t>
  </si>
  <si>
    <t>MoldovaAdults</t>
  </si>
  <si>
    <t>Russian Federation</t>
  </si>
  <si>
    <t>RussiaAdults</t>
  </si>
  <si>
    <t>RussiaPeds</t>
  </si>
  <si>
    <t>RwandaPeds</t>
  </si>
  <si>
    <t>RwandaAdults</t>
  </si>
  <si>
    <t>S.Tome&amp;PrincipePeds</t>
  </si>
  <si>
    <t>S.Tome&amp;PrincipeAdults</t>
  </si>
  <si>
    <t>SenegalPeds</t>
  </si>
  <si>
    <t>SenegalAdults</t>
  </si>
  <si>
    <t>SerbiaPeds</t>
  </si>
  <si>
    <t>SerbiaAdults</t>
  </si>
  <si>
    <t>Sierra LeonePeds</t>
  </si>
  <si>
    <t>Sierra LeoneAdults</t>
  </si>
  <si>
    <t>SomaliaAdults</t>
  </si>
  <si>
    <t>SomaliaPeds</t>
  </si>
  <si>
    <t>South AfricaPeds</t>
  </si>
  <si>
    <t>South AfricaAdults</t>
  </si>
  <si>
    <t>South SudanPeds</t>
  </si>
  <si>
    <t>South SudanAdults</t>
  </si>
  <si>
    <t>Sri LankaPeds</t>
  </si>
  <si>
    <t>Sri LankaAdults</t>
  </si>
  <si>
    <t>SudanPeds</t>
  </si>
  <si>
    <t>SudanAdults</t>
  </si>
  <si>
    <t>SurinamePeds</t>
  </si>
  <si>
    <t>SurinameAdults</t>
  </si>
  <si>
    <t>Syrian Arab Republic</t>
  </si>
  <si>
    <t>SyriaPeds</t>
  </si>
  <si>
    <t>SyriaAdults</t>
  </si>
  <si>
    <t>TajikistanPeds</t>
  </si>
  <si>
    <t>TajikistanAdults</t>
  </si>
  <si>
    <t>ThailandPeds</t>
  </si>
  <si>
    <t>ThailandAdults</t>
  </si>
  <si>
    <t>Timor-Leste</t>
  </si>
  <si>
    <t>East TimorPeds</t>
  </si>
  <si>
    <t>East TimorAdults</t>
  </si>
  <si>
    <t>TogoPeds</t>
  </si>
  <si>
    <t>TogoAdults</t>
  </si>
  <si>
    <t>TunisiaPeds</t>
  </si>
  <si>
    <t>TunisiaAdults</t>
  </si>
  <si>
    <t>TurkeyAdults</t>
  </si>
  <si>
    <t>TurkeyPeds</t>
  </si>
  <si>
    <t>TurkmenistanAdults</t>
  </si>
  <si>
    <t>TurkmenistanPeds</t>
  </si>
  <si>
    <t>UgandaPeds</t>
  </si>
  <si>
    <t>UgandaAdults</t>
  </si>
  <si>
    <t>UkraineAdults</t>
  </si>
  <si>
    <t>UkrainePeds</t>
  </si>
  <si>
    <t>TanzaniaPeds</t>
  </si>
  <si>
    <t>TanzaniaAdults</t>
  </si>
  <si>
    <t>UzbekistanAdults</t>
  </si>
  <si>
    <t>UzbekistanPeds</t>
  </si>
  <si>
    <t>Venezuela (Bolivarian Republic of)</t>
  </si>
  <si>
    <t>VenezuelaPeds</t>
  </si>
  <si>
    <t>VenezuelaAdults</t>
  </si>
  <si>
    <t>Viet Nam</t>
  </si>
  <si>
    <t>VietnamPeds</t>
  </si>
  <si>
    <t>VietnamAdults</t>
  </si>
  <si>
    <t>YemenPeds</t>
  </si>
  <si>
    <t>YemenAdults</t>
  </si>
  <si>
    <t>ZambiaPeds</t>
  </si>
  <si>
    <t>ZambiaAdults</t>
  </si>
  <si>
    <t>ZimbabwePeds</t>
  </si>
  <si>
    <t>ZimbabweAdults</t>
  </si>
  <si>
    <t>Used Asia Region as a Proxy</t>
  </si>
  <si>
    <t>Used Western Hemisphere as a Proxy</t>
  </si>
  <si>
    <t>Used PEPFAR Average as a Proxy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</si>
</sst>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44" formatCode="_(&quot;$&quot;* #,##0.00_);_(&quot;$&quot;* \(#,##0.00\);_(&quot;$&quot;* &quot;-&quot;??_);_(@_)"/>
    <numFmt numFmtId="43" formatCode="_(* #,##0.00_);_(* \(#,##0.00\);_(* &quot;-&quot;??_);_(@_)"/>
    <numFmt numFmtId="164" formatCode="_(* #,##0_);_(* \(#,##0\);_(* &quot;-&quot;??_);_(@_)"/>
    <numFmt numFmtId="165" formatCode="_ * #,##0.00_ ;_ * \-#,##0.00_ ;_ * &quot;-&quot;??_ ;_ @_ "/>
    <numFmt numFmtId="166" formatCode="_-* #,##0.00_-;\-* #,##0.00_-;_-* &quot;-&quot;??_-;_-@_-"/>
    <numFmt numFmtId="167" formatCode="#,##0.0,,,&quot;bn&quot;"/>
    <numFmt numFmtId="168" formatCode="#,##0.00\ ;&quot; (&quot;#,##0.00\);&quot; -&quot;#\ ;@\ "/>
    <numFmt numFmtId="169" formatCode="\€#,##0.00"/>
    <numFmt numFmtId="170" formatCode="\€#,##0.0,,,&quot;bn&quot;"/>
    <numFmt numFmtId="171" formatCode="\€#,##0.0,,&quot;m&quot;"/>
    <numFmt numFmtId="172" formatCode="\€#,##0.0,&quot;k&quot;"/>
    <numFmt numFmtId="173" formatCode="\£#,##0.00"/>
    <numFmt numFmtId="174" formatCode="\£#,##0.0,,,&quot;bn&quot;"/>
    <numFmt numFmtId="175" formatCode="\£#,##0.0,,&quot;m&quot;"/>
    <numFmt numFmtId="176" formatCode="\£#,##0.0,&quot;k&quot;"/>
    <numFmt numFmtId="177" formatCode="#,##0.0,,&quot;m&quot;"/>
    <numFmt numFmtId="178" formatCode="#,###,##0,&quot;k&quot;"/>
    <numFmt numFmtId="179" formatCode="[$$-409]#,##0.00"/>
    <numFmt numFmtId="180" formatCode="\$#,##0.0,,,&quot;bn&quot;"/>
    <numFmt numFmtId="181" formatCode="\$#,##0.0,,&quot;m&quot;"/>
    <numFmt numFmtId="182" formatCode="\$#,##0.0,&quot;k&quot;"/>
    <numFmt numFmtId="183" formatCode="_-* #,##0.00\ _€_-;\-* #,##0.00\ _€_-;_-* &quot;-&quot;??\ _€_-;_-@_-"/>
    <numFmt numFmtId="184" formatCode="_(* #,##0.000_);_(* \(#,##0.000\);_(* &quot;-&quot;??_);_(@_)"/>
    <numFmt numFmtId="185" formatCode="_(* #,##0.0000_);_(* \(#,##0.0000\);_(* &quot;-&quot;??_);_(@_)"/>
    <numFmt numFmtId="186" formatCode="_(* #,##0.0_);_(* \(#,##0.0\);_(* &quot;-&quot;??_);_(@_)"/>
  </numFmts>
  <fonts count="69"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sz val="8"/>
      <color theme="1"/>
      <name val="Calibri"/>
      <family val="2"/>
      <scheme val="minor"/>
    </font>
    <font>
      <b/>
      <sz val="8"/>
      <color indexed="9"/>
      <name val="Calibri"/>
      <family val="2"/>
      <scheme val="minor"/>
    </font>
    <font>
      <sz val="8"/>
      <name val="Calibri"/>
      <family val="2"/>
      <scheme val="minor"/>
    </font>
    <font>
      <sz val="12"/>
      <color theme="1"/>
      <name val="Calibri"/>
      <family val="2"/>
      <scheme val="minor"/>
    </font>
    <font>
      <sz val="10"/>
      <name val="MS Sans Serif"/>
      <family val="2"/>
    </font>
    <font>
      <sz val="10"/>
      <color theme="1"/>
      <name val="Arial"/>
      <family val="2"/>
    </font>
    <font>
      <b/>
      <sz val="10"/>
      <color theme="1"/>
      <name val="Calibri"/>
      <family val="2"/>
      <scheme val="minor"/>
    </font>
    <font>
      <i/>
      <sz val="10"/>
      <color theme="1"/>
      <name val="Calibri"/>
      <family val="2"/>
      <scheme val="minor"/>
    </font>
    <font>
      <i/>
      <sz val="9"/>
      <color theme="1"/>
      <name val="Calibri"/>
      <family val="2"/>
      <scheme val="minor"/>
    </font>
    <font>
      <sz val="9"/>
      <color theme="1"/>
      <name val="Calibri"/>
      <family val="2"/>
      <scheme val="minor"/>
    </font>
    <font>
      <u/>
      <sz val="10"/>
      <color indexed="12"/>
      <name val="Arial"/>
      <family val="2"/>
    </font>
    <font>
      <i/>
      <sz val="10"/>
      <name val="Calibri"/>
      <family val="2"/>
      <scheme val="minor"/>
    </font>
    <font>
      <sz val="10"/>
      <color rgb="FF000000"/>
      <name val="Arial"/>
      <family val="2"/>
    </font>
    <font>
      <sz val="11"/>
      <color indexed="8"/>
      <name val="Calibri"/>
      <family val="2"/>
    </font>
    <font>
      <sz val="10"/>
      <name val="Arial"/>
      <family val="2"/>
    </font>
    <font>
      <sz val="10"/>
      <name val="Arial"/>
      <family val="2"/>
    </font>
    <font>
      <b/>
      <sz val="9"/>
      <color indexed="9"/>
      <name val="Calibri"/>
      <family val="2"/>
      <scheme val="minor"/>
    </font>
    <font>
      <b/>
      <sz val="10"/>
      <color indexed="9"/>
      <name val="Calibri"/>
      <family val="2"/>
      <scheme val="minor"/>
    </font>
    <font>
      <b/>
      <sz val="8"/>
      <name val="Calibri"/>
      <family val="2"/>
      <scheme val="minor"/>
    </font>
    <font>
      <b/>
      <sz val="11"/>
      <color theme="0"/>
      <name val="Calibri"/>
      <family val="2"/>
      <scheme val="minor"/>
    </font>
    <font>
      <b/>
      <sz val="11"/>
      <name val="Calibri"/>
      <family val="2"/>
      <scheme val="minor"/>
    </font>
    <font>
      <sz val="11"/>
      <color indexed="9"/>
      <name val="Calibri"/>
      <family val="2"/>
    </font>
    <font>
      <sz val="11"/>
      <color indexed="20"/>
      <name val="Calibri"/>
      <family val="2"/>
    </font>
    <font>
      <b/>
      <sz val="11"/>
      <color indexed="52"/>
      <name val="Calibri"/>
      <family val="2"/>
    </font>
    <font>
      <b/>
      <sz val="11"/>
      <color indexed="9"/>
      <name val="Calibri"/>
      <family val="2"/>
    </font>
    <font>
      <sz val="10"/>
      <color indexed="72"/>
      <name val="Arial"/>
      <family val="2"/>
    </font>
    <font>
      <sz val="10"/>
      <color indexed="8"/>
      <name val="Arial"/>
      <family val="2"/>
    </font>
    <font>
      <i/>
      <sz val="11"/>
      <color indexed="23"/>
      <name val="Calibri"/>
      <family val="2"/>
    </font>
    <font>
      <sz val="6"/>
      <name val="Arial"/>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u/>
      <sz val="11"/>
      <color theme="10"/>
      <name val="Calibri"/>
      <family val="2"/>
    </font>
    <font>
      <sz val="11"/>
      <color indexed="62"/>
      <name val="Calibri"/>
      <family val="2"/>
    </font>
    <font>
      <sz val="11"/>
      <color indexed="52"/>
      <name val="Calibri"/>
      <family val="2"/>
    </font>
    <font>
      <sz val="11"/>
      <color indexed="60"/>
      <name val="Calibri"/>
      <family val="2"/>
    </font>
    <font>
      <sz val="12"/>
      <color theme="1"/>
      <name val="Arial Narrow"/>
      <family val="2"/>
    </font>
    <font>
      <b/>
      <sz val="11"/>
      <color indexed="63"/>
      <name val="Calibri"/>
      <family val="2"/>
    </font>
    <font>
      <b/>
      <sz val="10"/>
      <name val="Arial"/>
      <family val="2"/>
    </font>
    <font>
      <b/>
      <sz val="12"/>
      <name val="Arial"/>
      <family val="2"/>
    </font>
    <font>
      <b/>
      <sz val="18"/>
      <color indexed="56"/>
      <name val="Cambria"/>
      <family val="2"/>
    </font>
    <font>
      <b/>
      <sz val="11"/>
      <color indexed="8"/>
      <name val="Calibri"/>
      <family val="2"/>
    </font>
    <font>
      <sz val="12"/>
      <name val="Arial Black"/>
      <family val="2"/>
    </font>
    <font>
      <sz val="11"/>
      <color indexed="10"/>
      <name val="Calibri"/>
      <family val="2"/>
    </font>
    <font>
      <sz val="10"/>
      <name val="Arial"/>
      <family val="2"/>
    </font>
    <font>
      <b/>
      <i/>
      <sz val="11"/>
      <color rgb="FFFF0000"/>
      <name val="Calibri"/>
      <family val="2"/>
      <scheme val="minor"/>
    </font>
    <font>
      <sz val="10"/>
      <color theme="1"/>
      <name val="Calibri"/>
      <family val="2"/>
      <scheme val="minor"/>
    </font>
    <font>
      <sz val="8"/>
      <color theme="1"/>
      <name val="Arial"/>
      <family val="2"/>
    </font>
    <font>
      <sz val="10"/>
      <name val="Arial"/>
      <family val="2"/>
    </font>
    <font>
      <b/>
      <sz val="10"/>
      <name val="Calibri"/>
      <family val="2"/>
      <scheme val="minor"/>
    </font>
    <font>
      <sz val="10"/>
      <name val="Calibri"/>
      <family val="2"/>
      <scheme val="minor"/>
    </font>
    <font>
      <sz val="10"/>
      <color rgb="FFFF0000"/>
      <name val="Calibri"/>
      <family val="2"/>
      <scheme val="minor"/>
    </font>
    <font>
      <sz val="11"/>
      <name val="Calibri"/>
      <family val="2"/>
      <scheme val="minor"/>
    </font>
    <font>
      <u/>
      <sz val="11"/>
      <color theme="10"/>
      <name val="Calibri"/>
      <family val="2"/>
      <scheme val="minor"/>
    </font>
    <font>
      <sz val="10"/>
      <color theme="1"/>
      <name val="Times New Roman"/>
      <family val="2"/>
    </font>
    <font>
      <sz val="22"/>
      <color theme="1"/>
      <name val="Calibri"/>
      <family val="2"/>
      <scheme val="minor"/>
    </font>
    <font>
      <i/>
      <sz val="10"/>
      <color rgb="FFFF0000"/>
      <name val="Calibri"/>
      <family val="2"/>
      <scheme val="minor"/>
    </font>
    <font>
      <i/>
      <sz val="11"/>
      <color rgb="FFFF0000"/>
      <name val="Calibri"/>
      <family val="2"/>
      <scheme val="minor"/>
    </font>
    <font>
      <i/>
      <sz val="9"/>
      <color rgb="FFFF0000"/>
      <name val="Calibri"/>
      <family val="2"/>
      <scheme val="minor"/>
    </font>
    <font>
      <b/>
      <sz val="11"/>
      <color indexed="9"/>
      <name val="Calibri"/>
      <family val="2"/>
      <scheme val="minor"/>
    </font>
    <font>
      <sz val="11"/>
      <color rgb="FFFF0000"/>
      <name val="Calibri"/>
      <family val="2"/>
      <scheme val="minor"/>
    </font>
    <font>
      <i/>
      <sz val="22"/>
      <color theme="1"/>
      <name val="Calibri"/>
      <family val="2"/>
      <scheme val="minor"/>
    </font>
    <font>
      <b/>
      <sz val="22"/>
      <color theme="0"/>
      <name val="Calibri"/>
      <family val="2"/>
      <scheme val="minor"/>
    </font>
    <font>
      <b/>
      <sz val="11"/>
      <color theme="1"/>
      <name val="Calibri"/>
      <family val="2"/>
    </font>
  </fonts>
  <fills count="32">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0" tint="-4.9989318521683403E-2"/>
        <bgColor indexed="64"/>
      </patternFill>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62"/>
        <bgColor indexed="56"/>
      </patternFill>
    </fill>
    <fill>
      <patternFill patternType="solid">
        <fgColor indexed="10"/>
        <bgColor indexed="60"/>
      </patternFill>
    </fill>
    <fill>
      <patternFill patternType="solid">
        <fgColor indexed="57"/>
        <bgColor indexed="21"/>
      </patternFill>
    </fill>
    <fill>
      <patternFill patternType="solid">
        <fgColor indexed="53"/>
        <bgColor indexed="52"/>
      </patternFill>
    </fill>
    <fill>
      <patternFill patternType="solid">
        <fgColor indexed="22"/>
        <bgColor indexed="31"/>
      </patternFill>
    </fill>
    <fill>
      <patternFill patternType="solid">
        <fgColor indexed="55"/>
        <bgColor indexed="23"/>
      </patternFill>
    </fill>
    <fill>
      <patternFill patternType="solid">
        <fgColor indexed="43"/>
        <bgColor indexed="26"/>
      </patternFill>
    </fill>
    <fill>
      <patternFill patternType="solid">
        <fgColor indexed="26"/>
        <bgColor indexed="9"/>
      </patternFill>
    </fill>
    <fill>
      <patternFill patternType="solid">
        <fgColor theme="0" tint="-0.249977111117893"/>
        <bgColor indexed="64"/>
      </patternFill>
    </fill>
    <fill>
      <patternFill patternType="solid">
        <fgColor theme="4" tint="0.59999389629810485"/>
        <bgColor indexed="64"/>
      </patternFill>
    </fill>
    <fill>
      <patternFill patternType="solid">
        <fgColor rgb="FFFFFFCC"/>
        <bgColor indexed="64"/>
      </patternFill>
    </fill>
    <fill>
      <patternFill patternType="solid">
        <fgColor theme="4"/>
        <bgColor indexed="64"/>
      </patternFill>
    </fill>
    <fill>
      <patternFill patternType="solid">
        <fgColor theme="5" tint="0.79998168889431442"/>
        <bgColor indexed="64"/>
      </patternFill>
    </fill>
  </fills>
  <borders count="30">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s>
  <cellStyleXfs count="599">
    <xf numFmtId="0" fontId="0" fillId="0" borderId="0"/>
    <xf numFmtId="43" fontId="1" fillId="0" borderId="0" applyFont="0" applyFill="0" applyBorder="0" applyAlignment="0" applyProtection="0"/>
    <xf numFmtId="9" fontId="1" fillId="0" borderId="0" applyFont="0" applyFill="0" applyBorder="0" applyAlignment="0" applyProtection="0"/>
    <xf numFmtId="0" fontId="7" fillId="0" borderId="0"/>
    <xf numFmtId="0" fontId="8" fillId="0" borderId="0"/>
    <xf numFmtId="0" fontId="9" fillId="0" borderId="0"/>
    <xf numFmtId="0" fontId="14" fillId="0" borderId="0" applyNumberFormat="0" applyFill="0" applyBorder="0" applyAlignment="0" applyProtection="0">
      <alignment vertical="top"/>
      <protection locked="0"/>
    </xf>
    <xf numFmtId="165" fontId="1" fillId="0" borderId="0" applyFont="0" applyFill="0" applyBorder="0" applyAlignment="0" applyProtection="0"/>
    <xf numFmtId="0" fontId="16" fillId="0" borderId="0"/>
    <xf numFmtId="165" fontId="16" fillId="0" borderId="0" applyFont="0" applyFill="0" applyBorder="0" applyAlignment="0" applyProtection="0"/>
    <xf numFmtId="166" fontId="1" fillId="0" borderId="0" applyFont="0" applyFill="0" applyBorder="0" applyAlignment="0" applyProtection="0"/>
    <xf numFmtId="9" fontId="17" fillId="0" borderId="0" applyFon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5"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6"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7"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9"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0"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13"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8"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1"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17" fillId="14"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5"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2"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3"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19"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5" fillId="22"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0" fontId="26" fillId="6" borderId="0" applyNumberFormat="0" applyBorder="0" applyAlignment="0" applyProtection="0"/>
    <xf numFmtId="167" fontId="18" fillId="0" borderId="0" applyFont="0" applyFill="0" applyBorder="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7" fillId="23" borderId="7"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0" fontId="28" fillId="24" borderId="8" applyNumberFormat="0" applyAlignment="0" applyProtection="0"/>
    <xf numFmtId="166" fontId="17" fillId="0" borderId="0" applyFont="0" applyFill="0" applyBorder="0" applyAlignment="0" applyProtection="0"/>
    <xf numFmtId="168" fontId="18" fillId="0" borderId="0" applyFill="0" applyBorder="0" applyAlignment="0" applyProtection="0"/>
    <xf numFmtId="168" fontId="18" fillId="0" borderId="0" applyFill="0" applyBorder="0" applyAlignment="0" applyProtection="0"/>
    <xf numFmtId="168" fontId="18" fillId="0" borderId="0" applyFill="0" applyBorder="0" applyAlignment="0" applyProtection="0"/>
    <xf numFmtId="166" fontId="17" fillId="0" borderId="0" applyFont="0" applyFill="0" applyBorder="0" applyAlignment="0" applyProtection="0"/>
    <xf numFmtId="166" fontId="17" fillId="0" borderId="0" applyFont="0" applyFill="0" applyBorder="0" applyAlignment="0" applyProtection="0"/>
    <xf numFmtId="43" fontId="17" fillId="0" borderId="0" applyFont="0" applyFill="0" applyBorder="0" applyAlignment="0" applyProtection="0"/>
    <xf numFmtId="168" fontId="18" fillId="0" borderId="0" applyFill="0" applyBorder="0" applyAlignment="0" applyProtection="0"/>
    <xf numFmtId="168" fontId="18" fillId="0" borderId="0" applyFill="0" applyBorder="0" applyAlignment="0" applyProtection="0"/>
    <xf numFmtId="168" fontId="18" fillId="0" borderId="0" applyFill="0" applyBorder="0" applyAlignment="0" applyProtection="0"/>
    <xf numFmtId="168" fontId="18" fillId="0" borderId="0" applyFill="0" applyBorder="0" applyAlignment="0" applyProtection="0"/>
    <xf numFmtId="168" fontId="18" fillId="0" borderId="0" applyFill="0" applyBorder="0" applyAlignment="0" applyProtection="0"/>
    <xf numFmtId="168" fontId="18" fillId="0" borderId="0" applyFill="0" applyBorder="0" applyAlignment="0" applyProtection="0"/>
    <xf numFmtId="168" fontId="18" fillId="0" borderId="0" applyFill="0" applyBorder="0" applyAlignment="0" applyProtection="0"/>
    <xf numFmtId="166" fontId="29" fillId="0" borderId="0" applyFont="0" applyFill="0" applyBorder="0" applyAlignment="0" applyProtection="0"/>
    <xf numFmtId="43" fontId="18" fillId="0" borderId="0" applyFont="0" applyFill="0" applyBorder="0" applyAlignment="0" applyProtection="0"/>
    <xf numFmtId="166" fontId="1" fillId="0" borderId="0" applyFont="0" applyFill="0" applyBorder="0" applyAlignment="0" applyProtection="0"/>
    <xf numFmtId="44" fontId="30" fillId="0" borderId="0" applyFont="0" applyFill="0" applyBorder="0" applyAlignment="0" applyProtection="0"/>
    <xf numFmtId="44" fontId="1" fillId="0" borderId="0" applyFont="0" applyFill="0" applyBorder="0" applyAlignment="0" applyProtection="0"/>
    <xf numFmtId="169" fontId="18" fillId="0" borderId="0" applyFont="0" applyFill="0" applyBorder="0" applyAlignment="0" applyProtection="0"/>
    <xf numFmtId="170" fontId="18" fillId="0" borderId="0" applyFont="0" applyFill="0" applyBorder="0" applyAlignment="0" applyProtection="0"/>
    <xf numFmtId="171" fontId="18" fillId="0" borderId="0" applyFont="0" applyFill="0" applyBorder="0" applyAlignment="0" applyProtection="0"/>
    <xf numFmtId="172" fontId="18" fillId="0" borderId="0" applyFon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0" fontId="31" fillId="0" borderId="0" applyNumberFormat="0" applyFill="0" applyBorder="0" applyAlignment="0" applyProtection="0"/>
    <xf numFmtId="173" fontId="18" fillId="0" borderId="0" applyFont="0" applyFill="0" applyBorder="0" applyAlignment="0" applyProtection="0"/>
    <xf numFmtId="174" fontId="32" fillId="0" borderId="0" applyFont="0" applyFill="0" applyBorder="0" applyAlignment="0" applyProtection="0"/>
    <xf numFmtId="175" fontId="18" fillId="0" borderId="0" applyFont="0" applyFill="0" applyBorder="0" applyAlignment="0" applyProtection="0"/>
    <xf numFmtId="176" fontId="32" fillId="0" borderId="0" applyFont="0" applyFill="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3" fillId="7" borderId="0" applyNumberFormat="0" applyBorder="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4" fillId="0" borderId="9"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5" fillId="0" borderId="10"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11"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alignment vertical="top"/>
      <protection locked="0"/>
    </xf>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8" fillId="10" borderId="7" applyNumberFormat="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0" fontId="39" fillId="0" borderId="12" applyNumberFormat="0" applyFill="0" applyAlignment="0" applyProtection="0"/>
    <xf numFmtId="177" fontId="18" fillId="0" borderId="0" applyFont="0" applyFill="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40" fillId="25" borderId="0" applyNumberFormat="0" applyBorder="0" applyAlignment="0" applyProtection="0"/>
    <xf numFmtId="0" fontId="18" fillId="0" borderId="0"/>
    <xf numFmtId="0" fontId="18" fillId="0" borderId="0"/>
    <xf numFmtId="0" fontId="18" fillId="0" borderId="0"/>
    <xf numFmtId="0" fontId="18" fillId="0" borderId="0"/>
    <xf numFmtId="0" fontId="18" fillId="0" borderId="0"/>
    <xf numFmtId="0" fontId="18" fillId="0" borderId="0"/>
    <xf numFmtId="0" fontId="18" fillId="0" borderId="0"/>
    <xf numFmtId="0" fontId="1" fillId="0" borderId="0"/>
    <xf numFmtId="0" fontId="30" fillId="0" borderId="0"/>
    <xf numFmtId="0" fontId="18" fillId="0" borderId="0"/>
    <xf numFmtId="0" fontId="18" fillId="0" borderId="0"/>
    <xf numFmtId="0" fontId="18" fillId="0" borderId="0"/>
    <xf numFmtId="0" fontId="18" fillId="0" borderId="0"/>
    <xf numFmtId="0" fontId="18" fillId="0" borderId="0"/>
    <xf numFmtId="0" fontId="18" fillId="0" borderId="0"/>
    <xf numFmtId="0" fontId="29" fillId="0" borderId="0"/>
    <xf numFmtId="0" fontId="41" fillId="0" borderId="0"/>
    <xf numFmtId="0" fontId="41" fillId="0" borderId="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18" fillId="26" borderId="13"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0" fontId="42" fillId="23" borderId="14" applyNumberFormat="0" applyAlignment="0" applyProtection="0"/>
    <xf numFmtId="9" fontId="18" fillId="0" borderId="0" applyFont="0" applyFill="0" applyBorder="0" applyAlignment="0" applyProtection="0"/>
    <xf numFmtId="9" fontId="18" fillId="0" borderId="0" applyFont="0" applyFill="0" applyBorder="0" applyAlignment="0" applyProtection="0"/>
    <xf numFmtId="9" fontId="18" fillId="0" borderId="0" applyFont="0" applyFill="0" applyBorder="0" applyAlignment="0" applyProtection="0"/>
    <xf numFmtId="9" fontId="1" fillId="0" borderId="0" applyFont="0" applyFill="0" applyBorder="0" applyAlignment="0" applyProtection="0"/>
    <xf numFmtId="9" fontId="17" fillId="0" borderId="0" applyFont="0" applyFill="0" applyBorder="0" applyAlignment="0" applyProtection="0"/>
    <xf numFmtId="0" fontId="43" fillId="0" borderId="0" applyNumberFormat="0" applyFill="0" applyBorder="0" applyAlignment="0" applyProtection="0"/>
    <xf numFmtId="49" fontId="44" fillId="0" borderId="0" applyFont="0" applyFill="0" applyBorder="0" applyAlignment="0" applyProtection="0"/>
    <xf numFmtId="178" fontId="44" fillId="0" borderId="0" applyFon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0" fontId="46" fillId="0" borderId="15" applyNumberFormat="0" applyFill="0" applyAlignment="0" applyProtection="0"/>
    <xf numFmtId="179" fontId="47" fillId="0" borderId="0" applyFont="0" applyFill="0" applyBorder="0" applyAlignment="0" applyProtection="0"/>
    <xf numFmtId="180" fontId="32" fillId="0" borderId="0" applyFont="0" applyFill="0" applyBorder="0" applyAlignment="0" applyProtection="0"/>
    <xf numFmtId="181" fontId="32" fillId="0" borderId="0" applyFont="0" applyFill="0" applyBorder="0" applyAlignment="0" applyProtection="0"/>
    <xf numFmtId="182" fontId="32" fillId="0" borderId="0" applyFon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7" fillId="0" borderId="0"/>
    <xf numFmtId="0" fontId="1" fillId="0" borderId="0"/>
    <xf numFmtId="0" fontId="49" fillId="0" borderId="0" applyNumberFormat="0" applyFill="0" applyBorder="0" applyAlignment="0" applyProtection="0"/>
    <xf numFmtId="0" fontId="18" fillId="0" borderId="0" applyNumberFormat="0" applyFill="0" applyBorder="0" applyAlignment="0" applyProtection="0"/>
    <xf numFmtId="183" fontId="17" fillId="0" borderId="0" applyFont="0" applyFill="0" applyBorder="0" applyAlignment="0" applyProtection="0"/>
    <xf numFmtId="9" fontId="17" fillId="0" borderId="0" applyFont="0" applyFill="0" applyBorder="0" applyAlignment="0" applyProtection="0"/>
    <xf numFmtId="0" fontId="52" fillId="0" borderId="0"/>
    <xf numFmtId="0" fontId="18" fillId="0" borderId="0"/>
    <xf numFmtId="0" fontId="1" fillId="0" borderId="0"/>
    <xf numFmtId="0" fontId="7" fillId="0" borderId="0"/>
    <xf numFmtId="0" fontId="8" fillId="0" borderId="0"/>
    <xf numFmtId="43" fontId="7" fillId="0" borderId="0" applyFont="0" applyFill="0" applyBorder="0" applyAlignment="0" applyProtection="0"/>
    <xf numFmtId="9" fontId="7" fillId="0" borderId="0" applyFont="0" applyFill="0" applyBorder="0" applyAlignment="0" applyProtection="0"/>
    <xf numFmtId="0" fontId="1" fillId="0" borderId="0"/>
    <xf numFmtId="0" fontId="53" fillId="0" borderId="0" applyNumberFormat="0" applyFill="0" applyBorder="0" applyAlignment="0" applyProtection="0"/>
    <xf numFmtId="0" fontId="58" fillId="0" borderId="0" applyNumberFormat="0" applyFill="0" applyBorder="0" applyAlignment="0" applyProtection="0"/>
    <xf numFmtId="0" fontId="59" fillId="0" borderId="0"/>
    <xf numFmtId="43" fontId="59" fillId="0" borderId="0" applyFont="0" applyFill="0" applyBorder="0" applyAlignment="0" applyProtection="0"/>
    <xf numFmtId="9" fontId="59" fillId="0" borderId="0" applyFont="0" applyFill="0" applyBorder="0" applyAlignment="0" applyProtection="0"/>
  </cellStyleXfs>
  <cellXfs count="131">
    <xf numFmtId="0" fontId="0" fillId="0" borderId="0" xfId="0"/>
    <xf numFmtId="0" fontId="0" fillId="2" borderId="0" xfId="0" applyFill="1"/>
    <xf numFmtId="0" fontId="4" fillId="2" borderId="0" xfId="0" applyFont="1" applyFill="1"/>
    <xf numFmtId="0" fontId="2" fillId="2" borderId="0" xfId="0" applyFont="1" applyFill="1"/>
    <xf numFmtId="164" fontId="4" fillId="2" borderId="0" xfId="1" applyNumberFormat="1" applyFont="1" applyFill="1"/>
    <xf numFmtId="164" fontId="4" fillId="2" borderId="0" xfId="0" applyNumberFormat="1" applyFont="1" applyFill="1"/>
    <xf numFmtId="164" fontId="0" fillId="2" borderId="0" xfId="0" applyNumberFormat="1" applyFill="1"/>
    <xf numFmtId="43" fontId="0" fillId="2" borderId="0" xfId="0" applyNumberFormat="1" applyFill="1"/>
    <xf numFmtId="9" fontId="0" fillId="2" borderId="0" xfId="2" applyFont="1" applyFill="1"/>
    <xf numFmtId="0" fontId="3" fillId="2" borderId="0" xfId="0" applyFont="1" applyFill="1"/>
    <xf numFmtId="0" fontId="11" fillId="2" borderId="0" xfId="0" applyFont="1" applyFill="1"/>
    <xf numFmtId="9" fontId="2" fillId="2" borderId="0" xfId="2" applyFont="1" applyFill="1"/>
    <xf numFmtId="0" fontId="15" fillId="2" borderId="0" xfId="0" applyFont="1" applyFill="1"/>
    <xf numFmtId="0" fontId="2" fillId="0" borderId="0" xfId="0" applyFont="1"/>
    <xf numFmtId="0" fontId="20" fillId="3" borderId="5" xfId="0" applyFont="1" applyFill="1" applyBorder="1" applyAlignment="1">
      <alignment horizontal="right" vertical="center" wrapText="1"/>
    </xf>
    <xf numFmtId="0" fontId="20" fillId="3" borderId="4" xfId="0" applyFont="1" applyFill="1" applyBorder="1" applyAlignment="1">
      <alignment horizontal="right" vertical="center" wrapText="1"/>
    </xf>
    <xf numFmtId="0" fontId="20" fillId="3" borderId="3" xfId="0" applyFont="1" applyFill="1" applyBorder="1" applyAlignment="1">
      <alignment horizontal="right" vertical="center" wrapText="1"/>
    </xf>
    <xf numFmtId="164" fontId="22" fillId="2" borderId="3" xfId="0" applyNumberFormat="1" applyFont="1" applyFill="1" applyBorder="1"/>
    <xf numFmtId="164" fontId="22" fillId="2" borderId="6" xfId="0" applyNumberFormat="1" applyFont="1" applyFill="1" applyBorder="1"/>
    <xf numFmtId="0" fontId="20" fillId="3" borderId="2" xfId="0" applyFont="1" applyFill="1" applyBorder="1" applyAlignment="1">
      <alignment vertical="center" wrapText="1"/>
    </xf>
    <xf numFmtId="0" fontId="20" fillId="3" borderId="2" xfId="0" applyFont="1" applyFill="1" applyBorder="1" applyAlignment="1">
      <alignment horizontal="left" vertical="center" wrapText="1"/>
    </xf>
    <xf numFmtId="164" fontId="6" fillId="4" borderId="3" xfId="0" applyNumberFormat="1" applyFont="1" applyFill="1" applyBorder="1"/>
    <xf numFmtId="0" fontId="21" fillId="3" borderId="3" xfId="0" applyFont="1" applyFill="1" applyBorder="1" applyAlignment="1">
      <alignment horizontal="left" vertical="center" wrapText="1"/>
    </xf>
    <xf numFmtId="0" fontId="21" fillId="3" borderId="3" xfId="0" applyFont="1" applyFill="1" applyBorder="1" applyAlignment="1">
      <alignment horizontal="center" vertical="center" wrapText="1"/>
    </xf>
    <xf numFmtId="0" fontId="5" fillId="3" borderId="3" xfId="0" applyFont="1" applyFill="1" applyBorder="1" applyAlignment="1">
      <alignment horizontal="right" vertical="center" wrapText="1"/>
    </xf>
    <xf numFmtId="164" fontId="6" fillId="4" borderId="16" xfId="0" applyNumberFormat="1" applyFont="1" applyFill="1" applyBorder="1"/>
    <xf numFmtId="0" fontId="5" fillId="3" borderId="3" xfId="0" applyFont="1" applyFill="1" applyBorder="1" applyAlignment="1">
      <alignment horizontal="left" vertical="center" wrapText="1"/>
    </xf>
    <xf numFmtId="0" fontId="5" fillId="3" borderId="16" xfId="0" applyFont="1" applyFill="1" applyBorder="1" applyAlignment="1">
      <alignment horizontal="right" vertical="center" wrapText="1"/>
    </xf>
    <xf numFmtId="0" fontId="5" fillId="3" borderId="16" xfId="0" applyFont="1" applyFill="1" applyBorder="1" applyAlignment="1">
      <alignment horizontal="left" vertical="center" wrapText="1"/>
    </xf>
    <xf numFmtId="164" fontId="22" fillId="2" borderId="16" xfId="0" applyNumberFormat="1" applyFont="1" applyFill="1" applyBorder="1"/>
    <xf numFmtId="0" fontId="5" fillId="3" borderId="16" xfId="0" applyFont="1" applyFill="1" applyBorder="1" applyAlignment="1">
      <alignment horizontal="left" vertical="center"/>
    </xf>
    <xf numFmtId="0" fontId="0" fillId="27" borderId="0" xfId="0" applyFill="1"/>
    <xf numFmtId="0" fontId="50" fillId="2" borderId="0" xfId="0" applyFont="1" applyFill="1"/>
    <xf numFmtId="164" fontId="0" fillId="2" borderId="0" xfId="0" quotePrefix="1" applyNumberFormat="1" applyFill="1" applyAlignment="1">
      <alignment wrapText="1"/>
    </xf>
    <xf numFmtId="184" fontId="0" fillId="2" borderId="0" xfId="0" applyNumberFormat="1" applyFill="1"/>
    <xf numFmtId="185" fontId="0" fillId="2" borderId="0" xfId="0" applyNumberFormat="1" applyFill="1"/>
    <xf numFmtId="0" fontId="0" fillId="2" borderId="16" xfId="0" applyFill="1" applyBorder="1"/>
    <xf numFmtId="0" fontId="51" fillId="0" borderId="0" xfId="596" applyFont="1"/>
    <xf numFmtId="0" fontId="10" fillId="0" borderId="0" xfId="596" applyFont="1"/>
    <xf numFmtId="0" fontId="55" fillId="0" borderId="0" xfId="596" applyFont="1"/>
    <xf numFmtId="0" fontId="55" fillId="4" borderId="6" xfId="596" applyFont="1" applyFill="1" applyBorder="1"/>
    <xf numFmtId="0" fontId="55" fillId="4" borderId="16" xfId="596" applyFont="1" applyFill="1" applyBorder="1" applyAlignment="1">
      <alignment horizontal="center"/>
    </xf>
    <xf numFmtId="0" fontId="56" fillId="0" borderId="0" xfId="596" applyFont="1"/>
    <xf numFmtId="0" fontId="51" fillId="4" borderId="6" xfId="596" applyFont="1" applyFill="1" applyBorder="1"/>
    <xf numFmtId="0" fontId="51" fillId="4" borderId="16" xfId="596" applyFont="1" applyFill="1" applyBorder="1"/>
    <xf numFmtId="0" fontId="51" fillId="0" borderId="16" xfId="596" applyFont="1" applyBorder="1" applyAlignment="1">
      <alignment horizontal="center"/>
    </xf>
    <xf numFmtId="0" fontId="51" fillId="4" borderId="16" xfId="596" applyFont="1" applyFill="1" applyBorder="1" applyAlignment="1">
      <alignment horizontal="left"/>
    </xf>
    <xf numFmtId="164" fontId="6" fillId="4" borderId="16" xfId="0" quotePrefix="1" applyNumberFormat="1" applyFont="1" applyFill="1" applyBorder="1"/>
    <xf numFmtId="0" fontId="54" fillId="28" borderId="16" xfId="596" applyFont="1" applyFill="1" applyBorder="1"/>
    <xf numFmtId="0" fontId="54" fillId="28" borderId="16" xfId="596" applyFont="1" applyFill="1" applyBorder="1" applyAlignment="1">
      <alignment horizontal="center"/>
    </xf>
    <xf numFmtId="0" fontId="55" fillId="4" borderId="16" xfId="596" applyFont="1" applyFill="1" applyBorder="1"/>
    <xf numFmtId="0" fontId="55" fillId="4" borderId="17" xfId="596" applyFont="1" applyFill="1" applyBorder="1"/>
    <xf numFmtId="0" fontId="54" fillId="28" borderId="1" xfId="596" applyFont="1" applyFill="1" applyBorder="1"/>
    <xf numFmtId="0" fontId="51" fillId="30" borderId="0" xfId="596" applyFont="1" applyFill="1"/>
    <xf numFmtId="0" fontId="11" fillId="0" borderId="0" xfId="596" applyFont="1"/>
    <xf numFmtId="0" fontId="11" fillId="0" borderId="16" xfId="596" applyFont="1" applyBorder="1"/>
    <xf numFmtId="0" fontId="0" fillId="30" borderId="0" xfId="0" applyFill="1"/>
    <xf numFmtId="0" fontId="0" fillId="28" borderId="16" xfId="0" applyFill="1" applyBorder="1"/>
    <xf numFmtId="0" fontId="60" fillId="30" borderId="0" xfId="0" applyFont="1" applyFill="1" applyAlignment="1">
      <alignment vertical="center"/>
    </xf>
    <xf numFmtId="0" fontId="61" fillId="2" borderId="0" xfId="0" applyFont="1" applyFill="1"/>
    <xf numFmtId="9" fontId="3" fillId="0" borderId="0" xfId="2" applyFont="1" applyFill="1" applyBorder="1" applyAlignment="1">
      <alignment horizontal="left"/>
    </xf>
    <xf numFmtId="0" fontId="0" fillId="29" borderId="16" xfId="0" applyFill="1" applyBorder="1"/>
    <xf numFmtId="164" fontId="6" fillId="4" borderId="16" xfId="1" quotePrefix="1" applyNumberFormat="1" applyFont="1" applyFill="1" applyBorder="1" applyAlignment="1">
      <alignment wrapText="1"/>
    </xf>
    <xf numFmtId="164" fontId="6" fillId="4" borderId="16" xfId="1" applyNumberFormat="1" applyFont="1" applyFill="1" applyBorder="1"/>
    <xf numFmtId="0" fontId="0" fillId="2" borderId="0" xfId="0" applyFill="1" applyAlignment="1">
      <alignment wrapText="1"/>
    </xf>
    <xf numFmtId="164" fontId="0" fillId="2" borderId="16" xfId="1" applyNumberFormat="1" applyFont="1" applyFill="1" applyBorder="1"/>
    <xf numFmtId="164" fontId="24" fillId="2" borderId="3" xfId="0" applyNumberFormat="1" applyFont="1" applyFill="1" applyBorder="1"/>
    <xf numFmtId="0" fontId="62" fillId="2" borderId="0" xfId="0" applyFont="1" applyFill="1"/>
    <xf numFmtId="0" fontId="57" fillId="0" borderId="0" xfId="596" applyFont="1"/>
    <xf numFmtId="0" fontId="55" fillId="0" borderId="0" xfId="596" applyFont="1" applyAlignment="1">
      <alignment horizontal="left"/>
    </xf>
    <xf numFmtId="0" fontId="57" fillId="0" borderId="0" xfId="596" applyFont="1" applyAlignment="1">
      <alignment horizontal="left"/>
    </xf>
    <xf numFmtId="0" fontId="0" fillId="4" borderId="16" xfId="0" applyFill="1" applyBorder="1"/>
    <xf numFmtId="164" fontId="55" fillId="29" borderId="16" xfId="597" applyNumberFormat="1" applyFont="1" applyFill="1" applyBorder="1" applyAlignment="1" applyProtection="1">
      <alignment horizontal="right"/>
      <protection locked="0"/>
    </xf>
    <xf numFmtId="0" fontId="51" fillId="29" borderId="16" xfId="596" applyFont="1" applyFill="1" applyBorder="1" applyProtection="1">
      <protection locked="0"/>
    </xf>
    <xf numFmtId="164" fontId="55" fillId="29" borderId="16" xfId="597" applyNumberFormat="1" applyFont="1" applyFill="1" applyBorder="1" applyProtection="1">
      <protection locked="0"/>
    </xf>
    <xf numFmtId="0" fontId="55" fillId="29" borderId="16" xfId="596" applyFont="1" applyFill="1" applyBorder="1" applyProtection="1">
      <protection locked="0"/>
    </xf>
    <xf numFmtId="9" fontId="55" fillId="29" borderId="16" xfId="598" applyFont="1" applyFill="1" applyBorder="1" applyProtection="1">
      <protection locked="0"/>
    </xf>
    <xf numFmtId="9" fontId="0" fillId="29" borderId="3" xfId="2" applyFont="1" applyFill="1" applyBorder="1" applyAlignment="1" applyProtection="1">
      <alignment horizontal="center"/>
      <protection locked="0"/>
    </xf>
    <xf numFmtId="0" fontId="0" fillId="29" borderId="16" xfId="0" applyFill="1" applyBorder="1" applyAlignment="1" applyProtection="1">
      <alignment horizontal="center"/>
      <protection locked="0"/>
    </xf>
    <xf numFmtId="9" fontId="0" fillId="29" borderId="16" xfId="2" applyFont="1" applyFill="1" applyBorder="1" applyAlignment="1" applyProtection="1">
      <alignment horizontal="center"/>
      <protection locked="0"/>
    </xf>
    <xf numFmtId="164" fontId="6" fillId="29" borderId="3" xfId="0" applyNumberFormat="1" applyFont="1" applyFill="1" applyBorder="1" applyAlignment="1" applyProtection="1">
      <alignment horizontal="center"/>
      <protection locked="0"/>
    </xf>
    <xf numFmtId="0" fontId="58" fillId="2" borderId="0" xfId="595" applyFill="1"/>
    <xf numFmtId="0" fontId="51" fillId="4" borderId="16" xfId="596" applyFont="1" applyFill="1" applyBorder="1" applyAlignment="1">
      <alignment horizontal="center"/>
    </xf>
    <xf numFmtId="0" fontId="51" fillId="31" borderId="16" xfId="596" applyFont="1" applyFill="1" applyBorder="1"/>
    <xf numFmtId="164" fontId="4" fillId="4" borderId="16" xfId="0" quotePrefix="1" applyNumberFormat="1" applyFont="1" applyFill="1" applyBorder="1" applyAlignment="1">
      <alignment wrapText="1"/>
    </xf>
    <xf numFmtId="0" fontId="0" fillId="0" borderId="0" xfId="0" applyAlignment="1">
      <alignment horizontal="left" vertical="center" indent="1"/>
    </xf>
    <xf numFmtId="0" fontId="63" fillId="2" borderId="18" xfId="0" applyFont="1" applyFill="1" applyBorder="1"/>
    <xf numFmtId="164" fontId="0" fillId="2" borderId="0" xfId="1" applyNumberFormat="1" applyFont="1" applyFill="1"/>
    <xf numFmtId="0" fontId="66" fillId="30" borderId="0" xfId="0" applyFont="1" applyFill="1" applyAlignment="1">
      <alignment vertical="center"/>
    </xf>
    <xf numFmtId="0" fontId="20" fillId="3" borderId="16" xfId="0" applyFont="1" applyFill="1" applyBorder="1" applyAlignment="1">
      <alignment horizontal="right" vertical="center" wrapText="1"/>
    </xf>
    <xf numFmtId="164" fontId="0" fillId="2" borderId="0" xfId="1" applyNumberFormat="1" applyFont="1" applyFill="1" applyBorder="1"/>
    <xf numFmtId="0" fontId="51" fillId="0" borderId="16" xfId="596" applyFont="1" applyBorder="1"/>
    <xf numFmtId="0" fontId="62" fillId="0" borderId="0" xfId="596" applyFont="1"/>
    <xf numFmtId="0" fontId="65" fillId="2" borderId="0" xfId="0" applyFont="1" applyFill="1"/>
    <xf numFmtId="0" fontId="65" fillId="0" borderId="0" xfId="596" applyFont="1"/>
    <xf numFmtId="0" fontId="51" fillId="4" borderId="16" xfId="596" applyFont="1" applyFill="1" applyBorder="1" applyAlignment="1">
      <alignment horizontal="left" wrapText="1"/>
    </xf>
    <xf numFmtId="0" fontId="67" fillId="30" borderId="0" xfId="596" applyFont="1" applyFill="1" applyAlignment="1">
      <alignment vertical="center"/>
    </xf>
    <xf numFmtId="0" fontId="67" fillId="30" borderId="0" xfId="0" applyFont="1" applyFill="1" applyAlignment="1">
      <alignment vertical="center"/>
    </xf>
    <xf numFmtId="9" fontId="12" fillId="0" borderId="0" xfId="2" applyFont="1" applyFill="1" applyBorder="1" applyAlignment="1" applyProtection="1">
      <alignment horizontal="left"/>
      <protection locked="0"/>
    </xf>
    <xf numFmtId="0" fontId="13" fillId="2" borderId="0" xfId="0" applyFont="1" applyFill="1" applyProtection="1">
      <protection locked="0"/>
    </xf>
    <xf numFmtId="164" fontId="0" fillId="2" borderId="1" xfId="1" applyNumberFormat="1" applyFont="1" applyFill="1" applyBorder="1"/>
    <xf numFmtId="0" fontId="2" fillId="4" borderId="20" xfId="0" applyFont="1" applyFill="1" applyBorder="1"/>
    <xf numFmtId="164" fontId="2" fillId="4" borderId="21" xfId="1" applyNumberFormat="1" applyFont="1" applyFill="1" applyBorder="1"/>
    <xf numFmtId="164" fontId="2" fillId="4" borderId="22" xfId="1" applyNumberFormat="1" applyFont="1" applyFill="1" applyBorder="1"/>
    <xf numFmtId="0" fontId="64" fillId="3" borderId="23" xfId="0" applyFont="1" applyFill="1" applyBorder="1" applyAlignment="1">
      <alignment horizontal="left" vertical="center" wrapText="1"/>
    </xf>
    <xf numFmtId="0" fontId="64" fillId="3" borderId="24" xfId="0" applyFont="1" applyFill="1" applyBorder="1" applyAlignment="1">
      <alignment horizontal="right" vertical="center" wrapText="1"/>
    </xf>
    <xf numFmtId="0" fontId="64" fillId="3" borderId="25" xfId="0" applyFont="1" applyFill="1" applyBorder="1" applyAlignment="1">
      <alignment horizontal="right" vertical="center" wrapText="1"/>
    </xf>
    <xf numFmtId="0" fontId="0" fillId="2" borderId="26" xfId="0" applyFill="1" applyBorder="1"/>
    <xf numFmtId="164" fontId="0" fillId="2" borderId="27" xfId="1" applyNumberFormat="1" applyFont="1" applyFill="1" applyBorder="1"/>
    <xf numFmtId="0" fontId="0" fillId="2" borderId="28" xfId="0" applyFill="1" applyBorder="1"/>
    <xf numFmtId="164" fontId="0" fillId="2" borderId="29" xfId="1" applyNumberFormat="1" applyFont="1" applyFill="1" applyBorder="1"/>
    <xf numFmtId="0" fontId="2" fillId="2" borderId="20" xfId="0" applyFont="1" applyFill="1" applyBorder="1"/>
    <xf numFmtId="186" fontId="6" fillId="29" borderId="3" xfId="0" applyNumberFormat="1" applyFont="1" applyFill="1" applyBorder="1" applyAlignment="1" applyProtection="1">
      <alignment horizontal="center"/>
      <protection locked="0"/>
    </xf>
    <xf numFmtId="0" fontId="58" fillId="2" borderId="0" xfId="595" applyFill="1" applyProtection="1">
      <protection locked="0"/>
    </xf>
    <xf numFmtId="0" fontId="58" fillId="2" borderId="0" xfId="595" applyFill="1" applyAlignment="1" applyProtection="1">
      <alignment horizontal="left"/>
      <protection locked="0"/>
    </xf>
    <xf numFmtId="0" fontId="51" fillId="4" borderId="16" xfId="596" applyFont="1" applyFill="1" applyBorder="1" applyAlignment="1" applyProtection="1">
      <alignment horizontal="center"/>
      <protection locked="0"/>
    </xf>
    <xf numFmtId="0" fontId="51" fillId="4" borderId="16" xfId="596" applyFont="1" applyFill="1" applyBorder="1" applyAlignment="1" applyProtection="1">
      <alignment horizontal="left" wrapText="1"/>
      <protection locked="0"/>
    </xf>
    <xf numFmtId="0" fontId="23" fillId="3" borderId="16" xfId="0" applyFont="1" applyFill="1" applyBorder="1" applyAlignment="1">
      <alignment horizontal="center"/>
    </xf>
    <xf numFmtId="0" fontId="62" fillId="2" borderId="19" xfId="0" applyFont="1" applyFill="1" applyBorder="1" applyAlignment="1">
      <alignment horizontal="left" vertical="center" wrapText="1" indent="1"/>
    </xf>
    <xf numFmtId="0" fontId="62" fillId="2" borderId="0" xfId="0" applyFont="1" applyFill="1" applyAlignment="1">
      <alignment horizontal="left" vertical="center" wrapText="1" indent="1"/>
    </xf>
    <xf numFmtId="0" fontId="0" fillId="29" borderId="21" xfId="0" applyFill="1" applyBorder="1" applyAlignment="1" applyProtection="1">
      <alignment horizontal="center"/>
      <protection locked="0"/>
    </xf>
    <xf numFmtId="0" fontId="0" fillId="29" borderId="22" xfId="0" applyFill="1" applyBorder="1" applyAlignment="1" applyProtection="1">
      <alignment horizontal="center"/>
      <protection locked="0"/>
    </xf>
    <xf numFmtId="0" fontId="3" fillId="2" borderId="16" xfId="0" applyFont="1" applyFill="1" applyBorder="1" applyAlignment="1">
      <alignment horizontal="right" vertical="center"/>
    </xf>
    <xf numFmtId="0" fontId="3" fillId="2" borderId="16" xfId="0" applyFont="1" applyFill="1" applyBorder="1" applyAlignment="1">
      <alignment horizontal="left"/>
    </xf>
    <xf numFmtId="0" fontId="0" fillId="2" borderId="16" xfId="0" applyFill="1" applyBorder="1" applyAlignment="1">
      <alignment horizontal="center" wrapText="1"/>
    </xf>
    <xf numFmtId="0" fontId="58" fillId="2" borderId="16" xfId="595" applyFill="1" applyBorder="1" applyAlignment="1">
      <alignment horizontal="left"/>
    </xf>
    <xf numFmtId="0" fontId="11" fillId="2" borderId="0" xfId="0" applyFont="1" applyFill="1" applyAlignment="1">
      <alignment horizontal="left" vertical="center" wrapText="1"/>
    </xf>
    <xf numFmtId="0" fontId="51" fillId="29" borderId="16" xfId="596" applyFont="1" applyFill="1" applyBorder="1" applyAlignment="1" applyProtection="1">
      <alignment horizontal="left"/>
      <protection locked="0"/>
    </xf>
    <xf numFmtId="14" fontId="51" fillId="29" borderId="16" xfId="596" applyNumberFormat="1" applyFont="1" applyFill="1" applyBorder="1" applyAlignment="1" applyProtection="1">
      <alignment horizontal="left"/>
      <protection locked="0"/>
    </xf>
    <xf numFmtId="0" fontId="55" fillId="29" borderId="16" xfId="596" applyFont="1" applyFill="1" applyBorder="1" applyAlignment="1" applyProtection="1">
      <alignment horizontal="left"/>
      <protection locked="0"/>
    </xf>
    <xf numFmtId="0" fontId="2" fillId="0" borderId="18" xfId="0" applyFont="1" applyBorder="1" applyAlignment="1">
      <alignment horizontal="center"/>
    </xf>
  </cellXfs>
  <cellStyles count="599">
    <cellStyle name="20% - Accent1 2" xfId="14" xr:uid="{00000000-0005-0000-0000-000000000000}"/>
    <cellStyle name="20% - Accent1 2 10" xfId="15" xr:uid="{00000000-0005-0000-0000-000001000000}"/>
    <cellStyle name="20% - Accent1 2 11" xfId="16" xr:uid="{00000000-0005-0000-0000-000002000000}"/>
    <cellStyle name="20% - Accent1 2 2" xfId="17" xr:uid="{00000000-0005-0000-0000-000003000000}"/>
    <cellStyle name="20% - Accent1 2 3" xfId="18" xr:uid="{00000000-0005-0000-0000-000004000000}"/>
    <cellStyle name="20% - Accent1 2 4" xfId="19" xr:uid="{00000000-0005-0000-0000-000005000000}"/>
    <cellStyle name="20% - Accent1 2 5" xfId="20" xr:uid="{00000000-0005-0000-0000-000006000000}"/>
    <cellStyle name="20% - Accent1 2 6" xfId="21" xr:uid="{00000000-0005-0000-0000-000007000000}"/>
    <cellStyle name="20% - Accent1 2 7" xfId="22" xr:uid="{00000000-0005-0000-0000-000008000000}"/>
    <cellStyle name="20% - Accent1 2 8" xfId="23" xr:uid="{00000000-0005-0000-0000-000009000000}"/>
    <cellStyle name="20% - Accent1 2 9" xfId="24" xr:uid="{00000000-0005-0000-0000-00000A000000}"/>
    <cellStyle name="20% - Accent2 2" xfId="25" xr:uid="{00000000-0005-0000-0000-00000B000000}"/>
    <cellStyle name="20% - Accent2 2 10" xfId="26" xr:uid="{00000000-0005-0000-0000-00000C000000}"/>
    <cellStyle name="20% - Accent2 2 11" xfId="27" xr:uid="{00000000-0005-0000-0000-00000D000000}"/>
    <cellStyle name="20% - Accent2 2 2" xfId="28" xr:uid="{00000000-0005-0000-0000-00000E000000}"/>
    <cellStyle name="20% - Accent2 2 3" xfId="29" xr:uid="{00000000-0005-0000-0000-00000F000000}"/>
    <cellStyle name="20% - Accent2 2 4" xfId="30" xr:uid="{00000000-0005-0000-0000-000010000000}"/>
    <cellStyle name="20% - Accent2 2 5" xfId="31" xr:uid="{00000000-0005-0000-0000-000011000000}"/>
    <cellStyle name="20% - Accent2 2 6" xfId="32" xr:uid="{00000000-0005-0000-0000-000012000000}"/>
    <cellStyle name="20% - Accent2 2 7" xfId="33" xr:uid="{00000000-0005-0000-0000-000013000000}"/>
    <cellStyle name="20% - Accent2 2 8" xfId="34" xr:uid="{00000000-0005-0000-0000-000014000000}"/>
    <cellStyle name="20% - Accent2 2 9" xfId="35" xr:uid="{00000000-0005-0000-0000-000015000000}"/>
    <cellStyle name="20% - Accent3 2" xfId="36" xr:uid="{00000000-0005-0000-0000-000016000000}"/>
    <cellStyle name="20% - Accent3 2 10" xfId="37" xr:uid="{00000000-0005-0000-0000-000017000000}"/>
    <cellStyle name="20% - Accent3 2 11" xfId="38" xr:uid="{00000000-0005-0000-0000-000018000000}"/>
    <cellStyle name="20% - Accent3 2 2" xfId="39" xr:uid="{00000000-0005-0000-0000-000019000000}"/>
    <cellStyle name="20% - Accent3 2 3" xfId="40" xr:uid="{00000000-0005-0000-0000-00001A000000}"/>
    <cellStyle name="20% - Accent3 2 4" xfId="41" xr:uid="{00000000-0005-0000-0000-00001B000000}"/>
    <cellStyle name="20% - Accent3 2 5" xfId="42" xr:uid="{00000000-0005-0000-0000-00001C000000}"/>
    <cellStyle name="20% - Accent3 2 6" xfId="43" xr:uid="{00000000-0005-0000-0000-00001D000000}"/>
    <cellStyle name="20% - Accent3 2 7" xfId="44" xr:uid="{00000000-0005-0000-0000-00001E000000}"/>
    <cellStyle name="20% - Accent3 2 8" xfId="45" xr:uid="{00000000-0005-0000-0000-00001F000000}"/>
    <cellStyle name="20% - Accent3 2 9" xfId="46" xr:uid="{00000000-0005-0000-0000-000020000000}"/>
    <cellStyle name="20% - Accent4 2" xfId="47" xr:uid="{00000000-0005-0000-0000-000021000000}"/>
    <cellStyle name="20% - Accent4 2 10" xfId="48" xr:uid="{00000000-0005-0000-0000-000022000000}"/>
    <cellStyle name="20% - Accent4 2 11" xfId="49" xr:uid="{00000000-0005-0000-0000-000023000000}"/>
    <cellStyle name="20% - Accent4 2 2" xfId="50" xr:uid="{00000000-0005-0000-0000-000024000000}"/>
    <cellStyle name="20% - Accent4 2 3" xfId="51" xr:uid="{00000000-0005-0000-0000-000025000000}"/>
    <cellStyle name="20% - Accent4 2 4" xfId="52" xr:uid="{00000000-0005-0000-0000-000026000000}"/>
    <cellStyle name="20% - Accent4 2 5" xfId="53" xr:uid="{00000000-0005-0000-0000-000027000000}"/>
    <cellStyle name="20% - Accent4 2 6" xfId="54" xr:uid="{00000000-0005-0000-0000-000028000000}"/>
    <cellStyle name="20% - Accent4 2 7" xfId="55" xr:uid="{00000000-0005-0000-0000-000029000000}"/>
    <cellStyle name="20% - Accent4 2 8" xfId="56" xr:uid="{00000000-0005-0000-0000-00002A000000}"/>
    <cellStyle name="20% - Accent4 2 9" xfId="57" xr:uid="{00000000-0005-0000-0000-00002B000000}"/>
    <cellStyle name="20% - Accent5 2" xfId="58" xr:uid="{00000000-0005-0000-0000-00002C000000}"/>
    <cellStyle name="20% - Accent5 2 10" xfId="59" xr:uid="{00000000-0005-0000-0000-00002D000000}"/>
    <cellStyle name="20% - Accent5 2 11" xfId="60" xr:uid="{00000000-0005-0000-0000-00002E000000}"/>
    <cellStyle name="20% - Accent5 2 2" xfId="61" xr:uid="{00000000-0005-0000-0000-00002F000000}"/>
    <cellStyle name="20% - Accent5 2 3" xfId="62" xr:uid="{00000000-0005-0000-0000-000030000000}"/>
    <cellStyle name="20% - Accent5 2 4" xfId="63" xr:uid="{00000000-0005-0000-0000-000031000000}"/>
    <cellStyle name="20% - Accent5 2 5" xfId="64" xr:uid="{00000000-0005-0000-0000-000032000000}"/>
    <cellStyle name="20% - Accent5 2 6" xfId="65" xr:uid="{00000000-0005-0000-0000-000033000000}"/>
    <cellStyle name="20% - Accent5 2 7" xfId="66" xr:uid="{00000000-0005-0000-0000-000034000000}"/>
    <cellStyle name="20% - Accent5 2 8" xfId="67" xr:uid="{00000000-0005-0000-0000-000035000000}"/>
    <cellStyle name="20% - Accent5 2 9" xfId="68" xr:uid="{00000000-0005-0000-0000-000036000000}"/>
    <cellStyle name="20% - Accent6 2" xfId="69" xr:uid="{00000000-0005-0000-0000-000037000000}"/>
    <cellStyle name="20% - Accent6 2 10" xfId="70" xr:uid="{00000000-0005-0000-0000-000038000000}"/>
    <cellStyle name="20% - Accent6 2 11" xfId="71" xr:uid="{00000000-0005-0000-0000-000039000000}"/>
    <cellStyle name="20% - Accent6 2 2" xfId="72" xr:uid="{00000000-0005-0000-0000-00003A000000}"/>
    <cellStyle name="20% - Accent6 2 3" xfId="73" xr:uid="{00000000-0005-0000-0000-00003B000000}"/>
    <cellStyle name="20% - Accent6 2 4" xfId="74" xr:uid="{00000000-0005-0000-0000-00003C000000}"/>
    <cellStyle name="20% - Accent6 2 5" xfId="75" xr:uid="{00000000-0005-0000-0000-00003D000000}"/>
    <cellStyle name="20% - Accent6 2 6" xfId="76" xr:uid="{00000000-0005-0000-0000-00003E000000}"/>
    <cellStyle name="20% - Accent6 2 7" xfId="77" xr:uid="{00000000-0005-0000-0000-00003F000000}"/>
    <cellStyle name="20% - Accent6 2 8" xfId="78" xr:uid="{00000000-0005-0000-0000-000040000000}"/>
    <cellStyle name="20% - Accent6 2 9" xfId="79" xr:uid="{00000000-0005-0000-0000-000041000000}"/>
    <cellStyle name="40% - Accent1 2" xfId="80" xr:uid="{00000000-0005-0000-0000-000042000000}"/>
    <cellStyle name="40% - Accent1 2 10" xfId="81" xr:uid="{00000000-0005-0000-0000-000043000000}"/>
    <cellStyle name="40% - Accent1 2 11" xfId="82" xr:uid="{00000000-0005-0000-0000-000044000000}"/>
    <cellStyle name="40% - Accent1 2 2" xfId="83" xr:uid="{00000000-0005-0000-0000-000045000000}"/>
    <cellStyle name="40% - Accent1 2 3" xfId="84" xr:uid="{00000000-0005-0000-0000-000046000000}"/>
    <cellStyle name="40% - Accent1 2 4" xfId="85" xr:uid="{00000000-0005-0000-0000-000047000000}"/>
    <cellStyle name="40% - Accent1 2 5" xfId="86" xr:uid="{00000000-0005-0000-0000-000048000000}"/>
    <cellStyle name="40% - Accent1 2 6" xfId="87" xr:uid="{00000000-0005-0000-0000-000049000000}"/>
    <cellStyle name="40% - Accent1 2 7" xfId="88" xr:uid="{00000000-0005-0000-0000-00004A000000}"/>
    <cellStyle name="40% - Accent1 2 8" xfId="89" xr:uid="{00000000-0005-0000-0000-00004B000000}"/>
    <cellStyle name="40% - Accent1 2 9" xfId="90" xr:uid="{00000000-0005-0000-0000-00004C000000}"/>
    <cellStyle name="40% - Accent2 2" xfId="91" xr:uid="{00000000-0005-0000-0000-00004D000000}"/>
    <cellStyle name="40% - Accent2 2 10" xfId="92" xr:uid="{00000000-0005-0000-0000-00004E000000}"/>
    <cellStyle name="40% - Accent2 2 11" xfId="93" xr:uid="{00000000-0005-0000-0000-00004F000000}"/>
    <cellStyle name="40% - Accent2 2 2" xfId="94" xr:uid="{00000000-0005-0000-0000-000050000000}"/>
    <cellStyle name="40% - Accent2 2 3" xfId="95" xr:uid="{00000000-0005-0000-0000-000051000000}"/>
    <cellStyle name="40% - Accent2 2 4" xfId="96" xr:uid="{00000000-0005-0000-0000-000052000000}"/>
    <cellStyle name="40% - Accent2 2 5" xfId="97" xr:uid="{00000000-0005-0000-0000-000053000000}"/>
    <cellStyle name="40% - Accent2 2 6" xfId="98" xr:uid="{00000000-0005-0000-0000-000054000000}"/>
    <cellStyle name="40% - Accent2 2 7" xfId="99" xr:uid="{00000000-0005-0000-0000-000055000000}"/>
    <cellStyle name="40% - Accent2 2 8" xfId="100" xr:uid="{00000000-0005-0000-0000-000056000000}"/>
    <cellStyle name="40% - Accent2 2 9" xfId="101" xr:uid="{00000000-0005-0000-0000-000057000000}"/>
    <cellStyle name="40% - Accent3 2" xfId="102" xr:uid="{00000000-0005-0000-0000-000058000000}"/>
    <cellStyle name="40% - Accent3 2 10" xfId="103" xr:uid="{00000000-0005-0000-0000-000059000000}"/>
    <cellStyle name="40% - Accent3 2 11" xfId="104" xr:uid="{00000000-0005-0000-0000-00005A000000}"/>
    <cellStyle name="40% - Accent3 2 2" xfId="105" xr:uid="{00000000-0005-0000-0000-00005B000000}"/>
    <cellStyle name="40% - Accent3 2 3" xfId="106" xr:uid="{00000000-0005-0000-0000-00005C000000}"/>
    <cellStyle name="40% - Accent3 2 4" xfId="107" xr:uid="{00000000-0005-0000-0000-00005D000000}"/>
    <cellStyle name="40% - Accent3 2 5" xfId="108" xr:uid="{00000000-0005-0000-0000-00005E000000}"/>
    <cellStyle name="40% - Accent3 2 6" xfId="109" xr:uid="{00000000-0005-0000-0000-00005F000000}"/>
    <cellStyle name="40% - Accent3 2 7" xfId="110" xr:uid="{00000000-0005-0000-0000-000060000000}"/>
    <cellStyle name="40% - Accent3 2 8" xfId="111" xr:uid="{00000000-0005-0000-0000-000061000000}"/>
    <cellStyle name="40% - Accent3 2 9" xfId="112" xr:uid="{00000000-0005-0000-0000-000062000000}"/>
    <cellStyle name="40% - Accent4 2" xfId="113" xr:uid="{00000000-0005-0000-0000-000063000000}"/>
    <cellStyle name="40% - Accent4 2 10" xfId="114" xr:uid="{00000000-0005-0000-0000-000064000000}"/>
    <cellStyle name="40% - Accent4 2 11" xfId="115" xr:uid="{00000000-0005-0000-0000-000065000000}"/>
    <cellStyle name="40% - Accent4 2 2" xfId="116" xr:uid="{00000000-0005-0000-0000-000066000000}"/>
    <cellStyle name="40% - Accent4 2 3" xfId="117" xr:uid="{00000000-0005-0000-0000-000067000000}"/>
    <cellStyle name="40% - Accent4 2 4" xfId="118" xr:uid="{00000000-0005-0000-0000-000068000000}"/>
    <cellStyle name="40% - Accent4 2 5" xfId="119" xr:uid="{00000000-0005-0000-0000-000069000000}"/>
    <cellStyle name="40% - Accent4 2 6" xfId="120" xr:uid="{00000000-0005-0000-0000-00006A000000}"/>
    <cellStyle name="40% - Accent4 2 7" xfId="121" xr:uid="{00000000-0005-0000-0000-00006B000000}"/>
    <cellStyle name="40% - Accent4 2 8" xfId="122" xr:uid="{00000000-0005-0000-0000-00006C000000}"/>
    <cellStyle name="40% - Accent4 2 9" xfId="123" xr:uid="{00000000-0005-0000-0000-00006D000000}"/>
    <cellStyle name="40% - Accent5 2" xfId="124" xr:uid="{00000000-0005-0000-0000-00006E000000}"/>
    <cellStyle name="40% - Accent5 2 10" xfId="125" xr:uid="{00000000-0005-0000-0000-00006F000000}"/>
    <cellStyle name="40% - Accent5 2 11" xfId="126" xr:uid="{00000000-0005-0000-0000-000070000000}"/>
    <cellStyle name="40% - Accent5 2 2" xfId="127" xr:uid="{00000000-0005-0000-0000-000071000000}"/>
    <cellStyle name="40% - Accent5 2 3" xfId="128" xr:uid="{00000000-0005-0000-0000-000072000000}"/>
    <cellStyle name="40% - Accent5 2 4" xfId="129" xr:uid="{00000000-0005-0000-0000-000073000000}"/>
    <cellStyle name="40% - Accent5 2 5" xfId="130" xr:uid="{00000000-0005-0000-0000-000074000000}"/>
    <cellStyle name="40% - Accent5 2 6" xfId="131" xr:uid="{00000000-0005-0000-0000-000075000000}"/>
    <cellStyle name="40% - Accent5 2 7" xfId="132" xr:uid="{00000000-0005-0000-0000-000076000000}"/>
    <cellStyle name="40% - Accent5 2 8" xfId="133" xr:uid="{00000000-0005-0000-0000-000077000000}"/>
    <cellStyle name="40% - Accent5 2 9" xfId="134" xr:uid="{00000000-0005-0000-0000-000078000000}"/>
    <cellStyle name="40% - Accent6 2" xfId="135" xr:uid="{00000000-0005-0000-0000-000079000000}"/>
    <cellStyle name="40% - Accent6 2 10" xfId="136" xr:uid="{00000000-0005-0000-0000-00007A000000}"/>
    <cellStyle name="40% - Accent6 2 11" xfId="137" xr:uid="{00000000-0005-0000-0000-00007B000000}"/>
    <cellStyle name="40% - Accent6 2 2" xfId="138" xr:uid="{00000000-0005-0000-0000-00007C000000}"/>
    <cellStyle name="40% - Accent6 2 3" xfId="139" xr:uid="{00000000-0005-0000-0000-00007D000000}"/>
    <cellStyle name="40% - Accent6 2 4" xfId="140" xr:uid="{00000000-0005-0000-0000-00007E000000}"/>
    <cellStyle name="40% - Accent6 2 5" xfId="141" xr:uid="{00000000-0005-0000-0000-00007F000000}"/>
    <cellStyle name="40% - Accent6 2 6" xfId="142" xr:uid="{00000000-0005-0000-0000-000080000000}"/>
    <cellStyle name="40% - Accent6 2 7" xfId="143" xr:uid="{00000000-0005-0000-0000-000081000000}"/>
    <cellStyle name="40% - Accent6 2 8" xfId="144" xr:uid="{00000000-0005-0000-0000-000082000000}"/>
    <cellStyle name="40% - Accent6 2 9" xfId="145" xr:uid="{00000000-0005-0000-0000-000083000000}"/>
    <cellStyle name="60% - Accent1 2" xfId="146" xr:uid="{00000000-0005-0000-0000-000084000000}"/>
    <cellStyle name="60% - Accent1 2 10" xfId="147" xr:uid="{00000000-0005-0000-0000-000085000000}"/>
    <cellStyle name="60% - Accent1 2 11" xfId="148" xr:uid="{00000000-0005-0000-0000-000086000000}"/>
    <cellStyle name="60% - Accent1 2 2" xfId="149" xr:uid="{00000000-0005-0000-0000-000087000000}"/>
    <cellStyle name="60% - Accent1 2 3" xfId="150" xr:uid="{00000000-0005-0000-0000-000088000000}"/>
    <cellStyle name="60% - Accent1 2 4" xfId="151" xr:uid="{00000000-0005-0000-0000-000089000000}"/>
    <cellStyle name="60% - Accent1 2 5" xfId="152" xr:uid="{00000000-0005-0000-0000-00008A000000}"/>
    <cellStyle name="60% - Accent1 2 6" xfId="153" xr:uid="{00000000-0005-0000-0000-00008B000000}"/>
    <cellStyle name="60% - Accent1 2 7" xfId="154" xr:uid="{00000000-0005-0000-0000-00008C000000}"/>
    <cellStyle name="60% - Accent1 2 8" xfId="155" xr:uid="{00000000-0005-0000-0000-00008D000000}"/>
    <cellStyle name="60% - Accent1 2 9" xfId="156" xr:uid="{00000000-0005-0000-0000-00008E000000}"/>
    <cellStyle name="60% - Accent2 2" xfId="157" xr:uid="{00000000-0005-0000-0000-00008F000000}"/>
    <cellStyle name="60% - Accent2 2 10" xfId="158" xr:uid="{00000000-0005-0000-0000-000090000000}"/>
    <cellStyle name="60% - Accent2 2 11" xfId="159" xr:uid="{00000000-0005-0000-0000-000091000000}"/>
    <cellStyle name="60% - Accent2 2 2" xfId="160" xr:uid="{00000000-0005-0000-0000-000092000000}"/>
    <cellStyle name="60% - Accent2 2 3" xfId="161" xr:uid="{00000000-0005-0000-0000-000093000000}"/>
    <cellStyle name="60% - Accent2 2 4" xfId="162" xr:uid="{00000000-0005-0000-0000-000094000000}"/>
    <cellStyle name="60% - Accent2 2 5" xfId="163" xr:uid="{00000000-0005-0000-0000-000095000000}"/>
    <cellStyle name="60% - Accent2 2 6" xfId="164" xr:uid="{00000000-0005-0000-0000-000096000000}"/>
    <cellStyle name="60% - Accent2 2 7" xfId="165" xr:uid="{00000000-0005-0000-0000-000097000000}"/>
    <cellStyle name="60% - Accent2 2 8" xfId="166" xr:uid="{00000000-0005-0000-0000-000098000000}"/>
    <cellStyle name="60% - Accent2 2 9" xfId="167" xr:uid="{00000000-0005-0000-0000-000099000000}"/>
    <cellStyle name="60% - Accent3 2" xfId="168" xr:uid="{00000000-0005-0000-0000-00009A000000}"/>
    <cellStyle name="60% - Accent3 2 10" xfId="169" xr:uid="{00000000-0005-0000-0000-00009B000000}"/>
    <cellStyle name="60% - Accent3 2 11" xfId="170" xr:uid="{00000000-0005-0000-0000-00009C000000}"/>
    <cellStyle name="60% - Accent3 2 2" xfId="171" xr:uid="{00000000-0005-0000-0000-00009D000000}"/>
    <cellStyle name="60% - Accent3 2 3" xfId="172" xr:uid="{00000000-0005-0000-0000-00009E000000}"/>
    <cellStyle name="60% - Accent3 2 4" xfId="173" xr:uid="{00000000-0005-0000-0000-00009F000000}"/>
    <cellStyle name="60% - Accent3 2 5" xfId="174" xr:uid="{00000000-0005-0000-0000-0000A0000000}"/>
    <cellStyle name="60% - Accent3 2 6" xfId="175" xr:uid="{00000000-0005-0000-0000-0000A1000000}"/>
    <cellStyle name="60% - Accent3 2 7" xfId="176" xr:uid="{00000000-0005-0000-0000-0000A2000000}"/>
    <cellStyle name="60% - Accent3 2 8" xfId="177" xr:uid="{00000000-0005-0000-0000-0000A3000000}"/>
    <cellStyle name="60% - Accent3 2 9" xfId="178" xr:uid="{00000000-0005-0000-0000-0000A4000000}"/>
    <cellStyle name="60% - Accent4 2" xfId="179" xr:uid="{00000000-0005-0000-0000-0000A5000000}"/>
    <cellStyle name="60% - Accent4 2 10" xfId="180" xr:uid="{00000000-0005-0000-0000-0000A6000000}"/>
    <cellStyle name="60% - Accent4 2 11" xfId="181" xr:uid="{00000000-0005-0000-0000-0000A7000000}"/>
    <cellStyle name="60% - Accent4 2 2" xfId="182" xr:uid="{00000000-0005-0000-0000-0000A8000000}"/>
    <cellStyle name="60% - Accent4 2 3" xfId="183" xr:uid="{00000000-0005-0000-0000-0000A9000000}"/>
    <cellStyle name="60% - Accent4 2 4" xfId="184" xr:uid="{00000000-0005-0000-0000-0000AA000000}"/>
    <cellStyle name="60% - Accent4 2 5" xfId="185" xr:uid="{00000000-0005-0000-0000-0000AB000000}"/>
    <cellStyle name="60% - Accent4 2 6" xfId="186" xr:uid="{00000000-0005-0000-0000-0000AC000000}"/>
    <cellStyle name="60% - Accent4 2 7" xfId="187" xr:uid="{00000000-0005-0000-0000-0000AD000000}"/>
    <cellStyle name="60% - Accent4 2 8" xfId="188" xr:uid="{00000000-0005-0000-0000-0000AE000000}"/>
    <cellStyle name="60% - Accent4 2 9" xfId="189" xr:uid="{00000000-0005-0000-0000-0000AF000000}"/>
    <cellStyle name="60% - Accent5 2" xfId="190" xr:uid="{00000000-0005-0000-0000-0000B0000000}"/>
    <cellStyle name="60% - Accent5 2 10" xfId="191" xr:uid="{00000000-0005-0000-0000-0000B1000000}"/>
    <cellStyle name="60% - Accent5 2 11" xfId="192" xr:uid="{00000000-0005-0000-0000-0000B2000000}"/>
    <cellStyle name="60% - Accent5 2 2" xfId="193" xr:uid="{00000000-0005-0000-0000-0000B3000000}"/>
    <cellStyle name="60% - Accent5 2 3" xfId="194" xr:uid="{00000000-0005-0000-0000-0000B4000000}"/>
    <cellStyle name="60% - Accent5 2 4" xfId="195" xr:uid="{00000000-0005-0000-0000-0000B5000000}"/>
    <cellStyle name="60% - Accent5 2 5" xfId="196" xr:uid="{00000000-0005-0000-0000-0000B6000000}"/>
    <cellStyle name="60% - Accent5 2 6" xfId="197" xr:uid="{00000000-0005-0000-0000-0000B7000000}"/>
    <cellStyle name="60% - Accent5 2 7" xfId="198" xr:uid="{00000000-0005-0000-0000-0000B8000000}"/>
    <cellStyle name="60% - Accent5 2 8" xfId="199" xr:uid="{00000000-0005-0000-0000-0000B9000000}"/>
    <cellStyle name="60% - Accent5 2 9" xfId="200" xr:uid="{00000000-0005-0000-0000-0000BA000000}"/>
    <cellStyle name="60% - Accent6 2" xfId="201" xr:uid="{00000000-0005-0000-0000-0000BB000000}"/>
    <cellStyle name="60% - Accent6 2 10" xfId="202" xr:uid="{00000000-0005-0000-0000-0000BC000000}"/>
    <cellStyle name="60% - Accent6 2 11" xfId="203" xr:uid="{00000000-0005-0000-0000-0000BD000000}"/>
    <cellStyle name="60% - Accent6 2 2" xfId="204" xr:uid="{00000000-0005-0000-0000-0000BE000000}"/>
    <cellStyle name="60% - Accent6 2 3" xfId="205" xr:uid="{00000000-0005-0000-0000-0000BF000000}"/>
    <cellStyle name="60% - Accent6 2 4" xfId="206" xr:uid="{00000000-0005-0000-0000-0000C0000000}"/>
    <cellStyle name="60% - Accent6 2 5" xfId="207" xr:uid="{00000000-0005-0000-0000-0000C1000000}"/>
    <cellStyle name="60% - Accent6 2 6" xfId="208" xr:uid="{00000000-0005-0000-0000-0000C2000000}"/>
    <cellStyle name="60% - Accent6 2 7" xfId="209" xr:uid="{00000000-0005-0000-0000-0000C3000000}"/>
    <cellStyle name="60% - Accent6 2 8" xfId="210" xr:uid="{00000000-0005-0000-0000-0000C4000000}"/>
    <cellStyle name="60% - Accent6 2 9" xfId="211" xr:uid="{00000000-0005-0000-0000-0000C5000000}"/>
    <cellStyle name="Accent1 2" xfId="212" xr:uid="{00000000-0005-0000-0000-0000C6000000}"/>
    <cellStyle name="Accent1 2 10" xfId="213" xr:uid="{00000000-0005-0000-0000-0000C7000000}"/>
    <cellStyle name="Accent1 2 11" xfId="214" xr:uid="{00000000-0005-0000-0000-0000C8000000}"/>
    <cellStyle name="Accent1 2 2" xfId="215" xr:uid="{00000000-0005-0000-0000-0000C9000000}"/>
    <cellStyle name="Accent1 2 3" xfId="216" xr:uid="{00000000-0005-0000-0000-0000CA000000}"/>
    <cellStyle name="Accent1 2 4" xfId="217" xr:uid="{00000000-0005-0000-0000-0000CB000000}"/>
    <cellStyle name="Accent1 2 5" xfId="218" xr:uid="{00000000-0005-0000-0000-0000CC000000}"/>
    <cellStyle name="Accent1 2 6" xfId="219" xr:uid="{00000000-0005-0000-0000-0000CD000000}"/>
    <cellStyle name="Accent1 2 7" xfId="220" xr:uid="{00000000-0005-0000-0000-0000CE000000}"/>
    <cellStyle name="Accent1 2 8" xfId="221" xr:uid="{00000000-0005-0000-0000-0000CF000000}"/>
    <cellStyle name="Accent1 2 9" xfId="222" xr:uid="{00000000-0005-0000-0000-0000D0000000}"/>
    <cellStyle name="Accent2 2" xfId="223" xr:uid="{00000000-0005-0000-0000-0000D1000000}"/>
    <cellStyle name="Accent2 2 10" xfId="224" xr:uid="{00000000-0005-0000-0000-0000D2000000}"/>
    <cellStyle name="Accent2 2 11" xfId="225" xr:uid="{00000000-0005-0000-0000-0000D3000000}"/>
    <cellStyle name="Accent2 2 2" xfId="226" xr:uid="{00000000-0005-0000-0000-0000D4000000}"/>
    <cellStyle name="Accent2 2 3" xfId="227" xr:uid="{00000000-0005-0000-0000-0000D5000000}"/>
    <cellStyle name="Accent2 2 4" xfId="228" xr:uid="{00000000-0005-0000-0000-0000D6000000}"/>
    <cellStyle name="Accent2 2 5" xfId="229" xr:uid="{00000000-0005-0000-0000-0000D7000000}"/>
    <cellStyle name="Accent2 2 6" xfId="230" xr:uid="{00000000-0005-0000-0000-0000D8000000}"/>
    <cellStyle name="Accent2 2 7" xfId="231" xr:uid="{00000000-0005-0000-0000-0000D9000000}"/>
    <cellStyle name="Accent2 2 8" xfId="232" xr:uid="{00000000-0005-0000-0000-0000DA000000}"/>
    <cellStyle name="Accent2 2 9" xfId="233" xr:uid="{00000000-0005-0000-0000-0000DB000000}"/>
    <cellStyle name="Accent3 2" xfId="234" xr:uid="{00000000-0005-0000-0000-0000DC000000}"/>
    <cellStyle name="Accent3 2 10" xfId="235" xr:uid="{00000000-0005-0000-0000-0000DD000000}"/>
    <cellStyle name="Accent3 2 11" xfId="236" xr:uid="{00000000-0005-0000-0000-0000DE000000}"/>
    <cellStyle name="Accent3 2 2" xfId="237" xr:uid="{00000000-0005-0000-0000-0000DF000000}"/>
    <cellStyle name="Accent3 2 3" xfId="238" xr:uid="{00000000-0005-0000-0000-0000E0000000}"/>
    <cellStyle name="Accent3 2 4" xfId="239" xr:uid="{00000000-0005-0000-0000-0000E1000000}"/>
    <cellStyle name="Accent3 2 5" xfId="240" xr:uid="{00000000-0005-0000-0000-0000E2000000}"/>
    <cellStyle name="Accent3 2 6" xfId="241" xr:uid="{00000000-0005-0000-0000-0000E3000000}"/>
    <cellStyle name="Accent3 2 7" xfId="242" xr:uid="{00000000-0005-0000-0000-0000E4000000}"/>
    <cellStyle name="Accent3 2 8" xfId="243" xr:uid="{00000000-0005-0000-0000-0000E5000000}"/>
    <cellStyle name="Accent3 2 9" xfId="244" xr:uid="{00000000-0005-0000-0000-0000E6000000}"/>
    <cellStyle name="Accent4 2" xfId="245" xr:uid="{00000000-0005-0000-0000-0000E7000000}"/>
    <cellStyle name="Accent4 2 10" xfId="246" xr:uid="{00000000-0005-0000-0000-0000E8000000}"/>
    <cellStyle name="Accent4 2 11" xfId="247" xr:uid="{00000000-0005-0000-0000-0000E9000000}"/>
    <cellStyle name="Accent4 2 2" xfId="248" xr:uid="{00000000-0005-0000-0000-0000EA000000}"/>
    <cellStyle name="Accent4 2 3" xfId="249" xr:uid="{00000000-0005-0000-0000-0000EB000000}"/>
    <cellStyle name="Accent4 2 4" xfId="250" xr:uid="{00000000-0005-0000-0000-0000EC000000}"/>
    <cellStyle name="Accent4 2 5" xfId="251" xr:uid="{00000000-0005-0000-0000-0000ED000000}"/>
    <cellStyle name="Accent4 2 6" xfId="252" xr:uid="{00000000-0005-0000-0000-0000EE000000}"/>
    <cellStyle name="Accent4 2 7" xfId="253" xr:uid="{00000000-0005-0000-0000-0000EF000000}"/>
    <cellStyle name="Accent4 2 8" xfId="254" xr:uid="{00000000-0005-0000-0000-0000F0000000}"/>
    <cellStyle name="Accent4 2 9" xfId="255" xr:uid="{00000000-0005-0000-0000-0000F1000000}"/>
    <cellStyle name="Accent5 2" xfId="256" xr:uid="{00000000-0005-0000-0000-0000F2000000}"/>
    <cellStyle name="Accent5 2 10" xfId="257" xr:uid="{00000000-0005-0000-0000-0000F3000000}"/>
    <cellStyle name="Accent5 2 11" xfId="258" xr:uid="{00000000-0005-0000-0000-0000F4000000}"/>
    <cellStyle name="Accent5 2 2" xfId="259" xr:uid="{00000000-0005-0000-0000-0000F5000000}"/>
    <cellStyle name="Accent5 2 3" xfId="260" xr:uid="{00000000-0005-0000-0000-0000F6000000}"/>
    <cellStyle name="Accent5 2 4" xfId="261" xr:uid="{00000000-0005-0000-0000-0000F7000000}"/>
    <cellStyle name="Accent5 2 5" xfId="262" xr:uid="{00000000-0005-0000-0000-0000F8000000}"/>
    <cellStyle name="Accent5 2 6" xfId="263" xr:uid="{00000000-0005-0000-0000-0000F9000000}"/>
    <cellStyle name="Accent5 2 7" xfId="264" xr:uid="{00000000-0005-0000-0000-0000FA000000}"/>
    <cellStyle name="Accent5 2 8" xfId="265" xr:uid="{00000000-0005-0000-0000-0000FB000000}"/>
    <cellStyle name="Accent5 2 9" xfId="266" xr:uid="{00000000-0005-0000-0000-0000FC000000}"/>
    <cellStyle name="Accent6 2" xfId="267" xr:uid="{00000000-0005-0000-0000-0000FD000000}"/>
    <cellStyle name="Accent6 2 10" xfId="268" xr:uid="{00000000-0005-0000-0000-0000FE000000}"/>
    <cellStyle name="Accent6 2 11" xfId="269" xr:uid="{00000000-0005-0000-0000-0000FF000000}"/>
    <cellStyle name="Accent6 2 2" xfId="270" xr:uid="{00000000-0005-0000-0000-000000010000}"/>
    <cellStyle name="Accent6 2 3" xfId="271" xr:uid="{00000000-0005-0000-0000-000001010000}"/>
    <cellStyle name="Accent6 2 4" xfId="272" xr:uid="{00000000-0005-0000-0000-000002010000}"/>
    <cellStyle name="Accent6 2 5" xfId="273" xr:uid="{00000000-0005-0000-0000-000003010000}"/>
    <cellStyle name="Accent6 2 6" xfId="274" xr:uid="{00000000-0005-0000-0000-000004010000}"/>
    <cellStyle name="Accent6 2 7" xfId="275" xr:uid="{00000000-0005-0000-0000-000005010000}"/>
    <cellStyle name="Accent6 2 8" xfId="276" xr:uid="{00000000-0005-0000-0000-000006010000}"/>
    <cellStyle name="Accent6 2 9" xfId="277" xr:uid="{00000000-0005-0000-0000-000007010000}"/>
    <cellStyle name="Bad 2" xfId="278" xr:uid="{00000000-0005-0000-0000-000008010000}"/>
    <cellStyle name="Bad 2 10" xfId="279" xr:uid="{00000000-0005-0000-0000-000009010000}"/>
    <cellStyle name="Bad 2 11" xfId="280" xr:uid="{00000000-0005-0000-0000-00000A010000}"/>
    <cellStyle name="Bad 2 2" xfId="281" xr:uid="{00000000-0005-0000-0000-00000B010000}"/>
    <cellStyle name="Bad 2 3" xfId="282" xr:uid="{00000000-0005-0000-0000-00000C010000}"/>
    <cellStyle name="Bad 2 4" xfId="283" xr:uid="{00000000-0005-0000-0000-00000D010000}"/>
    <cellStyle name="Bad 2 5" xfId="284" xr:uid="{00000000-0005-0000-0000-00000E010000}"/>
    <cellStyle name="Bad 2 6" xfId="285" xr:uid="{00000000-0005-0000-0000-00000F010000}"/>
    <cellStyle name="Bad 2 7" xfId="286" xr:uid="{00000000-0005-0000-0000-000010010000}"/>
    <cellStyle name="Bad 2 8" xfId="287" xr:uid="{00000000-0005-0000-0000-000011010000}"/>
    <cellStyle name="Bad 2 9" xfId="288" xr:uid="{00000000-0005-0000-0000-000012010000}"/>
    <cellStyle name="billion" xfId="289" xr:uid="{00000000-0005-0000-0000-000013010000}"/>
    <cellStyle name="Calculation 2" xfId="290" xr:uid="{00000000-0005-0000-0000-000014010000}"/>
    <cellStyle name="Calculation 2 10" xfId="291" xr:uid="{00000000-0005-0000-0000-000015010000}"/>
    <cellStyle name="Calculation 2 10 2" xfId="292" xr:uid="{00000000-0005-0000-0000-000016010000}"/>
    <cellStyle name="Calculation 2 11" xfId="293" xr:uid="{00000000-0005-0000-0000-000017010000}"/>
    <cellStyle name="Calculation 2 11 2" xfId="294" xr:uid="{00000000-0005-0000-0000-000018010000}"/>
    <cellStyle name="Calculation 2 12" xfId="295" xr:uid="{00000000-0005-0000-0000-000019010000}"/>
    <cellStyle name="Calculation 2 2" xfId="296" xr:uid="{00000000-0005-0000-0000-00001A010000}"/>
    <cellStyle name="Calculation 2 2 2" xfId="297" xr:uid="{00000000-0005-0000-0000-00001B010000}"/>
    <cellStyle name="Calculation 2 3" xfId="298" xr:uid="{00000000-0005-0000-0000-00001C010000}"/>
    <cellStyle name="Calculation 2 3 2" xfId="299" xr:uid="{00000000-0005-0000-0000-00001D010000}"/>
    <cellStyle name="Calculation 2 4" xfId="300" xr:uid="{00000000-0005-0000-0000-00001E010000}"/>
    <cellStyle name="Calculation 2 4 2" xfId="301" xr:uid="{00000000-0005-0000-0000-00001F010000}"/>
    <cellStyle name="Calculation 2 5" xfId="302" xr:uid="{00000000-0005-0000-0000-000020010000}"/>
    <cellStyle name="Calculation 2 5 2" xfId="303" xr:uid="{00000000-0005-0000-0000-000021010000}"/>
    <cellStyle name="Calculation 2 6" xfId="304" xr:uid="{00000000-0005-0000-0000-000022010000}"/>
    <cellStyle name="Calculation 2 6 2" xfId="305" xr:uid="{00000000-0005-0000-0000-000023010000}"/>
    <cellStyle name="Calculation 2 7" xfId="306" xr:uid="{00000000-0005-0000-0000-000024010000}"/>
    <cellStyle name="Calculation 2 7 2" xfId="307" xr:uid="{00000000-0005-0000-0000-000025010000}"/>
    <cellStyle name="Calculation 2 8" xfId="308" xr:uid="{00000000-0005-0000-0000-000026010000}"/>
    <cellStyle name="Calculation 2 8 2" xfId="309" xr:uid="{00000000-0005-0000-0000-000027010000}"/>
    <cellStyle name="Calculation 2 9" xfId="310" xr:uid="{00000000-0005-0000-0000-000028010000}"/>
    <cellStyle name="Calculation 2 9 2" xfId="311" xr:uid="{00000000-0005-0000-0000-000029010000}"/>
    <cellStyle name="Check Cell 2" xfId="312" xr:uid="{00000000-0005-0000-0000-00002A010000}"/>
    <cellStyle name="Check Cell 2 10" xfId="313" xr:uid="{00000000-0005-0000-0000-00002B010000}"/>
    <cellStyle name="Check Cell 2 11" xfId="314" xr:uid="{00000000-0005-0000-0000-00002C010000}"/>
    <cellStyle name="Check Cell 2 2" xfId="315" xr:uid="{00000000-0005-0000-0000-00002D010000}"/>
    <cellStyle name="Check Cell 2 3" xfId="316" xr:uid="{00000000-0005-0000-0000-00002E010000}"/>
    <cellStyle name="Check Cell 2 4" xfId="317" xr:uid="{00000000-0005-0000-0000-00002F010000}"/>
    <cellStyle name="Check Cell 2 5" xfId="318" xr:uid="{00000000-0005-0000-0000-000030010000}"/>
    <cellStyle name="Check Cell 2 6" xfId="319" xr:uid="{00000000-0005-0000-0000-000031010000}"/>
    <cellStyle name="Check Cell 2 7" xfId="320" xr:uid="{00000000-0005-0000-0000-000032010000}"/>
    <cellStyle name="Check Cell 2 8" xfId="321" xr:uid="{00000000-0005-0000-0000-000033010000}"/>
    <cellStyle name="Check Cell 2 9" xfId="322" xr:uid="{00000000-0005-0000-0000-000034010000}"/>
    <cellStyle name="Comma" xfId="1" builtinId="3"/>
    <cellStyle name="Comma 11 2" xfId="323" xr:uid="{00000000-0005-0000-0000-000036010000}"/>
    <cellStyle name="Comma 2" xfId="9" xr:uid="{00000000-0005-0000-0000-000037010000}"/>
    <cellStyle name="Comma 2 10" xfId="324" xr:uid="{00000000-0005-0000-0000-000038010000}"/>
    <cellStyle name="Comma 2 11" xfId="325" xr:uid="{00000000-0005-0000-0000-000039010000}"/>
    <cellStyle name="Comma 2 12" xfId="326" xr:uid="{00000000-0005-0000-0000-00003A010000}"/>
    <cellStyle name="Comma 2 13" xfId="327" xr:uid="{00000000-0005-0000-0000-00003B010000}"/>
    <cellStyle name="Comma 2 14" xfId="328" xr:uid="{00000000-0005-0000-0000-00003C010000}"/>
    <cellStyle name="Comma 2 15" xfId="584" xr:uid="{00000000-0005-0000-0000-00003D010000}"/>
    <cellStyle name="Comma 2 2" xfId="329" xr:uid="{00000000-0005-0000-0000-00003E010000}"/>
    <cellStyle name="Comma 2 2 2" xfId="591" xr:uid="{00000000-0005-0000-0000-00003F010000}"/>
    <cellStyle name="Comma 2 3" xfId="330" xr:uid="{00000000-0005-0000-0000-000040010000}"/>
    <cellStyle name="Comma 2 4" xfId="331" xr:uid="{00000000-0005-0000-0000-000041010000}"/>
    <cellStyle name="Comma 2 5" xfId="332" xr:uid="{00000000-0005-0000-0000-000042010000}"/>
    <cellStyle name="Comma 2 6" xfId="333" xr:uid="{00000000-0005-0000-0000-000043010000}"/>
    <cellStyle name="Comma 2 7" xfId="334" xr:uid="{00000000-0005-0000-0000-000044010000}"/>
    <cellStyle name="Comma 2 8" xfId="335" xr:uid="{00000000-0005-0000-0000-000045010000}"/>
    <cellStyle name="Comma 2 9" xfId="336" xr:uid="{00000000-0005-0000-0000-000046010000}"/>
    <cellStyle name="Comma 3" xfId="10" xr:uid="{00000000-0005-0000-0000-000047010000}"/>
    <cellStyle name="Comma 4" xfId="7" xr:uid="{00000000-0005-0000-0000-000048010000}"/>
    <cellStyle name="Comma 5" xfId="337" xr:uid="{00000000-0005-0000-0000-000049010000}"/>
    <cellStyle name="Comma 6" xfId="338" xr:uid="{00000000-0005-0000-0000-00004A010000}"/>
    <cellStyle name="Comma 7" xfId="339" xr:uid="{00000000-0005-0000-0000-00004B010000}"/>
    <cellStyle name="Comma 8" xfId="597" xr:uid="{50DDE168-B058-4777-AE47-F6D2211B3213}"/>
    <cellStyle name="Currency 2" xfId="340" xr:uid="{00000000-0005-0000-0000-00004C010000}"/>
    <cellStyle name="Currency 3" xfId="341" xr:uid="{00000000-0005-0000-0000-00004D010000}"/>
    <cellStyle name="Euro" xfId="342" xr:uid="{00000000-0005-0000-0000-00004E010000}"/>
    <cellStyle name="Euro billion" xfId="343" xr:uid="{00000000-0005-0000-0000-00004F010000}"/>
    <cellStyle name="Euro million" xfId="344" xr:uid="{00000000-0005-0000-0000-000050010000}"/>
    <cellStyle name="Euro thousand" xfId="345" xr:uid="{00000000-0005-0000-0000-000051010000}"/>
    <cellStyle name="Explanatory Text 2" xfId="346" xr:uid="{00000000-0005-0000-0000-000052010000}"/>
    <cellStyle name="Explanatory Text 2 10" xfId="347" xr:uid="{00000000-0005-0000-0000-000053010000}"/>
    <cellStyle name="Explanatory Text 2 11" xfId="348" xr:uid="{00000000-0005-0000-0000-000054010000}"/>
    <cellStyle name="Explanatory Text 2 2" xfId="349" xr:uid="{00000000-0005-0000-0000-000055010000}"/>
    <cellStyle name="Explanatory Text 2 3" xfId="350" xr:uid="{00000000-0005-0000-0000-000056010000}"/>
    <cellStyle name="Explanatory Text 2 4" xfId="351" xr:uid="{00000000-0005-0000-0000-000057010000}"/>
    <cellStyle name="Explanatory Text 2 5" xfId="352" xr:uid="{00000000-0005-0000-0000-000058010000}"/>
    <cellStyle name="Explanatory Text 2 6" xfId="353" xr:uid="{00000000-0005-0000-0000-000059010000}"/>
    <cellStyle name="Explanatory Text 2 7" xfId="354" xr:uid="{00000000-0005-0000-0000-00005A010000}"/>
    <cellStyle name="Explanatory Text 2 8" xfId="355" xr:uid="{00000000-0005-0000-0000-00005B010000}"/>
    <cellStyle name="Explanatory Text 2 9" xfId="356" xr:uid="{00000000-0005-0000-0000-00005C010000}"/>
    <cellStyle name="GBP" xfId="357" xr:uid="{00000000-0005-0000-0000-00005D010000}"/>
    <cellStyle name="GBP billion" xfId="358" xr:uid="{00000000-0005-0000-0000-00005E010000}"/>
    <cellStyle name="GBP million" xfId="359" xr:uid="{00000000-0005-0000-0000-00005F010000}"/>
    <cellStyle name="GBP thousand" xfId="360" xr:uid="{00000000-0005-0000-0000-000060010000}"/>
    <cellStyle name="Good 2" xfId="361" xr:uid="{00000000-0005-0000-0000-000061010000}"/>
    <cellStyle name="Good 2 10" xfId="362" xr:uid="{00000000-0005-0000-0000-000062010000}"/>
    <cellStyle name="Good 2 11" xfId="363" xr:uid="{00000000-0005-0000-0000-000063010000}"/>
    <cellStyle name="Good 2 2" xfId="364" xr:uid="{00000000-0005-0000-0000-000064010000}"/>
    <cellStyle name="Good 2 3" xfId="365" xr:uid="{00000000-0005-0000-0000-000065010000}"/>
    <cellStyle name="Good 2 4" xfId="366" xr:uid="{00000000-0005-0000-0000-000066010000}"/>
    <cellStyle name="Good 2 5" xfId="367" xr:uid="{00000000-0005-0000-0000-000067010000}"/>
    <cellStyle name="Good 2 6" xfId="368" xr:uid="{00000000-0005-0000-0000-000068010000}"/>
    <cellStyle name="Good 2 7" xfId="369" xr:uid="{00000000-0005-0000-0000-000069010000}"/>
    <cellStyle name="Good 2 8" xfId="370" xr:uid="{00000000-0005-0000-0000-00006A010000}"/>
    <cellStyle name="Good 2 9" xfId="371" xr:uid="{00000000-0005-0000-0000-00006B010000}"/>
    <cellStyle name="Heading 1 2" xfId="372" xr:uid="{00000000-0005-0000-0000-00006C010000}"/>
    <cellStyle name="Heading 1 2 10" xfId="373" xr:uid="{00000000-0005-0000-0000-00006D010000}"/>
    <cellStyle name="Heading 1 2 11" xfId="374" xr:uid="{00000000-0005-0000-0000-00006E010000}"/>
    <cellStyle name="Heading 1 2 2" xfId="375" xr:uid="{00000000-0005-0000-0000-00006F010000}"/>
    <cellStyle name="Heading 1 2 3" xfId="376" xr:uid="{00000000-0005-0000-0000-000070010000}"/>
    <cellStyle name="Heading 1 2 4" xfId="377" xr:uid="{00000000-0005-0000-0000-000071010000}"/>
    <cellStyle name="Heading 1 2 5" xfId="378" xr:uid="{00000000-0005-0000-0000-000072010000}"/>
    <cellStyle name="Heading 1 2 6" xfId="379" xr:uid="{00000000-0005-0000-0000-000073010000}"/>
    <cellStyle name="Heading 1 2 7" xfId="380" xr:uid="{00000000-0005-0000-0000-000074010000}"/>
    <cellStyle name="Heading 1 2 8" xfId="381" xr:uid="{00000000-0005-0000-0000-000075010000}"/>
    <cellStyle name="Heading 1 2 9" xfId="382" xr:uid="{00000000-0005-0000-0000-000076010000}"/>
    <cellStyle name="Heading 2 2" xfId="383" xr:uid="{00000000-0005-0000-0000-000077010000}"/>
    <cellStyle name="Heading 2 2 10" xfId="384" xr:uid="{00000000-0005-0000-0000-000078010000}"/>
    <cellStyle name="Heading 2 2 11" xfId="385" xr:uid="{00000000-0005-0000-0000-000079010000}"/>
    <cellStyle name="Heading 2 2 2" xfId="386" xr:uid="{00000000-0005-0000-0000-00007A010000}"/>
    <cellStyle name="Heading 2 2 3" xfId="387" xr:uid="{00000000-0005-0000-0000-00007B010000}"/>
    <cellStyle name="Heading 2 2 4" xfId="388" xr:uid="{00000000-0005-0000-0000-00007C010000}"/>
    <cellStyle name="Heading 2 2 5" xfId="389" xr:uid="{00000000-0005-0000-0000-00007D010000}"/>
    <cellStyle name="Heading 2 2 6" xfId="390" xr:uid="{00000000-0005-0000-0000-00007E010000}"/>
    <cellStyle name="Heading 2 2 7" xfId="391" xr:uid="{00000000-0005-0000-0000-00007F010000}"/>
    <cellStyle name="Heading 2 2 8" xfId="392" xr:uid="{00000000-0005-0000-0000-000080010000}"/>
    <cellStyle name="Heading 2 2 9" xfId="393" xr:uid="{00000000-0005-0000-0000-000081010000}"/>
    <cellStyle name="Heading 3 2" xfId="394" xr:uid="{00000000-0005-0000-0000-000082010000}"/>
    <cellStyle name="Heading 3 2 10" xfId="395" xr:uid="{00000000-0005-0000-0000-000083010000}"/>
    <cellStyle name="Heading 3 2 11" xfId="396" xr:uid="{00000000-0005-0000-0000-000084010000}"/>
    <cellStyle name="Heading 3 2 2" xfId="397" xr:uid="{00000000-0005-0000-0000-000085010000}"/>
    <cellStyle name="Heading 3 2 3" xfId="398" xr:uid="{00000000-0005-0000-0000-000086010000}"/>
    <cellStyle name="Heading 3 2 4" xfId="399" xr:uid="{00000000-0005-0000-0000-000087010000}"/>
    <cellStyle name="Heading 3 2 5" xfId="400" xr:uid="{00000000-0005-0000-0000-000088010000}"/>
    <cellStyle name="Heading 3 2 6" xfId="401" xr:uid="{00000000-0005-0000-0000-000089010000}"/>
    <cellStyle name="Heading 3 2 7" xfId="402" xr:uid="{00000000-0005-0000-0000-00008A010000}"/>
    <cellStyle name="Heading 3 2 8" xfId="403" xr:uid="{00000000-0005-0000-0000-00008B010000}"/>
    <cellStyle name="Heading 3 2 9" xfId="404" xr:uid="{00000000-0005-0000-0000-00008C010000}"/>
    <cellStyle name="Heading 4 2" xfId="405" xr:uid="{00000000-0005-0000-0000-00008D010000}"/>
    <cellStyle name="Heading 4 2 10" xfId="406" xr:uid="{00000000-0005-0000-0000-00008E010000}"/>
    <cellStyle name="Heading 4 2 11" xfId="407" xr:uid="{00000000-0005-0000-0000-00008F010000}"/>
    <cellStyle name="Heading 4 2 2" xfId="408" xr:uid="{00000000-0005-0000-0000-000090010000}"/>
    <cellStyle name="Heading 4 2 3" xfId="409" xr:uid="{00000000-0005-0000-0000-000091010000}"/>
    <cellStyle name="Heading 4 2 4" xfId="410" xr:uid="{00000000-0005-0000-0000-000092010000}"/>
    <cellStyle name="Heading 4 2 5" xfId="411" xr:uid="{00000000-0005-0000-0000-000093010000}"/>
    <cellStyle name="Heading 4 2 6" xfId="412" xr:uid="{00000000-0005-0000-0000-000094010000}"/>
    <cellStyle name="Heading 4 2 7" xfId="413" xr:uid="{00000000-0005-0000-0000-000095010000}"/>
    <cellStyle name="Heading 4 2 8" xfId="414" xr:uid="{00000000-0005-0000-0000-000096010000}"/>
    <cellStyle name="Heading 4 2 9" xfId="415" xr:uid="{00000000-0005-0000-0000-000097010000}"/>
    <cellStyle name="Hyperlink" xfId="595" builtinId="8"/>
    <cellStyle name="Hyperlink 2" xfId="416" xr:uid="{00000000-0005-0000-0000-000098010000}"/>
    <cellStyle name="Hyperlink 3" xfId="6" xr:uid="{00000000-0005-0000-0000-000099010000}"/>
    <cellStyle name="Input 2" xfId="417" xr:uid="{00000000-0005-0000-0000-00009A010000}"/>
    <cellStyle name="Input 2 10" xfId="418" xr:uid="{00000000-0005-0000-0000-00009B010000}"/>
    <cellStyle name="Input 2 10 2" xfId="419" xr:uid="{00000000-0005-0000-0000-00009C010000}"/>
    <cellStyle name="Input 2 11" xfId="420" xr:uid="{00000000-0005-0000-0000-00009D010000}"/>
    <cellStyle name="Input 2 11 2" xfId="421" xr:uid="{00000000-0005-0000-0000-00009E010000}"/>
    <cellStyle name="Input 2 12" xfId="422" xr:uid="{00000000-0005-0000-0000-00009F010000}"/>
    <cellStyle name="Input 2 2" xfId="423" xr:uid="{00000000-0005-0000-0000-0000A0010000}"/>
    <cellStyle name="Input 2 2 2" xfId="424" xr:uid="{00000000-0005-0000-0000-0000A1010000}"/>
    <cellStyle name="Input 2 3" xfId="425" xr:uid="{00000000-0005-0000-0000-0000A2010000}"/>
    <cellStyle name="Input 2 3 2" xfId="426" xr:uid="{00000000-0005-0000-0000-0000A3010000}"/>
    <cellStyle name="Input 2 4" xfId="427" xr:uid="{00000000-0005-0000-0000-0000A4010000}"/>
    <cellStyle name="Input 2 4 2" xfId="428" xr:uid="{00000000-0005-0000-0000-0000A5010000}"/>
    <cellStyle name="Input 2 5" xfId="429" xr:uid="{00000000-0005-0000-0000-0000A6010000}"/>
    <cellStyle name="Input 2 5 2" xfId="430" xr:uid="{00000000-0005-0000-0000-0000A7010000}"/>
    <cellStyle name="Input 2 6" xfId="431" xr:uid="{00000000-0005-0000-0000-0000A8010000}"/>
    <cellStyle name="Input 2 6 2" xfId="432" xr:uid="{00000000-0005-0000-0000-0000A9010000}"/>
    <cellStyle name="Input 2 7" xfId="433" xr:uid="{00000000-0005-0000-0000-0000AA010000}"/>
    <cellStyle name="Input 2 7 2" xfId="434" xr:uid="{00000000-0005-0000-0000-0000AB010000}"/>
    <cellStyle name="Input 2 8" xfId="435" xr:uid="{00000000-0005-0000-0000-0000AC010000}"/>
    <cellStyle name="Input 2 8 2" xfId="436" xr:uid="{00000000-0005-0000-0000-0000AD010000}"/>
    <cellStyle name="Input 2 9" xfId="437" xr:uid="{00000000-0005-0000-0000-0000AE010000}"/>
    <cellStyle name="Input 2 9 2" xfId="438" xr:uid="{00000000-0005-0000-0000-0000AF010000}"/>
    <cellStyle name="Linked Cell 2" xfId="439" xr:uid="{00000000-0005-0000-0000-0000B0010000}"/>
    <cellStyle name="Linked Cell 2 10" xfId="440" xr:uid="{00000000-0005-0000-0000-0000B1010000}"/>
    <cellStyle name="Linked Cell 2 11" xfId="441" xr:uid="{00000000-0005-0000-0000-0000B2010000}"/>
    <cellStyle name="Linked Cell 2 2" xfId="442" xr:uid="{00000000-0005-0000-0000-0000B3010000}"/>
    <cellStyle name="Linked Cell 2 3" xfId="443" xr:uid="{00000000-0005-0000-0000-0000B4010000}"/>
    <cellStyle name="Linked Cell 2 4" xfId="444" xr:uid="{00000000-0005-0000-0000-0000B5010000}"/>
    <cellStyle name="Linked Cell 2 5" xfId="445" xr:uid="{00000000-0005-0000-0000-0000B6010000}"/>
    <cellStyle name="Linked Cell 2 6" xfId="446" xr:uid="{00000000-0005-0000-0000-0000B7010000}"/>
    <cellStyle name="Linked Cell 2 7" xfId="447" xr:uid="{00000000-0005-0000-0000-0000B8010000}"/>
    <cellStyle name="Linked Cell 2 8" xfId="448" xr:uid="{00000000-0005-0000-0000-0000B9010000}"/>
    <cellStyle name="Linked Cell 2 9" xfId="449" xr:uid="{00000000-0005-0000-0000-0000BA010000}"/>
    <cellStyle name="million" xfId="450" xr:uid="{00000000-0005-0000-0000-0000BB010000}"/>
    <cellStyle name="Neutral 2" xfId="451" xr:uid="{00000000-0005-0000-0000-0000BC010000}"/>
    <cellStyle name="Neutral 2 10" xfId="452" xr:uid="{00000000-0005-0000-0000-0000BD010000}"/>
    <cellStyle name="Neutral 2 11" xfId="453" xr:uid="{00000000-0005-0000-0000-0000BE010000}"/>
    <cellStyle name="Neutral 2 2" xfId="454" xr:uid="{00000000-0005-0000-0000-0000BF010000}"/>
    <cellStyle name="Neutral 2 3" xfId="455" xr:uid="{00000000-0005-0000-0000-0000C0010000}"/>
    <cellStyle name="Neutral 2 4" xfId="456" xr:uid="{00000000-0005-0000-0000-0000C1010000}"/>
    <cellStyle name="Neutral 2 5" xfId="457" xr:uid="{00000000-0005-0000-0000-0000C2010000}"/>
    <cellStyle name="Neutral 2 6" xfId="458" xr:uid="{00000000-0005-0000-0000-0000C3010000}"/>
    <cellStyle name="Neutral 2 7" xfId="459" xr:uid="{00000000-0005-0000-0000-0000C4010000}"/>
    <cellStyle name="Neutral 2 8" xfId="460" xr:uid="{00000000-0005-0000-0000-0000C5010000}"/>
    <cellStyle name="Neutral 2 9" xfId="461" xr:uid="{00000000-0005-0000-0000-0000C6010000}"/>
    <cellStyle name="Normal" xfId="0" builtinId="0"/>
    <cellStyle name="Normal 2" xfId="4" xr:uid="{00000000-0005-0000-0000-0000C8010000}"/>
    <cellStyle name="Normal 2 10" xfId="462" xr:uid="{00000000-0005-0000-0000-0000C9010000}"/>
    <cellStyle name="Normal 2 11" xfId="463" xr:uid="{00000000-0005-0000-0000-0000CA010000}"/>
    <cellStyle name="Normal 2 12" xfId="464" xr:uid="{00000000-0005-0000-0000-0000CB010000}"/>
    <cellStyle name="Normal 2 13" xfId="465" xr:uid="{00000000-0005-0000-0000-0000CC010000}"/>
    <cellStyle name="Normal 2 14" xfId="586" xr:uid="{00000000-0005-0000-0000-0000CD010000}"/>
    <cellStyle name="Normal 2 2" xfId="8" xr:uid="{00000000-0005-0000-0000-0000CE010000}"/>
    <cellStyle name="Normal 2 2 2" xfId="466" xr:uid="{00000000-0005-0000-0000-0000CF010000}"/>
    <cellStyle name="Normal 2 3" xfId="467" xr:uid="{00000000-0005-0000-0000-0000D0010000}"/>
    <cellStyle name="Normal 2 3 2" xfId="468" xr:uid="{00000000-0005-0000-0000-0000D1010000}"/>
    <cellStyle name="Normal 2 3 3" xfId="469" xr:uid="{00000000-0005-0000-0000-0000D2010000}"/>
    <cellStyle name="Normal 2 3 4" xfId="590" xr:uid="{00000000-0005-0000-0000-0000D3010000}"/>
    <cellStyle name="Normal 2 34" xfId="470" xr:uid="{00000000-0005-0000-0000-0000D4010000}"/>
    <cellStyle name="Normal 2 4" xfId="471" xr:uid="{00000000-0005-0000-0000-0000D5010000}"/>
    <cellStyle name="Normal 2 5" xfId="472" xr:uid="{00000000-0005-0000-0000-0000D6010000}"/>
    <cellStyle name="Normal 2 6" xfId="473" xr:uid="{00000000-0005-0000-0000-0000D7010000}"/>
    <cellStyle name="Normal 2 7" xfId="474" xr:uid="{00000000-0005-0000-0000-0000D8010000}"/>
    <cellStyle name="Normal 2 8" xfId="475" xr:uid="{00000000-0005-0000-0000-0000D9010000}"/>
    <cellStyle name="Normal 2 9" xfId="476" xr:uid="{00000000-0005-0000-0000-0000DA010000}"/>
    <cellStyle name="Normal 3" xfId="3" xr:uid="{00000000-0005-0000-0000-0000DB010000}"/>
    <cellStyle name="Normal 3 2" xfId="5" xr:uid="{00000000-0005-0000-0000-0000DC010000}"/>
    <cellStyle name="Normal 3 2 2" xfId="589" xr:uid="{00000000-0005-0000-0000-0000DD010000}"/>
    <cellStyle name="Normal 3 3" xfId="477" xr:uid="{00000000-0005-0000-0000-0000DE010000}"/>
    <cellStyle name="Normal 3 4" xfId="588" xr:uid="{00000000-0005-0000-0000-0000DF010000}"/>
    <cellStyle name="Normal 4" xfId="12" xr:uid="{00000000-0005-0000-0000-0000E0010000}"/>
    <cellStyle name="Normal 4 2" xfId="478" xr:uid="{00000000-0005-0000-0000-0000E1010000}"/>
    <cellStyle name="Normal 4 2 2" xfId="593" xr:uid="{00000000-0005-0000-0000-0000E2010000}"/>
    <cellStyle name="Normal 4 3" xfId="582" xr:uid="{00000000-0005-0000-0000-0000E3010000}"/>
    <cellStyle name="Normal 4 3 2" xfId="594" xr:uid="{00000000-0005-0000-0000-0000E4010000}"/>
    <cellStyle name="Normal 4 4" xfId="587" xr:uid="{00000000-0005-0000-0000-0000E5010000}"/>
    <cellStyle name="Normal 5" xfId="13" xr:uid="{00000000-0005-0000-0000-0000E6010000}"/>
    <cellStyle name="Normal 5 2" xfId="581" xr:uid="{00000000-0005-0000-0000-0000E7010000}"/>
    <cellStyle name="Normal 5 3" xfId="583" xr:uid="{00000000-0005-0000-0000-0000E8010000}"/>
    <cellStyle name="Normal 6" xfId="479" xr:uid="{00000000-0005-0000-0000-0000E9010000}"/>
    <cellStyle name="Normal 6 2" xfId="580" xr:uid="{00000000-0005-0000-0000-0000EA010000}"/>
    <cellStyle name="Normal 7" xfId="596" xr:uid="{5898875D-F09C-476B-8904-140C841ACD5D}"/>
    <cellStyle name="Note 2" xfId="480" xr:uid="{00000000-0005-0000-0000-0000EB010000}"/>
    <cellStyle name="Note 2 10" xfId="481" xr:uid="{00000000-0005-0000-0000-0000EC010000}"/>
    <cellStyle name="Note 2 10 2" xfId="482" xr:uid="{00000000-0005-0000-0000-0000ED010000}"/>
    <cellStyle name="Note 2 11" xfId="483" xr:uid="{00000000-0005-0000-0000-0000EE010000}"/>
    <cellStyle name="Note 2 11 2" xfId="484" xr:uid="{00000000-0005-0000-0000-0000EF010000}"/>
    <cellStyle name="Note 2 12" xfId="485" xr:uid="{00000000-0005-0000-0000-0000F0010000}"/>
    <cellStyle name="Note 2 2" xfId="486" xr:uid="{00000000-0005-0000-0000-0000F1010000}"/>
    <cellStyle name="Note 2 2 2" xfId="487" xr:uid="{00000000-0005-0000-0000-0000F2010000}"/>
    <cellStyle name="Note 2 3" xfId="488" xr:uid="{00000000-0005-0000-0000-0000F3010000}"/>
    <cellStyle name="Note 2 3 2" xfId="489" xr:uid="{00000000-0005-0000-0000-0000F4010000}"/>
    <cellStyle name="Note 2 4" xfId="490" xr:uid="{00000000-0005-0000-0000-0000F5010000}"/>
    <cellStyle name="Note 2 4 2" xfId="491" xr:uid="{00000000-0005-0000-0000-0000F6010000}"/>
    <cellStyle name="Note 2 5" xfId="492" xr:uid="{00000000-0005-0000-0000-0000F7010000}"/>
    <cellStyle name="Note 2 5 2" xfId="493" xr:uid="{00000000-0005-0000-0000-0000F8010000}"/>
    <cellStyle name="Note 2 6" xfId="494" xr:uid="{00000000-0005-0000-0000-0000F9010000}"/>
    <cellStyle name="Note 2 6 2" xfId="495" xr:uid="{00000000-0005-0000-0000-0000FA010000}"/>
    <cellStyle name="Note 2 7" xfId="496" xr:uid="{00000000-0005-0000-0000-0000FB010000}"/>
    <cellStyle name="Note 2 7 2" xfId="497" xr:uid="{00000000-0005-0000-0000-0000FC010000}"/>
    <cellStyle name="Note 2 8" xfId="498" xr:uid="{00000000-0005-0000-0000-0000FD010000}"/>
    <cellStyle name="Note 2 8 2" xfId="499" xr:uid="{00000000-0005-0000-0000-0000FE010000}"/>
    <cellStyle name="Note 2 9" xfId="500" xr:uid="{00000000-0005-0000-0000-0000FF010000}"/>
    <cellStyle name="Note 2 9 2" xfId="501" xr:uid="{00000000-0005-0000-0000-000000020000}"/>
    <cellStyle name="Output 2" xfId="502" xr:uid="{00000000-0005-0000-0000-000001020000}"/>
    <cellStyle name="Output 2 10" xfId="503" xr:uid="{00000000-0005-0000-0000-000002020000}"/>
    <cellStyle name="Output 2 10 2" xfId="504" xr:uid="{00000000-0005-0000-0000-000003020000}"/>
    <cellStyle name="Output 2 11" xfId="505" xr:uid="{00000000-0005-0000-0000-000004020000}"/>
    <cellStyle name="Output 2 11 2" xfId="506" xr:uid="{00000000-0005-0000-0000-000005020000}"/>
    <cellStyle name="Output 2 12" xfId="507" xr:uid="{00000000-0005-0000-0000-000006020000}"/>
    <cellStyle name="Output 2 2" xfId="508" xr:uid="{00000000-0005-0000-0000-000007020000}"/>
    <cellStyle name="Output 2 2 2" xfId="509" xr:uid="{00000000-0005-0000-0000-000008020000}"/>
    <cellStyle name="Output 2 3" xfId="510" xr:uid="{00000000-0005-0000-0000-000009020000}"/>
    <cellStyle name="Output 2 3 2" xfId="511" xr:uid="{00000000-0005-0000-0000-00000A020000}"/>
    <cellStyle name="Output 2 4" xfId="512" xr:uid="{00000000-0005-0000-0000-00000B020000}"/>
    <cellStyle name="Output 2 4 2" xfId="513" xr:uid="{00000000-0005-0000-0000-00000C020000}"/>
    <cellStyle name="Output 2 5" xfId="514" xr:uid="{00000000-0005-0000-0000-00000D020000}"/>
    <cellStyle name="Output 2 5 2" xfId="515" xr:uid="{00000000-0005-0000-0000-00000E020000}"/>
    <cellStyle name="Output 2 6" xfId="516" xr:uid="{00000000-0005-0000-0000-00000F020000}"/>
    <cellStyle name="Output 2 6 2" xfId="517" xr:uid="{00000000-0005-0000-0000-000010020000}"/>
    <cellStyle name="Output 2 7" xfId="518" xr:uid="{00000000-0005-0000-0000-000011020000}"/>
    <cellStyle name="Output 2 7 2" xfId="519" xr:uid="{00000000-0005-0000-0000-000012020000}"/>
    <cellStyle name="Output 2 8" xfId="520" xr:uid="{00000000-0005-0000-0000-000013020000}"/>
    <cellStyle name="Output 2 8 2" xfId="521" xr:uid="{00000000-0005-0000-0000-000014020000}"/>
    <cellStyle name="Output 2 9" xfId="522" xr:uid="{00000000-0005-0000-0000-000015020000}"/>
    <cellStyle name="Output 2 9 2" xfId="523" xr:uid="{00000000-0005-0000-0000-000016020000}"/>
    <cellStyle name="Percent" xfId="2" builtinId="5"/>
    <cellStyle name="Percent 10" xfId="11" xr:uid="{00000000-0005-0000-0000-000018020000}"/>
    <cellStyle name="Percent 2" xfId="524" xr:uid="{00000000-0005-0000-0000-000019020000}"/>
    <cellStyle name="Percent 2 2" xfId="525" xr:uid="{00000000-0005-0000-0000-00001A020000}"/>
    <cellStyle name="Percent 2 2 2" xfId="592" xr:uid="{00000000-0005-0000-0000-00001B020000}"/>
    <cellStyle name="Percent 2 3" xfId="585" xr:uid="{00000000-0005-0000-0000-00001C020000}"/>
    <cellStyle name="Percent 3" xfId="526" xr:uid="{00000000-0005-0000-0000-00001D020000}"/>
    <cellStyle name="Percent 4" xfId="527" xr:uid="{00000000-0005-0000-0000-00001E020000}"/>
    <cellStyle name="Percent 5" xfId="528" xr:uid="{00000000-0005-0000-0000-00001F020000}"/>
    <cellStyle name="Percent 6" xfId="598" xr:uid="{62B015B4-90AE-4CED-82A1-E0F536AFBF30}"/>
    <cellStyle name="RowLevel_1_chart version6_BW2.xls" xfId="529" xr:uid="{00000000-0005-0000-0000-000020020000}"/>
    <cellStyle name="Text" xfId="530" xr:uid="{00000000-0005-0000-0000-000021020000}"/>
    <cellStyle name="Thousand" xfId="531" xr:uid="{00000000-0005-0000-0000-000022020000}"/>
    <cellStyle name="Title 2" xfId="532" xr:uid="{00000000-0005-0000-0000-000023020000}"/>
    <cellStyle name="Title 2 10" xfId="533" xr:uid="{00000000-0005-0000-0000-000024020000}"/>
    <cellStyle name="Title 2 11" xfId="534" xr:uid="{00000000-0005-0000-0000-000025020000}"/>
    <cellStyle name="Title 2 2" xfId="535" xr:uid="{00000000-0005-0000-0000-000026020000}"/>
    <cellStyle name="Title 2 3" xfId="536" xr:uid="{00000000-0005-0000-0000-000027020000}"/>
    <cellStyle name="Title 2 4" xfId="537" xr:uid="{00000000-0005-0000-0000-000028020000}"/>
    <cellStyle name="Title 2 5" xfId="538" xr:uid="{00000000-0005-0000-0000-000029020000}"/>
    <cellStyle name="Title 2 6" xfId="539" xr:uid="{00000000-0005-0000-0000-00002A020000}"/>
    <cellStyle name="Title 2 7" xfId="540" xr:uid="{00000000-0005-0000-0000-00002B020000}"/>
    <cellStyle name="Title 2 8" xfId="541" xr:uid="{00000000-0005-0000-0000-00002C020000}"/>
    <cellStyle name="Title 2 9" xfId="542" xr:uid="{00000000-0005-0000-0000-00002D020000}"/>
    <cellStyle name="Total 2" xfId="543" xr:uid="{00000000-0005-0000-0000-00002E020000}"/>
    <cellStyle name="Total 2 10" xfId="544" xr:uid="{00000000-0005-0000-0000-00002F020000}"/>
    <cellStyle name="Total 2 10 2" xfId="545" xr:uid="{00000000-0005-0000-0000-000030020000}"/>
    <cellStyle name="Total 2 11" xfId="546" xr:uid="{00000000-0005-0000-0000-000031020000}"/>
    <cellStyle name="Total 2 11 2" xfId="547" xr:uid="{00000000-0005-0000-0000-000032020000}"/>
    <cellStyle name="Total 2 12" xfId="548" xr:uid="{00000000-0005-0000-0000-000033020000}"/>
    <cellStyle name="Total 2 2" xfId="549" xr:uid="{00000000-0005-0000-0000-000034020000}"/>
    <cellStyle name="Total 2 2 2" xfId="550" xr:uid="{00000000-0005-0000-0000-000035020000}"/>
    <cellStyle name="Total 2 3" xfId="551" xr:uid="{00000000-0005-0000-0000-000036020000}"/>
    <cellStyle name="Total 2 3 2" xfId="552" xr:uid="{00000000-0005-0000-0000-000037020000}"/>
    <cellStyle name="Total 2 4" xfId="553" xr:uid="{00000000-0005-0000-0000-000038020000}"/>
    <cellStyle name="Total 2 4 2" xfId="554" xr:uid="{00000000-0005-0000-0000-000039020000}"/>
    <cellStyle name="Total 2 5" xfId="555" xr:uid="{00000000-0005-0000-0000-00003A020000}"/>
    <cellStyle name="Total 2 5 2" xfId="556" xr:uid="{00000000-0005-0000-0000-00003B020000}"/>
    <cellStyle name="Total 2 6" xfId="557" xr:uid="{00000000-0005-0000-0000-00003C020000}"/>
    <cellStyle name="Total 2 6 2" xfId="558" xr:uid="{00000000-0005-0000-0000-00003D020000}"/>
    <cellStyle name="Total 2 7" xfId="559" xr:uid="{00000000-0005-0000-0000-00003E020000}"/>
    <cellStyle name="Total 2 7 2" xfId="560" xr:uid="{00000000-0005-0000-0000-00003F020000}"/>
    <cellStyle name="Total 2 8" xfId="561" xr:uid="{00000000-0005-0000-0000-000040020000}"/>
    <cellStyle name="Total 2 8 2" xfId="562" xr:uid="{00000000-0005-0000-0000-000041020000}"/>
    <cellStyle name="Total 2 9" xfId="563" xr:uid="{00000000-0005-0000-0000-000042020000}"/>
    <cellStyle name="Total 2 9 2" xfId="564" xr:uid="{00000000-0005-0000-0000-000043020000}"/>
    <cellStyle name="USD" xfId="565" xr:uid="{00000000-0005-0000-0000-000044020000}"/>
    <cellStyle name="USD billion" xfId="566" xr:uid="{00000000-0005-0000-0000-000045020000}"/>
    <cellStyle name="USD million" xfId="567" xr:uid="{00000000-0005-0000-0000-000046020000}"/>
    <cellStyle name="USD thousand" xfId="568" xr:uid="{00000000-0005-0000-0000-000047020000}"/>
    <cellStyle name="Warning Text 2" xfId="569" xr:uid="{00000000-0005-0000-0000-000048020000}"/>
    <cellStyle name="Warning Text 2 10" xfId="570" xr:uid="{00000000-0005-0000-0000-000049020000}"/>
    <cellStyle name="Warning Text 2 11" xfId="571" xr:uid="{00000000-0005-0000-0000-00004A020000}"/>
    <cellStyle name="Warning Text 2 2" xfId="572" xr:uid="{00000000-0005-0000-0000-00004B020000}"/>
    <cellStyle name="Warning Text 2 3" xfId="573" xr:uid="{00000000-0005-0000-0000-00004C020000}"/>
    <cellStyle name="Warning Text 2 4" xfId="574" xr:uid="{00000000-0005-0000-0000-00004D020000}"/>
    <cellStyle name="Warning Text 2 5" xfId="575" xr:uid="{00000000-0005-0000-0000-00004E020000}"/>
    <cellStyle name="Warning Text 2 6" xfId="576" xr:uid="{00000000-0005-0000-0000-00004F020000}"/>
    <cellStyle name="Warning Text 2 7" xfId="577" xr:uid="{00000000-0005-0000-0000-000050020000}"/>
    <cellStyle name="Warning Text 2 8" xfId="578" xr:uid="{00000000-0005-0000-0000-000051020000}"/>
    <cellStyle name="Warning Text 2 9" xfId="579" xr:uid="{00000000-0005-0000-0000-000052020000}"/>
  </cellStyles>
  <dxfs count="3">
    <dxf>
      <fill>
        <patternFill>
          <bgColor theme="5" tint="0.79998168889431442"/>
        </patternFill>
      </fill>
    </dxf>
    <dxf>
      <fill>
        <patternFill>
          <bgColor theme="5" tint="0.79998168889431442"/>
        </patternFill>
      </fill>
    </dxf>
    <dxf>
      <font>
        <color theme="5"/>
      </font>
      <fill>
        <patternFill>
          <bgColor theme="5" tint="0.79998168889431442"/>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502589831138365"/>
          <c:y val="2.2242577220079527E-2"/>
          <c:w val="0.88055260054145146"/>
          <c:h val="0.4205319444753276"/>
        </c:manualLayout>
      </c:layout>
      <c:barChart>
        <c:barDir val="col"/>
        <c:grouping val="stacked"/>
        <c:varyColors val="0"/>
        <c:ser>
          <c:idx val="1"/>
          <c:order val="0"/>
          <c:tx>
            <c:strRef>
              <c:f>'Country Dashboard'!$B$7</c:f>
              <c:strCache>
                <c:ptCount val="1"/>
                <c:pt idx="0">
                  <c:v>Tests Needed for People Initiating ART</c:v>
                </c:pt>
              </c:strCache>
            </c:strRef>
          </c:tx>
          <c:spPr>
            <a:solidFill>
              <a:schemeClr val="accent1"/>
            </a:solidFill>
            <a:ln>
              <a:solidFill>
                <a:schemeClr val="accent1"/>
              </a:solidFill>
            </a:ln>
            <a:effectLst/>
          </c:spPr>
          <c:invertIfNegative val="0"/>
          <c:dPt>
            <c:idx val="0"/>
            <c:invertIfNegative val="0"/>
            <c:bubble3D val="0"/>
            <c:spPr>
              <a:solidFill>
                <a:schemeClr val="tx2"/>
              </a:solidFill>
              <a:ln>
                <a:solidFill>
                  <a:schemeClr val="tx2"/>
                </a:solidFill>
              </a:ln>
              <a:effectLst/>
            </c:spPr>
            <c:extLst>
              <c:ext xmlns:c16="http://schemas.microsoft.com/office/drawing/2014/chart" uri="{C3380CC4-5D6E-409C-BE32-E72D297353CC}">
                <c16:uniqueId val="{00000004-EC57-4F7E-81B6-37CEE1C57ED5}"/>
              </c:ext>
            </c:extLst>
          </c:dPt>
          <c:cat>
            <c:numRef>
              <c:f>'Country Dashboard'!$C$6:$I$6</c:f>
              <c:numCache>
                <c:formatCode>General</c:formatCode>
                <c:ptCount val="7"/>
                <c:pt idx="0">
                  <c:v>2022</c:v>
                </c:pt>
                <c:pt idx="1">
                  <c:v>2023</c:v>
                </c:pt>
                <c:pt idx="2">
                  <c:v>2024</c:v>
                </c:pt>
                <c:pt idx="3">
                  <c:v>2025</c:v>
                </c:pt>
                <c:pt idx="4">
                  <c:v>2026</c:v>
                </c:pt>
                <c:pt idx="5">
                  <c:v>2027</c:v>
                </c:pt>
                <c:pt idx="6">
                  <c:v>2028</c:v>
                </c:pt>
              </c:numCache>
            </c:numRef>
          </c:cat>
          <c:val>
            <c:numRef>
              <c:f>'Country Dashboard'!$C$7:$I$7</c:f>
              <c:numCache>
                <c:formatCode>_(* #,##0_);_(* \(#,##0\);_(* "-"??_);_(@_)</c:formatCode>
                <c:ptCount val="7"/>
                <c:pt idx="0">
                  <c:v>2262.9750000000004</c:v>
                </c:pt>
                <c:pt idx="1">
                  <c:v>3162.17</c:v>
                </c:pt>
                <c:pt idx="2">
                  <c:v>3282.8400000000011</c:v>
                </c:pt>
                <c:pt idx="3">
                  <c:v>3403.5099999999998</c:v>
                </c:pt>
                <c:pt idx="4">
                  <c:v>3524.1800000000003</c:v>
                </c:pt>
                <c:pt idx="5">
                  <c:v>3644.8500000000013</c:v>
                </c:pt>
                <c:pt idx="6">
                  <c:v>3765.5200000000023</c:v>
                </c:pt>
              </c:numCache>
            </c:numRef>
          </c:val>
          <c:extLst>
            <c:ext xmlns:c16="http://schemas.microsoft.com/office/drawing/2014/chart" uri="{C3380CC4-5D6E-409C-BE32-E72D297353CC}">
              <c16:uniqueId val="{00000002-EC57-4F7E-81B6-37CEE1C57ED5}"/>
            </c:ext>
          </c:extLst>
        </c:ser>
        <c:ser>
          <c:idx val="2"/>
          <c:order val="1"/>
          <c:tx>
            <c:strRef>
              <c:f>'Country Dashboard'!$B$8</c:f>
              <c:strCache>
                <c:ptCount val="1"/>
                <c:pt idx="0">
                  <c:v>Tests Needed for People with Elevated VLs</c:v>
                </c:pt>
              </c:strCache>
            </c:strRef>
          </c:tx>
          <c:spPr>
            <a:pattFill prst="wdUpDiag">
              <a:fgClr>
                <a:schemeClr val="accent1"/>
              </a:fgClr>
              <a:bgClr>
                <a:schemeClr val="bg1"/>
              </a:bgClr>
            </a:pattFill>
            <a:ln>
              <a:solidFill>
                <a:schemeClr val="accent1"/>
              </a:solidFill>
            </a:ln>
            <a:effectLst/>
          </c:spPr>
          <c:invertIfNegative val="0"/>
          <c:dPt>
            <c:idx val="0"/>
            <c:invertIfNegative val="0"/>
            <c:bubble3D val="0"/>
            <c:spPr>
              <a:pattFill prst="wdUpDiag">
                <a:fgClr>
                  <a:schemeClr val="tx2"/>
                </a:fgClr>
                <a:bgClr>
                  <a:schemeClr val="bg1"/>
                </a:bgClr>
              </a:pattFill>
              <a:ln>
                <a:solidFill>
                  <a:schemeClr val="tx2"/>
                </a:solidFill>
              </a:ln>
              <a:effectLst/>
            </c:spPr>
            <c:extLst>
              <c:ext xmlns:c16="http://schemas.microsoft.com/office/drawing/2014/chart" uri="{C3380CC4-5D6E-409C-BE32-E72D297353CC}">
                <c16:uniqueId val="{00000005-EC57-4F7E-81B6-37CEE1C57ED5}"/>
              </c:ext>
            </c:extLst>
          </c:dPt>
          <c:cat>
            <c:numRef>
              <c:f>'Country Dashboard'!$C$6:$I$6</c:f>
              <c:numCache>
                <c:formatCode>General</c:formatCode>
                <c:ptCount val="7"/>
                <c:pt idx="0">
                  <c:v>2022</c:v>
                </c:pt>
                <c:pt idx="1">
                  <c:v>2023</c:v>
                </c:pt>
                <c:pt idx="2">
                  <c:v>2024</c:v>
                </c:pt>
                <c:pt idx="3">
                  <c:v>2025</c:v>
                </c:pt>
                <c:pt idx="4">
                  <c:v>2026</c:v>
                </c:pt>
                <c:pt idx="5">
                  <c:v>2027</c:v>
                </c:pt>
                <c:pt idx="6">
                  <c:v>2028</c:v>
                </c:pt>
              </c:numCache>
            </c:numRef>
          </c:cat>
          <c:val>
            <c:numRef>
              <c:f>'Country Dashboard'!$C$8:$I$8</c:f>
              <c:numCache>
                <c:formatCode>_(* #,##0_);_(* \(#,##0\);_(* "-"??_);_(@_)</c:formatCode>
                <c:ptCount val="7"/>
                <c:pt idx="0">
                  <c:v>906.74584000000004</c:v>
                </c:pt>
                <c:pt idx="1">
                  <c:v>961.53441999999995</c:v>
                </c:pt>
                <c:pt idx="2">
                  <c:v>1016.3229999999994</c:v>
                </c:pt>
                <c:pt idx="3">
                  <c:v>1071.1115799999993</c:v>
                </c:pt>
                <c:pt idx="4">
                  <c:v>1125.9001599999992</c:v>
                </c:pt>
                <c:pt idx="5">
                  <c:v>1180.6887400000005</c:v>
                </c:pt>
                <c:pt idx="6">
                  <c:v>1235.47732</c:v>
                </c:pt>
              </c:numCache>
            </c:numRef>
          </c:val>
          <c:extLst>
            <c:ext xmlns:c16="http://schemas.microsoft.com/office/drawing/2014/chart" uri="{C3380CC4-5D6E-409C-BE32-E72D297353CC}">
              <c16:uniqueId val="{00000003-EC57-4F7E-81B6-37CEE1C57ED5}"/>
            </c:ext>
          </c:extLst>
        </c:ser>
        <c:dLbls>
          <c:showLegendKey val="0"/>
          <c:showVal val="0"/>
          <c:showCatName val="0"/>
          <c:showSerName val="0"/>
          <c:showPercent val="0"/>
          <c:showBubbleSize val="0"/>
        </c:dLbls>
        <c:gapWidth val="119"/>
        <c:overlap val="100"/>
        <c:axId val="1863191840"/>
        <c:axId val="12532688"/>
      </c:barChart>
      <c:catAx>
        <c:axId val="1863191840"/>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12532688"/>
        <c:crosses val="autoZero"/>
        <c:auto val="1"/>
        <c:lblAlgn val="ctr"/>
        <c:lblOffset val="100"/>
        <c:noMultiLvlLbl val="0"/>
      </c:catAx>
      <c:valAx>
        <c:axId val="12532688"/>
        <c:scaling>
          <c:orientation val="minMax"/>
        </c:scaling>
        <c:delete val="0"/>
        <c:axPos val="l"/>
        <c:title>
          <c:tx>
            <c:rich>
              <a:bodyPr rot="-5400000" spcFirstLastPara="1" vertOverflow="ellipsis" vert="horz" wrap="square" anchor="ctr" anchorCtr="1"/>
              <a:lstStyle/>
              <a:p>
                <a:pPr>
                  <a:defRPr sz="1200" b="1" i="0" u="none" strike="noStrike" kern="1200" baseline="0">
                    <a:solidFill>
                      <a:sysClr val="windowText" lastClr="000000"/>
                    </a:solidFill>
                    <a:latin typeface="+mn-lt"/>
                    <a:ea typeface="+mn-ea"/>
                    <a:cs typeface="+mn-cs"/>
                  </a:defRPr>
                </a:pPr>
                <a:r>
                  <a:rPr lang="en-US" b="1"/>
                  <a:t>Number of CD4 Tests Needed</a:t>
                </a:r>
              </a:p>
            </c:rich>
          </c:tx>
          <c:layout>
            <c:manualLayout>
              <c:xMode val="edge"/>
              <c:yMode val="edge"/>
              <c:x val="0.17410186091938726"/>
              <c:y val="6.8241684437440539E-2"/>
            </c:manualLayout>
          </c:layout>
          <c:overlay val="0"/>
          <c:spPr>
            <a:noFill/>
            <a:ln>
              <a:noFill/>
            </a:ln>
            <a:effectLst/>
          </c:spPr>
          <c:txPr>
            <a:bodyPr rot="-5400000" spcFirstLastPara="1" vertOverflow="ellipsis" vert="horz" wrap="square" anchor="ctr" anchorCtr="1"/>
            <a:lstStyle/>
            <a:p>
              <a:pPr>
                <a:defRPr sz="1200" b="1" i="0" u="none" strike="noStrike" kern="1200" baseline="0">
                  <a:solidFill>
                    <a:sysClr val="windowText" lastClr="000000"/>
                  </a:solidFill>
                  <a:latin typeface="+mn-lt"/>
                  <a:ea typeface="+mn-ea"/>
                  <a:cs typeface="+mn-cs"/>
                </a:defRPr>
              </a:pPr>
              <a:endParaRPr lang="en-US"/>
            </a:p>
          </c:txPr>
        </c:title>
        <c:numFmt formatCode="_(* #,##0_);_(* \(#,##0\);_(* &quot;-&quot;??_);_(@_)" sourceLinked="1"/>
        <c:majorTickMark val="none"/>
        <c:minorTickMark val="none"/>
        <c:tickLblPos val="nextTo"/>
        <c:spPr>
          <a:noFill/>
          <a:ln>
            <a:solidFill>
              <a:schemeClr val="tx1"/>
            </a:solidFill>
          </a:ln>
          <a:effectLst/>
        </c:spPr>
        <c:txPr>
          <a:bodyPr rot="-60000000" spcFirstLastPara="1" vertOverflow="ellipsis" vert="horz" wrap="square" anchor="ctr" anchorCtr="1"/>
          <a:lstStyle/>
          <a:p>
            <a:pPr>
              <a:defRPr sz="1200" b="0" i="0" u="none" strike="noStrike" kern="1200" baseline="0">
                <a:solidFill>
                  <a:sysClr val="windowText" lastClr="000000"/>
                </a:solidFill>
                <a:latin typeface="+mn-lt"/>
                <a:ea typeface="+mn-ea"/>
                <a:cs typeface="+mn-cs"/>
              </a:defRPr>
            </a:pPr>
            <a:endParaRPr lang="en-US"/>
          </a:p>
        </c:txPr>
        <c:crossAx val="1863191840"/>
        <c:crosses val="autoZero"/>
        <c:crossBetween val="between"/>
      </c:valAx>
      <c:dTable>
        <c:showHorzBorder val="1"/>
        <c:showVertBorder val="1"/>
        <c:showOutline val="1"/>
        <c:showKeys val="0"/>
        <c:spPr>
          <a:noFill/>
          <a:ln w="9525" cap="flat" cmpd="sng" algn="ctr">
            <a:solidFill>
              <a:schemeClr val="tx1">
                <a:lumMod val="15000"/>
                <a:lumOff val="85000"/>
              </a:schemeClr>
            </a:solidFill>
            <a:round/>
          </a:ln>
          <a:effectLst/>
        </c:spPr>
        <c:txPr>
          <a:bodyPr rot="0" spcFirstLastPara="1" vertOverflow="ellipsis" vert="horz" wrap="square" anchor="ctr" anchorCtr="1"/>
          <a:lstStyle/>
          <a:p>
            <a:pPr rtl="0">
              <a:defRPr sz="1200" b="0" i="0" u="none" strike="noStrike" kern="1200" baseline="0">
                <a:solidFill>
                  <a:sysClr val="windowText" lastClr="000000"/>
                </a:solidFill>
                <a:latin typeface="+mn-lt"/>
                <a:ea typeface="+mn-ea"/>
                <a:cs typeface="+mn-cs"/>
              </a:defRPr>
            </a:pPr>
            <a:endParaRPr lang="en-US"/>
          </a:p>
        </c:txPr>
      </c:dTable>
      <c:spPr>
        <a:noFill/>
        <a:ln>
          <a:noFill/>
        </a:ln>
        <a:effectLst/>
      </c:spPr>
    </c:plotArea>
    <c:plotVisOnly val="1"/>
    <c:dispBlanksAs val="gap"/>
    <c:showDLblsOverMax val="0"/>
  </c:chart>
  <c:spPr>
    <a:solidFill>
      <a:schemeClr val="bg1"/>
    </a:solidFill>
    <a:ln w="9525" cap="flat" cmpd="sng" algn="ctr">
      <a:solidFill>
        <a:sysClr val="windowText" lastClr="000000"/>
      </a:solidFill>
      <a:round/>
    </a:ln>
    <a:effectLst/>
  </c:spPr>
  <c:txPr>
    <a:bodyPr/>
    <a:lstStyle/>
    <a:p>
      <a:pPr>
        <a:defRPr sz="1200">
          <a:solidFill>
            <a:sysClr val="windowText" lastClr="000000"/>
          </a:solidFill>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66675</xdr:colOff>
      <xdr:row>1</xdr:row>
      <xdr:rowOff>171450</xdr:rowOff>
    </xdr:from>
    <xdr:to>
      <xdr:col>10</xdr:col>
      <xdr:colOff>600075</xdr:colOff>
      <xdr:row>8</xdr:row>
      <xdr:rowOff>83820</xdr:rowOff>
    </xdr:to>
    <xdr:sp macro="" textlink="">
      <xdr:nvSpPr>
        <xdr:cNvPr id="2" name="TextBox 1">
          <a:extLst>
            <a:ext uri="{FF2B5EF4-FFF2-40B4-BE49-F238E27FC236}">
              <a16:creationId xmlns:a16="http://schemas.microsoft.com/office/drawing/2014/main" id="{10098B88-1418-F07C-BFDC-33667CF332D8}"/>
            </a:ext>
          </a:extLst>
        </xdr:cNvPr>
        <xdr:cNvSpPr txBox="1"/>
      </xdr:nvSpPr>
      <xdr:spPr>
        <a:xfrm>
          <a:off x="333375" y="941070"/>
          <a:ext cx="6156960" cy="1192530"/>
        </a:xfrm>
        <a:prstGeom prst="rect">
          <a:avLst/>
        </a:prstGeom>
        <a:solidFill>
          <a:schemeClr val="accent1">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Tool Purpose</a:t>
          </a:r>
        </a:p>
        <a:p>
          <a:r>
            <a:rPr lang="en-US" sz="1100"/>
            <a:t>This tool is intended to quantify</a:t>
          </a:r>
          <a:r>
            <a:rPr lang="en-US" sz="1100" baseline="0"/>
            <a:t> </a:t>
          </a:r>
          <a:r>
            <a:rPr lang="en-US" sz="1100"/>
            <a:t>country-level CD4 testing need.</a:t>
          </a:r>
          <a:r>
            <a:rPr lang="en-US" sz="1100" baseline="0"/>
            <a:t> In order to generate a forecast, the number of people on ART for the next five years is estimated using UN</a:t>
          </a:r>
          <a:r>
            <a:rPr lang="en-US" sz="1100" baseline="0">
              <a:solidFill>
                <a:schemeClr val="dk1"/>
              </a:solidFill>
              <a:effectLst/>
              <a:latin typeface="+mn-lt"/>
              <a:ea typeface="+mn-ea"/>
              <a:cs typeface="+mn-cs"/>
            </a:rPr>
            <a:t>AIDS and a forecast based on four years of historical data capped by the number of people living with HIV (PLHIV). Users are able to input the number of CD4 tests needed for ART initiation, for those without VL coverage, and for those with an unsuppressed VL result.</a:t>
          </a:r>
          <a:endParaRPr lang="en-US" sz="1100"/>
        </a:p>
        <a:p>
          <a:endParaRPr lang="en-US" sz="1100"/>
        </a:p>
      </xdr:txBody>
    </xdr:sp>
    <xdr:clientData/>
  </xdr:twoCellAnchor>
  <xdr:twoCellAnchor>
    <xdr:from>
      <xdr:col>1</xdr:col>
      <xdr:colOff>57150</xdr:colOff>
      <xdr:row>8</xdr:row>
      <xdr:rowOff>180974</xdr:rowOff>
    </xdr:from>
    <xdr:to>
      <xdr:col>10</xdr:col>
      <xdr:colOff>590550</xdr:colOff>
      <xdr:row>34</xdr:row>
      <xdr:rowOff>114299</xdr:rowOff>
    </xdr:to>
    <xdr:sp macro="" textlink="">
      <xdr:nvSpPr>
        <xdr:cNvPr id="4" name="TextBox 3">
          <a:extLst>
            <a:ext uri="{FF2B5EF4-FFF2-40B4-BE49-F238E27FC236}">
              <a16:creationId xmlns:a16="http://schemas.microsoft.com/office/drawing/2014/main" id="{FCE01ACF-48F6-441B-AA63-F2942A51F544}"/>
            </a:ext>
          </a:extLst>
        </xdr:cNvPr>
        <xdr:cNvSpPr txBox="1"/>
      </xdr:nvSpPr>
      <xdr:spPr>
        <a:xfrm>
          <a:off x="323850" y="2230754"/>
          <a:ext cx="6156960" cy="4688205"/>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Instructions</a:t>
          </a:r>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1. Begin by inputting the most recent data on people on ART from the UNAIDS AIDSinfo database (https://aidsinfo.unaids.org/) into the tab 'Number on ART'. This data should be accessed and entered for adults and children separately. To ensure accurate calculations please ensure countries</a:t>
          </a:r>
          <a:r>
            <a:rPr lang="en-US" sz="1100" baseline="0">
              <a:solidFill>
                <a:schemeClr val="dk1"/>
              </a:solidFill>
              <a:effectLst/>
              <a:latin typeface="+mn-lt"/>
              <a:ea typeface="+mn-ea"/>
              <a:cs typeface="+mn-cs"/>
            </a:rPr>
            <a:t> have data for the past four years.</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2. On the 'PLHIV' tab, input the most recent data for adults and children living with HIV from the UNAIDS AIDSinfo database (https://aidsinfo.unaids.org/). This data should also be accessed and entered for adults and children separately.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3. On the 'Algorithms &amp; Assumptions' tab enter in data for the following assumptions:</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Baseline year</a:t>
          </a:r>
          <a:r>
            <a:rPr lang="en-US" sz="1100" baseline="0">
              <a:solidFill>
                <a:schemeClr val="dk1"/>
              </a:solidFill>
              <a:effectLst/>
              <a:latin typeface="+mn-lt"/>
              <a:ea typeface="+mn-ea"/>
              <a:cs typeface="+mn-cs"/>
            </a:rPr>
            <a:t> (s</a:t>
          </a:r>
          <a:r>
            <a:rPr lang="en-US" sz="1100">
              <a:solidFill>
                <a:schemeClr val="dk1"/>
              </a:solidFill>
              <a:effectLst/>
              <a:latin typeface="+mn-lt"/>
              <a:ea typeface="+mn-ea"/>
              <a:cs typeface="+mn-cs"/>
            </a:rPr>
            <a:t>hould match the last year for which there is available UNAIDS data on PLHIV and people on ART)</a:t>
          </a:r>
        </a:p>
        <a:p>
          <a:r>
            <a:rPr lang="en-US" sz="1100">
              <a:solidFill>
                <a:schemeClr val="dk1"/>
              </a:solidFill>
              <a:effectLst/>
              <a:latin typeface="+mn-lt"/>
              <a:ea typeface="+mn-ea"/>
              <a:cs typeface="+mn-cs"/>
            </a:rPr>
            <a:t>- Attrition rate for adults and children</a:t>
          </a:r>
        </a:p>
        <a:p>
          <a:r>
            <a:rPr lang="en-US" sz="1100">
              <a:solidFill>
                <a:schemeClr val="dk1"/>
              </a:solidFill>
              <a:effectLst/>
              <a:latin typeface="+mn-lt"/>
              <a:ea typeface="+mn-ea"/>
              <a:cs typeface="+mn-cs"/>
            </a:rPr>
            <a:t>- Non-suppression rate among PLHIV on ART (from UNAIDS or other sources) </a:t>
          </a:r>
        </a:p>
        <a:p>
          <a:r>
            <a:rPr lang="en-US" sz="1100">
              <a:solidFill>
                <a:schemeClr val="dk1"/>
              </a:solidFill>
              <a:effectLst/>
              <a:latin typeface="+mn-lt"/>
              <a:ea typeface="+mn-ea"/>
              <a:cs typeface="+mn-cs"/>
            </a:rPr>
            <a:t>- Number of tests needed at a) ART initiation, b) If not covered by VL, c) If VL is unsuppressed</a:t>
          </a:r>
        </a:p>
        <a:p>
          <a:r>
            <a:rPr lang="en-US" sz="1100">
              <a:solidFill>
                <a:schemeClr val="dk1"/>
              </a:solidFill>
              <a:effectLst/>
              <a:latin typeface="+mn-lt"/>
              <a:ea typeface="+mn-ea"/>
              <a:cs typeface="+mn-cs"/>
            </a:rPr>
            <a:t>- Percent of ART patients accessing viral load monitoring (from PEPFAR Dashboard or other sources)</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4. Tabs 'PLHIV Forecast'</a:t>
          </a:r>
          <a:r>
            <a:rPr lang="en-US" sz="1100" baseline="0">
              <a:solidFill>
                <a:schemeClr val="dk1"/>
              </a:solidFill>
              <a:effectLst/>
              <a:latin typeface="+mn-lt"/>
              <a:ea typeface="+mn-ea"/>
              <a:cs typeface="+mn-cs"/>
            </a:rPr>
            <a:t> and </a:t>
          </a:r>
          <a:r>
            <a:rPr lang="en-US" sz="1100">
              <a:solidFill>
                <a:schemeClr val="dk1"/>
              </a:solidFill>
              <a:effectLst/>
              <a:latin typeface="+mn-lt"/>
              <a:ea typeface="+mn-ea"/>
              <a:cs typeface="+mn-cs"/>
            </a:rPr>
            <a:t>'ART Forecast' are used for calculations</a:t>
          </a:r>
          <a:r>
            <a:rPr lang="en-US" sz="1100" baseline="0">
              <a:solidFill>
                <a:schemeClr val="dk1"/>
              </a:solidFill>
              <a:effectLst/>
              <a:latin typeface="+mn-lt"/>
              <a:ea typeface="+mn-ea"/>
              <a:cs typeface="+mn-cs"/>
            </a:rPr>
            <a:t> only and do not require inputs. </a:t>
          </a:r>
        </a:p>
        <a:p>
          <a:endParaRPr lang="en-US" sz="1100" baseline="0">
            <a:solidFill>
              <a:schemeClr val="dk1"/>
            </a:solidFill>
            <a:effectLst/>
            <a:latin typeface="+mn-lt"/>
            <a:ea typeface="+mn-ea"/>
            <a:cs typeface="+mn-cs"/>
          </a:endParaRPr>
        </a:p>
        <a:p>
          <a:r>
            <a:rPr lang="en-US" sz="1100" baseline="0">
              <a:solidFill>
                <a:schemeClr val="dk1"/>
              </a:solidFill>
              <a:effectLst/>
              <a:latin typeface="+mn-lt"/>
              <a:ea typeface="+mn-ea"/>
              <a:cs typeface="+mn-cs"/>
            </a:rPr>
            <a:t>5. The 'Need' tab displays CD4 testing need across all countries.</a:t>
          </a:r>
        </a:p>
        <a:p>
          <a:endParaRPr lang="en-US" sz="110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100">
              <a:solidFill>
                <a:schemeClr val="dk1"/>
              </a:solidFill>
              <a:effectLst/>
              <a:latin typeface="+mn-lt"/>
              <a:ea typeface="+mn-ea"/>
              <a:cs typeface="+mn-cs"/>
            </a:rPr>
            <a:t>6. </a:t>
          </a:r>
          <a:r>
            <a:rPr lang="en-US" sz="1100" baseline="0">
              <a:solidFill>
                <a:schemeClr val="dk1"/>
              </a:solidFill>
              <a:effectLst/>
              <a:latin typeface="+mn-lt"/>
              <a:ea typeface="+mn-ea"/>
              <a:cs typeface="+mn-cs"/>
            </a:rPr>
            <a:t>The 'Country Dashboard' tab allows the user to view the CD4 testing need for a selected country including a visualization of testing need.</a:t>
          </a:r>
          <a:endParaRPr lang="en-US">
            <a:effectLst/>
          </a:endParaRPr>
        </a:p>
      </xdr:txBody>
    </xdr:sp>
    <xdr:clientData/>
  </xdr:twoCellAnchor>
  <xdr:twoCellAnchor editAs="oneCell">
    <xdr:from>
      <xdr:col>0</xdr:col>
      <xdr:colOff>209550</xdr:colOff>
      <xdr:row>0</xdr:row>
      <xdr:rowOff>66675</xdr:rowOff>
    </xdr:from>
    <xdr:to>
      <xdr:col>2</xdr:col>
      <xdr:colOff>382438</xdr:colOff>
      <xdr:row>0</xdr:row>
      <xdr:rowOff>707665</xdr:rowOff>
    </xdr:to>
    <xdr:pic>
      <xdr:nvPicPr>
        <xdr:cNvPr id="3" name="Picture 2">
          <a:extLst>
            <a:ext uri="{FF2B5EF4-FFF2-40B4-BE49-F238E27FC236}">
              <a16:creationId xmlns:a16="http://schemas.microsoft.com/office/drawing/2014/main" id="{56D819E7-A785-4BE4-97AA-372D6E9352AE}"/>
            </a:ext>
          </a:extLst>
        </xdr:cNvPr>
        <xdr:cNvPicPr>
          <a:picLocks noChangeAspect="1"/>
        </xdr:cNvPicPr>
      </xdr:nvPicPr>
      <xdr:blipFill rotWithShape="1">
        <a:blip xmlns:r="http://schemas.openxmlformats.org/officeDocument/2006/relationships" r:embed="rId1"/>
        <a:srcRect l="4814" t="66" r="533" b="8972"/>
        <a:stretch/>
      </xdr:blipFill>
      <xdr:spPr>
        <a:xfrm>
          <a:off x="209550" y="66675"/>
          <a:ext cx="1039663" cy="640990"/>
        </a:xfrm>
        <a:prstGeom prst="ellipse">
          <a:avLst/>
        </a:prstGeom>
        <a:ln w="63500" cap="rnd">
          <a:noFill/>
        </a:ln>
        <a:effec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4</xdr:col>
      <xdr:colOff>150851</xdr:colOff>
      <xdr:row>1</xdr:row>
      <xdr:rowOff>114301</xdr:rowOff>
    </xdr:from>
    <xdr:to>
      <xdr:col>10</xdr:col>
      <xdr:colOff>405884</xdr:colOff>
      <xdr:row>10</xdr:row>
      <xdr:rowOff>142875</xdr:rowOff>
    </xdr:to>
    <xdr:grpSp>
      <xdr:nvGrpSpPr>
        <xdr:cNvPr id="7" name="Group 6">
          <a:extLst>
            <a:ext uri="{FF2B5EF4-FFF2-40B4-BE49-F238E27FC236}">
              <a16:creationId xmlns:a16="http://schemas.microsoft.com/office/drawing/2014/main" id="{02290D80-9A5A-AAD1-FFFA-E89A93CF23F5}"/>
            </a:ext>
          </a:extLst>
        </xdr:cNvPr>
        <xdr:cNvGrpSpPr/>
      </xdr:nvGrpSpPr>
      <xdr:grpSpPr>
        <a:xfrm>
          <a:off x="2690851" y="298451"/>
          <a:ext cx="4065033" cy="1685924"/>
          <a:chOff x="2047874" y="266701"/>
          <a:chExt cx="3657600" cy="1743074"/>
        </a:xfrm>
      </xdr:grpSpPr>
      <xdr:sp macro="" textlink="">
        <xdr:nvSpPr>
          <xdr:cNvPr id="2" name="Rectangle 1">
            <a:extLst>
              <a:ext uri="{FF2B5EF4-FFF2-40B4-BE49-F238E27FC236}">
                <a16:creationId xmlns:a16="http://schemas.microsoft.com/office/drawing/2014/main" id="{6D9B0D4F-ADB1-994B-34FC-298650F5E15D}"/>
              </a:ext>
            </a:extLst>
          </xdr:cNvPr>
          <xdr:cNvSpPr/>
        </xdr:nvSpPr>
        <xdr:spPr>
          <a:xfrm>
            <a:off x="2047874" y="266701"/>
            <a:ext cx="3657600" cy="457200"/>
          </a:xfrm>
          <a:prstGeom prst="rect">
            <a:avLst/>
          </a:prstGeom>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t>Number</a:t>
            </a:r>
            <a:r>
              <a:rPr lang="en-US" sz="1800" baseline="0"/>
              <a:t> of People on ART</a:t>
            </a:r>
            <a:endParaRPr lang="en-US" sz="1800"/>
          </a:p>
        </xdr:txBody>
      </xdr:sp>
      <xdr:sp macro="" textlink="">
        <xdr:nvSpPr>
          <xdr:cNvPr id="3" name="Rectangle 2">
            <a:extLst>
              <a:ext uri="{FF2B5EF4-FFF2-40B4-BE49-F238E27FC236}">
                <a16:creationId xmlns:a16="http://schemas.microsoft.com/office/drawing/2014/main" id="{AB9202AA-CB52-4527-B062-787535C85AD3}"/>
              </a:ext>
            </a:extLst>
          </xdr:cNvPr>
          <xdr:cNvSpPr/>
        </xdr:nvSpPr>
        <xdr:spPr>
          <a:xfrm>
            <a:off x="2047874" y="733425"/>
            <a:ext cx="3657600" cy="1276350"/>
          </a:xfrm>
          <a:prstGeom prst="rect">
            <a:avLst/>
          </a:prstGeom>
          <a:solidFill>
            <a:schemeClr val="accent1">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tx1"/>
                </a:solidFill>
              </a:rPr>
              <a:t>UNAIDS data used through baseline year. Linear forecast based on four years of historical data applied for future years and capped by the number of PLHIV where data is available. </a:t>
            </a:r>
          </a:p>
          <a:p>
            <a:pPr algn="ctr"/>
            <a:r>
              <a:rPr lang="en-US" sz="1100">
                <a:solidFill>
                  <a:schemeClr val="tx1"/>
                </a:solidFill>
              </a:rPr>
              <a:t>Forecasted number of PLHIV based on UNAIDS data through baseline year with linear forecast applied for future years If no data on PLHIV is available, no cap is applied. </a:t>
            </a:r>
          </a:p>
        </xdr:txBody>
      </xdr:sp>
    </xdr:grpSp>
    <xdr:clientData/>
  </xdr:twoCellAnchor>
  <xdr:twoCellAnchor>
    <xdr:from>
      <xdr:col>8</xdr:col>
      <xdr:colOff>149778</xdr:colOff>
      <xdr:row>22</xdr:row>
      <xdr:rowOff>138113</xdr:rowOff>
    </xdr:from>
    <xdr:to>
      <xdr:col>14</xdr:col>
      <xdr:colOff>149778</xdr:colOff>
      <xdr:row>27</xdr:row>
      <xdr:rowOff>8573</xdr:rowOff>
    </xdr:to>
    <xdr:sp macro="" textlink="">
      <xdr:nvSpPr>
        <xdr:cNvPr id="4" name="Rectangle 3">
          <a:extLst>
            <a:ext uri="{FF2B5EF4-FFF2-40B4-BE49-F238E27FC236}">
              <a16:creationId xmlns:a16="http://schemas.microsoft.com/office/drawing/2014/main" id="{B73B12E1-0F2C-4E79-ACDB-BF182C7596CE}"/>
            </a:ext>
          </a:extLst>
        </xdr:cNvPr>
        <xdr:cNvSpPr/>
      </xdr:nvSpPr>
      <xdr:spPr>
        <a:xfrm>
          <a:off x="5026578" y="4329113"/>
          <a:ext cx="3657600" cy="822960"/>
        </a:xfrm>
        <a:prstGeom prst="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tx1"/>
              </a:solidFill>
            </a:rPr>
            <a:t>Number of CD4 Tests </a:t>
          </a:r>
        </a:p>
        <a:p>
          <a:pPr algn="ctr"/>
          <a:r>
            <a:rPr lang="en-US" sz="1400">
              <a:solidFill>
                <a:schemeClr val="tx1"/>
              </a:solidFill>
            </a:rPr>
            <a:t>Conducted at ART Initiation </a:t>
          </a:r>
        </a:p>
      </xdr:txBody>
    </xdr:sp>
    <xdr:clientData/>
  </xdr:twoCellAnchor>
  <xdr:twoCellAnchor>
    <xdr:from>
      <xdr:col>3</xdr:col>
      <xdr:colOff>533875</xdr:colOff>
      <xdr:row>22</xdr:row>
      <xdr:rowOff>138113</xdr:rowOff>
    </xdr:from>
    <xdr:to>
      <xdr:col>6</xdr:col>
      <xdr:colOff>442435</xdr:colOff>
      <xdr:row>27</xdr:row>
      <xdr:rowOff>8573</xdr:rowOff>
    </xdr:to>
    <xdr:sp macro="" textlink="">
      <xdr:nvSpPr>
        <xdr:cNvPr id="5" name="Rectangle 4">
          <a:extLst>
            <a:ext uri="{FF2B5EF4-FFF2-40B4-BE49-F238E27FC236}">
              <a16:creationId xmlns:a16="http://schemas.microsoft.com/office/drawing/2014/main" id="{635E9F56-8D84-4D51-9081-9498E1C56B00}"/>
            </a:ext>
          </a:extLst>
        </xdr:cNvPr>
        <xdr:cNvSpPr/>
      </xdr:nvSpPr>
      <xdr:spPr>
        <a:xfrm>
          <a:off x="2362675" y="4329113"/>
          <a:ext cx="1737360" cy="822960"/>
        </a:xfrm>
        <a:prstGeom prst="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tx1"/>
              </a:solidFill>
            </a:rPr>
            <a:t>Number of CD4 </a:t>
          </a:r>
        </a:p>
        <a:p>
          <a:pPr algn="ctr"/>
          <a:r>
            <a:rPr lang="en-US" sz="1400">
              <a:solidFill>
                <a:schemeClr val="tx1"/>
              </a:solidFill>
            </a:rPr>
            <a:t>Tests if VL Not Available </a:t>
          </a:r>
        </a:p>
      </xdr:txBody>
    </xdr:sp>
    <xdr:clientData/>
  </xdr:twoCellAnchor>
  <xdr:twoCellAnchor>
    <xdr:from>
      <xdr:col>0</xdr:col>
      <xdr:colOff>442435</xdr:colOff>
      <xdr:row>22</xdr:row>
      <xdr:rowOff>138113</xdr:rowOff>
    </xdr:from>
    <xdr:to>
      <xdr:col>3</xdr:col>
      <xdr:colOff>350995</xdr:colOff>
      <xdr:row>27</xdr:row>
      <xdr:rowOff>8573</xdr:rowOff>
    </xdr:to>
    <xdr:sp macro="" textlink="">
      <xdr:nvSpPr>
        <xdr:cNvPr id="6" name="Rectangle 5">
          <a:extLst>
            <a:ext uri="{FF2B5EF4-FFF2-40B4-BE49-F238E27FC236}">
              <a16:creationId xmlns:a16="http://schemas.microsoft.com/office/drawing/2014/main" id="{50E3137F-7B72-4599-ABD9-5D571FDD3A65}"/>
            </a:ext>
          </a:extLst>
        </xdr:cNvPr>
        <xdr:cNvSpPr/>
      </xdr:nvSpPr>
      <xdr:spPr>
        <a:xfrm>
          <a:off x="442435" y="4329113"/>
          <a:ext cx="1737360" cy="822960"/>
        </a:xfrm>
        <a:prstGeom prst="rect">
          <a:avLst/>
        </a:prstGeom>
        <a:solidFill>
          <a:schemeClr val="accent5">
            <a:lumMod val="60000"/>
            <a:lumOff val="4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400">
              <a:solidFill>
                <a:schemeClr val="tx1"/>
              </a:solidFill>
            </a:rPr>
            <a:t>Number of CD4 </a:t>
          </a:r>
        </a:p>
        <a:p>
          <a:pPr algn="ctr"/>
          <a:r>
            <a:rPr lang="en-US" sz="1400">
              <a:solidFill>
                <a:schemeClr val="tx1"/>
              </a:solidFill>
            </a:rPr>
            <a:t>Tests if Unsuppressed VL </a:t>
          </a:r>
        </a:p>
      </xdr:txBody>
    </xdr:sp>
    <xdr:clientData/>
  </xdr:twoCellAnchor>
  <xdr:twoCellAnchor>
    <xdr:from>
      <xdr:col>0</xdr:col>
      <xdr:colOff>442435</xdr:colOff>
      <xdr:row>20</xdr:row>
      <xdr:rowOff>62864</xdr:rowOff>
    </xdr:from>
    <xdr:to>
      <xdr:col>14</xdr:col>
      <xdr:colOff>142875</xdr:colOff>
      <xdr:row>21</xdr:row>
      <xdr:rowOff>142875</xdr:rowOff>
    </xdr:to>
    <xdr:sp macro="" textlink="">
      <xdr:nvSpPr>
        <xdr:cNvPr id="11" name="Rectangle 10">
          <a:extLst>
            <a:ext uri="{FF2B5EF4-FFF2-40B4-BE49-F238E27FC236}">
              <a16:creationId xmlns:a16="http://schemas.microsoft.com/office/drawing/2014/main" id="{E4352431-6A4E-4F0C-A0B7-0250A4E29AAD}"/>
            </a:ext>
          </a:extLst>
        </xdr:cNvPr>
        <xdr:cNvSpPr/>
      </xdr:nvSpPr>
      <xdr:spPr>
        <a:xfrm>
          <a:off x="442435" y="3872864"/>
          <a:ext cx="8234840" cy="270511"/>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800">
              <a:solidFill>
                <a:schemeClr val="accent5">
                  <a:lumMod val="75000"/>
                </a:schemeClr>
              </a:solidFill>
            </a:rPr>
            <a:t>Testing Algorithm</a:t>
          </a:r>
        </a:p>
      </xdr:txBody>
    </xdr:sp>
    <xdr:clientData/>
  </xdr:twoCellAnchor>
  <xdr:twoCellAnchor>
    <xdr:from>
      <xdr:col>0</xdr:col>
      <xdr:colOff>442435</xdr:colOff>
      <xdr:row>32</xdr:row>
      <xdr:rowOff>28575</xdr:rowOff>
    </xdr:from>
    <xdr:to>
      <xdr:col>14</xdr:col>
      <xdr:colOff>114300</xdr:colOff>
      <xdr:row>34</xdr:row>
      <xdr:rowOff>104775</xdr:rowOff>
    </xdr:to>
    <xdr:sp macro="" textlink="">
      <xdr:nvSpPr>
        <xdr:cNvPr id="15" name="Rectangle 14">
          <a:extLst>
            <a:ext uri="{FF2B5EF4-FFF2-40B4-BE49-F238E27FC236}">
              <a16:creationId xmlns:a16="http://schemas.microsoft.com/office/drawing/2014/main" id="{2FC357EF-F027-42D0-A18A-FC1C52D21A2E}"/>
            </a:ext>
          </a:extLst>
        </xdr:cNvPr>
        <xdr:cNvSpPr/>
      </xdr:nvSpPr>
      <xdr:spPr>
        <a:xfrm>
          <a:off x="442435" y="6124575"/>
          <a:ext cx="8206265" cy="457200"/>
        </a:xfrm>
        <a:prstGeom prst="rect">
          <a:avLst/>
        </a:prstGeom>
        <a:solidFill>
          <a:srgbClr val="FFFFCC"/>
        </a:solidFill>
        <a:ln>
          <a:solidFill>
            <a:srgbClr val="FFC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a:solidFill>
                <a:schemeClr val="tx1"/>
              </a:solidFill>
            </a:rPr>
            <a:t>Total</a:t>
          </a:r>
          <a:r>
            <a:rPr lang="en-US" sz="2400" baseline="0">
              <a:solidFill>
                <a:schemeClr val="tx1"/>
              </a:solidFill>
            </a:rPr>
            <a:t> CD4 Tests Needed</a:t>
          </a:r>
          <a:endParaRPr lang="en-US" sz="2400">
            <a:solidFill>
              <a:schemeClr val="tx1"/>
            </a:solidFill>
          </a:endParaRPr>
        </a:p>
      </xdr:txBody>
    </xdr:sp>
    <xdr:clientData/>
  </xdr:twoCellAnchor>
  <xdr:twoCellAnchor>
    <xdr:from>
      <xdr:col>8</xdr:col>
      <xdr:colOff>149778</xdr:colOff>
      <xdr:row>14</xdr:row>
      <xdr:rowOff>9526</xdr:rowOff>
    </xdr:from>
    <xdr:to>
      <xdr:col>14</xdr:col>
      <xdr:colOff>149778</xdr:colOff>
      <xdr:row>18</xdr:row>
      <xdr:rowOff>157163</xdr:rowOff>
    </xdr:to>
    <xdr:grpSp>
      <xdr:nvGrpSpPr>
        <xdr:cNvPr id="21" name="Group 20">
          <a:extLst>
            <a:ext uri="{FF2B5EF4-FFF2-40B4-BE49-F238E27FC236}">
              <a16:creationId xmlns:a16="http://schemas.microsoft.com/office/drawing/2014/main" id="{4113B0D1-47A5-8BEA-D51C-77D5553B41D5}"/>
            </a:ext>
          </a:extLst>
        </xdr:cNvPr>
        <xdr:cNvGrpSpPr/>
      </xdr:nvGrpSpPr>
      <xdr:grpSpPr>
        <a:xfrm>
          <a:off x="5229778" y="2587626"/>
          <a:ext cx="3810000" cy="884237"/>
          <a:chOff x="6567010" y="1933576"/>
          <a:chExt cx="3657600" cy="909637"/>
        </a:xfrm>
      </xdr:grpSpPr>
      <xdr:sp macro="" textlink="">
        <xdr:nvSpPr>
          <xdr:cNvPr id="13" name="Rectangle 12">
            <a:extLst>
              <a:ext uri="{FF2B5EF4-FFF2-40B4-BE49-F238E27FC236}">
                <a16:creationId xmlns:a16="http://schemas.microsoft.com/office/drawing/2014/main" id="{7628ED91-A90C-4587-B6B5-5DC356264DD9}"/>
              </a:ext>
            </a:extLst>
          </xdr:cNvPr>
          <xdr:cNvSpPr/>
        </xdr:nvSpPr>
        <xdr:spPr>
          <a:xfrm>
            <a:off x="6567010" y="1933576"/>
            <a:ext cx="3657600" cy="457200"/>
          </a:xfrm>
          <a:prstGeom prst="rect">
            <a:avLst/>
          </a:prstGeom>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800" baseline="0">
                <a:solidFill>
                  <a:schemeClr val="lt1"/>
                </a:solidFill>
                <a:effectLst/>
                <a:latin typeface="+mn-lt"/>
                <a:ea typeface="+mn-ea"/>
                <a:cs typeface="+mn-cs"/>
              </a:rPr>
              <a:t>People Initiating ART</a:t>
            </a:r>
            <a:endParaRPr lang="en-US" sz="1800">
              <a:effectLst/>
            </a:endParaRPr>
          </a:p>
        </xdr:txBody>
      </xdr:sp>
      <xdr:sp macro="" textlink="">
        <xdr:nvSpPr>
          <xdr:cNvPr id="16" name="Rectangle 15">
            <a:extLst>
              <a:ext uri="{FF2B5EF4-FFF2-40B4-BE49-F238E27FC236}">
                <a16:creationId xmlns:a16="http://schemas.microsoft.com/office/drawing/2014/main" id="{45B5E078-CD16-440A-BFBE-EB45E20CDD5B}"/>
              </a:ext>
            </a:extLst>
          </xdr:cNvPr>
          <xdr:cNvSpPr/>
        </xdr:nvSpPr>
        <xdr:spPr>
          <a:xfrm>
            <a:off x="6567010" y="2386013"/>
            <a:ext cx="3657600" cy="457200"/>
          </a:xfrm>
          <a:prstGeom prst="rect">
            <a:avLst/>
          </a:prstGeom>
          <a:solidFill>
            <a:schemeClr val="accent1">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tx1"/>
                </a:solidFill>
              </a:rPr>
              <a:t>Number of people on ART in given year minus people on ART from prior year adjusted with attrition</a:t>
            </a:r>
          </a:p>
        </xdr:txBody>
      </xdr:sp>
    </xdr:grpSp>
    <xdr:clientData/>
  </xdr:twoCellAnchor>
  <xdr:twoCellAnchor>
    <xdr:from>
      <xdr:col>3</xdr:col>
      <xdr:colOff>442436</xdr:colOff>
      <xdr:row>10</xdr:row>
      <xdr:rowOff>142875</xdr:rowOff>
    </xdr:from>
    <xdr:to>
      <xdr:col>7</xdr:col>
      <xdr:colOff>278369</xdr:colOff>
      <xdr:row>14</xdr:row>
      <xdr:rowOff>9526</xdr:rowOff>
    </xdr:to>
    <xdr:cxnSp macro="">
      <xdr:nvCxnSpPr>
        <xdr:cNvPr id="9" name="Connector: Elbow 8">
          <a:extLst>
            <a:ext uri="{FF2B5EF4-FFF2-40B4-BE49-F238E27FC236}">
              <a16:creationId xmlns:a16="http://schemas.microsoft.com/office/drawing/2014/main" id="{9F7FEC85-503A-387B-C7A9-9CE286053632}"/>
            </a:ext>
          </a:extLst>
        </xdr:cNvPr>
        <xdr:cNvCxnSpPr>
          <a:stCxn id="3" idx="2"/>
          <a:endCxn id="12" idx="0"/>
        </xdr:cNvCxnSpPr>
      </xdr:nvCxnSpPr>
      <xdr:spPr>
        <a:xfrm rot="5400000">
          <a:off x="3094077" y="1225034"/>
          <a:ext cx="628651" cy="2274333"/>
        </a:xfrm>
        <a:prstGeom prst="bentConnector3">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278369</xdr:colOff>
      <xdr:row>10</xdr:row>
      <xdr:rowOff>142874</xdr:rowOff>
    </xdr:from>
    <xdr:to>
      <xdr:col>11</xdr:col>
      <xdr:colOff>149779</xdr:colOff>
      <xdr:row>14</xdr:row>
      <xdr:rowOff>9525</xdr:rowOff>
    </xdr:to>
    <xdr:cxnSp macro="">
      <xdr:nvCxnSpPr>
        <xdr:cNvPr id="10" name="Connector: Elbow 9">
          <a:extLst>
            <a:ext uri="{FF2B5EF4-FFF2-40B4-BE49-F238E27FC236}">
              <a16:creationId xmlns:a16="http://schemas.microsoft.com/office/drawing/2014/main" id="{863C82A0-FACA-47D8-B91C-0199CD8B7980}"/>
            </a:ext>
          </a:extLst>
        </xdr:cNvPr>
        <xdr:cNvCxnSpPr>
          <a:stCxn id="3" idx="2"/>
          <a:endCxn id="13" idx="0"/>
        </xdr:cNvCxnSpPr>
      </xdr:nvCxnSpPr>
      <xdr:spPr>
        <a:xfrm rot="16200000" flipH="1">
          <a:off x="5386148" y="1207295"/>
          <a:ext cx="628651" cy="2309810"/>
        </a:xfrm>
        <a:prstGeom prst="bentConnector3">
          <a:avLst>
            <a:gd name="adj1" fmla="val 50000"/>
          </a:avLst>
        </a:prstGeom>
        <a:ln w="28575">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442435</xdr:colOff>
      <xdr:row>14</xdr:row>
      <xdr:rowOff>9526</xdr:rowOff>
    </xdr:from>
    <xdr:to>
      <xdr:col>6</xdr:col>
      <xdr:colOff>442435</xdr:colOff>
      <xdr:row>18</xdr:row>
      <xdr:rowOff>157163</xdr:rowOff>
    </xdr:to>
    <xdr:grpSp>
      <xdr:nvGrpSpPr>
        <xdr:cNvPr id="20" name="Group 19">
          <a:extLst>
            <a:ext uri="{FF2B5EF4-FFF2-40B4-BE49-F238E27FC236}">
              <a16:creationId xmlns:a16="http://schemas.microsoft.com/office/drawing/2014/main" id="{6C1DD7AF-279E-2798-EE80-682EB5CAC356}"/>
            </a:ext>
          </a:extLst>
        </xdr:cNvPr>
        <xdr:cNvGrpSpPr/>
      </xdr:nvGrpSpPr>
      <xdr:grpSpPr>
        <a:xfrm>
          <a:off x="442435" y="2587626"/>
          <a:ext cx="3810000" cy="884237"/>
          <a:chOff x="1061560" y="1933576"/>
          <a:chExt cx="3657600" cy="909637"/>
        </a:xfrm>
      </xdr:grpSpPr>
      <xdr:sp macro="" textlink="">
        <xdr:nvSpPr>
          <xdr:cNvPr id="12" name="Rectangle 11">
            <a:extLst>
              <a:ext uri="{FF2B5EF4-FFF2-40B4-BE49-F238E27FC236}">
                <a16:creationId xmlns:a16="http://schemas.microsoft.com/office/drawing/2014/main" id="{7792ACC7-60E8-4295-B051-1FA4D9482D16}"/>
              </a:ext>
            </a:extLst>
          </xdr:cNvPr>
          <xdr:cNvSpPr/>
        </xdr:nvSpPr>
        <xdr:spPr>
          <a:xfrm>
            <a:off x="1061560" y="1933576"/>
            <a:ext cx="3657600" cy="457200"/>
          </a:xfrm>
          <a:prstGeom prst="rect">
            <a:avLst/>
          </a:prstGeom>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lang="en-US" sz="1800" baseline="0">
                <a:solidFill>
                  <a:schemeClr val="lt1"/>
                </a:solidFill>
                <a:effectLst/>
                <a:latin typeface="+mn-lt"/>
                <a:ea typeface="+mn-ea"/>
                <a:cs typeface="+mn-cs"/>
              </a:rPr>
              <a:t>People Retained on ART</a:t>
            </a:r>
            <a:endParaRPr lang="en-US" sz="1800">
              <a:effectLst/>
            </a:endParaRPr>
          </a:p>
        </xdr:txBody>
      </xdr:sp>
      <xdr:sp macro="" textlink="">
        <xdr:nvSpPr>
          <xdr:cNvPr id="18" name="Rectangle 17">
            <a:extLst>
              <a:ext uri="{FF2B5EF4-FFF2-40B4-BE49-F238E27FC236}">
                <a16:creationId xmlns:a16="http://schemas.microsoft.com/office/drawing/2014/main" id="{E7D42A60-1643-406F-AE3C-9A9577E6B934}"/>
              </a:ext>
            </a:extLst>
          </xdr:cNvPr>
          <xdr:cNvSpPr/>
        </xdr:nvSpPr>
        <xdr:spPr>
          <a:xfrm>
            <a:off x="1061560" y="2386013"/>
            <a:ext cx="3657600" cy="457200"/>
          </a:xfrm>
          <a:prstGeom prst="rect">
            <a:avLst/>
          </a:prstGeom>
          <a:solidFill>
            <a:schemeClr val="accent1">
              <a:lumMod val="20000"/>
              <a:lumOff val="80000"/>
            </a:schemeClr>
          </a:solid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1100">
                <a:solidFill>
                  <a:schemeClr val="tx1"/>
                </a:solidFill>
              </a:rPr>
              <a:t>Number of people on ART from previous year minus attrition (inputted on algorithm</a:t>
            </a:r>
            <a:r>
              <a:rPr lang="en-US" sz="1100" baseline="0">
                <a:solidFill>
                  <a:schemeClr val="tx1"/>
                </a:solidFill>
              </a:rPr>
              <a:t> tab)</a:t>
            </a:r>
            <a:endParaRPr lang="en-US" sz="1100">
              <a:solidFill>
                <a:schemeClr val="tx1"/>
              </a:solidFill>
            </a:endParaRPr>
          </a:p>
        </xdr:txBody>
      </xdr:sp>
    </xdr:grpSp>
    <xdr:clientData/>
  </xdr:twoCellAnchor>
  <xdr:twoCellAnchor>
    <xdr:from>
      <xdr:col>2</xdr:col>
      <xdr:colOff>91914</xdr:colOff>
      <xdr:row>27</xdr:row>
      <xdr:rowOff>8573</xdr:rowOff>
    </xdr:from>
    <xdr:to>
      <xdr:col>7</xdr:col>
      <xdr:colOff>278367</xdr:colOff>
      <xdr:row>32</xdr:row>
      <xdr:rowOff>28575</xdr:rowOff>
    </xdr:to>
    <xdr:cxnSp macro="">
      <xdr:nvCxnSpPr>
        <xdr:cNvPr id="23" name="Connector: Elbow 22">
          <a:extLst>
            <a:ext uri="{FF2B5EF4-FFF2-40B4-BE49-F238E27FC236}">
              <a16:creationId xmlns:a16="http://schemas.microsoft.com/office/drawing/2014/main" id="{8F4C6D7A-4232-4540-996C-B226E02DDB5C}"/>
            </a:ext>
          </a:extLst>
        </xdr:cNvPr>
        <xdr:cNvCxnSpPr>
          <a:stCxn id="6" idx="2"/>
          <a:endCxn id="15" idx="0"/>
        </xdr:cNvCxnSpPr>
      </xdr:nvCxnSpPr>
      <xdr:spPr>
        <a:xfrm rot="16200000" flipH="1">
          <a:off x="2442090" y="4021097"/>
          <a:ext cx="972502" cy="3234453"/>
        </a:xfrm>
        <a:prstGeom prst="bentConnector3">
          <a:avLst>
            <a:gd name="adj1" fmla="val 50000"/>
          </a:avLst>
        </a:prstGeom>
        <a:ln w="28575">
          <a:solidFill>
            <a:srgbClr val="FFC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278368</xdr:colOff>
      <xdr:row>27</xdr:row>
      <xdr:rowOff>8573</xdr:rowOff>
    </xdr:from>
    <xdr:to>
      <xdr:col>11</xdr:col>
      <xdr:colOff>149778</xdr:colOff>
      <xdr:row>32</xdr:row>
      <xdr:rowOff>28575</xdr:rowOff>
    </xdr:to>
    <xdr:cxnSp macro="">
      <xdr:nvCxnSpPr>
        <xdr:cNvPr id="27" name="Connector: Elbow 26">
          <a:extLst>
            <a:ext uri="{FF2B5EF4-FFF2-40B4-BE49-F238E27FC236}">
              <a16:creationId xmlns:a16="http://schemas.microsoft.com/office/drawing/2014/main" id="{6EFF168B-3B76-4628-882B-6403894BD6A8}"/>
            </a:ext>
          </a:extLst>
        </xdr:cNvPr>
        <xdr:cNvCxnSpPr>
          <a:stCxn id="4" idx="2"/>
          <a:endCxn id="15" idx="0"/>
        </xdr:cNvCxnSpPr>
      </xdr:nvCxnSpPr>
      <xdr:spPr>
        <a:xfrm rot="5400000">
          <a:off x="5214222" y="4483419"/>
          <a:ext cx="972502" cy="2309810"/>
        </a:xfrm>
        <a:prstGeom prst="bentConnector3">
          <a:avLst>
            <a:gd name="adj1" fmla="val 50000"/>
          </a:avLst>
        </a:prstGeom>
        <a:ln w="28575">
          <a:solidFill>
            <a:srgbClr val="FFC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183354</xdr:colOff>
      <xdr:row>27</xdr:row>
      <xdr:rowOff>8573</xdr:rowOff>
    </xdr:from>
    <xdr:to>
      <xdr:col>7</xdr:col>
      <xdr:colOff>278367</xdr:colOff>
      <xdr:row>32</xdr:row>
      <xdr:rowOff>28575</xdr:rowOff>
    </xdr:to>
    <xdr:cxnSp macro="">
      <xdr:nvCxnSpPr>
        <xdr:cNvPr id="28" name="Connector: Elbow 27">
          <a:extLst>
            <a:ext uri="{FF2B5EF4-FFF2-40B4-BE49-F238E27FC236}">
              <a16:creationId xmlns:a16="http://schemas.microsoft.com/office/drawing/2014/main" id="{59195F61-B75A-4748-B85B-7E1AC9A27D69}"/>
            </a:ext>
          </a:extLst>
        </xdr:cNvPr>
        <xdr:cNvCxnSpPr>
          <a:stCxn id="5" idx="2"/>
          <a:endCxn id="15" idx="0"/>
        </xdr:cNvCxnSpPr>
      </xdr:nvCxnSpPr>
      <xdr:spPr>
        <a:xfrm rot="16200000" flipH="1">
          <a:off x="3402210" y="4981217"/>
          <a:ext cx="972502" cy="1314213"/>
        </a:xfrm>
        <a:prstGeom prst="bentConnector3">
          <a:avLst>
            <a:gd name="adj1" fmla="val 50000"/>
          </a:avLst>
        </a:prstGeom>
        <a:ln w="28575">
          <a:solidFill>
            <a:srgbClr val="FFC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442435</xdr:colOff>
      <xdr:row>18</xdr:row>
      <xdr:rowOff>157163</xdr:rowOff>
    </xdr:from>
    <xdr:to>
      <xdr:col>5</xdr:col>
      <xdr:colOff>183355</xdr:colOff>
      <xdr:row>22</xdr:row>
      <xdr:rowOff>138113</xdr:rowOff>
    </xdr:to>
    <xdr:cxnSp macro="">
      <xdr:nvCxnSpPr>
        <xdr:cNvPr id="35" name="Connector: Elbow 34">
          <a:extLst>
            <a:ext uri="{FF2B5EF4-FFF2-40B4-BE49-F238E27FC236}">
              <a16:creationId xmlns:a16="http://schemas.microsoft.com/office/drawing/2014/main" id="{CBCA59CB-EA0E-4F64-BB1A-7DB250944FF3}"/>
            </a:ext>
          </a:extLst>
        </xdr:cNvPr>
        <xdr:cNvCxnSpPr>
          <a:stCxn id="18" idx="2"/>
          <a:endCxn id="5" idx="0"/>
        </xdr:cNvCxnSpPr>
      </xdr:nvCxnSpPr>
      <xdr:spPr>
        <a:xfrm rot="16200000" flipH="1">
          <a:off x="2379820" y="3477578"/>
          <a:ext cx="742950" cy="960120"/>
        </a:xfrm>
        <a:prstGeom prst="bentConnector3">
          <a:avLst>
            <a:gd name="adj1" fmla="val 50000"/>
          </a:avLst>
        </a:prstGeom>
        <a:ln w="28575">
          <a:solidFill>
            <a:schemeClr val="accent5"/>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91915</xdr:colOff>
      <xdr:row>18</xdr:row>
      <xdr:rowOff>157163</xdr:rowOff>
    </xdr:from>
    <xdr:to>
      <xdr:col>3</xdr:col>
      <xdr:colOff>442435</xdr:colOff>
      <xdr:row>22</xdr:row>
      <xdr:rowOff>138113</xdr:rowOff>
    </xdr:to>
    <xdr:cxnSp macro="">
      <xdr:nvCxnSpPr>
        <xdr:cNvPr id="38" name="Connector: Elbow 37">
          <a:extLst>
            <a:ext uri="{FF2B5EF4-FFF2-40B4-BE49-F238E27FC236}">
              <a16:creationId xmlns:a16="http://schemas.microsoft.com/office/drawing/2014/main" id="{A9ABC17B-33FF-4A10-BDFC-84B9E992ED1C}"/>
            </a:ext>
          </a:extLst>
        </xdr:cNvPr>
        <xdr:cNvCxnSpPr>
          <a:stCxn id="18" idx="2"/>
          <a:endCxn id="6" idx="0"/>
        </xdr:cNvCxnSpPr>
      </xdr:nvCxnSpPr>
      <xdr:spPr>
        <a:xfrm rot="5400000">
          <a:off x="1419700" y="3477578"/>
          <a:ext cx="742950" cy="960120"/>
        </a:xfrm>
        <a:prstGeom prst="bentConnector3">
          <a:avLst>
            <a:gd name="adj1" fmla="val 50000"/>
          </a:avLst>
        </a:prstGeom>
        <a:ln w="28575">
          <a:solidFill>
            <a:schemeClr val="accent5"/>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149778</xdr:colOff>
      <xdr:row>18</xdr:row>
      <xdr:rowOff>157163</xdr:rowOff>
    </xdr:from>
    <xdr:to>
      <xdr:col>11</xdr:col>
      <xdr:colOff>149778</xdr:colOff>
      <xdr:row>22</xdr:row>
      <xdr:rowOff>138113</xdr:rowOff>
    </xdr:to>
    <xdr:cxnSp macro="">
      <xdr:nvCxnSpPr>
        <xdr:cNvPr id="45" name="Straight Arrow Connector 44">
          <a:extLst>
            <a:ext uri="{FF2B5EF4-FFF2-40B4-BE49-F238E27FC236}">
              <a16:creationId xmlns:a16="http://schemas.microsoft.com/office/drawing/2014/main" id="{FCB8A3CC-A295-52A9-61C4-CEE05B0BE6BE}"/>
            </a:ext>
          </a:extLst>
        </xdr:cNvPr>
        <xdr:cNvCxnSpPr>
          <a:stCxn id="16" idx="2"/>
          <a:endCxn id="4" idx="0"/>
        </xdr:cNvCxnSpPr>
      </xdr:nvCxnSpPr>
      <xdr:spPr>
        <a:xfrm>
          <a:off x="6855378" y="3586163"/>
          <a:ext cx="0" cy="742950"/>
        </a:xfrm>
        <a:prstGeom prst="straightConnector1">
          <a:avLst/>
        </a:prstGeom>
        <a:ln w="28575">
          <a:solidFill>
            <a:schemeClr val="accent5"/>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242410</xdr:colOff>
      <xdr:row>24</xdr:row>
      <xdr:rowOff>33338</xdr:rowOff>
    </xdr:from>
    <xdr:to>
      <xdr:col>9</xdr:col>
      <xdr:colOff>142875</xdr:colOff>
      <xdr:row>25</xdr:row>
      <xdr:rowOff>113349</xdr:rowOff>
    </xdr:to>
    <xdr:sp macro="" textlink="">
      <xdr:nvSpPr>
        <xdr:cNvPr id="25" name="Rectangle 24">
          <a:extLst>
            <a:ext uri="{FF2B5EF4-FFF2-40B4-BE49-F238E27FC236}">
              <a16:creationId xmlns:a16="http://schemas.microsoft.com/office/drawing/2014/main" id="{89C1D716-E288-4B56-864C-2B4356117A6A}"/>
            </a:ext>
          </a:extLst>
        </xdr:cNvPr>
        <xdr:cNvSpPr/>
      </xdr:nvSpPr>
      <xdr:spPr>
        <a:xfrm>
          <a:off x="5119210" y="4605338"/>
          <a:ext cx="510065" cy="270511"/>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a:solidFill>
                <a:schemeClr val="bg1"/>
              </a:solidFill>
            </a:rPr>
            <a:t>X</a:t>
          </a:r>
        </a:p>
      </xdr:txBody>
    </xdr:sp>
    <xdr:clientData/>
  </xdr:twoCellAnchor>
  <xdr:twoCellAnchor>
    <xdr:from>
      <xdr:col>3</xdr:col>
      <xdr:colOff>451960</xdr:colOff>
      <xdr:row>24</xdr:row>
      <xdr:rowOff>33338</xdr:rowOff>
    </xdr:from>
    <xdr:to>
      <xdr:col>4</xdr:col>
      <xdr:colOff>352425</xdr:colOff>
      <xdr:row>25</xdr:row>
      <xdr:rowOff>113349</xdr:rowOff>
    </xdr:to>
    <xdr:sp macro="" textlink="">
      <xdr:nvSpPr>
        <xdr:cNvPr id="26" name="Rectangle 25">
          <a:extLst>
            <a:ext uri="{FF2B5EF4-FFF2-40B4-BE49-F238E27FC236}">
              <a16:creationId xmlns:a16="http://schemas.microsoft.com/office/drawing/2014/main" id="{C304A12A-C1B2-4D13-A944-13F3AE91E960}"/>
            </a:ext>
          </a:extLst>
        </xdr:cNvPr>
        <xdr:cNvSpPr/>
      </xdr:nvSpPr>
      <xdr:spPr>
        <a:xfrm>
          <a:off x="2280760" y="4605338"/>
          <a:ext cx="510065" cy="270511"/>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a:solidFill>
                <a:schemeClr val="bg1"/>
              </a:solidFill>
            </a:rPr>
            <a:t>X</a:t>
          </a:r>
        </a:p>
      </xdr:txBody>
    </xdr:sp>
    <xdr:clientData/>
  </xdr:twoCellAnchor>
  <xdr:twoCellAnchor>
    <xdr:from>
      <xdr:col>0</xdr:col>
      <xdr:colOff>356710</xdr:colOff>
      <xdr:row>24</xdr:row>
      <xdr:rowOff>33338</xdr:rowOff>
    </xdr:from>
    <xdr:to>
      <xdr:col>1</xdr:col>
      <xdr:colOff>257175</xdr:colOff>
      <xdr:row>25</xdr:row>
      <xdr:rowOff>113349</xdr:rowOff>
    </xdr:to>
    <xdr:sp macro="" textlink="">
      <xdr:nvSpPr>
        <xdr:cNvPr id="29" name="Rectangle 28">
          <a:extLst>
            <a:ext uri="{FF2B5EF4-FFF2-40B4-BE49-F238E27FC236}">
              <a16:creationId xmlns:a16="http://schemas.microsoft.com/office/drawing/2014/main" id="{69AC2C9C-5B8D-46E7-B145-82E3048ADF0B}"/>
            </a:ext>
          </a:extLst>
        </xdr:cNvPr>
        <xdr:cNvSpPr/>
      </xdr:nvSpPr>
      <xdr:spPr>
        <a:xfrm>
          <a:off x="356710" y="4605338"/>
          <a:ext cx="510065" cy="270511"/>
        </a:xfrm>
        <a:prstGeom prst="rect">
          <a:avLst/>
        </a:prstGeom>
        <a:noFill/>
        <a:ln>
          <a:no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lang="en-US" sz="2400">
              <a:solidFill>
                <a:schemeClr val="bg1"/>
              </a:solidFill>
            </a:rPr>
            <a:t>X</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4232</xdr:colOff>
      <xdr:row>10</xdr:row>
      <xdr:rowOff>23811</xdr:rowOff>
    </xdr:from>
    <xdr:to>
      <xdr:col>9</xdr:col>
      <xdr:colOff>38099</xdr:colOff>
      <xdr:row>32</xdr:row>
      <xdr:rowOff>15240</xdr:rowOff>
    </xdr:to>
    <xdr:graphicFrame macro="">
      <xdr:nvGraphicFramePr>
        <xdr:cNvPr id="2" name="Chart 1">
          <a:extLst>
            <a:ext uri="{FF2B5EF4-FFF2-40B4-BE49-F238E27FC236}">
              <a16:creationId xmlns:a16="http://schemas.microsoft.com/office/drawing/2014/main" id="{9AE7EC39-47C9-D494-1E38-5DDBCF1C25F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c:userShapes xmlns:c="http://schemas.openxmlformats.org/drawingml/2006/chart">
  <cdr:relSizeAnchor xmlns:cdr="http://schemas.openxmlformats.org/drawingml/2006/chartDrawing">
    <cdr:from>
      <cdr:x>0.24043</cdr:x>
      <cdr:y>0.93174</cdr:y>
    </cdr:from>
    <cdr:to>
      <cdr:x>0.4833</cdr:x>
      <cdr:y>0.99797</cdr:y>
    </cdr:to>
    <cdr:sp macro="" textlink="">
      <cdr:nvSpPr>
        <cdr:cNvPr id="2" name="TextBox 1">
          <a:extLst xmlns:a="http://schemas.openxmlformats.org/drawingml/2006/main">
            <a:ext uri="{FF2B5EF4-FFF2-40B4-BE49-F238E27FC236}">
              <a16:creationId xmlns:a16="http://schemas.microsoft.com/office/drawing/2014/main" id="{491617AE-0485-28C7-A296-BD373F5BC40A}"/>
            </a:ext>
          </a:extLst>
        </cdr:cNvPr>
        <cdr:cNvSpPr txBox="1"/>
      </cdr:nvSpPr>
      <cdr:spPr>
        <a:xfrm xmlns:a="http://schemas.openxmlformats.org/drawingml/2006/main">
          <a:off x="2578192" y="3896945"/>
          <a:ext cx="2604303" cy="277002"/>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pPr algn="l"/>
          <a:r>
            <a:rPr lang="en-US" sz="1100" i="1"/>
            <a:t>Based</a:t>
          </a:r>
          <a:r>
            <a:rPr lang="en-US" sz="1100" i="1" baseline="0"/>
            <a:t> on Forecasted ART Numbers</a:t>
          </a:r>
          <a:endParaRPr lang="en-US" sz="1100" i="1"/>
        </a:p>
      </cdr:txBody>
    </cdr:sp>
  </cdr:relSizeAnchor>
  <cdr:relSizeAnchor xmlns:cdr="http://schemas.openxmlformats.org/drawingml/2006/chartDrawing">
    <cdr:from>
      <cdr:x>0.02209</cdr:x>
      <cdr:y>0.93174</cdr:y>
    </cdr:from>
    <cdr:to>
      <cdr:x>0.23549</cdr:x>
      <cdr:y>0.99797</cdr:y>
    </cdr:to>
    <cdr:sp macro="" textlink="">
      <cdr:nvSpPr>
        <cdr:cNvPr id="3" name="TextBox 1">
          <a:extLst xmlns:a="http://schemas.openxmlformats.org/drawingml/2006/main">
            <a:ext uri="{FF2B5EF4-FFF2-40B4-BE49-F238E27FC236}">
              <a16:creationId xmlns:a16="http://schemas.microsoft.com/office/drawing/2014/main" id="{8F76FA51-D5F0-A64F-C352-527263DF5D6B}"/>
            </a:ext>
          </a:extLst>
        </cdr:cNvPr>
        <cdr:cNvSpPr txBox="1"/>
      </cdr:nvSpPr>
      <cdr:spPr>
        <a:xfrm xmlns:a="http://schemas.openxmlformats.org/drawingml/2006/main">
          <a:off x="236902" y="3896945"/>
          <a:ext cx="2288283" cy="277002"/>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r"/>
          <a:r>
            <a:rPr lang="en-US" sz="1100" i="1"/>
            <a:t>Based</a:t>
          </a:r>
          <a:r>
            <a:rPr lang="en-US" sz="1100" i="1" baseline="0"/>
            <a:t> on UNAIDS ART Numbers</a:t>
          </a:r>
          <a:endParaRPr lang="en-US" sz="1100" i="1"/>
        </a:p>
      </cdr:txBody>
    </cdr:sp>
  </cdr:relSizeAnchor>
  <cdr:relSizeAnchor xmlns:cdr="http://schemas.openxmlformats.org/drawingml/2006/chartDrawing">
    <cdr:from>
      <cdr:x>0.18595</cdr:x>
      <cdr:y>0.80706</cdr:y>
    </cdr:from>
    <cdr:to>
      <cdr:x>0.22858</cdr:x>
      <cdr:y>0.93077</cdr:y>
    </cdr:to>
    <cdr:grpSp>
      <cdr:nvGrpSpPr>
        <cdr:cNvPr id="15" name="Group 14">
          <a:extLst xmlns:a="http://schemas.openxmlformats.org/drawingml/2006/main">
            <a:ext uri="{FF2B5EF4-FFF2-40B4-BE49-F238E27FC236}">
              <a16:creationId xmlns:a16="http://schemas.microsoft.com/office/drawing/2014/main" id="{6E3CD0D4-CADA-9CBA-C656-F100F5CF1550}"/>
            </a:ext>
          </a:extLst>
        </cdr:cNvPr>
        <cdr:cNvGrpSpPr/>
      </cdr:nvGrpSpPr>
      <cdr:grpSpPr>
        <a:xfrm xmlns:a="http://schemas.openxmlformats.org/drawingml/2006/main">
          <a:off x="2089723" y="3250198"/>
          <a:ext cx="479079" cy="498205"/>
          <a:chOff x="1993901" y="3375467"/>
          <a:chExt cx="457200" cy="517419"/>
        </a:xfrm>
      </cdr:grpSpPr>
      <cdr:sp macro="" textlink="">
        <cdr:nvSpPr>
          <cdr:cNvPr id="4" name="TextBox 3">
            <a:extLst xmlns:a="http://schemas.openxmlformats.org/drawingml/2006/main">
              <a:ext uri="{FF2B5EF4-FFF2-40B4-BE49-F238E27FC236}">
                <a16:creationId xmlns:a16="http://schemas.microsoft.com/office/drawing/2014/main" id="{D83A5B70-2A1D-AEFA-D54E-4953DF6FB7FF}"/>
              </a:ext>
            </a:extLst>
          </cdr:cNvPr>
          <cdr:cNvSpPr txBox="1"/>
        </cdr:nvSpPr>
        <cdr:spPr>
          <a:xfrm xmlns:a="http://schemas.openxmlformats.org/drawingml/2006/main">
            <a:off x="1993901" y="3682384"/>
            <a:ext cx="457200" cy="210502"/>
          </a:xfrm>
          <a:prstGeom xmlns:a="http://schemas.openxmlformats.org/drawingml/2006/main" prst="rect">
            <a:avLst/>
          </a:prstGeom>
          <a:solidFill xmlns:a="http://schemas.openxmlformats.org/drawingml/2006/main">
            <a:schemeClr val="tx2"/>
          </a:solidFill>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sp macro="" textlink="">
        <cdr:nvSpPr>
          <cdr:cNvPr id="7" name="TextBox 1">
            <a:extLst xmlns:a="http://schemas.openxmlformats.org/drawingml/2006/main">
              <a:ext uri="{FF2B5EF4-FFF2-40B4-BE49-F238E27FC236}">
                <a16:creationId xmlns:a16="http://schemas.microsoft.com/office/drawing/2014/main" id="{CED30265-6393-19A0-B923-10D620046837}"/>
              </a:ext>
            </a:extLst>
          </cdr:cNvPr>
          <cdr:cNvSpPr txBox="1"/>
        </cdr:nvSpPr>
        <cdr:spPr>
          <a:xfrm xmlns:a="http://schemas.openxmlformats.org/drawingml/2006/main">
            <a:off x="1993901" y="3375467"/>
            <a:ext cx="457200" cy="210502"/>
          </a:xfrm>
          <a:prstGeom xmlns:a="http://schemas.openxmlformats.org/drawingml/2006/main" prst="rect">
            <a:avLst/>
          </a:prstGeom>
          <a:pattFill xmlns:a="http://schemas.openxmlformats.org/drawingml/2006/main" prst="wdUpDiag">
            <a:fgClr>
              <a:schemeClr val="tx2"/>
            </a:fgClr>
            <a:bgClr>
              <a:schemeClr val="bg1"/>
            </a:bgClr>
          </a:pattFill>
          <a:ln xmlns:a="http://schemas.openxmlformats.org/drawingml/2006/main">
            <a:solidFill>
              <a:schemeClr val="tx2"/>
            </a:solidFill>
          </a:l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US" sz="1100"/>
          </a:p>
        </cdr:txBody>
      </cdr:sp>
    </cdr:grpSp>
  </cdr:relSizeAnchor>
  <cdr:relSizeAnchor xmlns:cdr="http://schemas.openxmlformats.org/drawingml/2006/chartDrawing">
    <cdr:from>
      <cdr:x>0.24372</cdr:x>
      <cdr:y>0.80706</cdr:y>
    </cdr:from>
    <cdr:to>
      <cdr:x>0.28635</cdr:x>
      <cdr:y>0.93077</cdr:y>
    </cdr:to>
    <cdr:grpSp>
      <cdr:nvGrpSpPr>
        <cdr:cNvPr id="14" name="Group 13">
          <a:extLst xmlns:a="http://schemas.openxmlformats.org/drawingml/2006/main">
            <a:ext uri="{FF2B5EF4-FFF2-40B4-BE49-F238E27FC236}">
              <a16:creationId xmlns:a16="http://schemas.microsoft.com/office/drawing/2014/main" id="{9F16C2DC-21CD-6FE8-4EE4-4632FE7B046C}"/>
            </a:ext>
          </a:extLst>
        </cdr:cNvPr>
        <cdr:cNvGrpSpPr/>
      </cdr:nvGrpSpPr>
      <cdr:grpSpPr>
        <a:xfrm xmlns:a="http://schemas.openxmlformats.org/drawingml/2006/main">
          <a:off x="2738947" y="3250198"/>
          <a:ext cx="479080" cy="498205"/>
          <a:chOff x="2662856" y="3375467"/>
          <a:chExt cx="457200" cy="517419"/>
        </a:xfrm>
      </cdr:grpSpPr>
      <cdr:sp macro="" textlink="">
        <cdr:nvSpPr>
          <cdr:cNvPr id="6" name="TextBox 1">
            <a:extLst xmlns:a="http://schemas.openxmlformats.org/drawingml/2006/main">
              <a:ext uri="{FF2B5EF4-FFF2-40B4-BE49-F238E27FC236}">
                <a16:creationId xmlns:a16="http://schemas.microsoft.com/office/drawing/2014/main" id="{FA5351AF-82B8-723A-7C30-892DE1D0664A}"/>
              </a:ext>
            </a:extLst>
          </cdr:cNvPr>
          <cdr:cNvSpPr txBox="1"/>
        </cdr:nvSpPr>
        <cdr:spPr>
          <a:xfrm xmlns:a="http://schemas.openxmlformats.org/drawingml/2006/main">
            <a:off x="2662856" y="3682384"/>
            <a:ext cx="457200" cy="210502"/>
          </a:xfrm>
          <a:prstGeom xmlns:a="http://schemas.openxmlformats.org/drawingml/2006/main" prst="rect">
            <a:avLst/>
          </a:prstGeom>
          <a:solidFill xmlns:a="http://schemas.openxmlformats.org/drawingml/2006/main">
            <a:schemeClr val="accent1"/>
          </a:solidFill>
          <a:ln xmlns:a="http://schemas.openxmlformats.org/drawingml/2006/main">
            <a:solidFill>
              <a:schemeClr val="accent1"/>
            </a:solidFill>
          </a:l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US" sz="1100"/>
          </a:p>
        </cdr:txBody>
      </cdr:sp>
      <cdr:sp macro="" textlink="">
        <cdr:nvSpPr>
          <cdr:cNvPr id="5" name="TextBox 1">
            <a:extLst xmlns:a="http://schemas.openxmlformats.org/drawingml/2006/main">
              <a:ext uri="{FF2B5EF4-FFF2-40B4-BE49-F238E27FC236}">
                <a16:creationId xmlns:a16="http://schemas.microsoft.com/office/drawing/2014/main" id="{67F6AC0E-D9B9-B8A8-4090-4D86E8E224C1}"/>
              </a:ext>
            </a:extLst>
          </cdr:cNvPr>
          <cdr:cNvSpPr txBox="1"/>
        </cdr:nvSpPr>
        <cdr:spPr>
          <a:xfrm xmlns:a="http://schemas.openxmlformats.org/drawingml/2006/main">
            <a:off x="2662856" y="3375467"/>
            <a:ext cx="457200" cy="210502"/>
          </a:xfrm>
          <a:prstGeom xmlns:a="http://schemas.openxmlformats.org/drawingml/2006/main" prst="rect">
            <a:avLst/>
          </a:prstGeom>
          <a:pattFill xmlns:a="http://schemas.openxmlformats.org/drawingml/2006/main" prst="wdUpDiag">
            <a:fgClr>
              <a:schemeClr val="accent1"/>
            </a:fgClr>
            <a:bgClr>
              <a:schemeClr val="bg1"/>
            </a:bgClr>
          </a:pattFill>
          <a:ln xmlns:a="http://schemas.openxmlformats.org/drawingml/2006/main">
            <a:solidFill>
              <a:schemeClr val="accent1"/>
            </a:solidFill>
          </a:ln>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endParaRPr lang="en-US" sz="1100"/>
          </a:p>
        </cdr:txBody>
      </cdr:sp>
    </cdr:grpSp>
  </cdr:relSizeAnchor>
  <cdr:relSizeAnchor xmlns:cdr="http://schemas.openxmlformats.org/drawingml/2006/chartDrawing">
    <cdr:from>
      <cdr:x>0.29392</cdr:x>
      <cdr:y>0.79911</cdr:y>
    </cdr:from>
    <cdr:to>
      <cdr:x>0.53679</cdr:x>
      <cdr:y>0.93872</cdr:y>
    </cdr:to>
    <cdr:grpSp>
      <cdr:nvGrpSpPr>
        <cdr:cNvPr id="13" name="Group 12">
          <a:extLst xmlns:a="http://schemas.openxmlformats.org/drawingml/2006/main">
            <a:ext uri="{FF2B5EF4-FFF2-40B4-BE49-F238E27FC236}">
              <a16:creationId xmlns:a16="http://schemas.microsoft.com/office/drawing/2014/main" id="{78746393-13BD-BD6F-6951-CF1550D20C01}"/>
            </a:ext>
          </a:extLst>
        </cdr:cNvPr>
        <cdr:cNvGrpSpPr/>
      </cdr:nvGrpSpPr>
      <cdr:grpSpPr>
        <a:xfrm xmlns:a="http://schemas.openxmlformats.org/drawingml/2006/main">
          <a:off x="3303099" y="3218181"/>
          <a:ext cx="2729395" cy="562239"/>
          <a:chOff x="3151712" y="3342217"/>
          <a:chExt cx="2604303" cy="583919"/>
        </a:xfrm>
      </cdr:grpSpPr>
      <cdr:sp macro="" textlink="">
        <cdr:nvSpPr>
          <cdr:cNvPr id="8" name="TextBox 1">
            <a:extLst xmlns:a="http://schemas.openxmlformats.org/drawingml/2006/main">
              <a:ext uri="{FF2B5EF4-FFF2-40B4-BE49-F238E27FC236}">
                <a16:creationId xmlns:a16="http://schemas.microsoft.com/office/drawing/2014/main" id="{C1464DD9-9560-71DF-F17C-D40802326A32}"/>
              </a:ext>
            </a:extLst>
          </cdr:cNvPr>
          <cdr:cNvSpPr txBox="1"/>
        </cdr:nvSpPr>
        <cdr:spPr>
          <a:xfrm xmlns:a="http://schemas.openxmlformats.org/drawingml/2006/main">
            <a:off x="3151712" y="3342217"/>
            <a:ext cx="2604303" cy="277002"/>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i="1"/>
              <a:t>Tests</a:t>
            </a:r>
            <a:r>
              <a:rPr lang="en-US" sz="1100" i="1" baseline="0"/>
              <a:t> Needed for People with Elevated VLs</a:t>
            </a:r>
            <a:endParaRPr lang="en-US" sz="1100" i="1"/>
          </a:p>
        </cdr:txBody>
      </cdr:sp>
      <cdr:sp macro="" textlink="">
        <cdr:nvSpPr>
          <cdr:cNvPr id="9" name="TextBox 1">
            <a:extLst xmlns:a="http://schemas.openxmlformats.org/drawingml/2006/main">
              <a:ext uri="{FF2B5EF4-FFF2-40B4-BE49-F238E27FC236}">
                <a16:creationId xmlns:a16="http://schemas.microsoft.com/office/drawing/2014/main" id="{1BAA17F3-4E0D-8F0A-B9D6-8A5C8B7E47F8}"/>
              </a:ext>
            </a:extLst>
          </cdr:cNvPr>
          <cdr:cNvSpPr txBox="1"/>
        </cdr:nvSpPr>
        <cdr:spPr>
          <a:xfrm xmlns:a="http://schemas.openxmlformats.org/drawingml/2006/main">
            <a:off x="3151712" y="3649134"/>
            <a:ext cx="2604303" cy="277002"/>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a:r>
              <a:rPr lang="en-US" sz="1100" i="1"/>
              <a:t>Tests</a:t>
            </a:r>
            <a:r>
              <a:rPr lang="en-US" sz="1100" i="1" baseline="0"/>
              <a:t> Needed for People Initiating ART</a:t>
            </a:r>
            <a:endParaRPr lang="en-US" sz="1100" i="1"/>
          </a:p>
        </cdr:txBody>
      </cdr:sp>
    </cdr:grpSp>
  </cdr:relSizeAnchor>
  <cdr:relSizeAnchor xmlns:cdr="http://schemas.openxmlformats.org/drawingml/2006/chartDrawing">
    <cdr:from>
      <cdr:x>0.23615</cdr:x>
      <cdr:y>0.78886</cdr:y>
    </cdr:from>
    <cdr:to>
      <cdr:x>0.23615</cdr:x>
      <cdr:y>0.9747</cdr:y>
    </cdr:to>
    <cdr:cxnSp macro="">
      <cdr:nvCxnSpPr>
        <cdr:cNvPr id="16" name="Straight Connector 15">
          <a:extLst xmlns:a="http://schemas.openxmlformats.org/drawingml/2006/main">
            <a:ext uri="{FF2B5EF4-FFF2-40B4-BE49-F238E27FC236}">
              <a16:creationId xmlns:a16="http://schemas.microsoft.com/office/drawing/2014/main" id="{33B66C38-1F7A-6D34-E1BD-15E00DE1A497}"/>
            </a:ext>
          </a:extLst>
        </cdr:cNvPr>
        <cdr:cNvCxnSpPr/>
      </cdr:nvCxnSpPr>
      <cdr:spPr>
        <a:xfrm xmlns:a="http://schemas.openxmlformats.org/drawingml/2006/main">
          <a:off x="2532238" y="3299355"/>
          <a:ext cx="0" cy="777240"/>
        </a:xfrm>
        <a:prstGeom xmlns:a="http://schemas.openxmlformats.org/drawingml/2006/main" prst="line">
          <a:avLst/>
        </a:prstGeom>
        <a:ln xmlns:a="http://schemas.openxmlformats.org/drawingml/2006/main" w="19050">
          <a:solidFill>
            <a:sysClr val="windowText" lastClr="000000"/>
          </a:solidFill>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hyperlink" Target="https://aidsinfo.unaids.org/" TargetMode="External"/><Relationship Id="rId1" Type="http://schemas.openxmlformats.org/officeDocument/2006/relationships/hyperlink" Target="https://data.pepfar.gov/MicroStrategyLibrary/app/20F2A7EC4211131FF05EE7886B0CB640/355EAA1A48B14A157C2B5F8D1179B152/WE4AC556F31F540F49B8C578169B411E2--K597A6B424188C5664192CBA72F68403C" TargetMode="External"/></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D9A50B-813B-44BF-90FA-F35A686A2FEA}">
  <sheetPr>
    <tabColor theme="4" tint="-0.499984740745262"/>
  </sheetPr>
  <dimension ref="D1:P21"/>
  <sheetViews>
    <sheetView tabSelected="1" workbookViewId="0"/>
  </sheetViews>
  <sheetFormatPr defaultColWidth="9.08984375" defaultRowHeight="14.5" x14ac:dyDescent="0.35"/>
  <cols>
    <col min="1" max="1" width="3.90625" style="1" customWidth="1"/>
    <col min="2" max="12" width="9.08984375" style="1"/>
    <col min="13" max="13" width="11.36328125" style="1" customWidth="1"/>
    <col min="14" max="14" width="12.54296875" style="1" customWidth="1"/>
    <col min="15" max="16384" width="9.08984375" style="1"/>
  </cols>
  <sheetData>
    <row r="1" spans="4:14" s="53" customFormat="1" ht="60.75" customHeight="1" x14ac:dyDescent="0.3">
      <c r="D1" s="96" t="s">
        <v>127</v>
      </c>
    </row>
    <row r="3" spans="4:14" x14ac:dyDescent="0.35">
      <c r="M3" s="117" t="s">
        <v>111</v>
      </c>
      <c r="N3" s="117"/>
    </row>
    <row r="4" spans="4:14" x14ac:dyDescent="0.35">
      <c r="M4" s="36" t="s">
        <v>27</v>
      </c>
      <c r="N4" s="71" t="s">
        <v>26</v>
      </c>
    </row>
    <row r="5" spans="4:14" x14ac:dyDescent="0.35">
      <c r="M5" s="36" t="s">
        <v>27</v>
      </c>
      <c r="N5" s="61" t="s">
        <v>112</v>
      </c>
    </row>
    <row r="21" spans="16:16" x14ac:dyDescent="0.35">
      <c r="P21" s="1" t="s">
        <v>38</v>
      </c>
    </row>
  </sheetData>
  <sheetProtection algorithmName="SHA-512" hashValue="5i/5nk3rrjgNlPlwgRRjtIW4Cgr38gEZaCWhXvsGkTy1lGQXOZnMkWPl5prPMWKz0HVHttGnAb6W7IB78BWxQw==" saltValue="aUgBX5AwcpGizHxv9NQfzA==" spinCount="100000" sheet="1" objects="1" scenarios="1"/>
  <mergeCells count="1">
    <mergeCell ref="M3:N3"/>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5CD58E-911B-42FB-958B-5ADE8C3C4EA9}">
  <sheetPr>
    <tabColor theme="4" tint="0.79998168889431442"/>
  </sheetPr>
  <dimension ref="A1"/>
  <sheetViews>
    <sheetView workbookViewId="0"/>
  </sheetViews>
  <sheetFormatPr defaultColWidth="9.08984375" defaultRowHeight="14.5" x14ac:dyDescent="0.35"/>
  <cols>
    <col min="1" max="16384" width="9.08984375" style="1"/>
  </cols>
  <sheetData/>
  <sheetProtection algorithmName="SHA-512" hashValue="s0MdB0MF6A7AArsi2yYOEu3NYtVZ2vu7ksqR6j8mUHTacU2SZQKx3CrFMmAPX60gXPcPxOqn+nKKOqgc56Tdlg==" saltValue="524CPZfBeby4OoEDl4YAIA==" spinCount="100000" sheet="1" objects="1" scenarios="1"/>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DBC3F0-0C08-4F19-8936-703949DB866B}">
  <sheetPr>
    <tabColor theme="4" tint="-0.249977111117893"/>
  </sheetPr>
  <dimension ref="B1:I35"/>
  <sheetViews>
    <sheetView zoomScale="90" zoomScaleNormal="90" workbookViewId="0"/>
  </sheetViews>
  <sheetFormatPr defaultColWidth="9.08984375" defaultRowHeight="14.5" x14ac:dyDescent="0.35"/>
  <cols>
    <col min="1" max="1" width="3.6328125" style="1" customWidth="1"/>
    <col min="2" max="2" width="38.08984375" style="1" customWidth="1"/>
    <col min="3" max="9" width="17.453125" style="1" customWidth="1"/>
    <col min="10" max="16384" width="9.08984375" style="1"/>
  </cols>
  <sheetData>
    <row r="1" spans="2:9" s="56" customFormat="1" ht="35.25" customHeight="1" x14ac:dyDescent="0.35">
      <c r="B1" s="97" t="s">
        <v>101</v>
      </c>
    </row>
    <row r="2" spans="2:9" ht="15" thickBot="1" x14ac:dyDescent="0.4"/>
    <row r="3" spans="2:9" ht="15" thickBot="1" x14ac:dyDescent="0.4">
      <c r="B3" s="111" t="s">
        <v>130</v>
      </c>
      <c r="C3" s="120" t="s">
        <v>147</v>
      </c>
      <c r="D3" s="121"/>
      <c r="E3" s="93" t="str">
        <f>IF(
OR(VLOOKUP($C$3&amp;"Adults",'Number on ART'!$F:$AC,23,0)&lt;&gt;"",
VLOOKUP($C$3&amp;"Peds",'Number on ART'!$F:$AC,23,0)&lt;&gt;""),
"Incomplete Data, please review 'Number on ART' tab","")</f>
        <v/>
      </c>
    </row>
    <row r="4" spans="2:9" x14ac:dyDescent="0.35">
      <c r="B4" s="67" t="str">
        <f>IF(C9="Data Unavailable", "Data on the number of people on ART missing for selected country. Please populate data on 'Number on ART' tab","")</f>
        <v/>
      </c>
    </row>
    <row r="5" spans="2:9" ht="15" thickBot="1" x14ac:dyDescent="0.4">
      <c r="B5" s="3" t="s">
        <v>131</v>
      </c>
    </row>
    <row r="6" spans="2:9" x14ac:dyDescent="0.35">
      <c r="B6" s="104" t="s">
        <v>2</v>
      </c>
      <c r="C6" s="105">
        <f>'Algorithms &amp; Assumptions'!$C$3</f>
        <v>2022</v>
      </c>
      <c r="D6" s="105">
        <f t="shared" ref="D6:I6" si="0">C6+1</f>
        <v>2023</v>
      </c>
      <c r="E6" s="105">
        <f t="shared" si="0"/>
        <v>2024</v>
      </c>
      <c r="F6" s="105">
        <f t="shared" si="0"/>
        <v>2025</v>
      </c>
      <c r="G6" s="105">
        <f t="shared" si="0"/>
        <v>2026</v>
      </c>
      <c r="H6" s="105">
        <f t="shared" si="0"/>
        <v>2027</v>
      </c>
      <c r="I6" s="106">
        <f t="shared" si="0"/>
        <v>2028</v>
      </c>
    </row>
    <row r="7" spans="2:9" x14ac:dyDescent="0.35">
      <c r="B7" s="107" t="s">
        <v>141</v>
      </c>
      <c r="C7" s="65">
        <f>IF($E$3="",IF(VLOOKUP($C$3,Need!$B$6:$I$125,2,0)=0,"Data Unavailable",INDEX('ART Totals'!$Z$5:$AT$124, MATCH( $C$3,'ART Totals'!$Y$5:$Y$124),MATCH(C$6,'ART Totals'!$Z$4:$AT$4))*VLOOKUP($C$3,'Algorithms &amp; Assumptions'!$B$10:$H$129,5,0)),"Error")</f>
        <v>2262.9750000000004</v>
      </c>
      <c r="D7" s="65">
        <f>IF($E$3="",IF(VLOOKUP($C$3,Need!$B$6:$I$125,2,0)=0,"Data Unavailable",INDEX('ART Totals'!$Z$5:$AT$124, MATCH( $C$3,'ART Totals'!$Y$5:$Y$124),MATCH(D$6,'ART Totals'!$Z$4:$AT$4))*VLOOKUP($C$3,'Algorithms &amp; Assumptions'!$B$10:$H$129,5,0)),"Error")</f>
        <v>3162.17</v>
      </c>
      <c r="E7" s="65">
        <f>IF($E$3="",IF(VLOOKUP($C$3,Need!$B$6:$I$125,2,0)=0,"Data Unavailable",INDEX('ART Totals'!$Z$5:$AT$124, MATCH( $C$3,'ART Totals'!$Y$5:$Y$124),MATCH(E$6,'ART Totals'!$Z$4:$AT$4))*VLOOKUP($C$3,'Algorithms &amp; Assumptions'!$B$10:$H$129,5,0)),"Error")</f>
        <v>3282.8400000000011</v>
      </c>
      <c r="F7" s="65">
        <f>IF($E$3="",IF(VLOOKUP($C$3,Need!$B$6:$I$125,2,0)=0,"Data Unavailable",INDEX('ART Totals'!$Z$5:$AT$124, MATCH( $C$3,'ART Totals'!$Y$5:$Y$124),MATCH(F$6,'ART Totals'!$Z$4:$AT$4))*VLOOKUP($C$3,'Algorithms &amp; Assumptions'!$B$10:$H$129,5,0)),"Error")</f>
        <v>3403.5099999999998</v>
      </c>
      <c r="G7" s="65">
        <f>IF($E$3="",IF(VLOOKUP($C$3,Need!$B$6:$I$125,2,0)=0,"Data Unavailable",INDEX('ART Totals'!$Z$5:$AT$124, MATCH( $C$3,'ART Totals'!$Y$5:$Y$124),MATCH(G$6,'ART Totals'!$Z$4:$AT$4))*VLOOKUP($C$3,'Algorithms &amp; Assumptions'!$B$10:$H$129,5,0)),"Error")</f>
        <v>3524.1800000000003</v>
      </c>
      <c r="H7" s="65">
        <f>IF($E$3="",IF(VLOOKUP($C$3,Need!$B$6:$I$125,2,0)=0,"Data Unavailable",INDEX('ART Totals'!$Z$5:$AT$124, MATCH( $C$3,'ART Totals'!$Y$5:$Y$124),MATCH(H$6,'ART Totals'!$Z$4:$AT$4))*VLOOKUP($C$3,'Algorithms &amp; Assumptions'!$B$10:$H$129,5,0)),"Error")</f>
        <v>3644.8500000000013</v>
      </c>
      <c r="I7" s="108">
        <f>IF($E$3="",IF(VLOOKUP($C$3,Need!$B$6:$I$125,2,0)=0,"Data Unavailable",INDEX('ART Totals'!$Z$5:$AT$124, MATCH( $C$3,'ART Totals'!$Y$5:$Y$124),MATCH(I$6,'ART Totals'!$Z$4:$AT$4))*VLOOKUP($C$3,'Algorithms &amp; Assumptions'!$B$10:$H$129,5,0)),"Error")</f>
        <v>3765.5200000000023</v>
      </c>
    </row>
    <row r="8" spans="2:9" ht="15" thickBot="1" x14ac:dyDescent="0.4">
      <c r="B8" s="109" t="s">
        <v>142</v>
      </c>
      <c r="C8" s="100">
        <f>C9-C7</f>
        <v>906.74584000000004</v>
      </c>
      <c r="D8" s="100">
        <f t="shared" ref="D8:I8" si="1">D9-D7</f>
        <v>961.53441999999995</v>
      </c>
      <c r="E8" s="100">
        <f t="shared" si="1"/>
        <v>1016.3229999999994</v>
      </c>
      <c r="F8" s="100">
        <f t="shared" si="1"/>
        <v>1071.1115799999993</v>
      </c>
      <c r="G8" s="100">
        <f t="shared" si="1"/>
        <v>1125.9001599999992</v>
      </c>
      <c r="H8" s="100">
        <f t="shared" si="1"/>
        <v>1180.6887400000005</v>
      </c>
      <c r="I8" s="110">
        <f t="shared" si="1"/>
        <v>1235.47732</v>
      </c>
    </row>
    <row r="9" spans="2:9" ht="15" thickBot="1" x14ac:dyDescent="0.4">
      <c r="B9" s="101" t="s">
        <v>140</v>
      </c>
      <c r="C9" s="102">
        <f>IF($E$3="",IF(VLOOKUP($C3,Need!$B$6:$I$125,2,0)=0,"Data Unavailable",VLOOKUP($C3,Need!$B$6:$I$125,2,0)),"Error")</f>
        <v>3169.7208400000004</v>
      </c>
      <c r="D9" s="102">
        <f>IF($E$3="",IF(VLOOKUP($C3,Need!$B$6:$I$125,3,0)=0,"Data Unavailable",VLOOKUP($C3,Need!$B$6:$I$125,3,0)),"Error")</f>
        <v>4123.70442</v>
      </c>
      <c r="E9" s="102">
        <f>IF($E$3="",IF(VLOOKUP($C3,Need!$B$6:$I$125,4,0)=0,"Data Unavailable",VLOOKUP($C3,Need!$B$6:$I$125,4,0)),"Error")</f>
        <v>4299.1630000000005</v>
      </c>
      <c r="F9" s="102">
        <f>IF($E$3="",IF(VLOOKUP($C3,Need!$B$6:$I$125,5,0)=0,"Data Unavailable",VLOOKUP($C3,Need!$B$6:$I$125,5,0)),"Error")</f>
        <v>4474.6215799999991</v>
      </c>
      <c r="G9" s="102">
        <f>IF($E$3="",IF(VLOOKUP($C3,Need!$B$6:$I$125,6,0)=0,"Data Unavailable",VLOOKUP($C3,Need!$B$6:$I$125,6,0)),"Error")</f>
        <v>4650.0801599999995</v>
      </c>
      <c r="H9" s="102">
        <f>IF($E$3="",IF(VLOOKUP($C3,Need!$B$6:$I$125,7,0)=0,"Data Unavailable",VLOOKUP($C3,Need!$B$6:$I$125,7,0)),"Error")</f>
        <v>4825.5387400000018</v>
      </c>
      <c r="I9" s="103">
        <f>IF($E$3="",IF(VLOOKUP($C3,Need!$B$6:$I$125,8,0)=0,"Data Unavailable",VLOOKUP($C3,Need!$B$6:$I$125,8,0)),"Error")</f>
        <v>5000.9973200000022</v>
      </c>
    </row>
    <row r="10" spans="2:9" x14ac:dyDescent="0.35">
      <c r="D10" s="90"/>
      <c r="E10" s="90"/>
      <c r="F10" s="90"/>
      <c r="G10" s="90"/>
      <c r="H10" s="90"/>
      <c r="I10" s="90"/>
    </row>
    <row r="34" spans="2:7" ht="14.4" customHeight="1" x14ac:dyDescent="0.35">
      <c r="B34" s="122" t="s">
        <v>123</v>
      </c>
      <c r="C34" s="123" t="str">
        <f>VLOOKUP($C$3,'ART Forecast'!$B$8:$X$127,23,0)</f>
        <v/>
      </c>
      <c r="D34" s="123"/>
      <c r="E34" s="123"/>
      <c r="F34" s="118" t="str">
        <f>IF(OR(C34&lt;&gt;"",C35&lt;&gt;""),"Capping based on PLHIV may impact forecasted CD4 need.","")</f>
        <v/>
      </c>
      <c r="G34" s="119"/>
    </row>
    <row r="35" spans="2:7" x14ac:dyDescent="0.35">
      <c r="B35" s="122"/>
      <c r="C35" s="123" t="str">
        <f>VLOOKUP($C$3,'ART Forecast'!$B$130:$X$250,23,0)</f>
        <v/>
      </c>
      <c r="D35" s="123"/>
      <c r="E35" s="123"/>
      <c r="F35" s="118"/>
      <c r="G35" s="119"/>
    </row>
  </sheetData>
  <sheetProtection algorithmName="SHA-512" hashValue="nEJ7+xSVZb2nzVi2FhDFBzpBOqSNHKUU7s6lVwkHyA7xwdscq3Dp8zOxI+BG3SCtZtjCEHL2mo2CMwxp9JId5g==" saltValue="hnUjFaLDPTeyLGjjEHxwpA==" spinCount="100000" sheet="1" objects="1" scenarios="1"/>
  <mergeCells count="5">
    <mergeCell ref="F34:G35"/>
    <mergeCell ref="C3:D3"/>
    <mergeCell ref="B34:B35"/>
    <mergeCell ref="C34:E34"/>
    <mergeCell ref="C35:E35"/>
  </mergeCell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r:uid="{EDDC9B74-D336-4597-82FB-FD8417483A6C}">
          <x14:formula1>
            <xm:f>Countries!$B$4:$B$123</xm:f>
          </x14:formula1>
          <xm:sqref>C3:D3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tabColor theme="4" tint="-0.249977111117893"/>
    <pageSetUpPr autoPageBreaks="0"/>
  </sheetPr>
  <dimension ref="B1:AD125"/>
  <sheetViews>
    <sheetView showGridLines="0" zoomScaleNormal="100" workbookViewId="0">
      <pane ySplit="4" topLeftCell="A5" activePane="bottomLeft" state="frozen"/>
      <selection pane="bottomLeft" activeCell="A5" sqref="A5"/>
    </sheetView>
  </sheetViews>
  <sheetFormatPr defaultColWidth="9.08984375" defaultRowHeight="14.5" outlineLevelCol="1" x14ac:dyDescent="0.35"/>
  <cols>
    <col min="1" max="1" width="4.90625" style="1" customWidth="1"/>
    <col min="2" max="2" width="18.54296875" style="1" customWidth="1"/>
    <col min="3" max="3" width="14.36328125" style="1" bestFit="1" customWidth="1"/>
    <col min="4" max="4" width="16.36328125" style="1" customWidth="1"/>
    <col min="5" max="7" width="14.36328125" style="1" bestFit="1" customWidth="1"/>
    <col min="8" max="9" width="14.36328125" style="1" customWidth="1"/>
    <col min="10" max="10" width="9.08984375" style="1" customWidth="1"/>
    <col min="11" max="11" width="5.08984375" style="31" hidden="1" customWidth="1"/>
    <col min="12" max="12" width="9.08984375" style="1" hidden="1" customWidth="1"/>
    <col min="13" max="13" width="17.36328125" style="1" hidden="1" customWidth="1" outlineLevel="1"/>
    <col min="14" max="14" width="11.54296875" style="1" hidden="1" customWidth="1" outlineLevel="1"/>
    <col min="15" max="15" width="15.90625" style="1" hidden="1" customWidth="1" outlineLevel="1"/>
    <col min="16" max="20" width="10.54296875" style="1" hidden="1" customWidth="1" outlineLevel="1"/>
    <col min="21" max="21" width="14.90625" style="1" hidden="1" customWidth="1" outlineLevel="1"/>
    <col min="22" max="22" width="18.36328125" style="1" hidden="1" customWidth="1" outlineLevel="1"/>
    <col min="23" max="27" width="9.08984375" style="1" hidden="1" customWidth="1" outlineLevel="1"/>
    <col min="28" max="28" width="11.453125" style="1" hidden="1" customWidth="1" outlineLevel="1"/>
    <col min="29" max="29" width="10.36328125" style="1" hidden="1" customWidth="1" outlineLevel="1"/>
    <col min="30" max="30" width="9.08984375" style="1" hidden="1" customWidth="1" collapsed="1"/>
    <col min="31" max="16384" width="9.08984375" style="1"/>
  </cols>
  <sheetData>
    <row r="1" spans="2:29" s="56" customFormat="1" ht="35.25" customHeight="1" x14ac:dyDescent="0.35">
      <c r="B1" s="97" t="s">
        <v>36</v>
      </c>
    </row>
    <row r="2" spans="2:29" x14ac:dyDescent="0.35">
      <c r="B2" s="59" t="s">
        <v>104</v>
      </c>
      <c r="M2" s="32" t="s">
        <v>102</v>
      </c>
    </row>
    <row r="3" spans="2:29" x14ac:dyDescent="0.35">
      <c r="B3" s="3" t="s">
        <v>22</v>
      </c>
      <c r="M3" s="3" t="s">
        <v>20</v>
      </c>
      <c r="V3" s="3" t="s">
        <v>21</v>
      </c>
    </row>
    <row r="4" spans="2:29" x14ac:dyDescent="0.35">
      <c r="B4" s="28" t="s">
        <v>2</v>
      </c>
      <c r="C4" s="27">
        <f>'Algorithms &amp; Assumptions'!$C$3</f>
        <v>2022</v>
      </c>
      <c r="D4" s="27">
        <f t="shared" ref="D4:I4" si="0">C4+1</f>
        <v>2023</v>
      </c>
      <c r="E4" s="27">
        <f t="shared" si="0"/>
        <v>2024</v>
      </c>
      <c r="F4" s="27">
        <f t="shared" si="0"/>
        <v>2025</v>
      </c>
      <c r="G4" s="27">
        <f t="shared" si="0"/>
        <v>2026</v>
      </c>
      <c r="H4" s="27">
        <f t="shared" si="0"/>
        <v>2027</v>
      </c>
      <c r="I4" s="27">
        <f t="shared" si="0"/>
        <v>2028</v>
      </c>
      <c r="M4" s="28" t="s">
        <v>2</v>
      </c>
      <c r="N4" s="27">
        <f>'Algorithms &amp; Assumptions'!$C$3</f>
        <v>2022</v>
      </c>
      <c r="O4" s="27">
        <f t="shared" ref="O4:T4" si="1">N4+1</f>
        <v>2023</v>
      </c>
      <c r="P4" s="27">
        <f t="shared" si="1"/>
        <v>2024</v>
      </c>
      <c r="Q4" s="27">
        <f t="shared" si="1"/>
        <v>2025</v>
      </c>
      <c r="R4" s="27">
        <f t="shared" si="1"/>
        <v>2026</v>
      </c>
      <c r="S4" s="27">
        <f t="shared" si="1"/>
        <v>2027</v>
      </c>
      <c r="T4" s="27">
        <f t="shared" si="1"/>
        <v>2028</v>
      </c>
      <c r="V4" s="28" t="s">
        <v>2</v>
      </c>
      <c r="W4" s="27">
        <f>'Algorithms &amp; Assumptions'!$C$3</f>
        <v>2022</v>
      </c>
      <c r="X4" s="27">
        <f t="shared" ref="X4:AC4" si="2">W4+1</f>
        <v>2023</v>
      </c>
      <c r="Y4" s="27">
        <f t="shared" si="2"/>
        <v>2024</v>
      </c>
      <c r="Z4" s="27">
        <f t="shared" si="2"/>
        <v>2025</v>
      </c>
      <c r="AA4" s="27">
        <f t="shared" si="2"/>
        <v>2026</v>
      </c>
      <c r="AB4" s="27">
        <f t="shared" si="2"/>
        <v>2027</v>
      </c>
      <c r="AC4" s="27">
        <f t="shared" si="2"/>
        <v>2028</v>
      </c>
    </row>
    <row r="5" spans="2:29" ht="9.75" customHeight="1" x14ac:dyDescent="0.35">
      <c r="B5" s="28"/>
      <c r="C5" s="27"/>
      <c r="D5" s="27"/>
      <c r="E5" s="27"/>
      <c r="F5" s="27"/>
      <c r="G5" s="27"/>
      <c r="H5" s="27"/>
      <c r="I5" s="27"/>
      <c r="M5" s="30" t="s">
        <v>28</v>
      </c>
      <c r="N5" s="27">
        <v>2</v>
      </c>
      <c r="O5" s="27">
        <v>3</v>
      </c>
      <c r="P5" s="27">
        <v>4</v>
      </c>
      <c r="Q5" s="27">
        <v>5</v>
      </c>
      <c r="R5" s="27">
        <v>6</v>
      </c>
      <c r="S5" s="27">
        <v>7</v>
      </c>
      <c r="T5" s="27">
        <v>8</v>
      </c>
      <c r="V5" s="30" t="s">
        <v>28</v>
      </c>
      <c r="W5" s="27">
        <v>2</v>
      </c>
      <c r="X5" s="27">
        <v>3</v>
      </c>
      <c r="Y5" s="27">
        <v>4</v>
      </c>
      <c r="Z5" s="27">
        <v>5</v>
      </c>
      <c r="AA5" s="27">
        <v>6</v>
      </c>
      <c r="AB5" s="27">
        <v>7</v>
      </c>
      <c r="AC5" s="27">
        <v>8</v>
      </c>
    </row>
    <row r="6" spans="2:29" x14ac:dyDescent="0.35">
      <c r="B6" s="29" t="str">
        <f>'ART Totals'!B5</f>
        <v>Afghanistan</v>
      </c>
      <c r="C6" s="25">
        <f>IFERROR(IF(N6+W6=0,"Data Unavailable", N6+W6),"Data Unavailable")</f>
        <v>457.39055999999999</v>
      </c>
      <c r="D6" s="25">
        <f t="shared" ref="D6:I6" si="3">IFERROR(IF(O6+X6=0,"Data Unavailable", O6+X6),"Data Unavailable")</f>
        <v>500.78189333333319</v>
      </c>
      <c r="E6" s="25">
        <f t="shared" si="3"/>
        <v>514.03322666666668</v>
      </c>
      <c r="F6" s="25">
        <f t="shared" si="3"/>
        <v>527.28455999999983</v>
      </c>
      <c r="G6" s="25">
        <f t="shared" si="3"/>
        <v>540.53589333333321</v>
      </c>
      <c r="H6" s="25">
        <f t="shared" si="3"/>
        <v>553.78722666666636</v>
      </c>
      <c r="I6" s="25">
        <f t="shared" si="3"/>
        <v>567.03855999999985</v>
      </c>
      <c r="M6" s="29" t="str">
        <f>B6</f>
        <v>Afghanistan</v>
      </c>
      <c r="N6" s="62">
        <f>(INDEX('ART Totals'!$Z$128:$AT$274,MATCH($M6,'ART Totals'!$Y$128:$Y$274,0),MATCH(N$4,'ART Totals'!$Z$127:$AT$127,0))*VLOOKUP($M6,'Algorithms &amp; Assumptions'!$B$10:$H$129,5,FALSE))
+(INDEX('ART Forecast'!$C$8:$W$127,MATCH($M6,'ART Forecast'!$B$8:$B$127,0),MATCH(N$4,'ART Forecast'!$C$7:$W$7,0))*VLOOKUP($M6,'Algorithms &amp; Assumptions'!$B$10:$H$129,6,FALSE)*(1-VLOOKUP($M6,'Algorithms &amp; Assumptions'!$B$10:$J$129,9,FALSE))
+(INDEX('ART Forecast'!$C$8:$W$127,MATCH($M6,'ART Forecast'!$B$8:$B$127,0),MATCH(N$4,'ART Forecast'!$C$7:$W$7,0))*VLOOKUP($M6,'Algorithms &amp; Assumptions'!$B$10:$H$129,7,FALSE)*VLOOKUP($M6,'Algorithms &amp; Assumptions'!$B$10:$J$129,9,FALSE)*(VLOOKUP($M6,'Algorithms &amp; Assumptions'!$B$10:$C$129,2,FALSE))))</f>
        <v>424.00072</v>
      </c>
      <c r="O6" s="62">
        <f>(INDEX('ART Totals'!$Z$128:$AT$274,MATCH($M6,'ART Totals'!$Y$128:$Y$274,0),MATCH(O$4,'ART Totals'!$Z$127:$AT$127,0))*VLOOKUP($M6,'Algorithms &amp; Assumptions'!$B$10:$H$129,5,FALSE))
+(INDEX('ART Forecast'!$C$8:$W$127,MATCH($M6,'ART Forecast'!$B$8:$B$127,0),MATCH(O$4,'ART Forecast'!$C$7:$W$7,0))*VLOOKUP($M6,'Algorithms &amp; Assumptions'!$B$10:$H$129,6,FALSE)*(1-VLOOKUP($M6,'Algorithms &amp; Assumptions'!$B$10:$J$129,9,FALSE))
+(INDEX('ART Forecast'!$C$8:$W$127,MATCH($M6,'ART Forecast'!$B$8:$B$127,0),MATCH(O$4,'ART Forecast'!$C$7:$W$7,0))*VLOOKUP($M6,'Algorithms &amp; Assumptions'!$B$10:$H$129,7,FALSE)*VLOOKUP($M6,'Algorithms &amp; Assumptions'!$B$10:$J$129,9,FALSE)*(VLOOKUP($M6,'Algorithms &amp; Assumptions'!$B$10:$C$129,2,FALSE))))</f>
        <v>468.36357333333319</v>
      </c>
      <c r="P6" s="62">
        <f>(INDEX('ART Totals'!$Z$128:$AT$274,MATCH($M6,'ART Totals'!$Y$128:$Y$274,0),MATCH(P$4,'ART Totals'!$Z$127:$AT$127,0))*VLOOKUP($M6,'Algorithms &amp; Assumptions'!$B$10:$H$129,5,FALSE))
+(INDEX('ART Forecast'!$C$8:$W$127,MATCH($M6,'ART Forecast'!$B$8:$B$127,0),MATCH(P$4,'ART Forecast'!$C$7:$W$7,0))*VLOOKUP($M6,'Algorithms &amp; Assumptions'!$B$10:$H$129,6,FALSE)*(1-VLOOKUP($M6,'Algorithms &amp; Assumptions'!$B$10:$J$129,9,FALSE))
+(INDEX('ART Forecast'!$C$8:$W$127,MATCH($M6,'ART Forecast'!$B$8:$B$127,0),MATCH(P$4,'ART Forecast'!$C$7:$W$7,0))*VLOOKUP($M6,'Algorithms &amp; Assumptions'!$B$10:$H$129,7,FALSE)*VLOOKUP($M6,'Algorithms &amp; Assumptions'!$B$10:$J$129,9,FALSE)*(VLOOKUP($M6,'Algorithms &amp; Assumptions'!$B$10:$C$129,2,FALSE))))</f>
        <v>480.71642666666668</v>
      </c>
      <c r="Q6" s="62">
        <f>(INDEX('ART Totals'!$Z$128:$AT$274,MATCH($M6,'ART Totals'!$Y$128:$Y$274,0),MATCH(Q$4,'ART Totals'!$Z$127:$AT$127,0))*VLOOKUP($M6,'Algorithms &amp; Assumptions'!$B$10:$H$129,5,FALSE))
+(INDEX('ART Forecast'!$C$8:$W$127,MATCH($M6,'ART Forecast'!$B$8:$B$127,0),MATCH(Q$4,'ART Forecast'!$C$7:$W$7,0))*VLOOKUP($M6,'Algorithms &amp; Assumptions'!$B$10:$H$129,6,FALSE)*(1-VLOOKUP($M6,'Algorithms &amp; Assumptions'!$B$10:$J$129,9,FALSE))
+(INDEX('ART Forecast'!$C$8:$W$127,MATCH($M6,'ART Forecast'!$B$8:$B$127,0),MATCH(Q$4,'ART Forecast'!$C$7:$W$7,0))*VLOOKUP($M6,'Algorithms &amp; Assumptions'!$B$10:$H$129,7,FALSE)*VLOOKUP($M6,'Algorithms &amp; Assumptions'!$B$10:$J$129,9,FALSE)*(VLOOKUP($M6,'Algorithms &amp; Assumptions'!$B$10:$C$129,2,FALSE))))</f>
        <v>493.06927999999982</v>
      </c>
      <c r="R6" s="62">
        <f>(INDEX('ART Totals'!$Z$128:$AT$274,MATCH($M6,'ART Totals'!$Y$128:$Y$274,0),MATCH(R$4,'ART Totals'!$Z$127:$AT$127,0))*VLOOKUP($M6,'Algorithms &amp; Assumptions'!$B$10:$H$129,5,FALSE))
+(INDEX('ART Forecast'!$C$8:$W$127,MATCH($M6,'ART Forecast'!$B$8:$B$127,0),MATCH(R$4,'ART Forecast'!$C$7:$W$7,0))*VLOOKUP($M6,'Algorithms &amp; Assumptions'!$B$10:$H$129,6,FALSE)*(1-VLOOKUP($M6,'Algorithms &amp; Assumptions'!$B$10:$J$129,9,FALSE))
+(INDEX('ART Forecast'!$C$8:$W$127,MATCH($M6,'ART Forecast'!$B$8:$B$127,0),MATCH(R$4,'ART Forecast'!$C$7:$W$7,0))*VLOOKUP($M6,'Algorithms &amp; Assumptions'!$B$10:$H$129,7,FALSE)*VLOOKUP($M6,'Algorithms &amp; Assumptions'!$B$10:$J$129,9,FALSE)*(VLOOKUP($M6,'Algorithms &amp; Assumptions'!$B$10:$C$129,2,FALSE))))</f>
        <v>505.42213333333325</v>
      </c>
      <c r="S6" s="62">
        <f>(INDEX('ART Totals'!$Z$128:$AT$274,MATCH($M6,'ART Totals'!$Y$128:$Y$274,0),MATCH(S$4,'ART Totals'!$Z$127:$AT$127,0))*VLOOKUP($M6,'Algorithms &amp; Assumptions'!$B$10:$H$129,5,FALSE))
+(INDEX('ART Forecast'!$C$8:$W$127,MATCH($M6,'ART Forecast'!$B$8:$B$127,0),MATCH(S$4,'ART Forecast'!$C$7:$W$7,0))*VLOOKUP($M6,'Algorithms &amp; Assumptions'!$B$10:$H$129,6,FALSE)*(1-VLOOKUP($M6,'Algorithms &amp; Assumptions'!$B$10:$J$129,9,FALSE))
+(INDEX('ART Forecast'!$C$8:$W$127,MATCH($M6,'ART Forecast'!$B$8:$B$127,0),MATCH(S$4,'ART Forecast'!$C$7:$W$7,0))*VLOOKUP($M6,'Algorithms &amp; Assumptions'!$B$10:$H$129,7,FALSE)*VLOOKUP($M6,'Algorithms &amp; Assumptions'!$B$10:$J$129,9,FALSE)*(VLOOKUP($M6,'Algorithms &amp; Assumptions'!$B$10:$C$129,2,FALSE))))</f>
        <v>517.77498666666634</v>
      </c>
      <c r="T6" s="62">
        <f>(INDEX('ART Totals'!$Z$128:$AT$274,MATCH($M6,'ART Totals'!$Y$128:$Y$274,0),MATCH(T$4,'ART Totals'!$Z$127:$AT$127,0))*VLOOKUP($M6,'Algorithms &amp; Assumptions'!$B$10:$H$129,5,FALSE))
+(INDEX('ART Forecast'!$C$8:$W$127,MATCH($M6,'ART Forecast'!$B$8:$B$127,0),MATCH(T$4,'ART Forecast'!$C$7:$W$7,0))*VLOOKUP($M6,'Algorithms &amp; Assumptions'!$B$10:$H$129,6,FALSE)*(1-VLOOKUP($M6,'Algorithms &amp; Assumptions'!$B$10:$J$129,9,FALSE))
+(INDEX('ART Forecast'!$C$8:$W$127,MATCH($M6,'ART Forecast'!$B$8:$B$127,0),MATCH(T$4,'ART Forecast'!$C$7:$W$7,0))*VLOOKUP($M6,'Algorithms &amp; Assumptions'!$B$10:$H$129,7,FALSE)*VLOOKUP($M6,'Algorithms &amp; Assumptions'!$B$10:$J$129,9,FALSE)*(VLOOKUP($M6,'Algorithms &amp; Assumptions'!$B$10:$C$129,2,FALSE))))</f>
        <v>530.12783999999988</v>
      </c>
      <c r="U6" s="6"/>
      <c r="V6" s="29" t="str">
        <f>M6</f>
        <v>Afghanistan</v>
      </c>
      <c r="W6" s="63">
        <f>(INDEX('ART Totals'!$Z$251:$AT$370,MATCH($V6,'ART Totals'!$Y$251:$Y$370,0),MATCH(W$4,'ART Totals'!$Z$250:$AT$250,0))*VLOOKUP($V6,'Algorithms &amp; Assumptions'!$B$10:$H$129,5,FALSE))
+(INDEX('ART Forecast'!$C$131:$W$250,MATCH($V6,'ART Forecast'!$B$131:$B$250,0),MATCH(W$4,'ART Forecast'!$C$130:$W$130,0))*VLOOKUP($V6,'Algorithms &amp; Assumptions'!$B$10:$H$129,6,FALSE)*(1-VLOOKUP($V6,'Algorithms &amp; Assumptions'!$B$10:$J$129,9,FALSE))
+(INDEX('ART Forecast'!$C$131:$W$250,MATCH($V6,'ART Forecast'!$B$131:$B$250,0),MATCH(W$4,'ART Forecast'!$C$130:$W$130,0))*VLOOKUP($V6,'Algorithms &amp; Assumptions'!$B$10:$H$129,7,FALSE)*VLOOKUP($V6,'Algorithms &amp; Assumptions'!$B$10:$J$129,9,FALSE)*(VLOOKUP($V6,'Algorithms &amp; Assumptions'!$B$10:$C$129,2,FALSE))))</f>
        <v>33.38984</v>
      </c>
      <c r="X6" s="63">
        <f>(INDEX('ART Totals'!$Z$251:$AT$370,MATCH($V6,'ART Totals'!$Y$251:$Y$370,0),MATCH(X$4,'ART Totals'!$Z$250:$AT$250,0))*VLOOKUP($V6,'Algorithms &amp; Assumptions'!$B$10:$H$129,5,FALSE))
+(INDEX('ART Forecast'!$C$131:$W$250,MATCH($V6,'ART Forecast'!$B$131:$B$250,0),MATCH(X$4,'ART Forecast'!$C$130:$W$130,0))*VLOOKUP($V6,'Algorithms &amp; Assumptions'!$B$10:$H$129,6,FALSE)*(1-VLOOKUP($V6,'Algorithms &amp; Assumptions'!$B$10:$J$129,9,FALSE))
+(INDEX('ART Forecast'!$C$131:$W$250,MATCH($V6,'ART Forecast'!$B$131:$B$250,0),MATCH(X$4,'ART Forecast'!$C$130:$W$130,0))*VLOOKUP($V6,'Algorithms &amp; Assumptions'!$B$10:$H$129,7,FALSE)*VLOOKUP($V6,'Algorithms &amp; Assumptions'!$B$10:$J$129,9,FALSE)*(VLOOKUP($V6,'Algorithms &amp; Assumptions'!$B$10:$C$129,2,FALSE))))</f>
        <v>32.418320000000001</v>
      </c>
      <c r="Y6" s="63">
        <f>(INDEX('ART Totals'!$Z$251:$AT$370,MATCH($V6,'ART Totals'!$Y$251:$Y$370,0),MATCH(Y$4,'ART Totals'!$Z$250:$AT$250,0))*VLOOKUP($V6,'Algorithms &amp; Assumptions'!$B$10:$H$129,5,FALSE))
+(INDEX('ART Forecast'!$C$131:$W$250,MATCH($V6,'ART Forecast'!$B$131:$B$250,0),MATCH(Y$4,'ART Forecast'!$C$130:$W$130,0))*VLOOKUP($V6,'Algorithms &amp; Assumptions'!$B$10:$H$129,6,FALSE)*(1-VLOOKUP($V6,'Algorithms &amp; Assumptions'!$B$10:$J$129,9,FALSE))
+(INDEX('ART Forecast'!$C$131:$W$250,MATCH($V6,'ART Forecast'!$B$131:$B$250,0),MATCH(Y$4,'ART Forecast'!$C$130:$W$130,0))*VLOOKUP($V6,'Algorithms &amp; Assumptions'!$B$10:$H$129,7,FALSE)*VLOOKUP($V6,'Algorithms &amp; Assumptions'!$B$10:$J$129,9,FALSE)*(VLOOKUP($V6,'Algorithms &amp; Assumptions'!$B$10:$C$129,2,FALSE))))</f>
        <v>33.316800000000001</v>
      </c>
      <c r="Z6" s="63">
        <f>(INDEX('ART Totals'!$Z$251:$AT$370,MATCH($V6,'ART Totals'!$Y$251:$Y$370,0),MATCH(Z$4,'ART Totals'!$Z$250:$AT$250,0))*VLOOKUP($V6,'Algorithms &amp; Assumptions'!$B$10:$H$129,5,FALSE))
+(INDEX('ART Forecast'!$C$131:$W$250,MATCH($V6,'ART Forecast'!$B$131:$B$250,0),MATCH(Z$4,'ART Forecast'!$C$130:$W$130,0))*VLOOKUP($V6,'Algorithms &amp; Assumptions'!$B$10:$H$129,6,FALSE)*(1-VLOOKUP($V6,'Algorithms &amp; Assumptions'!$B$10:$J$129,9,FALSE))
+(INDEX('ART Forecast'!$C$131:$W$250,MATCH($V6,'ART Forecast'!$B$131:$B$250,0),MATCH(Z$4,'ART Forecast'!$C$130:$W$130,0))*VLOOKUP($V6,'Algorithms &amp; Assumptions'!$B$10:$H$129,7,FALSE)*VLOOKUP($V6,'Algorithms &amp; Assumptions'!$B$10:$J$129,9,FALSE)*(VLOOKUP($V6,'Algorithms &amp; Assumptions'!$B$10:$C$129,2,FALSE))))</f>
        <v>34.21528</v>
      </c>
      <c r="AA6" s="63">
        <f>(INDEX('ART Totals'!$Z$251:$AT$370,MATCH($V6,'ART Totals'!$Y$251:$Y$370,0),MATCH(AA$4,'ART Totals'!$Z$250:$AT$250,0))*VLOOKUP($V6,'Algorithms &amp; Assumptions'!$B$10:$H$129,5,FALSE))
+(INDEX('ART Forecast'!$C$131:$W$250,MATCH($V6,'ART Forecast'!$B$131:$B$250,0),MATCH(AA$4,'ART Forecast'!$C$130:$W$130,0))*VLOOKUP($V6,'Algorithms &amp; Assumptions'!$B$10:$H$129,6,FALSE)*(1-VLOOKUP($V6,'Algorithms &amp; Assumptions'!$B$10:$J$129,9,FALSE))
+(INDEX('ART Forecast'!$C$131:$W$250,MATCH($V6,'ART Forecast'!$B$131:$B$250,0),MATCH(AA$4,'ART Forecast'!$C$130:$W$130,0))*VLOOKUP($V6,'Algorithms &amp; Assumptions'!$B$10:$H$129,7,FALSE)*VLOOKUP($V6,'Algorithms &amp; Assumptions'!$B$10:$J$129,9,FALSE)*(VLOOKUP($V6,'Algorithms &amp; Assumptions'!$B$10:$C$129,2,FALSE))))</f>
        <v>35.113759999999999</v>
      </c>
      <c r="AB6" s="63">
        <f>(INDEX('ART Totals'!$Z$251:$AT$370,MATCH($V6,'ART Totals'!$Y$251:$Y$370,0),MATCH(AB$4,'ART Totals'!$Z$250:$AT$250,0))*VLOOKUP($V6,'Algorithms &amp; Assumptions'!$B$10:$H$129,5,FALSE))
+(INDEX('ART Forecast'!$C$131:$W$250,MATCH($V6,'ART Forecast'!$B$131:$B$250,0),MATCH(AB$4,'ART Forecast'!$C$130:$W$130,0))*VLOOKUP($V6,'Algorithms &amp; Assumptions'!$B$10:$H$129,6,FALSE)*(1-VLOOKUP($V6,'Algorithms &amp; Assumptions'!$B$10:$J$129,9,FALSE))
+(INDEX('ART Forecast'!$C$131:$W$250,MATCH($V6,'ART Forecast'!$B$131:$B$250,0),MATCH(AB$4,'ART Forecast'!$C$130:$W$130,0))*VLOOKUP($V6,'Algorithms &amp; Assumptions'!$B$10:$H$129,7,FALSE)*VLOOKUP($V6,'Algorithms &amp; Assumptions'!$B$10:$J$129,9,FALSE)*(VLOOKUP($V6,'Algorithms &amp; Assumptions'!$B$10:$C$129,2,FALSE))))</f>
        <v>36.012240000000006</v>
      </c>
      <c r="AC6" s="63">
        <f>(INDEX('ART Totals'!$Z$251:$AT$370,MATCH($V6,'ART Totals'!$Y$251:$Y$370,0),MATCH(AC$4,'ART Totals'!$Z$250:$AT$250,0))*VLOOKUP($V6,'Algorithms &amp; Assumptions'!$B$10:$H$129,5,FALSE))
+(INDEX('ART Forecast'!$C$131:$W$250,MATCH($V6,'ART Forecast'!$B$131:$B$250,0),MATCH(AC$4,'ART Forecast'!$C$130:$W$130,0))*VLOOKUP($V6,'Algorithms &amp; Assumptions'!$B$10:$H$129,6,FALSE)*(1-VLOOKUP($V6,'Algorithms &amp; Assumptions'!$B$10:$J$129,9,FALSE))
+(INDEX('ART Forecast'!$C$131:$W$250,MATCH($V6,'ART Forecast'!$B$131:$B$250,0),MATCH(AC$4,'ART Forecast'!$C$130:$W$130,0))*VLOOKUP($V6,'Algorithms &amp; Assumptions'!$B$10:$H$129,7,FALSE)*VLOOKUP($V6,'Algorithms &amp; Assumptions'!$B$10:$J$129,9,FALSE)*(VLOOKUP($V6,'Algorithms &amp; Assumptions'!$B$10:$C$129,2,FALSE))))</f>
        <v>36.910720000000012</v>
      </c>
    </row>
    <row r="7" spans="2:29" x14ac:dyDescent="0.35">
      <c r="B7" s="29" t="str">
        <f>'ART Totals'!B6</f>
        <v>Albania</v>
      </c>
      <c r="C7" s="25">
        <f t="shared" ref="C7:C70" si="4">IFERROR(IF(N7+W7=0,"Data Unavailable", N7+W7),"Data Unavailable")</f>
        <v>233.72668000000004</v>
      </c>
      <c r="D7" s="25">
        <f t="shared" ref="D7:D70" si="5">IFERROR(IF(O7+X7=0,"Data Unavailable", O7+X7),"Data Unavailable")</f>
        <v>240.92845333333329</v>
      </c>
      <c r="E7" s="25">
        <f t="shared" ref="E7:E70" si="6">IFERROR(IF(P7+Y7=0,"Data Unavailable", P7+Y7),"Data Unavailable")</f>
        <v>254.65689333333327</v>
      </c>
      <c r="F7" s="25">
        <f t="shared" ref="F7:F70" si="7">IFERROR(IF(Q7+Z7=0,"Data Unavailable", Q7+Z7),"Data Unavailable")</f>
        <v>268.38533333333351</v>
      </c>
      <c r="G7" s="25">
        <f t="shared" ref="G7:G70" si="8">IFERROR(IF(R7+AA7=0,"Data Unavailable", R7+AA7),"Data Unavailable")</f>
        <v>282.11377333333348</v>
      </c>
      <c r="H7" s="25">
        <f t="shared" ref="H7:H70" si="9">IFERROR(IF(S7+AB7=0,"Data Unavailable", S7+AB7),"Data Unavailable")</f>
        <v>295.84221333333346</v>
      </c>
      <c r="I7" s="25">
        <f t="shared" ref="I7:I70" si="10">IFERROR(IF(T7+AC7=0,"Data Unavailable", T7+AC7),"Data Unavailable")</f>
        <v>309.57065333333344</v>
      </c>
      <c r="M7" s="29" t="str">
        <f t="shared" ref="M7:M50" si="11">B7</f>
        <v>Albania</v>
      </c>
      <c r="N7" s="62">
        <f>(INDEX('ART Totals'!$Z$128:$AT$274,MATCH($M7,'ART Totals'!$Y$128:$Y$274,0),MATCH(N$4,'ART Totals'!$Z$127:$AT$127,0))*VLOOKUP($M7,'Algorithms &amp; Assumptions'!$B$10:$H$129,5,FALSE))
+(INDEX('ART Forecast'!$C$8:$W$127,MATCH($M7,'ART Forecast'!$B$8:$B$127,0),MATCH(N$4,'ART Forecast'!$C$7:$W$7,0))*VLOOKUP($M7,'Algorithms &amp; Assumptions'!$B$10:$H$129,6,FALSE)*(1-VLOOKUP($M7,'Algorithms &amp; Assumptions'!$B$10:$J$129,9,FALSE))
+(INDEX('ART Forecast'!$C$8:$W$127,MATCH($M7,'ART Forecast'!$B$8:$B$127,0),MATCH(N$4,'ART Forecast'!$C$7:$W$7,0))*VLOOKUP($M7,'Algorithms &amp; Assumptions'!$B$10:$H$129,7,FALSE)*VLOOKUP($M7,'Algorithms &amp; Assumptions'!$B$10:$J$129,9,FALSE)*(VLOOKUP($M7,'Algorithms &amp; Assumptions'!$B$10:$C$129,2,FALSE))))</f>
        <v>229.53304000000006</v>
      </c>
      <c r="O7" s="62">
        <f>(INDEX('ART Totals'!$Z$128:$AT$274,MATCH($M7,'ART Totals'!$Y$128:$Y$274,0),MATCH(O$4,'ART Totals'!$Z$127:$AT$127,0))*VLOOKUP($M7,'Algorithms &amp; Assumptions'!$B$10:$H$129,5,FALSE))
+(INDEX('ART Forecast'!$C$8:$W$127,MATCH($M7,'ART Forecast'!$B$8:$B$127,0),MATCH(O$4,'ART Forecast'!$C$7:$W$7,0))*VLOOKUP($M7,'Algorithms &amp; Assumptions'!$B$10:$H$129,6,FALSE)*(1-VLOOKUP($M7,'Algorithms &amp; Assumptions'!$B$10:$J$129,9,FALSE))
+(INDEX('ART Forecast'!$C$8:$W$127,MATCH($M7,'ART Forecast'!$B$8:$B$127,0),MATCH(O$4,'ART Forecast'!$C$7:$W$7,0))*VLOOKUP($M7,'Algorithms &amp; Assumptions'!$B$10:$H$129,7,FALSE)*VLOOKUP($M7,'Algorithms &amp; Assumptions'!$B$10:$J$129,9,FALSE)*(VLOOKUP($M7,'Algorithms &amp; Assumptions'!$B$10:$C$129,2,FALSE))))</f>
        <v>238.05906666666664</v>
      </c>
      <c r="P7" s="62">
        <f>(INDEX('ART Totals'!$Z$128:$AT$274,MATCH($M7,'ART Totals'!$Y$128:$Y$274,0),MATCH(P$4,'ART Totals'!$Z$127:$AT$127,0))*VLOOKUP($M7,'Algorithms &amp; Assumptions'!$B$10:$H$129,5,FALSE))
+(INDEX('ART Forecast'!$C$8:$W$127,MATCH($M7,'ART Forecast'!$B$8:$B$127,0),MATCH(P$4,'ART Forecast'!$C$7:$W$7,0))*VLOOKUP($M7,'Algorithms &amp; Assumptions'!$B$10:$H$129,6,FALSE)*(1-VLOOKUP($M7,'Algorithms &amp; Assumptions'!$B$10:$J$129,9,FALSE))
+(INDEX('ART Forecast'!$C$8:$W$127,MATCH($M7,'ART Forecast'!$B$8:$B$127,0),MATCH(P$4,'ART Forecast'!$C$7:$W$7,0))*VLOOKUP($M7,'Algorithms &amp; Assumptions'!$B$10:$H$129,7,FALSE)*VLOOKUP($M7,'Algorithms &amp; Assumptions'!$B$10:$J$129,9,FALSE)*(VLOOKUP($M7,'Algorithms &amp; Assumptions'!$B$10:$C$129,2,FALSE))))</f>
        <v>251.86509333333328</v>
      </c>
      <c r="Q7" s="62">
        <f>(INDEX('ART Totals'!$Z$128:$AT$274,MATCH($M7,'ART Totals'!$Y$128:$Y$274,0),MATCH(Q$4,'ART Totals'!$Z$127:$AT$127,0))*VLOOKUP($M7,'Algorithms &amp; Assumptions'!$B$10:$H$129,5,FALSE))
+(INDEX('ART Forecast'!$C$8:$W$127,MATCH($M7,'ART Forecast'!$B$8:$B$127,0),MATCH(Q$4,'ART Forecast'!$C$7:$W$7,0))*VLOOKUP($M7,'Algorithms &amp; Assumptions'!$B$10:$H$129,6,FALSE)*(1-VLOOKUP($M7,'Algorithms &amp; Assumptions'!$B$10:$J$129,9,FALSE))
+(INDEX('ART Forecast'!$C$8:$W$127,MATCH($M7,'ART Forecast'!$B$8:$B$127,0),MATCH(Q$4,'ART Forecast'!$C$7:$W$7,0))*VLOOKUP($M7,'Algorithms &amp; Assumptions'!$B$10:$H$129,7,FALSE)*VLOOKUP($M7,'Algorithms &amp; Assumptions'!$B$10:$J$129,9,FALSE)*(VLOOKUP($M7,'Algorithms &amp; Assumptions'!$B$10:$C$129,2,FALSE))))</f>
        <v>265.6711200000002</v>
      </c>
      <c r="R7" s="62">
        <f>(INDEX('ART Totals'!$Z$128:$AT$274,MATCH($M7,'ART Totals'!$Y$128:$Y$274,0),MATCH(R$4,'ART Totals'!$Z$127:$AT$127,0))*VLOOKUP($M7,'Algorithms &amp; Assumptions'!$B$10:$H$129,5,FALSE))
+(INDEX('ART Forecast'!$C$8:$W$127,MATCH($M7,'ART Forecast'!$B$8:$B$127,0),MATCH(R$4,'ART Forecast'!$C$7:$W$7,0))*VLOOKUP($M7,'Algorithms &amp; Assumptions'!$B$10:$H$129,6,FALSE)*(1-VLOOKUP($M7,'Algorithms &amp; Assumptions'!$B$10:$J$129,9,FALSE))
+(INDEX('ART Forecast'!$C$8:$W$127,MATCH($M7,'ART Forecast'!$B$8:$B$127,0),MATCH(R$4,'ART Forecast'!$C$7:$W$7,0))*VLOOKUP($M7,'Algorithms &amp; Assumptions'!$B$10:$H$129,7,FALSE)*VLOOKUP($M7,'Algorithms &amp; Assumptions'!$B$10:$J$129,9,FALSE)*(VLOOKUP($M7,'Algorithms &amp; Assumptions'!$B$10:$C$129,2,FALSE))))</f>
        <v>279.47714666666684</v>
      </c>
      <c r="S7" s="62">
        <f>(INDEX('ART Totals'!$Z$128:$AT$274,MATCH($M7,'ART Totals'!$Y$128:$Y$274,0),MATCH(S$4,'ART Totals'!$Z$127:$AT$127,0))*VLOOKUP($M7,'Algorithms &amp; Assumptions'!$B$10:$H$129,5,FALSE))
+(INDEX('ART Forecast'!$C$8:$W$127,MATCH($M7,'ART Forecast'!$B$8:$B$127,0),MATCH(S$4,'ART Forecast'!$C$7:$W$7,0))*VLOOKUP($M7,'Algorithms &amp; Assumptions'!$B$10:$H$129,6,FALSE)*(1-VLOOKUP($M7,'Algorithms &amp; Assumptions'!$B$10:$J$129,9,FALSE))
+(INDEX('ART Forecast'!$C$8:$W$127,MATCH($M7,'ART Forecast'!$B$8:$B$127,0),MATCH(S$4,'ART Forecast'!$C$7:$W$7,0))*VLOOKUP($M7,'Algorithms &amp; Assumptions'!$B$10:$H$129,7,FALSE)*VLOOKUP($M7,'Algorithms &amp; Assumptions'!$B$10:$J$129,9,FALSE)*(VLOOKUP($M7,'Algorithms &amp; Assumptions'!$B$10:$C$129,2,FALSE))))</f>
        <v>293.28317333333348</v>
      </c>
      <c r="T7" s="62">
        <f>(INDEX('ART Totals'!$Z$128:$AT$274,MATCH($M7,'ART Totals'!$Y$128:$Y$274,0),MATCH(T$4,'ART Totals'!$Z$127:$AT$127,0))*VLOOKUP($M7,'Algorithms &amp; Assumptions'!$B$10:$H$129,5,FALSE))
+(INDEX('ART Forecast'!$C$8:$W$127,MATCH($M7,'ART Forecast'!$B$8:$B$127,0),MATCH(T$4,'ART Forecast'!$C$7:$W$7,0))*VLOOKUP($M7,'Algorithms &amp; Assumptions'!$B$10:$H$129,6,FALSE)*(1-VLOOKUP($M7,'Algorithms &amp; Assumptions'!$B$10:$J$129,9,FALSE))
+(INDEX('ART Forecast'!$C$8:$W$127,MATCH($M7,'ART Forecast'!$B$8:$B$127,0),MATCH(T$4,'ART Forecast'!$C$7:$W$7,0))*VLOOKUP($M7,'Algorithms &amp; Assumptions'!$B$10:$H$129,7,FALSE)*VLOOKUP($M7,'Algorithms &amp; Assumptions'!$B$10:$J$129,9,FALSE)*(VLOOKUP($M7,'Algorithms &amp; Assumptions'!$B$10:$C$129,2,FALSE))))</f>
        <v>307.08920000000012</v>
      </c>
      <c r="U7" s="6"/>
      <c r="V7" s="29" t="str">
        <f t="shared" ref="V7:V50" si="12">M7</f>
        <v>Albania</v>
      </c>
      <c r="W7" s="63">
        <f>(INDEX('ART Totals'!$Z$251:$AT$370,MATCH($V7,'ART Totals'!$Y$251:$Y$370,0),MATCH(W$4,'ART Totals'!$Z$250:$AT$250,0))*VLOOKUP($V7,'Algorithms &amp; Assumptions'!$B$10:$H$129,5,FALSE))
+(INDEX('ART Forecast'!$C$131:$W$250,MATCH($V7,'ART Forecast'!$B$131:$B$250,0),MATCH(W$4,'ART Forecast'!$C$130:$W$130,0))*VLOOKUP($V7,'Algorithms &amp; Assumptions'!$B$10:$H$129,6,FALSE)*(1-VLOOKUP($V7,'Algorithms &amp; Assumptions'!$B$10:$J$129,9,FALSE))
+(INDEX('ART Forecast'!$C$131:$W$250,MATCH($V7,'ART Forecast'!$B$131:$B$250,0),MATCH(W$4,'ART Forecast'!$C$130:$W$130,0))*VLOOKUP($V7,'Algorithms &amp; Assumptions'!$B$10:$H$129,7,FALSE)*VLOOKUP($V7,'Algorithms &amp; Assumptions'!$B$10:$J$129,9,FALSE)*(VLOOKUP($V7,'Algorithms &amp; Assumptions'!$B$10:$C$129,2,FALSE))))</f>
        <v>4.1936400000000003</v>
      </c>
      <c r="X7" s="63">
        <f>(INDEX('ART Totals'!$Z$251:$AT$370,MATCH($V7,'ART Totals'!$Y$251:$Y$370,0),MATCH(X$4,'ART Totals'!$Z$250:$AT$250,0))*VLOOKUP($V7,'Algorithms &amp; Assumptions'!$B$10:$H$129,5,FALSE))
+(INDEX('ART Forecast'!$C$131:$W$250,MATCH($V7,'ART Forecast'!$B$131:$B$250,0),MATCH(X$4,'ART Forecast'!$C$130:$W$130,0))*VLOOKUP($V7,'Algorithms &amp; Assumptions'!$B$10:$H$129,6,FALSE)*(1-VLOOKUP($V7,'Algorithms &amp; Assumptions'!$B$10:$J$129,9,FALSE))
+(INDEX('ART Forecast'!$C$131:$W$250,MATCH($V7,'ART Forecast'!$B$131:$B$250,0),MATCH(X$4,'ART Forecast'!$C$130:$W$130,0))*VLOOKUP($V7,'Algorithms &amp; Assumptions'!$B$10:$H$129,7,FALSE)*VLOOKUP($V7,'Algorithms &amp; Assumptions'!$B$10:$J$129,9,FALSE)*(VLOOKUP($V7,'Algorithms &amp; Assumptions'!$B$10:$C$129,2,FALSE))))</f>
        <v>2.8693866666666659</v>
      </c>
      <c r="Y7" s="63">
        <f>(INDEX('ART Totals'!$Z$251:$AT$370,MATCH($V7,'ART Totals'!$Y$251:$Y$370,0),MATCH(Y$4,'ART Totals'!$Z$250:$AT$250,0))*VLOOKUP($V7,'Algorithms &amp; Assumptions'!$B$10:$H$129,5,FALSE))
+(INDEX('ART Forecast'!$C$131:$W$250,MATCH($V7,'ART Forecast'!$B$131:$B$250,0),MATCH(Y$4,'ART Forecast'!$C$130:$W$130,0))*VLOOKUP($V7,'Algorithms &amp; Assumptions'!$B$10:$H$129,6,FALSE)*(1-VLOOKUP($V7,'Algorithms &amp; Assumptions'!$B$10:$J$129,9,FALSE))
+(INDEX('ART Forecast'!$C$131:$W$250,MATCH($V7,'ART Forecast'!$B$131:$B$250,0),MATCH(Y$4,'ART Forecast'!$C$130:$W$130,0))*VLOOKUP($V7,'Algorithms &amp; Assumptions'!$B$10:$H$129,7,FALSE)*VLOOKUP($V7,'Algorithms &amp; Assumptions'!$B$10:$J$129,9,FALSE)*(VLOOKUP($V7,'Algorithms &amp; Assumptions'!$B$10:$C$129,2,FALSE))))</f>
        <v>2.7917999999999985</v>
      </c>
      <c r="Z7" s="63">
        <f>(INDEX('ART Totals'!$Z$251:$AT$370,MATCH($V7,'ART Totals'!$Y$251:$Y$370,0),MATCH(Z$4,'ART Totals'!$Z$250:$AT$250,0))*VLOOKUP($V7,'Algorithms &amp; Assumptions'!$B$10:$H$129,5,FALSE))
+(INDEX('ART Forecast'!$C$131:$W$250,MATCH($V7,'ART Forecast'!$B$131:$B$250,0),MATCH(Z$4,'ART Forecast'!$C$130:$W$130,0))*VLOOKUP($V7,'Algorithms &amp; Assumptions'!$B$10:$H$129,6,FALSE)*(1-VLOOKUP($V7,'Algorithms &amp; Assumptions'!$B$10:$J$129,9,FALSE))
+(INDEX('ART Forecast'!$C$131:$W$250,MATCH($V7,'ART Forecast'!$B$131:$B$250,0),MATCH(Z$4,'ART Forecast'!$C$130:$W$130,0))*VLOOKUP($V7,'Algorithms &amp; Assumptions'!$B$10:$H$129,7,FALSE)*VLOOKUP($V7,'Algorithms &amp; Assumptions'!$B$10:$J$129,9,FALSE)*(VLOOKUP($V7,'Algorithms &amp; Assumptions'!$B$10:$C$129,2,FALSE))))</f>
        <v>2.7142133333333329</v>
      </c>
      <c r="AA7" s="63">
        <f>(INDEX('ART Totals'!$Z$251:$AT$370,MATCH($V7,'ART Totals'!$Y$251:$Y$370,0),MATCH(AA$4,'ART Totals'!$Z$250:$AT$250,0))*VLOOKUP($V7,'Algorithms &amp; Assumptions'!$B$10:$H$129,5,FALSE))
+(INDEX('ART Forecast'!$C$131:$W$250,MATCH($V7,'ART Forecast'!$B$131:$B$250,0),MATCH(AA$4,'ART Forecast'!$C$130:$W$130,0))*VLOOKUP($V7,'Algorithms &amp; Assumptions'!$B$10:$H$129,6,FALSE)*(1-VLOOKUP($V7,'Algorithms &amp; Assumptions'!$B$10:$J$129,9,FALSE))
+(INDEX('ART Forecast'!$C$131:$W$250,MATCH($V7,'ART Forecast'!$B$131:$B$250,0),MATCH(AA$4,'ART Forecast'!$C$130:$W$130,0))*VLOOKUP($V7,'Algorithms &amp; Assumptions'!$B$10:$H$129,7,FALSE)*VLOOKUP($V7,'Algorithms &amp; Assumptions'!$B$10:$J$129,9,FALSE)*(VLOOKUP($V7,'Algorithms &amp; Assumptions'!$B$10:$C$129,2,FALSE))))</f>
        <v>2.6366266666666651</v>
      </c>
      <c r="AB7" s="63">
        <f>(INDEX('ART Totals'!$Z$251:$AT$370,MATCH($V7,'ART Totals'!$Y$251:$Y$370,0),MATCH(AB$4,'ART Totals'!$Z$250:$AT$250,0))*VLOOKUP($V7,'Algorithms &amp; Assumptions'!$B$10:$H$129,5,FALSE))
+(INDEX('ART Forecast'!$C$131:$W$250,MATCH($V7,'ART Forecast'!$B$131:$B$250,0),MATCH(AB$4,'ART Forecast'!$C$130:$W$130,0))*VLOOKUP($V7,'Algorithms &amp; Assumptions'!$B$10:$H$129,6,FALSE)*(1-VLOOKUP($V7,'Algorithms &amp; Assumptions'!$B$10:$J$129,9,FALSE))
+(INDEX('ART Forecast'!$C$131:$W$250,MATCH($V7,'ART Forecast'!$B$131:$B$250,0),MATCH(AB$4,'ART Forecast'!$C$130:$W$130,0))*VLOOKUP($V7,'Algorithms &amp; Assumptions'!$B$10:$H$129,7,FALSE)*VLOOKUP($V7,'Algorithms &amp; Assumptions'!$B$10:$J$129,9,FALSE)*(VLOOKUP($V7,'Algorithms &amp; Assumptions'!$B$10:$C$129,2,FALSE))))</f>
        <v>2.5590399999999978</v>
      </c>
      <c r="AC7" s="63">
        <f>(INDEX('ART Totals'!$Z$251:$AT$370,MATCH($V7,'ART Totals'!$Y$251:$Y$370,0),MATCH(AC$4,'ART Totals'!$Z$250:$AT$250,0))*VLOOKUP($V7,'Algorithms &amp; Assumptions'!$B$10:$H$129,5,FALSE))
+(INDEX('ART Forecast'!$C$131:$W$250,MATCH($V7,'ART Forecast'!$B$131:$B$250,0),MATCH(AC$4,'ART Forecast'!$C$130:$W$130,0))*VLOOKUP($V7,'Algorithms &amp; Assumptions'!$B$10:$H$129,6,FALSE)*(1-VLOOKUP($V7,'Algorithms &amp; Assumptions'!$B$10:$J$129,9,FALSE))
+(INDEX('ART Forecast'!$C$131:$W$250,MATCH($V7,'ART Forecast'!$B$131:$B$250,0),MATCH(AC$4,'ART Forecast'!$C$130:$W$130,0))*VLOOKUP($V7,'Algorithms &amp; Assumptions'!$B$10:$H$129,7,FALSE)*VLOOKUP($V7,'Algorithms &amp; Assumptions'!$B$10:$J$129,9,FALSE)*(VLOOKUP($V7,'Algorithms &amp; Assumptions'!$B$10:$C$129,2,FALSE))))</f>
        <v>2.4814533333333322</v>
      </c>
    </row>
    <row r="8" spans="2:29" x14ac:dyDescent="0.35">
      <c r="B8" s="29" t="str">
        <f>'ART Totals'!B7</f>
        <v>Algeria</v>
      </c>
      <c r="C8" s="25">
        <f t="shared" si="4"/>
        <v>3169.7208400000004</v>
      </c>
      <c r="D8" s="25">
        <f t="shared" si="5"/>
        <v>4123.70442</v>
      </c>
      <c r="E8" s="25">
        <f t="shared" si="6"/>
        <v>4299.1630000000005</v>
      </c>
      <c r="F8" s="25">
        <f t="shared" si="7"/>
        <v>4474.6215799999991</v>
      </c>
      <c r="G8" s="25">
        <f t="shared" si="8"/>
        <v>4650.0801599999995</v>
      </c>
      <c r="H8" s="25">
        <f t="shared" si="9"/>
        <v>4825.5387400000018</v>
      </c>
      <c r="I8" s="25">
        <f t="shared" si="10"/>
        <v>5000.9973200000022</v>
      </c>
      <c r="M8" s="29" t="str">
        <f t="shared" si="11"/>
        <v>Algeria</v>
      </c>
      <c r="N8" s="62">
        <f>(INDEX('ART Totals'!$Z$128:$AT$274,MATCH($M8,'ART Totals'!$Y$128:$Y$274,0),MATCH(N$4,'ART Totals'!$Z$127:$AT$127,0))*VLOOKUP($M8,'Algorithms &amp; Assumptions'!$B$10:$H$129,5,FALSE))
+(INDEX('ART Forecast'!$C$8:$W$127,MATCH($M8,'ART Forecast'!$B$8:$B$127,0),MATCH(N$4,'ART Forecast'!$C$7:$W$7,0))*VLOOKUP($M8,'Algorithms &amp; Assumptions'!$B$10:$H$129,6,FALSE)*(1-VLOOKUP($M8,'Algorithms &amp; Assumptions'!$B$10:$J$129,9,FALSE))
+(INDEX('ART Forecast'!$C$8:$W$127,MATCH($M8,'ART Forecast'!$B$8:$B$127,0),MATCH(N$4,'ART Forecast'!$C$7:$W$7,0))*VLOOKUP($M8,'Algorithms &amp; Assumptions'!$B$10:$H$129,7,FALSE)*VLOOKUP($M8,'Algorithms &amp; Assumptions'!$B$10:$J$129,9,FALSE)*(VLOOKUP($M8,'Algorithms &amp; Assumptions'!$B$10:$C$129,2,FALSE))))</f>
        <v>2943.1936600000004</v>
      </c>
      <c r="O8" s="62">
        <f>(INDEX('ART Totals'!$Z$128:$AT$274,MATCH($M8,'ART Totals'!$Y$128:$Y$274,0),MATCH(O$4,'ART Totals'!$Z$127:$AT$127,0))*VLOOKUP($M8,'Algorithms &amp; Assumptions'!$B$10:$H$129,5,FALSE))
+(INDEX('ART Forecast'!$C$8:$W$127,MATCH($M8,'ART Forecast'!$B$8:$B$127,0),MATCH(O$4,'ART Forecast'!$C$7:$W$7,0))*VLOOKUP($M8,'Algorithms &amp; Assumptions'!$B$10:$H$129,6,FALSE)*(1-VLOOKUP($M8,'Algorithms &amp; Assumptions'!$B$10:$J$129,9,FALSE))
+(INDEX('ART Forecast'!$C$8:$W$127,MATCH($M8,'ART Forecast'!$B$8:$B$127,0),MATCH(O$4,'ART Forecast'!$C$7:$W$7,0))*VLOOKUP($M8,'Algorithms &amp; Assumptions'!$B$10:$H$129,7,FALSE)*VLOOKUP($M8,'Algorithms &amp; Assumptions'!$B$10:$J$129,9,FALSE)*(VLOOKUP($M8,'Algorithms &amp; Assumptions'!$B$10:$C$129,2,FALSE))))</f>
        <v>3804.4109399999998</v>
      </c>
      <c r="P8" s="62">
        <f>(INDEX('ART Totals'!$Z$128:$AT$274,MATCH($M8,'ART Totals'!$Y$128:$Y$274,0),MATCH(P$4,'ART Totals'!$Z$127:$AT$127,0))*VLOOKUP($M8,'Algorithms &amp; Assumptions'!$B$10:$H$129,5,FALSE))
+(INDEX('ART Forecast'!$C$8:$W$127,MATCH($M8,'ART Forecast'!$B$8:$B$127,0),MATCH(P$4,'ART Forecast'!$C$7:$W$7,0))*VLOOKUP($M8,'Algorithms &amp; Assumptions'!$B$10:$H$129,6,FALSE)*(1-VLOOKUP($M8,'Algorithms &amp; Assumptions'!$B$10:$J$129,9,FALSE))
+(INDEX('ART Forecast'!$C$8:$W$127,MATCH($M8,'ART Forecast'!$B$8:$B$127,0),MATCH(P$4,'ART Forecast'!$C$7:$W$7,0))*VLOOKUP($M8,'Algorithms &amp; Assumptions'!$B$10:$H$129,7,FALSE)*VLOOKUP($M8,'Algorithms &amp; Assumptions'!$B$10:$J$129,9,FALSE)*(VLOOKUP($M8,'Algorithms &amp; Assumptions'!$B$10:$C$129,2,FALSE))))</f>
        <v>3964.7082200000009</v>
      </c>
      <c r="Q8" s="62">
        <f>(INDEX('ART Totals'!$Z$128:$AT$274,MATCH($M8,'ART Totals'!$Y$128:$Y$274,0),MATCH(Q$4,'ART Totals'!$Z$127:$AT$127,0))*VLOOKUP($M8,'Algorithms &amp; Assumptions'!$B$10:$H$129,5,FALSE))
+(INDEX('ART Forecast'!$C$8:$W$127,MATCH($M8,'ART Forecast'!$B$8:$B$127,0),MATCH(Q$4,'ART Forecast'!$C$7:$W$7,0))*VLOOKUP($M8,'Algorithms &amp; Assumptions'!$B$10:$H$129,6,FALSE)*(1-VLOOKUP($M8,'Algorithms &amp; Assumptions'!$B$10:$J$129,9,FALSE))
+(INDEX('ART Forecast'!$C$8:$W$127,MATCH($M8,'ART Forecast'!$B$8:$B$127,0),MATCH(Q$4,'ART Forecast'!$C$7:$W$7,0))*VLOOKUP($M8,'Algorithms &amp; Assumptions'!$B$10:$H$129,7,FALSE)*VLOOKUP($M8,'Algorithms &amp; Assumptions'!$B$10:$J$129,9,FALSE)*(VLOOKUP($M8,'Algorithms &amp; Assumptions'!$B$10:$C$129,2,FALSE))))</f>
        <v>4125.0054999999993</v>
      </c>
      <c r="R8" s="62">
        <f>(INDEX('ART Totals'!$Z$128:$AT$274,MATCH($M8,'ART Totals'!$Y$128:$Y$274,0),MATCH(R$4,'ART Totals'!$Z$127:$AT$127,0))*VLOOKUP($M8,'Algorithms &amp; Assumptions'!$B$10:$H$129,5,FALSE))
+(INDEX('ART Forecast'!$C$8:$W$127,MATCH($M8,'ART Forecast'!$B$8:$B$127,0),MATCH(R$4,'ART Forecast'!$C$7:$W$7,0))*VLOOKUP($M8,'Algorithms &amp; Assumptions'!$B$10:$H$129,6,FALSE)*(1-VLOOKUP($M8,'Algorithms &amp; Assumptions'!$B$10:$J$129,9,FALSE))
+(INDEX('ART Forecast'!$C$8:$W$127,MATCH($M8,'ART Forecast'!$B$8:$B$127,0),MATCH(R$4,'ART Forecast'!$C$7:$W$7,0))*VLOOKUP($M8,'Algorithms &amp; Assumptions'!$B$10:$H$129,7,FALSE)*VLOOKUP($M8,'Algorithms &amp; Assumptions'!$B$10:$J$129,9,FALSE)*(VLOOKUP($M8,'Algorithms &amp; Assumptions'!$B$10:$C$129,2,FALSE))))</f>
        <v>4285.30278</v>
      </c>
      <c r="S8" s="62">
        <f>(INDEX('ART Totals'!$Z$128:$AT$274,MATCH($M8,'ART Totals'!$Y$128:$Y$274,0),MATCH(S$4,'ART Totals'!$Z$127:$AT$127,0))*VLOOKUP($M8,'Algorithms &amp; Assumptions'!$B$10:$H$129,5,FALSE))
+(INDEX('ART Forecast'!$C$8:$W$127,MATCH($M8,'ART Forecast'!$B$8:$B$127,0),MATCH(S$4,'ART Forecast'!$C$7:$W$7,0))*VLOOKUP($M8,'Algorithms &amp; Assumptions'!$B$10:$H$129,6,FALSE)*(1-VLOOKUP($M8,'Algorithms &amp; Assumptions'!$B$10:$J$129,9,FALSE))
+(INDEX('ART Forecast'!$C$8:$W$127,MATCH($M8,'ART Forecast'!$B$8:$B$127,0),MATCH(S$4,'ART Forecast'!$C$7:$W$7,0))*VLOOKUP($M8,'Algorithms &amp; Assumptions'!$B$10:$H$129,7,FALSE)*VLOOKUP($M8,'Algorithms &amp; Assumptions'!$B$10:$J$129,9,FALSE)*(VLOOKUP($M8,'Algorithms &amp; Assumptions'!$B$10:$C$129,2,FALSE))))</f>
        <v>4445.6000600000016</v>
      </c>
      <c r="T8" s="62">
        <f>(INDEX('ART Totals'!$Z$128:$AT$274,MATCH($M8,'ART Totals'!$Y$128:$Y$274,0),MATCH(T$4,'ART Totals'!$Z$127:$AT$127,0))*VLOOKUP($M8,'Algorithms &amp; Assumptions'!$B$10:$H$129,5,FALSE))
+(INDEX('ART Forecast'!$C$8:$W$127,MATCH($M8,'ART Forecast'!$B$8:$B$127,0),MATCH(T$4,'ART Forecast'!$C$7:$W$7,0))*VLOOKUP($M8,'Algorithms &amp; Assumptions'!$B$10:$H$129,6,FALSE)*(1-VLOOKUP($M8,'Algorithms &amp; Assumptions'!$B$10:$J$129,9,FALSE))
+(INDEX('ART Forecast'!$C$8:$W$127,MATCH($M8,'ART Forecast'!$B$8:$B$127,0),MATCH(T$4,'ART Forecast'!$C$7:$W$7,0))*VLOOKUP($M8,'Algorithms &amp; Assumptions'!$B$10:$H$129,7,FALSE)*VLOOKUP($M8,'Algorithms &amp; Assumptions'!$B$10:$J$129,9,FALSE)*(VLOOKUP($M8,'Algorithms &amp; Assumptions'!$B$10:$C$129,2,FALSE))))</f>
        <v>4605.8973400000023</v>
      </c>
      <c r="U8" s="6"/>
      <c r="V8" s="29" t="str">
        <f t="shared" si="12"/>
        <v>Algeria</v>
      </c>
      <c r="W8" s="63">
        <f>(INDEX('ART Totals'!$Z$251:$AT$370,MATCH($V8,'ART Totals'!$Y$251:$Y$370,0),MATCH(W$4,'ART Totals'!$Z$250:$AT$250,0))*VLOOKUP($V8,'Algorithms &amp; Assumptions'!$B$10:$H$129,5,FALSE))
+(INDEX('ART Forecast'!$C$131:$W$250,MATCH($V8,'ART Forecast'!$B$131:$B$250,0),MATCH(W$4,'ART Forecast'!$C$130:$W$130,0))*VLOOKUP($V8,'Algorithms &amp; Assumptions'!$B$10:$H$129,6,FALSE)*(1-VLOOKUP($V8,'Algorithms &amp; Assumptions'!$B$10:$J$129,9,FALSE))
+(INDEX('ART Forecast'!$C$131:$W$250,MATCH($V8,'ART Forecast'!$B$131:$B$250,0),MATCH(W$4,'ART Forecast'!$C$130:$W$130,0))*VLOOKUP($V8,'Algorithms &amp; Assumptions'!$B$10:$H$129,7,FALSE)*VLOOKUP($V8,'Algorithms &amp; Assumptions'!$B$10:$J$129,9,FALSE)*(VLOOKUP($V8,'Algorithms &amp; Assumptions'!$B$10:$C$129,2,FALSE))))</f>
        <v>226.52718000000002</v>
      </c>
      <c r="X8" s="63">
        <f>(INDEX('ART Totals'!$Z$251:$AT$370,MATCH($V8,'ART Totals'!$Y$251:$Y$370,0),MATCH(X$4,'ART Totals'!$Z$250:$AT$250,0))*VLOOKUP($V8,'Algorithms &amp; Assumptions'!$B$10:$H$129,5,FALSE))
+(INDEX('ART Forecast'!$C$131:$W$250,MATCH($V8,'ART Forecast'!$B$131:$B$250,0),MATCH(X$4,'ART Forecast'!$C$130:$W$130,0))*VLOOKUP($V8,'Algorithms &amp; Assumptions'!$B$10:$H$129,6,FALSE)*(1-VLOOKUP($V8,'Algorithms &amp; Assumptions'!$B$10:$J$129,9,FALSE))
+(INDEX('ART Forecast'!$C$131:$W$250,MATCH($V8,'ART Forecast'!$B$131:$B$250,0),MATCH(X$4,'ART Forecast'!$C$130:$W$130,0))*VLOOKUP($V8,'Algorithms &amp; Assumptions'!$B$10:$H$129,7,FALSE)*VLOOKUP($V8,'Algorithms &amp; Assumptions'!$B$10:$J$129,9,FALSE)*(VLOOKUP($V8,'Algorithms &amp; Assumptions'!$B$10:$C$129,2,FALSE))))</f>
        <v>319.29347999999999</v>
      </c>
      <c r="Y8" s="63">
        <f>(INDEX('ART Totals'!$Z$251:$AT$370,MATCH($V8,'ART Totals'!$Y$251:$Y$370,0),MATCH(Y$4,'ART Totals'!$Z$250:$AT$250,0))*VLOOKUP($V8,'Algorithms &amp; Assumptions'!$B$10:$H$129,5,FALSE))
+(INDEX('ART Forecast'!$C$131:$W$250,MATCH($V8,'ART Forecast'!$B$131:$B$250,0),MATCH(Y$4,'ART Forecast'!$C$130:$W$130,0))*VLOOKUP($V8,'Algorithms &amp; Assumptions'!$B$10:$H$129,6,FALSE)*(1-VLOOKUP($V8,'Algorithms &amp; Assumptions'!$B$10:$J$129,9,FALSE))
+(INDEX('ART Forecast'!$C$131:$W$250,MATCH($V8,'ART Forecast'!$B$131:$B$250,0),MATCH(Y$4,'ART Forecast'!$C$130:$W$130,0))*VLOOKUP($V8,'Algorithms &amp; Assumptions'!$B$10:$H$129,7,FALSE)*VLOOKUP($V8,'Algorithms &amp; Assumptions'!$B$10:$J$129,9,FALSE)*(VLOOKUP($V8,'Algorithms &amp; Assumptions'!$B$10:$C$129,2,FALSE))))</f>
        <v>334.45478000000003</v>
      </c>
      <c r="Z8" s="63">
        <f>(INDEX('ART Totals'!$Z$251:$AT$370,MATCH($V8,'ART Totals'!$Y$251:$Y$370,0),MATCH(Z$4,'ART Totals'!$Z$250:$AT$250,0))*VLOOKUP($V8,'Algorithms &amp; Assumptions'!$B$10:$H$129,5,FALSE))
+(INDEX('ART Forecast'!$C$131:$W$250,MATCH($V8,'ART Forecast'!$B$131:$B$250,0),MATCH(Z$4,'ART Forecast'!$C$130:$W$130,0))*VLOOKUP($V8,'Algorithms &amp; Assumptions'!$B$10:$H$129,6,FALSE)*(1-VLOOKUP($V8,'Algorithms &amp; Assumptions'!$B$10:$J$129,9,FALSE))
+(INDEX('ART Forecast'!$C$131:$W$250,MATCH($V8,'ART Forecast'!$B$131:$B$250,0),MATCH(Z$4,'ART Forecast'!$C$130:$W$130,0))*VLOOKUP($V8,'Algorithms &amp; Assumptions'!$B$10:$H$129,7,FALSE)*VLOOKUP($V8,'Algorithms &amp; Assumptions'!$B$10:$J$129,9,FALSE)*(VLOOKUP($V8,'Algorithms &amp; Assumptions'!$B$10:$C$129,2,FALSE))))</f>
        <v>349.61607999999995</v>
      </c>
      <c r="AA8" s="63">
        <f>(INDEX('ART Totals'!$Z$251:$AT$370,MATCH($V8,'ART Totals'!$Y$251:$Y$370,0),MATCH(AA$4,'ART Totals'!$Z$250:$AT$250,0))*VLOOKUP($V8,'Algorithms &amp; Assumptions'!$B$10:$H$129,5,FALSE))
+(INDEX('ART Forecast'!$C$131:$W$250,MATCH($V8,'ART Forecast'!$B$131:$B$250,0),MATCH(AA$4,'ART Forecast'!$C$130:$W$130,0))*VLOOKUP($V8,'Algorithms &amp; Assumptions'!$B$10:$H$129,6,FALSE)*(1-VLOOKUP($V8,'Algorithms &amp; Assumptions'!$B$10:$J$129,9,FALSE))
+(INDEX('ART Forecast'!$C$131:$W$250,MATCH($V8,'ART Forecast'!$B$131:$B$250,0),MATCH(AA$4,'ART Forecast'!$C$130:$W$130,0))*VLOOKUP($V8,'Algorithms &amp; Assumptions'!$B$10:$H$129,7,FALSE)*VLOOKUP($V8,'Algorithms &amp; Assumptions'!$B$10:$J$129,9,FALSE)*(VLOOKUP($V8,'Algorithms &amp; Assumptions'!$B$10:$C$129,2,FALSE))))</f>
        <v>364.77737999999999</v>
      </c>
      <c r="AB8" s="63">
        <f>(INDEX('ART Totals'!$Z$251:$AT$370,MATCH($V8,'ART Totals'!$Y$251:$Y$370,0),MATCH(AB$4,'ART Totals'!$Z$250:$AT$250,0))*VLOOKUP($V8,'Algorithms &amp; Assumptions'!$B$10:$H$129,5,FALSE))
+(INDEX('ART Forecast'!$C$131:$W$250,MATCH($V8,'ART Forecast'!$B$131:$B$250,0),MATCH(AB$4,'ART Forecast'!$C$130:$W$130,0))*VLOOKUP($V8,'Algorithms &amp; Assumptions'!$B$10:$H$129,6,FALSE)*(1-VLOOKUP($V8,'Algorithms &amp; Assumptions'!$B$10:$J$129,9,FALSE))
+(INDEX('ART Forecast'!$C$131:$W$250,MATCH($V8,'ART Forecast'!$B$131:$B$250,0),MATCH(AB$4,'ART Forecast'!$C$130:$W$130,0))*VLOOKUP($V8,'Algorithms &amp; Assumptions'!$B$10:$H$129,7,FALSE)*VLOOKUP($V8,'Algorithms &amp; Assumptions'!$B$10:$J$129,9,FALSE)*(VLOOKUP($V8,'Algorithms &amp; Assumptions'!$B$10:$C$129,2,FALSE))))</f>
        <v>379.93867999999998</v>
      </c>
      <c r="AC8" s="63">
        <f>(INDEX('ART Totals'!$Z$251:$AT$370,MATCH($V8,'ART Totals'!$Y$251:$Y$370,0),MATCH(AC$4,'ART Totals'!$Z$250:$AT$250,0))*VLOOKUP($V8,'Algorithms &amp; Assumptions'!$B$10:$H$129,5,FALSE))
+(INDEX('ART Forecast'!$C$131:$W$250,MATCH($V8,'ART Forecast'!$B$131:$B$250,0),MATCH(AC$4,'ART Forecast'!$C$130:$W$130,0))*VLOOKUP($V8,'Algorithms &amp; Assumptions'!$B$10:$H$129,6,FALSE)*(1-VLOOKUP($V8,'Algorithms &amp; Assumptions'!$B$10:$J$129,9,FALSE))
+(INDEX('ART Forecast'!$C$131:$W$250,MATCH($V8,'ART Forecast'!$B$131:$B$250,0),MATCH(AC$4,'ART Forecast'!$C$130:$W$130,0))*VLOOKUP($V8,'Algorithms &amp; Assumptions'!$B$10:$H$129,7,FALSE)*VLOOKUP($V8,'Algorithms &amp; Assumptions'!$B$10:$J$129,9,FALSE)*(VLOOKUP($V8,'Algorithms &amp; Assumptions'!$B$10:$C$129,2,FALSE))))</f>
        <v>395.09998000000002</v>
      </c>
    </row>
    <row r="9" spans="2:29" x14ac:dyDescent="0.35">
      <c r="B9" s="29" t="str">
        <f>'ART Totals'!B8</f>
        <v>Angola</v>
      </c>
      <c r="C9" s="25">
        <f t="shared" si="4"/>
        <v>36688.483039999999</v>
      </c>
      <c r="D9" s="25">
        <f t="shared" si="5"/>
        <v>40323.678120000011</v>
      </c>
      <c r="E9" s="25">
        <f t="shared" si="6"/>
        <v>42805.596533333352</v>
      </c>
      <c r="F9" s="25">
        <f t="shared" si="7"/>
        <v>45287.514946666692</v>
      </c>
      <c r="G9" s="25">
        <f t="shared" si="8"/>
        <v>47769.433360000025</v>
      </c>
      <c r="H9" s="25">
        <f t="shared" si="9"/>
        <v>50251.351773333357</v>
      </c>
      <c r="I9" s="25">
        <f t="shared" si="10"/>
        <v>52733.27018666669</v>
      </c>
      <c r="M9" s="29" t="str">
        <f t="shared" si="11"/>
        <v>Angola</v>
      </c>
      <c r="N9" s="62">
        <f>(INDEX('ART Totals'!$Z$128:$AT$274,MATCH($M9,'ART Totals'!$Y$128:$Y$274,0),MATCH(N$4,'ART Totals'!$Z$127:$AT$127,0))*VLOOKUP($M9,'Algorithms &amp; Assumptions'!$B$10:$H$129,5,FALSE))
+(INDEX('ART Forecast'!$C$8:$W$127,MATCH($M9,'ART Forecast'!$B$8:$B$127,0),MATCH(N$4,'ART Forecast'!$C$7:$W$7,0))*VLOOKUP($M9,'Algorithms &amp; Assumptions'!$B$10:$H$129,6,FALSE)*(1-VLOOKUP($M9,'Algorithms &amp; Assumptions'!$B$10:$J$129,9,FALSE))
+(INDEX('ART Forecast'!$C$8:$W$127,MATCH($M9,'ART Forecast'!$B$8:$B$127,0),MATCH(N$4,'ART Forecast'!$C$7:$W$7,0))*VLOOKUP($M9,'Algorithms &amp; Assumptions'!$B$10:$H$129,7,FALSE)*VLOOKUP($M9,'Algorithms &amp; Assumptions'!$B$10:$J$129,9,FALSE)*(VLOOKUP($M9,'Algorithms &amp; Assumptions'!$B$10:$C$129,2,FALSE))))</f>
        <v>34329.577919999996</v>
      </c>
      <c r="O9" s="62">
        <f>(INDEX('ART Totals'!$Z$128:$AT$274,MATCH($M9,'ART Totals'!$Y$128:$Y$274,0),MATCH(O$4,'ART Totals'!$Z$127:$AT$127,0))*VLOOKUP($M9,'Algorithms &amp; Assumptions'!$B$10:$H$129,5,FALSE))
+(INDEX('ART Forecast'!$C$8:$W$127,MATCH($M9,'ART Forecast'!$B$8:$B$127,0),MATCH(O$4,'ART Forecast'!$C$7:$W$7,0))*VLOOKUP($M9,'Algorithms &amp; Assumptions'!$B$10:$H$129,6,FALSE)*(1-VLOOKUP($M9,'Algorithms &amp; Assumptions'!$B$10:$J$129,9,FALSE))
+(INDEX('ART Forecast'!$C$8:$W$127,MATCH($M9,'ART Forecast'!$B$8:$B$127,0),MATCH(O$4,'ART Forecast'!$C$7:$W$7,0))*VLOOKUP($M9,'Algorithms &amp; Assumptions'!$B$10:$H$129,7,FALSE)*VLOOKUP($M9,'Algorithms &amp; Assumptions'!$B$10:$J$129,9,FALSE)*(VLOOKUP($M9,'Algorithms &amp; Assumptions'!$B$10:$C$129,2,FALSE))))</f>
        <v>37757.412440000007</v>
      </c>
      <c r="P9" s="62">
        <f>(INDEX('ART Totals'!$Z$128:$AT$274,MATCH($M9,'ART Totals'!$Y$128:$Y$274,0),MATCH(P$4,'ART Totals'!$Z$127:$AT$127,0))*VLOOKUP($M9,'Algorithms &amp; Assumptions'!$B$10:$H$129,5,FALSE))
+(INDEX('ART Forecast'!$C$8:$W$127,MATCH($M9,'ART Forecast'!$B$8:$B$127,0),MATCH(P$4,'ART Forecast'!$C$7:$W$7,0))*VLOOKUP($M9,'Algorithms &amp; Assumptions'!$B$10:$H$129,6,FALSE)*(1-VLOOKUP($M9,'Algorithms &amp; Assumptions'!$B$10:$J$129,9,FALSE))
+(INDEX('ART Forecast'!$C$8:$W$127,MATCH($M9,'ART Forecast'!$B$8:$B$127,0),MATCH(P$4,'ART Forecast'!$C$7:$W$7,0))*VLOOKUP($M9,'Algorithms &amp; Assumptions'!$B$10:$H$129,7,FALSE)*VLOOKUP($M9,'Algorithms &amp; Assumptions'!$B$10:$J$129,9,FALSE)*(VLOOKUP($M9,'Algorithms &amp; Assumptions'!$B$10:$C$129,2,FALSE))))</f>
        <v>40061.266960000015</v>
      </c>
      <c r="Q9" s="62">
        <f>(INDEX('ART Totals'!$Z$128:$AT$274,MATCH($M9,'ART Totals'!$Y$128:$Y$274,0),MATCH(Q$4,'ART Totals'!$Z$127:$AT$127,0))*VLOOKUP($M9,'Algorithms &amp; Assumptions'!$B$10:$H$129,5,FALSE))
+(INDEX('ART Forecast'!$C$8:$W$127,MATCH($M9,'ART Forecast'!$B$8:$B$127,0),MATCH(Q$4,'ART Forecast'!$C$7:$W$7,0))*VLOOKUP($M9,'Algorithms &amp; Assumptions'!$B$10:$H$129,6,FALSE)*(1-VLOOKUP($M9,'Algorithms &amp; Assumptions'!$B$10:$J$129,9,FALSE))
+(INDEX('ART Forecast'!$C$8:$W$127,MATCH($M9,'ART Forecast'!$B$8:$B$127,0),MATCH(Q$4,'ART Forecast'!$C$7:$W$7,0))*VLOOKUP($M9,'Algorithms &amp; Assumptions'!$B$10:$H$129,7,FALSE)*VLOOKUP($M9,'Algorithms &amp; Assumptions'!$B$10:$J$129,9,FALSE)*(VLOOKUP($M9,'Algorithms &amp; Assumptions'!$B$10:$C$129,2,FALSE))))</f>
        <v>42365.121480000023</v>
      </c>
      <c r="R9" s="62">
        <f>(INDEX('ART Totals'!$Z$128:$AT$274,MATCH($M9,'ART Totals'!$Y$128:$Y$274,0),MATCH(R$4,'ART Totals'!$Z$127:$AT$127,0))*VLOOKUP($M9,'Algorithms &amp; Assumptions'!$B$10:$H$129,5,FALSE))
+(INDEX('ART Forecast'!$C$8:$W$127,MATCH($M9,'ART Forecast'!$B$8:$B$127,0),MATCH(R$4,'ART Forecast'!$C$7:$W$7,0))*VLOOKUP($M9,'Algorithms &amp; Assumptions'!$B$10:$H$129,6,FALSE)*(1-VLOOKUP($M9,'Algorithms &amp; Assumptions'!$B$10:$J$129,9,FALSE))
+(INDEX('ART Forecast'!$C$8:$W$127,MATCH($M9,'ART Forecast'!$B$8:$B$127,0),MATCH(R$4,'ART Forecast'!$C$7:$W$7,0))*VLOOKUP($M9,'Algorithms &amp; Assumptions'!$B$10:$H$129,7,FALSE)*VLOOKUP($M9,'Algorithms &amp; Assumptions'!$B$10:$J$129,9,FALSE)*(VLOOKUP($M9,'Algorithms &amp; Assumptions'!$B$10:$C$129,2,FALSE))))</f>
        <v>44668.976000000024</v>
      </c>
      <c r="S9" s="62">
        <f>(INDEX('ART Totals'!$Z$128:$AT$274,MATCH($M9,'ART Totals'!$Y$128:$Y$274,0),MATCH(S$4,'ART Totals'!$Z$127:$AT$127,0))*VLOOKUP($M9,'Algorithms &amp; Assumptions'!$B$10:$H$129,5,FALSE))
+(INDEX('ART Forecast'!$C$8:$W$127,MATCH($M9,'ART Forecast'!$B$8:$B$127,0),MATCH(S$4,'ART Forecast'!$C$7:$W$7,0))*VLOOKUP($M9,'Algorithms &amp; Assumptions'!$B$10:$H$129,6,FALSE)*(1-VLOOKUP($M9,'Algorithms &amp; Assumptions'!$B$10:$J$129,9,FALSE))
+(INDEX('ART Forecast'!$C$8:$W$127,MATCH($M9,'ART Forecast'!$B$8:$B$127,0),MATCH(S$4,'ART Forecast'!$C$7:$W$7,0))*VLOOKUP($M9,'Algorithms &amp; Assumptions'!$B$10:$H$129,7,FALSE)*VLOOKUP($M9,'Algorithms &amp; Assumptions'!$B$10:$J$129,9,FALSE)*(VLOOKUP($M9,'Algorithms &amp; Assumptions'!$B$10:$C$129,2,FALSE))))</f>
        <v>46972.830520000025</v>
      </c>
      <c r="T9" s="62">
        <f>(INDEX('ART Totals'!$Z$128:$AT$274,MATCH($M9,'ART Totals'!$Y$128:$Y$274,0),MATCH(T$4,'ART Totals'!$Z$127:$AT$127,0))*VLOOKUP($M9,'Algorithms &amp; Assumptions'!$B$10:$H$129,5,FALSE))
+(INDEX('ART Forecast'!$C$8:$W$127,MATCH($M9,'ART Forecast'!$B$8:$B$127,0),MATCH(T$4,'ART Forecast'!$C$7:$W$7,0))*VLOOKUP($M9,'Algorithms &amp; Assumptions'!$B$10:$H$129,6,FALSE)*(1-VLOOKUP($M9,'Algorithms &amp; Assumptions'!$B$10:$J$129,9,FALSE))
+(INDEX('ART Forecast'!$C$8:$W$127,MATCH($M9,'ART Forecast'!$B$8:$B$127,0),MATCH(T$4,'ART Forecast'!$C$7:$W$7,0))*VLOOKUP($M9,'Algorithms &amp; Assumptions'!$B$10:$H$129,7,FALSE)*VLOOKUP($M9,'Algorithms &amp; Assumptions'!$B$10:$J$129,9,FALSE)*(VLOOKUP($M9,'Algorithms &amp; Assumptions'!$B$10:$C$129,2,FALSE))))</f>
        <v>49276.685040000026</v>
      </c>
      <c r="U9" s="6"/>
      <c r="V9" s="29" t="str">
        <f t="shared" si="12"/>
        <v>Angola</v>
      </c>
      <c r="W9" s="63">
        <f>(INDEX('ART Totals'!$Z$251:$AT$370,MATCH($V9,'ART Totals'!$Y$251:$Y$370,0),MATCH(W$4,'ART Totals'!$Z$250:$AT$250,0))*VLOOKUP($V9,'Algorithms &amp; Assumptions'!$B$10:$H$129,5,FALSE))
+(INDEX('ART Forecast'!$C$131:$W$250,MATCH($V9,'ART Forecast'!$B$131:$B$250,0),MATCH(W$4,'ART Forecast'!$C$130:$W$130,0))*VLOOKUP($V9,'Algorithms &amp; Assumptions'!$B$10:$H$129,6,FALSE)*(1-VLOOKUP($V9,'Algorithms &amp; Assumptions'!$B$10:$J$129,9,FALSE))
+(INDEX('ART Forecast'!$C$131:$W$250,MATCH($V9,'ART Forecast'!$B$131:$B$250,0),MATCH(W$4,'ART Forecast'!$C$130:$W$130,0))*VLOOKUP($V9,'Algorithms &amp; Assumptions'!$B$10:$H$129,7,FALSE)*VLOOKUP($V9,'Algorithms &amp; Assumptions'!$B$10:$J$129,9,FALSE)*(VLOOKUP($V9,'Algorithms &amp; Assumptions'!$B$10:$C$129,2,FALSE))))</f>
        <v>2358.9051200000004</v>
      </c>
      <c r="X9" s="63">
        <f>(INDEX('ART Totals'!$Z$251:$AT$370,MATCH($V9,'ART Totals'!$Y$251:$Y$370,0),MATCH(X$4,'ART Totals'!$Z$250:$AT$250,0))*VLOOKUP($V9,'Algorithms &amp; Assumptions'!$B$10:$H$129,5,FALSE))
+(INDEX('ART Forecast'!$C$131:$W$250,MATCH($V9,'ART Forecast'!$B$131:$B$250,0),MATCH(X$4,'ART Forecast'!$C$130:$W$130,0))*VLOOKUP($V9,'Algorithms &amp; Assumptions'!$B$10:$H$129,6,FALSE)*(1-VLOOKUP($V9,'Algorithms &amp; Assumptions'!$B$10:$J$129,9,FALSE))
+(INDEX('ART Forecast'!$C$131:$W$250,MATCH($V9,'ART Forecast'!$B$131:$B$250,0),MATCH(X$4,'ART Forecast'!$C$130:$W$130,0))*VLOOKUP($V9,'Algorithms &amp; Assumptions'!$B$10:$H$129,7,FALSE)*VLOOKUP($V9,'Algorithms &amp; Assumptions'!$B$10:$J$129,9,FALSE)*(VLOOKUP($V9,'Algorithms &amp; Assumptions'!$B$10:$C$129,2,FALSE))))</f>
        <v>2566.2656800000013</v>
      </c>
      <c r="Y9" s="63">
        <f>(INDEX('ART Totals'!$Z$251:$AT$370,MATCH($V9,'ART Totals'!$Y$251:$Y$370,0),MATCH(Y$4,'ART Totals'!$Z$250:$AT$250,0))*VLOOKUP($V9,'Algorithms &amp; Assumptions'!$B$10:$H$129,5,FALSE))
+(INDEX('ART Forecast'!$C$131:$W$250,MATCH($V9,'ART Forecast'!$B$131:$B$250,0),MATCH(Y$4,'ART Forecast'!$C$130:$W$130,0))*VLOOKUP($V9,'Algorithms &amp; Assumptions'!$B$10:$H$129,6,FALSE)*(1-VLOOKUP($V9,'Algorithms &amp; Assumptions'!$B$10:$J$129,9,FALSE))
+(INDEX('ART Forecast'!$C$131:$W$250,MATCH($V9,'ART Forecast'!$B$131:$B$250,0),MATCH(Y$4,'ART Forecast'!$C$130:$W$130,0))*VLOOKUP($V9,'Algorithms &amp; Assumptions'!$B$10:$H$129,7,FALSE)*VLOOKUP($V9,'Algorithms &amp; Assumptions'!$B$10:$J$129,9,FALSE)*(VLOOKUP($V9,'Algorithms &amp; Assumptions'!$B$10:$C$129,2,FALSE))))</f>
        <v>2744.3295733333339</v>
      </c>
      <c r="Z9" s="63">
        <f>(INDEX('ART Totals'!$Z$251:$AT$370,MATCH($V9,'ART Totals'!$Y$251:$Y$370,0),MATCH(Z$4,'ART Totals'!$Z$250:$AT$250,0))*VLOOKUP($V9,'Algorithms &amp; Assumptions'!$B$10:$H$129,5,FALSE))
+(INDEX('ART Forecast'!$C$131:$W$250,MATCH($V9,'ART Forecast'!$B$131:$B$250,0),MATCH(Z$4,'ART Forecast'!$C$130:$W$130,0))*VLOOKUP($V9,'Algorithms &amp; Assumptions'!$B$10:$H$129,6,FALSE)*(1-VLOOKUP($V9,'Algorithms &amp; Assumptions'!$B$10:$J$129,9,FALSE))
+(INDEX('ART Forecast'!$C$131:$W$250,MATCH($V9,'ART Forecast'!$B$131:$B$250,0),MATCH(Z$4,'ART Forecast'!$C$130:$W$130,0))*VLOOKUP($V9,'Algorithms &amp; Assumptions'!$B$10:$H$129,7,FALSE)*VLOOKUP($V9,'Algorithms &amp; Assumptions'!$B$10:$J$129,9,FALSE)*(VLOOKUP($V9,'Algorithms &amp; Assumptions'!$B$10:$C$129,2,FALSE))))</f>
        <v>2922.3934666666673</v>
      </c>
      <c r="AA9" s="63">
        <f>(INDEX('ART Totals'!$Z$251:$AT$370,MATCH($V9,'ART Totals'!$Y$251:$Y$370,0),MATCH(AA$4,'ART Totals'!$Z$250:$AT$250,0))*VLOOKUP($V9,'Algorithms &amp; Assumptions'!$B$10:$H$129,5,FALSE))
+(INDEX('ART Forecast'!$C$131:$W$250,MATCH($V9,'ART Forecast'!$B$131:$B$250,0),MATCH(AA$4,'ART Forecast'!$C$130:$W$130,0))*VLOOKUP($V9,'Algorithms &amp; Assumptions'!$B$10:$H$129,6,FALSE)*(1-VLOOKUP($V9,'Algorithms &amp; Assumptions'!$B$10:$J$129,9,FALSE))
+(INDEX('ART Forecast'!$C$131:$W$250,MATCH($V9,'ART Forecast'!$B$131:$B$250,0),MATCH(AA$4,'ART Forecast'!$C$130:$W$130,0))*VLOOKUP($V9,'Algorithms &amp; Assumptions'!$B$10:$H$129,7,FALSE)*VLOOKUP($V9,'Algorithms &amp; Assumptions'!$B$10:$J$129,9,FALSE)*(VLOOKUP($V9,'Algorithms &amp; Assumptions'!$B$10:$C$129,2,FALSE))))</f>
        <v>3100.4573600000008</v>
      </c>
      <c r="AB9" s="63">
        <f>(INDEX('ART Totals'!$Z$251:$AT$370,MATCH($V9,'ART Totals'!$Y$251:$Y$370,0),MATCH(AB$4,'ART Totals'!$Z$250:$AT$250,0))*VLOOKUP($V9,'Algorithms &amp; Assumptions'!$B$10:$H$129,5,FALSE))
+(INDEX('ART Forecast'!$C$131:$W$250,MATCH($V9,'ART Forecast'!$B$131:$B$250,0),MATCH(AB$4,'ART Forecast'!$C$130:$W$130,0))*VLOOKUP($V9,'Algorithms &amp; Assumptions'!$B$10:$H$129,6,FALSE)*(1-VLOOKUP($V9,'Algorithms &amp; Assumptions'!$B$10:$J$129,9,FALSE))
+(INDEX('ART Forecast'!$C$131:$W$250,MATCH($V9,'ART Forecast'!$B$131:$B$250,0),MATCH(AB$4,'ART Forecast'!$C$130:$W$130,0))*VLOOKUP($V9,'Algorithms &amp; Assumptions'!$B$10:$H$129,7,FALSE)*VLOOKUP($V9,'Algorithms &amp; Assumptions'!$B$10:$J$129,9,FALSE)*(VLOOKUP($V9,'Algorithms &amp; Assumptions'!$B$10:$C$129,2,FALSE))))</f>
        <v>3278.5212533333356</v>
      </c>
      <c r="AC9" s="63">
        <f>(INDEX('ART Totals'!$Z$251:$AT$370,MATCH($V9,'ART Totals'!$Y$251:$Y$370,0),MATCH(AC$4,'ART Totals'!$Z$250:$AT$250,0))*VLOOKUP($V9,'Algorithms &amp; Assumptions'!$B$10:$H$129,5,FALSE))
+(INDEX('ART Forecast'!$C$131:$W$250,MATCH($V9,'ART Forecast'!$B$131:$B$250,0),MATCH(AC$4,'ART Forecast'!$C$130:$W$130,0))*VLOOKUP($V9,'Algorithms &amp; Assumptions'!$B$10:$H$129,6,FALSE)*(1-VLOOKUP($V9,'Algorithms &amp; Assumptions'!$B$10:$J$129,9,FALSE))
+(INDEX('ART Forecast'!$C$131:$W$250,MATCH($V9,'ART Forecast'!$B$131:$B$250,0),MATCH(AC$4,'ART Forecast'!$C$130:$W$130,0))*VLOOKUP($V9,'Algorithms &amp; Assumptions'!$B$10:$H$129,7,FALSE)*VLOOKUP($V9,'Algorithms &amp; Assumptions'!$B$10:$J$129,9,FALSE)*(VLOOKUP($V9,'Algorithms &amp; Assumptions'!$B$10:$C$129,2,FALSE))))</f>
        <v>3456.5851466666682</v>
      </c>
    </row>
    <row r="10" spans="2:29" x14ac:dyDescent="0.35">
      <c r="B10" s="29" t="str">
        <f>'ART Totals'!B9</f>
        <v>Argentina</v>
      </c>
      <c r="C10" s="25">
        <f t="shared" si="4"/>
        <v>23210.550000000003</v>
      </c>
      <c r="D10" s="25">
        <f t="shared" si="5"/>
        <v>24480.097070000011</v>
      </c>
      <c r="E10" s="25">
        <f t="shared" si="6"/>
        <v>25409.414140000012</v>
      </c>
      <c r="F10" s="25">
        <f t="shared" si="7"/>
        <v>26338.731210000013</v>
      </c>
      <c r="G10" s="25">
        <f t="shared" si="8"/>
        <v>27268.048280000017</v>
      </c>
      <c r="H10" s="25">
        <f t="shared" si="9"/>
        <v>28197.36535</v>
      </c>
      <c r="I10" s="25">
        <f t="shared" si="10"/>
        <v>29126.682420000005</v>
      </c>
      <c r="M10" s="29" t="str">
        <f t="shared" si="11"/>
        <v>Argentina</v>
      </c>
      <c r="N10" s="62">
        <f>(INDEX('ART Totals'!$Z$128:$AT$274,MATCH($M10,'ART Totals'!$Y$128:$Y$274,0),MATCH(N$4,'ART Totals'!$Z$127:$AT$127,0))*VLOOKUP($M10,'Algorithms &amp; Assumptions'!$B$10:$H$129,5,FALSE))
+(INDEX('ART Forecast'!$C$8:$W$127,MATCH($M10,'ART Forecast'!$B$8:$B$127,0),MATCH(N$4,'ART Forecast'!$C$7:$W$7,0))*VLOOKUP($M10,'Algorithms &amp; Assumptions'!$B$10:$H$129,6,FALSE)*(1-VLOOKUP($M10,'Algorithms &amp; Assumptions'!$B$10:$J$129,9,FALSE))
+(INDEX('ART Forecast'!$C$8:$W$127,MATCH($M10,'ART Forecast'!$B$8:$B$127,0),MATCH(N$4,'ART Forecast'!$C$7:$W$7,0))*VLOOKUP($M10,'Algorithms &amp; Assumptions'!$B$10:$H$129,7,FALSE)*VLOOKUP($M10,'Algorithms &amp; Assumptions'!$B$10:$J$129,9,FALSE)*(VLOOKUP($M10,'Algorithms &amp; Assumptions'!$B$10:$C$129,2,FALSE))))</f>
        <v>23210.550000000003</v>
      </c>
      <c r="O10" s="62">
        <f>(INDEX('ART Totals'!$Z$128:$AT$274,MATCH($M10,'ART Totals'!$Y$128:$Y$274,0),MATCH(O$4,'ART Totals'!$Z$127:$AT$127,0))*VLOOKUP($M10,'Algorithms &amp; Assumptions'!$B$10:$H$129,5,FALSE))
+(INDEX('ART Forecast'!$C$8:$W$127,MATCH($M10,'ART Forecast'!$B$8:$B$127,0),MATCH(O$4,'ART Forecast'!$C$7:$W$7,0))*VLOOKUP($M10,'Algorithms &amp; Assumptions'!$B$10:$H$129,6,FALSE)*(1-VLOOKUP($M10,'Algorithms &amp; Assumptions'!$B$10:$J$129,9,FALSE))
+(INDEX('ART Forecast'!$C$8:$W$127,MATCH($M10,'ART Forecast'!$B$8:$B$127,0),MATCH(O$4,'ART Forecast'!$C$7:$W$7,0))*VLOOKUP($M10,'Algorithms &amp; Assumptions'!$B$10:$H$129,7,FALSE)*VLOOKUP($M10,'Algorithms &amp; Assumptions'!$B$10:$J$129,9,FALSE)*(VLOOKUP($M10,'Algorithms &amp; Assumptions'!$B$10:$C$129,2,FALSE))))</f>
        <v>24480.097070000011</v>
      </c>
      <c r="P10" s="62">
        <f>(INDEX('ART Totals'!$Z$128:$AT$274,MATCH($M10,'ART Totals'!$Y$128:$Y$274,0),MATCH(P$4,'ART Totals'!$Z$127:$AT$127,0))*VLOOKUP($M10,'Algorithms &amp; Assumptions'!$B$10:$H$129,5,FALSE))
+(INDEX('ART Forecast'!$C$8:$W$127,MATCH($M10,'ART Forecast'!$B$8:$B$127,0),MATCH(P$4,'ART Forecast'!$C$7:$W$7,0))*VLOOKUP($M10,'Algorithms &amp; Assumptions'!$B$10:$H$129,6,FALSE)*(1-VLOOKUP($M10,'Algorithms &amp; Assumptions'!$B$10:$J$129,9,FALSE))
+(INDEX('ART Forecast'!$C$8:$W$127,MATCH($M10,'ART Forecast'!$B$8:$B$127,0),MATCH(P$4,'ART Forecast'!$C$7:$W$7,0))*VLOOKUP($M10,'Algorithms &amp; Assumptions'!$B$10:$H$129,7,FALSE)*VLOOKUP($M10,'Algorithms &amp; Assumptions'!$B$10:$J$129,9,FALSE)*(VLOOKUP($M10,'Algorithms &amp; Assumptions'!$B$10:$C$129,2,FALSE))))</f>
        <v>25409.414140000012</v>
      </c>
      <c r="Q10" s="62">
        <f>(INDEX('ART Totals'!$Z$128:$AT$274,MATCH($M10,'ART Totals'!$Y$128:$Y$274,0),MATCH(Q$4,'ART Totals'!$Z$127:$AT$127,0))*VLOOKUP($M10,'Algorithms &amp; Assumptions'!$B$10:$H$129,5,FALSE))
+(INDEX('ART Forecast'!$C$8:$W$127,MATCH($M10,'ART Forecast'!$B$8:$B$127,0),MATCH(Q$4,'ART Forecast'!$C$7:$W$7,0))*VLOOKUP($M10,'Algorithms &amp; Assumptions'!$B$10:$H$129,6,FALSE)*(1-VLOOKUP($M10,'Algorithms &amp; Assumptions'!$B$10:$J$129,9,FALSE))
+(INDEX('ART Forecast'!$C$8:$W$127,MATCH($M10,'ART Forecast'!$B$8:$B$127,0),MATCH(Q$4,'ART Forecast'!$C$7:$W$7,0))*VLOOKUP($M10,'Algorithms &amp; Assumptions'!$B$10:$H$129,7,FALSE)*VLOOKUP($M10,'Algorithms &amp; Assumptions'!$B$10:$J$129,9,FALSE)*(VLOOKUP($M10,'Algorithms &amp; Assumptions'!$B$10:$C$129,2,FALSE))))</f>
        <v>26338.731210000013</v>
      </c>
      <c r="R10" s="62">
        <f>(INDEX('ART Totals'!$Z$128:$AT$274,MATCH($M10,'ART Totals'!$Y$128:$Y$274,0),MATCH(R$4,'ART Totals'!$Z$127:$AT$127,0))*VLOOKUP($M10,'Algorithms &amp; Assumptions'!$B$10:$H$129,5,FALSE))
+(INDEX('ART Forecast'!$C$8:$W$127,MATCH($M10,'ART Forecast'!$B$8:$B$127,0),MATCH(R$4,'ART Forecast'!$C$7:$W$7,0))*VLOOKUP($M10,'Algorithms &amp; Assumptions'!$B$10:$H$129,6,FALSE)*(1-VLOOKUP($M10,'Algorithms &amp; Assumptions'!$B$10:$J$129,9,FALSE))
+(INDEX('ART Forecast'!$C$8:$W$127,MATCH($M10,'ART Forecast'!$B$8:$B$127,0),MATCH(R$4,'ART Forecast'!$C$7:$W$7,0))*VLOOKUP($M10,'Algorithms &amp; Assumptions'!$B$10:$H$129,7,FALSE)*VLOOKUP($M10,'Algorithms &amp; Assumptions'!$B$10:$J$129,9,FALSE)*(VLOOKUP($M10,'Algorithms &amp; Assumptions'!$B$10:$C$129,2,FALSE))))</f>
        <v>27268.048280000017</v>
      </c>
      <c r="S10" s="62">
        <f>(INDEX('ART Totals'!$Z$128:$AT$274,MATCH($M10,'ART Totals'!$Y$128:$Y$274,0),MATCH(S$4,'ART Totals'!$Z$127:$AT$127,0))*VLOOKUP($M10,'Algorithms &amp; Assumptions'!$B$10:$H$129,5,FALSE))
+(INDEX('ART Forecast'!$C$8:$W$127,MATCH($M10,'ART Forecast'!$B$8:$B$127,0),MATCH(S$4,'ART Forecast'!$C$7:$W$7,0))*VLOOKUP($M10,'Algorithms &amp; Assumptions'!$B$10:$H$129,6,FALSE)*(1-VLOOKUP($M10,'Algorithms &amp; Assumptions'!$B$10:$J$129,9,FALSE))
+(INDEX('ART Forecast'!$C$8:$W$127,MATCH($M10,'ART Forecast'!$B$8:$B$127,0),MATCH(S$4,'ART Forecast'!$C$7:$W$7,0))*VLOOKUP($M10,'Algorithms &amp; Assumptions'!$B$10:$H$129,7,FALSE)*VLOOKUP($M10,'Algorithms &amp; Assumptions'!$B$10:$J$129,9,FALSE)*(VLOOKUP($M10,'Algorithms &amp; Assumptions'!$B$10:$C$129,2,FALSE))))</f>
        <v>28197.36535</v>
      </c>
      <c r="T10" s="62">
        <f>(INDEX('ART Totals'!$Z$128:$AT$274,MATCH($M10,'ART Totals'!$Y$128:$Y$274,0),MATCH(T$4,'ART Totals'!$Z$127:$AT$127,0))*VLOOKUP($M10,'Algorithms &amp; Assumptions'!$B$10:$H$129,5,FALSE))
+(INDEX('ART Forecast'!$C$8:$W$127,MATCH($M10,'ART Forecast'!$B$8:$B$127,0),MATCH(T$4,'ART Forecast'!$C$7:$W$7,0))*VLOOKUP($M10,'Algorithms &amp; Assumptions'!$B$10:$H$129,6,FALSE)*(1-VLOOKUP($M10,'Algorithms &amp; Assumptions'!$B$10:$J$129,9,FALSE))
+(INDEX('ART Forecast'!$C$8:$W$127,MATCH($M10,'ART Forecast'!$B$8:$B$127,0),MATCH(T$4,'ART Forecast'!$C$7:$W$7,0))*VLOOKUP($M10,'Algorithms &amp; Assumptions'!$B$10:$H$129,7,FALSE)*VLOOKUP($M10,'Algorithms &amp; Assumptions'!$B$10:$J$129,9,FALSE)*(VLOOKUP($M10,'Algorithms &amp; Assumptions'!$B$10:$C$129,2,FALSE))))</f>
        <v>29126.682420000005</v>
      </c>
      <c r="U10" s="6"/>
      <c r="V10" s="29" t="str">
        <f t="shared" si="12"/>
        <v>Argentina</v>
      </c>
      <c r="W10" s="63">
        <f>(INDEX('ART Totals'!$Z$251:$AT$370,MATCH($V10,'ART Totals'!$Y$251:$Y$370,0),MATCH(W$4,'ART Totals'!$Z$250:$AT$250,0))*VLOOKUP($V10,'Algorithms &amp; Assumptions'!$B$10:$H$129,5,FALSE))
+(INDEX('ART Forecast'!$C$131:$W$250,MATCH($V10,'ART Forecast'!$B$131:$B$250,0),MATCH(W$4,'ART Forecast'!$C$130:$W$130,0))*VLOOKUP($V10,'Algorithms &amp; Assumptions'!$B$10:$H$129,6,FALSE)*(1-VLOOKUP($V10,'Algorithms &amp; Assumptions'!$B$10:$J$129,9,FALSE))
+(INDEX('ART Forecast'!$C$131:$W$250,MATCH($V10,'ART Forecast'!$B$131:$B$250,0),MATCH(W$4,'ART Forecast'!$C$130:$W$130,0))*VLOOKUP($V10,'Algorithms &amp; Assumptions'!$B$10:$H$129,7,FALSE)*VLOOKUP($V10,'Algorithms &amp; Assumptions'!$B$10:$J$129,9,FALSE)*(VLOOKUP($V10,'Algorithms &amp; Assumptions'!$B$10:$C$129,2,FALSE))))</f>
        <v>0</v>
      </c>
      <c r="X10" s="63">
        <f>(INDEX('ART Totals'!$Z$251:$AT$370,MATCH($V10,'ART Totals'!$Y$251:$Y$370,0),MATCH(X$4,'ART Totals'!$Z$250:$AT$250,0))*VLOOKUP($V10,'Algorithms &amp; Assumptions'!$B$10:$H$129,5,FALSE))
+(INDEX('ART Forecast'!$C$131:$W$250,MATCH($V10,'ART Forecast'!$B$131:$B$250,0),MATCH(X$4,'ART Forecast'!$C$130:$W$130,0))*VLOOKUP($V10,'Algorithms &amp; Assumptions'!$B$10:$H$129,6,FALSE)*(1-VLOOKUP($V10,'Algorithms &amp; Assumptions'!$B$10:$J$129,9,FALSE))
+(INDEX('ART Forecast'!$C$131:$W$250,MATCH($V10,'ART Forecast'!$B$131:$B$250,0),MATCH(X$4,'ART Forecast'!$C$130:$W$130,0))*VLOOKUP($V10,'Algorithms &amp; Assumptions'!$B$10:$H$129,7,FALSE)*VLOOKUP($V10,'Algorithms &amp; Assumptions'!$B$10:$J$129,9,FALSE)*(VLOOKUP($V10,'Algorithms &amp; Assumptions'!$B$10:$C$129,2,FALSE))))</f>
        <v>0</v>
      </c>
      <c r="Y10" s="63">
        <f>(INDEX('ART Totals'!$Z$251:$AT$370,MATCH($V10,'ART Totals'!$Y$251:$Y$370,0),MATCH(Y$4,'ART Totals'!$Z$250:$AT$250,0))*VLOOKUP($V10,'Algorithms &amp; Assumptions'!$B$10:$H$129,5,FALSE))
+(INDEX('ART Forecast'!$C$131:$W$250,MATCH($V10,'ART Forecast'!$B$131:$B$250,0),MATCH(Y$4,'ART Forecast'!$C$130:$W$130,0))*VLOOKUP($V10,'Algorithms &amp; Assumptions'!$B$10:$H$129,6,FALSE)*(1-VLOOKUP($V10,'Algorithms &amp; Assumptions'!$B$10:$J$129,9,FALSE))
+(INDEX('ART Forecast'!$C$131:$W$250,MATCH($V10,'ART Forecast'!$B$131:$B$250,0),MATCH(Y$4,'ART Forecast'!$C$130:$W$130,0))*VLOOKUP($V10,'Algorithms &amp; Assumptions'!$B$10:$H$129,7,FALSE)*VLOOKUP($V10,'Algorithms &amp; Assumptions'!$B$10:$J$129,9,FALSE)*(VLOOKUP($V10,'Algorithms &amp; Assumptions'!$B$10:$C$129,2,FALSE))))</f>
        <v>0</v>
      </c>
      <c r="Z10" s="63">
        <f>(INDEX('ART Totals'!$Z$251:$AT$370,MATCH($V10,'ART Totals'!$Y$251:$Y$370,0),MATCH(Z$4,'ART Totals'!$Z$250:$AT$250,0))*VLOOKUP($V10,'Algorithms &amp; Assumptions'!$B$10:$H$129,5,FALSE))
+(INDEX('ART Forecast'!$C$131:$W$250,MATCH($V10,'ART Forecast'!$B$131:$B$250,0),MATCH(Z$4,'ART Forecast'!$C$130:$W$130,0))*VLOOKUP($V10,'Algorithms &amp; Assumptions'!$B$10:$H$129,6,FALSE)*(1-VLOOKUP($V10,'Algorithms &amp; Assumptions'!$B$10:$J$129,9,FALSE))
+(INDEX('ART Forecast'!$C$131:$W$250,MATCH($V10,'ART Forecast'!$B$131:$B$250,0),MATCH(Z$4,'ART Forecast'!$C$130:$W$130,0))*VLOOKUP($V10,'Algorithms &amp; Assumptions'!$B$10:$H$129,7,FALSE)*VLOOKUP($V10,'Algorithms &amp; Assumptions'!$B$10:$J$129,9,FALSE)*(VLOOKUP($V10,'Algorithms &amp; Assumptions'!$B$10:$C$129,2,FALSE))))</f>
        <v>0</v>
      </c>
      <c r="AA10" s="63">
        <f>(INDEX('ART Totals'!$Z$251:$AT$370,MATCH($V10,'ART Totals'!$Y$251:$Y$370,0),MATCH(AA$4,'ART Totals'!$Z$250:$AT$250,0))*VLOOKUP($V10,'Algorithms &amp; Assumptions'!$B$10:$H$129,5,FALSE))
+(INDEX('ART Forecast'!$C$131:$W$250,MATCH($V10,'ART Forecast'!$B$131:$B$250,0),MATCH(AA$4,'ART Forecast'!$C$130:$W$130,0))*VLOOKUP($V10,'Algorithms &amp; Assumptions'!$B$10:$H$129,6,FALSE)*(1-VLOOKUP($V10,'Algorithms &amp; Assumptions'!$B$10:$J$129,9,FALSE))
+(INDEX('ART Forecast'!$C$131:$W$250,MATCH($V10,'ART Forecast'!$B$131:$B$250,0),MATCH(AA$4,'ART Forecast'!$C$130:$W$130,0))*VLOOKUP($V10,'Algorithms &amp; Assumptions'!$B$10:$H$129,7,FALSE)*VLOOKUP($V10,'Algorithms &amp; Assumptions'!$B$10:$J$129,9,FALSE)*(VLOOKUP($V10,'Algorithms &amp; Assumptions'!$B$10:$C$129,2,FALSE))))</f>
        <v>0</v>
      </c>
      <c r="AB10" s="63">
        <f>(INDEX('ART Totals'!$Z$251:$AT$370,MATCH($V10,'ART Totals'!$Y$251:$Y$370,0),MATCH(AB$4,'ART Totals'!$Z$250:$AT$250,0))*VLOOKUP($V10,'Algorithms &amp; Assumptions'!$B$10:$H$129,5,FALSE))
+(INDEX('ART Forecast'!$C$131:$W$250,MATCH($V10,'ART Forecast'!$B$131:$B$250,0),MATCH(AB$4,'ART Forecast'!$C$130:$W$130,0))*VLOOKUP($V10,'Algorithms &amp; Assumptions'!$B$10:$H$129,6,FALSE)*(1-VLOOKUP($V10,'Algorithms &amp; Assumptions'!$B$10:$J$129,9,FALSE))
+(INDEX('ART Forecast'!$C$131:$W$250,MATCH($V10,'ART Forecast'!$B$131:$B$250,0),MATCH(AB$4,'ART Forecast'!$C$130:$W$130,0))*VLOOKUP($V10,'Algorithms &amp; Assumptions'!$B$10:$H$129,7,FALSE)*VLOOKUP($V10,'Algorithms &amp; Assumptions'!$B$10:$J$129,9,FALSE)*(VLOOKUP($V10,'Algorithms &amp; Assumptions'!$B$10:$C$129,2,FALSE))))</f>
        <v>0</v>
      </c>
      <c r="AC10" s="63">
        <f>(INDEX('ART Totals'!$Z$251:$AT$370,MATCH($V10,'ART Totals'!$Y$251:$Y$370,0),MATCH(AC$4,'ART Totals'!$Z$250:$AT$250,0))*VLOOKUP($V10,'Algorithms &amp; Assumptions'!$B$10:$H$129,5,FALSE))
+(INDEX('ART Forecast'!$C$131:$W$250,MATCH($V10,'ART Forecast'!$B$131:$B$250,0),MATCH(AC$4,'ART Forecast'!$C$130:$W$130,0))*VLOOKUP($V10,'Algorithms &amp; Assumptions'!$B$10:$H$129,6,FALSE)*(1-VLOOKUP($V10,'Algorithms &amp; Assumptions'!$B$10:$J$129,9,FALSE))
+(INDEX('ART Forecast'!$C$131:$W$250,MATCH($V10,'ART Forecast'!$B$131:$B$250,0),MATCH(AC$4,'ART Forecast'!$C$130:$W$130,0))*VLOOKUP($V10,'Algorithms &amp; Assumptions'!$B$10:$H$129,7,FALSE)*VLOOKUP($V10,'Algorithms &amp; Assumptions'!$B$10:$J$129,9,FALSE)*(VLOOKUP($V10,'Algorithms &amp; Assumptions'!$B$10:$C$129,2,FALSE))))</f>
        <v>0</v>
      </c>
    </row>
    <row r="11" spans="2:29" x14ac:dyDescent="0.35">
      <c r="B11" s="29" t="str">
        <f>'ART Totals'!B10</f>
        <v>Azerbaijan</v>
      </c>
      <c r="C11" s="25">
        <f t="shared" si="4"/>
        <v>1153.7539199999999</v>
      </c>
      <c r="D11" s="25">
        <f t="shared" si="5"/>
        <v>1443.7516133333336</v>
      </c>
      <c r="E11" s="25">
        <f t="shared" si="6"/>
        <v>1508.8543066666666</v>
      </c>
      <c r="F11" s="25">
        <f t="shared" si="7"/>
        <v>1573.9570000000003</v>
      </c>
      <c r="G11" s="25">
        <f t="shared" si="8"/>
        <v>1639.0596933333334</v>
      </c>
      <c r="H11" s="25">
        <f t="shared" si="9"/>
        <v>1704.1623866666675</v>
      </c>
      <c r="I11" s="25">
        <f t="shared" si="10"/>
        <v>1769.2650800000017</v>
      </c>
      <c r="M11" s="29" t="str">
        <f t="shared" si="11"/>
        <v>Azerbaijan</v>
      </c>
      <c r="N11" s="62">
        <f>(INDEX('ART Totals'!$Z$128:$AT$274,MATCH($M11,'ART Totals'!$Y$128:$Y$274,0),MATCH(N$4,'ART Totals'!$Z$127:$AT$127,0))*VLOOKUP($M11,'Algorithms &amp; Assumptions'!$B$10:$H$129,5,FALSE))
+(INDEX('ART Forecast'!$C$8:$W$127,MATCH($M11,'ART Forecast'!$B$8:$B$127,0),MATCH(N$4,'ART Forecast'!$C$7:$W$7,0))*VLOOKUP($M11,'Algorithms &amp; Assumptions'!$B$10:$H$129,6,FALSE)*(1-VLOOKUP($M11,'Algorithms &amp; Assumptions'!$B$10:$J$129,9,FALSE))
+(INDEX('ART Forecast'!$C$8:$W$127,MATCH($M11,'ART Forecast'!$B$8:$B$127,0),MATCH(N$4,'ART Forecast'!$C$7:$W$7,0))*VLOOKUP($M11,'Algorithms &amp; Assumptions'!$B$10:$H$129,7,FALSE)*VLOOKUP($M11,'Algorithms &amp; Assumptions'!$B$10:$J$129,9,FALSE)*(VLOOKUP($M11,'Algorithms &amp; Assumptions'!$B$10:$C$129,2,FALSE))))</f>
        <v>1128.0139199999999</v>
      </c>
      <c r="O11" s="62">
        <f>(INDEX('ART Totals'!$Z$128:$AT$274,MATCH($M11,'ART Totals'!$Y$128:$Y$274,0),MATCH(O$4,'ART Totals'!$Z$127:$AT$127,0))*VLOOKUP($M11,'Algorithms &amp; Assumptions'!$B$10:$H$129,5,FALSE))
+(INDEX('ART Forecast'!$C$8:$W$127,MATCH($M11,'ART Forecast'!$B$8:$B$127,0),MATCH(O$4,'ART Forecast'!$C$7:$W$7,0))*VLOOKUP($M11,'Algorithms &amp; Assumptions'!$B$10:$H$129,6,FALSE)*(1-VLOOKUP($M11,'Algorithms &amp; Assumptions'!$B$10:$J$129,9,FALSE))
+(INDEX('ART Forecast'!$C$8:$W$127,MATCH($M11,'ART Forecast'!$B$8:$B$127,0),MATCH(O$4,'ART Forecast'!$C$7:$W$7,0))*VLOOKUP($M11,'Algorithms &amp; Assumptions'!$B$10:$H$129,7,FALSE)*VLOOKUP($M11,'Algorithms &amp; Assumptions'!$B$10:$J$129,9,FALSE)*(VLOOKUP($M11,'Algorithms &amp; Assumptions'!$B$10:$C$129,2,FALSE))))</f>
        <v>1414.4128533333335</v>
      </c>
      <c r="P11" s="62">
        <f>(INDEX('ART Totals'!$Z$128:$AT$274,MATCH($M11,'ART Totals'!$Y$128:$Y$274,0),MATCH(P$4,'ART Totals'!$Z$127:$AT$127,0))*VLOOKUP($M11,'Algorithms &amp; Assumptions'!$B$10:$H$129,5,FALSE))
+(INDEX('ART Forecast'!$C$8:$W$127,MATCH($M11,'ART Forecast'!$B$8:$B$127,0),MATCH(P$4,'ART Forecast'!$C$7:$W$7,0))*VLOOKUP($M11,'Algorithms &amp; Assumptions'!$B$10:$H$129,6,FALSE)*(1-VLOOKUP($M11,'Algorithms &amp; Assumptions'!$B$10:$J$129,9,FALSE))
+(INDEX('ART Forecast'!$C$8:$W$127,MATCH($M11,'ART Forecast'!$B$8:$B$127,0),MATCH(P$4,'ART Forecast'!$C$7:$W$7,0))*VLOOKUP($M11,'Algorithms &amp; Assumptions'!$B$10:$H$129,7,FALSE)*VLOOKUP($M11,'Algorithms &amp; Assumptions'!$B$10:$J$129,9,FALSE)*(VLOOKUP($M11,'Algorithms &amp; Assumptions'!$B$10:$C$129,2,FALSE))))</f>
        <v>1478.7217866666665</v>
      </c>
      <c r="Q11" s="62">
        <f>(INDEX('ART Totals'!$Z$128:$AT$274,MATCH($M11,'ART Totals'!$Y$128:$Y$274,0),MATCH(Q$4,'ART Totals'!$Z$127:$AT$127,0))*VLOOKUP($M11,'Algorithms &amp; Assumptions'!$B$10:$H$129,5,FALSE))
+(INDEX('ART Forecast'!$C$8:$W$127,MATCH($M11,'ART Forecast'!$B$8:$B$127,0),MATCH(Q$4,'ART Forecast'!$C$7:$W$7,0))*VLOOKUP($M11,'Algorithms &amp; Assumptions'!$B$10:$H$129,6,FALSE)*(1-VLOOKUP($M11,'Algorithms &amp; Assumptions'!$B$10:$J$129,9,FALSE))
+(INDEX('ART Forecast'!$C$8:$W$127,MATCH($M11,'ART Forecast'!$B$8:$B$127,0),MATCH(Q$4,'ART Forecast'!$C$7:$W$7,0))*VLOOKUP($M11,'Algorithms &amp; Assumptions'!$B$10:$H$129,7,FALSE)*VLOOKUP($M11,'Algorithms &amp; Assumptions'!$B$10:$J$129,9,FALSE)*(VLOOKUP($M11,'Algorithms &amp; Assumptions'!$B$10:$C$129,2,FALSE))))</f>
        <v>1543.0307200000004</v>
      </c>
      <c r="R11" s="62">
        <f>(INDEX('ART Totals'!$Z$128:$AT$274,MATCH($M11,'ART Totals'!$Y$128:$Y$274,0),MATCH(R$4,'ART Totals'!$Z$127:$AT$127,0))*VLOOKUP($M11,'Algorithms &amp; Assumptions'!$B$10:$H$129,5,FALSE))
+(INDEX('ART Forecast'!$C$8:$W$127,MATCH($M11,'ART Forecast'!$B$8:$B$127,0),MATCH(R$4,'ART Forecast'!$C$7:$W$7,0))*VLOOKUP($M11,'Algorithms &amp; Assumptions'!$B$10:$H$129,6,FALSE)*(1-VLOOKUP($M11,'Algorithms &amp; Assumptions'!$B$10:$J$129,9,FALSE))
+(INDEX('ART Forecast'!$C$8:$W$127,MATCH($M11,'ART Forecast'!$B$8:$B$127,0),MATCH(R$4,'ART Forecast'!$C$7:$W$7,0))*VLOOKUP($M11,'Algorithms &amp; Assumptions'!$B$10:$H$129,7,FALSE)*VLOOKUP($M11,'Algorithms &amp; Assumptions'!$B$10:$J$129,9,FALSE)*(VLOOKUP($M11,'Algorithms &amp; Assumptions'!$B$10:$C$129,2,FALSE))))</f>
        <v>1607.3396533333334</v>
      </c>
      <c r="S11" s="62">
        <f>(INDEX('ART Totals'!$Z$128:$AT$274,MATCH($M11,'ART Totals'!$Y$128:$Y$274,0),MATCH(S$4,'ART Totals'!$Z$127:$AT$127,0))*VLOOKUP($M11,'Algorithms &amp; Assumptions'!$B$10:$H$129,5,FALSE))
+(INDEX('ART Forecast'!$C$8:$W$127,MATCH($M11,'ART Forecast'!$B$8:$B$127,0),MATCH(S$4,'ART Forecast'!$C$7:$W$7,0))*VLOOKUP($M11,'Algorithms &amp; Assumptions'!$B$10:$H$129,6,FALSE)*(1-VLOOKUP($M11,'Algorithms &amp; Assumptions'!$B$10:$J$129,9,FALSE))
+(INDEX('ART Forecast'!$C$8:$W$127,MATCH($M11,'ART Forecast'!$B$8:$B$127,0),MATCH(S$4,'ART Forecast'!$C$7:$W$7,0))*VLOOKUP($M11,'Algorithms &amp; Assumptions'!$B$10:$H$129,7,FALSE)*VLOOKUP($M11,'Algorithms &amp; Assumptions'!$B$10:$J$129,9,FALSE)*(VLOOKUP($M11,'Algorithms &amp; Assumptions'!$B$10:$C$129,2,FALSE))))</f>
        <v>1671.6485866666676</v>
      </c>
      <c r="T11" s="62">
        <f>(INDEX('ART Totals'!$Z$128:$AT$274,MATCH($M11,'ART Totals'!$Y$128:$Y$274,0),MATCH(T$4,'ART Totals'!$Z$127:$AT$127,0))*VLOOKUP($M11,'Algorithms &amp; Assumptions'!$B$10:$H$129,5,FALSE))
+(INDEX('ART Forecast'!$C$8:$W$127,MATCH($M11,'ART Forecast'!$B$8:$B$127,0),MATCH(T$4,'ART Forecast'!$C$7:$W$7,0))*VLOOKUP($M11,'Algorithms &amp; Assumptions'!$B$10:$H$129,6,FALSE)*(1-VLOOKUP($M11,'Algorithms &amp; Assumptions'!$B$10:$J$129,9,FALSE))
+(INDEX('ART Forecast'!$C$8:$W$127,MATCH($M11,'ART Forecast'!$B$8:$B$127,0),MATCH(T$4,'ART Forecast'!$C$7:$W$7,0))*VLOOKUP($M11,'Algorithms &amp; Assumptions'!$B$10:$H$129,7,FALSE)*VLOOKUP($M11,'Algorithms &amp; Assumptions'!$B$10:$J$129,9,FALSE)*(VLOOKUP($M11,'Algorithms &amp; Assumptions'!$B$10:$C$129,2,FALSE))))</f>
        <v>1735.9575200000018</v>
      </c>
      <c r="U11" s="6"/>
      <c r="V11" s="29" t="str">
        <f t="shared" si="12"/>
        <v>Azerbaijan</v>
      </c>
      <c r="W11" s="63">
        <f>(INDEX('ART Totals'!$Z$251:$AT$370,MATCH($V11,'ART Totals'!$Y$251:$Y$370,0),MATCH(W$4,'ART Totals'!$Z$250:$AT$250,0))*VLOOKUP($V11,'Algorithms &amp; Assumptions'!$B$10:$H$129,5,FALSE))
+(INDEX('ART Forecast'!$C$131:$W$250,MATCH($V11,'ART Forecast'!$B$131:$B$250,0),MATCH(W$4,'ART Forecast'!$C$130:$W$130,0))*VLOOKUP($V11,'Algorithms &amp; Assumptions'!$B$10:$H$129,6,FALSE)*(1-VLOOKUP($V11,'Algorithms &amp; Assumptions'!$B$10:$J$129,9,FALSE))
+(INDEX('ART Forecast'!$C$131:$W$250,MATCH($V11,'ART Forecast'!$B$131:$B$250,0),MATCH(W$4,'ART Forecast'!$C$130:$W$130,0))*VLOOKUP($V11,'Algorithms &amp; Assumptions'!$B$10:$H$129,7,FALSE)*VLOOKUP($V11,'Algorithms &amp; Assumptions'!$B$10:$J$129,9,FALSE)*(VLOOKUP($V11,'Algorithms &amp; Assumptions'!$B$10:$C$129,2,FALSE))))</f>
        <v>25.74</v>
      </c>
      <c r="X11" s="63">
        <f>(INDEX('ART Totals'!$Z$251:$AT$370,MATCH($V11,'ART Totals'!$Y$251:$Y$370,0),MATCH(X$4,'ART Totals'!$Z$250:$AT$250,0))*VLOOKUP($V11,'Algorithms &amp; Assumptions'!$B$10:$H$129,5,FALSE))
+(INDEX('ART Forecast'!$C$131:$W$250,MATCH($V11,'ART Forecast'!$B$131:$B$250,0),MATCH(X$4,'ART Forecast'!$C$130:$W$130,0))*VLOOKUP($V11,'Algorithms &amp; Assumptions'!$B$10:$H$129,6,FALSE)*(1-VLOOKUP($V11,'Algorithms &amp; Assumptions'!$B$10:$J$129,9,FALSE))
+(INDEX('ART Forecast'!$C$131:$W$250,MATCH($V11,'ART Forecast'!$B$131:$B$250,0),MATCH(X$4,'ART Forecast'!$C$130:$W$130,0))*VLOOKUP($V11,'Algorithms &amp; Assumptions'!$B$10:$H$129,7,FALSE)*VLOOKUP($V11,'Algorithms &amp; Assumptions'!$B$10:$J$129,9,FALSE)*(VLOOKUP($V11,'Algorithms &amp; Assumptions'!$B$10:$C$129,2,FALSE))))</f>
        <v>29.338760000000008</v>
      </c>
      <c r="Y11" s="63">
        <f>(INDEX('ART Totals'!$Z$251:$AT$370,MATCH($V11,'ART Totals'!$Y$251:$Y$370,0),MATCH(Y$4,'ART Totals'!$Z$250:$AT$250,0))*VLOOKUP($V11,'Algorithms &amp; Assumptions'!$B$10:$H$129,5,FALSE))
+(INDEX('ART Forecast'!$C$131:$W$250,MATCH($V11,'ART Forecast'!$B$131:$B$250,0),MATCH(Y$4,'ART Forecast'!$C$130:$W$130,0))*VLOOKUP($V11,'Algorithms &amp; Assumptions'!$B$10:$H$129,6,FALSE)*(1-VLOOKUP($V11,'Algorithms &amp; Assumptions'!$B$10:$J$129,9,FALSE))
+(INDEX('ART Forecast'!$C$131:$W$250,MATCH($V11,'ART Forecast'!$B$131:$B$250,0),MATCH(Y$4,'ART Forecast'!$C$130:$W$130,0))*VLOOKUP($V11,'Algorithms &amp; Assumptions'!$B$10:$H$129,7,FALSE)*VLOOKUP($V11,'Algorithms &amp; Assumptions'!$B$10:$J$129,9,FALSE)*(VLOOKUP($V11,'Algorithms &amp; Assumptions'!$B$10:$C$129,2,FALSE))))</f>
        <v>30.13252</v>
      </c>
      <c r="Z11" s="63">
        <f>(INDEX('ART Totals'!$Z$251:$AT$370,MATCH($V11,'ART Totals'!$Y$251:$Y$370,0),MATCH(Z$4,'ART Totals'!$Z$250:$AT$250,0))*VLOOKUP($V11,'Algorithms &amp; Assumptions'!$B$10:$H$129,5,FALSE))
+(INDEX('ART Forecast'!$C$131:$W$250,MATCH($V11,'ART Forecast'!$B$131:$B$250,0),MATCH(Z$4,'ART Forecast'!$C$130:$W$130,0))*VLOOKUP($V11,'Algorithms &amp; Assumptions'!$B$10:$H$129,6,FALSE)*(1-VLOOKUP($V11,'Algorithms &amp; Assumptions'!$B$10:$J$129,9,FALSE))
+(INDEX('ART Forecast'!$C$131:$W$250,MATCH($V11,'ART Forecast'!$B$131:$B$250,0),MATCH(Z$4,'ART Forecast'!$C$130:$W$130,0))*VLOOKUP($V11,'Algorithms &amp; Assumptions'!$B$10:$H$129,7,FALSE)*VLOOKUP($V11,'Algorithms &amp; Assumptions'!$B$10:$J$129,9,FALSE)*(VLOOKUP($V11,'Algorithms &amp; Assumptions'!$B$10:$C$129,2,FALSE))))</f>
        <v>30.926280000000013</v>
      </c>
      <c r="AA11" s="63">
        <f>(INDEX('ART Totals'!$Z$251:$AT$370,MATCH($V11,'ART Totals'!$Y$251:$Y$370,0),MATCH(AA$4,'ART Totals'!$Z$250:$AT$250,0))*VLOOKUP($V11,'Algorithms &amp; Assumptions'!$B$10:$H$129,5,FALSE))
+(INDEX('ART Forecast'!$C$131:$W$250,MATCH($V11,'ART Forecast'!$B$131:$B$250,0),MATCH(AA$4,'ART Forecast'!$C$130:$W$130,0))*VLOOKUP($V11,'Algorithms &amp; Assumptions'!$B$10:$H$129,6,FALSE)*(1-VLOOKUP($V11,'Algorithms &amp; Assumptions'!$B$10:$J$129,9,FALSE))
+(INDEX('ART Forecast'!$C$131:$W$250,MATCH($V11,'ART Forecast'!$B$131:$B$250,0),MATCH(AA$4,'ART Forecast'!$C$130:$W$130,0))*VLOOKUP($V11,'Algorithms &amp; Assumptions'!$B$10:$H$129,7,FALSE)*VLOOKUP($V11,'Algorithms &amp; Assumptions'!$B$10:$J$129,9,FALSE)*(VLOOKUP($V11,'Algorithms &amp; Assumptions'!$B$10:$C$129,2,FALSE))))</f>
        <v>31.720040000000004</v>
      </c>
      <c r="AB11" s="63">
        <f>(INDEX('ART Totals'!$Z$251:$AT$370,MATCH($V11,'ART Totals'!$Y$251:$Y$370,0),MATCH(AB$4,'ART Totals'!$Z$250:$AT$250,0))*VLOOKUP($V11,'Algorithms &amp; Assumptions'!$B$10:$H$129,5,FALSE))
+(INDEX('ART Forecast'!$C$131:$W$250,MATCH($V11,'ART Forecast'!$B$131:$B$250,0),MATCH(AB$4,'ART Forecast'!$C$130:$W$130,0))*VLOOKUP($V11,'Algorithms &amp; Assumptions'!$B$10:$H$129,6,FALSE)*(1-VLOOKUP($V11,'Algorithms &amp; Assumptions'!$B$10:$J$129,9,FALSE))
+(INDEX('ART Forecast'!$C$131:$W$250,MATCH($V11,'ART Forecast'!$B$131:$B$250,0),MATCH(AB$4,'ART Forecast'!$C$130:$W$130,0))*VLOOKUP($V11,'Algorithms &amp; Assumptions'!$B$10:$H$129,7,FALSE)*VLOOKUP($V11,'Algorithms &amp; Assumptions'!$B$10:$J$129,9,FALSE)*(VLOOKUP($V11,'Algorithms &amp; Assumptions'!$B$10:$C$129,2,FALSE))))</f>
        <v>32.513800000000018</v>
      </c>
      <c r="AC11" s="63">
        <f>(INDEX('ART Totals'!$Z$251:$AT$370,MATCH($V11,'ART Totals'!$Y$251:$Y$370,0),MATCH(AC$4,'ART Totals'!$Z$250:$AT$250,0))*VLOOKUP($V11,'Algorithms &amp; Assumptions'!$B$10:$H$129,5,FALSE))
+(INDEX('ART Forecast'!$C$131:$W$250,MATCH($V11,'ART Forecast'!$B$131:$B$250,0),MATCH(AC$4,'ART Forecast'!$C$130:$W$130,0))*VLOOKUP($V11,'Algorithms &amp; Assumptions'!$B$10:$H$129,6,FALSE)*(1-VLOOKUP($V11,'Algorithms &amp; Assumptions'!$B$10:$J$129,9,FALSE))
+(INDEX('ART Forecast'!$C$131:$W$250,MATCH($V11,'ART Forecast'!$B$131:$B$250,0),MATCH(AC$4,'ART Forecast'!$C$130:$W$130,0))*VLOOKUP($V11,'Algorithms &amp; Assumptions'!$B$10:$H$129,7,FALSE)*VLOOKUP($V11,'Algorithms &amp; Assumptions'!$B$10:$J$129,9,FALSE)*(VLOOKUP($V11,'Algorithms &amp; Assumptions'!$B$10:$C$129,2,FALSE))))</f>
        <v>33.307560000000009</v>
      </c>
    </row>
    <row r="12" spans="2:29" x14ac:dyDescent="0.35">
      <c r="B12" s="29" t="str">
        <f>'ART Totals'!B11</f>
        <v>Bangladesh</v>
      </c>
      <c r="C12" s="25">
        <f t="shared" si="4"/>
        <v>2563.2596000000003</v>
      </c>
      <c r="D12" s="25">
        <f t="shared" si="5"/>
        <v>2095.3725466666669</v>
      </c>
      <c r="E12" s="25">
        <f t="shared" si="6"/>
        <v>2250.3421600000006</v>
      </c>
      <c r="F12" s="25">
        <f t="shared" si="7"/>
        <v>2405.3117733333338</v>
      </c>
      <c r="G12" s="25">
        <f t="shared" si="8"/>
        <v>2560.2813866666665</v>
      </c>
      <c r="H12" s="25">
        <f t="shared" si="9"/>
        <v>2715.2510000000011</v>
      </c>
      <c r="I12" s="25">
        <f t="shared" si="10"/>
        <v>2870.2206133333339</v>
      </c>
      <c r="M12" s="29" t="str">
        <f t="shared" si="11"/>
        <v>Bangladesh</v>
      </c>
      <c r="N12" s="62">
        <f>(INDEX('ART Totals'!$Z$128:$AT$274,MATCH($M12,'ART Totals'!$Y$128:$Y$274,0),MATCH(N$4,'ART Totals'!$Z$127:$AT$127,0))*VLOOKUP($M12,'Algorithms &amp; Assumptions'!$B$10:$H$129,5,FALSE))
+(INDEX('ART Forecast'!$C$8:$W$127,MATCH($M12,'ART Forecast'!$B$8:$B$127,0),MATCH(N$4,'ART Forecast'!$C$7:$W$7,0))*VLOOKUP($M12,'Algorithms &amp; Assumptions'!$B$10:$H$129,6,FALSE)*(1-VLOOKUP($M12,'Algorithms &amp; Assumptions'!$B$10:$J$129,9,FALSE))
+(INDEX('ART Forecast'!$C$8:$W$127,MATCH($M12,'ART Forecast'!$B$8:$B$127,0),MATCH(N$4,'ART Forecast'!$C$7:$W$7,0))*VLOOKUP($M12,'Algorithms &amp; Assumptions'!$B$10:$H$129,7,FALSE)*VLOOKUP($M12,'Algorithms &amp; Assumptions'!$B$10:$J$129,9,FALSE)*(VLOOKUP($M12,'Algorithms &amp; Assumptions'!$B$10:$C$129,2,FALSE))))</f>
        <v>2365.6908000000003</v>
      </c>
      <c r="O12" s="62">
        <f>(INDEX('ART Totals'!$Z$128:$AT$274,MATCH($M12,'ART Totals'!$Y$128:$Y$274,0),MATCH(O$4,'ART Totals'!$Z$127:$AT$127,0))*VLOOKUP($M12,'Algorithms &amp; Assumptions'!$B$10:$H$129,5,FALSE))
+(INDEX('ART Forecast'!$C$8:$W$127,MATCH($M12,'ART Forecast'!$B$8:$B$127,0),MATCH(O$4,'ART Forecast'!$C$7:$W$7,0))*VLOOKUP($M12,'Algorithms &amp; Assumptions'!$B$10:$H$129,6,FALSE)*(1-VLOOKUP($M12,'Algorithms &amp; Assumptions'!$B$10:$J$129,9,FALSE))
+(INDEX('ART Forecast'!$C$8:$W$127,MATCH($M12,'ART Forecast'!$B$8:$B$127,0),MATCH(O$4,'ART Forecast'!$C$7:$W$7,0))*VLOOKUP($M12,'Algorithms &amp; Assumptions'!$B$10:$H$129,7,FALSE)*VLOOKUP($M12,'Algorithms &amp; Assumptions'!$B$10:$J$129,9,FALSE)*(VLOOKUP($M12,'Algorithms &amp; Assumptions'!$B$10:$C$129,2,FALSE))))</f>
        <v>1975.5335600000001</v>
      </c>
      <c r="P12" s="62">
        <f>(INDEX('ART Totals'!$Z$128:$AT$274,MATCH($M12,'ART Totals'!$Y$128:$Y$274,0),MATCH(P$4,'ART Totals'!$Z$127:$AT$127,0))*VLOOKUP($M12,'Algorithms &amp; Assumptions'!$B$10:$H$129,5,FALSE))
+(INDEX('ART Forecast'!$C$8:$W$127,MATCH($M12,'ART Forecast'!$B$8:$B$127,0),MATCH(P$4,'ART Forecast'!$C$7:$W$7,0))*VLOOKUP($M12,'Algorithms &amp; Assumptions'!$B$10:$H$129,6,FALSE)*(1-VLOOKUP($M12,'Algorithms &amp; Assumptions'!$B$10:$J$129,9,FALSE))
+(INDEX('ART Forecast'!$C$8:$W$127,MATCH($M12,'ART Forecast'!$B$8:$B$127,0),MATCH(P$4,'ART Forecast'!$C$7:$W$7,0))*VLOOKUP($M12,'Algorithms &amp; Assumptions'!$B$10:$H$129,7,FALSE)*VLOOKUP($M12,'Algorithms &amp; Assumptions'!$B$10:$J$129,9,FALSE)*(VLOOKUP($M12,'Algorithms &amp; Assumptions'!$B$10:$C$129,2,FALSE))))</f>
        <v>2120.9663200000005</v>
      </c>
      <c r="Q12" s="62">
        <f>(INDEX('ART Totals'!$Z$128:$AT$274,MATCH($M12,'ART Totals'!$Y$128:$Y$274,0),MATCH(Q$4,'ART Totals'!$Z$127:$AT$127,0))*VLOOKUP($M12,'Algorithms &amp; Assumptions'!$B$10:$H$129,5,FALSE))
+(INDEX('ART Forecast'!$C$8:$W$127,MATCH($M12,'ART Forecast'!$B$8:$B$127,0),MATCH(Q$4,'ART Forecast'!$C$7:$W$7,0))*VLOOKUP($M12,'Algorithms &amp; Assumptions'!$B$10:$H$129,6,FALSE)*(1-VLOOKUP($M12,'Algorithms &amp; Assumptions'!$B$10:$J$129,9,FALSE))
+(INDEX('ART Forecast'!$C$8:$W$127,MATCH($M12,'ART Forecast'!$B$8:$B$127,0),MATCH(Q$4,'ART Forecast'!$C$7:$W$7,0))*VLOOKUP($M12,'Algorithms &amp; Assumptions'!$B$10:$H$129,7,FALSE)*VLOOKUP($M12,'Algorithms &amp; Assumptions'!$B$10:$J$129,9,FALSE)*(VLOOKUP($M12,'Algorithms &amp; Assumptions'!$B$10:$C$129,2,FALSE))))</f>
        <v>2266.3990800000006</v>
      </c>
      <c r="R12" s="62">
        <f>(INDEX('ART Totals'!$Z$128:$AT$274,MATCH($M12,'ART Totals'!$Y$128:$Y$274,0),MATCH(R$4,'ART Totals'!$Z$127:$AT$127,0))*VLOOKUP($M12,'Algorithms &amp; Assumptions'!$B$10:$H$129,5,FALSE))
+(INDEX('ART Forecast'!$C$8:$W$127,MATCH($M12,'ART Forecast'!$B$8:$B$127,0),MATCH(R$4,'ART Forecast'!$C$7:$W$7,0))*VLOOKUP($M12,'Algorithms &amp; Assumptions'!$B$10:$H$129,6,FALSE)*(1-VLOOKUP($M12,'Algorithms &amp; Assumptions'!$B$10:$J$129,9,FALSE))
+(INDEX('ART Forecast'!$C$8:$W$127,MATCH($M12,'ART Forecast'!$B$8:$B$127,0),MATCH(R$4,'ART Forecast'!$C$7:$W$7,0))*VLOOKUP($M12,'Algorithms &amp; Assumptions'!$B$10:$H$129,7,FALSE)*VLOOKUP($M12,'Algorithms &amp; Assumptions'!$B$10:$J$129,9,FALSE)*(VLOOKUP($M12,'Algorithms &amp; Assumptions'!$B$10:$C$129,2,FALSE))))</f>
        <v>2411.8318399999998</v>
      </c>
      <c r="S12" s="62">
        <f>(INDEX('ART Totals'!$Z$128:$AT$274,MATCH($M12,'ART Totals'!$Y$128:$Y$274,0),MATCH(S$4,'ART Totals'!$Z$127:$AT$127,0))*VLOOKUP($M12,'Algorithms &amp; Assumptions'!$B$10:$H$129,5,FALSE))
+(INDEX('ART Forecast'!$C$8:$W$127,MATCH($M12,'ART Forecast'!$B$8:$B$127,0),MATCH(S$4,'ART Forecast'!$C$7:$W$7,0))*VLOOKUP($M12,'Algorithms &amp; Assumptions'!$B$10:$H$129,6,FALSE)*(1-VLOOKUP($M12,'Algorithms &amp; Assumptions'!$B$10:$J$129,9,FALSE))
+(INDEX('ART Forecast'!$C$8:$W$127,MATCH($M12,'ART Forecast'!$B$8:$B$127,0),MATCH(S$4,'ART Forecast'!$C$7:$W$7,0))*VLOOKUP($M12,'Algorithms &amp; Assumptions'!$B$10:$H$129,7,FALSE)*VLOOKUP($M12,'Algorithms &amp; Assumptions'!$B$10:$J$129,9,FALSE)*(VLOOKUP($M12,'Algorithms &amp; Assumptions'!$B$10:$C$129,2,FALSE))))</f>
        <v>2557.2646000000013</v>
      </c>
      <c r="T12" s="62">
        <f>(INDEX('ART Totals'!$Z$128:$AT$274,MATCH($M12,'ART Totals'!$Y$128:$Y$274,0),MATCH(T$4,'ART Totals'!$Z$127:$AT$127,0))*VLOOKUP($M12,'Algorithms &amp; Assumptions'!$B$10:$H$129,5,FALSE))
+(INDEX('ART Forecast'!$C$8:$W$127,MATCH($M12,'ART Forecast'!$B$8:$B$127,0),MATCH(T$4,'ART Forecast'!$C$7:$W$7,0))*VLOOKUP($M12,'Algorithms &amp; Assumptions'!$B$10:$H$129,6,FALSE)*(1-VLOOKUP($M12,'Algorithms &amp; Assumptions'!$B$10:$J$129,9,FALSE))
+(INDEX('ART Forecast'!$C$8:$W$127,MATCH($M12,'ART Forecast'!$B$8:$B$127,0),MATCH(T$4,'ART Forecast'!$C$7:$W$7,0))*VLOOKUP($M12,'Algorithms &amp; Assumptions'!$B$10:$H$129,7,FALSE)*VLOOKUP($M12,'Algorithms &amp; Assumptions'!$B$10:$J$129,9,FALSE)*(VLOOKUP($M12,'Algorithms &amp; Assumptions'!$B$10:$C$129,2,FALSE))))</f>
        <v>2702.6973600000006</v>
      </c>
      <c r="U12" s="6"/>
      <c r="V12" s="29" t="str">
        <f t="shared" si="12"/>
        <v>Bangladesh</v>
      </c>
      <c r="W12" s="63">
        <f>(INDEX('ART Totals'!$Z$251:$AT$370,MATCH($V12,'ART Totals'!$Y$251:$Y$370,0),MATCH(W$4,'ART Totals'!$Z$250:$AT$250,0))*VLOOKUP($V12,'Algorithms &amp; Assumptions'!$B$10:$H$129,5,FALSE))
+(INDEX('ART Forecast'!$C$131:$W$250,MATCH($V12,'ART Forecast'!$B$131:$B$250,0),MATCH(W$4,'ART Forecast'!$C$130:$W$130,0))*VLOOKUP($V12,'Algorithms &amp; Assumptions'!$B$10:$H$129,6,FALSE)*(1-VLOOKUP($V12,'Algorithms &amp; Assumptions'!$B$10:$J$129,9,FALSE))
+(INDEX('ART Forecast'!$C$131:$W$250,MATCH($V12,'ART Forecast'!$B$131:$B$250,0),MATCH(W$4,'ART Forecast'!$C$130:$W$130,0))*VLOOKUP($V12,'Algorithms &amp; Assumptions'!$B$10:$H$129,7,FALSE)*VLOOKUP($V12,'Algorithms &amp; Assumptions'!$B$10:$J$129,9,FALSE)*(VLOOKUP($V12,'Algorithms &amp; Assumptions'!$B$10:$C$129,2,FALSE))))</f>
        <v>197.56880000000001</v>
      </c>
      <c r="X12" s="63">
        <f>(INDEX('ART Totals'!$Z$251:$AT$370,MATCH($V12,'ART Totals'!$Y$251:$Y$370,0),MATCH(X$4,'ART Totals'!$Z$250:$AT$250,0))*VLOOKUP($V12,'Algorithms &amp; Assumptions'!$B$10:$H$129,5,FALSE))
+(INDEX('ART Forecast'!$C$131:$W$250,MATCH($V12,'ART Forecast'!$B$131:$B$250,0),MATCH(X$4,'ART Forecast'!$C$130:$W$130,0))*VLOOKUP($V12,'Algorithms &amp; Assumptions'!$B$10:$H$129,6,FALSE)*(1-VLOOKUP($V12,'Algorithms &amp; Assumptions'!$B$10:$J$129,9,FALSE))
+(INDEX('ART Forecast'!$C$131:$W$250,MATCH($V12,'ART Forecast'!$B$131:$B$250,0),MATCH(X$4,'ART Forecast'!$C$130:$W$130,0))*VLOOKUP($V12,'Algorithms &amp; Assumptions'!$B$10:$H$129,7,FALSE)*VLOOKUP($V12,'Algorithms &amp; Assumptions'!$B$10:$J$129,9,FALSE)*(VLOOKUP($V12,'Algorithms &amp; Assumptions'!$B$10:$C$129,2,FALSE))))</f>
        <v>119.8389866666667</v>
      </c>
      <c r="Y12" s="63">
        <f>(INDEX('ART Totals'!$Z$251:$AT$370,MATCH($V12,'ART Totals'!$Y$251:$Y$370,0),MATCH(Y$4,'ART Totals'!$Z$250:$AT$250,0))*VLOOKUP($V12,'Algorithms &amp; Assumptions'!$B$10:$H$129,5,FALSE))
+(INDEX('ART Forecast'!$C$131:$W$250,MATCH($V12,'ART Forecast'!$B$131:$B$250,0),MATCH(Y$4,'ART Forecast'!$C$130:$W$130,0))*VLOOKUP($V12,'Algorithms &amp; Assumptions'!$B$10:$H$129,6,FALSE)*(1-VLOOKUP($V12,'Algorithms &amp; Assumptions'!$B$10:$J$129,9,FALSE))
+(INDEX('ART Forecast'!$C$131:$W$250,MATCH($V12,'ART Forecast'!$B$131:$B$250,0),MATCH(Y$4,'ART Forecast'!$C$130:$W$130,0))*VLOOKUP($V12,'Algorithms &amp; Assumptions'!$B$10:$H$129,7,FALSE)*VLOOKUP($V12,'Algorithms &amp; Assumptions'!$B$10:$J$129,9,FALSE)*(VLOOKUP($V12,'Algorithms &amp; Assumptions'!$B$10:$C$129,2,FALSE))))</f>
        <v>129.37584000000001</v>
      </c>
      <c r="Z12" s="63">
        <f>(INDEX('ART Totals'!$Z$251:$AT$370,MATCH($V12,'ART Totals'!$Y$251:$Y$370,0),MATCH(Z$4,'ART Totals'!$Z$250:$AT$250,0))*VLOOKUP($V12,'Algorithms &amp; Assumptions'!$B$10:$H$129,5,FALSE))
+(INDEX('ART Forecast'!$C$131:$W$250,MATCH($V12,'ART Forecast'!$B$131:$B$250,0),MATCH(Z$4,'ART Forecast'!$C$130:$W$130,0))*VLOOKUP($V12,'Algorithms &amp; Assumptions'!$B$10:$H$129,6,FALSE)*(1-VLOOKUP($V12,'Algorithms &amp; Assumptions'!$B$10:$J$129,9,FALSE))
+(INDEX('ART Forecast'!$C$131:$W$250,MATCH($V12,'ART Forecast'!$B$131:$B$250,0),MATCH(Z$4,'ART Forecast'!$C$130:$W$130,0))*VLOOKUP($V12,'Algorithms &amp; Assumptions'!$B$10:$H$129,7,FALSE)*VLOOKUP($V12,'Algorithms &amp; Assumptions'!$B$10:$J$129,9,FALSE)*(VLOOKUP($V12,'Algorithms &amp; Assumptions'!$B$10:$C$129,2,FALSE))))</f>
        <v>138.91269333333338</v>
      </c>
      <c r="AA12" s="63">
        <f>(INDEX('ART Totals'!$Z$251:$AT$370,MATCH($V12,'ART Totals'!$Y$251:$Y$370,0),MATCH(AA$4,'ART Totals'!$Z$250:$AT$250,0))*VLOOKUP($V12,'Algorithms &amp; Assumptions'!$B$10:$H$129,5,FALSE))
+(INDEX('ART Forecast'!$C$131:$W$250,MATCH($V12,'ART Forecast'!$B$131:$B$250,0),MATCH(AA$4,'ART Forecast'!$C$130:$W$130,0))*VLOOKUP($V12,'Algorithms &amp; Assumptions'!$B$10:$H$129,6,FALSE)*(1-VLOOKUP($V12,'Algorithms &amp; Assumptions'!$B$10:$J$129,9,FALSE))
+(INDEX('ART Forecast'!$C$131:$W$250,MATCH($V12,'ART Forecast'!$B$131:$B$250,0),MATCH(AA$4,'ART Forecast'!$C$130:$W$130,0))*VLOOKUP($V12,'Algorithms &amp; Assumptions'!$B$10:$H$129,7,FALSE)*VLOOKUP($V12,'Algorithms &amp; Assumptions'!$B$10:$J$129,9,FALSE)*(VLOOKUP($V12,'Algorithms &amp; Assumptions'!$B$10:$C$129,2,FALSE))))</f>
        <v>148.44954666666669</v>
      </c>
      <c r="AB12" s="63">
        <f>(INDEX('ART Totals'!$Z$251:$AT$370,MATCH($V12,'ART Totals'!$Y$251:$Y$370,0),MATCH(AB$4,'ART Totals'!$Z$250:$AT$250,0))*VLOOKUP($V12,'Algorithms &amp; Assumptions'!$B$10:$H$129,5,FALSE))
+(INDEX('ART Forecast'!$C$131:$W$250,MATCH($V12,'ART Forecast'!$B$131:$B$250,0),MATCH(AB$4,'ART Forecast'!$C$130:$W$130,0))*VLOOKUP($V12,'Algorithms &amp; Assumptions'!$B$10:$H$129,6,FALSE)*(1-VLOOKUP($V12,'Algorithms &amp; Assumptions'!$B$10:$J$129,9,FALSE))
+(INDEX('ART Forecast'!$C$131:$W$250,MATCH($V12,'ART Forecast'!$B$131:$B$250,0),MATCH(AB$4,'ART Forecast'!$C$130:$W$130,0))*VLOOKUP($V12,'Algorithms &amp; Assumptions'!$B$10:$H$129,7,FALSE)*VLOOKUP($V12,'Algorithms &amp; Assumptions'!$B$10:$J$129,9,FALSE)*(VLOOKUP($V12,'Algorithms &amp; Assumptions'!$B$10:$C$129,2,FALSE))))</f>
        <v>157.9864</v>
      </c>
      <c r="AC12" s="63">
        <f>(INDEX('ART Totals'!$Z$251:$AT$370,MATCH($V12,'ART Totals'!$Y$251:$Y$370,0),MATCH(AC$4,'ART Totals'!$Z$250:$AT$250,0))*VLOOKUP($V12,'Algorithms &amp; Assumptions'!$B$10:$H$129,5,FALSE))
+(INDEX('ART Forecast'!$C$131:$W$250,MATCH($V12,'ART Forecast'!$B$131:$B$250,0),MATCH(AC$4,'ART Forecast'!$C$130:$W$130,0))*VLOOKUP($V12,'Algorithms &amp; Assumptions'!$B$10:$H$129,6,FALSE)*(1-VLOOKUP($V12,'Algorithms &amp; Assumptions'!$B$10:$J$129,9,FALSE))
+(INDEX('ART Forecast'!$C$131:$W$250,MATCH($V12,'ART Forecast'!$B$131:$B$250,0),MATCH(AC$4,'ART Forecast'!$C$130:$W$130,0))*VLOOKUP($V12,'Algorithms &amp; Assumptions'!$B$10:$H$129,7,FALSE)*VLOOKUP($V12,'Algorithms &amp; Assumptions'!$B$10:$J$129,9,FALSE)*(VLOOKUP($V12,'Algorithms &amp; Assumptions'!$B$10:$C$129,2,FALSE))))</f>
        <v>167.52325333333329</v>
      </c>
    </row>
    <row r="13" spans="2:29" x14ac:dyDescent="0.35">
      <c r="B13" s="29" t="str">
        <f>'ART Totals'!B12</f>
        <v>Belarus</v>
      </c>
      <c r="C13" s="25">
        <f t="shared" si="4"/>
        <v>4741.5803599999999</v>
      </c>
      <c r="D13" s="25">
        <f t="shared" si="5"/>
        <v>4941.0574400000023</v>
      </c>
      <c r="E13" s="25">
        <f t="shared" si="6"/>
        <v>5138.0595200000016</v>
      </c>
      <c r="F13" s="25">
        <f t="shared" si="7"/>
        <v>5335.0616000000009</v>
      </c>
      <c r="G13" s="25">
        <f t="shared" si="8"/>
        <v>5532.0636800000011</v>
      </c>
      <c r="H13" s="25">
        <f t="shared" si="9"/>
        <v>5729.0657600000031</v>
      </c>
      <c r="I13" s="25">
        <f t="shared" si="10"/>
        <v>5926.0678400000024</v>
      </c>
      <c r="M13" s="29" t="str">
        <f t="shared" si="11"/>
        <v>Belarus</v>
      </c>
      <c r="N13" s="62">
        <f>(INDEX('ART Totals'!$Z$128:$AT$274,MATCH($M13,'ART Totals'!$Y$128:$Y$274,0),MATCH(N$4,'ART Totals'!$Z$127:$AT$127,0))*VLOOKUP($M13,'Algorithms &amp; Assumptions'!$B$10:$H$129,5,FALSE))
+(INDEX('ART Forecast'!$C$8:$W$127,MATCH($M13,'ART Forecast'!$B$8:$B$127,0),MATCH(N$4,'ART Forecast'!$C$7:$W$7,0))*VLOOKUP($M13,'Algorithms &amp; Assumptions'!$B$10:$H$129,6,FALSE)*(1-VLOOKUP($M13,'Algorithms &amp; Assumptions'!$B$10:$J$129,9,FALSE))
+(INDEX('ART Forecast'!$C$8:$W$127,MATCH($M13,'ART Forecast'!$B$8:$B$127,0),MATCH(N$4,'ART Forecast'!$C$7:$W$7,0))*VLOOKUP($M13,'Algorithms &amp; Assumptions'!$B$10:$H$129,7,FALSE)*VLOOKUP($M13,'Algorithms &amp; Assumptions'!$B$10:$J$129,9,FALSE)*(VLOOKUP($M13,'Algorithms &amp; Assumptions'!$B$10:$C$129,2,FALSE))))</f>
        <v>4725.5225600000003</v>
      </c>
      <c r="O13" s="62">
        <f>(INDEX('ART Totals'!$Z$128:$AT$274,MATCH($M13,'ART Totals'!$Y$128:$Y$274,0),MATCH(O$4,'ART Totals'!$Z$127:$AT$127,0))*VLOOKUP($M13,'Algorithms &amp; Assumptions'!$B$10:$H$129,5,FALSE))
+(INDEX('ART Forecast'!$C$8:$W$127,MATCH($M13,'ART Forecast'!$B$8:$B$127,0),MATCH(O$4,'ART Forecast'!$C$7:$W$7,0))*VLOOKUP($M13,'Algorithms &amp; Assumptions'!$B$10:$H$129,6,FALSE)*(1-VLOOKUP($M13,'Algorithms &amp; Assumptions'!$B$10:$J$129,9,FALSE))
+(INDEX('ART Forecast'!$C$8:$W$127,MATCH($M13,'ART Forecast'!$B$8:$B$127,0),MATCH(O$4,'ART Forecast'!$C$7:$W$7,0))*VLOOKUP($M13,'Algorithms &amp; Assumptions'!$B$10:$H$129,7,FALSE)*VLOOKUP($M13,'Algorithms &amp; Assumptions'!$B$10:$J$129,9,FALSE)*(VLOOKUP($M13,'Algorithms &amp; Assumptions'!$B$10:$C$129,2,FALSE))))</f>
        <v>4919.2616000000025</v>
      </c>
      <c r="P13" s="62">
        <f>(INDEX('ART Totals'!$Z$128:$AT$274,MATCH($M13,'ART Totals'!$Y$128:$Y$274,0),MATCH(P$4,'ART Totals'!$Z$127:$AT$127,0))*VLOOKUP($M13,'Algorithms &amp; Assumptions'!$B$10:$H$129,5,FALSE))
+(INDEX('ART Forecast'!$C$8:$W$127,MATCH($M13,'ART Forecast'!$B$8:$B$127,0),MATCH(P$4,'ART Forecast'!$C$7:$W$7,0))*VLOOKUP($M13,'Algorithms &amp; Assumptions'!$B$10:$H$129,6,FALSE)*(1-VLOOKUP($M13,'Algorithms &amp; Assumptions'!$B$10:$J$129,9,FALSE))
+(INDEX('ART Forecast'!$C$8:$W$127,MATCH($M13,'ART Forecast'!$B$8:$B$127,0),MATCH(P$4,'ART Forecast'!$C$7:$W$7,0))*VLOOKUP($M13,'Algorithms &amp; Assumptions'!$B$10:$H$129,7,FALSE)*VLOOKUP($M13,'Algorithms &amp; Assumptions'!$B$10:$J$129,9,FALSE)*(VLOOKUP($M13,'Algorithms &amp; Assumptions'!$B$10:$C$129,2,FALSE))))</f>
        <v>5118.9406400000016</v>
      </c>
      <c r="Q13" s="62">
        <f>(INDEX('ART Totals'!$Z$128:$AT$274,MATCH($M13,'ART Totals'!$Y$128:$Y$274,0),MATCH(Q$4,'ART Totals'!$Z$127:$AT$127,0))*VLOOKUP($M13,'Algorithms &amp; Assumptions'!$B$10:$H$129,5,FALSE))
+(INDEX('ART Forecast'!$C$8:$W$127,MATCH($M13,'ART Forecast'!$B$8:$B$127,0),MATCH(Q$4,'ART Forecast'!$C$7:$W$7,0))*VLOOKUP($M13,'Algorithms &amp; Assumptions'!$B$10:$H$129,6,FALSE)*(1-VLOOKUP($M13,'Algorithms &amp; Assumptions'!$B$10:$J$129,9,FALSE))
+(INDEX('ART Forecast'!$C$8:$W$127,MATCH($M13,'ART Forecast'!$B$8:$B$127,0),MATCH(Q$4,'ART Forecast'!$C$7:$W$7,0))*VLOOKUP($M13,'Algorithms &amp; Assumptions'!$B$10:$H$129,7,FALSE)*VLOOKUP($M13,'Algorithms &amp; Assumptions'!$B$10:$J$129,9,FALSE)*(VLOOKUP($M13,'Algorithms &amp; Assumptions'!$B$10:$C$129,2,FALSE))))</f>
        <v>5318.6196800000007</v>
      </c>
      <c r="R13" s="62">
        <f>(INDEX('ART Totals'!$Z$128:$AT$274,MATCH($M13,'ART Totals'!$Y$128:$Y$274,0),MATCH(R$4,'ART Totals'!$Z$127:$AT$127,0))*VLOOKUP($M13,'Algorithms &amp; Assumptions'!$B$10:$H$129,5,FALSE))
+(INDEX('ART Forecast'!$C$8:$W$127,MATCH($M13,'ART Forecast'!$B$8:$B$127,0),MATCH(R$4,'ART Forecast'!$C$7:$W$7,0))*VLOOKUP($M13,'Algorithms &amp; Assumptions'!$B$10:$H$129,6,FALSE)*(1-VLOOKUP($M13,'Algorithms &amp; Assumptions'!$B$10:$J$129,9,FALSE))
+(INDEX('ART Forecast'!$C$8:$W$127,MATCH($M13,'ART Forecast'!$B$8:$B$127,0),MATCH(R$4,'ART Forecast'!$C$7:$W$7,0))*VLOOKUP($M13,'Algorithms &amp; Assumptions'!$B$10:$H$129,7,FALSE)*VLOOKUP($M13,'Algorithms &amp; Assumptions'!$B$10:$J$129,9,FALSE)*(VLOOKUP($M13,'Algorithms &amp; Assumptions'!$B$10:$C$129,2,FALSE))))</f>
        <v>5518.2987200000007</v>
      </c>
      <c r="S13" s="62">
        <f>(INDEX('ART Totals'!$Z$128:$AT$274,MATCH($M13,'ART Totals'!$Y$128:$Y$274,0),MATCH(S$4,'ART Totals'!$Z$127:$AT$127,0))*VLOOKUP($M13,'Algorithms &amp; Assumptions'!$B$10:$H$129,5,FALSE))
+(INDEX('ART Forecast'!$C$8:$W$127,MATCH($M13,'ART Forecast'!$B$8:$B$127,0),MATCH(S$4,'ART Forecast'!$C$7:$W$7,0))*VLOOKUP($M13,'Algorithms &amp; Assumptions'!$B$10:$H$129,6,FALSE)*(1-VLOOKUP($M13,'Algorithms &amp; Assumptions'!$B$10:$J$129,9,FALSE))
+(INDEX('ART Forecast'!$C$8:$W$127,MATCH($M13,'ART Forecast'!$B$8:$B$127,0),MATCH(S$4,'ART Forecast'!$C$7:$W$7,0))*VLOOKUP($M13,'Algorithms &amp; Assumptions'!$B$10:$H$129,7,FALSE)*VLOOKUP($M13,'Algorithms &amp; Assumptions'!$B$10:$J$129,9,FALSE)*(VLOOKUP($M13,'Algorithms &amp; Assumptions'!$B$10:$C$129,2,FALSE))))</f>
        <v>5717.9777600000034</v>
      </c>
      <c r="T13" s="62">
        <f>(INDEX('ART Totals'!$Z$128:$AT$274,MATCH($M13,'ART Totals'!$Y$128:$Y$274,0),MATCH(T$4,'ART Totals'!$Z$127:$AT$127,0))*VLOOKUP($M13,'Algorithms &amp; Assumptions'!$B$10:$H$129,5,FALSE))
+(INDEX('ART Forecast'!$C$8:$W$127,MATCH($M13,'ART Forecast'!$B$8:$B$127,0),MATCH(T$4,'ART Forecast'!$C$7:$W$7,0))*VLOOKUP($M13,'Algorithms &amp; Assumptions'!$B$10:$H$129,6,FALSE)*(1-VLOOKUP($M13,'Algorithms &amp; Assumptions'!$B$10:$J$129,9,FALSE))
+(INDEX('ART Forecast'!$C$8:$W$127,MATCH($M13,'ART Forecast'!$B$8:$B$127,0),MATCH(T$4,'ART Forecast'!$C$7:$W$7,0))*VLOOKUP($M13,'Algorithms &amp; Assumptions'!$B$10:$H$129,7,FALSE)*VLOOKUP($M13,'Algorithms &amp; Assumptions'!$B$10:$J$129,9,FALSE)*(VLOOKUP($M13,'Algorithms &amp; Assumptions'!$B$10:$C$129,2,FALSE))))</f>
        <v>5917.6568000000025</v>
      </c>
      <c r="U13" s="6"/>
      <c r="V13" s="29" t="str">
        <f t="shared" si="12"/>
        <v>Belarus</v>
      </c>
      <c r="W13" s="63">
        <f>(INDEX('ART Totals'!$Z$251:$AT$370,MATCH($V13,'ART Totals'!$Y$251:$Y$370,0),MATCH(W$4,'ART Totals'!$Z$250:$AT$250,0))*VLOOKUP($V13,'Algorithms &amp; Assumptions'!$B$10:$H$129,5,FALSE))
+(INDEX('ART Forecast'!$C$131:$W$250,MATCH($V13,'ART Forecast'!$B$131:$B$250,0),MATCH(W$4,'ART Forecast'!$C$130:$W$130,0))*VLOOKUP($V13,'Algorithms &amp; Assumptions'!$B$10:$H$129,6,FALSE)*(1-VLOOKUP($V13,'Algorithms &amp; Assumptions'!$B$10:$J$129,9,FALSE))
+(INDEX('ART Forecast'!$C$131:$W$250,MATCH($V13,'ART Forecast'!$B$131:$B$250,0),MATCH(W$4,'ART Forecast'!$C$130:$W$130,0))*VLOOKUP($V13,'Algorithms &amp; Assumptions'!$B$10:$H$129,7,FALSE)*VLOOKUP($V13,'Algorithms &amp; Assumptions'!$B$10:$J$129,9,FALSE)*(VLOOKUP($V13,'Algorithms &amp; Assumptions'!$B$10:$C$129,2,FALSE))))</f>
        <v>16.057800000000015</v>
      </c>
      <c r="X13" s="63">
        <f>(INDEX('ART Totals'!$Z$251:$AT$370,MATCH($V13,'ART Totals'!$Y$251:$Y$370,0),MATCH(X$4,'ART Totals'!$Z$250:$AT$250,0))*VLOOKUP($V13,'Algorithms &amp; Assumptions'!$B$10:$H$129,5,FALSE))
+(INDEX('ART Forecast'!$C$131:$W$250,MATCH($V13,'ART Forecast'!$B$131:$B$250,0),MATCH(X$4,'ART Forecast'!$C$130:$W$130,0))*VLOOKUP($V13,'Algorithms &amp; Assumptions'!$B$10:$H$129,6,FALSE)*(1-VLOOKUP($V13,'Algorithms &amp; Assumptions'!$B$10:$J$129,9,FALSE))
+(INDEX('ART Forecast'!$C$131:$W$250,MATCH($V13,'ART Forecast'!$B$131:$B$250,0),MATCH(X$4,'ART Forecast'!$C$130:$W$130,0))*VLOOKUP($V13,'Algorithms &amp; Assumptions'!$B$10:$H$129,7,FALSE)*VLOOKUP($V13,'Algorithms &amp; Assumptions'!$B$10:$J$129,9,FALSE)*(VLOOKUP($V13,'Algorithms &amp; Assumptions'!$B$10:$C$129,2,FALSE))))</f>
        <v>21.795840000000009</v>
      </c>
      <c r="Y13" s="63">
        <f>(INDEX('ART Totals'!$Z$251:$AT$370,MATCH($V13,'ART Totals'!$Y$251:$Y$370,0),MATCH(Y$4,'ART Totals'!$Z$250:$AT$250,0))*VLOOKUP($V13,'Algorithms &amp; Assumptions'!$B$10:$H$129,5,FALSE))
+(INDEX('ART Forecast'!$C$131:$W$250,MATCH($V13,'ART Forecast'!$B$131:$B$250,0),MATCH(Y$4,'ART Forecast'!$C$130:$W$130,0))*VLOOKUP($V13,'Algorithms &amp; Assumptions'!$B$10:$H$129,6,FALSE)*(1-VLOOKUP($V13,'Algorithms &amp; Assumptions'!$B$10:$J$129,9,FALSE))
+(INDEX('ART Forecast'!$C$131:$W$250,MATCH($V13,'ART Forecast'!$B$131:$B$250,0),MATCH(Y$4,'ART Forecast'!$C$130:$W$130,0))*VLOOKUP($V13,'Algorithms &amp; Assumptions'!$B$10:$H$129,7,FALSE)*VLOOKUP($V13,'Algorithms &amp; Assumptions'!$B$10:$J$129,9,FALSE)*(VLOOKUP($V13,'Algorithms &amp; Assumptions'!$B$10:$C$129,2,FALSE))))</f>
        <v>19.118880000000011</v>
      </c>
      <c r="Z13" s="63">
        <f>(INDEX('ART Totals'!$Z$251:$AT$370,MATCH($V13,'ART Totals'!$Y$251:$Y$370,0),MATCH(Z$4,'ART Totals'!$Z$250:$AT$250,0))*VLOOKUP($V13,'Algorithms &amp; Assumptions'!$B$10:$H$129,5,FALSE))
+(INDEX('ART Forecast'!$C$131:$W$250,MATCH($V13,'ART Forecast'!$B$131:$B$250,0),MATCH(Z$4,'ART Forecast'!$C$130:$W$130,0))*VLOOKUP($V13,'Algorithms &amp; Assumptions'!$B$10:$H$129,6,FALSE)*(1-VLOOKUP($V13,'Algorithms &amp; Assumptions'!$B$10:$J$129,9,FALSE))
+(INDEX('ART Forecast'!$C$131:$W$250,MATCH($V13,'ART Forecast'!$B$131:$B$250,0),MATCH(Z$4,'ART Forecast'!$C$130:$W$130,0))*VLOOKUP($V13,'Algorithms &amp; Assumptions'!$B$10:$H$129,7,FALSE)*VLOOKUP($V13,'Algorithms &amp; Assumptions'!$B$10:$J$129,9,FALSE)*(VLOOKUP($V13,'Algorithms &amp; Assumptions'!$B$10:$C$129,2,FALSE))))</f>
        <v>16.441920000000014</v>
      </c>
      <c r="AA13" s="63">
        <f>(INDEX('ART Totals'!$Z$251:$AT$370,MATCH($V13,'ART Totals'!$Y$251:$Y$370,0),MATCH(AA$4,'ART Totals'!$Z$250:$AT$250,0))*VLOOKUP($V13,'Algorithms &amp; Assumptions'!$B$10:$H$129,5,FALSE))
+(INDEX('ART Forecast'!$C$131:$W$250,MATCH($V13,'ART Forecast'!$B$131:$B$250,0),MATCH(AA$4,'ART Forecast'!$C$130:$W$130,0))*VLOOKUP($V13,'Algorithms &amp; Assumptions'!$B$10:$H$129,6,FALSE)*(1-VLOOKUP($V13,'Algorithms &amp; Assumptions'!$B$10:$J$129,9,FALSE))
+(INDEX('ART Forecast'!$C$131:$W$250,MATCH($V13,'ART Forecast'!$B$131:$B$250,0),MATCH(AA$4,'ART Forecast'!$C$130:$W$130,0))*VLOOKUP($V13,'Algorithms &amp; Assumptions'!$B$10:$H$129,7,FALSE)*VLOOKUP($V13,'Algorithms &amp; Assumptions'!$B$10:$J$129,9,FALSE)*(VLOOKUP($V13,'Algorithms &amp; Assumptions'!$B$10:$C$129,2,FALSE))))</f>
        <v>13.764960000000002</v>
      </c>
      <c r="AB13" s="63">
        <f>(INDEX('ART Totals'!$Z$251:$AT$370,MATCH($V13,'ART Totals'!$Y$251:$Y$370,0),MATCH(AB$4,'ART Totals'!$Z$250:$AT$250,0))*VLOOKUP($V13,'Algorithms &amp; Assumptions'!$B$10:$H$129,5,FALSE))
+(INDEX('ART Forecast'!$C$131:$W$250,MATCH($V13,'ART Forecast'!$B$131:$B$250,0),MATCH(AB$4,'ART Forecast'!$C$130:$W$130,0))*VLOOKUP($V13,'Algorithms &amp; Assumptions'!$B$10:$H$129,6,FALSE)*(1-VLOOKUP($V13,'Algorithms &amp; Assumptions'!$B$10:$J$129,9,FALSE))
+(INDEX('ART Forecast'!$C$131:$W$250,MATCH($V13,'ART Forecast'!$B$131:$B$250,0),MATCH(AB$4,'ART Forecast'!$C$130:$W$130,0))*VLOOKUP($V13,'Algorithms &amp; Assumptions'!$B$10:$H$129,7,FALSE)*VLOOKUP($V13,'Algorithms &amp; Assumptions'!$B$10:$J$129,9,FALSE)*(VLOOKUP($V13,'Algorithms &amp; Assumptions'!$B$10:$C$129,2,FALSE))))</f>
        <v>11.088000000000005</v>
      </c>
      <c r="AC13" s="63">
        <f>(INDEX('ART Totals'!$Z$251:$AT$370,MATCH($V13,'ART Totals'!$Y$251:$Y$370,0),MATCH(AC$4,'ART Totals'!$Z$250:$AT$250,0))*VLOOKUP($V13,'Algorithms &amp; Assumptions'!$B$10:$H$129,5,FALSE))
+(INDEX('ART Forecast'!$C$131:$W$250,MATCH($V13,'ART Forecast'!$B$131:$B$250,0),MATCH(AC$4,'ART Forecast'!$C$130:$W$130,0))*VLOOKUP($V13,'Algorithms &amp; Assumptions'!$B$10:$H$129,6,FALSE)*(1-VLOOKUP($V13,'Algorithms &amp; Assumptions'!$B$10:$J$129,9,FALSE))
+(INDEX('ART Forecast'!$C$131:$W$250,MATCH($V13,'ART Forecast'!$B$131:$B$250,0),MATCH(AC$4,'ART Forecast'!$C$130:$W$130,0))*VLOOKUP($V13,'Algorithms &amp; Assumptions'!$B$10:$H$129,7,FALSE)*VLOOKUP($V13,'Algorithms &amp; Assumptions'!$B$10:$J$129,9,FALSE)*(VLOOKUP($V13,'Algorithms &amp; Assumptions'!$B$10:$C$129,2,FALSE))))</f>
        <v>8.4110400000000052</v>
      </c>
    </row>
    <row r="14" spans="2:29" x14ac:dyDescent="0.35">
      <c r="B14" s="29" t="str">
        <f>'ART Totals'!B13</f>
        <v>Belize</v>
      </c>
      <c r="C14" s="25">
        <f t="shared" si="4"/>
        <v>534.20619999999997</v>
      </c>
      <c r="D14" s="25">
        <f t="shared" si="5"/>
        <v>597.54416333333347</v>
      </c>
      <c r="E14" s="25">
        <f t="shared" si="6"/>
        <v>602.80212666666694</v>
      </c>
      <c r="F14" s="25">
        <f t="shared" si="7"/>
        <v>608.0600900000004</v>
      </c>
      <c r="G14" s="25">
        <f t="shared" si="8"/>
        <v>613.31805333333352</v>
      </c>
      <c r="H14" s="25">
        <f t="shared" si="9"/>
        <v>618.57601666666687</v>
      </c>
      <c r="I14" s="25">
        <f t="shared" si="10"/>
        <v>623.83398000000034</v>
      </c>
      <c r="M14" s="29" t="str">
        <f t="shared" si="11"/>
        <v>Belize</v>
      </c>
      <c r="N14" s="62">
        <f>(INDEX('ART Totals'!$Z$128:$AT$274,MATCH($M14,'ART Totals'!$Y$128:$Y$274,0),MATCH(N$4,'ART Totals'!$Z$127:$AT$127,0))*VLOOKUP($M14,'Algorithms &amp; Assumptions'!$B$10:$H$129,5,FALSE))
+(INDEX('ART Forecast'!$C$8:$W$127,MATCH($M14,'ART Forecast'!$B$8:$B$127,0),MATCH(N$4,'ART Forecast'!$C$7:$W$7,0))*VLOOKUP($M14,'Algorithms &amp; Assumptions'!$B$10:$H$129,6,FALSE)*(1-VLOOKUP($M14,'Algorithms &amp; Assumptions'!$B$10:$J$129,9,FALSE))
+(INDEX('ART Forecast'!$C$8:$W$127,MATCH($M14,'ART Forecast'!$B$8:$B$127,0),MATCH(N$4,'ART Forecast'!$C$7:$W$7,0))*VLOOKUP($M14,'Algorithms &amp; Assumptions'!$B$10:$H$129,7,FALSE)*VLOOKUP($M14,'Algorithms &amp; Assumptions'!$B$10:$J$129,9,FALSE)*(VLOOKUP($M14,'Algorithms &amp; Assumptions'!$B$10:$C$129,2,FALSE))))</f>
        <v>525.82485999999994</v>
      </c>
      <c r="O14" s="62">
        <f>(INDEX('ART Totals'!$Z$128:$AT$274,MATCH($M14,'ART Totals'!$Y$128:$Y$274,0),MATCH(O$4,'ART Totals'!$Z$127:$AT$127,0))*VLOOKUP($M14,'Algorithms &amp; Assumptions'!$B$10:$H$129,5,FALSE))
+(INDEX('ART Forecast'!$C$8:$W$127,MATCH($M14,'ART Forecast'!$B$8:$B$127,0),MATCH(O$4,'ART Forecast'!$C$7:$W$7,0))*VLOOKUP($M14,'Algorithms &amp; Assumptions'!$B$10:$H$129,6,FALSE)*(1-VLOOKUP($M14,'Algorithms &amp; Assumptions'!$B$10:$J$129,9,FALSE))
+(INDEX('ART Forecast'!$C$8:$W$127,MATCH($M14,'ART Forecast'!$B$8:$B$127,0),MATCH(O$4,'ART Forecast'!$C$7:$W$7,0))*VLOOKUP($M14,'Algorithms &amp; Assumptions'!$B$10:$H$129,7,FALSE)*VLOOKUP($M14,'Algorithms &amp; Assumptions'!$B$10:$J$129,9,FALSE)*(VLOOKUP($M14,'Algorithms &amp; Assumptions'!$B$10:$C$129,2,FALSE))))</f>
        <v>590.55971333333343</v>
      </c>
      <c r="P14" s="62">
        <f>(INDEX('ART Totals'!$Z$128:$AT$274,MATCH($M14,'ART Totals'!$Y$128:$Y$274,0),MATCH(P$4,'ART Totals'!$Z$127:$AT$127,0))*VLOOKUP($M14,'Algorithms &amp; Assumptions'!$B$10:$H$129,5,FALSE))
+(INDEX('ART Forecast'!$C$8:$W$127,MATCH($M14,'ART Forecast'!$B$8:$B$127,0),MATCH(P$4,'ART Forecast'!$C$7:$W$7,0))*VLOOKUP($M14,'Algorithms &amp; Assumptions'!$B$10:$H$129,6,FALSE)*(1-VLOOKUP($M14,'Algorithms &amp; Assumptions'!$B$10:$J$129,9,FALSE))
+(INDEX('ART Forecast'!$C$8:$W$127,MATCH($M14,'ART Forecast'!$B$8:$B$127,0),MATCH(P$4,'ART Forecast'!$C$7:$W$7,0))*VLOOKUP($M14,'Algorithms &amp; Assumptions'!$B$10:$H$129,7,FALSE)*VLOOKUP($M14,'Algorithms &amp; Assumptions'!$B$10:$J$129,9,FALSE)*(VLOOKUP($M14,'Algorithms &amp; Assumptions'!$B$10:$C$129,2,FALSE))))</f>
        <v>597.21456666666688</v>
      </c>
      <c r="Q14" s="62">
        <f>(INDEX('ART Totals'!$Z$128:$AT$274,MATCH($M14,'ART Totals'!$Y$128:$Y$274,0),MATCH(Q$4,'ART Totals'!$Z$127:$AT$127,0))*VLOOKUP($M14,'Algorithms &amp; Assumptions'!$B$10:$H$129,5,FALSE))
+(INDEX('ART Forecast'!$C$8:$W$127,MATCH($M14,'ART Forecast'!$B$8:$B$127,0),MATCH(Q$4,'ART Forecast'!$C$7:$W$7,0))*VLOOKUP($M14,'Algorithms &amp; Assumptions'!$B$10:$H$129,6,FALSE)*(1-VLOOKUP($M14,'Algorithms &amp; Assumptions'!$B$10:$J$129,9,FALSE))
+(INDEX('ART Forecast'!$C$8:$W$127,MATCH($M14,'ART Forecast'!$B$8:$B$127,0),MATCH(Q$4,'ART Forecast'!$C$7:$W$7,0))*VLOOKUP($M14,'Algorithms &amp; Assumptions'!$B$10:$H$129,7,FALSE)*VLOOKUP($M14,'Algorithms &amp; Assumptions'!$B$10:$J$129,9,FALSE)*(VLOOKUP($M14,'Algorithms &amp; Assumptions'!$B$10:$C$129,2,FALSE))))</f>
        <v>603.86942000000045</v>
      </c>
      <c r="R14" s="62">
        <f>(INDEX('ART Totals'!$Z$128:$AT$274,MATCH($M14,'ART Totals'!$Y$128:$Y$274,0),MATCH(R$4,'ART Totals'!$Z$127:$AT$127,0))*VLOOKUP($M14,'Algorithms &amp; Assumptions'!$B$10:$H$129,5,FALSE))
+(INDEX('ART Forecast'!$C$8:$W$127,MATCH($M14,'ART Forecast'!$B$8:$B$127,0),MATCH(R$4,'ART Forecast'!$C$7:$W$7,0))*VLOOKUP($M14,'Algorithms &amp; Assumptions'!$B$10:$H$129,6,FALSE)*(1-VLOOKUP($M14,'Algorithms &amp; Assumptions'!$B$10:$J$129,9,FALSE))
+(INDEX('ART Forecast'!$C$8:$W$127,MATCH($M14,'ART Forecast'!$B$8:$B$127,0),MATCH(R$4,'ART Forecast'!$C$7:$W$7,0))*VLOOKUP($M14,'Algorithms &amp; Assumptions'!$B$10:$H$129,7,FALSE)*VLOOKUP($M14,'Algorithms &amp; Assumptions'!$B$10:$J$129,9,FALSE)*(VLOOKUP($M14,'Algorithms &amp; Assumptions'!$B$10:$C$129,2,FALSE))))</f>
        <v>610.52427333333355</v>
      </c>
      <c r="S14" s="62">
        <f>(INDEX('ART Totals'!$Z$128:$AT$274,MATCH($M14,'ART Totals'!$Y$128:$Y$274,0),MATCH(S$4,'ART Totals'!$Z$127:$AT$127,0))*VLOOKUP($M14,'Algorithms &amp; Assumptions'!$B$10:$H$129,5,FALSE))
+(INDEX('ART Forecast'!$C$8:$W$127,MATCH($M14,'ART Forecast'!$B$8:$B$127,0),MATCH(S$4,'ART Forecast'!$C$7:$W$7,0))*VLOOKUP($M14,'Algorithms &amp; Assumptions'!$B$10:$H$129,6,FALSE)*(1-VLOOKUP($M14,'Algorithms &amp; Assumptions'!$B$10:$J$129,9,FALSE))
+(INDEX('ART Forecast'!$C$8:$W$127,MATCH($M14,'ART Forecast'!$B$8:$B$127,0),MATCH(S$4,'ART Forecast'!$C$7:$W$7,0))*VLOOKUP($M14,'Algorithms &amp; Assumptions'!$B$10:$H$129,7,FALSE)*VLOOKUP($M14,'Algorithms &amp; Assumptions'!$B$10:$J$129,9,FALSE)*(VLOOKUP($M14,'Algorithms &amp; Assumptions'!$B$10:$C$129,2,FALSE))))</f>
        <v>617.17912666666689</v>
      </c>
      <c r="T14" s="62">
        <f>(INDEX('ART Totals'!$Z$128:$AT$274,MATCH($M14,'ART Totals'!$Y$128:$Y$274,0),MATCH(T$4,'ART Totals'!$Z$127:$AT$127,0))*VLOOKUP($M14,'Algorithms &amp; Assumptions'!$B$10:$H$129,5,FALSE))
+(INDEX('ART Forecast'!$C$8:$W$127,MATCH($M14,'ART Forecast'!$B$8:$B$127,0),MATCH(T$4,'ART Forecast'!$C$7:$W$7,0))*VLOOKUP($M14,'Algorithms &amp; Assumptions'!$B$10:$H$129,6,FALSE)*(1-VLOOKUP($M14,'Algorithms &amp; Assumptions'!$B$10:$J$129,9,FALSE))
+(INDEX('ART Forecast'!$C$8:$W$127,MATCH($M14,'ART Forecast'!$B$8:$B$127,0),MATCH(T$4,'ART Forecast'!$C$7:$W$7,0))*VLOOKUP($M14,'Algorithms &amp; Assumptions'!$B$10:$H$129,7,FALSE)*VLOOKUP($M14,'Algorithms &amp; Assumptions'!$B$10:$J$129,9,FALSE)*(VLOOKUP($M14,'Algorithms &amp; Assumptions'!$B$10:$C$129,2,FALSE))))</f>
        <v>623.83398000000034</v>
      </c>
      <c r="U14" s="6"/>
      <c r="V14" s="29" t="str">
        <f t="shared" si="12"/>
        <v>Belize</v>
      </c>
      <c r="W14" s="63">
        <f>(INDEX('ART Totals'!$Z$251:$AT$370,MATCH($V14,'ART Totals'!$Y$251:$Y$370,0),MATCH(W$4,'ART Totals'!$Z$250:$AT$250,0))*VLOOKUP($V14,'Algorithms &amp; Assumptions'!$B$10:$H$129,5,FALSE))
+(INDEX('ART Forecast'!$C$131:$W$250,MATCH($V14,'ART Forecast'!$B$131:$B$250,0),MATCH(W$4,'ART Forecast'!$C$130:$W$130,0))*VLOOKUP($V14,'Algorithms &amp; Assumptions'!$B$10:$H$129,6,FALSE)*(1-VLOOKUP($V14,'Algorithms &amp; Assumptions'!$B$10:$J$129,9,FALSE))
+(INDEX('ART Forecast'!$C$131:$W$250,MATCH($V14,'ART Forecast'!$B$131:$B$250,0),MATCH(W$4,'ART Forecast'!$C$130:$W$130,0))*VLOOKUP($V14,'Algorithms &amp; Assumptions'!$B$10:$H$129,7,FALSE)*VLOOKUP($V14,'Algorithms &amp; Assumptions'!$B$10:$J$129,9,FALSE)*(VLOOKUP($V14,'Algorithms &amp; Assumptions'!$B$10:$C$129,2,FALSE))))</f>
        <v>8.3813400000000016</v>
      </c>
      <c r="X14" s="63">
        <f>(INDEX('ART Totals'!$Z$251:$AT$370,MATCH($V14,'ART Totals'!$Y$251:$Y$370,0),MATCH(X$4,'ART Totals'!$Z$250:$AT$250,0))*VLOOKUP($V14,'Algorithms &amp; Assumptions'!$B$10:$H$129,5,FALSE))
+(INDEX('ART Forecast'!$C$131:$W$250,MATCH($V14,'ART Forecast'!$B$131:$B$250,0),MATCH(X$4,'ART Forecast'!$C$130:$W$130,0))*VLOOKUP($V14,'Algorithms &amp; Assumptions'!$B$10:$H$129,6,FALSE)*(1-VLOOKUP($V14,'Algorithms &amp; Assumptions'!$B$10:$J$129,9,FALSE))
+(INDEX('ART Forecast'!$C$131:$W$250,MATCH($V14,'ART Forecast'!$B$131:$B$250,0),MATCH(X$4,'ART Forecast'!$C$130:$W$130,0))*VLOOKUP($V14,'Algorithms &amp; Assumptions'!$B$10:$H$129,7,FALSE)*VLOOKUP($V14,'Algorithms &amp; Assumptions'!$B$10:$J$129,9,FALSE)*(VLOOKUP($V14,'Algorithms &amp; Assumptions'!$B$10:$C$129,2,FALSE))))</f>
        <v>6.9844499999999998</v>
      </c>
      <c r="Y14" s="63">
        <f>(INDEX('ART Totals'!$Z$251:$AT$370,MATCH($V14,'ART Totals'!$Y$251:$Y$370,0),MATCH(Y$4,'ART Totals'!$Z$250:$AT$250,0))*VLOOKUP($V14,'Algorithms &amp; Assumptions'!$B$10:$H$129,5,FALSE))
+(INDEX('ART Forecast'!$C$131:$W$250,MATCH($V14,'ART Forecast'!$B$131:$B$250,0),MATCH(Y$4,'ART Forecast'!$C$130:$W$130,0))*VLOOKUP($V14,'Algorithms &amp; Assumptions'!$B$10:$H$129,6,FALSE)*(1-VLOOKUP($V14,'Algorithms &amp; Assumptions'!$B$10:$J$129,9,FALSE))
+(INDEX('ART Forecast'!$C$131:$W$250,MATCH($V14,'ART Forecast'!$B$131:$B$250,0),MATCH(Y$4,'ART Forecast'!$C$130:$W$130,0))*VLOOKUP($V14,'Algorithms &amp; Assumptions'!$B$10:$H$129,7,FALSE)*VLOOKUP($V14,'Algorithms &amp; Assumptions'!$B$10:$J$129,9,FALSE)*(VLOOKUP($V14,'Algorithms &amp; Assumptions'!$B$10:$C$129,2,FALSE))))</f>
        <v>5.5875600000000007</v>
      </c>
      <c r="Z14" s="63">
        <f>(INDEX('ART Totals'!$Z$251:$AT$370,MATCH($V14,'ART Totals'!$Y$251:$Y$370,0),MATCH(Z$4,'ART Totals'!$Z$250:$AT$250,0))*VLOOKUP($V14,'Algorithms &amp; Assumptions'!$B$10:$H$129,5,FALSE))
+(INDEX('ART Forecast'!$C$131:$W$250,MATCH($V14,'ART Forecast'!$B$131:$B$250,0),MATCH(Z$4,'ART Forecast'!$C$130:$W$130,0))*VLOOKUP($V14,'Algorithms &amp; Assumptions'!$B$10:$H$129,6,FALSE)*(1-VLOOKUP($V14,'Algorithms &amp; Assumptions'!$B$10:$J$129,9,FALSE))
+(INDEX('ART Forecast'!$C$131:$W$250,MATCH($V14,'ART Forecast'!$B$131:$B$250,0),MATCH(Z$4,'ART Forecast'!$C$130:$W$130,0))*VLOOKUP($V14,'Algorithms &amp; Assumptions'!$B$10:$H$129,7,FALSE)*VLOOKUP($V14,'Algorithms &amp; Assumptions'!$B$10:$J$129,9,FALSE)*(VLOOKUP($V14,'Algorithms &amp; Assumptions'!$B$10:$C$129,2,FALSE))))</f>
        <v>4.1906699999999999</v>
      </c>
      <c r="AA14" s="63">
        <f>(INDEX('ART Totals'!$Z$251:$AT$370,MATCH($V14,'ART Totals'!$Y$251:$Y$370,0),MATCH(AA$4,'ART Totals'!$Z$250:$AT$250,0))*VLOOKUP($V14,'Algorithms &amp; Assumptions'!$B$10:$H$129,5,FALSE))
+(INDEX('ART Forecast'!$C$131:$W$250,MATCH($V14,'ART Forecast'!$B$131:$B$250,0),MATCH(AA$4,'ART Forecast'!$C$130:$W$130,0))*VLOOKUP($V14,'Algorithms &amp; Assumptions'!$B$10:$H$129,6,FALSE)*(1-VLOOKUP($V14,'Algorithms &amp; Assumptions'!$B$10:$J$129,9,FALSE))
+(INDEX('ART Forecast'!$C$131:$W$250,MATCH($V14,'ART Forecast'!$B$131:$B$250,0),MATCH(AA$4,'ART Forecast'!$C$130:$W$130,0))*VLOOKUP($V14,'Algorithms &amp; Assumptions'!$B$10:$H$129,7,FALSE)*VLOOKUP($V14,'Algorithms &amp; Assumptions'!$B$10:$J$129,9,FALSE)*(VLOOKUP($V14,'Algorithms &amp; Assumptions'!$B$10:$C$129,2,FALSE))))</f>
        <v>2.793779999999999</v>
      </c>
      <c r="AB14" s="63">
        <f>(INDEX('ART Totals'!$Z$251:$AT$370,MATCH($V14,'ART Totals'!$Y$251:$Y$370,0),MATCH(AB$4,'ART Totals'!$Z$250:$AT$250,0))*VLOOKUP($V14,'Algorithms &amp; Assumptions'!$B$10:$H$129,5,FALSE))
+(INDEX('ART Forecast'!$C$131:$W$250,MATCH($V14,'ART Forecast'!$B$131:$B$250,0),MATCH(AB$4,'ART Forecast'!$C$130:$W$130,0))*VLOOKUP($V14,'Algorithms &amp; Assumptions'!$B$10:$H$129,6,FALSE)*(1-VLOOKUP($V14,'Algorithms &amp; Assumptions'!$B$10:$J$129,9,FALSE))
+(INDEX('ART Forecast'!$C$131:$W$250,MATCH($V14,'ART Forecast'!$B$131:$B$250,0),MATCH(AB$4,'ART Forecast'!$C$130:$W$130,0))*VLOOKUP($V14,'Algorithms &amp; Assumptions'!$B$10:$H$129,7,FALSE)*VLOOKUP($V14,'Algorithms &amp; Assumptions'!$B$10:$J$129,9,FALSE)*(VLOOKUP($V14,'Algorithms &amp; Assumptions'!$B$10:$C$129,2,FALSE))))</f>
        <v>1.3968899999999989</v>
      </c>
      <c r="AC14" s="63">
        <f>(INDEX('ART Totals'!$Z$251:$AT$370,MATCH($V14,'ART Totals'!$Y$251:$Y$370,0),MATCH(AC$4,'ART Totals'!$Z$250:$AT$250,0))*VLOOKUP($V14,'Algorithms &amp; Assumptions'!$B$10:$H$129,5,FALSE))
+(INDEX('ART Forecast'!$C$131:$W$250,MATCH($V14,'ART Forecast'!$B$131:$B$250,0),MATCH(AC$4,'ART Forecast'!$C$130:$W$130,0))*VLOOKUP($V14,'Algorithms &amp; Assumptions'!$B$10:$H$129,6,FALSE)*(1-VLOOKUP($V14,'Algorithms &amp; Assumptions'!$B$10:$J$129,9,FALSE))
+(INDEX('ART Forecast'!$C$131:$W$250,MATCH($V14,'ART Forecast'!$B$131:$B$250,0),MATCH(AC$4,'ART Forecast'!$C$130:$W$130,0))*VLOOKUP($V14,'Algorithms &amp; Assumptions'!$B$10:$H$129,7,FALSE)*VLOOKUP($V14,'Algorithms &amp; Assumptions'!$B$10:$J$129,9,FALSE)*(VLOOKUP($V14,'Algorithms &amp; Assumptions'!$B$10:$C$129,2,FALSE))))</f>
        <v>0</v>
      </c>
    </row>
    <row r="15" spans="2:29" x14ac:dyDescent="0.35">
      <c r="B15" s="29" t="str">
        <f>'ART Totals'!B14</f>
        <v>Benin</v>
      </c>
      <c r="C15" s="25">
        <f t="shared" si="4"/>
        <v>18817.115680000003</v>
      </c>
      <c r="D15" s="25">
        <f t="shared" si="5"/>
        <v>18470.819986666676</v>
      </c>
      <c r="E15" s="25">
        <f t="shared" si="6"/>
        <v>19272.924293333341</v>
      </c>
      <c r="F15" s="25">
        <f t="shared" si="7"/>
        <v>15708.216414815113</v>
      </c>
      <c r="G15" s="25">
        <f t="shared" si="8"/>
        <v>15226.944523457027</v>
      </c>
      <c r="H15" s="25">
        <f t="shared" si="9"/>
        <v>15248.313784362605</v>
      </c>
      <c r="I15" s="25">
        <f t="shared" si="10"/>
        <v>15031.095610425547</v>
      </c>
      <c r="M15" s="29" t="str">
        <f t="shared" si="11"/>
        <v>Benin</v>
      </c>
      <c r="N15" s="62">
        <f>(INDEX('ART Totals'!$Z$128:$AT$274,MATCH($M15,'ART Totals'!$Y$128:$Y$274,0),MATCH(N$4,'ART Totals'!$Z$127:$AT$127,0))*VLOOKUP($M15,'Algorithms &amp; Assumptions'!$B$10:$H$129,5,FALSE))
+(INDEX('ART Forecast'!$C$8:$W$127,MATCH($M15,'ART Forecast'!$B$8:$B$127,0),MATCH(N$4,'ART Forecast'!$C$7:$W$7,0))*VLOOKUP($M15,'Algorithms &amp; Assumptions'!$B$10:$H$129,6,FALSE)*(1-VLOOKUP($M15,'Algorithms &amp; Assumptions'!$B$10:$J$129,9,FALSE))
+(INDEX('ART Forecast'!$C$8:$W$127,MATCH($M15,'ART Forecast'!$B$8:$B$127,0),MATCH(N$4,'ART Forecast'!$C$7:$W$7,0))*VLOOKUP($M15,'Algorithms &amp; Assumptions'!$B$10:$H$129,7,FALSE)*VLOOKUP($M15,'Algorithms &amp; Assumptions'!$B$10:$J$129,9,FALSE)*(VLOOKUP($M15,'Algorithms &amp; Assumptions'!$B$10:$C$129,2,FALSE))))</f>
        <v>17947.332480000001</v>
      </c>
      <c r="O15" s="62">
        <f>(INDEX('ART Totals'!$Z$128:$AT$274,MATCH($M15,'ART Totals'!$Y$128:$Y$274,0),MATCH(O$4,'ART Totals'!$Z$127:$AT$127,0))*VLOOKUP($M15,'Algorithms &amp; Assumptions'!$B$10:$H$129,5,FALSE))
+(INDEX('ART Forecast'!$C$8:$W$127,MATCH($M15,'ART Forecast'!$B$8:$B$127,0),MATCH(O$4,'ART Forecast'!$C$7:$W$7,0))*VLOOKUP($M15,'Algorithms &amp; Assumptions'!$B$10:$H$129,6,FALSE)*(1-VLOOKUP($M15,'Algorithms &amp; Assumptions'!$B$10:$J$129,9,FALSE))
+(INDEX('ART Forecast'!$C$8:$W$127,MATCH($M15,'ART Forecast'!$B$8:$B$127,0),MATCH(O$4,'ART Forecast'!$C$7:$W$7,0))*VLOOKUP($M15,'Algorithms &amp; Assumptions'!$B$10:$H$129,7,FALSE)*VLOOKUP($M15,'Algorithms &amp; Assumptions'!$B$10:$J$129,9,FALSE)*(VLOOKUP($M15,'Algorithms &amp; Assumptions'!$B$10:$C$129,2,FALSE))))</f>
        <v>17622.103986666676</v>
      </c>
      <c r="P15" s="62">
        <f>(INDEX('ART Totals'!$Z$128:$AT$274,MATCH($M15,'ART Totals'!$Y$128:$Y$274,0),MATCH(P$4,'ART Totals'!$Z$127:$AT$127,0))*VLOOKUP($M15,'Algorithms &amp; Assumptions'!$B$10:$H$129,5,FALSE))
+(INDEX('ART Forecast'!$C$8:$W$127,MATCH($M15,'ART Forecast'!$B$8:$B$127,0),MATCH(P$4,'ART Forecast'!$C$7:$W$7,0))*VLOOKUP($M15,'Algorithms &amp; Assumptions'!$B$10:$H$129,6,FALSE)*(1-VLOOKUP($M15,'Algorithms &amp; Assumptions'!$B$10:$J$129,9,FALSE))
+(INDEX('ART Forecast'!$C$8:$W$127,MATCH($M15,'ART Forecast'!$B$8:$B$127,0),MATCH(P$4,'ART Forecast'!$C$7:$W$7,0))*VLOOKUP($M15,'Algorithms &amp; Assumptions'!$B$10:$H$129,7,FALSE)*VLOOKUP($M15,'Algorithms &amp; Assumptions'!$B$10:$J$129,9,FALSE)*(VLOOKUP($M15,'Algorithms &amp; Assumptions'!$B$10:$C$129,2,FALSE))))</f>
        <v>18400.395493333341</v>
      </c>
      <c r="Q15" s="62">
        <f>(INDEX('ART Totals'!$Z$128:$AT$274,MATCH($M15,'ART Totals'!$Y$128:$Y$274,0),MATCH(Q$4,'ART Totals'!$Z$127:$AT$127,0))*VLOOKUP($M15,'Algorithms &amp; Assumptions'!$B$10:$H$129,5,FALSE))
+(INDEX('ART Forecast'!$C$8:$W$127,MATCH($M15,'ART Forecast'!$B$8:$B$127,0),MATCH(Q$4,'ART Forecast'!$C$7:$W$7,0))*VLOOKUP($M15,'Algorithms &amp; Assumptions'!$B$10:$H$129,6,FALSE)*(1-VLOOKUP($M15,'Algorithms &amp; Assumptions'!$B$10:$J$129,9,FALSE))
+(INDEX('ART Forecast'!$C$8:$W$127,MATCH($M15,'ART Forecast'!$B$8:$B$127,0),MATCH(Q$4,'ART Forecast'!$C$7:$W$7,0))*VLOOKUP($M15,'Algorithms &amp; Assumptions'!$B$10:$H$129,7,FALSE)*VLOOKUP($M15,'Algorithms &amp; Assumptions'!$B$10:$J$129,9,FALSE)*(VLOOKUP($M15,'Algorithms &amp; Assumptions'!$B$10:$C$129,2,FALSE))))</f>
        <v>14811.874814815113</v>
      </c>
      <c r="R15" s="62">
        <f>(INDEX('ART Totals'!$Z$128:$AT$274,MATCH($M15,'ART Totals'!$Y$128:$Y$274,0),MATCH(R$4,'ART Totals'!$Z$127:$AT$127,0))*VLOOKUP($M15,'Algorithms &amp; Assumptions'!$B$10:$H$129,5,FALSE))
+(INDEX('ART Forecast'!$C$8:$W$127,MATCH($M15,'ART Forecast'!$B$8:$B$127,0),MATCH(R$4,'ART Forecast'!$C$7:$W$7,0))*VLOOKUP($M15,'Algorithms &amp; Assumptions'!$B$10:$H$129,6,FALSE)*(1-VLOOKUP($M15,'Algorithms &amp; Assumptions'!$B$10:$J$129,9,FALSE))
+(INDEX('ART Forecast'!$C$8:$W$127,MATCH($M15,'ART Forecast'!$B$8:$B$127,0),MATCH(R$4,'ART Forecast'!$C$7:$W$7,0))*VLOOKUP($M15,'Algorithms &amp; Assumptions'!$B$10:$H$129,7,FALSE)*VLOOKUP($M15,'Algorithms &amp; Assumptions'!$B$10:$J$129,9,FALSE)*(VLOOKUP($M15,'Algorithms &amp; Assumptions'!$B$10:$C$129,2,FALSE))))</f>
        <v>14306.790123457027</v>
      </c>
      <c r="S15" s="62">
        <f>(INDEX('ART Totals'!$Z$128:$AT$274,MATCH($M15,'ART Totals'!$Y$128:$Y$274,0),MATCH(S$4,'ART Totals'!$Z$127:$AT$127,0))*VLOOKUP($M15,'Algorithms &amp; Assumptions'!$B$10:$H$129,5,FALSE))
+(INDEX('ART Forecast'!$C$8:$W$127,MATCH($M15,'ART Forecast'!$B$8:$B$127,0),MATCH(S$4,'ART Forecast'!$C$7:$W$7,0))*VLOOKUP($M15,'Algorithms &amp; Assumptions'!$B$10:$H$129,6,FALSE)*(1-VLOOKUP($M15,'Algorithms &amp; Assumptions'!$B$10:$J$129,9,FALSE))
+(INDEX('ART Forecast'!$C$8:$W$127,MATCH($M15,'ART Forecast'!$B$8:$B$127,0),MATCH(S$4,'ART Forecast'!$C$7:$W$7,0))*VLOOKUP($M15,'Algorithms &amp; Assumptions'!$B$10:$H$129,7,FALSE)*VLOOKUP($M15,'Algorithms &amp; Assumptions'!$B$10:$J$129,9,FALSE)*(VLOOKUP($M15,'Algorithms &amp; Assumptions'!$B$10:$C$129,2,FALSE))))</f>
        <v>14304.346584362604</v>
      </c>
      <c r="T15" s="62">
        <f>(INDEX('ART Totals'!$Z$128:$AT$274,MATCH($M15,'ART Totals'!$Y$128:$Y$274,0),MATCH(T$4,'ART Totals'!$Z$127:$AT$127,0))*VLOOKUP($M15,'Algorithms &amp; Assumptions'!$B$10:$H$129,5,FALSE))
+(INDEX('ART Forecast'!$C$8:$W$127,MATCH($M15,'ART Forecast'!$B$8:$B$127,0),MATCH(T$4,'ART Forecast'!$C$7:$W$7,0))*VLOOKUP($M15,'Algorithms &amp; Assumptions'!$B$10:$H$129,6,FALSE)*(1-VLOOKUP($M15,'Algorithms &amp; Assumptions'!$B$10:$J$129,9,FALSE))
+(INDEX('ART Forecast'!$C$8:$W$127,MATCH($M15,'ART Forecast'!$B$8:$B$127,0),MATCH(T$4,'ART Forecast'!$C$7:$W$7,0))*VLOOKUP($M15,'Algorithms &amp; Assumptions'!$B$10:$H$129,7,FALSE)*VLOOKUP($M15,'Algorithms &amp; Assumptions'!$B$10:$J$129,9,FALSE)*(VLOOKUP($M15,'Algorithms &amp; Assumptions'!$B$10:$C$129,2,FALSE))))</f>
        <v>14063.315610425547</v>
      </c>
      <c r="U15" s="33"/>
      <c r="V15" s="29" t="str">
        <f t="shared" si="12"/>
        <v>Benin</v>
      </c>
      <c r="W15" s="63">
        <f>(INDEX('ART Totals'!$Z$251:$AT$370,MATCH($V15,'ART Totals'!$Y$251:$Y$370,0),MATCH(W$4,'ART Totals'!$Z$250:$AT$250,0))*VLOOKUP($V15,'Algorithms &amp; Assumptions'!$B$10:$H$129,5,FALSE))
+(INDEX('ART Forecast'!$C$131:$W$250,MATCH($V15,'ART Forecast'!$B$131:$B$250,0),MATCH(W$4,'ART Forecast'!$C$130:$W$130,0))*VLOOKUP($V15,'Algorithms &amp; Assumptions'!$B$10:$H$129,6,FALSE)*(1-VLOOKUP($V15,'Algorithms &amp; Assumptions'!$B$10:$J$129,9,FALSE))
+(INDEX('ART Forecast'!$C$131:$W$250,MATCH($V15,'ART Forecast'!$B$131:$B$250,0),MATCH(W$4,'ART Forecast'!$C$130:$W$130,0))*VLOOKUP($V15,'Algorithms &amp; Assumptions'!$B$10:$H$129,7,FALSE)*VLOOKUP($V15,'Algorithms &amp; Assumptions'!$B$10:$J$129,9,FALSE)*(VLOOKUP($V15,'Algorithms &amp; Assumptions'!$B$10:$C$129,2,FALSE))))</f>
        <v>869.78320000000008</v>
      </c>
      <c r="X15" s="63">
        <f>(INDEX('ART Totals'!$Z$251:$AT$370,MATCH($V15,'ART Totals'!$Y$251:$Y$370,0),MATCH(X$4,'ART Totals'!$Z$250:$AT$250,0))*VLOOKUP($V15,'Algorithms &amp; Assumptions'!$B$10:$H$129,5,FALSE))
+(INDEX('ART Forecast'!$C$131:$W$250,MATCH($V15,'ART Forecast'!$B$131:$B$250,0),MATCH(X$4,'ART Forecast'!$C$130:$W$130,0))*VLOOKUP($V15,'Algorithms &amp; Assumptions'!$B$10:$H$129,6,FALSE)*(1-VLOOKUP($V15,'Algorithms &amp; Assumptions'!$B$10:$J$129,9,FALSE))
+(INDEX('ART Forecast'!$C$131:$W$250,MATCH($V15,'ART Forecast'!$B$131:$B$250,0),MATCH(X$4,'ART Forecast'!$C$130:$W$130,0))*VLOOKUP($V15,'Algorithms &amp; Assumptions'!$B$10:$H$129,7,FALSE)*VLOOKUP($V15,'Algorithms &amp; Assumptions'!$B$10:$J$129,9,FALSE)*(VLOOKUP($V15,'Algorithms &amp; Assumptions'!$B$10:$C$129,2,FALSE))))</f>
        <v>848.71600000000024</v>
      </c>
      <c r="Y15" s="63">
        <f>(INDEX('ART Totals'!$Z$251:$AT$370,MATCH($V15,'ART Totals'!$Y$251:$Y$370,0),MATCH(Y$4,'ART Totals'!$Z$250:$AT$250,0))*VLOOKUP($V15,'Algorithms &amp; Assumptions'!$B$10:$H$129,5,FALSE))
+(INDEX('ART Forecast'!$C$131:$W$250,MATCH($V15,'ART Forecast'!$B$131:$B$250,0),MATCH(Y$4,'ART Forecast'!$C$130:$W$130,0))*VLOOKUP($V15,'Algorithms &amp; Assumptions'!$B$10:$H$129,6,FALSE)*(1-VLOOKUP($V15,'Algorithms &amp; Assumptions'!$B$10:$J$129,9,FALSE))
+(INDEX('ART Forecast'!$C$131:$W$250,MATCH($V15,'ART Forecast'!$B$131:$B$250,0),MATCH(Y$4,'ART Forecast'!$C$130:$W$130,0))*VLOOKUP($V15,'Algorithms &amp; Assumptions'!$B$10:$H$129,7,FALSE)*VLOOKUP($V15,'Algorithms &amp; Assumptions'!$B$10:$J$129,9,FALSE)*(VLOOKUP($V15,'Algorithms &amp; Assumptions'!$B$10:$C$129,2,FALSE))))</f>
        <v>872.52880000000016</v>
      </c>
      <c r="Z15" s="63">
        <f>(INDEX('ART Totals'!$Z$251:$AT$370,MATCH($V15,'ART Totals'!$Y$251:$Y$370,0),MATCH(Z$4,'ART Totals'!$Z$250:$AT$250,0))*VLOOKUP($V15,'Algorithms &amp; Assumptions'!$B$10:$H$129,5,FALSE))
+(INDEX('ART Forecast'!$C$131:$W$250,MATCH($V15,'ART Forecast'!$B$131:$B$250,0),MATCH(Z$4,'ART Forecast'!$C$130:$W$130,0))*VLOOKUP($V15,'Algorithms &amp; Assumptions'!$B$10:$H$129,6,FALSE)*(1-VLOOKUP($V15,'Algorithms &amp; Assumptions'!$B$10:$J$129,9,FALSE))
+(INDEX('ART Forecast'!$C$131:$W$250,MATCH($V15,'ART Forecast'!$B$131:$B$250,0),MATCH(Z$4,'ART Forecast'!$C$130:$W$130,0))*VLOOKUP($V15,'Algorithms &amp; Assumptions'!$B$10:$H$129,7,FALSE)*VLOOKUP($V15,'Algorithms &amp; Assumptions'!$B$10:$J$129,9,FALSE)*(VLOOKUP($V15,'Algorithms &amp; Assumptions'!$B$10:$C$129,2,FALSE))))</f>
        <v>896.3416000000002</v>
      </c>
      <c r="AA15" s="63">
        <f>(INDEX('ART Totals'!$Z$251:$AT$370,MATCH($V15,'ART Totals'!$Y$251:$Y$370,0),MATCH(AA$4,'ART Totals'!$Z$250:$AT$250,0))*VLOOKUP($V15,'Algorithms &amp; Assumptions'!$B$10:$H$129,5,FALSE))
+(INDEX('ART Forecast'!$C$131:$W$250,MATCH($V15,'ART Forecast'!$B$131:$B$250,0),MATCH(AA$4,'ART Forecast'!$C$130:$W$130,0))*VLOOKUP($V15,'Algorithms &amp; Assumptions'!$B$10:$H$129,6,FALSE)*(1-VLOOKUP($V15,'Algorithms &amp; Assumptions'!$B$10:$J$129,9,FALSE))
+(INDEX('ART Forecast'!$C$131:$W$250,MATCH($V15,'ART Forecast'!$B$131:$B$250,0),MATCH(AA$4,'ART Forecast'!$C$130:$W$130,0))*VLOOKUP($V15,'Algorithms &amp; Assumptions'!$B$10:$H$129,7,FALSE)*VLOOKUP($V15,'Algorithms &amp; Assumptions'!$B$10:$J$129,9,FALSE)*(VLOOKUP($V15,'Algorithms &amp; Assumptions'!$B$10:$C$129,2,FALSE))))</f>
        <v>920.15440000000024</v>
      </c>
      <c r="AB15" s="63">
        <f>(INDEX('ART Totals'!$Z$251:$AT$370,MATCH($V15,'ART Totals'!$Y$251:$Y$370,0),MATCH(AB$4,'ART Totals'!$Z$250:$AT$250,0))*VLOOKUP($V15,'Algorithms &amp; Assumptions'!$B$10:$H$129,5,FALSE))
+(INDEX('ART Forecast'!$C$131:$W$250,MATCH($V15,'ART Forecast'!$B$131:$B$250,0),MATCH(AB$4,'ART Forecast'!$C$130:$W$130,0))*VLOOKUP($V15,'Algorithms &amp; Assumptions'!$B$10:$H$129,6,FALSE)*(1-VLOOKUP($V15,'Algorithms &amp; Assumptions'!$B$10:$J$129,9,FALSE))
+(INDEX('ART Forecast'!$C$131:$W$250,MATCH($V15,'ART Forecast'!$B$131:$B$250,0),MATCH(AB$4,'ART Forecast'!$C$130:$W$130,0))*VLOOKUP($V15,'Algorithms &amp; Assumptions'!$B$10:$H$129,7,FALSE)*VLOOKUP($V15,'Algorithms &amp; Assumptions'!$B$10:$J$129,9,FALSE)*(VLOOKUP($V15,'Algorithms &amp; Assumptions'!$B$10:$C$129,2,FALSE))))</f>
        <v>943.96720000000028</v>
      </c>
      <c r="AC15" s="63">
        <f>(INDEX('ART Totals'!$Z$251:$AT$370,MATCH($V15,'ART Totals'!$Y$251:$Y$370,0),MATCH(AC$4,'ART Totals'!$Z$250:$AT$250,0))*VLOOKUP($V15,'Algorithms &amp; Assumptions'!$B$10:$H$129,5,FALSE))
+(INDEX('ART Forecast'!$C$131:$W$250,MATCH($V15,'ART Forecast'!$B$131:$B$250,0),MATCH(AC$4,'ART Forecast'!$C$130:$W$130,0))*VLOOKUP($V15,'Algorithms &amp; Assumptions'!$B$10:$H$129,6,FALSE)*(1-VLOOKUP($V15,'Algorithms &amp; Assumptions'!$B$10:$J$129,9,FALSE))
+(INDEX('ART Forecast'!$C$131:$W$250,MATCH($V15,'ART Forecast'!$B$131:$B$250,0),MATCH(AC$4,'ART Forecast'!$C$130:$W$130,0))*VLOOKUP($V15,'Algorithms &amp; Assumptions'!$B$10:$H$129,7,FALSE)*VLOOKUP($V15,'Algorithms &amp; Assumptions'!$B$10:$J$129,9,FALSE)*(VLOOKUP($V15,'Algorithms &amp; Assumptions'!$B$10:$C$129,2,FALSE))))</f>
        <v>967.7800000000002</v>
      </c>
    </row>
    <row r="16" spans="2:29" x14ac:dyDescent="0.35">
      <c r="B16" s="29" t="str">
        <f>'ART Totals'!B15</f>
        <v>Bhutan</v>
      </c>
      <c r="C16" s="25">
        <f t="shared" si="4"/>
        <v>162.61872</v>
      </c>
      <c r="D16" s="25">
        <f t="shared" si="5"/>
        <v>162.34298666666663</v>
      </c>
      <c r="E16" s="25">
        <f t="shared" si="6"/>
        <v>170.20725333333326</v>
      </c>
      <c r="F16" s="25">
        <f t="shared" si="7"/>
        <v>178.07151999999988</v>
      </c>
      <c r="G16" s="25">
        <f t="shared" si="8"/>
        <v>185.93578666666664</v>
      </c>
      <c r="H16" s="25">
        <f t="shared" si="9"/>
        <v>193.80005333333324</v>
      </c>
      <c r="I16" s="25">
        <f t="shared" si="10"/>
        <v>201.66431999999986</v>
      </c>
      <c r="M16" s="29" t="str">
        <f t="shared" si="11"/>
        <v>Bhutan</v>
      </c>
      <c r="N16" s="62">
        <f>(INDEX('ART Totals'!$Z$128:$AT$274,MATCH($M16,'ART Totals'!$Y$128:$Y$274,0),MATCH(N$4,'ART Totals'!$Z$127:$AT$127,0))*VLOOKUP($M16,'Algorithms &amp; Assumptions'!$B$10:$H$129,5,FALSE))
+(INDEX('ART Forecast'!$C$8:$W$127,MATCH($M16,'ART Forecast'!$B$8:$B$127,0),MATCH(N$4,'ART Forecast'!$C$7:$W$7,0))*VLOOKUP($M16,'Algorithms &amp; Assumptions'!$B$10:$H$129,6,FALSE)*(1-VLOOKUP($M16,'Algorithms &amp; Assumptions'!$B$10:$J$129,9,FALSE))
+(INDEX('ART Forecast'!$C$8:$W$127,MATCH($M16,'ART Forecast'!$B$8:$B$127,0),MATCH(N$4,'ART Forecast'!$C$7:$W$7,0))*VLOOKUP($M16,'Algorithms &amp; Assumptions'!$B$10:$H$129,7,FALSE)*VLOOKUP($M16,'Algorithms &amp; Assumptions'!$B$10:$J$129,9,FALSE)*(VLOOKUP($M16,'Algorithms &amp; Assumptions'!$B$10:$C$129,2,FALSE))))</f>
        <v>156.27832000000001</v>
      </c>
      <c r="O16" s="62">
        <f>(INDEX('ART Totals'!$Z$128:$AT$274,MATCH($M16,'ART Totals'!$Y$128:$Y$274,0),MATCH(O$4,'ART Totals'!$Z$127:$AT$127,0))*VLOOKUP($M16,'Algorithms &amp; Assumptions'!$B$10:$H$129,5,FALSE))
+(INDEX('ART Forecast'!$C$8:$W$127,MATCH($M16,'ART Forecast'!$B$8:$B$127,0),MATCH(O$4,'ART Forecast'!$C$7:$W$7,0))*VLOOKUP($M16,'Algorithms &amp; Assumptions'!$B$10:$H$129,6,FALSE)*(1-VLOOKUP($M16,'Algorithms &amp; Assumptions'!$B$10:$J$129,9,FALSE))
+(INDEX('ART Forecast'!$C$8:$W$127,MATCH($M16,'ART Forecast'!$B$8:$B$127,0),MATCH(O$4,'ART Forecast'!$C$7:$W$7,0))*VLOOKUP($M16,'Algorithms &amp; Assumptions'!$B$10:$H$129,7,FALSE)*VLOOKUP($M16,'Algorithms &amp; Assumptions'!$B$10:$J$129,9,FALSE)*(VLOOKUP($M16,'Algorithms &amp; Assumptions'!$B$10:$C$129,2,FALSE))))</f>
        <v>157.87258666666662</v>
      </c>
      <c r="P16" s="62">
        <f>(INDEX('ART Totals'!$Z$128:$AT$274,MATCH($M16,'ART Totals'!$Y$128:$Y$274,0),MATCH(P$4,'ART Totals'!$Z$127:$AT$127,0))*VLOOKUP($M16,'Algorithms &amp; Assumptions'!$B$10:$H$129,5,FALSE))
+(INDEX('ART Forecast'!$C$8:$W$127,MATCH($M16,'ART Forecast'!$B$8:$B$127,0),MATCH(P$4,'ART Forecast'!$C$7:$W$7,0))*VLOOKUP($M16,'Algorithms &amp; Assumptions'!$B$10:$H$129,6,FALSE)*(1-VLOOKUP($M16,'Algorithms &amp; Assumptions'!$B$10:$J$129,9,FALSE))
+(INDEX('ART Forecast'!$C$8:$W$127,MATCH($M16,'ART Forecast'!$B$8:$B$127,0),MATCH(P$4,'ART Forecast'!$C$7:$W$7,0))*VLOOKUP($M16,'Algorithms &amp; Assumptions'!$B$10:$H$129,7,FALSE)*VLOOKUP($M16,'Algorithms &amp; Assumptions'!$B$10:$J$129,9,FALSE)*(VLOOKUP($M16,'Algorithms &amp; Assumptions'!$B$10:$C$129,2,FALSE))))</f>
        <v>165.73685333333324</v>
      </c>
      <c r="Q16" s="62">
        <f>(INDEX('ART Totals'!$Z$128:$AT$274,MATCH($M16,'ART Totals'!$Y$128:$Y$274,0),MATCH(Q$4,'ART Totals'!$Z$127:$AT$127,0))*VLOOKUP($M16,'Algorithms &amp; Assumptions'!$B$10:$H$129,5,FALSE))
+(INDEX('ART Forecast'!$C$8:$W$127,MATCH($M16,'ART Forecast'!$B$8:$B$127,0),MATCH(Q$4,'ART Forecast'!$C$7:$W$7,0))*VLOOKUP($M16,'Algorithms &amp; Assumptions'!$B$10:$H$129,6,FALSE)*(1-VLOOKUP($M16,'Algorithms &amp; Assumptions'!$B$10:$J$129,9,FALSE))
+(INDEX('ART Forecast'!$C$8:$W$127,MATCH($M16,'ART Forecast'!$B$8:$B$127,0),MATCH(Q$4,'ART Forecast'!$C$7:$W$7,0))*VLOOKUP($M16,'Algorithms &amp; Assumptions'!$B$10:$H$129,7,FALSE)*VLOOKUP($M16,'Algorithms &amp; Assumptions'!$B$10:$J$129,9,FALSE)*(VLOOKUP($M16,'Algorithms &amp; Assumptions'!$B$10:$C$129,2,FALSE))))</f>
        <v>173.60111999999987</v>
      </c>
      <c r="R16" s="62">
        <f>(INDEX('ART Totals'!$Z$128:$AT$274,MATCH($M16,'ART Totals'!$Y$128:$Y$274,0),MATCH(R$4,'ART Totals'!$Z$127:$AT$127,0))*VLOOKUP($M16,'Algorithms &amp; Assumptions'!$B$10:$H$129,5,FALSE))
+(INDEX('ART Forecast'!$C$8:$W$127,MATCH($M16,'ART Forecast'!$B$8:$B$127,0),MATCH(R$4,'ART Forecast'!$C$7:$W$7,0))*VLOOKUP($M16,'Algorithms &amp; Assumptions'!$B$10:$H$129,6,FALSE)*(1-VLOOKUP($M16,'Algorithms &amp; Assumptions'!$B$10:$J$129,9,FALSE))
+(INDEX('ART Forecast'!$C$8:$W$127,MATCH($M16,'ART Forecast'!$B$8:$B$127,0),MATCH(R$4,'ART Forecast'!$C$7:$W$7,0))*VLOOKUP($M16,'Algorithms &amp; Assumptions'!$B$10:$H$129,7,FALSE)*VLOOKUP($M16,'Algorithms &amp; Assumptions'!$B$10:$J$129,9,FALSE)*(VLOOKUP($M16,'Algorithms &amp; Assumptions'!$B$10:$C$129,2,FALSE))))</f>
        <v>181.46538666666663</v>
      </c>
      <c r="S16" s="62">
        <f>(INDEX('ART Totals'!$Z$128:$AT$274,MATCH($M16,'ART Totals'!$Y$128:$Y$274,0),MATCH(S$4,'ART Totals'!$Z$127:$AT$127,0))*VLOOKUP($M16,'Algorithms &amp; Assumptions'!$B$10:$H$129,5,FALSE))
+(INDEX('ART Forecast'!$C$8:$W$127,MATCH($M16,'ART Forecast'!$B$8:$B$127,0),MATCH(S$4,'ART Forecast'!$C$7:$W$7,0))*VLOOKUP($M16,'Algorithms &amp; Assumptions'!$B$10:$H$129,6,FALSE)*(1-VLOOKUP($M16,'Algorithms &amp; Assumptions'!$B$10:$J$129,9,FALSE))
+(INDEX('ART Forecast'!$C$8:$W$127,MATCH($M16,'ART Forecast'!$B$8:$B$127,0),MATCH(S$4,'ART Forecast'!$C$7:$W$7,0))*VLOOKUP($M16,'Algorithms &amp; Assumptions'!$B$10:$H$129,7,FALSE)*VLOOKUP($M16,'Algorithms &amp; Assumptions'!$B$10:$J$129,9,FALSE)*(VLOOKUP($M16,'Algorithms &amp; Assumptions'!$B$10:$C$129,2,FALSE))))</f>
        <v>189.32965333333323</v>
      </c>
      <c r="T16" s="62">
        <f>(INDEX('ART Totals'!$Z$128:$AT$274,MATCH($M16,'ART Totals'!$Y$128:$Y$274,0),MATCH(T$4,'ART Totals'!$Z$127:$AT$127,0))*VLOOKUP($M16,'Algorithms &amp; Assumptions'!$B$10:$H$129,5,FALSE))
+(INDEX('ART Forecast'!$C$8:$W$127,MATCH($M16,'ART Forecast'!$B$8:$B$127,0),MATCH(T$4,'ART Forecast'!$C$7:$W$7,0))*VLOOKUP($M16,'Algorithms &amp; Assumptions'!$B$10:$H$129,6,FALSE)*(1-VLOOKUP($M16,'Algorithms &amp; Assumptions'!$B$10:$J$129,9,FALSE))
+(INDEX('ART Forecast'!$C$8:$W$127,MATCH($M16,'ART Forecast'!$B$8:$B$127,0),MATCH(T$4,'ART Forecast'!$C$7:$W$7,0))*VLOOKUP($M16,'Algorithms &amp; Assumptions'!$B$10:$H$129,7,FALSE)*VLOOKUP($M16,'Algorithms &amp; Assumptions'!$B$10:$J$129,9,FALSE)*(VLOOKUP($M16,'Algorithms &amp; Assumptions'!$B$10:$C$129,2,FALSE))))</f>
        <v>197.19391999999985</v>
      </c>
      <c r="U16" s="6"/>
      <c r="V16" s="29" t="str">
        <f t="shared" si="12"/>
        <v>Bhutan</v>
      </c>
      <c r="W16" s="63">
        <f>(INDEX('ART Totals'!$Z$251:$AT$370,MATCH($V16,'ART Totals'!$Y$251:$Y$370,0),MATCH(W$4,'ART Totals'!$Z$250:$AT$250,0))*VLOOKUP($V16,'Algorithms &amp; Assumptions'!$B$10:$H$129,5,FALSE))
+(INDEX('ART Forecast'!$C$131:$W$250,MATCH($V16,'ART Forecast'!$B$131:$B$250,0),MATCH(W$4,'ART Forecast'!$C$130:$W$130,0))*VLOOKUP($V16,'Algorithms &amp; Assumptions'!$B$10:$H$129,6,FALSE)*(1-VLOOKUP($V16,'Algorithms &amp; Assumptions'!$B$10:$J$129,9,FALSE))
+(INDEX('ART Forecast'!$C$131:$W$250,MATCH($V16,'ART Forecast'!$B$131:$B$250,0),MATCH(W$4,'ART Forecast'!$C$130:$W$130,0))*VLOOKUP($V16,'Algorithms &amp; Assumptions'!$B$10:$H$129,7,FALSE)*VLOOKUP($V16,'Algorithms &amp; Assumptions'!$B$10:$J$129,9,FALSE)*(VLOOKUP($V16,'Algorithms &amp; Assumptions'!$B$10:$C$129,2,FALSE))))</f>
        <v>6.3403999999999989</v>
      </c>
      <c r="X16" s="63">
        <f>(INDEX('ART Totals'!$Z$251:$AT$370,MATCH($V16,'ART Totals'!$Y$251:$Y$370,0),MATCH(X$4,'ART Totals'!$Z$250:$AT$250,0))*VLOOKUP($V16,'Algorithms &amp; Assumptions'!$B$10:$H$129,5,FALSE))
+(INDEX('ART Forecast'!$C$131:$W$250,MATCH($V16,'ART Forecast'!$B$131:$B$250,0),MATCH(X$4,'ART Forecast'!$C$130:$W$130,0))*VLOOKUP($V16,'Algorithms &amp; Assumptions'!$B$10:$H$129,6,FALSE)*(1-VLOOKUP($V16,'Algorithms &amp; Assumptions'!$B$10:$J$129,9,FALSE))
+(INDEX('ART Forecast'!$C$131:$W$250,MATCH($V16,'ART Forecast'!$B$131:$B$250,0),MATCH(X$4,'ART Forecast'!$C$130:$W$130,0))*VLOOKUP($V16,'Algorithms &amp; Assumptions'!$B$10:$H$129,7,FALSE)*VLOOKUP($V16,'Algorithms &amp; Assumptions'!$B$10:$J$129,9,FALSE)*(VLOOKUP($V16,'Algorithms &amp; Assumptions'!$B$10:$C$129,2,FALSE))))</f>
        <v>4.4703999999999997</v>
      </c>
      <c r="Y16" s="63">
        <f>(INDEX('ART Totals'!$Z$251:$AT$370,MATCH($V16,'ART Totals'!$Y$251:$Y$370,0),MATCH(Y$4,'ART Totals'!$Z$250:$AT$250,0))*VLOOKUP($V16,'Algorithms &amp; Assumptions'!$B$10:$H$129,5,FALSE))
+(INDEX('ART Forecast'!$C$131:$W$250,MATCH($V16,'ART Forecast'!$B$131:$B$250,0),MATCH(Y$4,'ART Forecast'!$C$130:$W$130,0))*VLOOKUP($V16,'Algorithms &amp; Assumptions'!$B$10:$H$129,6,FALSE)*(1-VLOOKUP($V16,'Algorithms &amp; Assumptions'!$B$10:$J$129,9,FALSE))
+(INDEX('ART Forecast'!$C$131:$W$250,MATCH($V16,'ART Forecast'!$B$131:$B$250,0),MATCH(Y$4,'ART Forecast'!$C$130:$W$130,0))*VLOOKUP($V16,'Algorithms &amp; Assumptions'!$B$10:$H$129,7,FALSE)*VLOOKUP($V16,'Algorithms &amp; Assumptions'!$B$10:$J$129,9,FALSE)*(VLOOKUP($V16,'Algorithms &amp; Assumptions'!$B$10:$C$129,2,FALSE))))</f>
        <v>4.4703999999999997</v>
      </c>
      <c r="Z16" s="63">
        <f>(INDEX('ART Totals'!$Z$251:$AT$370,MATCH($V16,'ART Totals'!$Y$251:$Y$370,0),MATCH(Z$4,'ART Totals'!$Z$250:$AT$250,0))*VLOOKUP($V16,'Algorithms &amp; Assumptions'!$B$10:$H$129,5,FALSE))
+(INDEX('ART Forecast'!$C$131:$W$250,MATCH($V16,'ART Forecast'!$B$131:$B$250,0),MATCH(Z$4,'ART Forecast'!$C$130:$W$130,0))*VLOOKUP($V16,'Algorithms &amp; Assumptions'!$B$10:$H$129,6,FALSE)*(1-VLOOKUP($V16,'Algorithms &amp; Assumptions'!$B$10:$J$129,9,FALSE))
+(INDEX('ART Forecast'!$C$131:$W$250,MATCH($V16,'ART Forecast'!$B$131:$B$250,0),MATCH(Z$4,'ART Forecast'!$C$130:$W$130,0))*VLOOKUP($V16,'Algorithms &amp; Assumptions'!$B$10:$H$129,7,FALSE)*VLOOKUP($V16,'Algorithms &amp; Assumptions'!$B$10:$J$129,9,FALSE)*(VLOOKUP($V16,'Algorithms &amp; Assumptions'!$B$10:$C$129,2,FALSE))))</f>
        <v>4.4703999999999997</v>
      </c>
      <c r="AA16" s="63">
        <f>(INDEX('ART Totals'!$Z$251:$AT$370,MATCH($V16,'ART Totals'!$Y$251:$Y$370,0),MATCH(AA$4,'ART Totals'!$Z$250:$AT$250,0))*VLOOKUP($V16,'Algorithms &amp; Assumptions'!$B$10:$H$129,5,FALSE))
+(INDEX('ART Forecast'!$C$131:$W$250,MATCH($V16,'ART Forecast'!$B$131:$B$250,0),MATCH(AA$4,'ART Forecast'!$C$130:$W$130,0))*VLOOKUP($V16,'Algorithms &amp; Assumptions'!$B$10:$H$129,6,FALSE)*(1-VLOOKUP($V16,'Algorithms &amp; Assumptions'!$B$10:$J$129,9,FALSE))
+(INDEX('ART Forecast'!$C$131:$W$250,MATCH($V16,'ART Forecast'!$B$131:$B$250,0),MATCH(AA$4,'ART Forecast'!$C$130:$W$130,0))*VLOOKUP($V16,'Algorithms &amp; Assumptions'!$B$10:$H$129,7,FALSE)*VLOOKUP($V16,'Algorithms &amp; Assumptions'!$B$10:$J$129,9,FALSE)*(VLOOKUP($V16,'Algorithms &amp; Assumptions'!$B$10:$C$129,2,FALSE))))</f>
        <v>4.4703999999999997</v>
      </c>
      <c r="AB16" s="63">
        <f>(INDEX('ART Totals'!$Z$251:$AT$370,MATCH($V16,'ART Totals'!$Y$251:$Y$370,0),MATCH(AB$4,'ART Totals'!$Z$250:$AT$250,0))*VLOOKUP($V16,'Algorithms &amp; Assumptions'!$B$10:$H$129,5,FALSE))
+(INDEX('ART Forecast'!$C$131:$W$250,MATCH($V16,'ART Forecast'!$B$131:$B$250,0),MATCH(AB$4,'ART Forecast'!$C$130:$W$130,0))*VLOOKUP($V16,'Algorithms &amp; Assumptions'!$B$10:$H$129,6,FALSE)*(1-VLOOKUP($V16,'Algorithms &amp; Assumptions'!$B$10:$J$129,9,FALSE))
+(INDEX('ART Forecast'!$C$131:$W$250,MATCH($V16,'ART Forecast'!$B$131:$B$250,0),MATCH(AB$4,'ART Forecast'!$C$130:$W$130,0))*VLOOKUP($V16,'Algorithms &amp; Assumptions'!$B$10:$H$129,7,FALSE)*VLOOKUP($V16,'Algorithms &amp; Assumptions'!$B$10:$J$129,9,FALSE)*(VLOOKUP($V16,'Algorithms &amp; Assumptions'!$B$10:$C$129,2,FALSE))))</f>
        <v>4.4703999999999997</v>
      </c>
      <c r="AC16" s="63">
        <f>(INDEX('ART Totals'!$Z$251:$AT$370,MATCH($V16,'ART Totals'!$Y$251:$Y$370,0),MATCH(AC$4,'ART Totals'!$Z$250:$AT$250,0))*VLOOKUP($V16,'Algorithms &amp; Assumptions'!$B$10:$H$129,5,FALSE))
+(INDEX('ART Forecast'!$C$131:$W$250,MATCH($V16,'ART Forecast'!$B$131:$B$250,0),MATCH(AC$4,'ART Forecast'!$C$130:$W$130,0))*VLOOKUP($V16,'Algorithms &amp; Assumptions'!$B$10:$H$129,6,FALSE)*(1-VLOOKUP($V16,'Algorithms &amp; Assumptions'!$B$10:$J$129,9,FALSE))
+(INDEX('ART Forecast'!$C$131:$W$250,MATCH($V16,'ART Forecast'!$B$131:$B$250,0),MATCH(AC$4,'ART Forecast'!$C$130:$W$130,0))*VLOOKUP($V16,'Algorithms &amp; Assumptions'!$B$10:$H$129,7,FALSE)*VLOOKUP($V16,'Algorithms &amp; Assumptions'!$B$10:$J$129,9,FALSE)*(VLOOKUP($V16,'Algorithms &amp; Assumptions'!$B$10:$C$129,2,FALSE))))</f>
        <v>4.4703999999999997</v>
      </c>
    </row>
    <row r="17" spans="2:29" x14ac:dyDescent="0.35">
      <c r="B17" s="29" t="str">
        <f>'ART Totals'!B16</f>
        <v>Bolivia</v>
      </c>
      <c r="C17" s="25">
        <f t="shared" si="4"/>
        <v>5089.8768800000016</v>
      </c>
      <c r="D17" s="25">
        <f t="shared" si="5"/>
        <v>5884.1114200000029</v>
      </c>
      <c r="E17" s="25">
        <f t="shared" si="6"/>
        <v>6236.1092933333375</v>
      </c>
      <c r="F17" s="25">
        <f t="shared" si="7"/>
        <v>6588.1071666666694</v>
      </c>
      <c r="G17" s="25">
        <f t="shared" si="8"/>
        <v>6940.105040000004</v>
      </c>
      <c r="H17" s="25">
        <f t="shared" si="9"/>
        <v>7292.1029133333368</v>
      </c>
      <c r="I17" s="25">
        <f t="shared" si="10"/>
        <v>7644.1007866666696</v>
      </c>
      <c r="M17" s="29" t="str">
        <f t="shared" si="11"/>
        <v>Bolivia</v>
      </c>
      <c r="N17" s="62">
        <f>(INDEX('ART Totals'!$Z$128:$AT$274,MATCH($M17,'ART Totals'!$Y$128:$Y$274,0),MATCH(N$4,'ART Totals'!$Z$127:$AT$127,0))*VLOOKUP($M17,'Algorithms &amp; Assumptions'!$B$10:$H$129,5,FALSE))
+(INDEX('ART Forecast'!$C$8:$W$127,MATCH($M17,'ART Forecast'!$B$8:$B$127,0),MATCH(N$4,'ART Forecast'!$C$7:$W$7,0))*VLOOKUP($M17,'Algorithms &amp; Assumptions'!$B$10:$H$129,6,FALSE)*(1-VLOOKUP($M17,'Algorithms &amp; Assumptions'!$B$10:$J$129,9,FALSE))
+(INDEX('ART Forecast'!$C$8:$W$127,MATCH($M17,'ART Forecast'!$B$8:$B$127,0),MATCH(N$4,'ART Forecast'!$C$7:$W$7,0))*VLOOKUP($M17,'Algorithms &amp; Assumptions'!$B$10:$H$129,7,FALSE)*VLOOKUP($M17,'Algorithms &amp; Assumptions'!$B$10:$J$129,9,FALSE)*(VLOOKUP($M17,'Algorithms &amp; Assumptions'!$B$10:$C$129,2,FALSE))))</f>
        <v>4982.4478000000017</v>
      </c>
      <c r="O17" s="62">
        <f>(INDEX('ART Totals'!$Z$128:$AT$274,MATCH($M17,'ART Totals'!$Y$128:$Y$274,0),MATCH(O$4,'ART Totals'!$Z$127:$AT$127,0))*VLOOKUP($M17,'Algorithms &amp; Assumptions'!$B$10:$H$129,5,FALSE))
+(INDEX('ART Forecast'!$C$8:$W$127,MATCH($M17,'ART Forecast'!$B$8:$B$127,0),MATCH(O$4,'ART Forecast'!$C$7:$W$7,0))*VLOOKUP($M17,'Algorithms &amp; Assumptions'!$B$10:$H$129,6,FALSE)*(1-VLOOKUP($M17,'Algorithms &amp; Assumptions'!$B$10:$J$129,9,FALSE))
+(INDEX('ART Forecast'!$C$8:$W$127,MATCH($M17,'ART Forecast'!$B$8:$B$127,0),MATCH(O$4,'ART Forecast'!$C$7:$W$7,0))*VLOOKUP($M17,'Algorithms &amp; Assumptions'!$B$10:$H$129,7,FALSE)*VLOOKUP($M17,'Algorithms &amp; Assumptions'!$B$10:$J$129,9,FALSE)*(VLOOKUP($M17,'Algorithms &amp; Assumptions'!$B$10:$C$129,2,FALSE))))</f>
        <v>5768.2924933333361</v>
      </c>
      <c r="P17" s="62">
        <f>(INDEX('ART Totals'!$Z$128:$AT$274,MATCH($M17,'ART Totals'!$Y$128:$Y$274,0),MATCH(P$4,'ART Totals'!$Z$127:$AT$127,0))*VLOOKUP($M17,'Algorithms &amp; Assumptions'!$B$10:$H$129,5,FALSE))
+(INDEX('ART Forecast'!$C$8:$W$127,MATCH($M17,'ART Forecast'!$B$8:$B$127,0),MATCH(P$4,'ART Forecast'!$C$7:$W$7,0))*VLOOKUP($M17,'Algorithms &amp; Assumptions'!$B$10:$H$129,6,FALSE)*(1-VLOOKUP($M17,'Algorithms &amp; Assumptions'!$B$10:$J$129,9,FALSE))
+(INDEX('ART Forecast'!$C$8:$W$127,MATCH($M17,'ART Forecast'!$B$8:$B$127,0),MATCH(P$4,'ART Forecast'!$C$7:$W$7,0))*VLOOKUP($M17,'Algorithms &amp; Assumptions'!$B$10:$H$129,7,FALSE)*VLOOKUP($M17,'Algorithms &amp; Assumptions'!$B$10:$J$129,9,FALSE)*(VLOOKUP($M17,'Algorithms &amp; Assumptions'!$B$10:$C$129,2,FALSE))))</f>
        <v>6116.8871866666705</v>
      </c>
      <c r="Q17" s="62">
        <f>(INDEX('ART Totals'!$Z$128:$AT$274,MATCH($M17,'ART Totals'!$Y$128:$Y$274,0),MATCH(Q$4,'ART Totals'!$Z$127:$AT$127,0))*VLOOKUP($M17,'Algorithms &amp; Assumptions'!$B$10:$H$129,5,FALSE))
+(INDEX('ART Forecast'!$C$8:$W$127,MATCH($M17,'ART Forecast'!$B$8:$B$127,0),MATCH(Q$4,'ART Forecast'!$C$7:$W$7,0))*VLOOKUP($M17,'Algorithms &amp; Assumptions'!$B$10:$H$129,6,FALSE)*(1-VLOOKUP($M17,'Algorithms &amp; Assumptions'!$B$10:$J$129,9,FALSE))
+(INDEX('ART Forecast'!$C$8:$W$127,MATCH($M17,'ART Forecast'!$B$8:$B$127,0),MATCH(Q$4,'ART Forecast'!$C$7:$W$7,0))*VLOOKUP($M17,'Algorithms &amp; Assumptions'!$B$10:$H$129,7,FALSE)*VLOOKUP($M17,'Algorithms &amp; Assumptions'!$B$10:$J$129,9,FALSE)*(VLOOKUP($M17,'Algorithms &amp; Assumptions'!$B$10:$C$129,2,FALSE))))</f>
        <v>6465.481880000003</v>
      </c>
      <c r="R17" s="62">
        <f>(INDEX('ART Totals'!$Z$128:$AT$274,MATCH($M17,'ART Totals'!$Y$128:$Y$274,0),MATCH(R$4,'ART Totals'!$Z$127:$AT$127,0))*VLOOKUP($M17,'Algorithms &amp; Assumptions'!$B$10:$H$129,5,FALSE))
+(INDEX('ART Forecast'!$C$8:$W$127,MATCH($M17,'ART Forecast'!$B$8:$B$127,0),MATCH(R$4,'ART Forecast'!$C$7:$W$7,0))*VLOOKUP($M17,'Algorithms &amp; Assumptions'!$B$10:$H$129,6,FALSE)*(1-VLOOKUP($M17,'Algorithms &amp; Assumptions'!$B$10:$J$129,9,FALSE))
+(INDEX('ART Forecast'!$C$8:$W$127,MATCH($M17,'ART Forecast'!$B$8:$B$127,0),MATCH(R$4,'ART Forecast'!$C$7:$W$7,0))*VLOOKUP($M17,'Algorithms &amp; Assumptions'!$B$10:$H$129,7,FALSE)*VLOOKUP($M17,'Algorithms &amp; Assumptions'!$B$10:$J$129,9,FALSE)*(VLOOKUP($M17,'Algorithms &amp; Assumptions'!$B$10:$C$129,2,FALSE))))</f>
        <v>6814.0765733333374</v>
      </c>
      <c r="S17" s="62">
        <f>(INDEX('ART Totals'!$Z$128:$AT$274,MATCH($M17,'ART Totals'!$Y$128:$Y$274,0),MATCH(S$4,'ART Totals'!$Z$127:$AT$127,0))*VLOOKUP($M17,'Algorithms &amp; Assumptions'!$B$10:$H$129,5,FALSE))
+(INDEX('ART Forecast'!$C$8:$W$127,MATCH($M17,'ART Forecast'!$B$8:$B$127,0),MATCH(S$4,'ART Forecast'!$C$7:$W$7,0))*VLOOKUP($M17,'Algorithms &amp; Assumptions'!$B$10:$H$129,6,FALSE)*(1-VLOOKUP($M17,'Algorithms &amp; Assumptions'!$B$10:$J$129,9,FALSE))
+(INDEX('ART Forecast'!$C$8:$W$127,MATCH($M17,'ART Forecast'!$B$8:$B$127,0),MATCH(S$4,'ART Forecast'!$C$7:$W$7,0))*VLOOKUP($M17,'Algorithms &amp; Assumptions'!$B$10:$H$129,7,FALSE)*VLOOKUP($M17,'Algorithms &amp; Assumptions'!$B$10:$J$129,9,FALSE)*(VLOOKUP($M17,'Algorithms &amp; Assumptions'!$B$10:$C$129,2,FALSE))))</f>
        <v>7162.6712666666699</v>
      </c>
      <c r="T17" s="62">
        <f>(INDEX('ART Totals'!$Z$128:$AT$274,MATCH($M17,'ART Totals'!$Y$128:$Y$274,0),MATCH(T$4,'ART Totals'!$Z$127:$AT$127,0))*VLOOKUP($M17,'Algorithms &amp; Assumptions'!$B$10:$H$129,5,FALSE))
+(INDEX('ART Forecast'!$C$8:$W$127,MATCH($M17,'ART Forecast'!$B$8:$B$127,0),MATCH(T$4,'ART Forecast'!$C$7:$W$7,0))*VLOOKUP($M17,'Algorithms &amp; Assumptions'!$B$10:$H$129,6,FALSE)*(1-VLOOKUP($M17,'Algorithms &amp; Assumptions'!$B$10:$J$129,9,FALSE))
+(INDEX('ART Forecast'!$C$8:$W$127,MATCH($M17,'ART Forecast'!$B$8:$B$127,0),MATCH(T$4,'ART Forecast'!$C$7:$W$7,0))*VLOOKUP($M17,'Algorithms &amp; Assumptions'!$B$10:$H$129,7,FALSE)*VLOOKUP($M17,'Algorithms &amp; Assumptions'!$B$10:$J$129,9,FALSE)*(VLOOKUP($M17,'Algorithms &amp; Assumptions'!$B$10:$C$129,2,FALSE))))</f>
        <v>7511.2659600000025</v>
      </c>
      <c r="U17" s="6"/>
      <c r="V17" s="29" t="str">
        <f t="shared" si="12"/>
        <v>Bolivia</v>
      </c>
      <c r="W17" s="63">
        <f>(INDEX('ART Totals'!$Z$251:$AT$370,MATCH($V17,'ART Totals'!$Y$251:$Y$370,0),MATCH(W$4,'ART Totals'!$Z$250:$AT$250,0))*VLOOKUP($V17,'Algorithms &amp; Assumptions'!$B$10:$H$129,5,FALSE))
+(INDEX('ART Forecast'!$C$131:$W$250,MATCH($V17,'ART Forecast'!$B$131:$B$250,0),MATCH(W$4,'ART Forecast'!$C$130:$W$130,0))*VLOOKUP($V17,'Algorithms &amp; Assumptions'!$B$10:$H$129,6,FALSE)*(1-VLOOKUP($V17,'Algorithms &amp; Assumptions'!$B$10:$J$129,9,FALSE))
+(INDEX('ART Forecast'!$C$131:$W$250,MATCH($V17,'ART Forecast'!$B$131:$B$250,0),MATCH(W$4,'ART Forecast'!$C$130:$W$130,0))*VLOOKUP($V17,'Algorithms &amp; Assumptions'!$B$10:$H$129,7,FALSE)*VLOOKUP($V17,'Algorithms &amp; Assumptions'!$B$10:$J$129,9,FALSE)*(VLOOKUP($V17,'Algorithms &amp; Assumptions'!$B$10:$C$129,2,FALSE))))</f>
        <v>107.42908000000004</v>
      </c>
      <c r="X17" s="63">
        <f>(INDEX('ART Totals'!$Z$251:$AT$370,MATCH($V17,'ART Totals'!$Y$251:$Y$370,0),MATCH(X$4,'ART Totals'!$Z$250:$AT$250,0))*VLOOKUP($V17,'Algorithms &amp; Assumptions'!$B$10:$H$129,5,FALSE))
+(INDEX('ART Forecast'!$C$131:$W$250,MATCH($V17,'ART Forecast'!$B$131:$B$250,0),MATCH(X$4,'ART Forecast'!$C$130:$W$130,0))*VLOOKUP($V17,'Algorithms &amp; Assumptions'!$B$10:$H$129,6,FALSE)*(1-VLOOKUP($V17,'Algorithms &amp; Assumptions'!$B$10:$J$129,9,FALSE))
+(INDEX('ART Forecast'!$C$131:$W$250,MATCH($V17,'ART Forecast'!$B$131:$B$250,0),MATCH(X$4,'ART Forecast'!$C$130:$W$130,0))*VLOOKUP($V17,'Algorithms &amp; Assumptions'!$B$10:$H$129,7,FALSE)*VLOOKUP($V17,'Algorithms &amp; Assumptions'!$B$10:$J$129,9,FALSE)*(VLOOKUP($V17,'Algorithms &amp; Assumptions'!$B$10:$C$129,2,FALSE))))</f>
        <v>115.81892666666667</v>
      </c>
      <c r="Y17" s="63">
        <f>(INDEX('ART Totals'!$Z$251:$AT$370,MATCH($V17,'ART Totals'!$Y$251:$Y$370,0),MATCH(Y$4,'ART Totals'!$Z$250:$AT$250,0))*VLOOKUP($V17,'Algorithms &amp; Assumptions'!$B$10:$H$129,5,FALSE))
+(INDEX('ART Forecast'!$C$131:$W$250,MATCH($V17,'ART Forecast'!$B$131:$B$250,0),MATCH(Y$4,'ART Forecast'!$C$130:$W$130,0))*VLOOKUP($V17,'Algorithms &amp; Assumptions'!$B$10:$H$129,6,FALSE)*(1-VLOOKUP($V17,'Algorithms &amp; Assumptions'!$B$10:$J$129,9,FALSE))
+(INDEX('ART Forecast'!$C$131:$W$250,MATCH($V17,'ART Forecast'!$B$131:$B$250,0),MATCH(Y$4,'ART Forecast'!$C$130:$W$130,0))*VLOOKUP($V17,'Algorithms &amp; Assumptions'!$B$10:$H$129,7,FALSE)*VLOOKUP($V17,'Algorithms &amp; Assumptions'!$B$10:$J$129,9,FALSE)*(VLOOKUP($V17,'Algorithms &amp; Assumptions'!$B$10:$C$129,2,FALSE))))</f>
        <v>119.22210666666663</v>
      </c>
      <c r="Z17" s="63">
        <f>(INDEX('ART Totals'!$Z$251:$AT$370,MATCH($V17,'ART Totals'!$Y$251:$Y$370,0),MATCH(Z$4,'ART Totals'!$Z$250:$AT$250,0))*VLOOKUP($V17,'Algorithms &amp; Assumptions'!$B$10:$H$129,5,FALSE))
+(INDEX('ART Forecast'!$C$131:$W$250,MATCH($V17,'ART Forecast'!$B$131:$B$250,0),MATCH(Z$4,'ART Forecast'!$C$130:$W$130,0))*VLOOKUP($V17,'Algorithms &amp; Assumptions'!$B$10:$H$129,6,FALSE)*(1-VLOOKUP($V17,'Algorithms &amp; Assumptions'!$B$10:$J$129,9,FALSE))
+(INDEX('ART Forecast'!$C$131:$W$250,MATCH($V17,'ART Forecast'!$B$131:$B$250,0),MATCH(Z$4,'ART Forecast'!$C$130:$W$130,0))*VLOOKUP($V17,'Algorithms &amp; Assumptions'!$B$10:$H$129,7,FALSE)*VLOOKUP($V17,'Algorithms &amp; Assumptions'!$B$10:$J$129,9,FALSE)*(VLOOKUP($V17,'Algorithms &amp; Assumptions'!$B$10:$C$129,2,FALSE))))</f>
        <v>122.62528666666664</v>
      </c>
      <c r="AA17" s="63">
        <f>(INDEX('ART Totals'!$Z$251:$AT$370,MATCH($V17,'ART Totals'!$Y$251:$Y$370,0),MATCH(AA$4,'ART Totals'!$Z$250:$AT$250,0))*VLOOKUP($V17,'Algorithms &amp; Assumptions'!$B$10:$H$129,5,FALSE))
+(INDEX('ART Forecast'!$C$131:$W$250,MATCH($V17,'ART Forecast'!$B$131:$B$250,0),MATCH(AA$4,'ART Forecast'!$C$130:$W$130,0))*VLOOKUP($V17,'Algorithms &amp; Assumptions'!$B$10:$H$129,6,FALSE)*(1-VLOOKUP($V17,'Algorithms &amp; Assumptions'!$B$10:$J$129,9,FALSE))
+(INDEX('ART Forecast'!$C$131:$W$250,MATCH($V17,'ART Forecast'!$B$131:$B$250,0),MATCH(AA$4,'ART Forecast'!$C$130:$W$130,0))*VLOOKUP($V17,'Algorithms &amp; Assumptions'!$B$10:$H$129,7,FALSE)*VLOOKUP($V17,'Algorithms &amp; Assumptions'!$B$10:$J$129,9,FALSE)*(VLOOKUP($V17,'Algorithms &amp; Assumptions'!$B$10:$C$129,2,FALSE))))</f>
        <v>126.02846666666665</v>
      </c>
      <c r="AB17" s="63">
        <f>(INDEX('ART Totals'!$Z$251:$AT$370,MATCH($V17,'ART Totals'!$Y$251:$Y$370,0),MATCH(AB$4,'ART Totals'!$Z$250:$AT$250,0))*VLOOKUP($V17,'Algorithms &amp; Assumptions'!$B$10:$H$129,5,FALSE))
+(INDEX('ART Forecast'!$C$131:$W$250,MATCH($V17,'ART Forecast'!$B$131:$B$250,0),MATCH(AB$4,'ART Forecast'!$C$130:$W$130,0))*VLOOKUP($V17,'Algorithms &amp; Assumptions'!$B$10:$H$129,6,FALSE)*(1-VLOOKUP($V17,'Algorithms &amp; Assumptions'!$B$10:$J$129,9,FALSE))
+(INDEX('ART Forecast'!$C$131:$W$250,MATCH($V17,'ART Forecast'!$B$131:$B$250,0),MATCH(AB$4,'ART Forecast'!$C$130:$W$130,0))*VLOOKUP($V17,'Algorithms &amp; Assumptions'!$B$10:$H$129,7,FALSE)*VLOOKUP($V17,'Algorithms &amp; Assumptions'!$B$10:$J$129,9,FALSE)*(VLOOKUP($V17,'Algorithms &amp; Assumptions'!$B$10:$C$129,2,FALSE))))</f>
        <v>129.43164666666667</v>
      </c>
      <c r="AC17" s="63">
        <f>(INDEX('ART Totals'!$Z$251:$AT$370,MATCH($V17,'ART Totals'!$Y$251:$Y$370,0),MATCH(AC$4,'ART Totals'!$Z$250:$AT$250,0))*VLOOKUP($V17,'Algorithms &amp; Assumptions'!$B$10:$H$129,5,FALSE))
+(INDEX('ART Forecast'!$C$131:$W$250,MATCH($V17,'ART Forecast'!$B$131:$B$250,0),MATCH(AC$4,'ART Forecast'!$C$130:$W$130,0))*VLOOKUP($V17,'Algorithms &amp; Assumptions'!$B$10:$H$129,6,FALSE)*(1-VLOOKUP($V17,'Algorithms &amp; Assumptions'!$B$10:$J$129,9,FALSE))
+(INDEX('ART Forecast'!$C$131:$W$250,MATCH($V17,'ART Forecast'!$B$131:$B$250,0),MATCH(AC$4,'ART Forecast'!$C$130:$W$130,0))*VLOOKUP($V17,'Algorithms &amp; Assumptions'!$B$10:$H$129,7,FALSE)*VLOOKUP($V17,'Algorithms &amp; Assumptions'!$B$10:$J$129,9,FALSE)*(VLOOKUP($V17,'Algorithms &amp; Assumptions'!$B$10:$C$129,2,FALSE))))</f>
        <v>132.83482666666669</v>
      </c>
    </row>
    <row r="18" spans="2:29" x14ac:dyDescent="0.35">
      <c r="B18" s="29" t="str">
        <f>'ART Totals'!B17</f>
        <v>Bosnia and Herzegovina</v>
      </c>
      <c r="C18" s="25" t="str">
        <f t="shared" si="4"/>
        <v>Data Unavailable</v>
      </c>
      <c r="D18" s="25" t="str">
        <f t="shared" si="5"/>
        <v>Data Unavailable</v>
      </c>
      <c r="E18" s="25" t="str">
        <f t="shared" si="6"/>
        <v>Data Unavailable</v>
      </c>
      <c r="F18" s="25" t="str">
        <f t="shared" si="7"/>
        <v>Data Unavailable</v>
      </c>
      <c r="G18" s="25" t="str">
        <f t="shared" si="8"/>
        <v>Data Unavailable</v>
      </c>
      <c r="H18" s="25" t="str">
        <f t="shared" si="9"/>
        <v>Data Unavailable</v>
      </c>
      <c r="I18" s="25" t="str">
        <f t="shared" si="10"/>
        <v>Data Unavailable</v>
      </c>
      <c r="M18" s="29" t="str">
        <f t="shared" si="11"/>
        <v>Bosnia and Herzegovina</v>
      </c>
      <c r="N18" s="62">
        <f>(INDEX('ART Totals'!$Z$128:$AT$274,MATCH($M18,'ART Totals'!$Y$128:$Y$274,0),MATCH(N$4,'ART Totals'!$Z$127:$AT$127,0))*VLOOKUP($M18,'Algorithms &amp; Assumptions'!$B$10:$H$129,5,FALSE))
+(INDEX('ART Forecast'!$C$8:$W$127,MATCH($M18,'ART Forecast'!$B$8:$B$127,0),MATCH(N$4,'ART Forecast'!$C$7:$W$7,0))*VLOOKUP($M18,'Algorithms &amp; Assumptions'!$B$10:$H$129,6,FALSE)*(1-VLOOKUP($M18,'Algorithms &amp; Assumptions'!$B$10:$J$129,9,FALSE))
+(INDEX('ART Forecast'!$C$8:$W$127,MATCH($M18,'ART Forecast'!$B$8:$B$127,0),MATCH(N$4,'ART Forecast'!$C$7:$W$7,0))*VLOOKUP($M18,'Algorithms &amp; Assumptions'!$B$10:$H$129,7,FALSE)*VLOOKUP($M18,'Algorithms &amp; Assumptions'!$B$10:$J$129,9,FALSE)*(VLOOKUP($M18,'Algorithms &amp; Assumptions'!$B$10:$C$129,2,FALSE))))</f>
        <v>0</v>
      </c>
      <c r="O18" s="62">
        <f>(INDEX('ART Totals'!$Z$128:$AT$274,MATCH($M18,'ART Totals'!$Y$128:$Y$274,0),MATCH(O$4,'ART Totals'!$Z$127:$AT$127,0))*VLOOKUP($M18,'Algorithms &amp; Assumptions'!$B$10:$H$129,5,FALSE))
+(INDEX('ART Forecast'!$C$8:$W$127,MATCH($M18,'ART Forecast'!$B$8:$B$127,0),MATCH(O$4,'ART Forecast'!$C$7:$W$7,0))*VLOOKUP($M18,'Algorithms &amp; Assumptions'!$B$10:$H$129,6,FALSE)*(1-VLOOKUP($M18,'Algorithms &amp; Assumptions'!$B$10:$J$129,9,FALSE))
+(INDEX('ART Forecast'!$C$8:$W$127,MATCH($M18,'ART Forecast'!$B$8:$B$127,0),MATCH(O$4,'ART Forecast'!$C$7:$W$7,0))*VLOOKUP($M18,'Algorithms &amp; Assumptions'!$B$10:$H$129,7,FALSE)*VLOOKUP($M18,'Algorithms &amp; Assumptions'!$B$10:$J$129,9,FALSE)*(VLOOKUP($M18,'Algorithms &amp; Assumptions'!$B$10:$C$129,2,FALSE))))</f>
        <v>0</v>
      </c>
      <c r="P18" s="62">
        <f>(INDEX('ART Totals'!$Z$128:$AT$274,MATCH($M18,'ART Totals'!$Y$128:$Y$274,0),MATCH(P$4,'ART Totals'!$Z$127:$AT$127,0))*VLOOKUP($M18,'Algorithms &amp; Assumptions'!$B$10:$H$129,5,FALSE))
+(INDEX('ART Forecast'!$C$8:$W$127,MATCH($M18,'ART Forecast'!$B$8:$B$127,0),MATCH(P$4,'ART Forecast'!$C$7:$W$7,0))*VLOOKUP($M18,'Algorithms &amp; Assumptions'!$B$10:$H$129,6,FALSE)*(1-VLOOKUP($M18,'Algorithms &amp; Assumptions'!$B$10:$J$129,9,FALSE))
+(INDEX('ART Forecast'!$C$8:$W$127,MATCH($M18,'ART Forecast'!$B$8:$B$127,0),MATCH(P$4,'ART Forecast'!$C$7:$W$7,0))*VLOOKUP($M18,'Algorithms &amp; Assumptions'!$B$10:$H$129,7,FALSE)*VLOOKUP($M18,'Algorithms &amp; Assumptions'!$B$10:$J$129,9,FALSE)*(VLOOKUP($M18,'Algorithms &amp; Assumptions'!$B$10:$C$129,2,FALSE))))</f>
        <v>0</v>
      </c>
      <c r="Q18" s="62">
        <f>(INDEX('ART Totals'!$Z$128:$AT$274,MATCH($M18,'ART Totals'!$Y$128:$Y$274,0),MATCH(Q$4,'ART Totals'!$Z$127:$AT$127,0))*VLOOKUP($M18,'Algorithms &amp; Assumptions'!$B$10:$H$129,5,FALSE))
+(INDEX('ART Forecast'!$C$8:$W$127,MATCH($M18,'ART Forecast'!$B$8:$B$127,0),MATCH(Q$4,'ART Forecast'!$C$7:$W$7,0))*VLOOKUP($M18,'Algorithms &amp; Assumptions'!$B$10:$H$129,6,FALSE)*(1-VLOOKUP($M18,'Algorithms &amp; Assumptions'!$B$10:$J$129,9,FALSE))
+(INDEX('ART Forecast'!$C$8:$W$127,MATCH($M18,'ART Forecast'!$B$8:$B$127,0),MATCH(Q$4,'ART Forecast'!$C$7:$W$7,0))*VLOOKUP($M18,'Algorithms &amp; Assumptions'!$B$10:$H$129,7,FALSE)*VLOOKUP($M18,'Algorithms &amp; Assumptions'!$B$10:$J$129,9,FALSE)*(VLOOKUP($M18,'Algorithms &amp; Assumptions'!$B$10:$C$129,2,FALSE))))</f>
        <v>0</v>
      </c>
      <c r="R18" s="62">
        <f>(INDEX('ART Totals'!$Z$128:$AT$274,MATCH($M18,'ART Totals'!$Y$128:$Y$274,0),MATCH(R$4,'ART Totals'!$Z$127:$AT$127,0))*VLOOKUP($M18,'Algorithms &amp; Assumptions'!$B$10:$H$129,5,FALSE))
+(INDEX('ART Forecast'!$C$8:$W$127,MATCH($M18,'ART Forecast'!$B$8:$B$127,0),MATCH(R$4,'ART Forecast'!$C$7:$W$7,0))*VLOOKUP($M18,'Algorithms &amp; Assumptions'!$B$10:$H$129,6,FALSE)*(1-VLOOKUP($M18,'Algorithms &amp; Assumptions'!$B$10:$J$129,9,FALSE))
+(INDEX('ART Forecast'!$C$8:$W$127,MATCH($M18,'ART Forecast'!$B$8:$B$127,0),MATCH(R$4,'ART Forecast'!$C$7:$W$7,0))*VLOOKUP($M18,'Algorithms &amp; Assumptions'!$B$10:$H$129,7,FALSE)*VLOOKUP($M18,'Algorithms &amp; Assumptions'!$B$10:$J$129,9,FALSE)*(VLOOKUP($M18,'Algorithms &amp; Assumptions'!$B$10:$C$129,2,FALSE))))</f>
        <v>0</v>
      </c>
      <c r="S18" s="62">
        <f>(INDEX('ART Totals'!$Z$128:$AT$274,MATCH($M18,'ART Totals'!$Y$128:$Y$274,0),MATCH(S$4,'ART Totals'!$Z$127:$AT$127,0))*VLOOKUP($M18,'Algorithms &amp; Assumptions'!$B$10:$H$129,5,FALSE))
+(INDEX('ART Forecast'!$C$8:$W$127,MATCH($M18,'ART Forecast'!$B$8:$B$127,0),MATCH(S$4,'ART Forecast'!$C$7:$W$7,0))*VLOOKUP($M18,'Algorithms &amp; Assumptions'!$B$10:$H$129,6,FALSE)*(1-VLOOKUP($M18,'Algorithms &amp; Assumptions'!$B$10:$J$129,9,FALSE))
+(INDEX('ART Forecast'!$C$8:$W$127,MATCH($M18,'ART Forecast'!$B$8:$B$127,0),MATCH(S$4,'ART Forecast'!$C$7:$W$7,0))*VLOOKUP($M18,'Algorithms &amp; Assumptions'!$B$10:$H$129,7,FALSE)*VLOOKUP($M18,'Algorithms &amp; Assumptions'!$B$10:$J$129,9,FALSE)*(VLOOKUP($M18,'Algorithms &amp; Assumptions'!$B$10:$C$129,2,FALSE))))</f>
        <v>0</v>
      </c>
      <c r="T18" s="62">
        <f>(INDEX('ART Totals'!$Z$128:$AT$274,MATCH($M18,'ART Totals'!$Y$128:$Y$274,0),MATCH(T$4,'ART Totals'!$Z$127:$AT$127,0))*VLOOKUP($M18,'Algorithms &amp; Assumptions'!$B$10:$H$129,5,FALSE))
+(INDEX('ART Forecast'!$C$8:$W$127,MATCH($M18,'ART Forecast'!$B$8:$B$127,0),MATCH(T$4,'ART Forecast'!$C$7:$W$7,0))*VLOOKUP($M18,'Algorithms &amp; Assumptions'!$B$10:$H$129,6,FALSE)*(1-VLOOKUP($M18,'Algorithms &amp; Assumptions'!$B$10:$J$129,9,FALSE))
+(INDEX('ART Forecast'!$C$8:$W$127,MATCH($M18,'ART Forecast'!$B$8:$B$127,0),MATCH(T$4,'ART Forecast'!$C$7:$W$7,0))*VLOOKUP($M18,'Algorithms &amp; Assumptions'!$B$10:$H$129,7,FALSE)*VLOOKUP($M18,'Algorithms &amp; Assumptions'!$B$10:$J$129,9,FALSE)*(VLOOKUP($M18,'Algorithms &amp; Assumptions'!$B$10:$C$129,2,FALSE))))</f>
        <v>0</v>
      </c>
      <c r="U18" s="6"/>
      <c r="V18" s="29" t="str">
        <f t="shared" si="12"/>
        <v>Bosnia and Herzegovina</v>
      </c>
      <c r="W18" s="63">
        <f>(INDEX('ART Totals'!$Z$251:$AT$370,MATCH($V18,'ART Totals'!$Y$251:$Y$370,0),MATCH(W$4,'ART Totals'!$Z$250:$AT$250,0))*VLOOKUP($V18,'Algorithms &amp; Assumptions'!$B$10:$H$129,5,FALSE))
+(INDEX('ART Forecast'!$C$131:$W$250,MATCH($V18,'ART Forecast'!$B$131:$B$250,0),MATCH(W$4,'ART Forecast'!$C$130:$W$130,0))*VLOOKUP($V18,'Algorithms &amp; Assumptions'!$B$10:$H$129,6,FALSE)*(1-VLOOKUP($V18,'Algorithms &amp; Assumptions'!$B$10:$J$129,9,FALSE))
+(INDEX('ART Forecast'!$C$131:$W$250,MATCH($V18,'ART Forecast'!$B$131:$B$250,0),MATCH(W$4,'ART Forecast'!$C$130:$W$130,0))*VLOOKUP($V18,'Algorithms &amp; Assumptions'!$B$10:$H$129,7,FALSE)*VLOOKUP($V18,'Algorithms &amp; Assumptions'!$B$10:$J$129,9,FALSE)*(VLOOKUP($V18,'Algorithms &amp; Assumptions'!$B$10:$C$129,2,FALSE))))</f>
        <v>0</v>
      </c>
      <c r="X18" s="63">
        <f>(INDEX('ART Totals'!$Z$251:$AT$370,MATCH($V18,'ART Totals'!$Y$251:$Y$370,0),MATCH(X$4,'ART Totals'!$Z$250:$AT$250,0))*VLOOKUP($V18,'Algorithms &amp; Assumptions'!$B$10:$H$129,5,FALSE))
+(INDEX('ART Forecast'!$C$131:$W$250,MATCH($V18,'ART Forecast'!$B$131:$B$250,0),MATCH(X$4,'ART Forecast'!$C$130:$W$130,0))*VLOOKUP($V18,'Algorithms &amp; Assumptions'!$B$10:$H$129,6,FALSE)*(1-VLOOKUP($V18,'Algorithms &amp; Assumptions'!$B$10:$J$129,9,FALSE))
+(INDEX('ART Forecast'!$C$131:$W$250,MATCH($V18,'ART Forecast'!$B$131:$B$250,0),MATCH(X$4,'ART Forecast'!$C$130:$W$130,0))*VLOOKUP($V18,'Algorithms &amp; Assumptions'!$B$10:$H$129,7,FALSE)*VLOOKUP($V18,'Algorithms &amp; Assumptions'!$B$10:$J$129,9,FALSE)*(VLOOKUP($V18,'Algorithms &amp; Assumptions'!$B$10:$C$129,2,FALSE))))</f>
        <v>0</v>
      </c>
      <c r="Y18" s="63">
        <f>(INDEX('ART Totals'!$Z$251:$AT$370,MATCH($V18,'ART Totals'!$Y$251:$Y$370,0),MATCH(Y$4,'ART Totals'!$Z$250:$AT$250,0))*VLOOKUP($V18,'Algorithms &amp; Assumptions'!$B$10:$H$129,5,FALSE))
+(INDEX('ART Forecast'!$C$131:$W$250,MATCH($V18,'ART Forecast'!$B$131:$B$250,0),MATCH(Y$4,'ART Forecast'!$C$130:$W$130,0))*VLOOKUP($V18,'Algorithms &amp; Assumptions'!$B$10:$H$129,6,FALSE)*(1-VLOOKUP($V18,'Algorithms &amp; Assumptions'!$B$10:$J$129,9,FALSE))
+(INDEX('ART Forecast'!$C$131:$W$250,MATCH($V18,'ART Forecast'!$B$131:$B$250,0),MATCH(Y$4,'ART Forecast'!$C$130:$W$130,0))*VLOOKUP($V18,'Algorithms &amp; Assumptions'!$B$10:$H$129,7,FALSE)*VLOOKUP($V18,'Algorithms &amp; Assumptions'!$B$10:$J$129,9,FALSE)*(VLOOKUP($V18,'Algorithms &amp; Assumptions'!$B$10:$C$129,2,FALSE))))</f>
        <v>0</v>
      </c>
      <c r="Z18" s="63">
        <f>(INDEX('ART Totals'!$Z$251:$AT$370,MATCH($V18,'ART Totals'!$Y$251:$Y$370,0),MATCH(Z$4,'ART Totals'!$Z$250:$AT$250,0))*VLOOKUP($V18,'Algorithms &amp; Assumptions'!$B$10:$H$129,5,FALSE))
+(INDEX('ART Forecast'!$C$131:$W$250,MATCH($V18,'ART Forecast'!$B$131:$B$250,0),MATCH(Z$4,'ART Forecast'!$C$130:$W$130,0))*VLOOKUP($V18,'Algorithms &amp; Assumptions'!$B$10:$H$129,6,FALSE)*(1-VLOOKUP($V18,'Algorithms &amp; Assumptions'!$B$10:$J$129,9,FALSE))
+(INDEX('ART Forecast'!$C$131:$W$250,MATCH($V18,'ART Forecast'!$B$131:$B$250,0),MATCH(Z$4,'ART Forecast'!$C$130:$W$130,0))*VLOOKUP($V18,'Algorithms &amp; Assumptions'!$B$10:$H$129,7,FALSE)*VLOOKUP($V18,'Algorithms &amp; Assumptions'!$B$10:$J$129,9,FALSE)*(VLOOKUP($V18,'Algorithms &amp; Assumptions'!$B$10:$C$129,2,FALSE))))</f>
        <v>0</v>
      </c>
      <c r="AA18" s="63">
        <f>(INDEX('ART Totals'!$Z$251:$AT$370,MATCH($V18,'ART Totals'!$Y$251:$Y$370,0),MATCH(AA$4,'ART Totals'!$Z$250:$AT$250,0))*VLOOKUP($V18,'Algorithms &amp; Assumptions'!$B$10:$H$129,5,FALSE))
+(INDEX('ART Forecast'!$C$131:$W$250,MATCH($V18,'ART Forecast'!$B$131:$B$250,0),MATCH(AA$4,'ART Forecast'!$C$130:$W$130,0))*VLOOKUP($V18,'Algorithms &amp; Assumptions'!$B$10:$H$129,6,FALSE)*(1-VLOOKUP($V18,'Algorithms &amp; Assumptions'!$B$10:$J$129,9,FALSE))
+(INDEX('ART Forecast'!$C$131:$W$250,MATCH($V18,'ART Forecast'!$B$131:$B$250,0),MATCH(AA$4,'ART Forecast'!$C$130:$W$130,0))*VLOOKUP($V18,'Algorithms &amp; Assumptions'!$B$10:$H$129,7,FALSE)*VLOOKUP($V18,'Algorithms &amp; Assumptions'!$B$10:$J$129,9,FALSE)*(VLOOKUP($V18,'Algorithms &amp; Assumptions'!$B$10:$C$129,2,FALSE))))</f>
        <v>0</v>
      </c>
      <c r="AB18" s="63">
        <f>(INDEX('ART Totals'!$Z$251:$AT$370,MATCH($V18,'ART Totals'!$Y$251:$Y$370,0),MATCH(AB$4,'ART Totals'!$Z$250:$AT$250,0))*VLOOKUP($V18,'Algorithms &amp; Assumptions'!$B$10:$H$129,5,FALSE))
+(INDEX('ART Forecast'!$C$131:$W$250,MATCH($V18,'ART Forecast'!$B$131:$B$250,0),MATCH(AB$4,'ART Forecast'!$C$130:$W$130,0))*VLOOKUP($V18,'Algorithms &amp; Assumptions'!$B$10:$H$129,6,FALSE)*(1-VLOOKUP($V18,'Algorithms &amp; Assumptions'!$B$10:$J$129,9,FALSE))
+(INDEX('ART Forecast'!$C$131:$W$250,MATCH($V18,'ART Forecast'!$B$131:$B$250,0),MATCH(AB$4,'ART Forecast'!$C$130:$W$130,0))*VLOOKUP($V18,'Algorithms &amp; Assumptions'!$B$10:$H$129,7,FALSE)*VLOOKUP($V18,'Algorithms &amp; Assumptions'!$B$10:$J$129,9,FALSE)*(VLOOKUP($V18,'Algorithms &amp; Assumptions'!$B$10:$C$129,2,FALSE))))</f>
        <v>0</v>
      </c>
      <c r="AC18" s="63">
        <f>(INDEX('ART Totals'!$Z$251:$AT$370,MATCH($V18,'ART Totals'!$Y$251:$Y$370,0),MATCH(AC$4,'ART Totals'!$Z$250:$AT$250,0))*VLOOKUP($V18,'Algorithms &amp; Assumptions'!$B$10:$H$129,5,FALSE))
+(INDEX('ART Forecast'!$C$131:$W$250,MATCH($V18,'ART Forecast'!$B$131:$B$250,0),MATCH(AC$4,'ART Forecast'!$C$130:$W$130,0))*VLOOKUP($V18,'Algorithms &amp; Assumptions'!$B$10:$H$129,6,FALSE)*(1-VLOOKUP($V18,'Algorithms &amp; Assumptions'!$B$10:$J$129,9,FALSE))
+(INDEX('ART Forecast'!$C$131:$W$250,MATCH($V18,'ART Forecast'!$B$131:$B$250,0),MATCH(AC$4,'ART Forecast'!$C$130:$W$130,0))*VLOOKUP($V18,'Algorithms &amp; Assumptions'!$B$10:$H$129,7,FALSE)*VLOOKUP($V18,'Algorithms &amp; Assumptions'!$B$10:$J$129,9,FALSE)*(VLOOKUP($V18,'Algorithms &amp; Assumptions'!$B$10:$C$129,2,FALSE))))</f>
        <v>0</v>
      </c>
    </row>
    <row r="19" spans="2:29" x14ac:dyDescent="0.35">
      <c r="B19" s="29" t="str">
        <f>'ART Totals'!B18</f>
        <v>Botswana</v>
      </c>
      <c r="C19" s="25">
        <f t="shared" si="4"/>
        <v>45123.436599999979</v>
      </c>
      <c r="D19" s="25">
        <f t="shared" si="5"/>
        <v>44799.708799999971</v>
      </c>
      <c r="E19" s="25">
        <f t="shared" si="6"/>
        <v>45100.047666666629</v>
      </c>
      <c r="F19" s="25">
        <f t="shared" si="7"/>
        <v>45400.386533333294</v>
      </c>
      <c r="G19" s="25">
        <f t="shared" si="8"/>
        <v>45700.725399999945</v>
      </c>
      <c r="H19" s="25">
        <f t="shared" si="9"/>
        <v>46001.064266666668</v>
      </c>
      <c r="I19" s="25">
        <f t="shared" si="10"/>
        <v>46301.403133333326</v>
      </c>
      <c r="M19" s="29" t="str">
        <f t="shared" si="11"/>
        <v>Botswana</v>
      </c>
      <c r="N19" s="62">
        <f>(INDEX('ART Totals'!$Z$128:$AT$274,MATCH($M19,'ART Totals'!$Y$128:$Y$274,0),MATCH(N$4,'ART Totals'!$Z$127:$AT$127,0))*VLOOKUP($M19,'Algorithms &amp; Assumptions'!$B$10:$H$129,5,FALSE))
+(INDEX('ART Forecast'!$C$8:$W$127,MATCH($M19,'ART Forecast'!$B$8:$B$127,0),MATCH(N$4,'ART Forecast'!$C$7:$W$7,0))*VLOOKUP($M19,'Algorithms &amp; Assumptions'!$B$10:$H$129,6,FALSE)*(1-VLOOKUP($M19,'Algorithms &amp; Assumptions'!$B$10:$J$129,9,FALSE))
+(INDEX('ART Forecast'!$C$8:$W$127,MATCH($M19,'ART Forecast'!$B$8:$B$127,0),MATCH(N$4,'ART Forecast'!$C$7:$W$7,0))*VLOOKUP($M19,'Algorithms &amp; Assumptions'!$B$10:$H$129,7,FALSE)*VLOOKUP($M19,'Algorithms &amp; Assumptions'!$B$10:$J$129,9,FALSE)*(VLOOKUP($M19,'Algorithms &amp; Assumptions'!$B$10:$C$129,2,FALSE))))</f>
        <v>44825.711699999978</v>
      </c>
      <c r="O19" s="62">
        <f>(INDEX('ART Totals'!$Z$128:$AT$274,MATCH($M19,'ART Totals'!$Y$128:$Y$274,0),MATCH(O$4,'ART Totals'!$Z$127:$AT$127,0))*VLOOKUP($M19,'Algorithms &amp; Assumptions'!$B$10:$H$129,5,FALSE))
+(INDEX('ART Forecast'!$C$8:$W$127,MATCH($M19,'ART Forecast'!$B$8:$B$127,0),MATCH(O$4,'ART Forecast'!$C$7:$W$7,0))*VLOOKUP($M19,'Algorithms &amp; Assumptions'!$B$10:$H$129,6,FALSE)*(1-VLOOKUP($M19,'Algorithms &amp; Assumptions'!$B$10:$J$129,9,FALSE))
+(INDEX('ART Forecast'!$C$8:$W$127,MATCH($M19,'ART Forecast'!$B$8:$B$127,0),MATCH(O$4,'ART Forecast'!$C$7:$W$7,0))*VLOOKUP($M19,'Algorithms &amp; Assumptions'!$B$10:$H$129,7,FALSE)*VLOOKUP($M19,'Algorithms &amp; Assumptions'!$B$10:$J$129,9,FALSE)*(VLOOKUP($M19,'Algorithms &amp; Assumptions'!$B$10:$C$129,2,FALSE))))</f>
        <v>44081.011333333307</v>
      </c>
      <c r="P19" s="62">
        <f>(INDEX('ART Totals'!$Z$128:$AT$274,MATCH($M19,'ART Totals'!$Y$128:$Y$274,0),MATCH(P$4,'ART Totals'!$Z$127:$AT$127,0))*VLOOKUP($M19,'Algorithms &amp; Assumptions'!$B$10:$H$129,5,FALSE))
+(INDEX('ART Forecast'!$C$8:$W$127,MATCH($M19,'ART Forecast'!$B$8:$B$127,0),MATCH(P$4,'ART Forecast'!$C$7:$W$7,0))*VLOOKUP($M19,'Algorithms &amp; Assumptions'!$B$10:$H$129,6,FALSE)*(1-VLOOKUP($M19,'Algorithms &amp; Assumptions'!$B$10:$J$129,9,FALSE))
+(INDEX('ART Forecast'!$C$8:$W$127,MATCH($M19,'ART Forecast'!$B$8:$B$127,0),MATCH(P$4,'ART Forecast'!$C$7:$W$7,0))*VLOOKUP($M19,'Algorithms &amp; Assumptions'!$B$10:$H$129,7,FALSE)*VLOOKUP($M19,'Algorithms &amp; Assumptions'!$B$10:$J$129,9,FALSE)*(VLOOKUP($M19,'Algorithms &amp; Assumptions'!$B$10:$C$129,2,FALSE))))</f>
        <v>44387.360966666631</v>
      </c>
      <c r="Q19" s="62">
        <f>(INDEX('ART Totals'!$Z$128:$AT$274,MATCH($M19,'ART Totals'!$Y$128:$Y$274,0),MATCH(Q$4,'ART Totals'!$Z$127:$AT$127,0))*VLOOKUP($M19,'Algorithms &amp; Assumptions'!$B$10:$H$129,5,FALSE))
+(INDEX('ART Forecast'!$C$8:$W$127,MATCH($M19,'ART Forecast'!$B$8:$B$127,0),MATCH(Q$4,'ART Forecast'!$C$7:$W$7,0))*VLOOKUP($M19,'Algorithms &amp; Assumptions'!$B$10:$H$129,6,FALSE)*(1-VLOOKUP($M19,'Algorithms &amp; Assumptions'!$B$10:$J$129,9,FALSE))
+(INDEX('ART Forecast'!$C$8:$W$127,MATCH($M19,'ART Forecast'!$B$8:$B$127,0),MATCH(Q$4,'ART Forecast'!$C$7:$W$7,0))*VLOOKUP($M19,'Algorithms &amp; Assumptions'!$B$10:$H$129,7,FALSE)*VLOOKUP($M19,'Algorithms &amp; Assumptions'!$B$10:$J$129,9,FALSE)*(VLOOKUP($M19,'Algorithms &amp; Assumptions'!$B$10:$C$129,2,FALSE))))</f>
        <v>44693.710599999962</v>
      </c>
      <c r="R19" s="62">
        <f>(INDEX('ART Totals'!$Z$128:$AT$274,MATCH($M19,'ART Totals'!$Y$128:$Y$274,0),MATCH(R$4,'ART Totals'!$Z$127:$AT$127,0))*VLOOKUP($M19,'Algorithms &amp; Assumptions'!$B$10:$H$129,5,FALSE))
+(INDEX('ART Forecast'!$C$8:$W$127,MATCH($M19,'ART Forecast'!$B$8:$B$127,0),MATCH(R$4,'ART Forecast'!$C$7:$W$7,0))*VLOOKUP($M19,'Algorithms &amp; Assumptions'!$B$10:$H$129,6,FALSE)*(1-VLOOKUP($M19,'Algorithms &amp; Assumptions'!$B$10:$J$129,9,FALSE))
+(INDEX('ART Forecast'!$C$8:$W$127,MATCH($M19,'ART Forecast'!$B$8:$B$127,0),MATCH(R$4,'ART Forecast'!$C$7:$W$7,0))*VLOOKUP($M19,'Algorithms &amp; Assumptions'!$B$10:$H$129,7,FALSE)*VLOOKUP($M19,'Algorithms &amp; Assumptions'!$B$10:$J$129,9,FALSE)*(VLOOKUP($M19,'Algorithms &amp; Assumptions'!$B$10:$C$129,2,FALSE))))</f>
        <v>45000.060233333279</v>
      </c>
      <c r="S19" s="62">
        <f>(INDEX('ART Totals'!$Z$128:$AT$274,MATCH($M19,'ART Totals'!$Y$128:$Y$274,0),MATCH(S$4,'ART Totals'!$Z$127:$AT$127,0))*VLOOKUP($M19,'Algorithms &amp; Assumptions'!$B$10:$H$129,5,FALSE))
+(INDEX('ART Forecast'!$C$8:$W$127,MATCH($M19,'ART Forecast'!$B$8:$B$127,0),MATCH(S$4,'ART Forecast'!$C$7:$W$7,0))*VLOOKUP($M19,'Algorithms &amp; Assumptions'!$B$10:$H$129,6,FALSE)*(1-VLOOKUP($M19,'Algorithms &amp; Assumptions'!$B$10:$J$129,9,FALSE))
+(INDEX('ART Forecast'!$C$8:$W$127,MATCH($M19,'ART Forecast'!$B$8:$B$127,0),MATCH(S$4,'ART Forecast'!$C$7:$W$7,0))*VLOOKUP($M19,'Algorithms &amp; Assumptions'!$B$10:$H$129,7,FALSE)*VLOOKUP($M19,'Algorithms &amp; Assumptions'!$B$10:$J$129,9,FALSE)*(VLOOKUP($M19,'Algorithms &amp; Assumptions'!$B$10:$C$129,2,FALSE))))</f>
        <v>45306.409866666669</v>
      </c>
      <c r="T19" s="62">
        <f>(INDEX('ART Totals'!$Z$128:$AT$274,MATCH($M19,'ART Totals'!$Y$128:$Y$274,0),MATCH(T$4,'ART Totals'!$Z$127:$AT$127,0))*VLOOKUP($M19,'Algorithms &amp; Assumptions'!$B$10:$H$129,5,FALSE))
+(INDEX('ART Forecast'!$C$8:$W$127,MATCH($M19,'ART Forecast'!$B$8:$B$127,0),MATCH(T$4,'ART Forecast'!$C$7:$W$7,0))*VLOOKUP($M19,'Algorithms &amp; Assumptions'!$B$10:$H$129,6,FALSE)*(1-VLOOKUP($M19,'Algorithms &amp; Assumptions'!$B$10:$J$129,9,FALSE))
+(INDEX('ART Forecast'!$C$8:$W$127,MATCH($M19,'ART Forecast'!$B$8:$B$127,0),MATCH(T$4,'ART Forecast'!$C$7:$W$7,0))*VLOOKUP($M19,'Algorithms &amp; Assumptions'!$B$10:$H$129,7,FALSE)*VLOOKUP($M19,'Algorithms &amp; Assumptions'!$B$10:$J$129,9,FALSE)*(VLOOKUP($M19,'Algorithms &amp; Assumptions'!$B$10:$C$129,2,FALSE))))</f>
        <v>45612.759499999993</v>
      </c>
      <c r="U19" s="6"/>
      <c r="V19" s="29" t="str">
        <f t="shared" si="12"/>
        <v>Botswana</v>
      </c>
      <c r="W19" s="63">
        <f>(INDEX('ART Totals'!$Z$251:$AT$370,MATCH($V19,'ART Totals'!$Y$251:$Y$370,0),MATCH(W$4,'ART Totals'!$Z$250:$AT$250,0))*VLOOKUP($V19,'Algorithms &amp; Assumptions'!$B$10:$H$129,5,FALSE))
+(INDEX('ART Forecast'!$C$131:$W$250,MATCH($V19,'ART Forecast'!$B$131:$B$250,0),MATCH(W$4,'ART Forecast'!$C$130:$W$130,0))*VLOOKUP($V19,'Algorithms &amp; Assumptions'!$B$10:$H$129,6,FALSE)*(1-VLOOKUP($V19,'Algorithms &amp; Assumptions'!$B$10:$J$129,9,FALSE))
+(INDEX('ART Forecast'!$C$131:$W$250,MATCH($V19,'ART Forecast'!$B$131:$B$250,0),MATCH(W$4,'ART Forecast'!$C$130:$W$130,0))*VLOOKUP($V19,'Algorithms &amp; Assumptions'!$B$10:$H$129,7,FALSE)*VLOOKUP($V19,'Algorithms &amp; Assumptions'!$B$10:$J$129,9,FALSE)*(VLOOKUP($V19,'Algorithms &amp; Assumptions'!$B$10:$C$129,2,FALSE))))</f>
        <v>297.7249000000001</v>
      </c>
      <c r="X19" s="63">
        <f>(INDEX('ART Totals'!$Z$251:$AT$370,MATCH($V19,'ART Totals'!$Y$251:$Y$370,0),MATCH(X$4,'ART Totals'!$Z$250:$AT$250,0))*VLOOKUP($V19,'Algorithms &amp; Assumptions'!$B$10:$H$129,5,FALSE))
+(INDEX('ART Forecast'!$C$131:$W$250,MATCH($V19,'ART Forecast'!$B$131:$B$250,0),MATCH(X$4,'ART Forecast'!$C$130:$W$130,0))*VLOOKUP($V19,'Algorithms &amp; Assumptions'!$B$10:$H$129,6,FALSE)*(1-VLOOKUP($V19,'Algorithms &amp; Assumptions'!$B$10:$J$129,9,FALSE))
+(INDEX('ART Forecast'!$C$131:$W$250,MATCH($V19,'ART Forecast'!$B$131:$B$250,0),MATCH(X$4,'ART Forecast'!$C$130:$W$130,0))*VLOOKUP($V19,'Algorithms &amp; Assumptions'!$B$10:$H$129,7,FALSE)*VLOOKUP($V19,'Algorithms &amp; Assumptions'!$B$10:$J$129,9,FALSE)*(VLOOKUP($V19,'Algorithms &amp; Assumptions'!$B$10:$C$129,2,FALSE))))</f>
        <v>718.69746666666674</v>
      </c>
      <c r="Y19" s="63">
        <f>(INDEX('ART Totals'!$Z$251:$AT$370,MATCH($V19,'ART Totals'!$Y$251:$Y$370,0),MATCH(Y$4,'ART Totals'!$Z$250:$AT$250,0))*VLOOKUP($V19,'Algorithms &amp; Assumptions'!$B$10:$H$129,5,FALSE))
+(INDEX('ART Forecast'!$C$131:$W$250,MATCH($V19,'ART Forecast'!$B$131:$B$250,0),MATCH(Y$4,'ART Forecast'!$C$130:$W$130,0))*VLOOKUP($V19,'Algorithms &amp; Assumptions'!$B$10:$H$129,6,FALSE)*(1-VLOOKUP($V19,'Algorithms &amp; Assumptions'!$B$10:$J$129,9,FALSE))
+(INDEX('ART Forecast'!$C$131:$W$250,MATCH($V19,'ART Forecast'!$B$131:$B$250,0),MATCH(Y$4,'ART Forecast'!$C$130:$W$130,0))*VLOOKUP($V19,'Algorithms &amp; Assumptions'!$B$10:$H$129,7,FALSE)*VLOOKUP($V19,'Algorithms &amp; Assumptions'!$B$10:$J$129,9,FALSE)*(VLOOKUP($V19,'Algorithms &amp; Assumptions'!$B$10:$C$129,2,FALSE))))</f>
        <v>712.68669999999975</v>
      </c>
      <c r="Z19" s="63">
        <f>(INDEX('ART Totals'!$Z$251:$AT$370,MATCH($V19,'ART Totals'!$Y$251:$Y$370,0),MATCH(Z$4,'ART Totals'!$Z$250:$AT$250,0))*VLOOKUP($V19,'Algorithms &amp; Assumptions'!$B$10:$H$129,5,FALSE))
+(INDEX('ART Forecast'!$C$131:$W$250,MATCH($V19,'ART Forecast'!$B$131:$B$250,0),MATCH(Z$4,'ART Forecast'!$C$130:$W$130,0))*VLOOKUP($V19,'Algorithms &amp; Assumptions'!$B$10:$H$129,6,FALSE)*(1-VLOOKUP($V19,'Algorithms &amp; Assumptions'!$B$10:$J$129,9,FALSE))
+(INDEX('ART Forecast'!$C$131:$W$250,MATCH($V19,'ART Forecast'!$B$131:$B$250,0),MATCH(Z$4,'ART Forecast'!$C$130:$W$130,0))*VLOOKUP($V19,'Algorithms &amp; Assumptions'!$B$10:$H$129,7,FALSE)*VLOOKUP($V19,'Algorithms &amp; Assumptions'!$B$10:$J$129,9,FALSE)*(VLOOKUP($V19,'Algorithms &amp; Assumptions'!$B$10:$C$129,2,FALSE))))</f>
        <v>706.67593333333309</v>
      </c>
      <c r="AA19" s="63">
        <f>(INDEX('ART Totals'!$Z$251:$AT$370,MATCH($V19,'ART Totals'!$Y$251:$Y$370,0),MATCH(AA$4,'ART Totals'!$Z$250:$AT$250,0))*VLOOKUP($V19,'Algorithms &amp; Assumptions'!$B$10:$H$129,5,FALSE))
+(INDEX('ART Forecast'!$C$131:$W$250,MATCH($V19,'ART Forecast'!$B$131:$B$250,0),MATCH(AA$4,'ART Forecast'!$C$130:$W$130,0))*VLOOKUP($V19,'Algorithms &amp; Assumptions'!$B$10:$H$129,6,FALSE)*(1-VLOOKUP($V19,'Algorithms &amp; Assumptions'!$B$10:$J$129,9,FALSE))
+(INDEX('ART Forecast'!$C$131:$W$250,MATCH($V19,'ART Forecast'!$B$131:$B$250,0),MATCH(AA$4,'ART Forecast'!$C$130:$W$130,0))*VLOOKUP($V19,'Algorithms &amp; Assumptions'!$B$10:$H$129,7,FALSE)*VLOOKUP($V19,'Algorithms &amp; Assumptions'!$B$10:$J$129,9,FALSE)*(VLOOKUP($V19,'Algorithms &amp; Assumptions'!$B$10:$C$129,2,FALSE))))</f>
        <v>700.66516666666655</v>
      </c>
      <c r="AB19" s="63">
        <f>(INDEX('ART Totals'!$Z$251:$AT$370,MATCH($V19,'ART Totals'!$Y$251:$Y$370,0),MATCH(AB$4,'ART Totals'!$Z$250:$AT$250,0))*VLOOKUP($V19,'Algorithms &amp; Assumptions'!$B$10:$H$129,5,FALSE))
+(INDEX('ART Forecast'!$C$131:$W$250,MATCH($V19,'ART Forecast'!$B$131:$B$250,0),MATCH(AB$4,'ART Forecast'!$C$130:$W$130,0))*VLOOKUP($V19,'Algorithms &amp; Assumptions'!$B$10:$H$129,6,FALSE)*(1-VLOOKUP($V19,'Algorithms &amp; Assumptions'!$B$10:$J$129,9,FALSE))
+(INDEX('ART Forecast'!$C$131:$W$250,MATCH($V19,'ART Forecast'!$B$131:$B$250,0),MATCH(AB$4,'ART Forecast'!$C$130:$W$130,0))*VLOOKUP($V19,'Algorithms &amp; Assumptions'!$B$10:$H$129,7,FALSE)*VLOOKUP($V19,'Algorithms &amp; Assumptions'!$B$10:$J$129,9,FALSE)*(VLOOKUP($V19,'Algorithms &amp; Assumptions'!$B$10:$C$129,2,FALSE))))</f>
        <v>694.6543999999999</v>
      </c>
      <c r="AC19" s="63">
        <f>(INDEX('ART Totals'!$Z$251:$AT$370,MATCH($V19,'ART Totals'!$Y$251:$Y$370,0),MATCH(AC$4,'ART Totals'!$Z$250:$AT$250,0))*VLOOKUP($V19,'Algorithms &amp; Assumptions'!$B$10:$H$129,5,FALSE))
+(INDEX('ART Forecast'!$C$131:$W$250,MATCH($V19,'ART Forecast'!$B$131:$B$250,0),MATCH(AC$4,'ART Forecast'!$C$130:$W$130,0))*VLOOKUP($V19,'Algorithms &amp; Assumptions'!$B$10:$H$129,6,FALSE)*(1-VLOOKUP($V19,'Algorithms &amp; Assumptions'!$B$10:$J$129,9,FALSE))
+(INDEX('ART Forecast'!$C$131:$W$250,MATCH($V19,'ART Forecast'!$B$131:$B$250,0),MATCH(AC$4,'ART Forecast'!$C$130:$W$130,0))*VLOOKUP($V19,'Algorithms &amp; Assumptions'!$B$10:$H$129,7,FALSE)*VLOOKUP($V19,'Algorithms &amp; Assumptions'!$B$10:$J$129,9,FALSE)*(VLOOKUP($V19,'Algorithms &amp; Assumptions'!$B$10:$C$129,2,FALSE))))</f>
        <v>688.64363333333336</v>
      </c>
    </row>
    <row r="20" spans="2:29" x14ac:dyDescent="0.35">
      <c r="B20" s="29" t="str">
        <f>'ART Totals'!B19</f>
        <v>Brazil</v>
      </c>
      <c r="C20" s="25" t="str">
        <f t="shared" si="4"/>
        <v>Data Unavailable</v>
      </c>
      <c r="D20" s="25" t="str">
        <f t="shared" si="5"/>
        <v>Data Unavailable</v>
      </c>
      <c r="E20" s="25" t="str">
        <f t="shared" si="6"/>
        <v>Data Unavailable</v>
      </c>
      <c r="F20" s="25" t="str">
        <f t="shared" si="7"/>
        <v>Data Unavailable</v>
      </c>
      <c r="G20" s="25" t="str">
        <f t="shared" si="8"/>
        <v>Data Unavailable</v>
      </c>
      <c r="H20" s="25" t="str">
        <f t="shared" si="9"/>
        <v>Data Unavailable</v>
      </c>
      <c r="I20" s="25" t="str">
        <f t="shared" si="10"/>
        <v>Data Unavailable</v>
      </c>
      <c r="M20" s="29" t="str">
        <f t="shared" si="11"/>
        <v>Brazil</v>
      </c>
      <c r="N20" s="62">
        <f>(INDEX('ART Totals'!$Z$128:$AT$274,MATCH($M20,'ART Totals'!$Y$128:$Y$274,0),MATCH(N$4,'ART Totals'!$Z$127:$AT$127,0))*VLOOKUP($M20,'Algorithms &amp; Assumptions'!$B$10:$H$129,5,FALSE))
+(INDEX('ART Forecast'!$C$8:$W$127,MATCH($M20,'ART Forecast'!$B$8:$B$127,0),MATCH(N$4,'ART Forecast'!$C$7:$W$7,0))*VLOOKUP($M20,'Algorithms &amp; Assumptions'!$B$10:$H$129,6,FALSE)*(1-VLOOKUP($M20,'Algorithms &amp; Assumptions'!$B$10:$J$129,9,FALSE))
+(INDEX('ART Forecast'!$C$8:$W$127,MATCH($M20,'ART Forecast'!$B$8:$B$127,0),MATCH(N$4,'ART Forecast'!$C$7:$W$7,0))*VLOOKUP($M20,'Algorithms &amp; Assumptions'!$B$10:$H$129,7,FALSE)*VLOOKUP($M20,'Algorithms &amp; Assumptions'!$B$10:$J$129,9,FALSE)*(VLOOKUP($M20,'Algorithms &amp; Assumptions'!$B$10:$C$129,2,FALSE))))</f>
        <v>0</v>
      </c>
      <c r="O20" s="62">
        <f>(INDEX('ART Totals'!$Z$128:$AT$274,MATCH($M20,'ART Totals'!$Y$128:$Y$274,0),MATCH(O$4,'ART Totals'!$Z$127:$AT$127,0))*VLOOKUP($M20,'Algorithms &amp; Assumptions'!$B$10:$H$129,5,FALSE))
+(INDEX('ART Forecast'!$C$8:$W$127,MATCH($M20,'ART Forecast'!$B$8:$B$127,0),MATCH(O$4,'ART Forecast'!$C$7:$W$7,0))*VLOOKUP($M20,'Algorithms &amp; Assumptions'!$B$10:$H$129,6,FALSE)*(1-VLOOKUP($M20,'Algorithms &amp; Assumptions'!$B$10:$J$129,9,FALSE))
+(INDEX('ART Forecast'!$C$8:$W$127,MATCH($M20,'ART Forecast'!$B$8:$B$127,0),MATCH(O$4,'ART Forecast'!$C$7:$W$7,0))*VLOOKUP($M20,'Algorithms &amp; Assumptions'!$B$10:$H$129,7,FALSE)*VLOOKUP($M20,'Algorithms &amp; Assumptions'!$B$10:$J$129,9,FALSE)*(VLOOKUP($M20,'Algorithms &amp; Assumptions'!$B$10:$C$129,2,FALSE))))</f>
        <v>0</v>
      </c>
      <c r="P20" s="62">
        <f>(INDEX('ART Totals'!$Z$128:$AT$274,MATCH($M20,'ART Totals'!$Y$128:$Y$274,0),MATCH(P$4,'ART Totals'!$Z$127:$AT$127,0))*VLOOKUP($M20,'Algorithms &amp; Assumptions'!$B$10:$H$129,5,FALSE))
+(INDEX('ART Forecast'!$C$8:$W$127,MATCH($M20,'ART Forecast'!$B$8:$B$127,0),MATCH(P$4,'ART Forecast'!$C$7:$W$7,0))*VLOOKUP($M20,'Algorithms &amp; Assumptions'!$B$10:$H$129,6,FALSE)*(1-VLOOKUP($M20,'Algorithms &amp; Assumptions'!$B$10:$J$129,9,FALSE))
+(INDEX('ART Forecast'!$C$8:$W$127,MATCH($M20,'ART Forecast'!$B$8:$B$127,0),MATCH(P$4,'ART Forecast'!$C$7:$W$7,0))*VLOOKUP($M20,'Algorithms &amp; Assumptions'!$B$10:$H$129,7,FALSE)*VLOOKUP($M20,'Algorithms &amp; Assumptions'!$B$10:$J$129,9,FALSE)*(VLOOKUP($M20,'Algorithms &amp; Assumptions'!$B$10:$C$129,2,FALSE))))</f>
        <v>0</v>
      </c>
      <c r="Q20" s="62">
        <f>(INDEX('ART Totals'!$Z$128:$AT$274,MATCH($M20,'ART Totals'!$Y$128:$Y$274,0),MATCH(Q$4,'ART Totals'!$Z$127:$AT$127,0))*VLOOKUP($M20,'Algorithms &amp; Assumptions'!$B$10:$H$129,5,FALSE))
+(INDEX('ART Forecast'!$C$8:$W$127,MATCH($M20,'ART Forecast'!$B$8:$B$127,0),MATCH(Q$4,'ART Forecast'!$C$7:$W$7,0))*VLOOKUP($M20,'Algorithms &amp; Assumptions'!$B$10:$H$129,6,FALSE)*(1-VLOOKUP($M20,'Algorithms &amp; Assumptions'!$B$10:$J$129,9,FALSE))
+(INDEX('ART Forecast'!$C$8:$W$127,MATCH($M20,'ART Forecast'!$B$8:$B$127,0),MATCH(Q$4,'ART Forecast'!$C$7:$W$7,0))*VLOOKUP($M20,'Algorithms &amp; Assumptions'!$B$10:$H$129,7,FALSE)*VLOOKUP($M20,'Algorithms &amp; Assumptions'!$B$10:$J$129,9,FALSE)*(VLOOKUP($M20,'Algorithms &amp; Assumptions'!$B$10:$C$129,2,FALSE))))</f>
        <v>0</v>
      </c>
      <c r="R20" s="62">
        <f>(INDEX('ART Totals'!$Z$128:$AT$274,MATCH($M20,'ART Totals'!$Y$128:$Y$274,0),MATCH(R$4,'ART Totals'!$Z$127:$AT$127,0))*VLOOKUP($M20,'Algorithms &amp; Assumptions'!$B$10:$H$129,5,FALSE))
+(INDEX('ART Forecast'!$C$8:$W$127,MATCH($M20,'ART Forecast'!$B$8:$B$127,0),MATCH(R$4,'ART Forecast'!$C$7:$W$7,0))*VLOOKUP($M20,'Algorithms &amp; Assumptions'!$B$10:$H$129,6,FALSE)*(1-VLOOKUP($M20,'Algorithms &amp; Assumptions'!$B$10:$J$129,9,FALSE))
+(INDEX('ART Forecast'!$C$8:$W$127,MATCH($M20,'ART Forecast'!$B$8:$B$127,0),MATCH(R$4,'ART Forecast'!$C$7:$W$7,0))*VLOOKUP($M20,'Algorithms &amp; Assumptions'!$B$10:$H$129,7,FALSE)*VLOOKUP($M20,'Algorithms &amp; Assumptions'!$B$10:$J$129,9,FALSE)*(VLOOKUP($M20,'Algorithms &amp; Assumptions'!$B$10:$C$129,2,FALSE))))</f>
        <v>0</v>
      </c>
      <c r="S20" s="62">
        <f>(INDEX('ART Totals'!$Z$128:$AT$274,MATCH($M20,'ART Totals'!$Y$128:$Y$274,0),MATCH(S$4,'ART Totals'!$Z$127:$AT$127,0))*VLOOKUP($M20,'Algorithms &amp; Assumptions'!$B$10:$H$129,5,FALSE))
+(INDEX('ART Forecast'!$C$8:$W$127,MATCH($M20,'ART Forecast'!$B$8:$B$127,0),MATCH(S$4,'ART Forecast'!$C$7:$W$7,0))*VLOOKUP($M20,'Algorithms &amp; Assumptions'!$B$10:$H$129,6,FALSE)*(1-VLOOKUP($M20,'Algorithms &amp; Assumptions'!$B$10:$J$129,9,FALSE))
+(INDEX('ART Forecast'!$C$8:$W$127,MATCH($M20,'ART Forecast'!$B$8:$B$127,0),MATCH(S$4,'ART Forecast'!$C$7:$W$7,0))*VLOOKUP($M20,'Algorithms &amp; Assumptions'!$B$10:$H$129,7,FALSE)*VLOOKUP($M20,'Algorithms &amp; Assumptions'!$B$10:$J$129,9,FALSE)*(VLOOKUP($M20,'Algorithms &amp; Assumptions'!$B$10:$C$129,2,FALSE))))</f>
        <v>0</v>
      </c>
      <c r="T20" s="62">
        <f>(INDEX('ART Totals'!$Z$128:$AT$274,MATCH($M20,'ART Totals'!$Y$128:$Y$274,0),MATCH(T$4,'ART Totals'!$Z$127:$AT$127,0))*VLOOKUP($M20,'Algorithms &amp; Assumptions'!$B$10:$H$129,5,FALSE))
+(INDEX('ART Forecast'!$C$8:$W$127,MATCH($M20,'ART Forecast'!$B$8:$B$127,0),MATCH(T$4,'ART Forecast'!$C$7:$W$7,0))*VLOOKUP($M20,'Algorithms &amp; Assumptions'!$B$10:$H$129,6,FALSE)*(1-VLOOKUP($M20,'Algorithms &amp; Assumptions'!$B$10:$J$129,9,FALSE))
+(INDEX('ART Forecast'!$C$8:$W$127,MATCH($M20,'ART Forecast'!$B$8:$B$127,0),MATCH(T$4,'ART Forecast'!$C$7:$W$7,0))*VLOOKUP($M20,'Algorithms &amp; Assumptions'!$B$10:$H$129,7,FALSE)*VLOOKUP($M20,'Algorithms &amp; Assumptions'!$B$10:$J$129,9,FALSE)*(VLOOKUP($M20,'Algorithms &amp; Assumptions'!$B$10:$C$129,2,FALSE))))</f>
        <v>0</v>
      </c>
      <c r="U20" s="34"/>
      <c r="V20" s="29" t="str">
        <f t="shared" si="12"/>
        <v>Brazil</v>
      </c>
      <c r="W20" s="63">
        <f>(INDEX('ART Totals'!$Z$251:$AT$370,MATCH($V20,'ART Totals'!$Y$251:$Y$370,0),MATCH(W$4,'ART Totals'!$Z$250:$AT$250,0))*VLOOKUP($V20,'Algorithms &amp; Assumptions'!$B$10:$H$129,5,FALSE))
+(INDEX('ART Forecast'!$C$131:$W$250,MATCH($V20,'ART Forecast'!$B$131:$B$250,0),MATCH(W$4,'ART Forecast'!$C$130:$W$130,0))*VLOOKUP($V20,'Algorithms &amp; Assumptions'!$B$10:$H$129,6,FALSE)*(1-VLOOKUP($V20,'Algorithms &amp; Assumptions'!$B$10:$J$129,9,FALSE))
+(INDEX('ART Forecast'!$C$131:$W$250,MATCH($V20,'ART Forecast'!$B$131:$B$250,0),MATCH(W$4,'ART Forecast'!$C$130:$W$130,0))*VLOOKUP($V20,'Algorithms &amp; Assumptions'!$B$10:$H$129,7,FALSE)*VLOOKUP($V20,'Algorithms &amp; Assumptions'!$B$10:$J$129,9,FALSE)*(VLOOKUP($V20,'Algorithms &amp; Assumptions'!$B$10:$C$129,2,FALSE))))</f>
        <v>0</v>
      </c>
      <c r="X20" s="63">
        <f>(INDEX('ART Totals'!$Z$251:$AT$370,MATCH($V20,'ART Totals'!$Y$251:$Y$370,0),MATCH(X$4,'ART Totals'!$Z$250:$AT$250,0))*VLOOKUP($V20,'Algorithms &amp; Assumptions'!$B$10:$H$129,5,FALSE))
+(INDEX('ART Forecast'!$C$131:$W$250,MATCH($V20,'ART Forecast'!$B$131:$B$250,0),MATCH(X$4,'ART Forecast'!$C$130:$W$130,0))*VLOOKUP($V20,'Algorithms &amp; Assumptions'!$B$10:$H$129,6,FALSE)*(1-VLOOKUP($V20,'Algorithms &amp; Assumptions'!$B$10:$J$129,9,FALSE))
+(INDEX('ART Forecast'!$C$131:$W$250,MATCH($V20,'ART Forecast'!$B$131:$B$250,0),MATCH(X$4,'ART Forecast'!$C$130:$W$130,0))*VLOOKUP($V20,'Algorithms &amp; Assumptions'!$B$10:$H$129,7,FALSE)*VLOOKUP($V20,'Algorithms &amp; Assumptions'!$B$10:$J$129,9,FALSE)*(VLOOKUP($V20,'Algorithms &amp; Assumptions'!$B$10:$C$129,2,FALSE))))</f>
        <v>0</v>
      </c>
      <c r="Y20" s="63">
        <f>(INDEX('ART Totals'!$Z$251:$AT$370,MATCH($V20,'ART Totals'!$Y$251:$Y$370,0),MATCH(Y$4,'ART Totals'!$Z$250:$AT$250,0))*VLOOKUP($V20,'Algorithms &amp; Assumptions'!$B$10:$H$129,5,FALSE))
+(INDEX('ART Forecast'!$C$131:$W$250,MATCH($V20,'ART Forecast'!$B$131:$B$250,0),MATCH(Y$4,'ART Forecast'!$C$130:$W$130,0))*VLOOKUP($V20,'Algorithms &amp; Assumptions'!$B$10:$H$129,6,FALSE)*(1-VLOOKUP($V20,'Algorithms &amp; Assumptions'!$B$10:$J$129,9,FALSE))
+(INDEX('ART Forecast'!$C$131:$W$250,MATCH($V20,'ART Forecast'!$B$131:$B$250,0),MATCH(Y$4,'ART Forecast'!$C$130:$W$130,0))*VLOOKUP($V20,'Algorithms &amp; Assumptions'!$B$10:$H$129,7,FALSE)*VLOOKUP($V20,'Algorithms &amp; Assumptions'!$B$10:$J$129,9,FALSE)*(VLOOKUP($V20,'Algorithms &amp; Assumptions'!$B$10:$C$129,2,FALSE))))</f>
        <v>0</v>
      </c>
      <c r="Z20" s="63">
        <f>(INDEX('ART Totals'!$Z$251:$AT$370,MATCH($V20,'ART Totals'!$Y$251:$Y$370,0),MATCH(Z$4,'ART Totals'!$Z$250:$AT$250,0))*VLOOKUP($V20,'Algorithms &amp; Assumptions'!$B$10:$H$129,5,FALSE))
+(INDEX('ART Forecast'!$C$131:$W$250,MATCH($V20,'ART Forecast'!$B$131:$B$250,0),MATCH(Z$4,'ART Forecast'!$C$130:$W$130,0))*VLOOKUP($V20,'Algorithms &amp; Assumptions'!$B$10:$H$129,6,FALSE)*(1-VLOOKUP($V20,'Algorithms &amp; Assumptions'!$B$10:$J$129,9,FALSE))
+(INDEX('ART Forecast'!$C$131:$W$250,MATCH($V20,'ART Forecast'!$B$131:$B$250,0),MATCH(Z$4,'ART Forecast'!$C$130:$W$130,0))*VLOOKUP($V20,'Algorithms &amp; Assumptions'!$B$10:$H$129,7,FALSE)*VLOOKUP($V20,'Algorithms &amp; Assumptions'!$B$10:$J$129,9,FALSE)*(VLOOKUP($V20,'Algorithms &amp; Assumptions'!$B$10:$C$129,2,FALSE))))</f>
        <v>0</v>
      </c>
      <c r="AA20" s="63">
        <f>(INDEX('ART Totals'!$Z$251:$AT$370,MATCH($V20,'ART Totals'!$Y$251:$Y$370,0),MATCH(AA$4,'ART Totals'!$Z$250:$AT$250,0))*VLOOKUP($V20,'Algorithms &amp; Assumptions'!$B$10:$H$129,5,FALSE))
+(INDEX('ART Forecast'!$C$131:$W$250,MATCH($V20,'ART Forecast'!$B$131:$B$250,0),MATCH(AA$4,'ART Forecast'!$C$130:$W$130,0))*VLOOKUP($V20,'Algorithms &amp; Assumptions'!$B$10:$H$129,6,FALSE)*(1-VLOOKUP($V20,'Algorithms &amp; Assumptions'!$B$10:$J$129,9,FALSE))
+(INDEX('ART Forecast'!$C$131:$W$250,MATCH($V20,'ART Forecast'!$B$131:$B$250,0),MATCH(AA$4,'ART Forecast'!$C$130:$W$130,0))*VLOOKUP($V20,'Algorithms &amp; Assumptions'!$B$10:$H$129,7,FALSE)*VLOOKUP($V20,'Algorithms &amp; Assumptions'!$B$10:$J$129,9,FALSE)*(VLOOKUP($V20,'Algorithms &amp; Assumptions'!$B$10:$C$129,2,FALSE))))</f>
        <v>0</v>
      </c>
      <c r="AB20" s="63">
        <f>(INDEX('ART Totals'!$Z$251:$AT$370,MATCH($V20,'ART Totals'!$Y$251:$Y$370,0),MATCH(AB$4,'ART Totals'!$Z$250:$AT$250,0))*VLOOKUP($V20,'Algorithms &amp; Assumptions'!$B$10:$H$129,5,FALSE))
+(INDEX('ART Forecast'!$C$131:$W$250,MATCH($V20,'ART Forecast'!$B$131:$B$250,0),MATCH(AB$4,'ART Forecast'!$C$130:$W$130,0))*VLOOKUP($V20,'Algorithms &amp; Assumptions'!$B$10:$H$129,6,FALSE)*(1-VLOOKUP($V20,'Algorithms &amp; Assumptions'!$B$10:$J$129,9,FALSE))
+(INDEX('ART Forecast'!$C$131:$W$250,MATCH($V20,'ART Forecast'!$B$131:$B$250,0),MATCH(AB$4,'ART Forecast'!$C$130:$W$130,0))*VLOOKUP($V20,'Algorithms &amp; Assumptions'!$B$10:$H$129,7,FALSE)*VLOOKUP($V20,'Algorithms &amp; Assumptions'!$B$10:$J$129,9,FALSE)*(VLOOKUP($V20,'Algorithms &amp; Assumptions'!$B$10:$C$129,2,FALSE))))</f>
        <v>0</v>
      </c>
      <c r="AC20" s="63">
        <f>(INDEX('ART Totals'!$Z$251:$AT$370,MATCH($V20,'ART Totals'!$Y$251:$Y$370,0),MATCH(AC$4,'ART Totals'!$Z$250:$AT$250,0))*VLOOKUP($V20,'Algorithms &amp; Assumptions'!$B$10:$H$129,5,FALSE))
+(INDEX('ART Forecast'!$C$131:$W$250,MATCH($V20,'ART Forecast'!$B$131:$B$250,0),MATCH(AC$4,'ART Forecast'!$C$130:$W$130,0))*VLOOKUP($V20,'Algorithms &amp; Assumptions'!$B$10:$H$129,6,FALSE)*(1-VLOOKUP($V20,'Algorithms &amp; Assumptions'!$B$10:$J$129,9,FALSE))
+(INDEX('ART Forecast'!$C$131:$W$250,MATCH($V20,'ART Forecast'!$B$131:$B$250,0),MATCH(AC$4,'ART Forecast'!$C$130:$W$130,0))*VLOOKUP($V20,'Algorithms &amp; Assumptions'!$B$10:$H$129,7,FALSE)*VLOOKUP($V20,'Algorithms &amp; Assumptions'!$B$10:$J$129,9,FALSE)*(VLOOKUP($V20,'Algorithms &amp; Assumptions'!$B$10:$C$129,2,FALSE))))</f>
        <v>0</v>
      </c>
    </row>
    <row r="21" spans="2:29" x14ac:dyDescent="0.35">
      <c r="B21" s="29" t="str">
        <f>'ART Totals'!B20</f>
        <v>Bulgaria</v>
      </c>
      <c r="C21" s="25">
        <f t="shared" si="4"/>
        <v>576.45720000000006</v>
      </c>
      <c r="D21" s="25">
        <f t="shared" si="5"/>
        <v>536.67239999999993</v>
      </c>
      <c r="E21" s="25">
        <f t="shared" si="6"/>
        <v>563.54760000000022</v>
      </c>
      <c r="F21" s="25">
        <f t="shared" si="7"/>
        <v>590.42279999999971</v>
      </c>
      <c r="G21" s="25">
        <f t="shared" si="8"/>
        <v>617.29799999999977</v>
      </c>
      <c r="H21" s="25">
        <f t="shared" si="9"/>
        <v>644.17319999999984</v>
      </c>
      <c r="I21" s="25">
        <f t="shared" si="10"/>
        <v>671.04839999999979</v>
      </c>
      <c r="M21" s="29" t="str">
        <f t="shared" si="11"/>
        <v>Bulgaria</v>
      </c>
      <c r="N21" s="62">
        <f>(INDEX('ART Totals'!$Z$128:$AT$274,MATCH($M21,'ART Totals'!$Y$128:$Y$274,0),MATCH(N$4,'ART Totals'!$Z$127:$AT$127,0))*VLOOKUP($M21,'Algorithms &amp; Assumptions'!$B$10:$H$129,5,FALSE))
+(INDEX('ART Forecast'!$C$8:$W$127,MATCH($M21,'ART Forecast'!$B$8:$B$127,0),MATCH(N$4,'ART Forecast'!$C$7:$W$7,0))*VLOOKUP($M21,'Algorithms &amp; Assumptions'!$B$10:$H$129,6,FALSE)*(1-VLOOKUP($M21,'Algorithms &amp; Assumptions'!$B$10:$J$129,9,FALSE))
+(INDEX('ART Forecast'!$C$8:$W$127,MATCH($M21,'ART Forecast'!$B$8:$B$127,0),MATCH(N$4,'ART Forecast'!$C$7:$W$7,0))*VLOOKUP($M21,'Algorithms &amp; Assumptions'!$B$10:$H$129,7,FALSE)*VLOOKUP($M21,'Algorithms &amp; Assumptions'!$B$10:$J$129,9,FALSE)*(VLOOKUP($M21,'Algorithms &amp; Assumptions'!$B$10:$C$129,2,FALSE))))</f>
        <v>576.45720000000006</v>
      </c>
      <c r="O21" s="62">
        <f>(INDEX('ART Totals'!$Z$128:$AT$274,MATCH($M21,'ART Totals'!$Y$128:$Y$274,0),MATCH(O$4,'ART Totals'!$Z$127:$AT$127,0))*VLOOKUP($M21,'Algorithms &amp; Assumptions'!$B$10:$H$129,5,FALSE))
+(INDEX('ART Forecast'!$C$8:$W$127,MATCH($M21,'ART Forecast'!$B$8:$B$127,0),MATCH(O$4,'ART Forecast'!$C$7:$W$7,0))*VLOOKUP($M21,'Algorithms &amp; Assumptions'!$B$10:$H$129,6,FALSE)*(1-VLOOKUP($M21,'Algorithms &amp; Assumptions'!$B$10:$J$129,9,FALSE))
+(INDEX('ART Forecast'!$C$8:$W$127,MATCH($M21,'ART Forecast'!$B$8:$B$127,0),MATCH(O$4,'ART Forecast'!$C$7:$W$7,0))*VLOOKUP($M21,'Algorithms &amp; Assumptions'!$B$10:$H$129,7,FALSE)*VLOOKUP($M21,'Algorithms &amp; Assumptions'!$B$10:$J$129,9,FALSE)*(VLOOKUP($M21,'Algorithms &amp; Assumptions'!$B$10:$C$129,2,FALSE))))</f>
        <v>536.67239999999993</v>
      </c>
      <c r="P21" s="62">
        <f>(INDEX('ART Totals'!$Z$128:$AT$274,MATCH($M21,'ART Totals'!$Y$128:$Y$274,0),MATCH(P$4,'ART Totals'!$Z$127:$AT$127,0))*VLOOKUP($M21,'Algorithms &amp; Assumptions'!$B$10:$H$129,5,FALSE))
+(INDEX('ART Forecast'!$C$8:$W$127,MATCH($M21,'ART Forecast'!$B$8:$B$127,0),MATCH(P$4,'ART Forecast'!$C$7:$W$7,0))*VLOOKUP($M21,'Algorithms &amp; Assumptions'!$B$10:$H$129,6,FALSE)*(1-VLOOKUP($M21,'Algorithms &amp; Assumptions'!$B$10:$J$129,9,FALSE))
+(INDEX('ART Forecast'!$C$8:$W$127,MATCH($M21,'ART Forecast'!$B$8:$B$127,0),MATCH(P$4,'ART Forecast'!$C$7:$W$7,0))*VLOOKUP($M21,'Algorithms &amp; Assumptions'!$B$10:$H$129,7,FALSE)*VLOOKUP($M21,'Algorithms &amp; Assumptions'!$B$10:$J$129,9,FALSE)*(VLOOKUP($M21,'Algorithms &amp; Assumptions'!$B$10:$C$129,2,FALSE))))</f>
        <v>563.54760000000022</v>
      </c>
      <c r="Q21" s="62">
        <f>(INDEX('ART Totals'!$Z$128:$AT$274,MATCH($M21,'ART Totals'!$Y$128:$Y$274,0),MATCH(Q$4,'ART Totals'!$Z$127:$AT$127,0))*VLOOKUP($M21,'Algorithms &amp; Assumptions'!$B$10:$H$129,5,FALSE))
+(INDEX('ART Forecast'!$C$8:$W$127,MATCH($M21,'ART Forecast'!$B$8:$B$127,0),MATCH(Q$4,'ART Forecast'!$C$7:$W$7,0))*VLOOKUP($M21,'Algorithms &amp; Assumptions'!$B$10:$H$129,6,FALSE)*(1-VLOOKUP($M21,'Algorithms &amp; Assumptions'!$B$10:$J$129,9,FALSE))
+(INDEX('ART Forecast'!$C$8:$W$127,MATCH($M21,'ART Forecast'!$B$8:$B$127,0),MATCH(Q$4,'ART Forecast'!$C$7:$W$7,0))*VLOOKUP($M21,'Algorithms &amp; Assumptions'!$B$10:$H$129,7,FALSE)*VLOOKUP($M21,'Algorithms &amp; Assumptions'!$B$10:$J$129,9,FALSE)*(VLOOKUP($M21,'Algorithms &amp; Assumptions'!$B$10:$C$129,2,FALSE))))</f>
        <v>590.42279999999971</v>
      </c>
      <c r="R21" s="62">
        <f>(INDEX('ART Totals'!$Z$128:$AT$274,MATCH($M21,'ART Totals'!$Y$128:$Y$274,0),MATCH(R$4,'ART Totals'!$Z$127:$AT$127,0))*VLOOKUP($M21,'Algorithms &amp; Assumptions'!$B$10:$H$129,5,FALSE))
+(INDEX('ART Forecast'!$C$8:$W$127,MATCH($M21,'ART Forecast'!$B$8:$B$127,0),MATCH(R$4,'ART Forecast'!$C$7:$W$7,0))*VLOOKUP($M21,'Algorithms &amp; Assumptions'!$B$10:$H$129,6,FALSE)*(1-VLOOKUP($M21,'Algorithms &amp; Assumptions'!$B$10:$J$129,9,FALSE))
+(INDEX('ART Forecast'!$C$8:$W$127,MATCH($M21,'ART Forecast'!$B$8:$B$127,0),MATCH(R$4,'ART Forecast'!$C$7:$W$7,0))*VLOOKUP($M21,'Algorithms &amp; Assumptions'!$B$10:$H$129,7,FALSE)*VLOOKUP($M21,'Algorithms &amp; Assumptions'!$B$10:$J$129,9,FALSE)*(VLOOKUP($M21,'Algorithms &amp; Assumptions'!$B$10:$C$129,2,FALSE))))</f>
        <v>617.29799999999977</v>
      </c>
      <c r="S21" s="62">
        <f>(INDEX('ART Totals'!$Z$128:$AT$274,MATCH($M21,'ART Totals'!$Y$128:$Y$274,0),MATCH(S$4,'ART Totals'!$Z$127:$AT$127,0))*VLOOKUP($M21,'Algorithms &amp; Assumptions'!$B$10:$H$129,5,FALSE))
+(INDEX('ART Forecast'!$C$8:$W$127,MATCH($M21,'ART Forecast'!$B$8:$B$127,0),MATCH(S$4,'ART Forecast'!$C$7:$W$7,0))*VLOOKUP($M21,'Algorithms &amp; Assumptions'!$B$10:$H$129,6,FALSE)*(1-VLOOKUP($M21,'Algorithms &amp; Assumptions'!$B$10:$J$129,9,FALSE))
+(INDEX('ART Forecast'!$C$8:$W$127,MATCH($M21,'ART Forecast'!$B$8:$B$127,0),MATCH(S$4,'ART Forecast'!$C$7:$W$7,0))*VLOOKUP($M21,'Algorithms &amp; Assumptions'!$B$10:$H$129,7,FALSE)*VLOOKUP($M21,'Algorithms &amp; Assumptions'!$B$10:$J$129,9,FALSE)*(VLOOKUP($M21,'Algorithms &amp; Assumptions'!$B$10:$C$129,2,FALSE))))</f>
        <v>644.17319999999984</v>
      </c>
      <c r="T21" s="62">
        <f>(INDEX('ART Totals'!$Z$128:$AT$274,MATCH($M21,'ART Totals'!$Y$128:$Y$274,0),MATCH(T$4,'ART Totals'!$Z$127:$AT$127,0))*VLOOKUP($M21,'Algorithms &amp; Assumptions'!$B$10:$H$129,5,FALSE))
+(INDEX('ART Forecast'!$C$8:$W$127,MATCH($M21,'ART Forecast'!$B$8:$B$127,0),MATCH(T$4,'ART Forecast'!$C$7:$W$7,0))*VLOOKUP($M21,'Algorithms &amp; Assumptions'!$B$10:$H$129,6,FALSE)*(1-VLOOKUP($M21,'Algorithms &amp; Assumptions'!$B$10:$J$129,9,FALSE))
+(INDEX('ART Forecast'!$C$8:$W$127,MATCH($M21,'ART Forecast'!$B$8:$B$127,0),MATCH(T$4,'ART Forecast'!$C$7:$W$7,0))*VLOOKUP($M21,'Algorithms &amp; Assumptions'!$B$10:$H$129,7,FALSE)*VLOOKUP($M21,'Algorithms &amp; Assumptions'!$B$10:$J$129,9,FALSE)*(VLOOKUP($M21,'Algorithms &amp; Assumptions'!$B$10:$C$129,2,FALSE))))</f>
        <v>671.04839999999979</v>
      </c>
      <c r="V21" s="29" t="str">
        <f t="shared" si="12"/>
        <v>Bulgaria</v>
      </c>
      <c r="W21" s="63">
        <f>(INDEX('ART Totals'!$Z$251:$AT$370,MATCH($V21,'ART Totals'!$Y$251:$Y$370,0),MATCH(W$4,'ART Totals'!$Z$250:$AT$250,0))*VLOOKUP($V21,'Algorithms &amp; Assumptions'!$B$10:$H$129,5,FALSE))
+(INDEX('ART Forecast'!$C$131:$W$250,MATCH($V21,'ART Forecast'!$B$131:$B$250,0),MATCH(W$4,'ART Forecast'!$C$130:$W$130,0))*VLOOKUP($V21,'Algorithms &amp; Assumptions'!$B$10:$H$129,6,FALSE)*(1-VLOOKUP($V21,'Algorithms &amp; Assumptions'!$B$10:$J$129,9,FALSE))
+(INDEX('ART Forecast'!$C$131:$W$250,MATCH($V21,'ART Forecast'!$B$131:$B$250,0),MATCH(W$4,'ART Forecast'!$C$130:$W$130,0))*VLOOKUP($V21,'Algorithms &amp; Assumptions'!$B$10:$H$129,7,FALSE)*VLOOKUP($V21,'Algorithms &amp; Assumptions'!$B$10:$J$129,9,FALSE)*(VLOOKUP($V21,'Algorithms &amp; Assumptions'!$B$10:$C$129,2,FALSE))))</f>
        <v>0</v>
      </c>
      <c r="X21" s="63">
        <f>(INDEX('ART Totals'!$Z$251:$AT$370,MATCH($V21,'ART Totals'!$Y$251:$Y$370,0),MATCH(X$4,'ART Totals'!$Z$250:$AT$250,0))*VLOOKUP($V21,'Algorithms &amp; Assumptions'!$B$10:$H$129,5,FALSE))
+(INDEX('ART Forecast'!$C$131:$W$250,MATCH($V21,'ART Forecast'!$B$131:$B$250,0),MATCH(X$4,'ART Forecast'!$C$130:$W$130,0))*VLOOKUP($V21,'Algorithms &amp; Assumptions'!$B$10:$H$129,6,FALSE)*(1-VLOOKUP($V21,'Algorithms &amp; Assumptions'!$B$10:$J$129,9,FALSE))
+(INDEX('ART Forecast'!$C$131:$W$250,MATCH($V21,'ART Forecast'!$B$131:$B$250,0),MATCH(X$4,'ART Forecast'!$C$130:$W$130,0))*VLOOKUP($V21,'Algorithms &amp; Assumptions'!$B$10:$H$129,7,FALSE)*VLOOKUP($V21,'Algorithms &amp; Assumptions'!$B$10:$J$129,9,FALSE)*(VLOOKUP($V21,'Algorithms &amp; Assumptions'!$B$10:$C$129,2,FALSE))))</f>
        <v>0</v>
      </c>
      <c r="Y21" s="63">
        <f>(INDEX('ART Totals'!$Z$251:$AT$370,MATCH($V21,'ART Totals'!$Y$251:$Y$370,0),MATCH(Y$4,'ART Totals'!$Z$250:$AT$250,0))*VLOOKUP($V21,'Algorithms &amp; Assumptions'!$B$10:$H$129,5,FALSE))
+(INDEX('ART Forecast'!$C$131:$W$250,MATCH($V21,'ART Forecast'!$B$131:$B$250,0),MATCH(Y$4,'ART Forecast'!$C$130:$W$130,0))*VLOOKUP($V21,'Algorithms &amp; Assumptions'!$B$10:$H$129,6,FALSE)*(1-VLOOKUP($V21,'Algorithms &amp; Assumptions'!$B$10:$J$129,9,FALSE))
+(INDEX('ART Forecast'!$C$131:$W$250,MATCH($V21,'ART Forecast'!$B$131:$B$250,0),MATCH(Y$4,'ART Forecast'!$C$130:$W$130,0))*VLOOKUP($V21,'Algorithms &amp; Assumptions'!$B$10:$H$129,7,FALSE)*VLOOKUP($V21,'Algorithms &amp; Assumptions'!$B$10:$J$129,9,FALSE)*(VLOOKUP($V21,'Algorithms &amp; Assumptions'!$B$10:$C$129,2,FALSE))))</f>
        <v>0</v>
      </c>
      <c r="Z21" s="63">
        <f>(INDEX('ART Totals'!$Z$251:$AT$370,MATCH($V21,'ART Totals'!$Y$251:$Y$370,0),MATCH(Z$4,'ART Totals'!$Z$250:$AT$250,0))*VLOOKUP($V21,'Algorithms &amp; Assumptions'!$B$10:$H$129,5,FALSE))
+(INDEX('ART Forecast'!$C$131:$W$250,MATCH($V21,'ART Forecast'!$B$131:$B$250,0),MATCH(Z$4,'ART Forecast'!$C$130:$W$130,0))*VLOOKUP($V21,'Algorithms &amp; Assumptions'!$B$10:$H$129,6,FALSE)*(1-VLOOKUP($V21,'Algorithms &amp; Assumptions'!$B$10:$J$129,9,FALSE))
+(INDEX('ART Forecast'!$C$131:$W$250,MATCH($V21,'ART Forecast'!$B$131:$B$250,0),MATCH(Z$4,'ART Forecast'!$C$130:$W$130,0))*VLOOKUP($V21,'Algorithms &amp; Assumptions'!$B$10:$H$129,7,FALSE)*VLOOKUP($V21,'Algorithms &amp; Assumptions'!$B$10:$J$129,9,FALSE)*(VLOOKUP($V21,'Algorithms &amp; Assumptions'!$B$10:$C$129,2,FALSE))))</f>
        <v>0</v>
      </c>
      <c r="AA21" s="63">
        <f>(INDEX('ART Totals'!$Z$251:$AT$370,MATCH($V21,'ART Totals'!$Y$251:$Y$370,0),MATCH(AA$4,'ART Totals'!$Z$250:$AT$250,0))*VLOOKUP($V21,'Algorithms &amp; Assumptions'!$B$10:$H$129,5,FALSE))
+(INDEX('ART Forecast'!$C$131:$W$250,MATCH($V21,'ART Forecast'!$B$131:$B$250,0),MATCH(AA$4,'ART Forecast'!$C$130:$W$130,0))*VLOOKUP($V21,'Algorithms &amp; Assumptions'!$B$10:$H$129,6,FALSE)*(1-VLOOKUP($V21,'Algorithms &amp; Assumptions'!$B$10:$J$129,9,FALSE))
+(INDEX('ART Forecast'!$C$131:$W$250,MATCH($V21,'ART Forecast'!$B$131:$B$250,0),MATCH(AA$4,'ART Forecast'!$C$130:$W$130,0))*VLOOKUP($V21,'Algorithms &amp; Assumptions'!$B$10:$H$129,7,FALSE)*VLOOKUP($V21,'Algorithms &amp; Assumptions'!$B$10:$J$129,9,FALSE)*(VLOOKUP($V21,'Algorithms &amp; Assumptions'!$B$10:$C$129,2,FALSE))))</f>
        <v>0</v>
      </c>
      <c r="AB21" s="63">
        <f>(INDEX('ART Totals'!$Z$251:$AT$370,MATCH($V21,'ART Totals'!$Y$251:$Y$370,0),MATCH(AB$4,'ART Totals'!$Z$250:$AT$250,0))*VLOOKUP($V21,'Algorithms &amp; Assumptions'!$B$10:$H$129,5,FALSE))
+(INDEX('ART Forecast'!$C$131:$W$250,MATCH($V21,'ART Forecast'!$B$131:$B$250,0),MATCH(AB$4,'ART Forecast'!$C$130:$W$130,0))*VLOOKUP($V21,'Algorithms &amp; Assumptions'!$B$10:$H$129,6,FALSE)*(1-VLOOKUP($V21,'Algorithms &amp; Assumptions'!$B$10:$J$129,9,FALSE))
+(INDEX('ART Forecast'!$C$131:$W$250,MATCH($V21,'ART Forecast'!$B$131:$B$250,0),MATCH(AB$4,'ART Forecast'!$C$130:$W$130,0))*VLOOKUP($V21,'Algorithms &amp; Assumptions'!$B$10:$H$129,7,FALSE)*VLOOKUP($V21,'Algorithms &amp; Assumptions'!$B$10:$J$129,9,FALSE)*(VLOOKUP($V21,'Algorithms &amp; Assumptions'!$B$10:$C$129,2,FALSE))))</f>
        <v>0</v>
      </c>
      <c r="AC21" s="63">
        <f>(INDEX('ART Totals'!$Z$251:$AT$370,MATCH($V21,'ART Totals'!$Y$251:$Y$370,0),MATCH(AC$4,'ART Totals'!$Z$250:$AT$250,0))*VLOOKUP($V21,'Algorithms &amp; Assumptions'!$B$10:$H$129,5,FALSE))
+(INDEX('ART Forecast'!$C$131:$W$250,MATCH($V21,'ART Forecast'!$B$131:$B$250,0),MATCH(AC$4,'ART Forecast'!$C$130:$W$130,0))*VLOOKUP($V21,'Algorithms &amp; Assumptions'!$B$10:$H$129,6,FALSE)*(1-VLOOKUP($V21,'Algorithms &amp; Assumptions'!$B$10:$J$129,9,FALSE))
+(INDEX('ART Forecast'!$C$131:$W$250,MATCH($V21,'ART Forecast'!$B$131:$B$250,0),MATCH(AC$4,'ART Forecast'!$C$130:$W$130,0))*VLOOKUP($V21,'Algorithms &amp; Assumptions'!$B$10:$H$129,7,FALSE)*VLOOKUP($V21,'Algorithms &amp; Assumptions'!$B$10:$J$129,9,FALSE)*(VLOOKUP($V21,'Algorithms &amp; Assumptions'!$B$10:$C$129,2,FALSE))))</f>
        <v>0</v>
      </c>
    </row>
    <row r="22" spans="2:29" x14ac:dyDescent="0.35">
      <c r="B22" s="29" t="str">
        <f>'ART Totals'!B21</f>
        <v>Burkina Faso</v>
      </c>
      <c r="C22" s="25">
        <f t="shared" si="4"/>
        <v>21005.469980000005</v>
      </c>
      <c r="D22" s="25">
        <f t="shared" si="5"/>
        <v>20799.848300000009</v>
      </c>
      <c r="E22" s="25">
        <f t="shared" si="6"/>
        <v>21490.378286666677</v>
      </c>
      <c r="F22" s="25">
        <f t="shared" si="7"/>
        <v>19917.726693333319</v>
      </c>
      <c r="G22" s="25">
        <f t="shared" si="8"/>
        <v>17263.484700000001</v>
      </c>
      <c r="H22" s="25">
        <f t="shared" si="9"/>
        <v>17031.442706666669</v>
      </c>
      <c r="I22" s="25">
        <f t="shared" si="10"/>
        <v>16799.400713333336</v>
      </c>
      <c r="M22" s="29" t="str">
        <f t="shared" si="11"/>
        <v>Burkina Faso</v>
      </c>
      <c r="N22" s="62">
        <f>(INDEX('ART Totals'!$Z$128:$AT$274,MATCH($M22,'ART Totals'!$Y$128:$Y$274,0),MATCH(N$4,'ART Totals'!$Z$127:$AT$127,0))*VLOOKUP($M22,'Algorithms &amp; Assumptions'!$B$10:$H$129,5,FALSE))
+(INDEX('ART Forecast'!$C$8:$W$127,MATCH($M22,'ART Forecast'!$B$8:$B$127,0),MATCH(N$4,'ART Forecast'!$C$7:$W$7,0))*VLOOKUP($M22,'Algorithms &amp; Assumptions'!$B$10:$H$129,6,FALSE)*(1-VLOOKUP($M22,'Algorithms &amp; Assumptions'!$B$10:$J$129,9,FALSE))
+(INDEX('ART Forecast'!$C$8:$W$127,MATCH($M22,'ART Forecast'!$B$8:$B$127,0),MATCH(N$4,'ART Forecast'!$C$7:$W$7,0))*VLOOKUP($M22,'Algorithms &amp; Assumptions'!$B$10:$H$129,7,FALSE)*VLOOKUP($M22,'Algorithms &amp; Assumptions'!$B$10:$J$129,9,FALSE)*(VLOOKUP($M22,'Algorithms &amp; Assumptions'!$B$10:$C$129,2,FALSE))))</f>
        <v>20228.045640000004</v>
      </c>
      <c r="O22" s="62">
        <f>(INDEX('ART Totals'!$Z$128:$AT$274,MATCH($M22,'ART Totals'!$Y$128:$Y$274,0),MATCH(O$4,'ART Totals'!$Z$127:$AT$127,0))*VLOOKUP($M22,'Algorithms &amp; Assumptions'!$B$10:$H$129,5,FALSE))
+(INDEX('ART Forecast'!$C$8:$W$127,MATCH($M22,'ART Forecast'!$B$8:$B$127,0),MATCH(O$4,'ART Forecast'!$C$7:$W$7,0))*VLOOKUP($M22,'Algorithms &amp; Assumptions'!$B$10:$H$129,6,FALSE)*(1-VLOOKUP($M22,'Algorithms &amp; Assumptions'!$B$10:$J$129,9,FALSE))
+(INDEX('ART Forecast'!$C$8:$W$127,MATCH($M22,'ART Forecast'!$B$8:$B$127,0),MATCH(O$4,'ART Forecast'!$C$7:$W$7,0))*VLOOKUP($M22,'Algorithms &amp; Assumptions'!$B$10:$H$129,7,FALSE)*VLOOKUP($M22,'Algorithms &amp; Assumptions'!$B$10:$J$129,9,FALSE)*(VLOOKUP($M22,'Algorithms &amp; Assumptions'!$B$10:$C$129,2,FALSE))))</f>
        <v>20183.71762000001</v>
      </c>
      <c r="P22" s="62">
        <f>(INDEX('ART Totals'!$Z$128:$AT$274,MATCH($M22,'ART Totals'!$Y$128:$Y$274,0),MATCH(P$4,'ART Totals'!$Z$127:$AT$127,0))*VLOOKUP($M22,'Algorithms &amp; Assumptions'!$B$10:$H$129,5,FALSE))
+(INDEX('ART Forecast'!$C$8:$W$127,MATCH($M22,'ART Forecast'!$B$8:$B$127,0),MATCH(P$4,'ART Forecast'!$C$7:$W$7,0))*VLOOKUP($M22,'Algorithms &amp; Assumptions'!$B$10:$H$129,6,FALSE)*(1-VLOOKUP($M22,'Algorithms &amp; Assumptions'!$B$10:$J$129,9,FALSE))
+(INDEX('ART Forecast'!$C$8:$W$127,MATCH($M22,'ART Forecast'!$B$8:$B$127,0),MATCH(P$4,'ART Forecast'!$C$7:$W$7,0))*VLOOKUP($M22,'Algorithms &amp; Assumptions'!$B$10:$H$129,7,FALSE)*VLOOKUP($M22,'Algorithms &amp; Assumptions'!$B$10:$J$129,9,FALSE)*(VLOOKUP($M22,'Algorithms &amp; Assumptions'!$B$10:$C$129,2,FALSE))))</f>
        <v>20893.109600000011</v>
      </c>
      <c r="Q22" s="62">
        <f>(INDEX('ART Totals'!$Z$128:$AT$274,MATCH($M22,'ART Totals'!$Y$128:$Y$274,0),MATCH(Q$4,'ART Totals'!$Z$127:$AT$127,0))*VLOOKUP($M22,'Algorithms &amp; Assumptions'!$B$10:$H$129,5,FALSE))
+(INDEX('ART Forecast'!$C$8:$W$127,MATCH($M22,'ART Forecast'!$B$8:$B$127,0),MATCH(Q$4,'ART Forecast'!$C$7:$W$7,0))*VLOOKUP($M22,'Algorithms &amp; Assumptions'!$B$10:$H$129,6,FALSE)*(1-VLOOKUP($M22,'Algorithms &amp; Assumptions'!$B$10:$J$129,9,FALSE))
+(INDEX('ART Forecast'!$C$8:$W$127,MATCH($M22,'ART Forecast'!$B$8:$B$127,0),MATCH(Q$4,'ART Forecast'!$C$7:$W$7,0))*VLOOKUP($M22,'Algorithms &amp; Assumptions'!$B$10:$H$129,7,FALSE)*VLOOKUP($M22,'Algorithms &amp; Assumptions'!$B$10:$J$129,9,FALSE)*(VLOOKUP($M22,'Algorithms &amp; Assumptions'!$B$10:$C$129,2,FALSE))))</f>
        <v>19339.319999999985</v>
      </c>
      <c r="R22" s="62">
        <f>(INDEX('ART Totals'!$Z$128:$AT$274,MATCH($M22,'ART Totals'!$Y$128:$Y$274,0),MATCH(R$4,'ART Totals'!$Z$127:$AT$127,0))*VLOOKUP($M22,'Algorithms &amp; Assumptions'!$B$10:$H$129,5,FALSE))
+(INDEX('ART Forecast'!$C$8:$W$127,MATCH($M22,'ART Forecast'!$B$8:$B$127,0),MATCH(R$4,'ART Forecast'!$C$7:$W$7,0))*VLOOKUP($M22,'Algorithms &amp; Assumptions'!$B$10:$H$129,6,FALSE)*(1-VLOOKUP($M22,'Algorithms &amp; Assumptions'!$B$10:$J$129,9,FALSE))
+(INDEX('ART Forecast'!$C$8:$W$127,MATCH($M22,'ART Forecast'!$B$8:$B$127,0),MATCH(R$4,'ART Forecast'!$C$7:$W$7,0))*VLOOKUP($M22,'Algorithms &amp; Assumptions'!$B$10:$H$129,7,FALSE)*VLOOKUP($M22,'Algorithms &amp; Assumptions'!$B$10:$J$129,9,FALSE)*(VLOOKUP($M22,'Algorithms &amp; Assumptions'!$B$10:$C$129,2,FALSE))))</f>
        <v>16703.940000000002</v>
      </c>
      <c r="S22" s="62">
        <f>(INDEX('ART Totals'!$Z$128:$AT$274,MATCH($M22,'ART Totals'!$Y$128:$Y$274,0),MATCH(S$4,'ART Totals'!$Z$127:$AT$127,0))*VLOOKUP($M22,'Algorithms &amp; Assumptions'!$B$10:$H$129,5,FALSE))
+(INDEX('ART Forecast'!$C$8:$W$127,MATCH($M22,'ART Forecast'!$B$8:$B$127,0),MATCH(S$4,'ART Forecast'!$C$7:$W$7,0))*VLOOKUP($M22,'Algorithms &amp; Assumptions'!$B$10:$H$129,6,FALSE)*(1-VLOOKUP($M22,'Algorithms &amp; Assumptions'!$B$10:$J$129,9,FALSE))
+(INDEX('ART Forecast'!$C$8:$W$127,MATCH($M22,'ART Forecast'!$B$8:$B$127,0),MATCH(S$4,'ART Forecast'!$C$7:$W$7,0))*VLOOKUP($M22,'Algorithms &amp; Assumptions'!$B$10:$H$129,7,FALSE)*VLOOKUP($M22,'Algorithms &amp; Assumptions'!$B$10:$J$129,9,FALSE)*(VLOOKUP($M22,'Algorithms &amp; Assumptions'!$B$10:$C$129,2,FALSE))))</f>
        <v>16490.760000000002</v>
      </c>
      <c r="T22" s="62">
        <f>(INDEX('ART Totals'!$Z$128:$AT$274,MATCH($M22,'ART Totals'!$Y$128:$Y$274,0),MATCH(T$4,'ART Totals'!$Z$127:$AT$127,0))*VLOOKUP($M22,'Algorithms &amp; Assumptions'!$B$10:$H$129,5,FALSE))
+(INDEX('ART Forecast'!$C$8:$W$127,MATCH($M22,'ART Forecast'!$B$8:$B$127,0),MATCH(T$4,'ART Forecast'!$C$7:$W$7,0))*VLOOKUP($M22,'Algorithms &amp; Assumptions'!$B$10:$H$129,6,FALSE)*(1-VLOOKUP($M22,'Algorithms &amp; Assumptions'!$B$10:$J$129,9,FALSE))
+(INDEX('ART Forecast'!$C$8:$W$127,MATCH($M22,'ART Forecast'!$B$8:$B$127,0),MATCH(T$4,'ART Forecast'!$C$7:$W$7,0))*VLOOKUP($M22,'Algorithms &amp; Assumptions'!$B$10:$H$129,7,FALSE)*VLOOKUP($M22,'Algorithms &amp; Assumptions'!$B$10:$J$129,9,FALSE)*(VLOOKUP($M22,'Algorithms &amp; Assumptions'!$B$10:$C$129,2,FALSE))))</f>
        <v>16277.580000000002</v>
      </c>
      <c r="U22" s="34"/>
      <c r="V22" s="29" t="str">
        <f t="shared" si="12"/>
        <v>Burkina Faso</v>
      </c>
      <c r="W22" s="63">
        <f>(INDEX('ART Totals'!$Z$251:$AT$370,MATCH($V22,'ART Totals'!$Y$251:$Y$370,0),MATCH(W$4,'ART Totals'!$Z$250:$AT$250,0))*VLOOKUP($V22,'Algorithms &amp; Assumptions'!$B$10:$H$129,5,FALSE))
+(INDEX('ART Forecast'!$C$131:$W$250,MATCH($V22,'ART Forecast'!$B$131:$B$250,0),MATCH(W$4,'ART Forecast'!$C$130:$W$130,0))*VLOOKUP($V22,'Algorithms &amp; Assumptions'!$B$10:$H$129,6,FALSE)*(1-VLOOKUP($V22,'Algorithms &amp; Assumptions'!$B$10:$J$129,9,FALSE))
+(INDEX('ART Forecast'!$C$131:$W$250,MATCH($V22,'ART Forecast'!$B$131:$B$250,0),MATCH(W$4,'ART Forecast'!$C$130:$W$130,0))*VLOOKUP($V22,'Algorithms &amp; Assumptions'!$B$10:$H$129,7,FALSE)*VLOOKUP($V22,'Algorithms &amp; Assumptions'!$B$10:$J$129,9,FALSE)*(VLOOKUP($V22,'Algorithms &amp; Assumptions'!$B$10:$C$129,2,FALSE))))</f>
        <v>777.42434000000026</v>
      </c>
      <c r="X22" s="63">
        <f>(INDEX('ART Totals'!$Z$251:$AT$370,MATCH($V22,'ART Totals'!$Y$251:$Y$370,0),MATCH(X$4,'ART Totals'!$Z$250:$AT$250,0))*VLOOKUP($V22,'Algorithms &amp; Assumptions'!$B$10:$H$129,5,FALSE))
+(INDEX('ART Forecast'!$C$131:$W$250,MATCH($V22,'ART Forecast'!$B$131:$B$250,0),MATCH(X$4,'ART Forecast'!$C$130:$W$130,0))*VLOOKUP($V22,'Algorithms &amp; Assumptions'!$B$10:$H$129,6,FALSE)*(1-VLOOKUP($V22,'Algorithms &amp; Assumptions'!$B$10:$J$129,9,FALSE))
+(INDEX('ART Forecast'!$C$131:$W$250,MATCH($V22,'ART Forecast'!$B$131:$B$250,0),MATCH(X$4,'ART Forecast'!$C$130:$W$130,0))*VLOOKUP($V22,'Algorithms &amp; Assumptions'!$B$10:$H$129,7,FALSE)*VLOOKUP($V22,'Algorithms &amp; Assumptions'!$B$10:$J$129,9,FALSE)*(VLOOKUP($V22,'Algorithms &amp; Assumptions'!$B$10:$C$129,2,FALSE))))</f>
        <v>616.13067999999976</v>
      </c>
      <c r="Y22" s="63">
        <f>(INDEX('ART Totals'!$Z$251:$AT$370,MATCH($V22,'ART Totals'!$Y$251:$Y$370,0),MATCH(Y$4,'ART Totals'!$Z$250:$AT$250,0))*VLOOKUP($V22,'Algorithms &amp; Assumptions'!$B$10:$H$129,5,FALSE))
+(INDEX('ART Forecast'!$C$131:$W$250,MATCH($V22,'ART Forecast'!$B$131:$B$250,0),MATCH(Y$4,'ART Forecast'!$C$130:$W$130,0))*VLOOKUP($V22,'Algorithms &amp; Assumptions'!$B$10:$H$129,6,FALSE)*(1-VLOOKUP($V22,'Algorithms &amp; Assumptions'!$B$10:$J$129,9,FALSE))
+(INDEX('ART Forecast'!$C$131:$W$250,MATCH($V22,'ART Forecast'!$B$131:$B$250,0),MATCH(Y$4,'ART Forecast'!$C$130:$W$130,0))*VLOOKUP($V22,'Algorithms &amp; Assumptions'!$B$10:$H$129,7,FALSE)*VLOOKUP($V22,'Algorithms &amp; Assumptions'!$B$10:$J$129,9,FALSE)*(VLOOKUP($V22,'Algorithms &amp; Assumptions'!$B$10:$C$129,2,FALSE))))</f>
        <v>597.26868666666667</v>
      </c>
      <c r="Z22" s="63">
        <f>(INDEX('ART Totals'!$Z$251:$AT$370,MATCH($V22,'ART Totals'!$Y$251:$Y$370,0),MATCH(Z$4,'ART Totals'!$Z$250:$AT$250,0))*VLOOKUP($V22,'Algorithms &amp; Assumptions'!$B$10:$H$129,5,FALSE))
+(INDEX('ART Forecast'!$C$131:$W$250,MATCH($V22,'ART Forecast'!$B$131:$B$250,0),MATCH(Z$4,'ART Forecast'!$C$130:$W$130,0))*VLOOKUP($V22,'Algorithms &amp; Assumptions'!$B$10:$H$129,6,FALSE)*(1-VLOOKUP($V22,'Algorithms &amp; Assumptions'!$B$10:$J$129,9,FALSE))
+(INDEX('ART Forecast'!$C$131:$W$250,MATCH($V22,'ART Forecast'!$B$131:$B$250,0),MATCH(Z$4,'ART Forecast'!$C$130:$W$130,0))*VLOOKUP($V22,'Algorithms &amp; Assumptions'!$B$10:$H$129,7,FALSE)*VLOOKUP($V22,'Algorithms &amp; Assumptions'!$B$10:$J$129,9,FALSE)*(VLOOKUP($V22,'Algorithms &amp; Assumptions'!$B$10:$C$129,2,FALSE))))</f>
        <v>578.40669333333312</v>
      </c>
      <c r="AA22" s="63">
        <f>(INDEX('ART Totals'!$Z$251:$AT$370,MATCH($V22,'ART Totals'!$Y$251:$Y$370,0),MATCH(AA$4,'ART Totals'!$Z$250:$AT$250,0))*VLOOKUP($V22,'Algorithms &amp; Assumptions'!$B$10:$H$129,5,FALSE))
+(INDEX('ART Forecast'!$C$131:$W$250,MATCH($V22,'ART Forecast'!$B$131:$B$250,0),MATCH(AA$4,'ART Forecast'!$C$130:$W$130,0))*VLOOKUP($V22,'Algorithms &amp; Assumptions'!$B$10:$H$129,6,FALSE)*(1-VLOOKUP($V22,'Algorithms &amp; Assumptions'!$B$10:$J$129,9,FALSE))
+(INDEX('ART Forecast'!$C$131:$W$250,MATCH($V22,'ART Forecast'!$B$131:$B$250,0),MATCH(AA$4,'ART Forecast'!$C$130:$W$130,0))*VLOOKUP($V22,'Algorithms &amp; Assumptions'!$B$10:$H$129,7,FALSE)*VLOOKUP($V22,'Algorithms &amp; Assumptions'!$B$10:$J$129,9,FALSE)*(VLOOKUP($V22,'Algorithms &amp; Assumptions'!$B$10:$C$129,2,FALSE))))</f>
        <v>559.54469999999981</v>
      </c>
      <c r="AB22" s="63">
        <f>(INDEX('ART Totals'!$Z$251:$AT$370,MATCH($V22,'ART Totals'!$Y$251:$Y$370,0),MATCH(AB$4,'ART Totals'!$Z$250:$AT$250,0))*VLOOKUP($V22,'Algorithms &amp; Assumptions'!$B$10:$H$129,5,FALSE))
+(INDEX('ART Forecast'!$C$131:$W$250,MATCH($V22,'ART Forecast'!$B$131:$B$250,0),MATCH(AB$4,'ART Forecast'!$C$130:$W$130,0))*VLOOKUP($V22,'Algorithms &amp; Assumptions'!$B$10:$H$129,6,FALSE)*(1-VLOOKUP($V22,'Algorithms &amp; Assumptions'!$B$10:$J$129,9,FALSE))
+(INDEX('ART Forecast'!$C$131:$W$250,MATCH($V22,'ART Forecast'!$B$131:$B$250,0),MATCH(AB$4,'ART Forecast'!$C$130:$W$130,0))*VLOOKUP($V22,'Algorithms &amp; Assumptions'!$B$10:$H$129,7,FALSE)*VLOOKUP($V22,'Algorithms &amp; Assumptions'!$B$10:$J$129,9,FALSE)*(VLOOKUP($V22,'Algorithms &amp; Assumptions'!$B$10:$C$129,2,FALSE))))</f>
        <v>540.68270666666649</v>
      </c>
      <c r="AC22" s="63">
        <f>(INDEX('ART Totals'!$Z$251:$AT$370,MATCH($V22,'ART Totals'!$Y$251:$Y$370,0),MATCH(AC$4,'ART Totals'!$Z$250:$AT$250,0))*VLOOKUP($V22,'Algorithms &amp; Assumptions'!$B$10:$H$129,5,FALSE))
+(INDEX('ART Forecast'!$C$131:$W$250,MATCH($V22,'ART Forecast'!$B$131:$B$250,0),MATCH(AC$4,'ART Forecast'!$C$130:$W$130,0))*VLOOKUP($V22,'Algorithms &amp; Assumptions'!$B$10:$H$129,6,FALSE)*(1-VLOOKUP($V22,'Algorithms &amp; Assumptions'!$B$10:$J$129,9,FALSE))
+(INDEX('ART Forecast'!$C$131:$W$250,MATCH($V22,'ART Forecast'!$B$131:$B$250,0),MATCH(AC$4,'ART Forecast'!$C$130:$W$130,0))*VLOOKUP($V22,'Algorithms &amp; Assumptions'!$B$10:$H$129,7,FALSE)*VLOOKUP($V22,'Algorithms &amp; Assumptions'!$B$10:$J$129,9,FALSE)*(VLOOKUP($V22,'Algorithms &amp; Assumptions'!$B$10:$C$129,2,FALSE))))</f>
        <v>521.82071333333295</v>
      </c>
    </row>
    <row r="23" spans="2:29" x14ac:dyDescent="0.35">
      <c r="B23" s="29" t="str">
        <f>'ART Totals'!B22</f>
        <v>Burundi</v>
      </c>
      <c r="C23" s="25">
        <f t="shared" si="4"/>
        <v>12872.881889999995</v>
      </c>
      <c r="D23" s="25">
        <f t="shared" si="5"/>
        <v>13589.453129999989</v>
      </c>
      <c r="E23" s="25">
        <f t="shared" si="6"/>
        <v>13815.497703333323</v>
      </c>
      <c r="F23" s="25">
        <f t="shared" si="7"/>
        <v>14041.54227666666</v>
      </c>
      <c r="G23" s="25">
        <f t="shared" si="8"/>
        <v>14267.586849999987</v>
      </c>
      <c r="H23" s="25">
        <f t="shared" si="9"/>
        <v>14493.631423333321</v>
      </c>
      <c r="I23" s="25">
        <f t="shared" si="10"/>
        <v>13274.099776666693</v>
      </c>
      <c r="M23" s="29" t="str">
        <f t="shared" si="11"/>
        <v>Burundi</v>
      </c>
      <c r="N23" s="62">
        <f>(INDEX('ART Totals'!$Z$128:$AT$274,MATCH($M23,'ART Totals'!$Y$128:$Y$274,0),MATCH(N$4,'ART Totals'!$Z$127:$AT$127,0))*VLOOKUP($M23,'Algorithms &amp; Assumptions'!$B$10:$H$129,5,FALSE))
+(INDEX('ART Forecast'!$C$8:$W$127,MATCH($M23,'ART Forecast'!$B$8:$B$127,0),MATCH(N$4,'ART Forecast'!$C$7:$W$7,0))*VLOOKUP($M23,'Algorithms &amp; Assumptions'!$B$10:$H$129,6,FALSE)*(1-VLOOKUP($M23,'Algorithms &amp; Assumptions'!$B$10:$J$129,9,FALSE))
+(INDEX('ART Forecast'!$C$8:$W$127,MATCH($M23,'ART Forecast'!$B$8:$B$127,0),MATCH(N$4,'ART Forecast'!$C$7:$W$7,0))*VLOOKUP($M23,'Algorithms &amp; Assumptions'!$B$10:$H$129,7,FALSE)*VLOOKUP($M23,'Algorithms &amp; Assumptions'!$B$10:$J$129,9,FALSE)*(VLOOKUP($M23,'Algorithms &amp; Assumptions'!$B$10:$C$129,2,FALSE))))</f>
        <v>12381.317519999995</v>
      </c>
      <c r="O23" s="62">
        <f>(INDEX('ART Totals'!$Z$128:$AT$274,MATCH($M23,'ART Totals'!$Y$128:$Y$274,0),MATCH(O$4,'ART Totals'!$Z$127:$AT$127,0))*VLOOKUP($M23,'Algorithms &amp; Assumptions'!$B$10:$H$129,5,FALSE))
+(INDEX('ART Forecast'!$C$8:$W$127,MATCH($M23,'ART Forecast'!$B$8:$B$127,0),MATCH(O$4,'ART Forecast'!$C$7:$W$7,0))*VLOOKUP($M23,'Algorithms &amp; Assumptions'!$B$10:$H$129,6,FALSE)*(1-VLOOKUP($M23,'Algorithms &amp; Assumptions'!$B$10:$J$129,9,FALSE))
+(INDEX('ART Forecast'!$C$8:$W$127,MATCH($M23,'ART Forecast'!$B$8:$B$127,0),MATCH(O$4,'ART Forecast'!$C$7:$W$7,0))*VLOOKUP($M23,'Algorithms &amp; Assumptions'!$B$10:$H$129,7,FALSE)*VLOOKUP($M23,'Algorithms &amp; Assumptions'!$B$10:$J$129,9,FALSE)*(VLOOKUP($M23,'Algorithms &amp; Assumptions'!$B$10:$C$129,2,FALSE))))</f>
        <v>13083.468969999989</v>
      </c>
      <c r="P23" s="62">
        <f>(INDEX('ART Totals'!$Z$128:$AT$274,MATCH($M23,'ART Totals'!$Y$128:$Y$274,0),MATCH(P$4,'ART Totals'!$Z$127:$AT$127,0))*VLOOKUP($M23,'Algorithms &amp; Assumptions'!$B$10:$H$129,5,FALSE))
+(INDEX('ART Forecast'!$C$8:$W$127,MATCH($M23,'ART Forecast'!$B$8:$B$127,0),MATCH(P$4,'ART Forecast'!$C$7:$W$7,0))*VLOOKUP($M23,'Algorithms &amp; Assumptions'!$B$10:$H$129,6,FALSE)*(1-VLOOKUP($M23,'Algorithms &amp; Assumptions'!$B$10:$J$129,9,FALSE))
+(INDEX('ART Forecast'!$C$8:$W$127,MATCH($M23,'ART Forecast'!$B$8:$B$127,0),MATCH(P$4,'ART Forecast'!$C$7:$W$7,0))*VLOOKUP($M23,'Algorithms &amp; Assumptions'!$B$10:$H$129,7,FALSE)*VLOOKUP($M23,'Algorithms &amp; Assumptions'!$B$10:$J$129,9,FALSE)*(VLOOKUP($M23,'Algorithms &amp; Assumptions'!$B$10:$C$129,2,FALSE))))</f>
        <v>13331.87041999999</v>
      </c>
      <c r="Q23" s="62">
        <f>(INDEX('ART Totals'!$Z$128:$AT$274,MATCH($M23,'ART Totals'!$Y$128:$Y$274,0),MATCH(Q$4,'ART Totals'!$Z$127:$AT$127,0))*VLOOKUP($M23,'Algorithms &amp; Assumptions'!$B$10:$H$129,5,FALSE))
+(INDEX('ART Forecast'!$C$8:$W$127,MATCH($M23,'ART Forecast'!$B$8:$B$127,0),MATCH(Q$4,'ART Forecast'!$C$7:$W$7,0))*VLOOKUP($M23,'Algorithms &amp; Assumptions'!$B$10:$H$129,6,FALSE)*(1-VLOOKUP($M23,'Algorithms &amp; Assumptions'!$B$10:$J$129,9,FALSE))
+(INDEX('ART Forecast'!$C$8:$W$127,MATCH($M23,'ART Forecast'!$B$8:$B$127,0),MATCH(Q$4,'ART Forecast'!$C$7:$W$7,0))*VLOOKUP($M23,'Algorithms &amp; Assumptions'!$B$10:$H$129,7,FALSE)*VLOOKUP($M23,'Algorithms &amp; Assumptions'!$B$10:$J$129,9,FALSE)*(VLOOKUP($M23,'Algorithms &amp; Assumptions'!$B$10:$C$129,2,FALSE))))</f>
        <v>13580.271869999993</v>
      </c>
      <c r="R23" s="62">
        <f>(INDEX('ART Totals'!$Z$128:$AT$274,MATCH($M23,'ART Totals'!$Y$128:$Y$274,0),MATCH(R$4,'ART Totals'!$Z$127:$AT$127,0))*VLOOKUP($M23,'Algorithms &amp; Assumptions'!$B$10:$H$129,5,FALSE))
+(INDEX('ART Forecast'!$C$8:$W$127,MATCH($M23,'ART Forecast'!$B$8:$B$127,0),MATCH(R$4,'ART Forecast'!$C$7:$W$7,0))*VLOOKUP($M23,'Algorithms &amp; Assumptions'!$B$10:$H$129,6,FALSE)*(1-VLOOKUP($M23,'Algorithms &amp; Assumptions'!$B$10:$J$129,9,FALSE))
+(INDEX('ART Forecast'!$C$8:$W$127,MATCH($M23,'ART Forecast'!$B$8:$B$127,0),MATCH(R$4,'ART Forecast'!$C$7:$W$7,0))*VLOOKUP($M23,'Algorithms &amp; Assumptions'!$B$10:$H$129,7,FALSE)*VLOOKUP($M23,'Algorithms &amp; Assumptions'!$B$10:$J$129,9,FALSE)*(VLOOKUP($M23,'Algorithms &amp; Assumptions'!$B$10:$C$129,2,FALSE))))</f>
        <v>13828.673319999987</v>
      </c>
      <c r="S23" s="62">
        <f>(INDEX('ART Totals'!$Z$128:$AT$274,MATCH($M23,'ART Totals'!$Y$128:$Y$274,0),MATCH(S$4,'ART Totals'!$Z$127:$AT$127,0))*VLOOKUP($M23,'Algorithms &amp; Assumptions'!$B$10:$H$129,5,FALSE))
+(INDEX('ART Forecast'!$C$8:$W$127,MATCH($M23,'ART Forecast'!$B$8:$B$127,0),MATCH(S$4,'ART Forecast'!$C$7:$W$7,0))*VLOOKUP($M23,'Algorithms &amp; Assumptions'!$B$10:$H$129,6,FALSE)*(1-VLOOKUP($M23,'Algorithms &amp; Assumptions'!$B$10:$J$129,9,FALSE))
+(INDEX('ART Forecast'!$C$8:$W$127,MATCH($M23,'ART Forecast'!$B$8:$B$127,0),MATCH(S$4,'ART Forecast'!$C$7:$W$7,0))*VLOOKUP($M23,'Algorithms &amp; Assumptions'!$B$10:$H$129,7,FALSE)*VLOOKUP($M23,'Algorithms &amp; Assumptions'!$B$10:$J$129,9,FALSE)*(VLOOKUP($M23,'Algorithms &amp; Assumptions'!$B$10:$C$129,2,FALSE))))</f>
        <v>14077.074769999988</v>
      </c>
      <c r="T23" s="62">
        <f>(INDEX('ART Totals'!$Z$128:$AT$274,MATCH($M23,'ART Totals'!$Y$128:$Y$274,0),MATCH(T$4,'ART Totals'!$Z$127:$AT$127,0))*VLOOKUP($M23,'Algorithms &amp; Assumptions'!$B$10:$H$129,5,FALSE))
+(INDEX('ART Forecast'!$C$8:$W$127,MATCH($M23,'ART Forecast'!$B$8:$B$127,0),MATCH(T$4,'ART Forecast'!$C$7:$W$7,0))*VLOOKUP($M23,'Algorithms &amp; Assumptions'!$B$10:$H$129,6,FALSE)*(1-VLOOKUP($M23,'Algorithms &amp; Assumptions'!$B$10:$J$129,9,FALSE))
+(INDEX('ART Forecast'!$C$8:$W$127,MATCH($M23,'ART Forecast'!$B$8:$B$127,0),MATCH(T$4,'ART Forecast'!$C$7:$W$7,0))*VLOOKUP($M23,'Algorithms &amp; Assumptions'!$B$10:$H$129,7,FALSE)*VLOOKUP($M23,'Algorithms &amp; Assumptions'!$B$10:$J$129,9,FALSE)*(VLOOKUP($M23,'Algorithms &amp; Assumptions'!$B$10:$C$129,2,FALSE))))</f>
        <v>12879.900000000027</v>
      </c>
      <c r="U23" s="35"/>
      <c r="V23" s="29" t="str">
        <f t="shared" si="12"/>
        <v>Burundi</v>
      </c>
      <c r="W23" s="63">
        <f>(INDEX('ART Totals'!$Z$251:$AT$370,MATCH($V23,'ART Totals'!$Y$251:$Y$370,0),MATCH(W$4,'ART Totals'!$Z$250:$AT$250,0))*VLOOKUP($V23,'Algorithms &amp; Assumptions'!$B$10:$H$129,5,FALSE))
+(INDEX('ART Forecast'!$C$131:$W$250,MATCH($V23,'ART Forecast'!$B$131:$B$250,0),MATCH(W$4,'ART Forecast'!$C$130:$W$130,0))*VLOOKUP($V23,'Algorithms &amp; Assumptions'!$B$10:$H$129,6,FALSE)*(1-VLOOKUP($V23,'Algorithms &amp; Assumptions'!$B$10:$J$129,9,FALSE))
+(INDEX('ART Forecast'!$C$131:$W$250,MATCH($V23,'ART Forecast'!$B$131:$B$250,0),MATCH(W$4,'ART Forecast'!$C$130:$W$130,0))*VLOOKUP($V23,'Algorithms &amp; Assumptions'!$B$10:$H$129,7,FALSE)*VLOOKUP($V23,'Algorithms &amp; Assumptions'!$B$10:$J$129,9,FALSE)*(VLOOKUP($V23,'Algorithms &amp; Assumptions'!$B$10:$C$129,2,FALSE))))</f>
        <v>491.56436999999983</v>
      </c>
      <c r="X23" s="63">
        <f>(INDEX('ART Totals'!$Z$251:$AT$370,MATCH($V23,'ART Totals'!$Y$251:$Y$370,0),MATCH(X$4,'ART Totals'!$Z$250:$AT$250,0))*VLOOKUP($V23,'Algorithms &amp; Assumptions'!$B$10:$H$129,5,FALSE))
+(INDEX('ART Forecast'!$C$131:$W$250,MATCH($V23,'ART Forecast'!$B$131:$B$250,0),MATCH(X$4,'ART Forecast'!$C$130:$W$130,0))*VLOOKUP($V23,'Algorithms &amp; Assumptions'!$B$10:$H$129,6,FALSE)*(1-VLOOKUP($V23,'Algorithms &amp; Assumptions'!$B$10:$J$129,9,FALSE))
+(INDEX('ART Forecast'!$C$131:$W$250,MATCH($V23,'ART Forecast'!$B$131:$B$250,0),MATCH(X$4,'ART Forecast'!$C$130:$W$130,0))*VLOOKUP($V23,'Algorithms &amp; Assumptions'!$B$10:$H$129,7,FALSE)*VLOOKUP($V23,'Algorithms &amp; Assumptions'!$B$10:$J$129,9,FALSE)*(VLOOKUP($V23,'Algorithms &amp; Assumptions'!$B$10:$C$129,2,FALSE))))</f>
        <v>505.98416000000026</v>
      </c>
      <c r="Y23" s="63">
        <f>(INDEX('ART Totals'!$Z$251:$AT$370,MATCH($V23,'ART Totals'!$Y$251:$Y$370,0),MATCH(Y$4,'ART Totals'!$Z$250:$AT$250,0))*VLOOKUP($V23,'Algorithms &amp; Assumptions'!$B$10:$H$129,5,FALSE))
+(INDEX('ART Forecast'!$C$131:$W$250,MATCH($V23,'ART Forecast'!$B$131:$B$250,0),MATCH(Y$4,'ART Forecast'!$C$130:$W$130,0))*VLOOKUP($V23,'Algorithms &amp; Assumptions'!$B$10:$H$129,6,FALSE)*(1-VLOOKUP($V23,'Algorithms &amp; Assumptions'!$B$10:$J$129,9,FALSE))
+(INDEX('ART Forecast'!$C$131:$W$250,MATCH($V23,'ART Forecast'!$B$131:$B$250,0),MATCH(Y$4,'ART Forecast'!$C$130:$W$130,0))*VLOOKUP($V23,'Algorithms &amp; Assumptions'!$B$10:$H$129,7,FALSE)*VLOOKUP($V23,'Algorithms &amp; Assumptions'!$B$10:$J$129,9,FALSE)*(VLOOKUP($V23,'Algorithms &amp; Assumptions'!$B$10:$C$129,2,FALSE))))</f>
        <v>483.62728333333359</v>
      </c>
      <c r="Z23" s="63">
        <f>(INDEX('ART Totals'!$Z$251:$AT$370,MATCH($V23,'ART Totals'!$Y$251:$Y$370,0),MATCH(Z$4,'ART Totals'!$Z$250:$AT$250,0))*VLOOKUP($V23,'Algorithms &amp; Assumptions'!$B$10:$H$129,5,FALSE))
+(INDEX('ART Forecast'!$C$131:$W$250,MATCH($V23,'ART Forecast'!$B$131:$B$250,0),MATCH(Z$4,'ART Forecast'!$C$130:$W$130,0))*VLOOKUP($V23,'Algorithms &amp; Assumptions'!$B$10:$H$129,6,FALSE)*(1-VLOOKUP($V23,'Algorithms &amp; Assumptions'!$B$10:$J$129,9,FALSE))
+(INDEX('ART Forecast'!$C$131:$W$250,MATCH($V23,'ART Forecast'!$B$131:$B$250,0),MATCH(Z$4,'ART Forecast'!$C$130:$W$130,0))*VLOOKUP($V23,'Algorithms &amp; Assumptions'!$B$10:$H$129,7,FALSE)*VLOOKUP($V23,'Algorithms &amp; Assumptions'!$B$10:$J$129,9,FALSE)*(VLOOKUP($V23,'Algorithms &amp; Assumptions'!$B$10:$C$129,2,FALSE))))</f>
        <v>461.27040666666676</v>
      </c>
      <c r="AA23" s="63">
        <f>(INDEX('ART Totals'!$Z$251:$AT$370,MATCH($V23,'ART Totals'!$Y$251:$Y$370,0),MATCH(AA$4,'ART Totals'!$Z$250:$AT$250,0))*VLOOKUP($V23,'Algorithms &amp; Assumptions'!$B$10:$H$129,5,FALSE))
+(INDEX('ART Forecast'!$C$131:$W$250,MATCH($V23,'ART Forecast'!$B$131:$B$250,0),MATCH(AA$4,'ART Forecast'!$C$130:$W$130,0))*VLOOKUP($V23,'Algorithms &amp; Assumptions'!$B$10:$H$129,6,FALSE)*(1-VLOOKUP($V23,'Algorithms &amp; Assumptions'!$B$10:$J$129,9,FALSE))
+(INDEX('ART Forecast'!$C$131:$W$250,MATCH($V23,'ART Forecast'!$B$131:$B$250,0),MATCH(AA$4,'ART Forecast'!$C$130:$W$130,0))*VLOOKUP($V23,'Algorithms &amp; Assumptions'!$B$10:$H$129,7,FALSE)*VLOOKUP($V23,'Algorithms &amp; Assumptions'!$B$10:$J$129,9,FALSE)*(VLOOKUP($V23,'Algorithms &amp; Assumptions'!$B$10:$C$129,2,FALSE))))</f>
        <v>438.91353000000004</v>
      </c>
      <c r="AB23" s="63">
        <f>(INDEX('ART Totals'!$Z$251:$AT$370,MATCH($V23,'ART Totals'!$Y$251:$Y$370,0),MATCH(AB$4,'ART Totals'!$Z$250:$AT$250,0))*VLOOKUP($V23,'Algorithms &amp; Assumptions'!$B$10:$H$129,5,FALSE))
+(INDEX('ART Forecast'!$C$131:$W$250,MATCH($V23,'ART Forecast'!$B$131:$B$250,0),MATCH(AB$4,'ART Forecast'!$C$130:$W$130,0))*VLOOKUP($V23,'Algorithms &amp; Assumptions'!$B$10:$H$129,6,FALSE)*(1-VLOOKUP($V23,'Algorithms &amp; Assumptions'!$B$10:$J$129,9,FALSE))
+(INDEX('ART Forecast'!$C$131:$W$250,MATCH($V23,'ART Forecast'!$B$131:$B$250,0),MATCH(AB$4,'ART Forecast'!$C$130:$W$130,0))*VLOOKUP($V23,'Algorithms &amp; Assumptions'!$B$10:$H$129,7,FALSE)*VLOOKUP($V23,'Algorithms &amp; Assumptions'!$B$10:$J$129,9,FALSE)*(VLOOKUP($V23,'Algorithms &amp; Assumptions'!$B$10:$C$129,2,FALSE))))</f>
        <v>416.55665333333349</v>
      </c>
      <c r="AC23" s="63">
        <f>(INDEX('ART Totals'!$Z$251:$AT$370,MATCH($V23,'ART Totals'!$Y$251:$Y$370,0),MATCH(AC$4,'ART Totals'!$Z$250:$AT$250,0))*VLOOKUP($V23,'Algorithms &amp; Assumptions'!$B$10:$H$129,5,FALSE))
+(INDEX('ART Forecast'!$C$131:$W$250,MATCH($V23,'ART Forecast'!$B$131:$B$250,0),MATCH(AC$4,'ART Forecast'!$C$130:$W$130,0))*VLOOKUP($V23,'Algorithms &amp; Assumptions'!$B$10:$H$129,6,FALSE)*(1-VLOOKUP($V23,'Algorithms &amp; Assumptions'!$B$10:$J$129,9,FALSE))
+(INDEX('ART Forecast'!$C$131:$W$250,MATCH($V23,'ART Forecast'!$B$131:$B$250,0),MATCH(AC$4,'ART Forecast'!$C$130:$W$130,0))*VLOOKUP($V23,'Algorithms &amp; Assumptions'!$B$10:$H$129,7,FALSE)*VLOOKUP($V23,'Algorithms &amp; Assumptions'!$B$10:$J$129,9,FALSE)*(VLOOKUP($V23,'Algorithms &amp; Assumptions'!$B$10:$C$129,2,FALSE))))</f>
        <v>394.19977666666705</v>
      </c>
    </row>
    <row r="24" spans="2:29" x14ac:dyDescent="0.35">
      <c r="B24" s="29" t="str">
        <f>'ART Totals'!B23</f>
        <v>Cambodia</v>
      </c>
      <c r="C24" s="25">
        <f t="shared" si="4"/>
        <v>10643.93132</v>
      </c>
      <c r="D24" s="25">
        <f t="shared" si="5"/>
        <v>9749.5440533333403</v>
      </c>
      <c r="E24" s="25">
        <f t="shared" si="6"/>
        <v>9932.3317866666694</v>
      </c>
      <c r="F24" s="25">
        <f t="shared" si="7"/>
        <v>10115.119520000002</v>
      </c>
      <c r="G24" s="25">
        <f t="shared" si="8"/>
        <v>10298.18592</v>
      </c>
      <c r="H24" s="25">
        <f t="shared" si="9"/>
        <v>10485.900479999998</v>
      </c>
      <c r="I24" s="25">
        <f t="shared" si="10"/>
        <v>10673.615039999995</v>
      </c>
      <c r="M24" s="29" t="str">
        <f t="shared" si="11"/>
        <v>Cambodia</v>
      </c>
      <c r="N24" s="62">
        <f>(INDEX('ART Totals'!$Z$128:$AT$274,MATCH($M24,'ART Totals'!$Y$128:$Y$274,0),MATCH(N$4,'ART Totals'!$Z$127:$AT$127,0))*VLOOKUP($M24,'Algorithms &amp; Assumptions'!$B$10:$H$129,5,FALSE))
+(INDEX('ART Forecast'!$C$8:$W$127,MATCH($M24,'ART Forecast'!$B$8:$B$127,0),MATCH(N$4,'ART Forecast'!$C$7:$W$7,0))*VLOOKUP($M24,'Algorithms &amp; Assumptions'!$B$10:$H$129,6,FALSE)*(1-VLOOKUP($M24,'Algorithms &amp; Assumptions'!$B$10:$J$129,9,FALSE))
+(INDEX('ART Forecast'!$C$8:$W$127,MATCH($M24,'ART Forecast'!$B$8:$B$127,0),MATCH(N$4,'ART Forecast'!$C$7:$W$7,0))*VLOOKUP($M24,'Algorithms &amp; Assumptions'!$B$10:$H$129,7,FALSE)*VLOOKUP($M24,'Algorithms &amp; Assumptions'!$B$10:$J$129,9,FALSE)*(VLOOKUP($M24,'Algorithms &amp; Assumptions'!$B$10:$C$129,2,FALSE))))</f>
        <v>10529.07768</v>
      </c>
      <c r="O24" s="62">
        <f>(INDEX('ART Totals'!$Z$128:$AT$274,MATCH($M24,'ART Totals'!$Y$128:$Y$274,0),MATCH(O$4,'ART Totals'!$Z$127:$AT$127,0))*VLOOKUP($M24,'Algorithms &amp; Assumptions'!$B$10:$H$129,5,FALSE))
+(INDEX('ART Forecast'!$C$8:$W$127,MATCH($M24,'ART Forecast'!$B$8:$B$127,0),MATCH(O$4,'ART Forecast'!$C$7:$W$7,0))*VLOOKUP($M24,'Algorithms &amp; Assumptions'!$B$10:$H$129,6,FALSE)*(1-VLOOKUP($M24,'Algorithms &amp; Assumptions'!$B$10:$J$129,9,FALSE))
+(INDEX('ART Forecast'!$C$8:$W$127,MATCH($M24,'ART Forecast'!$B$8:$B$127,0),MATCH(O$4,'ART Forecast'!$C$7:$W$7,0))*VLOOKUP($M24,'Algorithms &amp; Assumptions'!$B$10:$H$129,7,FALSE)*VLOOKUP($M24,'Algorithms &amp; Assumptions'!$B$10:$J$129,9,FALSE)*(VLOOKUP($M24,'Algorithms &amp; Assumptions'!$B$10:$C$129,2,FALSE))))</f>
        <v>9735.0422400000061</v>
      </c>
      <c r="P24" s="62">
        <f>(INDEX('ART Totals'!$Z$128:$AT$274,MATCH($M24,'ART Totals'!$Y$128:$Y$274,0),MATCH(P$4,'ART Totals'!$Z$127:$AT$127,0))*VLOOKUP($M24,'Algorithms &amp; Assumptions'!$B$10:$H$129,5,FALSE))
+(INDEX('ART Forecast'!$C$8:$W$127,MATCH($M24,'ART Forecast'!$B$8:$B$127,0),MATCH(P$4,'ART Forecast'!$C$7:$W$7,0))*VLOOKUP($M24,'Algorithms &amp; Assumptions'!$B$10:$H$129,6,FALSE)*(1-VLOOKUP($M24,'Algorithms &amp; Assumptions'!$B$10:$J$129,9,FALSE))
+(INDEX('ART Forecast'!$C$8:$W$127,MATCH($M24,'ART Forecast'!$B$8:$B$127,0),MATCH(P$4,'ART Forecast'!$C$7:$W$7,0))*VLOOKUP($M24,'Algorithms &amp; Assumptions'!$B$10:$H$129,7,FALSE)*VLOOKUP($M24,'Algorithms &amp; Assumptions'!$B$10:$J$129,9,FALSE)*(VLOOKUP($M24,'Algorithms &amp; Assumptions'!$B$10:$C$129,2,FALSE))))</f>
        <v>9922.7568000000028</v>
      </c>
      <c r="Q24" s="62">
        <f>(INDEX('ART Totals'!$Z$128:$AT$274,MATCH($M24,'ART Totals'!$Y$128:$Y$274,0),MATCH(Q$4,'ART Totals'!$Z$127:$AT$127,0))*VLOOKUP($M24,'Algorithms &amp; Assumptions'!$B$10:$H$129,5,FALSE))
+(INDEX('ART Forecast'!$C$8:$W$127,MATCH($M24,'ART Forecast'!$B$8:$B$127,0),MATCH(Q$4,'ART Forecast'!$C$7:$W$7,0))*VLOOKUP($M24,'Algorithms &amp; Assumptions'!$B$10:$H$129,6,FALSE)*(1-VLOOKUP($M24,'Algorithms &amp; Assumptions'!$B$10:$J$129,9,FALSE))
+(INDEX('ART Forecast'!$C$8:$W$127,MATCH($M24,'ART Forecast'!$B$8:$B$127,0),MATCH(Q$4,'ART Forecast'!$C$7:$W$7,0))*VLOOKUP($M24,'Algorithms &amp; Assumptions'!$B$10:$H$129,7,FALSE)*VLOOKUP($M24,'Algorithms &amp; Assumptions'!$B$10:$J$129,9,FALSE)*(VLOOKUP($M24,'Algorithms &amp; Assumptions'!$B$10:$C$129,2,FALSE))))</f>
        <v>10110.471360000001</v>
      </c>
      <c r="R24" s="62">
        <f>(INDEX('ART Totals'!$Z$128:$AT$274,MATCH($M24,'ART Totals'!$Y$128:$Y$274,0),MATCH(R$4,'ART Totals'!$Z$127:$AT$127,0))*VLOOKUP($M24,'Algorithms &amp; Assumptions'!$B$10:$H$129,5,FALSE))
+(INDEX('ART Forecast'!$C$8:$W$127,MATCH($M24,'ART Forecast'!$B$8:$B$127,0),MATCH(R$4,'ART Forecast'!$C$7:$W$7,0))*VLOOKUP($M24,'Algorithms &amp; Assumptions'!$B$10:$H$129,6,FALSE)*(1-VLOOKUP($M24,'Algorithms &amp; Assumptions'!$B$10:$J$129,9,FALSE))
+(INDEX('ART Forecast'!$C$8:$W$127,MATCH($M24,'ART Forecast'!$B$8:$B$127,0),MATCH(R$4,'ART Forecast'!$C$7:$W$7,0))*VLOOKUP($M24,'Algorithms &amp; Assumptions'!$B$10:$H$129,7,FALSE)*VLOOKUP($M24,'Algorithms &amp; Assumptions'!$B$10:$J$129,9,FALSE)*(VLOOKUP($M24,'Algorithms &amp; Assumptions'!$B$10:$C$129,2,FALSE))))</f>
        <v>10298.18592</v>
      </c>
      <c r="S24" s="62">
        <f>(INDEX('ART Totals'!$Z$128:$AT$274,MATCH($M24,'ART Totals'!$Y$128:$Y$274,0),MATCH(S$4,'ART Totals'!$Z$127:$AT$127,0))*VLOOKUP($M24,'Algorithms &amp; Assumptions'!$B$10:$H$129,5,FALSE))
+(INDEX('ART Forecast'!$C$8:$W$127,MATCH($M24,'ART Forecast'!$B$8:$B$127,0),MATCH(S$4,'ART Forecast'!$C$7:$W$7,0))*VLOOKUP($M24,'Algorithms &amp; Assumptions'!$B$10:$H$129,6,FALSE)*(1-VLOOKUP($M24,'Algorithms &amp; Assumptions'!$B$10:$J$129,9,FALSE))
+(INDEX('ART Forecast'!$C$8:$W$127,MATCH($M24,'ART Forecast'!$B$8:$B$127,0),MATCH(S$4,'ART Forecast'!$C$7:$W$7,0))*VLOOKUP($M24,'Algorithms &amp; Assumptions'!$B$10:$H$129,7,FALSE)*VLOOKUP($M24,'Algorithms &amp; Assumptions'!$B$10:$J$129,9,FALSE)*(VLOOKUP($M24,'Algorithms &amp; Assumptions'!$B$10:$C$129,2,FALSE))))</f>
        <v>10485.900479999998</v>
      </c>
      <c r="T24" s="62">
        <f>(INDEX('ART Totals'!$Z$128:$AT$274,MATCH($M24,'ART Totals'!$Y$128:$Y$274,0),MATCH(T$4,'ART Totals'!$Z$127:$AT$127,0))*VLOOKUP($M24,'Algorithms &amp; Assumptions'!$B$10:$H$129,5,FALSE))
+(INDEX('ART Forecast'!$C$8:$W$127,MATCH($M24,'ART Forecast'!$B$8:$B$127,0),MATCH(T$4,'ART Forecast'!$C$7:$W$7,0))*VLOOKUP($M24,'Algorithms &amp; Assumptions'!$B$10:$H$129,6,FALSE)*(1-VLOOKUP($M24,'Algorithms &amp; Assumptions'!$B$10:$J$129,9,FALSE))
+(INDEX('ART Forecast'!$C$8:$W$127,MATCH($M24,'ART Forecast'!$B$8:$B$127,0),MATCH(T$4,'ART Forecast'!$C$7:$W$7,0))*VLOOKUP($M24,'Algorithms &amp; Assumptions'!$B$10:$H$129,7,FALSE)*VLOOKUP($M24,'Algorithms &amp; Assumptions'!$B$10:$J$129,9,FALSE)*(VLOOKUP($M24,'Algorithms &amp; Assumptions'!$B$10:$C$129,2,FALSE))))</f>
        <v>10673.615039999995</v>
      </c>
      <c r="U24" s="6"/>
      <c r="V24" s="29" t="str">
        <f t="shared" si="12"/>
        <v>Cambodia</v>
      </c>
      <c r="W24" s="63">
        <f>(INDEX('ART Totals'!$Z$251:$AT$370,MATCH($V24,'ART Totals'!$Y$251:$Y$370,0),MATCH(W$4,'ART Totals'!$Z$250:$AT$250,0))*VLOOKUP($V24,'Algorithms &amp; Assumptions'!$B$10:$H$129,5,FALSE))
+(INDEX('ART Forecast'!$C$131:$W$250,MATCH($V24,'ART Forecast'!$B$131:$B$250,0),MATCH(W$4,'ART Forecast'!$C$130:$W$130,0))*VLOOKUP($V24,'Algorithms &amp; Assumptions'!$B$10:$H$129,6,FALSE)*(1-VLOOKUP($V24,'Algorithms &amp; Assumptions'!$B$10:$J$129,9,FALSE))
+(INDEX('ART Forecast'!$C$131:$W$250,MATCH($V24,'ART Forecast'!$B$131:$B$250,0),MATCH(W$4,'ART Forecast'!$C$130:$W$130,0))*VLOOKUP($V24,'Algorithms &amp; Assumptions'!$B$10:$H$129,7,FALSE)*VLOOKUP($V24,'Algorithms &amp; Assumptions'!$B$10:$J$129,9,FALSE)*(VLOOKUP($V24,'Algorithms &amp; Assumptions'!$B$10:$C$129,2,FALSE))))</f>
        <v>114.85364000000003</v>
      </c>
      <c r="X24" s="63">
        <f>(INDEX('ART Totals'!$Z$251:$AT$370,MATCH($V24,'ART Totals'!$Y$251:$Y$370,0),MATCH(X$4,'ART Totals'!$Z$250:$AT$250,0))*VLOOKUP($V24,'Algorithms &amp; Assumptions'!$B$10:$H$129,5,FALSE))
+(INDEX('ART Forecast'!$C$131:$W$250,MATCH($V24,'ART Forecast'!$B$131:$B$250,0),MATCH(X$4,'ART Forecast'!$C$130:$W$130,0))*VLOOKUP($V24,'Algorithms &amp; Assumptions'!$B$10:$H$129,6,FALSE)*(1-VLOOKUP($V24,'Algorithms &amp; Assumptions'!$B$10:$J$129,9,FALSE))
+(INDEX('ART Forecast'!$C$131:$W$250,MATCH($V24,'ART Forecast'!$B$131:$B$250,0),MATCH(X$4,'ART Forecast'!$C$130:$W$130,0))*VLOOKUP($V24,'Algorithms &amp; Assumptions'!$B$10:$H$129,7,FALSE)*VLOOKUP($V24,'Algorithms &amp; Assumptions'!$B$10:$J$129,9,FALSE)*(VLOOKUP($V24,'Algorithms &amp; Assumptions'!$B$10:$C$129,2,FALSE))))</f>
        <v>14.501813333333345</v>
      </c>
      <c r="Y24" s="63">
        <f>(INDEX('ART Totals'!$Z$251:$AT$370,MATCH($V24,'ART Totals'!$Y$251:$Y$370,0),MATCH(Y$4,'ART Totals'!$Z$250:$AT$250,0))*VLOOKUP($V24,'Algorithms &amp; Assumptions'!$B$10:$H$129,5,FALSE))
+(INDEX('ART Forecast'!$C$131:$W$250,MATCH($V24,'ART Forecast'!$B$131:$B$250,0),MATCH(Y$4,'ART Forecast'!$C$130:$W$130,0))*VLOOKUP($V24,'Algorithms &amp; Assumptions'!$B$10:$H$129,6,FALSE)*(1-VLOOKUP($V24,'Algorithms &amp; Assumptions'!$B$10:$J$129,9,FALSE))
+(INDEX('ART Forecast'!$C$131:$W$250,MATCH($V24,'ART Forecast'!$B$131:$B$250,0),MATCH(Y$4,'ART Forecast'!$C$130:$W$130,0))*VLOOKUP($V24,'Algorithms &amp; Assumptions'!$B$10:$H$129,7,FALSE)*VLOOKUP($V24,'Algorithms &amp; Assumptions'!$B$10:$J$129,9,FALSE)*(VLOOKUP($V24,'Algorithms &amp; Assumptions'!$B$10:$C$129,2,FALSE))))</f>
        <v>9.574986666666673</v>
      </c>
      <c r="Z24" s="63">
        <f>(INDEX('ART Totals'!$Z$251:$AT$370,MATCH($V24,'ART Totals'!$Y$251:$Y$370,0),MATCH(Z$4,'ART Totals'!$Z$250:$AT$250,0))*VLOOKUP($V24,'Algorithms &amp; Assumptions'!$B$10:$H$129,5,FALSE))
+(INDEX('ART Forecast'!$C$131:$W$250,MATCH($V24,'ART Forecast'!$B$131:$B$250,0),MATCH(Z$4,'ART Forecast'!$C$130:$W$130,0))*VLOOKUP($V24,'Algorithms &amp; Assumptions'!$B$10:$H$129,6,FALSE)*(1-VLOOKUP($V24,'Algorithms &amp; Assumptions'!$B$10:$J$129,9,FALSE))
+(INDEX('ART Forecast'!$C$131:$W$250,MATCH($V24,'ART Forecast'!$B$131:$B$250,0),MATCH(Z$4,'ART Forecast'!$C$130:$W$130,0))*VLOOKUP($V24,'Algorithms &amp; Assumptions'!$B$10:$H$129,7,FALSE)*VLOOKUP($V24,'Algorithms &amp; Assumptions'!$B$10:$J$129,9,FALSE)*(VLOOKUP($V24,'Algorithms &amp; Assumptions'!$B$10:$C$129,2,FALSE))))</f>
        <v>4.6481600000000016</v>
      </c>
      <c r="AA24" s="63">
        <f>(INDEX('ART Totals'!$Z$251:$AT$370,MATCH($V24,'ART Totals'!$Y$251:$Y$370,0),MATCH(AA$4,'ART Totals'!$Z$250:$AT$250,0))*VLOOKUP($V24,'Algorithms &amp; Assumptions'!$B$10:$H$129,5,FALSE))
+(INDEX('ART Forecast'!$C$131:$W$250,MATCH($V24,'ART Forecast'!$B$131:$B$250,0),MATCH(AA$4,'ART Forecast'!$C$130:$W$130,0))*VLOOKUP($V24,'Algorithms &amp; Assumptions'!$B$10:$H$129,6,FALSE)*(1-VLOOKUP($V24,'Algorithms &amp; Assumptions'!$B$10:$J$129,9,FALSE))
+(INDEX('ART Forecast'!$C$131:$W$250,MATCH($V24,'ART Forecast'!$B$131:$B$250,0),MATCH(AA$4,'ART Forecast'!$C$130:$W$130,0))*VLOOKUP($V24,'Algorithms &amp; Assumptions'!$B$10:$H$129,7,FALSE)*VLOOKUP($V24,'Algorithms &amp; Assumptions'!$B$10:$J$129,9,FALSE)*(VLOOKUP($V24,'Algorithms &amp; Assumptions'!$B$10:$C$129,2,FALSE))))</f>
        <v>0</v>
      </c>
      <c r="AB24" s="63">
        <f>(INDEX('ART Totals'!$Z$251:$AT$370,MATCH($V24,'ART Totals'!$Y$251:$Y$370,0),MATCH(AB$4,'ART Totals'!$Z$250:$AT$250,0))*VLOOKUP($V24,'Algorithms &amp; Assumptions'!$B$10:$H$129,5,FALSE))
+(INDEX('ART Forecast'!$C$131:$W$250,MATCH($V24,'ART Forecast'!$B$131:$B$250,0),MATCH(AB$4,'ART Forecast'!$C$130:$W$130,0))*VLOOKUP($V24,'Algorithms &amp; Assumptions'!$B$10:$H$129,6,FALSE)*(1-VLOOKUP($V24,'Algorithms &amp; Assumptions'!$B$10:$J$129,9,FALSE))
+(INDEX('ART Forecast'!$C$131:$W$250,MATCH($V24,'ART Forecast'!$B$131:$B$250,0),MATCH(AB$4,'ART Forecast'!$C$130:$W$130,0))*VLOOKUP($V24,'Algorithms &amp; Assumptions'!$B$10:$H$129,7,FALSE)*VLOOKUP($V24,'Algorithms &amp; Assumptions'!$B$10:$J$129,9,FALSE)*(VLOOKUP($V24,'Algorithms &amp; Assumptions'!$B$10:$C$129,2,FALSE))))</f>
        <v>0</v>
      </c>
      <c r="AC24" s="63">
        <f>(INDEX('ART Totals'!$Z$251:$AT$370,MATCH($V24,'ART Totals'!$Y$251:$Y$370,0),MATCH(AC$4,'ART Totals'!$Z$250:$AT$250,0))*VLOOKUP($V24,'Algorithms &amp; Assumptions'!$B$10:$H$129,5,FALSE))
+(INDEX('ART Forecast'!$C$131:$W$250,MATCH($V24,'ART Forecast'!$B$131:$B$250,0),MATCH(AC$4,'ART Forecast'!$C$130:$W$130,0))*VLOOKUP($V24,'Algorithms &amp; Assumptions'!$B$10:$H$129,6,FALSE)*(1-VLOOKUP($V24,'Algorithms &amp; Assumptions'!$B$10:$J$129,9,FALSE))
+(INDEX('ART Forecast'!$C$131:$W$250,MATCH($V24,'ART Forecast'!$B$131:$B$250,0),MATCH(AC$4,'ART Forecast'!$C$130:$W$130,0))*VLOOKUP($V24,'Algorithms &amp; Assumptions'!$B$10:$H$129,7,FALSE)*VLOOKUP($V24,'Algorithms &amp; Assumptions'!$B$10:$J$129,9,FALSE)*(VLOOKUP($V24,'Algorithms &amp; Assumptions'!$B$10:$C$129,2,FALSE))))</f>
        <v>0</v>
      </c>
    </row>
    <row r="25" spans="2:29" x14ac:dyDescent="0.35">
      <c r="B25" s="29" t="str">
        <f>'ART Totals'!B24</f>
        <v>Cameroon</v>
      </c>
      <c r="C25" s="25">
        <f t="shared" si="4"/>
        <v>106496.49098000003</v>
      </c>
      <c r="D25" s="25">
        <f t="shared" si="5"/>
        <v>106308.49130000072</v>
      </c>
      <c r="E25" s="25">
        <f t="shared" si="6"/>
        <v>73925.725720000322</v>
      </c>
      <c r="F25" s="25">
        <f t="shared" si="7"/>
        <v>70215.13236222291</v>
      </c>
      <c r="G25" s="25">
        <f t="shared" si="8"/>
        <v>71720.657522963156</v>
      </c>
      <c r="H25" s="25">
        <f t="shared" si="9"/>
        <v>69748.770338025293</v>
      </c>
      <c r="I25" s="25">
        <f t="shared" si="10"/>
        <v>70095.158050205762</v>
      </c>
      <c r="M25" s="29" t="str">
        <f t="shared" si="11"/>
        <v>Cameroon</v>
      </c>
      <c r="N25" s="62">
        <f>(INDEX('ART Totals'!$Z$128:$AT$274,MATCH($M25,'ART Totals'!$Y$128:$Y$274,0),MATCH(N$4,'ART Totals'!$Z$127:$AT$127,0))*VLOOKUP($M25,'Algorithms &amp; Assumptions'!$B$10:$H$129,5,FALSE))
+(INDEX('ART Forecast'!$C$8:$W$127,MATCH($M25,'ART Forecast'!$B$8:$B$127,0),MATCH(N$4,'ART Forecast'!$C$7:$W$7,0))*VLOOKUP($M25,'Algorithms &amp; Assumptions'!$B$10:$H$129,6,FALSE)*(1-VLOOKUP($M25,'Algorithms &amp; Assumptions'!$B$10:$J$129,9,FALSE))
+(INDEX('ART Forecast'!$C$8:$W$127,MATCH($M25,'ART Forecast'!$B$8:$B$127,0),MATCH(N$4,'ART Forecast'!$C$7:$W$7,0))*VLOOKUP($M25,'Algorithms &amp; Assumptions'!$B$10:$H$129,7,FALSE)*VLOOKUP($M25,'Algorithms &amp; Assumptions'!$B$10:$J$129,9,FALSE)*(VLOOKUP($M25,'Algorithms &amp; Assumptions'!$B$10:$C$129,2,FALSE))))</f>
        <v>103967.08410000004</v>
      </c>
      <c r="O25" s="62">
        <f>(INDEX('ART Totals'!$Z$128:$AT$274,MATCH($M25,'ART Totals'!$Y$128:$Y$274,0),MATCH(O$4,'ART Totals'!$Z$127:$AT$127,0))*VLOOKUP($M25,'Algorithms &amp; Assumptions'!$B$10:$H$129,5,FALSE))
+(INDEX('ART Forecast'!$C$8:$W$127,MATCH($M25,'ART Forecast'!$B$8:$B$127,0),MATCH(O$4,'ART Forecast'!$C$7:$W$7,0))*VLOOKUP($M25,'Algorithms &amp; Assumptions'!$B$10:$H$129,6,FALSE)*(1-VLOOKUP($M25,'Algorithms &amp; Assumptions'!$B$10:$J$129,9,FALSE))
+(INDEX('ART Forecast'!$C$8:$W$127,MATCH($M25,'ART Forecast'!$B$8:$B$127,0),MATCH(O$4,'ART Forecast'!$C$7:$W$7,0))*VLOOKUP($M25,'Algorithms &amp; Assumptions'!$B$10:$H$129,7,FALSE)*VLOOKUP($M25,'Algorithms &amp; Assumptions'!$B$10:$J$129,9,FALSE)*(VLOOKUP($M25,'Algorithms &amp; Assumptions'!$B$10:$C$129,2,FALSE))))</f>
        <v>103338.95000000072</v>
      </c>
      <c r="P25" s="62">
        <f>(INDEX('ART Totals'!$Z$128:$AT$274,MATCH($M25,'ART Totals'!$Y$128:$Y$274,0),MATCH(P$4,'ART Totals'!$Z$127:$AT$127,0))*VLOOKUP($M25,'Algorithms &amp; Assumptions'!$B$10:$H$129,5,FALSE))
+(INDEX('ART Forecast'!$C$8:$W$127,MATCH($M25,'ART Forecast'!$B$8:$B$127,0),MATCH(P$4,'ART Forecast'!$C$7:$W$7,0))*VLOOKUP($M25,'Algorithms &amp; Assumptions'!$B$10:$H$129,6,FALSE)*(1-VLOOKUP($M25,'Algorithms &amp; Assumptions'!$B$10:$J$129,9,FALSE))
+(INDEX('ART Forecast'!$C$8:$W$127,MATCH($M25,'ART Forecast'!$B$8:$B$127,0),MATCH(P$4,'ART Forecast'!$C$7:$W$7,0))*VLOOKUP($M25,'Algorithms &amp; Assumptions'!$B$10:$H$129,7,FALSE)*VLOOKUP($M25,'Algorithms &amp; Assumptions'!$B$10:$J$129,9,FALSE)*(VLOOKUP($M25,'Algorithms &amp; Assumptions'!$B$10:$C$129,2,FALSE))))</f>
        <v>70874.466666666995</v>
      </c>
      <c r="Q25" s="62">
        <f>(INDEX('ART Totals'!$Z$128:$AT$274,MATCH($M25,'ART Totals'!$Y$128:$Y$274,0),MATCH(Q$4,'ART Totals'!$Z$127:$AT$127,0))*VLOOKUP($M25,'Algorithms &amp; Assumptions'!$B$10:$H$129,5,FALSE))
+(INDEX('ART Forecast'!$C$8:$W$127,MATCH($M25,'ART Forecast'!$B$8:$B$127,0),MATCH(Q$4,'ART Forecast'!$C$7:$W$7,0))*VLOOKUP($M25,'Algorithms &amp; Assumptions'!$B$10:$H$129,6,FALSE)*(1-VLOOKUP($M25,'Algorithms &amp; Assumptions'!$B$10:$J$129,9,FALSE))
+(INDEX('ART Forecast'!$C$8:$W$127,MATCH($M25,'ART Forecast'!$B$8:$B$127,0),MATCH(Q$4,'ART Forecast'!$C$7:$W$7,0))*VLOOKUP($M25,'Algorithms &amp; Assumptions'!$B$10:$H$129,7,FALSE)*VLOOKUP($M25,'Algorithms &amp; Assumptions'!$B$10:$J$129,9,FALSE)*(VLOOKUP($M25,'Algorithms &amp; Assumptions'!$B$10:$C$129,2,FALSE))))</f>
        <v>67082.155555556237</v>
      </c>
      <c r="R25" s="62">
        <f>(INDEX('ART Totals'!$Z$128:$AT$274,MATCH($M25,'ART Totals'!$Y$128:$Y$274,0),MATCH(R$4,'ART Totals'!$Z$127:$AT$127,0))*VLOOKUP($M25,'Algorithms &amp; Assumptions'!$B$10:$H$129,5,FALSE))
+(INDEX('ART Forecast'!$C$8:$W$127,MATCH($M25,'ART Forecast'!$B$8:$B$127,0),MATCH(R$4,'ART Forecast'!$C$7:$W$7,0))*VLOOKUP($M25,'Algorithms &amp; Assumptions'!$B$10:$H$129,6,FALSE)*(1-VLOOKUP($M25,'Algorithms &amp; Assumptions'!$B$10:$J$129,9,FALSE))
+(INDEX('ART Forecast'!$C$8:$W$127,MATCH($M25,'ART Forecast'!$B$8:$B$127,0),MATCH(R$4,'ART Forecast'!$C$7:$W$7,0))*VLOOKUP($M25,'Algorithms &amp; Assumptions'!$B$10:$H$129,7,FALSE)*VLOOKUP($M25,'Algorithms &amp; Assumptions'!$B$10:$J$129,9,FALSE)*(VLOOKUP($M25,'Algorithms &amp; Assumptions'!$B$10:$C$129,2,FALSE))))</f>
        <v>68505.962962963153</v>
      </c>
      <c r="S25" s="62">
        <f>(INDEX('ART Totals'!$Z$128:$AT$274,MATCH($M25,'ART Totals'!$Y$128:$Y$274,0),MATCH(S$4,'ART Totals'!$Z$127:$AT$127,0))*VLOOKUP($M25,'Algorithms &amp; Assumptions'!$B$10:$H$129,5,FALSE))
+(INDEX('ART Forecast'!$C$8:$W$127,MATCH($M25,'ART Forecast'!$B$8:$B$127,0),MATCH(S$4,'ART Forecast'!$C$7:$W$7,0))*VLOOKUP($M25,'Algorithms &amp; Assumptions'!$B$10:$H$129,6,FALSE)*(1-VLOOKUP($M25,'Algorithms &amp; Assumptions'!$B$10:$J$129,9,FALSE))
+(INDEX('ART Forecast'!$C$8:$W$127,MATCH($M25,'ART Forecast'!$B$8:$B$127,0),MATCH(S$4,'ART Forecast'!$C$7:$W$7,0))*VLOOKUP($M25,'Algorithms &amp; Assumptions'!$B$10:$H$129,7,FALSE)*VLOOKUP($M25,'Algorithms &amp; Assumptions'!$B$10:$J$129,9,FALSE)*(VLOOKUP($M25,'Algorithms &amp; Assumptions'!$B$10:$C$129,2,FALSE))))</f>
        <v>66452.358024691959</v>
      </c>
      <c r="T25" s="62">
        <f>(INDEX('ART Totals'!$Z$128:$AT$274,MATCH($M25,'ART Totals'!$Y$128:$Y$274,0),MATCH(T$4,'ART Totals'!$Z$127:$AT$127,0))*VLOOKUP($M25,'Algorithms &amp; Assumptions'!$B$10:$H$129,5,FALSE))
+(INDEX('ART Forecast'!$C$8:$W$127,MATCH($M25,'ART Forecast'!$B$8:$B$127,0),MATCH(T$4,'ART Forecast'!$C$7:$W$7,0))*VLOOKUP($M25,'Algorithms &amp; Assumptions'!$B$10:$H$129,6,FALSE)*(1-VLOOKUP($M25,'Algorithms &amp; Assumptions'!$B$10:$J$129,9,FALSE))
+(INDEX('ART Forecast'!$C$8:$W$127,MATCH($M25,'ART Forecast'!$B$8:$B$127,0),MATCH(T$4,'ART Forecast'!$C$7:$W$7,0))*VLOOKUP($M25,'Algorithms &amp; Assumptions'!$B$10:$H$129,7,FALSE)*VLOOKUP($M25,'Algorithms &amp; Assumptions'!$B$10:$J$129,9,FALSE)*(VLOOKUP($M25,'Algorithms &amp; Assumptions'!$B$10:$C$129,2,FALSE))))</f>
        <v>66717.027983539097</v>
      </c>
      <c r="U25" s="6"/>
      <c r="V25" s="29" t="str">
        <f t="shared" si="12"/>
        <v>Cameroon</v>
      </c>
      <c r="W25" s="63">
        <f>(INDEX('ART Totals'!$Z$251:$AT$370,MATCH($V25,'ART Totals'!$Y$251:$Y$370,0),MATCH(W$4,'ART Totals'!$Z$250:$AT$250,0))*VLOOKUP($V25,'Algorithms &amp; Assumptions'!$B$10:$H$129,5,FALSE))
+(INDEX('ART Forecast'!$C$131:$W$250,MATCH($V25,'ART Forecast'!$B$131:$B$250,0),MATCH(W$4,'ART Forecast'!$C$130:$W$130,0))*VLOOKUP($V25,'Algorithms &amp; Assumptions'!$B$10:$H$129,6,FALSE)*(1-VLOOKUP($V25,'Algorithms &amp; Assumptions'!$B$10:$J$129,9,FALSE))
+(INDEX('ART Forecast'!$C$131:$W$250,MATCH($V25,'ART Forecast'!$B$131:$B$250,0),MATCH(W$4,'ART Forecast'!$C$130:$W$130,0))*VLOOKUP($V25,'Algorithms &amp; Assumptions'!$B$10:$H$129,7,FALSE)*VLOOKUP($V25,'Algorithms &amp; Assumptions'!$B$10:$J$129,9,FALSE)*(VLOOKUP($V25,'Algorithms &amp; Assumptions'!$B$10:$C$129,2,FALSE))))</f>
        <v>2529.40688</v>
      </c>
      <c r="X25" s="63">
        <f>(INDEX('ART Totals'!$Z$251:$AT$370,MATCH($V25,'ART Totals'!$Y$251:$Y$370,0),MATCH(X$4,'ART Totals'!$Z$250:$AT$250,0))*VLOOKUP($V25,'Algorithms &amp; Assumptions'!$B$10:$H$129,5,FALSE))
+(INDEX('ART Forecast'!$C$131:$W$250,MATCH($V25,'ART Forecast'!$B$131:$B$250,0),MATCH(X$4,'ART Forecast'!$C$130:$W$130,0))*VLOOKUP($V25,'Algorithms &amp; Assumptions'!$B$10:$H$129,6,FALSE)*(1-VLOOKUP($V25,'Algorithms &amp; Assumptions'!$B$10:$J$129,9,FALSE))
+(INDEX('ART Forecast'!$C$131:$W$250,MATCH($V25,'ART Forecast'!$B$131:$B$250,0),MATCH(X$4,'ART Forecast'!$C$130:$W$130,0))*VLOOKUP($V25,'Algorithms &amp; Assumptions'!$B$10:$H$129,7,FALSE)*VLOOKUP($V25,'Algorithms &amp; Assumptions'!$B$10:$J$129,9,FALSE)*(VLOOKUP($V25,'Algorithms &amp; Assumptions'!$B$10:$C$129,2,FALSE))))</f>
        <v>2969.5413000000017</v>
      </c>
      <c r="Y25" s="63">
        <f>(INDEX('ART Totals'!$Z$251:$AT$370,MATCH($V25,'ART Totals'!$Y$251:$Y$370,0),MATCH(Y$4,'ART Totals'!$Z$250:$AT$250,0))*VLOOKUP($V25,'Algorithms &amp; Assumptions'!$B$10:$H$129,5,FALSE))
+(INDEX('ART Forecast'!$C$131:$W$250,MATCH($V25,'ART Forecast'!$B$131:$B$250,0),MATCH(Y$4,'ART Forecast'!$C$130:$W$130,0))*VLOOKUP($V25,'Algorithms &amp; Assumptions'!$B$10:$H$129,6,FALSE)*(1-VLOOKUP($V25,'Algorithms &amp; Assumptions'!$B$10:$J$129,9,FALSE))
+(INDEX('ART Forecast'!$C$131:$W$250,MATCH($V25,'ART Forecast'!$B$131:$B$250,0),MATCH(Y$4,'ART Forecast'!$C$130:$W$130,0))*VLOOKUP($V25,'Algorithms &amp; Assumptions'!$B$10:$H$129,7,FALSE)*VLOOKUP($V25,'Algorithms &amp; Assumptions'!$B$10:$J$129,9,FALSE)*(VLOOKUP($V25,'Algorithms &amp; Assumptions'!$B$10:$C$129,2,FALSE))))</f>
        <v>3051.2590533333341</v>
      </c>
      <c r="Z25" s="63">
        <f>(INDEX('ART Totals'!$Z$251:$AT$370,MATCH($V25,'ART Totals'!$Y$251:$Y$370,0),MATCH(Z$4,'ART Totals'!$Z$250:$AT$250,0))*VLOOKUP($V25,'Algorithms &amp; Assumptions'!$B$10:$H$129,5,FALSE))
+(INDEX('ART Forecast'!$C$131:$W$250,MATCH($V25,'ART Forecast'!$B$131:$B$250,0),MATCH(Z$4,'ART Forecast'!$C$130:$W$130,0))*VLOOKUP($V25,'Algorithms &amp; Assumptions'!$B$10:$H$129,6,FALSE)*(1-VLOOKUP($V25,'Algorithms &amp; Assumptions'!$B$10:$J$129,9,FALSE))
+(INDEX('ART Forecast'!$C$131:$W$250,MATCH($V25,'ART Forecast'!$B$131:$B$250,0),MATCH(Z$4,'ART Forecast'!$C$130:$W$130,0))*VLOOKUP($V25,'Algorithms &amp; Assumptions'!$B$10:$H$129,7,FALSE)*VLOOKUP($V25,'Algorithms &amp; Assumptions'!$B$10:$J$129,9,FALSE)*(VLOOKUP($V25,'Algorithms &amp; Assumptions'!$B$10:$C$129,2,FALSE))))</f>
        <v>3132.9768066666666</v>
      </c>
      <c r="AA25" s="63">
        <f>(INDEX('ART Totals'!$Z$251:$AT$370,MATCH($V25,'ART Totals'!$Y$251:$Y$370,0),MATCH(AA$4,'ART Totals'!$Z$250:$AT$250,0))*VLOOKUP($V25,'Algorithms &amp; Assumptions'!$B$10:$H$129,5,FALSE))
+(INDEX('ART Forecast'!$C$131:$W$250,MATCH($V25,'ART Forecast'!$B$131:$B$250,0),MATCH(AA$4,'ART Forecast'!$C$130:$W$130,0))*VLOOKUP($V25,'Algorithms &amp; Assumptions'!$B$10:$H$129,6,FALSE)*(1-VLOOKUP($V25,'Algorithms &amp; Assumptions'!$B$10:$J$129,9,FALSE))
+(INDEX('ART Forecast'!$C$131:$W$250,MATCH($V25,'ART Forecast'!$B$131:$B$250,0),MATCH(AA$4,'ART Forecast'!$C$130:$W$130,0))*VLOOKUP($V25,'Algorithms &amp; Assumptions'!$B$10:$H$129,7,FALSE)*VLOOKUP($V25,'Algorithms &amp; Assumptions'!$B$10:$J$129,9,FALSE)*(VLOOKUP($V25,'Algorithms &amp; Assumptions'!$B$10:$C$129,2,FALSE))))</f>
        <v>3214.6945600000017</v>
      </c>
      <c r="AB25" s="63">
        <f>(INDEX('ART Totals'!$Z$251:$AT$370,MATCH($V25,'ART Totals'!$Y$251:$Y$370,0),MATCH(AB$4,'ART Totals'!$Z$250:$AT$250,0))*VLOOKUP($V25,'Algorithms &amp; Assumptions'!$B$10:$H$129,5,FALSE))
+(INDEX('ART Forecast'!$C$131:$W$250,MATCH($V25,'ART Forecast'!$B$131:$B$250,0),MATCH(AB$4,'ART Forecast'!$C$130:$W$130,0))*VLOOKUP($V25,'Algorithms &amp; Assumptions'!$B$10:$H$129,6,FALSE)*(1-VLOOKUP($V25,'Algorithms &amp; Assumptions'!$B$10:$J$129,9,FALSE))
+(INDEX('ART Forecast'!$C$131:$W$250,MATCH($V25,'ART Forecast'!$B$131:$B$250,0),MATCH(AB$4,'ART Forecast'!$C$130:$W$130,0))*VLOOKUP($V25,'Algorithms &amp; Assumptions'!$B$10:$H$129,7,FALSE)*VLOOKUP($V25,'Algorithms &amp; Assumptions'!$B$10:$J$129,9,FALSE)*(VLOOKUP($V25,'Algorithms &amp; Assumptions'!$B$10:$C$129,2,FALSE))))</f>
        <v>3296.4123133333342</v>
      </c>
      <c r="AC25" s="63">
        <f>(INDEX('ART Totals'!$Z$251:$AT$370,MATCH($V25,'ART Totals'!$Y$251:$Y$370,0),MATCH(AC$4,'ART Totals'!$Z$250:$AT$250,0))*VLOOKUP($V25,'Algorithms &amp; Assumptions'!$B$10:$H$129,5,FALSE))
+(INDEX('ART Forecast'!$C$131:$W$250,MATCH($V25,'ART Forecast'!$B$131:$B$250,0),MATCH(AC$4,'ART Forecast'!$C$130:$W$130,0))*VLOOKUP($V25,'Algorithms &amp; Assumptions'!$B$10:$H$129,6,FALSE)*(1-VLOOKUP($V25,'Algorithms &amp; Assumptions'!$B$10:$J$129,9,FALSE))
+(INDEX('ART Forecast'!$C$131:$W$250,MATCH($V25,'ART Forecast'!$B$131:$B$250,0),MATCH(AC$4,'ART Forecast'!$C$130:$W$130,0))*VLOOKUP($V25,'Algorithms &amp; Assumptions'!$B$10:$H$129,7,FALSE)*VLOOKUP($V25,'Algorithms &amp; Assumptions'!$B$10:$J$129,9,FALSE)*(VLOOKUP($V25,'Algorithms &amp; Assumptions'!$B$10:$C$129,2,FALSE))))</f>
        <v>3378.1300666666689</v>
      </c>
    </row>
    <row r="26" spans="2:29" x14ac:dyDescent="0.35">
      <c r="B26" s="29" t="str">
        <f>'ART Totals'!B25</f>
        <v>Cape Verde</v>
      </c>
      <c r="C26" s="25">
        <f t="shared" si="4"/>
        <v>1302.2748200000001</v>
      </c>
      <c r="D26" s="25">
        <f t="shared" si="5"/>
        <v>1360.2075300000006</v>
      </c>
      <c r="E26" s="25">
        <f t="shared" si="6"/>
        <v>1439.4122600000117</v>
      </c>
      <c r="F26" s="25">
        <f t="shared" si="7"/>
        <v>1250.8041333333488</v>
      </c>
      <c r="G26" s="25">
        <f t="shared" si="8"/>
        <v>1240.8824511111279</v>
      </c>
      <c r="H26" s="25">
        <f t="shared" si="9"/>
        <v>1267.8164725926326</v>
      </c>
      <c r="I26" s="25">
        <f t="shared" si="10"/>
        <v>1270.1800249382993</v>
      </c>
      <c r="M26" s="29" t="str">
        <f t="shared" si="11"/>
        <v>Cape Verde</v>
      </c>
      <c r="N26" s="62">
        <f>(INDEX('ART Totals'!$Z$128:$AT$274,MATCH($M26,'ART Totals'!$Y$128:$Y$274,0),MATCH(N$4,'ART Totals'!$Z$127:$AT$127,0))*VLOOKUP($M26,'Algorithms &amp; Assumptions'!$B$10:$H$129,5,FALSE))
+(INDEX('ART Forecast'!$C$8:$W$127,MATCH($M26,'ART Forecast'!$B$8:$B$127,0),MATCH(N$4,'ART Forecast'!$C$7:$W$7,0))*VLOOKUP($M26,'Algorithms &amp; Assumptions'!$B$10:$H$129,6,FALSE)*(1-VLOOKUP($M26,'Algorithms &amp; Assumptions'!$B$10:$J$129,9,FALSE))
+(INDEX('ART Forecast'!$C$8:$W$127,MATCH($M26,'ART Forecast'!$B$8:$B$127,0),MATCH(N$4,'ART Forecast'!$C$7:$W$7,0))*VLOOKUP($M26,'Algorithms &amp; Assumptions'!$B$10:$H$129,7,FALSE)*VLOOKUP($M26,'Algorithms &amp; Assumptions'!$B$10:$J$129,9,FALSE)*(VLOOKUP($M26,'Algorithms &amp; Assumptions'!$B$10:$C$129,2,FALSE))))</f>
        <v>1276.3436400000001</v>
      </c>
      <c r="O26" s="62">
        <f>(INDEX('ART Totals'!$Z$128:$AT$274,MATCH($M26,'ART Totals'!$Y$128:$Y$274,0),MATCH(O$4,'ART Totals'!$Z$127:$AT$127,0))*VLOOKUP($M26,'Algorithms &amp; Assumptions'!$B$10:$H$129,5,FALSE))
+(INDEX('ART Forecast'!$C$8:$W$127,MATCH($M26,'ART Forecast'!$B$8:$B$127,0),MATCH(O$4,'ART Forecast'!$C$7:$W$7,0))*VLOOKUP($M26,'Algorithms &amp; Assumptions'!$B$10:$H$129,6,FALSE)*(1-VLOOKUP($M26,'Algorithms &amp; Assumptions'!$B$10:$J$129,9,FALSE))
+(INDEX('ART Forecast'!$C$8:$W$127,MATCH($M26,'ART Forecast'!$B$8:$B$127,0),MATCH(O$4,'ART Forecast'!$C$7:$W$7,0))*VLOOKUP($M26,'Algorithms &amp; Assumptions'!$B$10:$H$129,7,FALSE)*VLOOKUP($M26,'Algorithms &amp; Assumptions'!$B$10:$J$129,9,FALSE)*(VLOOKUP($M26,'Algorithms &amp; Assumptions'!$B$10:$C$129,2,FALSE))))</f>
        <v>1337.8388100000006</v>
      </c>
      <c r="P26" s="62">
        <f>(INDEX('ART Totals'!$Z$128:$AT$274,MATCH($M26,'ART Totals'!$Y$128:$Y$274,0),MATCH(P$4,'ART Totals'!$Z$127:$AT$127,0))*VLOOKUP($M26,'Algorithms &amp; Assumptions'!$B$10:$H$129,5,FALSE))
+(INDEX('ART Forecast'!$C$8:$W$127,MATCH($M26,'ART Forecast'!$B$8:$B$127,0),MATCH(P$4,'ART Forecast'!$C$7:$W$7,0))*VLOOKUP($M26,'Algorithms &amp; Assumptions'!$B$10:$H$129,6,FALSE)*(1-VLOOKUP($M26,'Algorithms &amp; Assumptions'!$B$10:$J$129,9,FALSE))
+(INDEX('ART Forecast'!$C$8:$W$127,MATCH($M26,'ART Forecast'!$B$8:$B$127,0),MATCH(P$4,'ART Forecast'!$C$7:$W$7,0))*VLOOKUP($M26,'Algorithms &amp; Assumptions'!$B$10:$H$129,7,FALSE)*VLOOKUP($M26,'Algorithms &amp; Assumptions'!$B$10:$J$129,9,FALSE)*(VLOOKUP($M26,'Algorithms &amp; Assumptions'!$B$10:$C$129,2,FALSE))))</f>
        <v>1417.8010000000118</v>
      </c>
      <c r="Q26" s="62">
        <f>(INDEX('ART Totals'!$Z$128:$AT$274,MATCH($M26,'ART Totals'!$Y$128:$Y$274,0),MATCH(Q$4,'ART Totals'!$Z$127:$AT$127,0))*VLOOKUP($M26,'Algorithms &amp; Assumptions'!$B$10:$H$129,5,FALSE))
+(INDEX('ART Forecast'!$C$8:$W$127,MATCH($M26,'ART Forecast'!$B$8:$B$127,0),MATCH(Q$4,'ART Forecast'!$C$7:$W$7,0))*VLOOKUP($M26,'Algorithms &amp; Assumptions'!$B$10:$H$129,6,FALSE)*(1-VLOOKUP($M26,'Algorithms &amp; Assumptions'!$B$10:$J$129,9,FALSE))
+(INDEX('ART Forecast'!$C$8:$W$127,MATCH($M26,'ART Forecast'!$B$8:$B$127,0),MATCH(Q$4,'ART Forecast'!$C$7:$W$7,0))*VLOOKUP($M26,'Algorithms &amp; Assumptions'!$B$10:$H$129,7,FALSE)*VLOOKUP($M26,'Algorithms &amp; Assumptions'!$B$10:$J$129,9,FALSE)*(VLOOKUP($M26,'Algorithms &amp; Assumptions'!$B$10:$C$129,2,FALSE))))</f>
        <v>1229.9503333333487</v>
      </c>
      <c r="R26" s="62">
        <f>(INDEX('ART Totals'!$Z$128:$AT$274,MATCH($M26,'ART Totals'!$Y$128:$Y$274,0),MATCH(R$4,'ART Totals'!$Z$127:$AT$127,0))*VLOOKUP($M26,'Algorithms &amp; Assumptions'!$B$10:$H$129,5,FALSE))
+(INDEX('ART Forecast'!$C$8:$W$127,MATCH($M26,'ART Forecast'!$B$8:$B$127,0),MATCH(R$4,'ART Forecast'!$C$7:$W$7,0))*VLOOKUP($M26,'Algorithms &amp; Assumptions'!$B$10:$H$129,6,FALSE)*(1-VLOOKUP($M26,'Algorithms &amp; Assumptions'!$B$10:$J$129,9,FALSE))
+(INDEX('ART Forecast'!$C$8:$W$127,MATCH($M26,'ART Forecast'!$B$8:$B$127,0),MATCH(R$4,'ART Forecast'!$C$7:$W$7,0))*VLOOKUP($M26,'Algorithms &amp; Assumptions'!$B$10:$H$129,7,FALSE)*VLOOKUP($M26,'Algorithms &amp; Assumptions'!$B$10:$J$129,9,FALSE)*(VLOOKUP($M26,'Algorithms &amp; Assumptions'!$B$10:$C$129,2,FALSE))))</f>
        <v>1220.7861111111279</v>
      </c>
      <c r="S26" s="62">
        <f>(INDEX('ART Totals'!$Z$128:$AT$274,MATCH($M26,'ART Totals'!$Y$128:$Y$274,0),MATCH(S$4,'ART Totals'!$Z$127:$AT$127,0))*VLOOKUP($M26,'Algorithms &amp; Assumptions'!$B$10:$H$129,5,FALSE))
+(INDEX('ART Forecast'!$C$8:$W$127,MATCH($M26,'ART Forecast'!$B$8:$B$127,0),MATCH(S$4,'ART Forecast'!$C$7:$W$7,0))*VLOOKUP($M26,'Algorithms &amp; Assumptions'!$B$10:$H$129,6,FALSE)*(1-VLOOKUP($M26,'Algorithms &amp; Assumptions'!$B$10:$J$129,9,FALSE))
+(INDEX('ART Forecast'!$C$8:$W$127,MATCH($M26,'ART Forecast'!$B$8:$B$127,0),MATCH(S$4,'ART Forecast'!$C$7:$W$7,0))*VLOOKUP($M26,'Algorithms &amp; Assumptions'!$B$10:$H$129,7,FALSE)*VLOOKUP($M26,'Algorithms &amp; Assumptions'!$B$10:$J$129,9,FALSE)*(VLOOKUP($M26,'Algorithms &amp; Assumptions'!$B$10:$C$129,2,FALSE))))</f>
        <v>1248.4775925926326</v>
      </c>
      <c r="T26" s="62">
        <f>(INDEX('ART Totals'!$Z$128:$AT$274,MATCH($M26,'ART Totals'!$Y$128:$Y$274,0),MATCH(T$4,'ART Totals'!$Z$127:$AT$127,0))*VLOOKUP($M26,'Algorithms &amp; Assumptions'!$B$10:$H$129,5,FALSE))
+(INDEX('ART Forecast'!$C$8:$W$127,MATCH($M26,'ART Forecast'!$B$8:$B$127,0),MATCH(T$4,'ART Forecast'!$C$7:$W$7,0))*VLOOKUP($M26,'Algorithms &amp; Assumptions'!$B$10:$H$129,6,FALSE)*(1-VLOOKUP($M26,'Algorithms &amp; Assumptions'!$B$10:$J$129,9,FALSE))
+(INDEX('ART Forecast'!$C$8:$W$127,MATCH($M26,'ART Forecast'!$B$8:$B$127,0),MATCH(T$4,'ART Forecast'!$C$7:$W$7,0))*VLOOKUP($M26,'Algorithms &amp; Assumptions'!$B$10:$H$129,7,FALSE)*VLOOKUP($M26,'Algorithms &amp; Assumptions'!$B$10:$J$129,9,FALSE)*(VLOOKUP($M26,'Algorithms &amp; Assumptions'!$B$10:$C$129,2,FALSE))))</f>
        <v>1251.5986049382993</v>
      </c>
      <c r="U26" s="6"/>
      <c r="V26" s="29" t="str">
        <f t="shared" si="12"/>
        <v>Cape Verde</v>
      </c>
      <c r="W26" s="63">
        <f>(INDEX('ART Totals'!$Z$251:$AT$370,MATCH($V26,'ART Totals'!$Y$251:$Y$370,0),MATCH(W$4,'ART Totals'!$Z$250:$AT$250,0))*VLOOKUP($V26,'Algorithms &amp; Assumptions'!$B$10:$H$129,5,FALSE))
+(INDEX('ART Forecast'!$C$131:$W$250,MATCH($V26,'ART Forecast'!$B$131:$B$250,0),MATCH(W$4,'ART Forecast'!$C$130:$W$130,0))*VLOOKUP($V26,'Algorithms &amp; Assumptions'!$B$10:$H$129,6,FALSE)*(1-VLOOKUP($V26,'Algorithms &amp; Assumptions'!$B$10:$J$129,9,FALSE))
+(INDEX('ART Forecast'!$C$131:$W$250,MATCH($V26,'ART Forecast'!$B$131:$B$250,0),MATCH(W$4,'ART Forecast'!$C$130:$W$130,0))*VLOOKUP($V26,'Algorithms &amp; Assumptions'!$B$10:$H$129,7,FALSE)*VLOOKUP($V26,'Algorithms &amp; Assumptions'!$B$10:$J$129,9,FALSE)*(VLOOKUP($V26,'Algorithms &amp; Assumptions'!$B$10:$C$129,2,FALSE))))</f>
        <v>25.931180000000005</v>
      </c>
      <c r="X26" s="63">
        <f>(INDEX('ART Totals'!$Z$251:$AT$370,MATCH($V26,'ART Totals'!$Y$251:$Y$370,0),MATCH(X$4,'ART Totals'!$Z$250:$AT$250,0))*VLOOKUP($V26,'Algorithms &amp; Assumptions'!$B$10:$H$129,5,FALSE))
+(INDEX('ART Forecast'!$C$131:$W$250,MATCH($V26,'ART Forecast'!$B$131:$B$250,0),MATCH(X$4,'ART Forecast'!$C$130:$W$130,0))*VLOOKUP($V26,'Algorithms &amp; Assumptions'!$B$10:$H$129,6,FALSE)*(1-VLOOKUP($V26,'Algorithms &amp; Assumptions'!$B$10:$J$129,9,FALSE))
+(INDEX('ART Forecast'!$C$131:$W$250,MATCH($V26,'ART Forecast'!$B$131:$B$250,0),MATCH(X$4,'ART Forecast'!$C$130:$W$130,0))*VLOOKUP($V26,'Algorithms &amp; Assumptions'!$B$10:$H$129,7,FALSE)*VLOOKUP($V26,'Algorithms &amp; Assumptions'!$B$10:$J$129,9,FALSE)*(VLOOKUP($V26,'Algorithms &amp; Assumptions'!$B$10:$C$129,2,FALSE))))</f>
        <v>22.368720000000003</v>
      </c>
      <c r="Y26" s="63">
        <f>(INDEX('ART Totals'!$Z$251:$AT$370,MATCH($V26,'ART Totals'!$Y$251:$Y$370,0),MATCH(Y$4,'ART Totals'!$Z$250:$AT$250,0))*VLOOKUP($V26,'Algorithms &amp; Assumptions'!$B$10:$H$129,5,FALSE))
+(INDEX('ART Forecast'!$C$131:$W$250,MATCH($V26,'ART Forecast'!$B$131:$B$250,0),MATCH(Y$4,'ART Forecast'!$C$130:$W$130,0))*VLOOKUP($V26,'Algorithms &amp; Assumptions'!$B$10:$H$129,6,FALSE)*(1-VLOOKUP($V26,'Algorithms &amp; Assumptions'!$B$10:$J$129,9,FALSE))
+(INDEX('ART Forecast'!$C$131:$W$250,MATCH($V26,'ART Forecast'!$B$131:$B$250,0),MATCH(Y$4,'ART Forecast'!$C$130:$W$130,0))*VLOOKUP($V26,'Algorithms &amp; Assumptions'!$B$10:$H$129,7,FALSE)*VLOOKUP($V26,'Algorithms &amp; Assumptions'!$B$10:$J$129,9,FALSE)*(VLOOKUP($V26,'Algorithms &amp; Assumptions'!$B$10:$C$129,2,FALSE))))</f>
        <v>21.611260000000005</v>
      </c>
      <c r="Z26" s="63">
        <f>(INDEX('ART Totals'!$Z$251:$AT$370,MATCH($V26,'ART Totals'!$Y$251:$Y$370,0),MATCH(Z$4,'ART Totals'!$Z$250:$AT$250,0))*VLOOKUP($V26,'Algorithms &amp; Assumptions'!$B$10:$H$129,5,FALSE))
+(INDEX('ART Forecast'!$C$131:$W$250,MATCH($V26,'ART Forecast'!$B$131:$B$250,0),MATCH(Z$4,'ART Forecast'!$C$130:$W$130,0))*VLOOKUP($V26,'Algorithms &amp; Assumptions'!$B$10:$H$129,6,FALSE)*(1-VLOOKUP($V26,'Algorithms &amp; Assumptions'!$B$10:$J$129,9,FALSE))
+(INDEX('ART Forecast'!$C$131:$W$250,MATCH($V26,'ART Forecast'!$B$131:$B$250,0),MATCH(Z$4,'ART Forecast'!$C$130:$W$130,0))*VLOOKUP($V26,'Algorithms &amp; Assumptions'!$B$10:$H$129,7,FALSE)*VLOOKUP($V26,'Algorithms &amp; Assumptions'!$B$10:$J$129,9,FALSE)*(VLOOKUP($V26,'Algorithms &amp; Assumptions'!$B$10:$C$129,2,FALSE))))</f>
        <v>20.8538</v>
      </c>
      <c r="AA26" s="63">
        <f>(INDEX('ART Totals'!$Z$251:$AT$370,MATCH($V26,'ART Totals'!$Y$251:$Y$370,0),MATCH(AA$4,'ART Totals'!$Z$250:$AT$250,0))*VLOOKUP($V26,'Algorithms &amp; Assumptions'!$B$10:$H$129,5,FALSE))
+(INDEX('ART Forecast'!$C$131:$W$250,MATCH($V26,'ART Forecast'!$B$131:$B$250,0),MATCH(AA$4,'ART Forecast'!$C$130:$W$130,0))*VLOOKUP($V26,'Algorithms &amp; Assumptions'!$B$10:$H$129,6,FALSE)*(1-VLOOKUP($V26,'Algorithms &amp; Assumptions'!$B$10:$J$129,9,FALSE))
+(INDEX('ART Forecast'!$C$131:$W$250,MATCH($V26,'ART Forecast'!$B$131:$B$250,0),MATCH(AA$4,'ART Forecast'!$C$130:$W$130,0))*VLOOKUP($V26,'Algorithms &amp; Assumptions'!$B$10:$H$129,7,FALSE)*VLOOKUP($V26,'Algorithms &amp; Assumptions'!$B$10:$J$129,9,FALSE)*(VLOOKUP($V26,'Algorithms &amp; Assumptions'!$B$10:$C$129,2,FALSE))))</f>
        <v>20.096340000000005</v>
      </c>
      <c r="AB26" s="63">
        <f>(INDEX('ART Totals'!$Z$251:$AT$370,MATCH($V26,'ART Totals'!$Y$251:$Y$370,0),MATCH(AB$4,'ART Totals'!$Z$250:$AT$250,0))*VLOOKUP($V26,'Algorithms &amp; Assumptions'!$B$10:$H$129,5,FALSE))
+(INDEX('ART Forecast'!$C$131:$W$250,MATCH($V26,'ART Forecast'!$B$131:$B$250,0),MATCH(AB$4,'ART Forecast'!$C$130:$W$130,0))*VLOOKUP($V26,'Algorithms &amp; Assumptions'!$B$10:$H$129,6,FALSE)*(1-VLOOKUP($V26,'Algorithms &amp; Assumptions'!$B$10:$J$129,9,FALSE))
+(INDEX('ART Forecast'!$C$131:$W$250,MATCH($V26,'ART Forecast'!$B$131:$B$250,0),MATCH(AB$4,'ART Forecast'!$C$130:$W$130,0))*VLOOKUP($V26,'Algorithms &amp; Assumptions'!$B$10:$H$129,7,FALSE)*VLOOKUP($V26,'Algorithms &amp; Assumptions'!$B$10:$J$129,9,FALSE)*(VLOOKUP($V26,'Algorithms &amp; Assumptions'!$B$10:$C$129,2,FALSE))))</f>
        <v>19.338880000000007</v>
      </c>
      <c r="AC26" s="63">
        <f>(INDEX('ART Totals'!$Z$251:$AT$370,MATCH($V26,'ART Totals'!$Y$251:$Y$370,0),MATCH(AC$4,'ART Totals'!$Z$250:$AT$250,0))*VLOOKUP($V26,'Algorithms &amp; Assumptions'!$B$10:$H$129,5,FALSE))
+(INDEX('ART Forecast'!$C$131:$W$250,MATCH($V26,'ART Forecast'!$B$131:$B$250,0),MATCH(AC$4,'ART Forecast'!$C$130:$W$130,0))*VLOOKUP($V26,'Algorithms &amp; Assumptions'!$B$10:$H$129,6,FALSE)*(1-VLOOKUP($V26,'Algorithms &amp; Assumptions'!$B$10:$J$129,9,FALSE))
+(INDEX('ART Forecast'!$C$131:$W$250,MATCH($V26,'ART Forecast'!$B$131:$B$250,0),MATCH(AC$4,'ART Forecast'!$C$130:$W$130,0))*VLOOKUP($V26,'Algorithms &amp; Assumptions'!$B$10:$H$129,7,FALSE)*VLOOKUP($V26,'Algorithms &amp; Assumptions'!$B$10:$J$129,9,FALSE)*(VLOOKUP($V26,'Algorithms &amp; Assumptions'!$B$10:$C$129,2,FALSE))))</f>
        <v>18.581420000000001</v>
      </c>
    </row>
    <row r="27" spans="2:29" x14ac:dyDescent="0.35">
      <c r="B27" s="29" t="str">
        <f>'ART Totals'!B26</f>
        <v>Central African Republic</v>
      </c>
      <c r="C27" s="25">
        <f t="shared" si="4"/>
        <v>14987.130840000002</v>
      </c>
      <c r="D27" s="25">
        <f t="shared" si="5"/>
        <v>15491.302493333333</v>
      </c>
      <c r="E27" s="25">
        <f t="shared" si="6"/>
        <v>16266.917480000006</v>
      </c>
      <c r="F27" s="25">
        <f t="shared" si="7"/>
        <v>17042.532466666667</v>
      </c>
      <c r="G27" s="25">
        <f t="shared" si="8"/>
        <v>17818.147453333335</v>
      </c>
      <c r="H27" s="25">
        <f t="shared" si="9"/>
        <v>18593.762439999999</v>
      </c>
      <c r="I27" s="25">
        <f t="shared" si="10"/>
        <v>19369.377426666666</v>
      </c>
      <c r="M27" s="29" t="str">
        <f t="shared" si="11"/>
        <v>Central African Republic</v>
      </c>
      <c r="N27" s="62">
        <f>(INDEX('ART Totals'!$Z$128:$AT$274,MATCH($M27,'ART Totals'!$Y$128:$Y$274,0),MATCH(N$4,'ART Totals'!$Z$127:$AT$127,0))*VLOOKUP($M27,'Algorithms &amp; Assumptions'!$B$10:$H$129,5,FALSE))
+(INDEX('ART Forecast'!$C$8:$W$127,MATCH($M27,'ART Forecast'!$B$8:$B$127,0),MATCH(N$4,'ART Forecast'!$C$7:$W$7,0))*VLOOKUP($M27,'Algorithms &amp; Assumptions'!$B$10:$H$129,6,FALSE)*(1-VLOOKUP($M27,'Algorithms &amp; Assumptions'!$B$10:$J$129,9,FALSE))
+(INDEX('ART Forecast'!$C$8:$W$127,MATCH($M27,'ART Forecast'!$B$8:$B$127,0),MATCH(N$4,'ART Forecast'!$C$7:$W$7,0))*VLOOKUP($M27,'Algorithms &amp; Assumptions'!$B$10:$H$129,7,FALSE)*VLOOKUP($M27,'Algorithms &amp; Assumptions'!$B$10:$J$129,9,FALSE)*(VLOOKUP($M27,'Algorithms &amp; Assumptions'!$B$10:$C$129,2,FALSE))))</f>
        <v>13793.931250000001</v>
      </c>
      <c r="O27" s="62">
        <f>(INDEX('ART Totals'!$Z$128:$AT$274,MATCH($M27,'ART Totals'!$Y$128:$Y$274,0),MATCH(O$4,'ART Totals'!$Z$127:$AT$127,0))*VLOOKUP($M27,'Algorithms &amp; Assumptions'!$B$10:$H$129,5,FALSE))
+(INDEX('ART Forecast'!$C$8:$W$127,MATCH($M27,'ART Forecast'!$B$8:$B$127,0),MATCH(O$4,'ART Forecast'!$C$7:$W$7,0))*VLOOKUP($M27,'Algorithms &amp; Assumptions'!$B$10:$H$129,6,FALSE)*(1-VLOOKUP($M27,'Algorithms &amp; Assumptions'!$B$10:$J$129,9,FALSE))
+(INDEX('ART Forecast'!$C$8:$W$127,MATCH($M27,'ART Forecast'!$B$8:$B$127,0),MATCH(O$4,'ART Forecast'!$C$7:$W$7,0))*VLOOKUP($M27,'Algorithms &amp; Assumptions'!$B$10:$H$129,7,FALSE)*VLOOKUP($M27,'Algorithms &amp; Assumptions'!$B$10:$J$129,9,FALSE)*(VLOOKUP($M27,'Algorithms &amp; Assumptions'!$B$10:$C$129,2,FALSE))))</f>
        <v>14180.27072</v>
      </c>
      <c r="P27" s="62">
        <f>(INDEX('ART Totals'!$Z$128:$AT$274,MATCH($M27,'ART Totals'!$Y$128:$Y$274,0),MATCH(P$4,'ART Totals'!$Z$127:$AT$127,0))*VLOOKUP($M27,'Algorithms &amp; Assumptions'!$B$10:$H$129,5,FALSE))
+(INDEX('ART Forecast'!$C$8:$W$127,MATCH($M27,'ART Forecast'!$B$8:$B$127,0),MATCH(P$4,'ART Forecast'!$C$7:$W$7,0))*VLOOKUP($M27,'Algorithms &amp; Assumptions'!$B$10:$H$129,6,FALSE)*(1-VLOOKUP($M27,'Algorithms &amp; Assumptions'!$B$10:$J$129,9,FALSE))
+(INDEX('ART Forecast'!$C$8:$W$127,MATCH($M27,'ART Forecast'!$B$8:$B$127,0),MATCH(P$4,'ART Forecast'!$C$7:$W$7,0))*VLOOKUP($M27,'Algorithms &amp; Assumptions'!$B$10:$H$129,7,FALSE)*VLOOKUP($M27,'Algorithms &amp; Assumptions'!$B$10:$J$129,9,FALSE)*(VLOOKUP($M27,'Algorithms &amp; Assumptions'!$B$10:$C$129,2,FALSE))))</f>
        <v>14880.440190000005</v>
      </c>
      <c r="Q27" s="62">
        <f>(INDEX('ART Totals'!$Z$128:$AT$274,MATCH($M27,'ART Totals'!$Y$128:$Y$274,0),MATCH(Q$4,'ART Totals'!$Z$127:$AT$127,0))*VLOOKUP($M27,'Algorithms &amp; Assumptions'!$B$10:$H$129,5,FALSE))
+(INDEX('ART Forecast'!$C$8:$W$127,MATCH($M27,'ART Forecast'!$B$8:$B$127,0),MATCH(Q$4,'ART Forecast'!$C$7:$W$7,0))*VLOOKUP($M27,'Algorithms &amp; Assumptions'!$B$10:$H$129,6,FALSE)*(1-VLOOKUP($M27,'Algorithms &amp; Assumptions'!$B$10:$J$129,9,FALSE))
+(INDEX('ART Forecast'!$C$8:$W$127,MATCH($M27,'ART Forecast'!$B$8:$B$127,0),MATCH(Q$4,'ART Forecast'!$C$7:$W$7,0))*VLOOKUP($M27,'Algorithms &amp; Assumptions'!$B$10:$H$129,7,FALSE)*VLOOKUP($M27,'Algorithms &amp; Assumptions'!$B$10:$J$129,9,FALSE)*(VLOOKUP($M27,'Algorithms &amp; Assumptions'!$B$10:$C$129,2,FALSE))))</f>
        <v>15580.60966</v>
      </c>
      <c r="R27" s="62">
        <f>(INDEX('ART Totals'!$Z$128:$AT$274,MATCH($M27,'ART Totals'!$Y$128:$Y$274,0),MATCH(R$4,'ART Totals'!$Z$127:$AT$127,0))*VLOOKUP($M27,'Algorithms &amp; Assumptions'!$B$10:$H$129,5,FALSE))
+(INDEX('ART Forecast'!$C$8:$W$127,MATCH($M27,'ART Forecast'!$B$8:$B$127,0),MATCH(R$4,'ART Forecast'!$C$7:$W$7,0))*VLOOKUP($M27,'Algorithms &amp; Assumptions'!$B$10:$H$129,6,FALSE)*(1-VLOOKUP($M27,'Algorithms &amp; Assumptions'!$B$10:$J$129,9,FALSE))
+(INDEX('ART Forecast'!$C$8:$W$127,MATCH($M27,'ART Forecast'!$B$8:$B$127,0),MATCH(R$4,'ART Forecast'!$C$7:$W$7,0))*VLOOKUP($M27,'Algorithms &amp; Assumptions'!$B$10:$H$129,7,FALSE)*VLOOKUP($M27,'Algorithms &amp; Assumptions'!$B$10:$J$129,9,FALSE)*(VLOOKUP($M27,'Algorithms &amp; Assumptions'!$B$10:$C$129,2,FALSE))))</f>
        <v>16280.779130000003</v>
      </c>
      <c r="S27" s="62">
        <f>(INDEX('ART Totals'!$Z$128:$AT$274,MATCH($M27,'ART Totals'!$Y$128:$Y$274,0),MATCH(S$4,'ART Totals'!$Z$127:$AT$127,0))*VLOOKUP($M27,'Algorithms &amp; Assumptions'!$B$10:$H$129,5,FALSE))
+(INDEX('ART Forecast'!$C$8:$W$127,MATCH($M27,'ART Forecast'!$B$8:$B$127,0),MATCH(S$4,'ART Forecast'!$C$7:$W$7,0))*VLOOKUP($M27,'Algorithms &amp; Assumptions'!$B$10:$H$129,6,FALSE)*(1-VLOOKUP($M27,'Algorithms &amp; Assumptions'!$B$10:$J$129,9,FALSE))
+(INDEX('ART Forecast'!$C$8:$W$127,MATCH($M27,'ART Forecast'!$B$8:$B$127,0),MATCH(S$4,'ART Forecast'!$C$7:$W$7,0))*VLOOKUP($M27,'Algorithms &amp; Assumptions'!$B$10:$H$129,7,FALSE)*VLOOKUP($M27,'Algorithms &amp; Assumptions'!$B$10:$J$129,9,FALSE)*(VLOOKUP($M27,'Algorithms &amp; Assumptions'!$B$10:$C$129,2,FALSE))))</f>
        <v>16980.9486</v>
      </c>
      <c r="T27" s="62">
        <f>(INDEX('ART Totals'!$Z$128:$AT$274,MATCH($M27,'ART Totals'!$Y$128:$Y$274,0),MATCH(T$4,'ART Totals'!$Z$127:$AT$127,0))*VLOOKUP($M27,'Algorithms &amp; Assumptions'!$B$10:$H$129,5,FALSE))
+(INDEX('ART Forecast'!$C$8:$W$127,MATCH($M27,'ART Forecast'!$B$8:$B$127,0),MATCH(T$4,'ART Forecast'!$C$7:$W$7,0))*VLOOKUP($M27,'Algorithms &amp; Assumptions'!$B$10:$H$129,6,FALSE)*(1-VLOOKUP($M27,'Algorithms &amp; Assumptions'!$B$10:$J$129,9,FALSE))
+(INDEX('ART Forecast'!$C$8:$W$127,MATCH($M27,'ART Forecast'!$B$8:$B$127,0),MATCH(T$4,'ART Forecast'!$C$7:$W$7,0))*VLOOKUP($M27,'Algorithms &amp; Assumptions'!$B$10:$H$129,7,FALSE)*VLOOKUP($M27,'Algorithms &amp; Assumptions'!$B$10:$J$129,9,FALSE)*(VLOOKUP($M27,'Algorithms &amp; Assumptions'!$B$10:$C$129,2,FALSE))))</f>
        <v>17681.11807</v>
      </c>
      <c r="U27" s="6"/>
      <c r="V27" s="29" t="str">
        <f t="shared" si="12"/>
        <v>Central African Republic</v>
      </c>
      <c r="W27" s="63">
        <f>(INDEX('ART Totals'!$Z$251:$AT$370,MATCH($V27,'ART Totals'!$Y$251:$Y$370,0),MATCH(W$4,'ART Totals'!$Z$250:$AT$250,0))*VLOOKUP($V27,'Algorithms &amp; Assumptions'!$B$10:$H$129,5,FALSE))
+(INDEX('ART Forecast'!$C$131:$W$250,MATCH($V27,'ART Forecast'!$B$131:$B$250,0),MATCH(W$4,'ART Forecast'!$C$130:$W$130,0))*VLOOKUP($V27,'Algorithms &amp; Assumptions'!$B$10:$H$129,6,FALSE)*(1-VLOOKUP($V27,'Algorithms &amp; Assumptions'!$B$10:$J$129,9,FALSE))
+(INDEX('ART Forecast'!$C$131:$W$250,MATCH($V27,'ART Forecast'!$B$131:$B$250,0),MATCH(W$4,'ART Forecast'!$C$130:$W$130,0))*VLOOKUP($V27,'Algorithms &amp; Assumptions'!$B$10:$H$129,7,FALSE)*VLOOKUP($V27,'Algorithms &amp; Assumptions'!$B$10:$J$129,9,FALSE)*(VLOOKUP($V27,'Algorithms &amp; Assumptions'!$B$10:$C$129,2,FALSE))))</f>
        <v>1193.1995899999999</v>
      </c>
      <c r="X27" s="63">
        <f>(INDEX('ART Totals'!$Z$251:$AT$370,MATCH($V27,'ART Totals'!$Y$251:$Y$370,0),MATCH(X$4,'ART Totals'!$Z$250:$AT$250,0))*VLOOKUP($V27,'Algorithms &amp; Assumptions'!$B$10:$H$129,5,FALSE))
+(INDEX('ART Forecast'!$C$131:$W$250,MATCH($V27,'ART Forecast'!$B$131:$B$250,0),MATCH(X$4,'ART Forecast'!$C$130:$W$130,0))*VLOOKUP($V27,'Algorithms &amp; Assumptions'!$B$10:$H$129,6,FALSE)*(1-VLOOKUP($V27,'Algorithms &amp; Assumptions'!$B$10:$J$129,9,FALSE))
+(INDEX('ART Forecast'!$C$131:$W$250,MATCH($V27,'ART Forecast'!$B$131:$B$250,0),MATCH(X$4,'ART Forecast'!$C$130:$W$130,0))*VLOOKUP($V27,'Algorithms &amp; Assumptions'!$B$10:$H$129,7,FALSE)*VLOOKUP($V27,'Algorithms &amp; Assumptions'!$B$10:$J$129,9,FALSE)*(VLOOKUP($V27,'Algorithms &amp; Assumptions'!$B$10:$C$129,2,FALSE))))</f>
        <v>1311.0317733333331</v>
      </c>
      <c r="Y27" s="63">
        <f>(INDEX('ART Totals'!$Z$251:$AT$370,MATCH($V27,'ART Totals'!$Y$251:$Y$370,0),MATCH(Y$4,'ART Totals'!$Z$250:$AT$250,0))*VLOOKUP($V27,'Algorithms &amp; Assumptions'!$B$10:$H$129,5,FALSE))
+(INDEX('ART Forecast'!$C$131:$W$250,MATCH($V27,'ART Forecast'!$B$131:$B$250,0),MATCH(Y$4,'ART Forecast'!$C$130:$W$130,0))*VLOOKUP($V27,'Algorithms &amp; Assumptions'!$B$10:$H$129,6,FALSE)*(1-VLOOKUP($V27,'Algorithms &amp; Assumptions'!$B$10:$J$129,9,FALSE))
+(INDEX('ART Forecast'!$C$131:$W$250,MATCH($V27,'ART Forecast'!$B$131:$B$250,0),MATCH(Y$4,'ART Forecast'!$C$130:$W$130,0))*VLOOKUP($V27,'Algorithms &amp; Assumptions'!$B$10:$H$129,7,FALSE)*VLOOKUP($V27,'Algorithms &amp; Assumptions'!$B$10:$J$129,9,FALSE)*(VLOOKUP($V27,'Algorithms &amp; Assumptions'!$B$10:$C$129,2,FALSE))))</f>
        <v>1386.47729</v>
      </c>
      <c r="Z27" s="63">
        <f>(INDEX('ART Totals'!$Z$251:$AT$370,MATCH($V27,'ART Totals'!$Y$251:$Y$370,0),MATCH(Z$4,'ART Totals'!$Z$250:$AT$250,0))*VLOOKUP($V27,'Algorithms &amp; Assumptions'!$B$10:$H$129,5,FALSE))
+(INDEX('ART Forecast'!$C$131:$W$250,MATCH($V27,'ART Forecast'!$B$131:$B$250,0),MATCH(Z$4,'ART Forecast'!$C$130:$W$130,0))*VLOOKUP($V27,'Algorithms &amp; Assumptions'!$B$10:$H$129,6,FALSE)*(1-VLOOKUP($V27,'Algorithms &amp; Assumptions'!$B$10:$J$129,9,FALSE))
+(INDEX('ART Forecast'!$C$131:$W$250,MATCH($V27,'ART Forecast'!$B$131:$B$250,0),MATCH(Z$4,'ART Forecast'!$C$130:$W$130,0))*VLOOKUP($V27,'Algorithms &amp; Assumptions'!$B$10:$H$129,7,FALSE)*VLOOKUP($V27,'Algorithms &amp; Assumptions'!$B$10:$J$129,9,FALSE)*(VLOOKUP($V27,'Algorithms &amp; Assumptions'!$B$10:$C$129,2,FALSE))))</f>
        <v>1461.922806666666</v>
      </c>
      <c r="AA27" s="63">
        <f>(INDEX('ART Totals'!$Z$251:$AT$370,MATCH($V27,'ART Totals'!$Y$251:$Y$370,0),MATCH(AA$4,'ART Totals'!$Z$250:$AT$250,0))*VLOOKUP($V27,'Algorithms &amp; Assumptions'!$B$10:$H$129,5,FALSE))
+(INDEX('ART Forecast'!$C$131:$W$250,MATCH($V27,'ART Forecast'!$B$131:$B$250,0),MATCH(AA$4,'ART Forecast'!$C$130:$W$130,0))*VLOOKUP($V27,'Algorithms &amp; Assumptions'!$B$10:$H$129,6,FALSE)*(1-VLOOKUP($V27,'Algorithms &amp; Assumptions'!$B$10:$J$129,9,FALSE))
+(INDEX('ART Forecast'!$C$131:$W$250,MATCH($V27,'ART Forecast'!$B$131:$B$250,0),MATCH(AA$4,'ART Forecast'!$C$130:$W$130,0))*VLOOKUP($V27,'Algorithms &amp; Assumptions'!$B$10:$H$129,7,FALSE)*VLOOKUP($V27,'Algorithms &amp; Assumptions'!$B$10:$J$129,9,FALSE)*(VLOOKUP($V27,'Algorithms &amp; Assumptions'!$B$10:$C$129,2,FALSE))))</f>
        <v>1537.3683233333327</v>
      </c>
      <c r="AB27" s="63">
        <f>(INDEX('ART Totals'!$Z$251:$AT$370,MATCH($V27,'ART Totals'!$Y$251:$Y$370,0),MATCH(AB$4,'ART Totals'!$Z$250:$AT$250,0))*VLOOKUP($V27,'Algorithms &amp; Assumptions'!$B$10:$H$129,5,FALSE))
+(INDEX('ART Forecast'!$C$131:$W$250,MATCH($V27,'ART Forecast'!$B$131:$B$250,0),MATCH(AB$4,'ART Forecast'!$C$130:$W$130,0))*VLOOKUP($V27,'Algorithms &amp; Assumptions'!$B$10:$H$129,6,FALSE)*(1-VLOOKUP($V27,'Algorithms &amp; Assumptions'!$B$10:$J$129,9,FALSE))
+(INDEX('ART Forecast'!$C$131:$W$250,MATCH($V27,'ART Forecast'!$B$131:$B$250,0),MATCH(AB$4,'ART Forecast'!$C$130:$W$130,0))*VLOOKUP($V27,'Algorithms &amp; Assumptions'!$B$10:$H$129,7,FALSE)*VLOOKUP($V27,'Algorithms &amp; Assumptions'!$B$10:$J$129,9,FALSE)*(VLOOKUP($V27,'Algorithms &amp; Assumptions'!$B$10:$C$129,2,FALSE))))</f>
        <v>1612.8138399999993</v>
      </c>
      <c r="AC27" s="63">
        <f>(INDEX('ART Totals'!$Z$251:$AT$370,MATCH($V27,'ART Totals'!$Y$251:$Y$370,0),MATCH(AC$4,'ART Totals'!$Z$250:$AT$250,0))*VLOOKUP($V27,'Algorithms &amp; Assumptions'!$B$10:$H$129,5,FALSE))
+(INDEX('ART Forecast'!$C$131:$W$250,MATCH($V27,'ART Forecast'!$B$131:$B$250,0),MATCH(AC$4,'ART Forecast'!$C$130:$W$130,0))*VLOOKUP($V27,'Algorithms &amp; Assumptions'!$B$10:$H$129,6,FALSE)*(1-VLOOKUP($V27,'Algorithms &amp; Assumptions'!$B$10:$J$129,9,FALSE))
+(INDEX('ART Forecast'!$C$131:$W$250,MATCH($V27,'ART Forecast'!$B$131:$B$250,0),MATCH(AC$4,'ART Forecast'!$C$130:$W$130,0))*VLOOKUP($V27,'Algorithms &amp; Assumptions'!$B$10:$H$129,7,FALSE)*VLOOKUP($V27,'Algorithms &amp; Assumptions'!$B$10:$J$129,9,FALSE)*(VLOOKUP($V27,'Algorithms &amp; Assumptions'!$B$10:$C$129,2,FALSE))))</f>
        <v>1688.259356666666</v>
      </c>
    </row>
    <row r="28" spans="2:29" x14ac:dyDescent="0.35">
      <c r="B28" s="29" t="str">
        <f>'ART Totals'!B27</f>
        <v>Chad</v>
      </c>
      <c r="C28" s="25">
        <f t="shared" si="4"/>
        <v>19304.873059999998</v>
      </c>
      <c r="D28" s="25">
        <f t="shared" si="5"/>
        <v>21916.661543333343</v>
      </c>
      <c r="E28" s="25">
        <f t="shared" si="6"/>
        <v>22964.671693333345</v>
      </c>
      <c r="F28" s="25">
        <f t="shared" si="7"/>
        <v>19861.199893333327</v>
      </c>
      <c r="G28" s="25">
        <f t="shared" si="8"/>
        <v>17314.502516666667</v>
      </c>
      <c r="H28" s="25">
        <f t="shared" si="9"/>
        <v>17357.315140000002</v>
      </c>
      <c r="I28" s="25">
        <f t="shared" si="10"/>
        <v>17400.127763333337</v>
      </c>
      <c r="M28" s="29" t="str">
        <f t="shared" si="11"/>
        <v>Chad</v>
      </c>
      <c r="N28" s="62">
        <f>(INDEX('ART Totals'!$Z$128:$AT$274,MATCH($M28,'ART Totals'!$Y$128:$Y$274,0),MATCH(N$4,'ART Totals'!$Z$127:$AT$127,0))*VLOOKUP($M28,'Algorithms &amp; Assumptions'!$B$10:$H$129,5,FALSE))
+(INDEX('ART Forecast'!$C$8:$W$127,MATCH($M28,'ART Forecast'!$B$8:$B$127,0),MATCH(N$4,'ART Forecast'!$C$7:$W$7,0))*VLOOKUP($M28,'Algorithms &amp; Assumptions'!$B$10:$H$129,6,FALSE)*(1-VLOOKUP($M28,'Algorithms &amp; Assumptions'!$B$10:$J$129,9,FALSE))
+(INDEX('ART Forecast'!$C$8:$W$127,MATCH($M28,'ART Forecast'!$B$8:$B$127,0),MATCH(N$4,'ART Forecast'!$C$7:$W$7,0))*VLOOKUP($M28,'Algorithms &amp; Assumptions'!$B$10:$H$129,7,FALSE)*VLOOKUP($M28,'Algorithms &amp; Assumptions'!$B$10:$J$129,9,FALSE)*(VLOOKUP($M28,'Algorithms &amp; Assumptions'!$B$10:$C$129,2,FALSE))))</f>
        <v>18266.079369999999</v>
      </c>
      <c r="O28" s="62">
        <f>(INDEX('ART Totals'!$Z$128:$AT$274,MATCH($M28,'ART Totals'!$Y$128:$Y$274,0),MATCH(O$4,'ART Totals'!$Z$127:$AT$127,0))*VLOOKUP($M28,'Algorithms &amp; Assumptions'!$B$10:$H$129,5,FALSE))
+(INDEX('ART Forecast'!$C$8:$W$127,MATCH($M28,'ART Forecast'!$B$8:$B$127,0),MATCH(O$4,'ART Forecast'!$C$7:$W$7,0))*VLOOKUP($M28,'Algorithms &amp; Assumptions'!$B$10:$H$129,6,FALSE)*(1-VLOOKUP($M28,'Algorithms &amp; Assumptions'!$B$10:$J$129,9,FALSE))
+(INDEX('ART Forecast'!$C$8:$W$127,MATCH($M28,'ART Forecast'!$B$8:$B$127,0),MATCH(O$4,'ART Forecast'!$C$7:$W$7,0))*VLOOKUP($M28,'Algorithms &amp; Assumptions'!$B$10:$H$129,7,FALSE)*VLOOKUP($M28,'Algorithms &amp; Assumptions'!$B$10:$J$129,9,FALSE)*(VLOOKUP($M28,'Algorithms &amp; Assumptions'!$B$10:$C$129,2,FALSE))))</f>
        <v>20889.596896666677</v>
      </c>
      <c r="P28" s="62">
        <f>(INDEX('ART Totals'!$Z$128:$AT$274,MATCH($M28,'ART Totals'!$Y$128:$Y$274,0),MATCH(P$4,'ART Totals'!$Z$127:$AT$127,0))*VLOOKUP($M28,'Algorithms &amp; Assumptions'!$B$10:$H$129,5,FALSE))
+(INDEX('ART Forecast'!$C$8:$W$127,MATCH($M28,'ART Forecast'!$B$8:$B$127,0),MATCH(P$4,'ART Forecast'!$C$7:$W$7,0))*VLOOKUP($M28,'Algorithms &amp; Assumptions'!$B$10:$H$129,6,FALSE)*(1-VLOOKUP($M28,'Algorithms &amp; Assumptions'!$B$10:$J$129,9,FALSE))
+(INDEX('ART Forecast'!$C$8:$W$127,MATCH($M28,'ART Forecast'!$B$8:$B$127,0),MATCH(P$4,'ART Forecast'!$C$7:$W$7,0))*VLOOKUP($M28,'Algorithms &amp; Assumptions'!$B$10:$H$129,7,FALSE)*VLOOKUP($M28,'Algorithms &amp; Assumptions'!$B$10:$J$129,9,FALSE)*(VLOOKUP($M28,'Algorithms &amp; Assumptions'!$B$10:$C$129,2,FALSE))))</f>
        <v>21894.794423333344</v>
      </c>
      <c r="Q28" s="62">
        <f>(INDEX('ART Totals'!$Z$128:$AT$274,MATCH($M28,'ART Totals'!$Y$128:$Y$274,0),MATCH(Q$4,'ART Totals'!$Z$127:$AT$127,0))*VLOOKUP($M28,'Algorithms &amp; Assumptions'!$B$10:$H$129,5,FALSE))
+(INDEX('ART Forecast'!$C$8:$W$127,MATCH($M28,'ART Forecast'!$B$8:$B$127,0),MATCH(Q$4,'ART Forecast'!$C$7:$W$7,0))*VLOOKUP($M28,'Algorithms &amp; Assumptions'!$B$10:$H$129,6,FALSE)*(1-VLOOKUP($M28,'Algorithms &amp; Assumptions'!$B$10:$J$129,9,FALSE))
+(INDEX('ART Forecast'!$C$8:$W$127,MATCH($M28,'ART Forecast'!$B$8:$B$127,0),MATCH(Q$4,'ART Forecast'!$C$7:$W$7,0))*VLOOKUP($M28,'Algorithms &amp; Assumptions'!$B$10:$H$129,7,FALSE)*VLOOKUP($M28,'Algorithms &amp; Assumptions'!$B$10:$J$129,9,FALSE)*(VLOOKUP($M28,'Algorithms &amp; Assumptions'!$B$10:$C$129,2,FALSE))))</f>
        <v>18748.509999999995</v>
      </c>
      <c r="R28" s="62">
        <f>(INDEX('ART Totals'!$Z$128:$AT$274,MATCH($M28,'ART Totals'!$Y$128:$Y$274,0),MATCH(R$4,'ART Totals'!$Z$127:$AT$127,0))*VLOOKUP($M28,'Algorithms &amp; Assumptions'!$B$10:$H$129,5,FALSE))
+(INDEX('ART Forecast'!$C$8:$W$127,MATCH($M28,'ART Forecast'!$B$8:$B$127,0),MATCH(R$4,'ART Forecast'!$C$7:$W$7,0))*VLOOKUP($M28,'Algorithms &amp; Assumptions'!$B$10:$H$129,6,FALSE)*(1-VLOOKUP($M28,'Algorithms &amp; Assumptions'!$B$10:$J$129,9,FALSE))
+(INDEX('ART Forecast'!$C$8:$W$127,MATCH($M28,'ART Forecast'!$B$8:$B$127,0),MATCH(R$4,'ART Forecast'!$C$7:$W$7,0))*VLOOKUP($M28,'Algorithms &amp; Assumptions'!$B$10:$H$129,7,FALSE)*VLOOKUP($M28,'Algorithms &amp; Assumptions'!$B$10:$J$129,9,FALSE)*(VLOOKUP($M28,'Algorithms &amp; Assumptions'!$B$10:$C$129,2,FALSE))))</f>
        <v>16159.000000000002</v>
      </c>
      <c r="S28" s="62">
        <f>(INDEX('ART Totals'!$Z$128:$AT$274,MATCH($M28,'ART Totals'!$Y$128:$Y$274,0),MATCH(S$4,'ART Totals'!$Z$127:$AT$127,0))*VLOOKUP($M28,'Algorithms &amp; Assumptions'!$B$10:$H$129,5,FALSE))
+(INDEX('ART Forecast'!$C$8:$W$127,MATCH($M28,'ART Forecast'!$B$8:$B$127,0),MATCH(S$4,'ART Forecast'!$C$7:$W$7,0))*VLOOKUP($M28,'Algorithms &amp; Assumptions'!$B$10:$H$129,6,FALSE)*(1-VLOOKUP($M28,'Algorithms &amp; Assumptions'!$B$10:$J$129,9,FALSE))
+(INDEX('ART Forecast'!$C$8:$W$127,MATCH($M28,'ART Forecast'!$B$8:$B$127,0),MATCH(S$4,'ART Forecast'!$C$7:$W$7,0))*VLOOKUP($M28,'Algorithms &amp; Assumptions'!$B$10:$H$129,7,FALSE)*VLOOKUP($M28,'Algorithms &amp; Assumptions'!$B$10:$J$129,9,FALSE)*(VLOOKUP($M28,'Algorithms &amp; Assumptions'!$B$10:$C$129,2,FALSE))))</f>
        <v>16159.000000000002</v>
      </c>
      <c r="T28" s="62">
        <f>(INDEX('ART Totals'!$Z$128:$AT$274,MATCH($M28,'ART Totals'!$Y$128:$Y$274,0),MATCH(T$4,'ART Totals'!$Z$127:$AT$127,0))*VLOOKUP($M28,'Algorithms &amp; Assumptions'!$B$10:$H$129,5,FALSE))
+(INDEX('ART Forecast'!$C$8:$W$127,MATCH($M28,'ART Forecast'!$B$8:$B$127,0),MATCH(T$4,'ART Forecast'!$C$7:$W$7,0))*VLOOKUP($M28,'Algorithms &amp; Assumptions'!$B$10:$H$129,6,FALSE)*(1-VLOOKUP($M28,'Algorithms &amp; Assumptions'!$B$10:$J$129,9,FALSE))
+(INDEX('ART Forecast'!$C$8:$W$127,MATCH($M28,'ART Forecast'!$B$8:$B$127,0),MATCH(T$4,'ART Forecast'!$C$7:$W$7,0))*VLOOKUP($M28,'Algorithms &amp; Assumptions'!$B$10:$H$129,7,FALSE)*VLOOKUP($M28,'Algorithms &amp; Assumptions'!$B$10:$J$129,9,FALSE)*(VLOOKUP($M28,'Algorithms &amp; Assumptions'!$B$10:$C$129,2,FALSE))))</f>
        <v>16159.000000000002</v>
      </c>
      <c r="U28" s="6"/>
      <c r="V28" s="29" t="str">
        <f t="shared" si="12"/>
        <v>Chad</v>
      </c>
      <c r="W28" s="63">
        <f>(INDEX('ART Totals'!$Z$251:$AT$370,MATCH($V28,'ART Totals'!$Y$251:$Y$370,0),MATCH(W$4,'ART Totals'!$Z$250:$AT$250,0))*VLOOKUP($V28,'Algorithms &amp; Assumptions'!$B$10:$H$129,5,FALSE))
+(INDEX('ART Forecast'!$C$131:$W$250,MATCH($V28,'ART Forecast'!$B$131:$B$250,0),MATCH(W$4,'ART Forecast'!$C$130:$W$130,0))*VLOOKUP($V28,'Algorithms &amp; Assumptions'!$B$10:$H$129,6,FALSE)*(1-VLOOKUP($V28,'Algorithms &amp; Assumptions'!$B$10:$J$129,9,FALSE))
+(INDEX('ART Forecast'!$C$131:$W$250,MATCH($V28,'ART Forecast'!$B$131:$B$250,0),MATCH(W$4,'ART Forecast'!$C$130:$W$130,0))*VLOOKUP($V28,'Algorithms &amp; Assumptions'!$B$10:$H$129,7,FALSE)*VLOOKUP($V28,'Algorithms &amp; Assumptions'!$B$10:$J$129,9,FALSE)*(VLOOKUP($V28,'Algorithms &amp; Assumptions'!$B$10:$C$129,2,FALSE))))</f>
        <v>1038.7936900000002</v>
      </c>
      <c r="X28" s="63">
        <f>(INDEX('ART Totals'!$Z$251:$AT$370,MATCH($V28,'ART Totals'!$Y$251:$Y$370,0),MATCH(X$4,'ART Totals'!$Z$250:$AT$250,0))*VLOOKUP($V28,'Algorithms &amp; Assumptions'!$B$10:$H$129,5,FALSE))
+(INDEX('ART Forecast'!$C$131:$W$250,MATCH($V28,'ART Forecast'!$B$131:$B$250,0),MATCH(X$4,'ART Forecast'!$C$130:$W$130,0))*VLOOKUP($V28,'Algorithms &amp; Assumptions'!$B$10:$H$129,6,FALSE)*(1-VLOOKUP($V28,'Algorithms &amp; Assumptions'!$B$10:$J$129,9,FALSE))
+(INDEX('ART Forecast'!$C$131:$W$250,MATCH($V28,'ART Forecast'!$B$131:$B$250,0),MATCH(X$4,'ART Forecast'!$C$130:$W$130,0))*VLOOKUP($V28,'Algorithms &amp; Assumptions'!$B$10:$H$129,7,FALSE)*VLOOKUP($V28,'Algorithms &amp; Assumptions'!$B$10:$J$129,9,FALSE)*(VLOOKUP($V28,'Algorithms &amp; Assumptions'!$B$10:$C$129,2,FALSE))))</f>
        <v>1027.0646466666667</v>
      </c>
      <c r="Y28" s="63">
        <f>(INDEX('ART Totals'!$Z$251:$AT$370,MATCH($V28,'ART Totals'!$Y$251:$Y$370,0),MATCH(Y$4,'ART Totals'!$Z$250:$AT$250,0))*VLOOKUP($V28,'Algorithms &amp; Assumptions'!$B$10:$H$129,5,FALSE))
+(INDEX('ART Forecast'!$C$131:$W$250,MATCH($V28,'ART Forecast'!$B$131:$B$250,0),MATCH(Y$4,'ART Forecast'!$C$130:$W$130,0))*VLOOKUP($V28,'Algorithms &amp; Assumptions'!$B$10:$H$129,6,FALSE)*(1-VLOOKUP($V28,'Algorithms &amp; Assumptions'!$B$10:$J$129,9,FALSE))
+(INDEX('ART Forecast'!$C$131:$W$250,MATCH($V28,'ART Forecast'!$B$131:$B$250,0),MATCH(Y$4,'ART Forecast'!$C$130:$W$130,0))*VLOOKUP($V28,'Algorithms &amp; Assumptions'!$B$10:$H$129,7,FALSE)*VLOOKUP($V28,'Algorithms &amp; Assumptions'!$B$10:$J$129,9,FALSE)*(VLOOKUP($V28,'Algorithms &amp; Assumptions'!$B$10:$C$129,2,FALSE))))</f>
        <v>1069.8772699999997</v>
      </c>
      <c r="Z28" s="63">
        <f>(INDEX('ART Totals'!$Z$251:$AT$370,MATCH($V28,'ART Totals'!$Y$251:$Y$370,0),MATCH(Z$4,'ART Totals'!$Z$250:$AT$250,0))*VLOOKUP($V28,'Algorithms &amp; Assumptions'!$B$10:$H$129,5,FALSE))
+(INDEX('ART Forecast'!$C$131:$W$250,MATCH($V28,'ART Forecast'!$B$131:$B$250,0),MATCH(Z$4,'ART Forecast'!$C$130:$W$130,0))*VLOOKUP($V28,'Algorithms &amp; Assumptions'!$B$10:$H$129,6,FALSE)*(1-VLOOKUP($V28,'Algorithms &amp; Assumptions'!$B$10:$J$129,9,FALSE))
+(INDEX('ART Forecast'!$C$131:$W$250,MATCH($V28,'ART Forecast'!$B$131:$B$250,0),MATCH(Z$4,'ART Forecast'!$C$130:$W$130,0))*VLOOKUP($V28,'Algorithms &amp; Assumptions'!$B$10:$H$129,7,FALSE)*VLOOKUP($V28,'Algorithms &amp; Assumptions'!$B$10:$J$129,9,FALSE)*(VLOOKUP($V28,'Algorithms &amp; Assumptions'!$B$10:$C$129,2,FALSE))))</f>
        <v>1112.6898933333337</v>
      </c>
      <c r="AA28" s="63">
        <f>(INDEX('ART Totals'!$Z$251:$AT$370,MATCH($V28,'ART Totals'!$Y$251:$Y$370,0),MATCH(AA$4,'ART Totals'!$Z$250:$AT$250,0))*VLOOKUP($V28,'Algorithms &amp; Assumptions'!$B$10:$H$129,5,FALSE))
+(INDEX('ART Forecast'!$C$131:$W$250,MATCH($V28,'ART Forecast'!$B$131:$B$250,0),MATCH(AA$4,'ART Forecast'!$C$130:$W$130,0))*VLOOKUP($V28,'Algorithms &amp; Assumptions'!$B$10:$H$129,6,FALSE)*(1-VLOOKUP($V28,'Algorithms &amp; Assumptions'!$B$10:$J$129,9,FALSE))
+(INDEX('ART Forecast'!$C$131:$W$250,MATCH($V28,'ART Forecast'!$B$131:$B$250,0),MATCH(AA$4,'ART Forecast'!$C$130:$W$130,0))*VLOOKUP($V28,'Algorithms &amp; Assumptions'!$B$10:$H$129,7,FALSE)*VLOOKUP($V28,'Algorithms &amp; Assumptions'!$B$10:$J$129,9,FALSE)*(VLOOKUP($V28,'Algorithms &amp; Assumptions'!$B$10:$C$129,2,FALSE))))</f>
        <v>1155.5025166666671</v>
      </c>
      <c r="AB28" s="63">
        <f>(INDEX('ART Totals'!$Z$251:$AT$370,MATCH($V28,'ART Totals'!$Y$251:$Y$370,0),MATCH(AB$4,'ART Totals'!$Z$250:$AT$250,0))*VLOOKUP($V28,'Algorithms &amp; Assumptions'!$B$10:$H$129,5,FALSE))
+(INDEX('ART Forecast'!$C$131:$W$250,MATCH($V28,'ART Forecast'!$B$131:$B$250,0),MATCH(AB$4,'ART Forecast'!$C$130:$W$130,0))*VLOOKUP($V28,'Algorithms &amp; Assumptions'!$B$10:$H$129,6,FALSE)*(1-VLOOKUP($V28,'Algorithms &amp; Assumptions'!$B$10:$J$129,9,FALSE))
+(INDEX('ART Forecast'!$C$131:$W$250,MATCH($V28,'ART Forecast'!$B$131:$B$250,0),MATCH(AB$4,'ART Forecast'!$C$130:$W$130,0))*VLOOKUP($V28,'Algorithms &amp; Assumptions'!$B$10:$H$129,7,FALSE)*VLOOKUP($V28,'Algorithms &amp; Assumptions'!$B$10:$J$129,9,FALSE)*(VLOOKUP($V28,'Algorithms &amp; Assumptions'!$B$10:$C$129,2,FALSE))))</f>
        <v>1198.3151400000006</v>
      </c>
      <c r="AC28" s="63">
        <f>(INDEX('ART Totals'!$Z$251:$AT$370,MATCH($V28,'ART Totals'!$Y$251:$Y$370,0),MATCH(AC$4,'ART Totals'!$Z$250:$AT$250,0))*VLOOKUP($V28,'Algorithms &amp; Assumptions'!$B$10:$H$129,5,FALSE))
+(INDEX('ART Forecast'!$C$131:$W$250,MATCH($V28,'ART Forecast'!$B$131:$B$250,0),MATCH(AC$4,'ART Forecast'!$C$130:$W$130,0))*VLOOKUP($V28,'Algorithms &amp; Assumptions'!$B$10:$H$129,6,FALSE)*(1-VLOOKUP($V28,'Algorithms &amp; Assumptions'!$B$10:$J$129,9,FALSE))
+(INDEX('ART Forecast'!$C$131:$W$250,MATCH($V28,'ART Forecast'!$B$131:$B$250,0),MATCH(AC$4,'ART Forecast'!$C$130:$W$130,0))*VLOOKUP($V28,'Algorithms &amp; Assumptions'!$B$10:$H$129,7,FALSE)*VLOOKUP($V28,'Algorithms &amp; Assumptions'!$B$10:$J$129,9,FALSE)*(VLOOKUP($V28,'Algorithms &amp; Assumptions'!$B$10:$C$129,2,FALSE))))</f>
        <v>1241.1277633333341</v>
      </c>
    </row>
    <row r="29" spans="2:29" x14ac:dyDescent="0.35">
      <c r="B29" s="29" t="str">
        <f>'ART Totals'!B28</f>
        <v>China</v>
      </c>
      <c r="C29" s="25" t="str">
        <f t="shared" si="4"/>
        <v>Data Unavailable</v>
      </c>
      <c r="D29" s="25" t="str">
        <f t="shared" si="5"/>
        <v>Data Unavailable</v>
      </c>
      <c r="E29" s="25" t="str">
        <f t="shared" si="6"/>
        <v>Data Unavailable</v>
      </c>
      <c r="F29" s="25" t="str">
        <f t="shared" si="7"/>
        <v>Data Unavailable</v>
      </c>
      <c r="G29" s="25" t="str">
        <f t="shared" si="8"/>
        <v>Data Unavailable</v>
      </c>
      <c r="H29" s="25" t="str">
        <f t="shared" si="9"/>
        <v>Data Unavailable</v>
      </c>
      <c r="I29" s="25" t="str">
        <f t="shared" si="10"/>
        <v>Data Unavailable</v>
      </c>
      <c r="M29" s="29" t="str">
        <f t="shared" si="11"/>
        <v>China</v>
      </c>
      <c r="N29" s="62">
        <f>(INDEX('ART Totals'!$Z$128:$AT$274,MATCH($M29,'ART Totals'!$Y$128:$Y$274,0),MATCH(N$4,'ART Totals'!$Z$127:$AT$127,0))*VLOOKUP($M29,'Algorithms &amp; Assumptions'!$B$10:$H$129,5,FALSE))
+(INDEX('ART Forecast'!$C$8:$W$127,MATCH($M29,'ART Forecast'!$B$8:$B$127,0),MATCH(N$4,'ART Forecast'!$C$7:$W$7,0))*VLOOKUP($M29,'Algorithms &amp; Assumptions'!$B$10:$H$129,6,FALSE)*(1-VLOOKUP($M29,'Algorithms &amp; Assumptions'!$B$10:$J$129,9,FALSE))
+(INDEX('ART Forecast'!$C$8:$W$127,MATCH($M29,'ART Forecast'!$B$8:$B$127,0),MATCH(N$4,'ART Forecast'!$C$7:$W$7,0))*VLOOKUP($M29,'Algorithms &amp; Assumptions'!$B$10:$H$129,7,FALSE)*VLOOKUP($M29,'Algorithms &amp; Assumptions'!$B$10:$J$129,9,FALSE)*(VLOOKUP($M29,'Algorithms &amp; Assumptions'!$B$10:$C$129,2,FALSE))))</f>
        <v>0</v>
      </c>
      <c r="O29" s="62">
        <f>(INDEX('ART Totals'!$Z$128:$AT$274,MATCH($M29,'ART Totals'!$Y$128:$Y$274,0),MATCH(O$4,'ART Totals'!$Z$127:$AT$127,0))*VLOOKUP($M29,'Algorithms &amp; Assumptions'!$B$10:$H$129,5,FALSE))
+(INDEX('ART Forecast'!$C$8:$W$127,MATCH($M29,'ART Forecast'!$B$8:$B$127,0),MATCH(O$4,'ART Forecast'!$C$7:$W$7,0))*VLOOKUP($M29,'Algorithms &amp; Assumptions'!$B$10:$H$129,6,FALSE)*(1-VLOOKUP($M29,'Algorithms &amp; Assumptions'!$B$10:$J$129,9,FALSE))
+(INDEX('ART Forecast'!$C$8:$W$127,MATCH($M29,'ART Forecast'!$B$8:$B$127,0),MATCH(O$4,'ART Forecast'!$C$7:$W$7,0))*VLOOKUP($M29,'Algorithms &amp; Assumptions'!$B$10:$H$129,7,FALSE)*VLOOKUP($M29,'Algorithms &amp; Assumptions'!$B$10:$J$129,9,FALSE)*(VLOOKUP($M29,'Algorithms &amp; Assumptions'!$B$10:$C$129,2,FALSE))))</f>
        <v>0</v>
      </c>
      <c r="P29" s="62">
        <f>(INDEX('ART Totals'!$Z$128:$AT$274,MATCH($M29,'ART Totals'!$Y$128:$Y$274,0),MATCH(P$4,'ART Totals'!$Z$127:$AT$127,0))*VLOOKUP($M29,'Algorithms &amp; Assumptions'!$B$10:$H$129,5,FALSE))
+(INDEX('ART Forecast'!$C$8:$W$127,MATCH($M29,'ART Forecast'!$B$8:$B$127,0),MATCH(P$4,'ART Forecast'!$C$7:$W$7,0))*VLOOKUP($M29,'Algorithms &amp; Assumptions'!$B$10:$H$129,6,FALSE)*(1-VLOOKUP($M29,'Algorithms &amp; Assumptions'!$B$10:$J$129,9,FALSE))
+(INDEX('ART Forecast'!$C$8:$W$127,MATCH($M29,'ART Forecast'!$B$8:$B$127,0),MATCH(P$4,'ART Forecast'!$C$7:$W$7,0))*VLOOKUP($M29,'Algorithms &amp; Assumptions'!$B$10:$H$129,7,FALSE)*VLOOKUP($M29,'Algorithms &amp; Assumptions'!$B$10:$J$129,9,FALSE)*(VLOOKUP($M29,'Algorithms &amp; Assumptions'!$B$10:$C$129,2,FALSE))))</f>
        <v>0</v>
      </c>
      <c r="Q29" s="62">
        <f>(INDEX('ART Totals'!$Z$128:$AT$274,MATCH($M29,'ART Totals'!$Y$128:$Y$274,0),MATCH(Q$4,'ART Totals'!$Z$127:$AT$127,0))*VLOOKUP($M29,'Algorithms &amp; Assumptions'!$B$10:$H$129,5,FALSE))
+(INDEX('ART Forecast'!$C$8:$W$127,MATCH($M29,'ART Forecast'!$B$8:$B$127,0),MATCH(Q$4,'ART Forecast'!$C$7:$W$7,0))*VLOOKUP($M29,'Algorithms &amp; Assumptions'!$B$10:$H$129,6,FALSE)*(1-VLOOKUP($M29,'Algorithms &amp; Assumptions'!$B$10:$J$129,9,FALSE))
+(INDEX('ART Forecast'!$C$8:$W$127,MATCH($M29,'ART Forecast'!$B$8:$B$127,0),MATCH(Q$4,'ART Forecast'!$C$7:$W$7,0))*VLOOKUP($M29,'Algorithms &amp; Assumptions'!$B$10:$H$129,7,FALSE)*VLOOKUP($M29,'Algorithms &amp; Assumptions'!$B$10:$J$129,9,FALSE)*(VLOOKUP($M29,'Algorithms &amp; Assumptions'!$B$10:$C$129,2,FALSE))))</f>
        <v>0</v>
      </c>
      <c r="R29" s="62">
        <f>(INDEX('ART Totals'!$Z$128:$AT$274,MATCH($M29,'ART Totals'!$Y$128:$Y$274,0),MATCH(R$4,'ART Totals'!$Z$127:$AT$127,0))*VLOOKUP($M29,'Algorithms &amp; Assumptions'!$B$10:$H$129,5,FALSE))
+(INDEX('ART Forecast'!$C$8:$W$127,MATCH($M29,'ART Forecast'!$B$8:$B$127,0),MATCH(R$4,'ART Forecast'!$C$7:$W$7,0))*VLOOKUP($M29,'Algorithms &amp; Assumptions'!$B$10:$H$129,6,FALSE)*(1-VLOOKUP($M29,'Algorithms &amp; Assumptions'!$B$10:$J$129,9,FALSE))
+(INDEX('ART Forecast'!$C$8:$W$127,MATCH($M29,'ART Forecast'!$B$8:$B$127,0),MATCH(R$4,'ART Forecast'!$C$7:$W$7,0))*VLOOKUP($M29,'Algorithms &amp; Assumptions'!$B$10:$H$129,7,FALSE)*VLOOKUP($M29,'Algorithms &amp; Assumptions'!$B$10:$J$129,9,FALSE)*(VLOOKUP($M29,'Algorithms &amp; Assumptions'!$B$10:$C$129,2,FALSE))))</f>
        <v>0</v>
      </c>
      <c r="S29" s="62">
        <f>(INDEX('ART Totals'!$Z$128:$AT$274,MATCH($M29,'ART Totals'!$Y$128:$Y$274,0),MATCH(S$4,'ART Totals'!$Z$127:$AT$127,0))*VLOOKUP($M29,'Algorithms &amp; Assumptions'!$B$10:$H$129,5,FALSE))
+(INDEX('ART Forecast'!$C$8:$W$127,MATCH($M29,'ART Forecast'!$B$8:$B$127,0),MATCH(S$4,'ART Forecast'!$C$7:$W$7,0))*VLOOKUP($M29,'Algorithms &amp; Assumptions'!$B$10:$H$129,6,FALSE)*(1-VLOOKUP($M29,'Algorithms &amp; Assumptions'!$B$10:$J$129,9,FALSE))
+(INDEX('ART Forecast'!$C$8:$W$127,MATCH($M29,'ART Forecast'!$B$8:$B$127,0),MATCH(S$4,'ART Forecast'!$C$7:$W$7,0))*VLOOKUP($M29,'Algorithms &amp; Assumptions'!$B$10:$H$129,7,FALSE)*VLOOKUP($M29,'Algorithms &amp; Assumptions'!$B$10:$J$129,9,FALSE)*(VLOOKUP($M29,'Algorithms &amp; Assumptions'!$B$10:$C$129,2,FALSE))))</f>
        <v>0</v>
      </c>
      <c r="T29" s="62">
        <f>(INDEX('ART Totals'!$Z$128:$AT$274,MATCH($M29,'ART Totals'!$Y$128:$Y$274,0),MATCH(T$4,'ART Totals'!$Z$127:$AT$127,0))*VLOOKUP($M29,'Algorithms &amp; Assumptions'!$B$10:$H$129,5,FALSE))
+(INDEX('ART Forecast'!$C$8:$W$127,MATCH($M29,'ART Forecast'!$B$8:$B$127,0),MATCH(T$4,'ART Forecast'!$C$7:$W$7,0))*VLOOKUP($M29,'Algorithms &amp; Assumptions'!$B$10:$H$129,6,FALSE)*(1-VLOOKUP($M29,'Algorithms &amp; Assumptions'!$B$10:$J$129,9,FALSE))
+(INDEX('ART Forecast'!$C$8:$W$127,MATCH($M29,'ART Forecast'!$B$8:$B$127,0),MATCH(T$4,'ART Forecast'!$C$7:$W$7,0))*VLOOKUP($M29,'Algorithms &amp; Assumptions'!$B$10:$H$129,7,FALSE)*VLOOKUP($M29,'Algorithms &amp; Assumptions'!$B$10:$J$129,9,FALSE)*(VLOOKUP($M29,'Algorithms &amp; Assumptions'!$B$10:$C$129,2,FALSE))))</f>
        <v>0</v>
      </c>
      <c r="U29" s="6"/>
      <c r="V29" s="29" t="str">
        <f t="shared" si="12"/>
        <v>China</v>
      </c>
      <c r="W29" s="63">
        <f>(INDEX('ART Totals'!$Z$251:$AT$370,MATCH($V29,'ART Totals'!$Y$251:$Y$370,0),MATCH(W$4,'ART Totals'!$Z$250:$AT$250,0))*VLOOKUP($V29,'Algorithms &amp; Assumptions'!$B$10:$H$129,5,FALSE))
+(INDEX('ART Forecast'!$C$131:$W$250,MATCH($V29,'ART Forecast'!$B$131:$B$250,0),MATCH(W$4,'ART Forecast'!$C$130:$W$130,0))*VLOOKUP($V29,'Algorithms &amp; Assumptions'!$B$10:$H$129,6,FALSE)*(1-VLOOKUP($V29,'Algorithms &amp; Assumptions'!$B$10:$J$129,9,FALSE))
+(INDEX('ART Forecast'!$C$131:$W$250,MATCH($V29,'ART Forecast'!$B$131:$B$250,0),MATCH(W$4,'ART Forecast'!$C$130:$W$130,0))*VLOOKUP($V29,'Algorithms &amp; Assumptions'!$B$10:$H$129,7,FALSE)*VLOOKUP($V29,'Algorithms &amp; Assumptions'!$B$10:$J$129,9,FALSE)*(VLOOKUP($V29,'Algorithms &amp; Assumptions'!$B$10:$C$129,2,FALSE))))</f>
        <v>0</v>
      </c>
      <c r="X29" s="63">
        <f>(INDEX('ART Totals'!$Z$251:$AT$370,MATCH($V29,'ART Totals'!$Y$251:$Y$370,0),MATCH(X$4,'ART Totals'!$Z$250:$AT$250,0))*VLOOKUP($V29,'Algorithms &amp; Assumptions'!$B$10:$H$129,5,FALSE))
+(INDEX('ART Forecast'!$C$131:$W$250,MATCH($V29,'ART Forecast'!$B$131:$B$250,0),MATCH(X$4,'ART Forecast'!$C$130:$W$130,0))*VLOOKUP($V29,'Algorithms &amp; Assumptions'!$B$10:$H$129,6,FALSE)*(1-VLOOKUP($V29,'Algorithms &amp; Assumptions'!$B$10:$J$129,9,FALSE))
+(INDEX('ART Forecast'!$C$131:$W$250,MATCH($V29,'ART Forecast'!$B$131:$B$250,0),MATCH(X$4,'ART Forecast'!$C$130:$W$130,0))*VLOOKUP($V29,'Algorithms &amp; Assumptions'!$B$10:$H$129,7,FALSE)*VLOOKUP($V29,'Algorithms &amp; Assumptions'!$B$10:$J$129,9,FALSE)*(VLOOKUP($V29,'Algorithms &amp; Assumptions'!$B$10:$C$129,2,FALSE))))</f>
        <v>0</v>
      </c>
      <c r="Y29" s="63">
        <f>(INDEX('ART Totals'!$Z$251:$AT$370,MATCH($V29,'ART Totals'!$Y$251:$Y$370,0),MATCH(Y$4,'ART Totals'!$Z$250:$AT$250,0))*VLOOKUP($V29,'Algorithms &amp; Assumptions'!$B$10:$H$129,5,FALSE))
+(INDEX('ART Forecast'!$C$131:$W$250,MATCH($V29,'ART Forecast'!$B$131:$B$250,0),MATCH(Y$4,'ART Forecast'!$C$130:$W$130,0))*VLOOKUP($V29,'Algorithms &amp; Assumptions'!$B$10:$H$129,6,FALSE)*(1-VLOOKUP($V29,'Algorithms &amp; Assumptions'!$B$10:$J$129,9,FALSE))
+(INDEX('ART Forecast'!$C$131:$W$250,MATCH($V29,'ART Forecast'!$B$131:$B$250,0),MATCH(Y$4,'ART Forecast'!$C$130:$W$130,0))*VLOOKUP($V29,'Algorithms &amp; Assumptions'!$B$10:$H$129,7,FALSE)*VLOOKUP($V29,'Algorithms &amp; Assumptions'!$B$10:$J$129,9,FALSE)*(VLOOKUP($V29,'Algorithms &amp; Assumptions'!$B$10:$C$129,2,FALSE))))</f>
        <v>0</v>
      </c>
      <c r="Z29" s="63">
        <f>(INDEX('ART Totals'!$Z$251:$AT$370,MATCH($V29,'ART Totals'!$Y$251:$Y$370,0),MATCH(Z$4,'ART Totals'!$Z$250:$AT$250,0))*VLOOKUP($V29,'Algorithms &amp; Assumptions'!$B$10:$H$129,5,FALSE))
+(INDEX('ART Forecast'!$C$131:$W$250,MATCH($V29,'ART Forecast'!$B$131:$B$250,0),MATCH(Z$4,'ART Forecast'!$C$130:$W$130,0))*VLOOKUP($V29,'Algorithms &amp; Assumptions'!$B$10:$H$129,6,FALSE)*(1-VLOOKUP($V29,'Algorithms &amp; Assumptions'!$B$10:$J$129,9,FALSE))
+(INDEX('ART Forecast'!$C$131:$W$250,MATCH($V29,'ART Forecast'!$B$131:$B$250,0),MATCH(Z$4,'ART Forecast'!$C$130:$W$130,0))*VLOOKUP($V29,'Algorithms &amp; Assumptions'!$B$10:$H$129,7,FALSE)*VLOOKUP($V29,'Algorithms &amp; Assumptions'!$B$10:$J$129,9,FALSE)*(VLOOKUP($V29,'Algorithms &amp; Assumptions'!$B$10:$C$129,2,FALSE))))</f>
        <v>0</v>
      </c>
      <c r="AA29" s="63">
        <f>(INDEX('ART Totals'!$Z$251:$AT$370,MATCH($V29,'ART Totals'!$Y$251:$Y$370,0),MATCH(AA$4,'ART Totals'!$Z$250:$AT$250,0))*VLOOKUP($V29,'Algorithms &amp; Assumptions'!$B$10:$H$129,5,FALSE))
+(INDEX('ART Forecast'!$C$131:$W$250,MATCH($V29,'ART Forecast'!$B$131:$B$250,0),MATCH(AA$4,'ART Forecast'!$C$130:$W$130,0))*VLOOKUP($V29,'Algorithms &amp; Assumptions'!$B$10:$H$129,6,FALSE)*(1-VLOOKUP($V29,'Algorithms &amp; Assumptions'!$B$10:$J$129,9,FALSE))
+(INDEX('ART Forecast'!$C$131:$W$250,MATCH($V29,'ART Forecast'!$B$131:$B$250,0),MATCH(AA$4,'ART Forecast'!$C$130:$W$130,0))*VLOOKUP($V29,'Algorithms &amp; Assumptions'!$B$10:$H$129,7,FALSE)*VLOOKUP($V29,'Algorithms &amp; Assumptions'!$B$10:$J$129,9,FALSE)*(VLOOKUP($V29,'Algorithms &amp; Assumptions'!$B$10:$C$129,2,FALSE))))</f>
        <v>0</v>
      </c>
      <c r="AB29" s="63">
        <f>(INDEX('ART Totals'!$Z$251:$AT$370,MATCH($V29,'ART Totals'!$Y$251:$Y$370,0),MATCH(AB$4,'ART Totals'!$Z$250:$AT$250,0))*VLOOKUP($V29,'Algorithms &amp; Assumptions'!$B$10:$H$129,5,FALSE))
+(INDEX('ART Forecast'!$C$131:$W$250,MATCH($V29,'ART Forecast'!$B$131:$B$250,0),MATCH(AB$4,'ART Forecast'!$C$130:$W$130,0))*VLOOKUP($V29,'Algorithms &amp; Assumptions'!$B$10:$H$129,6,FALSE)*(1-VLOOKUP($V29,'Algorithms &amp; Assumptions'!$B$10:$J$129,9,FALSE))
+(INDEX('ART Forecast'!$C$131:$W$250,MATCH($V29,'ART Forecast'!$B$131:$B$250,0),MATCH(AB$4,'ART Forecast'!$C$130:$W$130,0))*VLOOKUP($V29,'Algorithms &amp; Assumptions'!$B$10:$H$129,7,FALSE)*VLOOKUP($V29,'Algorithms &amp; Assumptions'!$B$10:$J$129,9,FALSE)*(VLOOKUP($V29,'Algorithms &amp; Assumptions'!$B$10:$C$129,2,FALSE))))</f>
        <v>0</v>
      </c>
      <c r="AC29" s="63">
        <f>(INDEX('ART Totals'!$Z$251:$AT$370,MATCH($V29,'ART Totals'!$Y$251:$Y$370,0),MATCH(AC$4,'ART Totals'!$Z$250:$AT$250,0))*VLOOKUP($V29,'Algorithms &amp; Assumptions'!$B$10:$H$129,5,FALSE))
+(INDEX('ART Forecast'!$C$131:$W$250,MATCH($V29,'ART Forecast'!$B$131:$B$250,0),MATCH(AC$4,'ART Forecast'!$C$130:$W$130,0))*VLOOKUP($V29,'Algorithms &amp; Assumptions'!$B$10:$H$129,6,FALSE)*(1-VLOOKUP($V29,'Algorithms &amp; Assumptions'!$B$10:$J$129,9,FALSE))
+(INDEX('ART Forecast'!$C$131:$W$250,MATCH($V29,'ART Forecast'!$B$131:$B$250,0),MATCH(AC$4,'ART Forecast'!$C$130:$W$130,0))*VLOOKUP($V29,'Algorithms &amp; Assumptions'!$B$10:$H$129,7,FALSE)*VLOOKUP($V29,'Algorithms &amp; Assumptions'!$B$10:$J$129,9,FALSE)*(VLOOKUP($V29,'Algorithms &amp; Assumptions'!$B$10:$C$129,2,FALSE))))</f>
        <v>0</v>
      </c>
    </row>
    <row r="30" spans="2:29" x14ac:dyDescent="0.35">
      <c r="B30" s="29" t="str">
        <f>'ART Totals'!B29</f>
        <v>Colombia</v>
      </c>
      <c r="C30" s="25" t="str">
        <f t="shared" si="4"/>
        <v>Data Unavailable</v>
      </c>
      <c r="D30" s="25" t="str">
        <f t="shared" si="5"/>
        <v>Data Unavailable</v>
      </c>
      <c r="E30" s="25" t="str">
        <f t="shared" si="6"/>
        <v>Data Unavailable</v>
      </c>
      <c r="F30" s="25" t="str">
        <f t="shared" si="7"/>
        <v>Data Unavailable</v>
      </c>
      <c r="G30" s="25" t="str">
        <f t="shared" si="8"/>
        <v>Data Unavailable</v>
      </c>
      <c r="H30" s="25" t="str">
        <f t="shared" si="9"/>
        <v>Data Unavailable</v>
      </c>
      <c r="I30" s="25" t="str">
        <f t="shared" si="10"/>
        <v>Data Unavailable</v>
      </c>
      <c r="M30" s="29" t="str">
        <f t="shared" si="11"/>
        <v>Colombia</v>
      </c>
      <c r="N30" s="62">
        <f>(INDEX('ART Totals'!$Z$128:$AT$274,MATCH($M30,'ART Totals'!$Y$128:$Y$274,0),MATCH(N$4,'ART Totals'!$Z$127:$AT$127,0))*VLOOKUP($M30,'Algorithms &amp; Assumptions'!$B$10:$H$129,5,FALSE))
+(INDEX('ART Forecast'!$C$8:$W$127,MATCH($M30,'ART Forecast'!$B$8:$B$127,0),MATCH(N$4,'ART Forecast'!$C$7:$W$7,0))*VLOOKUP($M30,'Algorithms &amp; Assumptions'!$B$10:$H$129,6,FALSE)*(1-VLOOKUP($M30,'Algorithms &amp; Assumptions'!$B$10:$J$129,9,FALSE))
+(INDEX('ART Forecast'!$C$8:$W$127,MATCH($M30,'ART Forecast'!$B$8:$B$127,0),MATCH(N$4,'ART Forecast'!$C$7:$W$7,0))*VLOOKUP($M30,'Algorithms &amp; Assumptions'!$B$10:$H$129,7,FALSE)*VLOOKUP($M30,'Algorithms &amp; Assumptions'!$B$10:$J$129,9,FALSE)*(VLOOKUP($M30,'Algorithms &amp; Assumptions'!$B$10:$C$129,2,FALSE))))</f>
        <v>0</v>
      </c>
      <c r="O30" s="62">
        <f>(INDEX('ART Totals'!$Z$128:$AT$274,MATCH($M30,'ART Totals'!$Y$128:$Y$274,0),MATCH(O$4,'ART Totals'!$Z$127:$AT$127,0))*VLOOKUP($M30,'Algorithms &amp; Assumptions'!$B$10:$H$129,5,FALSE))
+(INDEX('ART Forecast'!$C$8:$W$127,MATCH($M30,'ART Forecast'!$B$8:$B$127,0),MATCH(O$4,'ART Forecast'!$C$7:$W$7,0))*VLOOKUP($M30,'Algorithms &amp; Assumptions'!$B$10:$H$129,6,FALSE)*(1-VLOOKUP($M30,'Algorithms &amp; Assumptions'!$B$10:$J$129,9,FALSE))
+(INDEX('ART Forecast'!$C$8:$W$127,MATCH($M30,'ART Forecast'!$B$8:$B$127,0),MATCH(O$4,'ART Forecast'!$C$7:$W$7,0))*VLOOKUP($M30,'Algorithms &amp; Assumptions'!$B$10:$H$129,7,FALSE)*VLOOKUP($M30,'Algorithms &amp; Assumptions'!$B$10:$J$129,9,FALSE)*(VLOOKUP($M30,'Algorithms &amp; Assumptions'!$B$10:$C$129,2,FALSE))))</f>
        <v>0</v>
      </c>
      <c r="P30" s="62">
        <f>(INDEX('ART Totals'!$Z$128:$AT$274,MATCH($M30,'ART Totals'!$Y$128:$Y$274,0),MATCH(P$4,'ART Totals'!$Z$127:$AT$127,0))*VLOOKUP($M30,'Algorithms &amp; Assumptions'!$B$10:$H$129,5,FALSE))
+(INDEX('ART Forecast'!$C$8:$W$127,MATCH($M30,'ART Forecast'!$B$8:$B$127,0),MATCH(P$4,'ART Forecast'!$C$7:$W$7,0))*VLOOKUP($M30,'Algorithms &amp; Assumptions'!$B$10:$H$129,6,FALSE)*(1-VLOOKUP($M30,'Algorithms &amp; Assumptions'!$B$10:$J$129,9,FALSE))
+(INDEX('ART Forecast'!$C$8:$W$127,MATCH($M30,'ART Forecast'!$B$8:$B$127,0),MATCH(P$4,'ART Forecast'!$C$7:$W$7,0))*VLOOKUP($M30,'Algorithms &amp; Assumptions'!$B$10:$H$129,7,FALSE)*VLOOKUP($M30,'Algorithms &amp; Assumptions'!$B$10:$J$129,9,FALSE)*(VLOOKUP($M30,'Algorithms &amp; Assumptions'!$B$10:$C$129,2,FALSE))))</f>
        <v>0</v>
      </c>
      <c r="Q30" s="62">
        <f>(INDEX('ART Totals'!$Z$128:$AT$274,MATCH($M30,'ART Totals'!$Y$128:$Y$274,0),MATCH(Q$4,'ART Totals'!$Z$127:$AT$127,0))*VLOOKUP($M30,'Algorithms &amp; Assumptions'!$B$10:$H$129,5,FALSE))
+(INDEX('ART Forecast'!$C$8:$W$127,MATCH($M30,'ART Forecast'!$B$8:$B$127,0),MATCH(Q$4,'ART Forecast'!$C$7:$W$7,0))*VLOOKUP($M30,'Algorithms &amp; Assumptions'!$B$10:$H$129,6,FALSE)*(1-VLOOKUP($M30,'Algorithms &amp; Assumptions'!$B$10:$J$129,9,FALSE))
+(INDEX('ART Forecast'!$C$8:$W$127,MATCH($M30,'ART Forecast'!$B$8:$B$127,0),MATCH(Q$4,'ART Forecast'!$C$7:$W$7,0))*VLOOKUP($M30,'Algorithms &amp; Assumptions'!$B$10:$H$129,7,FALSE)*VLOOKUP($M30,'Algorithms &amp; Assumptions'!$B$10:$J$129,9,FALSE)*(VLOOKUP($M30,'Algorithms &amp; Assumptions'!$B$10:$C$129,2,FALSE))))</f>
        <v>0</v>
      </c>
      <c r="R30" s="62">
        <f>(INDEX('ART Totals'!$Z$128:$AT$274,MATCH($M30,'ART Totals'!$Y$128:$Y$274,0),MATCH(R$4,'ART Totals'!$Z$127:$AT$127,0))*VLOOKUP($M30,'Algorithms &amp; Assumptions'!$B$10:$H$129,5,FALSE))
+(INDEX('ART Forecast'!$C$8:$W$127,MATCH($M30,'ART Forecast'!$B$8:$B$127,0),MATCH(R$4,'ART Forecast'!$C$7:$W$7,0))*VLOOKUP($M30,'Algorithms &amp; Assumptions'!$B$10:$H$129,6,FALSE)*(1-VLOOKUP($M30,'Algorithms &amp; Assumptions'!$B$10:$J$129,9,FALSE))
+(INDEX('ART Forecast'!$C$8:$W$127,MATCH($M30,'ART Forecast'!$B$8:$B$127,0),MATCH(R$4,'ART Forecast'!$C$7:$W$7,0))*VLOOKUP($M30,'Algorithms &amp; Assumptions'!$B$10:$H$129,7,FALSE)*VLOOKUP($M30,'Algorithms &amp; Assumptions'!$B$10:$J$129,9,FALSE)*(VLOOKUP($M30,'Algorithms &amp; Assumptions'!$B$10:$C$129,2,FALSE))))</f>
        <v>0</v>
      </c>
      <c r="S30" s="62">
        <f>(INDEX('ART Totals'!$Z$128:$AT$274,MATCH($M30,'ART Totals'!$Y$128:$Y$274,0),MATCH(S$4,'ART Totals'!$Z$127:$AT$127,0))*VLOOKUP($M30,'Algorithms &amp; Assumptions'!$B$10:$H$129,5,FALSE))
+(INDEX('ART Forecast'!$C$8:$W$127,MATCH($M30,'ART Forecast'!$B$8:$B$127,0),MATCH(S$4,'ART Forecast'!$C$7:$W$7,0))*VLOOKUP($M30,'Algorithms &amp; Assumptions'!$B$10:$H$129,6,FALSE)*(1-VLOOKUP($M30,'Algorithms &amp; Assumptions'!$B$10:$J$129,9,FALSE))
+(INDEX('ART Forecast'!$C$8:$W$127,MATCH($M30,'ART Forecast'!$B$8:$B$127,0),MATCH(S$4,'ART Forecast'!$C$7:$W$7,0))*VLOOKUP($M30,'Algorithms &amp; Assumptions'!$B$10:$H$129,7,FALSE)*VLOOKUP($M30,'Algorithms &amp; Assumptions'!$B$10:$J$129,9,FALSE)*(VLOOKUP($M30,'Algorithms &amp; Assumptions'!$B$10:$C$129,2,FALSE))))</f>
        <v>0</v>
      </c>
      <c r="T30" s="62">
        <f>(INDEX('ART Totals'!$Z$128:$AT$274,MATCH($M30,'ART Totals'!$Y$128:$Y$274,0),MATCH(T$4,'ART Totals'!$Z$127:$AT$127,0))*VLOOKUP($M30,'Algorithms &amp; Assumptions'!$B$10:$H$129,5,FALSE))
+(INDEX('ART Forecast'!$C$8:$W$127,MATCH($M30,'ART Forecast'!$B$8:$B$127,0),MATCH(T$4,'ART Forecast'!$C$7:$W$7,0))*VLOOKUP($M30,'Algorithms &amp; Assumptions'!$B$10:$H$129,6,FALSE)*(1-VLOOKUP($M30,'Algorithms &amp; Assumptions'!$B$10:$J$129,9,FALSE))
+(INDEX('ART Forecast'!$C$8:$W$127,MATCH($M30,'ART Forecast'!$B$8:$B$127,0),MATCH(T$4,'ART Forecast'!$C$7:$W$7,0))*VLOOKUP($M30,'Algorithms &amp; Assumptions'!$B$10:$H$129,7,FALSE)*VLOOKUP($M30,'Algorithms &amp; Assumptions'!$B$10:$J$129,9,FALSE)*(VLOOKUP($M30,'Algorithms &amp; Assumptions'!$B$10:$C$129,2,FALSE))))</f>
        <v>0</v>
      </c>
      <c r="U30" s="6"/>
      <c r="V30" s="29" t="str">
        <f t="shared" si="12"/>
        <v>Colombia</v>
      </c>
      <c r="W30" s="63">
        <f>(INDEX('ART Totals'!$Z$251:$AT$370,MATCH($V30,'ART Totals'!$Y$251:$Y$370,0),MATCH(W$4,'ART Totals'!$Z$250:$AT$250,0))*VLOOKUP($V30,'Algorithms &amp; Assumptions'!$B$10:$H$129,5,FALSE))
+(INDEX('ART Forecast'!$C$131:$W$250,MATCH($V30,'ART Forecast'!$B$131:$B$250,0),MATCH(W$4,'ART Forecast'!$C$130:$W$130,0))*VLOOKUP($V30,'Algorithms &amp; Assumptions'!$B$10:$H$129,6,FALSE)*(1-VLOOKUP($V30,'Algorithms &amp; Assumptions'!$B$10:$J$129,9,FALSE))
+(INDEX('ART Forecast'!$C$131:$W$250,MATCH($V30,'ART Forecast'!$B$131:$B$250,0),MATCH(W$4,'ART Forecast'!$C$130:$W$130,0))*VLOOKUP($V30,'Algorithms &amp; Assumptions'!$B$10:$H$129,7,FALSE)*VLOOKUP($V30,'Algorithms &amp; Assumptions'!$B$10:$J$129,9,FALSE)*(VLOOKUP($V30,'Algorithms &amp; Assumptions'!$B$10:$C$129,2,FALSE))))</f>
        <v>0</v>
      </c>
      <c r="X30" s="63">
        <f>(INDEX('ART Totals'!$Z$251:$AT$370,MATCH($V30,'ART Totals'!$Y$251:$Y$370,0),MATCH(X$4,'ART Totals'!$Z$250:$AT$250,0))*VLOOKUP($V30,'Algorithms &amp; Assumptions'!$B$10:$H$129,5,FALSE))
+(INDEX('ART Forecast'!$C$131:$W$250,MATCH($V30,'ART Forecast'!$B$131:$B$250,0),MATCH(X$4,'ART Forecast'!$C$130:$W$130,0))*VLOOKUP($V30,'Algorithms &amp; Assumptions'!$B$10:$H$129,6,FALSE)*(1-VLOOKUP($V30,'Algorithms &amp; Assumptions'!$B$10:$J$129,9,FALSE))
+(INDEX('ART Forecast'!$C$131:$W$250,MATCH($V30,'ART Forecast'!$B$131:$B$250,0),MATCH(X$4,'ART Forecast'!$C$130:$W$130,0))*VLOOKUP($V30,'Algorithms &amp; Assumptions'!$B$10:$H$129,7,FALSE)*VLOOKUP($V30,'Algorithms &amp; Assumptions'!$B$10:$J$129,9,FALSE)*(VLOOKUP($V30,'Algorithms &amp; Assumptions'!$B$10:$C$129,2,FALSE))))</f>
        <v>0</v>
      </c>
      <c r="Y30" s="63">
        <f>(INDEX('ART Totals'!$Z$251:$AT$370,MATCH($V30,'ART Totals'!$Y$251:$Y$370,0),MATCH(Y$4,'ART Totals'!$Z$250:$AT$250,0))*VLOOKUP($V30,'Algorithms &amp; Assumptions'!$B$10:$H$129,5,FALSE))
+(INDEX('ART Forecast'!$C$131:$W$250,MATCH($V30,'ART Forecast'!$B$131:$B$250,0),MATCH(Y$4,'ART Forecast'!$C$130:$W$130,0))*VLOOKUP($V30,'Algorithms &amp; Assumptions'!$B$10:$H$129,6,FALSE)*(1-VLOOKUP($V30,'Algorithms &amp; Assumptions'!$B$10:$J$129,9,FALSE))
+(INDEX('ART Forecast'!$C$131:$W$250,MATCH($V30,'ART Forecast'!$B$131:$B$250,0),MATCH(Y$4,'ART Forecast'!$C$130:$W$130,0))*VLOOKUP($V30,'Algorithms &amp; Assumptions'!$B$10:$H$129,7,FALSE)*VLOOKUP($V30,'Algorithms &amp; Assumptions'!$B$10:$J$129,9,FALSE)*(VLOOKUP($V30,'Algorithms &amp; Assumptions'!$B$10:$C$129,2,FALSE))))</f>
        <v>0</v>
      </c>
      <c r="Z30" s="63">
        <f>(INDEX('ART Totals'!$Z$251:$AT$370,MATCH($V30,'ART Totals'!$Y$251:$Y$370,0),MATCH(Z$4,'ART Totals'!$Z$250:$AT$250,0))*VLOOKUP($V30,'Algorithms &amp; Assumptions'!$B$10:$H$129,5,FALSE))
+(INDEX('ART Forecast'!$C$131:$W$250,MATCH($V30,'ART Forecast'!$B$131:$B$250,0),MATCH(Z$4,'ART Forecast'!$C$130:$W$130,0))*VLOOKUP($V30,'Algorithms &amp; Assumptions'!$B$10:$H$129,6,FALSE)*(1-VLOOKUP($V30,'Algorithms &amp; Assumptions'!$B$10:$J$129,9,FALSE))
+(INDEX('ART Forecast'!$C$131:$W$250,MATCH($V30,'ART Forecast'!$B$131:$B$250,0),MATCH(Z$4,'ART Forecast'!$C$130:$W$130,0))*VLOOKUP($V30,'Algorithms &amp; Assumptions'!$B$10:$H$129,7,FALSE)*VLOOKUP($V30,'Algorithms &amp; Assumptions'!$B$10:$J$129,9,FALSE)*(VLOOKUP($V30,'Algorithms &amp; Assumptions'!$B$10:$C$129,2,FALSE))))</f>
        <v>0</v>
      </c>
      <c r="AA30" s="63">
        <f>(INDEX('ART Totals'!$Z$251:$AT$370,MATCH($V30,'ART Totals'!$Y$251:$Y$370,0),MATCH(AA$4,'ART Totals'!$Z$250:$AT$250,0))*VLOOKUP($V30,'Algorithms &amp; Assumptions'!$B$10:$H$129,5,FALSE))
+(INDEX('ART Forecast'!$C$131:$W$250,MATCH($V30,'ART Forecast'!$B$131:$B$250,0),MATCH(AA$4,'ART Forecast'!$C$130:$W$130,0))*VLOOKUP($V30,'Algorithms &amp; Assumptions'!$B$10:$H$129,6,FALSE)*(1-VLOOKUP($V30,'Algorithms &amp; Assumptions'!$B$10:$J$129,9,FALSE))
+(INDEX('ART Forecast'!$C$131:$W$250,MATCH($V30,'ART Forecast'!$B$131:$B$250,0),MATCH(AA$4,'ART Forecast'!$C$130:$W$130,0))*VLOOKUP($V30,'Algorithms &amp; Assumptions'!$B$10:$H$129,7,FALSE)*VLOOKUP($V30,'Algorithms &amp; Assumptions'!$B$10:$J$129,9,FALSE)*(VLOOKUP($V30,'Algorithms &amp; Assumptions'!$B$10:$C$129,2,FALSE))))</f>
        <v>0</v>
      </c>
      <c r="AB30" s="63">
        <f>(INDEX('ART Totals'!$Z$251:$AT$370,MATCH($V30,'ART Totals'!$Y$251:$Y$370,0),MATCH(AB$4,'ART Totals'!$Z$250:$AT$250,0))*VLOOKUP($V30,'Algorithms &amp; Assumptions'!$B$10:$H$129,5,FALSE))
+(INDEX('ART Forecast'!$C$131:$W$250,MATCH($V30,'ART Forecast'!$B$131:$B$250,0),MATCH(AB$4,'ART Forecast'!$C$130:$W$130,0))*VLOOKUP($V30,'Algorithms &amp; Assumptions'!$B$10:$H$129,6,FALSE)*(1-VLOOKUP($V30,'Algorithms &amp; Assumptions'!$B$10:$J$129,9,FALSE))
+(INDEX('ART Forecast'!$C$131:$W$250,MATCH($V30,'ART Forecast'!$B$131:$B$250,0),MATCH(AB$4,'ART Forecast'!$C$130:$W$130,0))*VLOOKUP($V30,'Algorithms &amp; Assumptions'!$B$10:$H$129,7,FALSE)*VLOOKUP($V30,'Algorithms &amp; Assumptions'!$B$10:$J$129,9,FALSE)*(VLOOKUP($V30,'Algorithms &amp; Assumptions'!$B$10:$C$129,2,FALSE))))</f>
        <v>0</v>
      </c>
      <c r="AC30" s="63">
        <f>(INDEX('ART Totals'!$Z$251:$AT$370,MATCH($V30,'ART Totals'!$Y$251:$Y$370,0),MATCH(AC$4,'ART Totals'!$Z$250:$AT$250,0))*VLOOKUP($V30,'Algorithms &amp; Assumptions'!$B$10:$H$129,5,FALSE))
+(INDEX('ART Forecast'!$C$131:$W$250,MATCH($V30,'ART Forecast'!$B$131:$B$250,0),MATCH(AC$4,'ART Forecast'!$C$130:$W$130,0))*VLOOKUP($V30,'Algorithms &amp; Assumptions'!$B$10:$H$129,6,FALSE)*(1-VLOOKUP($V30,'Algorithms &amp; Assumptions'!$B$10:$J$129,9,FALSE))
+(INDEX('ART Forecast'!$C$131:$W$250,MATCH($V30,'ART Forecast'!$B$131:$B$250,0),MATCH(AC$4,'ART Forecast'!$C$130:$W$130,0))*VLOOKUP($V30,'Algorithms &amp; Assumptions'!$B$10:$H$129,7,FALSE)*VLOOKUP($V30,'Algorithms &amp; Assumptions'!$B$10:$J$129,9,FALSE)*(VLOOKUP($V30,'Algorithms &amp; Assumptions'!$B$10:$C$129,2,FALSE))))</f>
        <v>0</v>
      </c>
    </row>
    <row r="31" spans="2:29" x14ac:dyDescent="0.35">
      <c r="B31" s="29" t="str">
        <f>'ART Totals'!B30</f>
        <v>Comoros</v>
      </c>
      <c r="C31" s="25">
        <f t="shared" si="4"/>
        <v>31.437999999999999</v>
      </c>
      <c r="D31" s="25">
        <f t="shared" si="5"/>
        <v>30.762379999999997</v>
      </c>
      <c r="E31" s="25">
        <f t="shared" si="6"/>
        <v>32.415093333333324</v>
      </c>
      <c r="F31" s="25">
        <f t="shared" si="7"/>
        <v>34.067806666666655</v>
      </c>
      <c r="G31" s="25">
        <f t="shared" si="8"/>
        <v>35.720519999999993</v>
      </c>
      <c r="H31" s="25">
        <f t="shared" si="9"/>
        <v>37.373233333333346</v>
      </c>
      <c r="I31" s="25">
        <f t="shared" si="10"/>
        <v>39.025946666666677</v>
      </c>
      <c r="M31" s="29" t="str">
        <f t="shared" si="11"/>
        <v>Comoros</v>
      </c>
      <c r="N31" s="62">
        <f>(INDEX('ART Totals'!$Z$128:$AT$274,MATCH($M31,'ART Totals'!$Y$128:$Y$274,0),MATCH(N$4,'ART Totals'!$Z$127:$AT$127,0))*VLOOKUP($M31,'Algorithms &amp; Assumptions'!$B$10:$H$129,5,FALSE))
+(INDEX('ART Forecast'!$C$8:$W$127,MATCH($M31,'ART Forecast'!$B$8:$B$127,0),MATCH(N$4,'ART Forecast'!$C$7:$W$7,0))*VLOOKUP($M31,'Algorithms &amp; Assumptions'!$B$10:$H$129,6,FALSE)*(1-VLOOKUP($M31,'Algorithms &amp; Assumptions'!$B$10:$J$129,9,FALSE))
+(INDEX('ART Forecast'!$C$8:$W$127,MATCH($M31,'ART Forecast'!$B$8:$B$127,0),MATCH(N$4,'ART Forecast'!$C$7:$W$7,0))*VLOOKUP($M31,'Algorithms &amp; Assumptions'!$B$10:$H$129,7,FALSE)*VLOOKUP($M31,'Algorithms &amp; Assumptions'!$B$10:$J$129,9,FALSE)*(VLOOKUP($M31,'Algorithms &amp; Assumptions'!$B$10:$C$129,2,FALSE))))</f>
        <v>30.365279999999998</v>
      </c>
      <c r="O31" s="62">
        <f>(INDEX('ART Totals'!$Z$128:$AT$274,MATCH($M31,'ART Totals'!$Y$128:$Y$274,0),MATCH(O$4,'ART Totals'!$Z$127:$AT$127,0))*VLOOKUP($M31,'Algorithms &amp; Assumptions'!$B$10:$H$129,5,FALSE))
+(INDEX('ART Forecast'!$C$8:$W$127,MATCH($M31,'ART Forecast'!$B$8:$B$127,0),MATCH(O$4,'ART Forecast'!$C$7:$W$7,0))*VLOOKUP($M31,'Algorithms &amp; Assumptions'!$B$10:$H$129,6,FALSE)*(1-VLOOKUP($M31,'Algorithms &amp; Assumptions'!$B$10:$J$129,9,FALSE))
+(INDEX('ART Forecast'!$C$8:$W$127,MATCH($M31,'ART Forecast'!$B$8:$B$127,0),MATCH(O$4,'ART Forecast'!$C$7:$W$7,0))*VLOOKUP($M31,'Algorithms &amp; Assumptions'!$B$10:$H$129,7,FALSE)*VLOOKUP($M31,'Algorithms &amp; Assumptions'!$B$10:$J$129,9,FALSE)*(VLOOKUP($M31,'Algorithms &amp; Assumptions'!$B$10:$C$129,2,FALSE))))</f>
        <v>29.288599999999995</v>
      </c>
      <c r="P31" s="62">
        <f>(INDEX('ART Totals'!$Z$128:$AT$274,MATCH($M31,'ART Totals'!$Y$128:$Y$274,0),MATCH(P$4,'ART Totals'!$Z$127:$AT$127,0))*VLOOKUP($M31,'Algorithms &amp; Assumptions'!$B$10:$H$129,5,FALSE))
+(INDEX('ART Forecast'!$C$8:$W$127,MATCH($M31,'ART Forecast'!$B$8:$B$127,0),MATCH(P$4,'ART Forecast'!$C$7:$W$7,0))*VLOOKUP($M31,'Algorithms &amp; Assumptions'!$B$10:$H$129,6,FALSE)*(1-VLOOKUP($M31,'Algorithms &amp; Assumptions'!$B$10:$J$129,9,FALSE))
+(INDEX('ART Forecast'!$C$8:$W$127,MATCH($M31,'ART Forecast'!$B$8:$B$127,0),MATCH(P$4,'ART Forecast'!$C$7:$W$7,0))*VLOOKUP($M31,'Algorithms &amp; Assumptions'!$B$10:$H$129,7,FALSE)*VLOOKUP($M31,'Algorithms &amp; Assumptions'!$B$10:$J$129,9,FALSE)*(VLOOKUP($M31,'Algorithms &amp; Assumptions'!$B$10:$C$129,2,FALSE))))</f>
        <v>30.851919999999993</v>
      </c>
      <c r="Q31" s="62">
        <f>(INDEX('ART Totals'!$Z$128:$AT$274,MATCH($M31,'ART Totals'!$Y$128:$Y$274,0),MATCH(Q$4,'ART Totals'!$Z$127:$AT$127,0))*VLOOKUP($M31,'Algorithms &amp; Assumptions'!$B$10:$H$129,5,FALSE))
+(INDEX('ART Forecast'!$C$8:$W$127,MATCH($M31,'ART Forecast'!$B$8:$B$127,0),MATCH(Q$4,'ART Forecast'!$C$7:$W$7,0))*VLOOKUP($M31,'Algorithms &amp; Assumptions'!$B$10:$H$129,6,FALSE)*(1-VLOOKUP($M31,'Algorithms &amp; Assumptions'!$B$10:$J$129,9,FALSE))
+(INDEX('ART Forecast'!$C$8:$W$127,MATCH($M31,'ART Forecast'!$B$8:$B$127,0),MATCH(Q$4,'ART Forecast'!$C$7:$W$7,0))*VLOOKUP($M31,'Algorithms &amp; Assumptions'!$B$10:$H$129,7,FALSE)*VLOOKUP($M31,'Algorithms &amp; Assumptions'!$B$10:$J$129,9,FALSE)*(VLOOKUP($M31,'Algorithms &amp; Assumptions'!$B$10:$C$129,2,FALSE))))</f>
        <v>32.41523999999999</v>
      </c>
      <c r="R31" s="62">
        <f>(INDEX('ART Totals'!$Z$128:$AT$274,MATCH($M31,'ART Totals'!$Y$128:$Y$274,0),MATCH(R$4,'ART Totals'!$Z$127:$AT$127,0))*VLOOKUP($M31,'Algorithms &amp; Assumptions'!$B$10:$H$129,5,FALSE))
+(INDEX('ART Forecast'!$C$8:$W$127,MATCH($M31,'ART Forecast'!$B$8:$B$127,0),MATCH(R$4,'ART Forecast'!$C$7:$W$7,0))*VLOOKUP($M31,'Algorithms &amp; Assumptions'!$B$10:$H$129,6,FALSE)*(1-VLOOKUP($M31,'Algorithms &amp; Assumptions'!$B$10:$J$129,9,FALSE))
+(INDEX('ART Forecast'!$C$8:$W$127,MATCH($M31,'ART Forecast'!$B$8:$B$127,0),MATCH(R$4,'ART Forecast'!$C$7:$W$7,0))*VLOOKUP($M31,'Algorithms &amp; Assumptions'!$B$10:$H$129,7,FALSE)*VLOOKUP($M31,'Algorithms &amp; Assumptions'!$B$10:$J$129,9,FALSE)*(VLOOKUP($M31,'Algorithms &amp; Assumptions'!$B$10:$C$129,2,FALSE))))</f>
        <v>33.978559999999995</v>
      </c>
      <c r="S31" s="62">
        <f>(INDEX('ART Totals'!$Z$128:$AT$274,MATCH($M31,'ART Totals'!$Y$128:$Y$274,0),MATCH(S$4,'ART Totals'!$Z$127:$AT$127,0))*VLOOKUP($M31,'Algorithms &amp; Assumptions'!$B$10:$H$129,5,FALSE))
+(INDEX('ART Forecast'!$C$8:$W$127,MATCH($M31,'ART Forecast'!$B$8:$B$127,0),MATCH(S$4,'ART Forecast'!$C$7:$W$7,0))*VLOOKUP($M31,'Algorithms &amp; Assumptions'!$B$10:$H$129,6,FALSE)*(1-VLOOKUP($M31,'Algorithms &amp; Assumptions'!$B$10:$J$129,9,FALSE))
+(INDEX('ART Forecast'!$C$8:$W$127,MATCH($M31,'ART Forecast'!$B$8:$B$127,0),MATCH(S$4,'ART Forecast'!$C$7:$W$7,0))*VLOOKUP($M31,'Algorithms &amp; Assumptions'!$B$10:$H$129,7,FALSE)*VLOOKUP($M31,'Algorithms &amp; Assumptions'!$B$10:$J$129,9,FALSE)*(VLOOKUP($M31,'Algorithms &amp; Assumptions'!$B$10:$C$129,2,FALSE))))</f>
        <v>35.541880000000013</v>
      </c>
      <c r="T31" s="62">
        <f>(INDEX('ART Totals'!$Z$128:$AT$274,MATCH($M31,'ART Totals'!$Y$128:$Y$274,0),MATCH(T$4,'ART Totals'!$Z$127:$AT$127,0))*VLOOKUP($M31,'Algorithms &amp; Assumptions'!$B$10:$H$129,5,FALSE))
+(INDEX('ART Forecast'!$C$8:$W$127,MATCH($M31,'ART Forecast'!$B$8:$B$127,0),MATCH(T$4,'ART Forecast'!$C$7:$W$7,0))*VLOOKUP($M31,'Algorithms &amp; Assumptions'!$B$10:$H$129,6,FALSE)*(1-VLOOKUP($M31,'Algorithms &amp; Assumptions'!$B$10:$J$129,9,FALSE))
+(INDEX('ART Forecast'!$C$8:$W$127,MATCH($M31,'ART Forecast'!$B$8:$B$127,0),MATCH(T$4,'ART Forecast'!$C$7:$W$7,0))*VLOOKUP($M31,'Algorithms &amp; Assumptions'!$B$10:$H$129,7,FALSE)*VLOOKUP($M31,'Algorithms &amp; Assumptions'!$B$10:$J$129,9,FALSE)*(VLOOKUP($M31,'Algorithms &amp; Assumptions'!$B$10:$C$129,2,FALSE))))</f>
        <v>37.105200000000011</v>
      </c>
      <c r="U31" s="6"/>
      <c r="V31" s="29" t="str">
        <f t="shared" si="12"/>
        <v>Comoros</v>
      </c>
      <c r="W31" s="63">
        <f>(INDEX('ART Totals'!$Z$251:$AT$370,MATCH($V31,'ART Totals'!$Y$251:$Y$370,0),MATCH(W$4,'ART Totals'!$Z$250:$AT$250,0))*VLOOKUP($V31,'Algorithms &amp; Assumptions'!$B$10:$H$129,5,FALSE))
+(INDEX('ART Forecast'!$C$131:$W$250,MATCH($V31,'ART Forecast'!$B$131:$B$250,0),MATCH(W$4,'ART Forecast'!$C$130:$W$130,0))*VLOOKUP($V31,'Algorithms &amp; Assumptions'!$B$10:$H$129,6,FALSE)*(1-VLOOKUP($V31,'Algorithms &amp; Assumptions'!$B$10:$J$129,9,FALSE))
+(INDEX('ART Forecast'!$C$131:$W$250,MATCH($V31,'ART Forecast'!$B$131:$B$250,0),MATCH(W$4,'ART Forecast'!$C$130:$W$130,0))*VLOOKUP($V31,'Algorithms &amp; Assumptions'!$B$10:$H$129,7,FALSE)*VLOOKUP($V31,'Algorithms &amp; Assumptions'!$B$10:$J$129,9,FALSE)*(VLOOKUP($V31,'Algorithms &amp; Assumptions'!$B$10:$C$129,2,FALSE))))</f>
        <v>1.0727200000000003</v>
      </c>
      <c r="X31" s="63">
        <f>(INDEX('ART Totals'!$Z$251:$AT$370,MATCH($V31,'ART Totals'!$Y$251:$Y$370,0),MATCH(X$4,'ART Totals'!$Z$250:$AT$250,0))*VLOOKUP($V31,'Algorithms &amp; Assumptions'!$B$10:$H$129,5,FALSE))
+(INDEX('ART Forecast'!$C$131:$W$250,MATCH($V31,'ART Forecast'!$B$131:$B$250,0),MATCH(X$4,'ART Forecast'!$C$130:$W$130,0))*VLOOKUP($V31,'Algorithms &amp; Assumptions'!$B$10:$H$129,6,FALSE)*(1-VLOOKUP($V31,'Algorithms &amp; Assumptions'!$B$10:$J$129,9,FALSE))
+(INDEX('ART Forecast'!$C$131:$W$250,MATCH($V31,'ART Forecast'!$B$131:$B$250,0),MATCH(X$4,'ART Forecast'!$C$130:$W$130,0))*VLOOKUP($V31,'Algorithms &amp; Assumptions'!$B$10:$H$129,7,FALSE)*VLOOKUP($V31,'Algorithms &amp; Assumptions'!$B$10:$J$129,9,FALSE)*(VLOOKUP($V31,'Algorithms &amp; Assumptions'!$B$10:$C$129,2,FALSE))))</f>
        <v>1.4737800000000001</v>
      </c>
      <c r="Y31" s="63">
        <f>(INDEX('ART Totals'!$Z$251:$AT$370,MATCH($V31,'ART Totals'!$Y$251:$Y$370,0),MATCH(Y$4,'ART Totals'!$Z$250:$AT$250,0))*VLOOKUP($V31,'Algorithms &amp; Assumptions'!$B$10:$H$129,5,FALSE))
+(INDEX('ART Forecast'!$C$131:$W$250,MATCH($V31,'ART Forecast'!$B$131:$B$250,0),MATCH(Y$4,'ART Forecast'!$C$130:$W$130,0))*VLOOKUP($V31,'Algorithms &amp; Assumptions'!$B$10:$H$129,6,FALSE)*(1-VLOOKUP($V31,'Algorithms &amp; Assumptions'!$B$10:$J$129,9,FALSE))
+(INDEX('ART Forecast'!$C$131:$W$250,MATCH($V31,'ART Forecast'!$B$131:$B$250,0),MATCH(Y$4,'ART Forecast'!$C$130:$W$130,0))*VLOOKUP($V31,'Algorithms &amp; Assumptions'!$B$10:$H$129,7,FALSE)*VLOOKUP($V31,'Algorithms &amp; Assumptions'!$B$10:$J$129,9,FALSE)*(VLOOKUP($V31,'Algorithms &amp; Assumptions'!$B$10:$C$129,2,FALSE))))</f>
        <v>1.5631733333333331</v>
      </c>
      <c r="Z31" s="63">
        <f>(INDEX('ART Totals'!$Z$251:$AT$370,MATCH($V31,'ART Totals'!$Y$251:$Y$370,0),MATCH(Z$4,'ART Totals'!$Z$250:$AT$250,0))*VLOOKUP($V31,'Algorithms &amp; Assumptions'!$B$10:$H$129,5,FALSE))
+(INDEX('ART Forecast'!$C$131:$W$250,MATCH($V31,'ART Forecast'!$B$131:$B$250,0),MATCH(Z$4,'ART Forecast'!$C$130:$W$130,0))*VLOOKUP($V31,'Algorithms &amp; Assumptions'!$B$10:$H$129,6,FALSE)*(1-VLOOKUP($V31,'Algorithms &amp; Assumptions'!$B$10:$J$129,9,FALSE))
+(INDEX('ART Forecast'!$C$131:$W$250,MATCH($V31,'ART Forecast'!$B$131:$B$250,0),MATCH(Z$4,'ART Forecast'!$C$130:$W$130,0))*VLOOKUP($V31,'Algorithms &amp; Assumptions'!$B$10:$H$129,7,FALSE)*VLOOKUP($V31,'Algorithms &amp; Assumptions'!$B$10:$J$129,9,FALSE)*(VLOOKUP($V31,'Algorithms &amp; Assumptions'!$B$10:$C$129,2,FALSE))))</f>
        <v>1.6525666666666661</v>
      </c>
      <c r="AA31" s="63">
        <f>(INDEX('ART Totals'!$Z$251:$AT$370,MATCH($V31,'ART Totals'!$Y$251:$Y$370,0),MATCH(AA$4,'ART Totals'!$Z$250:$AT$250,0))*VLOOKUP($V31,'Algorithms &amp; Assumptions'!$B$10:$H$129,5,FALSE))
+(INDEX('ART Forecast'!$C$131:$W$250,MATCH($V31,'ART Forecast'!$B$131:$B$250,0),MATCH(AA$4,'ART Forecast'!$C$130:$W$130,0))*VLOOKUP($V31,'Algorithms &amp; Assumptions'!$B$10:$H$129,6,FALSE)*(1-VLOOKUP($V31,'Algorithms &amp; Assumptions'!$B$10:$J$129,9,FALSE))
+(INDEX('ART Forecast'!$C$131:$W$250,MATCH($V31,'ART Forecast'!$B$131:$B$250,0),MATCH(AA$4,'ART Forecast'!$C$130:$W$130,0))*VLOOKUP($V31,'Algorithms &amp; Assumptions'!$B$10:$H$129,7,FALSE)*VLOOKUP($V31,'Algorithms &amp; Assumptions'!$B$10:$J$129,9,FALSE)*(VLOOKUP($V31,'Algorithms &amp; Assumptions'!$B$10:$C$129,2,FALSE))))</f>
        <v>1.7419599999999997</v>
      </c>
      <c r="AB31" s="63">
        <f>(INDEX('ART Totals'!$Z$251:$AT$370,MATCH($V31,'ART Totals'!$Y$251:$Y$370,0),MATCH(AB$4,'ART Totals'!$Z$250:$AT$250,0))*VLOOKUP($V31,'Algorithms &amp; Assumptions'!$B$10:$H$129,5,FALSE))
+(INDEX('ART Forecast'!$C$131:$W$250,MATCH($V31,'ART Forecast'!$B$131:$B$250,0),MATCH(AB$4,'ART Forecast'!$C$130:$W$130,0))*VLOOKUP($V31,'Algorithms &amp; Assumptions'!$B$10:$H$129,6,FALSE)*(1-VLOOKUP($V31,'Algorithms &amp; Assumptions'!$B$10:$J$129,9,FALSE))
+(INDEX('ART Forecast'!$C$131:$W$250,MATCH($V31,'ART Forecast'!$B$131:$B$250,0),MATCH(AB$4,'ART Forecast'!$C$130:$W$130,0))*VLOOKUP($V31,'Algorithms &amp; Assumptions'!$B$10:$H$129,7,FALSE)*VLOOKUP($V31,'Algorithms &amp; Assumptions'!$B$10:$J$129,9,FALSE)*(VLOOKUP($V31,'Algorithms &amp; Assumptions'!$B$10:$C$129,2,FALSE))))</f>
        <v>1.8313533333333329</v>
      </c>
      <c r="AC31" s="63">
        <f>(INDEX('ART Totals'!$Z$251:$AT$370,MATCH($V31,'ART Totals'!$Y$251:$Y$370,0),MATCH(AC$4,'ART Totals'!$Z$250:$AT$250,0))*VLOOKUP($V31,'Algorithms &amp; Assumptions'!$B$10:$H$129,5,FALSE))
+(INDEX('ART Forecast'!$C$131:$W$250,MATCH($V31,'ART Forecast'!$B$131:$B$250,0),MATCH(AC$4,'ART Forecast'!$C$130:$W$130,0))*VLOOKUP($V31,'Algorithms &amp; Assumptions'!$B$10:$H$129,6,FALSE)*(1-VLOOKUP($V31,'Algorithms &amp; Assumptions'!$B$10:$J$129,9,FALSE))
+(INDEX('ART Forecast'!$C$131:$W$250,MATCH($V31,'ART Forecast'!$B$131:$B$250,0),MATCH(AC$4,'ART Forecast'!$C$130:$W$130,0))*VLOOKUP($V31,'Algorithms &amp; Assumptions'!$B$10:$H$129,7,FALSE)*VLOOKUP($V31,'Algorithms &amp; Assumptions'!$B$10:$J$129,9,FALSE)*(VLOOKUP($V31,'Algorithms &amp; Assumptions'!$B$10:$C$129,2,FALSE))))</f>
        <v>1.9207466666666662</v>
      </c>
    </row>
    <row r="32" spans="2:29" x14ac:dyDescent="0.35">
      <c r="B32" s="29" t="str">
        <f>'ART Totals'!B31</f>
        <v>Congo</v>
      </c>
      <c r="C32" s="25">
        <f t="shared" si="4"/>
        <v>10112.088580000001</v>
      </c>
      <c r="D32" s="25">
        <f t="shared" si="5"/>
        <v>8675.1038733333316</v>
      </c>
      <c r="E32" s="25">
        <f t="shared" si="6"/>
        <v>9111.2358333333323</v>
      </c>
      <c r="F32" s="25">
        <f t="shared" si="7"/>
        <v>9547.3677933333274</v>
      </c>
      <c r="G32" s="25">
        <f t="shared" si="8"/>
        <v>9983.4997533333299</v>
      </c>
      <c r="H32" s="25">
        <f t="shared" si="9"/>
        <v>10419.631713333332</v>
      </c>
      <c r="I32" s="25">
        <f t="shared" si="10"/>
        <v>10855.763673333335</v>
      </c>
      <c r="M32" s="29" t="str">
        <f t="shared" si="11"/>
        <v>Congo</v>
      </c>
      <c r="N32" s="62">
        <f>(INDEX('ART Totals'!$Z$128:$AT$274,MATCH($M32,'ART Totals'!$Y$128:$Y$274,0),MATCH(N$4,'ART Totals'!$Z$127:$AT$127,0))*VLOOKUP($M32,'Algorithms &amp; Assumptions'!$B$10:$H$129,5,FALSE))
+(INDEX('ART Forecast'!$C$8:$W$127,MATCH($M32,'ART Forecast'!$B$8:$B$127,0),MATCH(N$4,'ART Forecast'!$C$7:$W$7,0))*VLOOKUP($M32,'Algorithms &amp; Assumptions'!$B$10:$H$129,6,FALSE)*(1-VLOOKUP($M32,'Algorithms &amp; Assumptions'!$B$10:$J$129,9,FALSE))
+(INDEX('ART Forecast'!$C$8:$W$127,MATCH($M32,'ART Forecast'!$B$8:$B$127,0),MATCH(N$4,'ART Forecast'!$C$7:$W$7,0))*VLOOKUP($M32,'Algorithms &amp; Assumptions'!$B$10:$H$129,7,FALSE)*VLOOKUP($M32,'Algorithms &amp; Assumptions'!$B$10:$J$129,9,FALSE)*(VLOOKUP($M32,'Algorithms &amp; Assumptions'!$B$10:$C$129,2,FALSE))))</f>
        <v>9611.9193500000019</v>
      </c>
      <c r="O32" s="62">
        <f>(INDEX('ART Totals'!$Z$128:$AT$274,MATCH($M32,'ART Totals'!$Y$128:$Y$274,0),MATCH(O$4,'ART Totals'!$Z$127:$AT$127,0))*VLOOKUP($M32,'Algorithms &amp; Assumptions'!$B$10:$H$129,5,FALSE))
+(INDEX('ART Forecast'!$C$8:$W$127,MATCH($M32,'ART Forecast'!$B$8:$B$127,0),MATCH(O$4,'ART Forecast'!$C$7:$W$7,0))*VLOOKUP($M32,'Algorithms &amp; Assumptions'!$B$10:$H$129,6,FALSE)*(1-VLOOKUP($M32,'Algorithms &amp; Assumptions'!$B$10:$J$129,9,FALSE))
+(INDEX('ART Forecast'!$C$8:$W$127,MATCH($M32,'ART Forecast'!$B$8:$B$127,0),MATCH(O$4,'ART Forecast'!$C$7:$W$7,0))*VLOOKUP($M32,'Algorithms &amp; Assumptions'!$B$10:$H$129,7,FALSE)*VLOOKUP($M32,'Algorithms &amp; Assumptions'!$B$10:$J$129,9,FALSE)*(VLOOKUP($M32,'Algorithms &amp; Assumptions'!$B$10:$C$129,2,FALSE))))</f>
        <v>8255.8917466666644</v>
      </c>
      <c r="P32" s="62">
        <f>(INDEX('ART Totals'!$Z$128:$AT$274,MATCH($M32,'ART Totals'!$Y$128:$Y$274,0),MATCH(P$4,'ART Totals'!$Z$127:$AT$127,0))*VLOOKUP($M32,'Algorithms &amp; Assumptions'!$B$10:$H$129,5,FALSE))
+(INDEX('ART Forecast'!$C$8:$W$127,MATCH($M32,'ART Forecast'!$B$8:$B$127,0),MATCH(P$4,'ART Forecast'!$C$7:$W$7,0))*VLOOKUP($M32,'Algorithms &amp; Assumptions'!$B$10:$H$129,6,FALSE)*(1-VLOOKUP($M32,'Algorithms &amp; Assumptions'!$B$10:$J$129,9,FALSE))
+(INDEX('ART Forecast'!$C$8:$W$127,MATCH($M32,'ART Forecast'!$B$8:$B$127,0),MATCH(P$4,'ART Forecast'!$C$7:$W$7,0))*VLOOKUP($M32,'Algorithms &amp; Assumptions'!$B$10:$H$129,7,FALSE)*VLOOKUP($M32,'Algorithms &amp; Assumptions'!$B$10:$J$129,9,FALSE)*(VLOOKUP($M32,'Algorithms &amp; Assumptions'!$B$10:$C$129,2,FALSE))))</f>
        <v>8678.2341433333331</v>
      </c>
      <c r="Q32" s="62">
        <f>(INDEX('ART Totals'!$Z$128:$AT$274,MATCH($M32,'ART Totals'!$Y$128:$Y$274,0),MATCH(Q$4,'ART Totals'!$Z$127:$AT$127,0))*VLOOKUP($M32,'Algorithms &amp; Assumptions'!$B$10:$H$129,5,FALSE))
+(INDEX('ART Forecast'!$C$8:$W$127,MATCH($M32,'ART Forecast'!$B$8:$B$127,0),MATCH(Q$4,'ART Forecast'!$C$7:$W$7,0))*VLOOKUP($M32,'Algorithms &amp; Assumptions'!$B$10:$H$129,6,FALSE)*(1-VLOOKUP($M32,'Algorithms &amp; Assumptions'!$B$10:$J$129,9,FALSE))
+(INDEX('ART Forecast'!$C$8:$W$127,MATCH($M32,'ART Forecast'!$B$8:$B$127,0),MATCH(Q$4,'ART Forecast'!$C$7:$W$7,0))*VLOOKUP($M32,'Algorithms &amp; Assumptions'!$B$10:$H$129,7,FALSE)*VLOOKUP($M32,'Algorithms &amp; Assumptions'!$B$10:$J$129,9,FALSE)*(VLOOKUP($M32,'Algorithms &amp; Assumptions'!$B$10:$C$129,2,FALSE))))</f>
        <v>9100.5765399999946</v>
      </c>
      <c r="R32" s="62">
        <f>(INDEX('ART Totals'!$Z$128:$AT$274,MATCH($M32,'ART Totals'!$Y$128:$Y$274,0),MATCH(R$4,'ART Totals'!$Z$127:$AT$127,0))*VLOOKUP($M32,'Algorithms &amp; Assumptions'!$B$10:$H$129,5,FALSE))
+(INDEX('ART Forecast'!$C$8:$W$127,MATCH($M32,'ART Forecast'!$B$8:$B$127,0),MATCH(R$4,'ART Forecast'!$C$7:$W$7,0))*VLOOKUP($M32,'Algorithms &amp; Assumptions'!$B$10:$H$129,6,FALSE)*(1-VLOOKUP($M32,'Algorithms &amp; Assumptions'!$B$10:$J$129,9,FALSE))
+(INDEX('ART Forecast'!$C$8:$W$127,MATCH($M32,'ART Forecast'!$B$8:$B$127,0),MATCH(R$4,'ART Forecast'!$C$7:$W$7,0))*VLOOKUP($M32,'Algorithms &amp; Assumptions'!$B$10:$H$129,7,FALSE)*VLOOKUP($M32,'Algorithms &amp; Assumptions'!$B$10:$J$129,9,FALSE)*(VLOOKUP($M32,'Algorithms &amp; Assumptions'!$B$10:$C$129,2,FALSE))))</f>
        <v>9522.9189366666633</v>
      </c>
      <c r="S32" s="62">
        <f>(INDEX('ART Totals'!$Z$128:$AT$274,MATCH($M32,'ART Totals'!$Y$128:$Y$274,0),MATCH(S$4,'ART Totals'!$Z$127:$AT$127,0))*VLOOKUP($M32,'Algorithms &amp; Assumptions'!$B$10:$H$129,5,FALSE))
+(INDEX('ART Forecast'!$C$8:$W$127,MATCH($M32,'ART Forecast'!$B$8:$B$127,0),MATCH(S$4,'ART Forecast'!$C$7:$W$7,0))*VLOOKUP($M32,'Algorithms &amp; Assumptions'!$B$10:$H$129,6,FALSE)*(1-VLOOKUP($M32,'Algorithms &amp; Assumptions'!$B$10:$J$129,9,FALSE))
+(INDEX('ART Forecast'!$C$8:$W$127,MATCH($M32,'ART Forecast'!$B$8:$B$127,0),MATCH(S$4,'ART Forecast'!$C$7:$W$7,0))*VLOOKUP($M32,'Algorithms &amp; Assumptions'!$B$10:$H$129,7,FALSE)*VLOOKUP($M32,'Algorithms &amp; Assumptions'!$B$10:$J$129,9,FALSE)*(VLOOKUP($M32,'Algorithms &amp; Assumptions'!$B$10:$C$129,2,FALSE))))</f>
        <v>9945.261333333332</v>
      </c>
      <c r="T32" s="62">
        <f>(INDEX('ART Totals'!$Z$128:$AT$274,MATCH($M32,'ART Totals'!$Y$128:$Y$274,0),MATCH(T$4,'ART Totals'!$Z$127:$AT$127,0))*VLOOKUP($M32,'Algorithms &amp; Assumptions'!$B$10:$H$129,5,FALSE))
+(INDEX('ART Forecast'!$C$8:$W$127,MATCH($M32,'ART Forecast'!$B$8:$B$127,0),MATCH(T$4,'ART Forecast'!$C$7:$W$7,0))*VLOOKUP($M32,'Algorithms &amp; Assumptions'!$B$10:$H$129,6,FALSE)*(1-VLOOKUP($M32,'Algorithms &amp; Assumptions'!$B$10:$J$129,9,FALSE))
+(INDEX('ART Forecast'!$C$8:$W$127,MATCH($M32,'ART Forecast'!$B$8:$B$127,0),MATCH(T$4,'ART Forecast'!$C$7:$W$7,0))*VLOOKUP($M32,'Algorithms &amp; Assumptions'!$B$10:$H$129,7,FALSE)*VLOOKUP($M32,'Algorithms &amp; Assumptions'!$B$10:$J$129,9,FALSE)*(VLOOKUP($M32,'Algorithms &amp; Assumptions'!$B$10:$C$129,2,FALSE))))</f>
        <v>10367.603730000001</v>
      </c>
      <c r="U32" s="6"/>
      <c r="V32" s="29" t="str">
        <f t="shared" si="12"/>
        <v>Congo</v>
      </c>
      <c r="W32" s="63">
        <f>(INDEX('ART Totals'!$Z$251:$AT$370,MATCH($V32,'ART Totals'!$Y$251:$Y$370,0),MATCH(W$4,'ART Totals'!$Z$250:$AT$250,0))*VLOOKUP($V32,'Algorithms &amp; Assumptions'!$B$10:$H$129,5,FALSE))
+(INDEX('ART Forecast'!$C$131:$W$250,MATCH($V32,'ART Forecast'!$B$131:$B$250,0),MATCH(W$4,'ART Forecast'!$C$130:$W$130,0))*VLOOKUP($V32,'Algorithms &amp; Assumptions'!$B$10:$H$129,6,FALSE)*(1-VLOOKUP($V32,'Algorithms &amp; Assumptions'!$B$10:$J$129,9,FALSE))
+(INDEX('ART Forecast'!$C$131:$W$250,MATCH($V32,'ART Forecast'!$B$131:$B$250,0),MATCH(W$4,'ART Forecast'!$C$130:$W$130,0))*VLOOKUP($V32,'Algorithms &amp; Assumptions'!$B$10:$H$129,7,FALSE)*VLOOKUP($V32,'Algorithms &amp; Assumptions'!$B$10:$J$129,9,FALSE)*(VLOOKUP($V32,'Algorithms &amp; Assumptions'!$B$10:$C$129,2,FALSE))))</f>
        <v>500.16922999999997</v>
      </c>
      <c r="X32" s="63">
        <f>(INDEX('ART Totals'!$Z$251:$AT$370,MATCH($V32,'ART Totals'!$Y$251:$Y$370,0),MATCH(X$4,'ART Totals'!$Z$250:$AT$250,0))*VLOOKUP($V32,'Algorithms &amp; Assumptions'!$B$10:$H$129,5,FALSE))
+(INDEX('ART Forecast'!$C$131:$W$250,MATCH($V32,'ART Forecast'!$B$131:$B$250,0),MATCH(X$4,'ART Forecast'!$C$130:$W$130,0))*VLOOKUP($V32,'Algorithms &amp; Assumptions'!$B$10:$H$129,6,FALSE)*(1-VLOOKUP($V32,'Algorithms &amp; Assumptions'!$B$10:$J$129,9,FALSE))
+(INDEX('ART Forecast'!$C$131:$W$250,MATCH($V32,'ART Forecast'!$B$131:$B$250,0),MATCH(X$4,'ART Forecast'!$C$130:$W$130,0))*VLOOKUP($V32,'Algorithms &amp; Assumptions'!$B$10:$H$129,7,FALSE)*VLOOKUP($V32,'Algorithms &amp; Assumptions'!$B$10:$J$129,9,FALSE)*(VLOOKUP($V32,'Algorithms &amp; Assumptions'!$B$10:$C$129,2,FALSE))))</f>
        <v>419.21212666666679</v>
      </c>
      <c r="Y32" s="63">
        <f>(INDEX('ART Totals'!$Z$251:$AT$370,MATCH($V32,'ART Totals'!$Y$251:$Y$370,0),MATCH(Y$4,'ART Totals'!$Z$250:$AT$250,0))*VLOOKUP($V32,'Algorithms &amp; Assumptions'!$B$10:$H$129,5,FALSE))
+(INDEX('ART Forecast'!$C$131:$W$250,MATCH($V32,'ART Forecast'!$B$131:$B$250,0),MATCH(Y$4,'ART Forecast'!$C$130:$W$130,0))*VLOOKUP($V32,'Algorithms &amp; Assumptions'!$B$10:$H$129,6,FALSE)*(1-VLOOKUP($V32,'Algorithms &amp; Assumptions'!$B$10:$J$129,9,FALSE))
+(INDEX('ART Forecast'!$C$131:$W$250,MATCH($V32,'ART Forecast'!$B$131:$B$250,0),MATCH(Y$4,'ART Forecast'!$C$130:$W$130,0))*VLOOKUP($V32,'Algorithms &amp; Assumptions'!$B$10:$H$129,7,FALSE)*VLOOKUP($V32,'Algorithms &amp; Assumptions'!$B$10:$J$129,9,FALSE)*(VLOOKUP($V32,'Algorithms &amp; Assumptions'!$B$10:$C$129,2,FALSE))))</f>
        <v>433.00169000000005</v>
      </c>
      <c r="Z32" s="63">
        <f>(INDEX('ART Totals'!$Z$251:$AT$370,MATCH($V32,'ART Totals'!$Y$251:$Y$370,0),MATCH(Z$4,'ART Totals'!$Z$250:$AT$250,0))*VLOOKUP($V32,'Algorithms &amp; Assumptions'!$B$10:$H$129,5,FALSE))
+(INDEX('ART Forecast'!$C$131:$W$250,MATCH($V32,'ART Forecast'!$B$131:$B$250,0),MATCH(Z$4,'ART Forecast'!$C$130:$W$130,0))*VLOOKUP($V32,'Algorithms &amp; Assumptions'!$B$10:$H$129,6,FALSE)*(1-VLOOKUP($V32,'Algorithms &amp; Assumptions'!$B$10:$J$129,9,FALSE))
+(INDEX('ART Forecast'!$C$131:$W$250,MATCH($V32,'ART Forecast'!$B$131:$B$250,0),MATCH(Z$4,'ART Forecast'!$C$130:$W$130,0))*VLOOKUP($V32,'Algorithms &amp; Assumptions'!$B$10:$H$129,7,FALSE)*VLOOKUP($V32,'Algorithms &amp; Assumptions'!$B$10:$J$129,9,FALSE)*(VLOOKUP($V32,'Algorithms &amp; Assumptions'!$B$10:$C$129,2,FALSE))))</f>
        <v>446.7912533333336</v>
      </c>
      <c r="AA32" s="63">
        <f>(INDEX('ART Totals'!$Z$251:$AT$370,MATCH($V32,'ART Totals'!$Y$251:$Y$370,0),MATCH(AA$4,'ART Totals'!$Z$250:$AT$250,0))*VLOOKUP($V32,'Algorithms &amp; Assumptions'!$B$10:$H$129,5,FALSE))
+(INDEX('ART Forecast'!$C$131:$W$250,MATCH($V32,'ART Forecast'!$B$131:$B$250,0),MATCH(AA$4,'ART Forecast'!$C$130:$W$130,0))*VLOOKUP($V32,'Algorithms &amp; Assumptions'!$B$10:$H$129,6,FALSE)*(1-VLOOKUP($V32,'Algorithms &amp; Assumptions'!$B$10:$J$129,9,FALSE))
+(INDEX('ART Forecast'!$C$131:$W$250,MATCH($V32,'ART Forecast'!$B$131:$B$250,0),MATCH(AA$4,'ART Forecast'!$C$130:$W$130,0))*VLOOKUP($V32,'Algorithms &amp; Assumptions'!$B$10:$H$129,7,FALSE)*VLOOKUP($V32,'Algorithms &amp; Assumptions'!$B$10:$J$129,9,FALSE)*(VLOOKUP($V32,'Algorithms &amp; Assumptions'!$B$10:$C$129,2,FALSE))))</f>
        <v>460.58081666666686</v>
      </c>
      <c r="AB32" s="63">
        <f>(INDEX('ART Totals'!$Z$251:$AT$370,MATCH($V32,'ART Totals'!$Y$251:$Y$370,0),MATCH(AB$4,'ART Totals'!$Z$250:$AT$250,0))*VLOOKUP($V32,'Algorithms &amp; Assumptions'!$B$10:$H$129,5,FALSE))
+(INDEX('ART Forecast'!$C$131:$W$250,MATCH($V32,'ART Forecast'!$B$131:$B$250,0),MATCH(AB$4,'ART Forecast'!$C$130:$W$130,0))*VLOOKUP($V32,'Algorithms &amp; Assumptions'!$B$10:$H$129,6,FALSE)*(1-VLOOKUP($V32,'Algorithms &amp; Assumptions'!$B$10:$J$129,9,FALSE))
+(INDEX('ART Forecast'!$C$131:$W$250,MATCH($V32,'ART Forecast'!$B$131:$B$250,0),MATCH(AB$4,'ART Forecast'!$C$130:$W$130,0))*VLOOKUP($V32,'Algorithms &amp; Assumptions'!$B$10:$H$129,7,FALSE)*VLOOKUP($V32,'Algorithms &amp; Assumptions'!$B$10:$J$129,9,FALSE)*(VLOOKUP($V32,'Algorithms &amp; Assumptions'!$B$10:$C$129,2,FALSE))))</f>
        <v>474.37038000000018</v>
      </c>
      <c r="AC32" s="63">
        <f>(INDEX('ART Totals'!$Z$251:$AT$370,MATCH($V32,'ART Totals'!$Y$251:$Y$370,0),MATCH(AC$4,'ART Totals'!$Z$250:$AT$250,0))*VLOOKUP($V32,'Algorithms &amp; Assumptions'!$B$10:$H$129,5,FALSE))
+(INDEX('ART Forecast'!$C$131:$W$250,MATCH($V32,'ART Forecast'!$B$131:$B$250,0),MATCH(AC$4,'ART Forecast'!$C$130:$W$130,0))*VLOOKUP($V32,'Algorithms &amp; Assumptions'!$B$10:$H$129,6,FALSE)*(1-VLOOKUP($V32,'Algorithms &amp; Assumptions'!$B$10:$J$129,9,FALSE))
+(INDEX('ART Forecast'!$C$131:$W$250,MATCH($V32,'ART Forecast'!$B$131:$B$250,0),MATCH(AC$4,'ART Forecast'!$C$130:$W$130,0))*VLOOKUP($V32,'Algorithms &amp; Assumptions'!$B$10:$H$129,7,FALSE)*VLOOKUP($V32,'Algorithms &amp; Assumptions'!$B$10:$J$129,9,FALSE)*(VLOOKUP($V32,'Algorithms &amp; Assumptions'!$B$10:$C$129,2,FALSE))))</f>
        <v>488.15994333333344</v>
      </c>
    </row>
    <row r="33" spans="2:29" x14ac:dyDescent="0.35">
      <c r="B33" s="29" t="str">
        <f>'ART Totals'!B32</f>
        <v>Costa Rica</v>
      </c>
      <c r="C33" s="25">
        <f t="shared" si="4"/>
        <v>1.7894800000000004</v>
      </c>
      <c r="D33" s="25">
        <f t="shared" si="5"/>
        <v>2.1418099999999982</v>
      </c>
      <c r="E33" s="25">
        <f t="shared" si="6"/>
        <v>1.3208066666666667</v>
      </c>
      <c r="F33" s="25">
        <f t="shared" si="7"/>
        <v>1.08647</v>
      </c>
      <c r="G33" s="25">
        <f t="shared" si="8"/>
        <v>0.85213333333333319</v>
      </c>
      <c r="H33" s="25">
        <f t="shared" si="9"/>
        <v>0.61779666666666666</v>
      </c>
      <c r="I33" s="25">
        <f t="shared" si="10"/>
        <v>0.38345999999999997</v>
      </c>
      <c r="M33" s="29" t="str">
        <f t="shared" si="11"/>
        <v>Costa Rica</v>
      </c>
      <c r="N33" s="62">
        <f>(INDEX('ART Totals'!$Z$128:$AT$274,MATCH($M33,'ART Totals'!$Y$128:$Y$274,0),MATCH(N$4,'ART Totals'!$Z$127:$AT$127,0))*VLOOKUP($M33,'Algorithms &amp; Assumptions'!$B$10:$H$129,5,FALSE))
+(INDEX('ART Forecast'!$C$8:$W$127,MATCH($M33,'ART Forecast'!$B$8:$B$127,0),MATCH(N$4,'ART Forecast'!$C$7:$W$7,0))*VLOOKUP($M33,'Algorithms &amp; Assumptions'!$B$10:$H$129,6,FALSE)*(1-VLOOKUP($M33,'Algorithms &amp; Assumptions'!$B$10:$J$129,9,FALSE))
+(INDEX('ART Forecast'!$C$8:$W$127,MATCH($M33,'ART Forecast'!$B$8:$B$127,0),MATCH(N$4,'ART Forecast'!$C$7:$W$7,0))*VLOOKUP($M33,'Algorithms &amp; Assumptions'!$B$10:$H$129,7,FALSE)*VLOOKUP($M33,'Algorithms &amp; Assumptions'!$B$10:$J$129,9,FALSE)*(VLOOKUP($M33,'Algorithms &amp; Assumptions'!$B$10:$C$129,2,FALSE))))</f>
        <v>0</v>
      </c>
      <c r="O33" s="62">
        <f>(INDEX('ART Totals'!$Z$128:$AT$274,MATCH($M33,'ART Totals'!$Y$128:$Y$274,0),MATCH(O$4,'ART Totals'!$Z$127:$AT$127,0))*VLOOKUP($M33,'Algorithms &amp; Assumptions'!$B$10:$H$129,5,FALSE))
+(INDEX('ART Forecast'!$C$8:$W$127,MATCH($M33,'ART Forecast'!$B$8:$B$127,0),MATCH(O$4,'ART Forecast'!$C$7:$W$7,0))*VLOOKUP($M33,'Algorithms &amp; Assumptions'!$B$10:$H$129,6,FALSE)*(1-VLOOKUP($M33,'Algorithms &amp; Assumptions'!$B$10:$J$129,9,FALSE))
+(INDEX('ART Forecast'!$C$8:$W$127,MATCH($M33,'ART Forecast'!$B$8:$B$127,0),MATCH(O$4,'ART Forecast'!$C$7:$W$7,0))*VLOOKUP($M33,'Algorithms &amp; Assumptions'!$B$10:$H$129,7,FALSE)*VLOOKUP($M33,'Algorithms &amp; Assumptions'!$B$10:$J$129,9,FALSE)*(VLOOKUP($M33,'Algorithms &amp; Assumptions'!$B$10:$C$129,2,FALSE))))</f>
        <v>0</v>
      </c>
      <c r="P33" s="62">
        <f>(INDEX('ART Totals'!$Z$128:$AT$274,MATCH($M33,'ART Totals'!$Y$128:$Y$274,0),MATCH(P$4,'ART Totals'!$Z$127:$AT$127,0))*VLOOKUP($M33,'Algorithms &amp; Assumptions'!$B$10:$H$129,5,FALSE))
+(INDEX('ART Forecast'!$C$8:$W$127,MATCH($M33,'ART Forecast'!$B$8:$B$127,0),MATCH(P$4,'ART Forecast'!$C$7:$W$7,0))*VLOOKUP($M33,'Algorithms &amp; Assumptions'!$B$10:$H$129,6,FALSE)*(1-VLOOKUP($M33,'Algorithms &amp; Assumptions'!$B$10:$J$129,9,FALSE))
+(INDEX('ART Forecast'!$C$8:$W$127,MATCH($M33,'ART Forecast'!$B$8:$B$127,0),MATCH(P$4,'ART Forecast'!$C$7:$W$7,0))*VLOOKUP($M33,'Algorithms &amp; Assumptions'!$B$10:$H$129,7,FALSE)*VLOOKUP($M33,'Algorithms &amp; Assumptions'!$B$10:$J$129,9,FALSE)*(VLOOKUP($M33,'Algorithms &amp; Assumptions'!$B$10:$C$129,2,FALSE))))</f>
        <v>0</v>
      </c>
      <c r="Q33" s="62">
        <f>(INDEX('ART Totals'!$Z$128:$AT$274,MATCH($M33,'ART Totals'!$Y$128:$Y$274,0),MATCH(Q$4,'ART Totals'!$Z$127:$AT$127,0))*VLOOKUP($M33,'Algorithms &amp; Assumptions'!$B$10:$H$129,5,FALSE))
+(INDEX('ART Forecast'!$C$8:$W$127,MATCH($M33,'ART Forecast'!$B$8:$B$127,0),MATCH(Q$4,'ART Forecast'!$C$7:$W$7,0))*VLOOKUP($M33,'Algorithms &amp; Assumptions'!$B$10:$H$129,6,FALSE)*(1-VLOOKUP($M33,'Algorithms &amp; Assumptions'!$B$10:$J$129,9,FALSE))
+(INDEX('ART Forecast'!$C$8:$W$127,MATCH($M33,'ART Forecast'!$B$8:$B$127,0),MATCH(Q$4,'ART Forecast'!$C$7:$W$7,0))*VLOOKUP($M33,'Algorithms &amp; Assumptions'!$B$10:$H$129,7,FALSE)*VLOOKUP($M33,'Algorithms &amp; Assumptions'!$B$10:$J$129,9,FALSE)*(VLOOKUP($M33,'Algorithms &amp; Assumptions'!$B$10:$C$129,2,FALSE))))</f>
        <v>0</v>
      </c>
      <c r="R33" s="62">
        <f>(INDEX('ART Totals'!$Z$128:$AT$274,MATCH($M33,'ART Totals'!$Y$128:$Y$274,0),MATCH(R$4,'ART Totals'!$Z$127:$AT$127,0))*VLOOKUP($M33,'Algorithms &amp; Assumptions'!$B$10:$H$129,5,FALSE))
+(INDEX('ART Forecast'!$C$8:$W$127,MATCH($M33,'ART Forecast'!$B$8:$B$127,0),MATCH(R$4,'ART Forecast'!$C$7:$W$7,0))*VLOOKUP($M33,'Algorithms &amp; Assumptions'!$B$10:$H$129,6,FALSE)*(1-VLOOKUP($M33,'Algorithms &amp; Assumptions'!$B$10:$J$129,9,FALSE))
+(INDEX('ART Forecast'!$C$8:$W$127,MATCH($M33,'ART Forecast'!$B$8:$B$127,0),MATCH(R$4,'ART Forecast'!$C$7:$W$7,0))*VLOOKUP($M33,'Algorithms &amp; Assumptions'!$B$10:$H$129,7,FALSE)*VLOOKUP($M33,'Algorithms &amp; Assumptions'!$B$10:$J$129,9,FALSE)*(VLOOKUP($M33,'Algorithms &amp; Assumptions'!$B$10:$C$129,2,FALSE))))</f>
        <v>0</v>
      </c>
      <c r="S33" s="62">
        <f>(INDEX('ART Totals'!$Z$128:$AT$274,MATCH($M33,'ART Totals'!$Y$128:$Y$274,0),MATCH(S$4,'ART Totals'!$Z$127:$AT$127,0))*VLOOKUP($M33,'Algorithms &amp; Assumptions'!$B$10:$H$129,5,FALSE))
+(INDEX('ART Forecast'!$C$8:$W$127,MATCH($M33,'ART Forecast'!$B$8:$B$127,0),MATCH(S$4,'ART Forecast'!$C$7:$W$7,0))*VLOOKUP($M33,'Algorithms &amp; Assumptions'!$B$10:$H$129,6,FALSE)*(1-VLOOKUP($M33,'Algorithms &amp; Assumptions'!$B$10:$J$129,9,FALSE))
+(INDEX('ART Forecast'!$C$8:$W$127,MATCH($M33,'ART Forecast'!$B$8:$B$127,0),MATCH(S$4,'ART Forecast'!$C$7:$W$7,0))*VLOOKUP($M33,'Algorithms &amp; Assumptions'!$B$10:$H$129,7,FALSE)*VLOOKUP($M33,'Algorithms &amp; Assumptions'!$B$10:$J$129,9,FALSE)*(VLOOKUP($M33,'Algorithms &amp; Assumptions'!$B$10:$C$129,2,FALSE))))</f>
        <v>0</v>
      </c>
      <c r="T33" s="62">
        <f>(INDEX('ART Totals'!$Z$128:$AT$274,MATCH($M33,'ART Totals'!$Y$128:$Y$274,0),MATCH(T$4,'ART Totals'!$Z$127:$AT$127,0))*VLOOKUP($M33,'Algorithms &amp; Assumptions'!$B$10:$H$129,5,FALSE))
+(INDEX('ART Forecast'!$C$8:$W$127,MATCH($M33,'ART Forecast'!$B$8:$B$127,0),MATCH(T$4,'ART Forecast'!$C$7:$W$7,0))*VLOOKUP($M33,'Algorithms &amp; Assumptions'!$B$10:$H$129,6,FALSE)*(1-VLOOKUP($M33,'Algorithms &amp; Assumptions'!$B$10:$J$129,9,FALSE))
+(INDEX('ART Forecast'!$C$8:$W$127,MATCH($M33,'ART Forecast'!$B$8:$B$127,0),MATCH(T$4,'ART Forecast'!$C$7:$W$7,0))*VLOOKUP($M33,'Algorithms &amp; Assumptions'!$B$10:$H$129,7,FALSE)*VLOOKUP($M33,'Algorithms &amp; Assumptions'!$B$10:$J$129,9,FALSE)*(VLOOKUP($M33,'Algorithms &amp; Assumptions'!$B$10:$C$129,2,FALSE))))</f>
        <v>0</v>
      </c>
      <c r="U33" s="6"/>
      <c r="V33" s="29" t="str">
        <f t="shared" si="12"/>
        <v>Costa Rica</v>
      </c>
      <c r="W33" s="63">
        <f>(INDEX('ART Totals'!$Z$251:$AT$370,MATCH($V33,'ART Totals'!$Y$251:$Y$370,0),MATCH(W$4,'ART Totals'!$Z$250:$AT$250,0))*VLOOKUP($V33,'Algorithms &amp; Assumptions'!$B$10:$H$129,5,FALSE))
+(INDEX('ART Forecast'!$C$131:$W$250,MATCH($V33,'ART Forecast'!$B$131:$B$250,0),MATCH(W$4,'ART Forecast'!$C$130:$W$130,0))*VLOOKUP($V33,'Algorithms &amp; Assumptions'!$B$10:$H$129,6,FALSE)*(1-VLOOKUP($V33,'Algorithms &amp; Assumptions'!$B$10:$J$129,9,FALSE))
+(INDEX('ART Forecast'!$C$131:$W$250,MATCH($V33,'ART Forecast'!$B$131:$B$250,0),MATCH(W$4,'ART Forecast'!$C$130:$W$130,0))*VLOOKUP($V33,'Algorithms &amp; Assumptions'!$B$10:$H$129,7,FALSE)*VLOOKUP($V33,'Algorithms &amp; Assumptions'!$B$10:$J$129,9,FALSE)*(VLOOKUP($V33,'Algorithms &amp; Assumptions'!$B$10:$C$129,2,FALSE))))</f>
        <v>1.7894800000000004</v>
      </c>
      <c r="X33" s="63">
        <f>(INDEX('ART Totals'!$Z$251:$AT$370,MATCH($V33,'ART Totals'!$Y$251:$Y$370,0),MATCH(X$4,'ART Totals'!$Z$250:$AT$250,0))*VLOOKUP($V33,'Algorithms &amp; Assumptions'!$B$10:$H$129,5,FALSE))
+(INDEX('ART Forecast'!$C$131:$W$250,MATCH($V33,'ART Forecast'!$B$131:$B$250,0),MATCH(X$4,'ART Forecast'!$C$130:$W$130,0))*VLOOKUP($V33,'Algorithms &amp; Assumptions'!$B$10:$H$129,6,FALSE)*(1-VLOOKUP($V33,'Algorithms &amp; Assumptions'!$B$10:$J$129,9,FALSE))
+(INDEX('ART Forecast'!$C$131:$W$250,MATCH($V33,'ART Forecast'!$B$131:$B$250,0),MATCH(X$4,'ART Forecast'!$C$130:$W$130,0))*VLOOKUP($V33,'Algorithms &amp; Assumptions'!$B$10:$H$129,7,FALSE)*VLOOKUP($V33,'Algorithms &amp; Assumptions'!$B$10:$J$129,9,FALSE)*(VLOOKUP($V33,'Algorithms &amp; Assumptions'!$B$10:$C$129,2,FALSE))))</f>
        <v>2.1418099999999982</v>
      </c>
      <c r="Y33" s="63">
        <f>(INDEX('ART Totals'!$Z$251:$AT$370,MATCH($V33,'ART Totals'!$Y$251:$Y$370,0),MATCH(Y$4,'ART Totals'!$Z$250:$AT$250,0))*VLOOKUP($V33,'Algorithms &amp; Assumptions'!$B$10:$H$129,5,FALSE))
+(INDEX('ART Forecast'!$C$131:$W$250,MATCH($V33,'ART Forecast'!$B$131:$B$250,0),MATCH(Y$4,'ART Forecast'!$C$130:$W$130,0))*VLOOKUP($V33,'Algorithms &amp; Assumptions'!$B$10:$H$129,6,FALSE)*(1-VLOOKUP($V33,'Algorithms &amp; Assumptions'!$B$10:$J$129,9,FALSE))
+(INDEX('ART Forecast'!$C$131:$W$250,MATCH($V33,'ART Forecast'!$B$131:$B$250,0),MATCH(Y$4,'ART Forecast'!$C$130:$W$130,0))*VLOOKUP($V33,'Algorithms &amp; Assumptions'!$B$10:$H$129,7,FALSE)*VLOOKUP($V33,'Algorithms &amp; Assumptions'!$B$10:$J$129,9,FALSE)*(VLOOKUP($V33,'Algorithms &amp; Assumptions'!$B$10:$C$129,2,FALSE))))</f>
        <v>1.3208066666666667</v>
      </c>
      <c r="Z33" s="63">
        <f>(INDEX('ART Totals'!$Z$251:$AT$370,MATCH($V33,'ART Totals'!$Y$251:$Y$370,0),MATCH(Z$4,'ART Totals'!$Z$250:$AT$250,0))*VLOOKUP($V33,'Algorithms &amp; Assumptions'!$B$10:$H$129,5,FALSE))
+(INDEX('ART Forecast'!$C$131:$W$250,MATCH($V33,'ART Forecast'!$B$131:$B$250,0),MATCH(Z$4,'ART Forecast'!$C$130:$W$130,0))*VLOOKUP($V33,'Algorithms &amp; Assumptions'!$B$10:$H$129,6,FALSE)*(1-VLOOKUP($V33,'Algorithms &amp; Assumptions'!$B$10:$J$129,9,FALSE))
+(INDEX('ART Forecast'!$C$131:$W$250,MATCH($V33,'ART Forecast'!$B$131:$B$250,0),MATCH(Z$4,'ART Forecast'!$C$130:$W$130,0))*VLOOKUP($V33,'Algorithms &amp; Assumptions'!$B$10:$H$129,7,FALSE)*VLOOKUP($V33,'Algorithms &amp; Assumptions'!$B$10:$J$129,9,FALSE)*(VLOOKUP($V33,'Algorithms &amp; Assumptions'!$B$10:$C$129,2,FALSE))))</f>
        <v>1.08647</v>
      </c>
      <c r="AA33" s="63">
        <f>(INDEX('ART Totals'!$Z$251:$AT$370,MATCH($V33,'ART Totals'!$Y$251:$Y$370,0),MATCH(AA$4,'ART Totals'!$Z$250:$AT$250,0))*VLOOKUP($V33,'Algorithms &amp; Assumptions'!$B$10:$H$129,5,FALSE))
+(INDEX('ART Forecast'!$C$131:$W$250,MATCH($V33,'ART Forecast'!$B$131:$B$250,0),MATCH(AA$4,'ART Forecast'!$C$130:$W$130,0))*VLOOKUP($V33,'Algorithms &amp; Assumptions'!$B$10:$H$129,6,FALSE)*(1-VLOOKUP($V33,'Algorithms &amp; Assumptions'!$B$10:$J$129,9,FALSE))
+(INDEX('ART Forecast'!$C$131:$W$250,MATCH($V33,'ART Forecast'!$B$131:$B$250,0),MATCH(AA$4,'ART Forecast'!$C$130:$W$130,0))*VLOOKUP($V33,'Algorithms &amp; Assumptions'!$B$10:$H$129,7,FALSE)*VLOOKUP($V33,'Algorithms &amp; Assumptions'!$B$10:$J$129,9,FALSE)*(VLOOKUP($V33,'Algorithms &amp; Assumptions'!$B$10:$C$129,2,FALSE))))</f>
        <v>0.85213333333333319</v>
      </c>
      <c r="AB33" s="63">
        <f>(INDEX('ART Totals'!$Z$251:$AT$370,MATCH($V33,'ART Totals'!$Y$251:$Y$370,0),MATCH(AB$4,'ART Totals'!$Z$250:$AT$250,0))*VLOOKUP($V33,'Algorithms &amp; Assumptions'!$B$10:$H$129,5,FALSE))
+(INDEX('ART Forecast'!$C$131:$W$250,MATCH($V33,'ART Forecast'!$B$131:$B$250,0),MATCH(AB$4,'ART Forecast'!$C$130:$W$130,0))*VLOOKUP($V33,'Algorithms &amp; Assumptions'!$B$10:$H$129,6,FALSE)*(1-VLOOKUP($V33,'Algorithms &amp; Assumptions'!$B$10:$J$129,9,FALSE))
+(INDEX('ART Forecast'!$C$131:$W$250,MATCH($V33,'ART Forecast'!$B$131:$B$250,0),MATCH(AB$4,'ART Forecast'!$C$130:$W$130,0))*VLOOKUP($V33,'Algorithms &amp; Assumptions'!$B$10:$H$129,7,FALSE)*VLOOKUP($V33,'Algorithms &amp; Assumptions'!$B$10:$J$129,9,FALSE)*(VLOOKUP($V33,'Algorithms &amp; Assumptions'!$B$10:$C$129,2,FALSE))))</f>
        <v>0.61779666666666666</v>
      </c>
      <c r="AC33" s="63">
        <f>(INDEX('ART Totals'!$Z$251:$AT$370,MATCH($V33,'ART Totals'!$Y$251:$Y$370,0),MATCH(AC$4,'ART Totals'!$Z$250:$AT$250,0))*VLOOKUP($V33,'Algorithms &amp; Assumptions'!$B$10:$H$129,5,FALSE))
+(INDEX('ART Forecast'!$C$131:$W$250,MATCH($V33,'ART Forecast'!$B$131:$B$250,0),MATCH(AC$4,'ART Forecast'!$C$130:$W$130,0))*VLOOKUP($V33,'Algorithms &amp; Assumptions'!$B$10:$H$129,6,FALSE)*(1-VLOOKUP($V33,'Algorithms &amp; Assumptions'!$B$10:$J$129,9,FALSE))
+(INDEX('ART Forecast'!$C$131:$W$250,MATCH($V33,'ART Forecast'!$B$131:$B$250,0),MATCH(AC$4,'ART Forecast'!$C$130:$W$130,0))*VLOOKUP($V33,'Algorithms &amp; Assumptions'!$B$10:$H$129,7,FALSE)*VLOOKUP($V33,'Algorithms &amp; Assumptions'!$B$10:$J$129,9,FALSE)*(VLOOKUP($V33,'Algorithms &amp; Assumptions'!$B$10:$C$129,2,FALSE))))</f>
        <v>0.38345999999999997</v>
      </c>
    </row>
    <row r="34" spans="2:29" x14ac:dyDescent="0.35">
      <c r="B34" s="29" t="str">
        <f>'ART Totals'!B33</f>
        <v>Cote d'Ivoire</v>
      </c>
      <c r="C34" s="25">
        <f t="shared" si="4"/>
        <v>75142.107370000012</v>
      </c>
      <c r="D34" s="25">
        <f t="shared" si="5"/>
        <v>81294.569950000019</v>
      </c>
      <c r="E34" s="25">
        <f t="shared" si="6"/>
        <v>83162.80753000002</v>
      </c>
      <c r="F34" s="25">
        <f t="shared" si="7"/>
        <v>85031.045110000021</v>
      </c>
      <c r="G34" s="25">
        <f t="shared" si="8"/>
        <v>86899.282690000022</v>
      </c>
      <c r="H34" s="25">
        <f t="shared" si="9"/>
        <v>88767.520270000023</v>
      </c>
      <c r="I34" s="25">
        <f t="shared" si="10"/>
        <v>90635.757850000024</v>
      </c>
      <c r="M34" s="29" t="str">
        <f t="shared" si="11"/>
        <v>Cote d'Ivoire</v>
      </c>
      <c r="N34" s="62">
        <f>(INDEX('ART Totals'!$Z$128:$AT$274,MATCH($M34,'ART Totals'!$Y$128:$Y$274,0),MATCH(N$4,'ART Totals'!$Z$127:$AT$127,0))*VLOOKUP($M34,'Algorithms &amp; Assumptions'!$B$10:$H$129,5,FALSE))
+(INDEX('ART Forecast'!$C$8:$W$127,MATCH($M34,'ART Forecast'!$B$8:$B$127,0),MATCH(N$4,'ART Forecast'!$C$7:$W$7,0))*VLOOKUP($M34,'Algorithms &amp; Assumptions'!$B$10:$H$129,6,FALSE)*(1-VLOOKUP($M34,'Algorithms &amp; Assumptions'!$B$10:$J$129,9,FALSE))
+(INDEX('ART Forecast'!$C$8:$W$127,MATCH($M34,'ART Forecast'!$B$8:$B$127,0),MATCH(N$4,'ART Forecast'!$C$7:$W$7,0))*VLOOKUP($M34,'Algorithms &amp; Assumptions'!$B$10:$H$129,7,FALSE)*VLOOKUP($M34,'Algorithms &amp; Assumptions'!$B$10:$J$129,9,FALSE)*(VLOOKUP($M34,'Algorithms &amp; Assumptions'!$B$10:$C$129,2,FALSE))))</f>
        <v>72778.717330000014</v>
      </c>
      <c r="O34" s="62">
        <f>(INDEX('ART Totals'!$Z$128:$AT$274,MATCH($M34,'ART Totals'!$Y$128:$Y$274,0),MATCH(O$4,'ART Totals'!$Z$127:$AT$127,0))*VLOOKUP($M34,'Algorithms &amp; Assumptions'!$B$10:$H$129,5,FALSE))
+(INDEX('ART Forecast'!$C$8:$W$127,MATCH($M34,'ART Forecast'!$B$8:$B$127,0),MATCH(O$4,'ART Forecast'!$C$7:$W$7,0))*VLOOKUP($M34,'Algorithms &amp; Assumptions'!$B$10:$H$129,6,FALSE)*(1-VLOOKUP($M34,'Algorithms &amp; Assumptions'!$B$10:$J$129,9,FALSE))
+(INDEX('ART Forecast'!$C$8:$W$127,MATCH($M34,'ART Forecast'!$B$8:$B$127,0),MATCH(O$4,'ART Forecast'!$C$7:$W$7,0))*VLOOKUP($M34,'Algorithms &amp; Assumptions'!$B$10:$H$129,7,FALSE)*VLOOKUP($M34,'Algorithms &amp; Assumptions'!$B$10:$J$129,9,FALSE)*(VLOOKUP($M34,'Algorithms &amp; Assumptions'!$B$10:$C$129,2,FALSE))))</f>
        <v>79360.422130000021</v>
      </c>
      <c r="P34" s="62">
        <f>(INDEX('ART Totals'!$Z$128:$AT$274,MATCH($M34,'ART Totals'!$Y$128:$Y$274,0),MATCH(P$4,'ART Totals'!$Z$127:$AT$127,0))*VLOOKUP($M34,'Algorithms &amp; Assumptions'!$B$10:$H$129,5,FALSE))
+(INDEX('ART Forecast'!$C$8:$W$127,MATCH($M34,'ART Forecast'!$B$8:$B$127,0),MATCH(P$4,'ART Forecast'!$C$7:$W$7,0))*VLOOKUP($M34,'Algorithms &amp; Assumptions'!$B$10:$H$129,6,FALSE)*(1-VLOOKUP($M34,'Algorithms &amp; Assumptions'!$B$10:$J$129,9,FALSE))
+(INDEX('ART Forecast'!$C$8:$W$127,MATCH($M34,'ART Forecast'!$B$8:$B$127,0),MATCH(P$4,'ART Forecast'!$C$7:$W$7,0))*VLOOKUP($M34,'Algorithms &amp; Assumptions'!$B$10:$H$129,7,FALSE)*VLOOKUP($M34,'Algorithms &amp; Assumptions'!$B$10:$J$129,9,FALSE)*(VLOOKUP($M34,'Algorithms &amp; Assumptions'!$B$10:$C$129,2,FALSE))))</f>
        <v>81430.69693000002</v>
      </c>
      <c r="Q34" s="62">
        <f>(INDEX('ART Totals'!$Z$128:$AT$274,MATCH($M34,'ART Totals'!$Y$128:$Y$274,0),MATCH(Q$4,'ART Totals'!$Z$127:$AT$127,0))*VLOOKUP($M34,'Algorithms &amp; Assumptions'!$B$10:$H$129,5,FALSE))
+(INDEX('ART Forecast'!$C$8:$W$127,MATCH($M34,'ART Forecast'!$B$8:$B$127,0),MATCH(Q$4,'ART Forecast'!$C$7:$W$7,0))*VLOOKUP($M34,'Algorithms &amp; Assumptions'!$B$10:$H$129,6,FALSE)*(1-VLOOKUP($M34,'Algorithms &amp; Assumptions'!$B$10:$J$129,9,FALSE))
+(INDEX('ART Forecast'!$C$8:$W$127,MATCH($M34,'ART Forecast'!$B$8:$B$127,0),MATCH(Q$4,'ART Forecast'!$C$7:$W$7,0))*VLOOKUP($M34,'Algorithms &amp; Assumptions'!$B$10:$H$129,7,FALSE)*VLOOKUP($M34,'Algorithms &amp; Assumptions'!$B$10:$J$129,9,FALSE)*(VLOOKUP($M34,'Algorithms &amp; Assumptions'!$B$10:$C$129,2,FALSE))))</f>
        <v>83500.971730000019</v>
      </c>
      <c r="R34" s="62">
        <f>(INDEX('ART Totals'!$Z$128:$AT$274,MATCH($M34,'ART Totals'!$Y$128:$Y$274,0),MATCH(R$4,'ART Totals'!$Z$127:$AT$127,0))*VLOOKUP($M34,'Algorithms &amp; Assumptions'!$B$10:$H$129,5,FALSE))
+(INDEX('ART Forecast'!$C$8:$W$127,MATCH($M34,'ART Forecast'!$B$8:$B$127,0),MATCH(R$4,'ART Forecast'!$C$7:$W$7,0))*VLOOKUP($M34,'Algorithms &amp; Assumptions'!$B$10:$H$129,6,FALSE)*(1-VLOOKUP($M34,'Algorithms &amp; Assumptions'!$B$10:$J$129,9,FALSE))
+(INDEX('ART Forecast'!$C$8:$W$127,MATCH($M34,'ART Forecast'!$B$8:$B$127,0),MATCH(R$4,'ART Forecast'!$C$7:$W$7,0))*VLOOKUP($M34,'Algorithms &amp; Assumptions'!$B$10:$H$129,7,FALSE)*VLOOKUP($M34,'Algorithms &amp; Assumptions'!$B$10:$J$129,9,FALSE)*(VLOOKUP($M34,'Algorithms &amp; Assumptions'!$B$10:$C$129,2,FALSE))))</f>
        <v>85571.246530000019</v>
      </c>
      <c r="S34" s="62">
        <f>(INDEX('ART Totals'!$Z$128:$AT$274,MATCH($M34,'ART Totals'!$Y$128:$Y$274,0),MATCH(S$4,'ART Totals'!$Z$127:$AT$127,0))*VLOOKUP($M34,'Algorithms &amp; Assumptions'!$B$10:$H$129,5,FALSE))
+(INDEX('ART Forecast'!$C$8:$W$127,MATCH($M34,'ART Forecast'!$B$8:$B$127,0),MATCH(S$4,'ART Forecast'!$C$7:$W$7,0))*VLOOKUP($M34,'Algorithms &amp; Assumptions'!$B$10:$H$129,6,FALSE)*(1-VLOOKUP($M34,'Algorithms &amp; Assumptions'!$B$10:$J$129,9,FALSE))
+(INDEX('ART Forecast'!$C$8:$W$127,MATCH($M34,'ART Forecast'!$B$8:$B$127,0),MATCH(S$4,'ART Forecast'!$C$7:$W$7,0))*VLOOKUP($M34,'Algorithms &amp; Assumptions'!$B$10:$H$129,7,FALSE)*VLOOKUP($M34,'Algorithms &amp; Assumptions'!$B$10:$J$129,9,FALSE)*(VLOOKUP($M34,'Algorithms &amp; Assumptions'!$B$10:$C$129,2,FALSE))))</f>
        <v>87641.521330000018</v>
      </c>
      <c r="T34" s="62">
        <f>(INDEX('ART Totals'!$Z$128:$AT$274,MATCH($M34,'ART Totals'!$Y$128:$Y$274,0),MATCH(T$4,'ART Totals'!$Z$127:$AT$127,0))*VLOOKUP($M34,'Algorithms &amp; Assumptions'!$B$10:$H$129,5,FALSE))
+(INDEX('ART Forecast'!$C$8:$W$127,MATCH($M34,'ART Forecast'!$B$8:$B$127,0),MATCH(T$4,'ART Forecast'!$C$7:$W$7,0))*VLOOKUP($M34,'Algorithms &amp; Assumptions'!$B$10:$H$129,6,FALSE)*(1-VLOOKUP($M34,'Algorithms &amp; Assumptions'!$B$10:$J$129,9,FALSE))
+(INDEX('ART Forecast'!$C$8:$W$127,MATCH($M34,'ART Forecast'!$B$8:$B$127,0),MATCH(T$4,'ART Forecast'!$C$7:$W$7,0))*VLOOKUP($M34,'Algorithms &amp; Assumptions'!$B$10:$H$129,7,FALSE)*VLOOKUP($M34,'Algorithms &amp; Assumptions'!$B$10:$J$129,9,FALSE)*(VLOOKUP($M34,'Algorithms &amp; Assumptions'!$B$10:$C$129,2,FALSE))))</f>
        <v>89711.796130000017</v>
      </c>
      <c r="U34" s="6"/>
      <c r="V34" s="29" t="str">
        <f t="shared" si="12"/>
        <v>Cote d'Ivoire</v>
      </c>
      <c r="W34" s="63">
        <f>(INDEX('ART Totals'!$Z$251:$AT$370,MATCH($V34,'ART Totals'!$Y$251:$Y$370,0),MATCH(W$4,'ART Totals'!$Z$250:$AT$250,0))*VLOOKUP($V34,'Algorithms &amp; Assumptions'!$B$10:$H$129,5,FALSE))
+(INDEX('ART Forecast'!$C$131:$W$250,MATCH($V34,'ART Forecast'!$B$131:$B$250,0),MATCH(W$4,'ART Forecast'!$C$130:$W$130,0))*VLOOKUP($V34,'Algorithms &amp; Assumptions'!$B$10:$H$129,6,FALSE)*(1-VLOOKUP($V34,'Algorithms &amp; Assumptions'!$B$10:$J$129,9,FALSE))
+(INDEX('ART Forecast'!$C$131:$W$250,MATCH($V34,'ART Forecast'!$B$131:$B$250,0),MATCH(W$4,'ART Forecast'!$C$130:$W$130,0))*VLOOKUP($V34,'Algorithms &amp; Assumptions'!$B$10:$H$129,7,FALSE)*VLOOKUP($V34,'Algorithms &amp; Assumptions'!$B$10:$J$129,9,FALSE)*(VLOOKUP($V34,'Algorithms &amp; Assumptions'!$B$10:$C$129,2,FALSE))))</f>
        <v>2363.3900400000002</v>
      </c>
      <c r="X34" s="63">
        <f>(INDEX('ART Totals'!$Z$251:$AT$370,MATCH($V34,'ART Totals'!$Y$251:$Y$370,0),MATCH(X$4,'ART Totals'!$Z$250:$AT$250,0))*VLOOKUP($V34,'Algorithms &amp; Assumptions'!$B$10:$H$129,5,FALSE))
+(INDEX('ART Forecast'!$C$131:$W$250,MATCH($V34,'ART Forecast'!$B$131:$B$250,0),MATCH(X$4,'ART Forecast'!$C$130:$W$130,0))*VLOOKUP($V34,'Algorithms &amp; Assumptions'!$B$10:$H$129,6,FALSE)*(1-VLOOKUP($V34,'Algorithms &amp; Assumptions'!$B$10:$J$129,9,FALSE))
+(INDEX('ART Forecast'!$C$131:$W$250,MATCH($V34,'ART Forecast'!$B$131:$B$250,0),MATCH(X$4,'ART Forecast'!$C$130:$W$130,0))*VLOOKUP($V34,'Algorithms &amp; Assumptions'!$B$10:$H$129,7,FALSE)*VLOOKUP($V34,'Algorithms &amp; Assumptions'!$B$10:$J$129,9,FALSE)*(VLOOKUP($V34,'Algorithms &amp; Assumptions'!$B$10:$C$129,2,FALSE))))</f>
        <v>1934.1478199999997</v>
      </c>
      <c r="Y34" s="63">
        <f>(INDEX('ART Totals'!$Z$251:$AT$370,MATCH($V34,'ART Totals'!$Y$251:$Y$370,0),MATCH(Y$4,'ART Totals'!$Z$250:$AT$250,0))*VLOOKUP($V34,'Algorithms &amp; Assumptions'!$B$10:$H$129,5,FALSE))
+(INDEX('ART Forecast'!$C$131:$W$250,MATCH($V34,'ART Forecast'!$B$131:$B$250,0),MATCH(Y$4,'ART Forecast'!$C$130:$W$130,0))*VLOOKUP($V34,'Algorithms &amp; Assumptions'!$B$10:$H$129,6,FALSE)*(1-VLOOKUP($V34,'Algorithms &amp; Assumptions'!$B$10:$J$129,9,FALSE))
+(INDEX('ART Forecast'!$C$131:$W$250,MATCH($V34,'ART Forecast'!$B$131:$B$250,0),MATCH(Y$4,'ART Forecast'!$C$130:$W$130,0))*VLOOKUP($V34,'Algorithms &amp; Assumptions'!$B$10:$H$129,7,FALSE)*VLOOKUP($V34,'Algorithms &amp; Assumptions'!$B$10:$J$129,9,FALSE)*(VLOOKUP($V34,'Algorithms &amp; Assumptions'!$B$10:$C$129,2,FALSE))))</f>
        <v>1732.1106</v>
      </c>
      <c r="Z34" s="63">
        <f>(INDEX('ART Totals'!$Z$251:$AT$370,MATCH($V34,'ART Totals'!$Y$251:$Y$370,0),MATCH(Z$4,'ART Totals'!$Z$250:$AT$250,0))*VLOOKUP($V34,'Algorithms &amp; Assumptions'!$B$10:$H$129,5,FALSE))
+(INDEX('ART Forecast'!$C$131:$W$250,MATCH($V34,'ART Forecast'!$B$131:$B$250,0),MATCH(Z$4,'ART Forecast'!$C$130:$W$130,0))*VLOOKUP($V34,'Algorithms &amp; Assumptions'!$B$10:$H$129,6,FALSE)*(1-VLOOKUP($V34,'Algorithms &amp; Assumptions'!$B$10:$J$129,9,FALSE))
+(INDEX('ART Forecast'!$C$131:$W$250,MATCH($V34,'ART Forecast'!$B$131:$B$250,0),MATCH(Z$4,'ART Forecast'!$C$130:$W$130,0))*VLOOKUP($V34,'Algorithms &amp; Assumptions'!$B$10:$H$129,7,FALSE)*VLOOKUP($V34,'Algorithms &amp; Assumptions'!$B$10:$J$129,9,FALSE)*(VLOOKUP($V34,'Algorithms &amp; Assumptions'!$B$10:$C$129,2,FALSE))))</f>
        <v>1530.0733800000003</v>
      </c>
      <c r="AA34" s="63">
        <f>(INDEX('ART Totals'!$Z$251:$AT$370,MATCH($V34,'ART Totals'!$Y$251:$Y$370,0),MATCH(AA$4,'ART Totals'!$Z$250:$AT$250,0))*VLOOKUP($V34,'Algorithms &amp; Assumptions'!$B$10:$H$129,5,FALSE))
+(INDEX('ART Forecast'!$C$131:$W$250,MATCH($V34,'ART Forecast'!$B$131:$B$250,0),MATCH(AA$4,'ART Forecast'!$C$130:$W$130,0))*VLOOKUP($V34,'Algorithms &amp; Assumptions'!$B$10:$H$129,6,FALSE)*(1-VLOOKUP($V34,'Algorithms &amp; Assumptions'!$B$10:$J$129,9,FALSE))
+(INDEX('ART Forecast'!$C$131:$W$250,MATCH($V34,'ART Forecast'!$B$131:$B$250,0),MATCH(AA$4,'ART Forecast'!$C$130:$W$130,0))*VLOOKUP($V34,'Algorithms &amp; Assumptions'!$B$10:$H$129,7,FALSE)*VLOOKUP($V34,'Algorithms &amp; Assumptions'!$B$10:$J$129,9,FALSE)*(VLOOKUP($V34,'Algorithms &amp; Assumptions'!$B$10:$C$129,2,FALSE))))</f>
        <v>1328.0361600000003</v>
      </c>
      <c r="AB34" s="63">
        <f>(INDEX('ART Totals'!$Z$251:$AT$370,MATCH($V34,'ART Totals'!$Y$251:$Y$370,0),MATCH(AB$4,'ART Totals'!$Z$250:$AT$250,0))*VLOOKUP($V34,'Algorithms &amp; Assumptions'!$B$10:$H$129,5,FALSE))
+(INDEX('ART Forecast'!$C$131:$W$250,MATCH($V34,'ART Forecast'!$B$131:$B$250,0),MATCH(AB$4,'ART Forecast'!$C$130:$W$130,0))*VLOOKUP($V34,'Algorithms &amp; Assumptions'!$B$10:$H$129,6,FALSE)*(1-VLOOKUP($V34,'Algorithms &amp; Assumptions'!$B$10:$J$129,9,FALSE))
+(INDEX('ART Forecast'!$C$131:$W$250,MATCH($V34,'ART Forecast'!$B$131:$B$250,0),MATCH(AB$4,'ART Forecast'!$C$130:$W$130,0))*VLOOKUP($V34,'Algorithms &amp; Assumptions'!$B$10:$H$129,7,FALSE)*VLOOKUP($V34,'Algorithms &amp; Assumptions'!$B$10:$J$129,9,FALSE)*(VLOOKUP($V34,'Algorithms &amp; Assumptions'!$B$10:$C$129,2,FALSE))))</f>
        <v>1125.9989400000004</v>
      </c>
      <c r="AC34" s="63">
        <f>(INDEX('ART Totals'!$Z$251:$AT$370,MATCH($V34,'ART Totals'!$Y$251:$Y$370,0),MATCH(AC$4,'ART Totals'!$Z$250:$AT$250,0))*VLOOKUP($V34,'Algorithms &amp; Assumptions'!$B$10:$H$129,5,FALSE))
+(INDEX('ART Forecast'!$C$131:$W$250,MATCH($V34,'ART Forecast'!$B$131:$B$250,0),MATCH(AC$4,'ART Forecast'!$C$130:$W$130,0))*VLOOKUP($V34,'Algorithms &amp; Assumptions'!$B$10:$H$129,6,FALSE)*(1-VLOOKUP($V34,'Algorithms &amp; Assumptions'!$B$10:$J$129,9,FALSE))
+(INDEX('ART Forecast'!$C$131:$W$250,MATCH($V34,'ART Forecast'!$B$131:$B$250,0),MATCH(AC$4,'ART Forecast'!$C$130:$W$130,0))*VLOOKUP($V34,'Algorithms &amp; Assumptions'!$B$10:$H$129,7,FALSE)*VLOOKUP($V34,'Algorithms &amp; Assumptions'!$B$10:$J$129,9,FALSE)*(VLOOKUP($V34,'Algorithms &amp; Assumptions'!$B$10:$C$129,2,FALSE))))</f>
        <v>923.96171999999967</v>
      </c>
    </row>
    <row r="35" spans="2:29" x14ac:dyDescent="0.35">
      <c r="B35" s="29" t="str">
        <f>'ART Totals'!B34</f>
        <v>Cuba</v>
      </c>
      <c r="C35" s="25">
        <f t="shared" si="4"/>
        <v>8565.9890800000012</v>
      </c>
      <c r="D35" s="25">
        <f t="shared" si="5"/>
        <v>8115.8089466666679</v>
      </c>
      <c r="E35" s="25">
        <f t="shared" si="6"/>
        <v>8395.6621466666656</v>
      </c>
      <c r="F35" s="25">
        <f t="shared" si="7"/>
        <v>8675.515346666667</v>
      </c>
      <c r="G35" s="25">
        <f t="shared" si="8"/>
        <v>8955.3685466666666</v>
      </c>
      <c r="H35" s="25">
        <f t="shared" si="9"/>
        <v>9235.2217466666716</v>
      </c>
      <c r="I35" s="25">
        <f t="shared" si="10"/>
        <v>9515.0749466666693</v>
      </c>
      <c r="M35" s="29" t="str">
        <f t="shared" si="11"/>
        <v>Cuba</v>
      </c>
      <c r="N35" s="62">
        <f>(INDEX('ART Totals'!$Z$128:$AT$274,MATCH($M35,'ART Totals'!$Y$128:$Y$274,0),MATCH(N$4,'ART Totals'!$Z$127:$AT$127,0))*VLOOKUP($M35,'Algorithms &amp; Assumptions'!$B$10:$H$129,5,FALSE))
+(INDEX('ART Forecast'!$C$8:$W$127,MATCH($M35,'ART Forecast'!$B$8:$B$127,0),MATCH(N$4,'ART Forecast'!$C$7:$W$7,0))*VLOOKUP($M35,'Algorithms &amp; Assumptions'!$B$10:$H$129,6,FALSE)*(1-VLOOKUP($M35,'Algorithms &amp; Assumptions'!$B$10:$J$129,9,FALSE))
+(INDEX('ART Forecast'!$C$8:$W$127,MATCH($M35,'ART Forecast'!$B$8:$B$127,0),MATCH(N$4,'ART Forecast'!$C$7:$W$7,0))*VLOOKUP($M35,'Algorithms &amp; Assumptions'!$B$10:$H$129,7,FALSE)*VLOOKUP($M35,'Algorithms &amp; Assumptions'!$B$10:$J$129,9,FALSE)*(VLOOKUP($M35,'Algorithms &amp; Assumptions'!$B$10:$C$129,2,FALSE))))</f>
        <v>8558.1394800000016</v>
      </c>
      <c r="O35" s="62">
        <f>(INDEX('ART Totals'!$Z$128:$AT$274,MATCH($M35,'ART Totals'!$Y$128:$Y$274,0),MATCH(O$4,'ART Totals'!$Z$127:$AT$127,0))*VLOOKUP($M35,'Algorithms &amp; Assumptions'!$B$10:$H$129,5,FALSE))
+(INDEX('ART Forecast'!$C$8:$W$127,MATCH($M35,'ART Forecast'!$B$8:$B$127,0),MATCH(O$4,'ART Forecast'!$C$7:$W$7,0))*VLOOKUP($M35,'Algorithms &amp; Assumptions'!$B$10:$H$129,6,FALSE)*(1-VLOOKUP($M35,'Algorithms &amp; Assumptions'!$B$10:$J$129,9,FALSE))
+(INDEX('ART Forecast'!$C$8:$W$127,MATCH($M35,'ART Forecast'!$B$8:$B$127,0),MATCH(O$4,'ART Forecast'!$C$7:$W$7,0))*VLOOKUP($M35,'Algorithms &amp; Assumptions'!$B$10:$H$129,7,FALSE)*VLOOKUP($M35,'Algorithms &amp; Assumptions'!$B$10:$J$129,9,FALSE)*(VLOOKUP($M35,'Algorithms &amp; Assumptions'!$B$10:$C$129,2,FALSE))))</f>
        <v>8106.6150733333343</v>
      </c>
      <c r="P35" s="62">
        <f>(INDEX('ART Totals'!$Z$128:$AT$274,MATCH($M35,'ART Totals'!$Y$128:$Y$274,0),MATCH(P$4,'ART Totals'!$Z$127:$AT$127,0))*VLOOKUP($M35,'Algorithms &amp; Assumptions'!$B$10:$H$129,5,FALSE))
+(INDEX('ART Forecast'!$C$8:$W$127,MATCH($M35,'ART Forecast'!$B$8:$B$127,0),MATCH(P$4,'ART Forecast'!$C$7:$W$7,0))*VLOOKUP($M35,'Algorithms &amp; Assumptions'!$B$10:$H$129,6,FALSE)*(1-VLOOKUP($M35,'Algorithms &amp; Assumptions'!$B$10:$J$129,9,FALSE))
+(INDEX('ART Forecast'!$C$8:$W$127,MATCH($M35,'ART Forecast'!$B$8:$B$127,0),MATCH(P$4,'ART Forecast'!$C$7:$W$7,0))*VLOOKUP($M35,'Algorithms &amp; Assumptions'!$B$10:$H$129,7,FALSE)*VLOOKUP($M35,'Algorithms &amp; Assumptions'!$B$10:$J$129,9,FALSE)*(VLOOKUP($M35,'Algorithms &amp; Assumptions'!$B$10:$C$129,2,FALSE))))</f>
        <v>8386.3706666666658</v>
      </c>
      <c r="Q35" s="62">
        <f>(INDEX('ART Totals'!$Z$128:$AT$274,MATCH($M35,'ART Totals'!$Y$128:$Y$274,0),MATCH(Q$4,'ART Totals'!$Z$127:$AT$127,0))*VLOOKUP($M35,'Algorithms &amp; Assumptions'!$B$10:$H$129,5,FALSE))
+(INDEX('ART Forecast'!$C$8:$W$127,MATCH($M35,'ART Forecast'!$B$8:$B$127,0),MATCH(Q$4,'ART Forecast'!$C$7:$W$7,0))*VLOOKUP($M35,'Algorithms &amp; Assumptions'!$B$10:$H$129,6,FALSE)*(1-VLOOKUP($M35,'Algorithms &amp; Assumptions'!$B$10:$J$129,9,FALSE))
+(INDEX('ART Forecast'!$C$8:$W$127,MATCH($M35,'ART Forecast'!$B$8:$B$127,0),MATCH(Q$4,'ART Forecast'!$C$7:$W$7,0))*VLOOKUP($M35,'Algorithms &amp; Assumptions'!$B$10:$H$129,7,FALSE)*VLOOKUP($M35,'Algorithms &amp; Assumptions'!$B$10:$J$129,9,FALSE)*(VLOOKUP($M35,'Algorithms &amp; Assumptions'!$B$10:$C$129,2,FALSE))))</f>
        <v>8666.1262600000009</v>
      </c>
      <c r="R35" s="62">
        <f>(INDEX('ART Totals'!$Z$128:$AT$274,MATCH($M35,'ART Totals'!$Y$128:$Y$274,0),MATCH(R$4,'ART Totals'!$Z$127:$AT$127,0))*VLOOKUP($M35,'Algorithms &amp; Assumptions'!$B$10:$H$129,5,FALSE))
+(INDEX('ART Forecast'!$C$8:$W$127,MATCH($M35,'ART Forecast'!$B$8:$B$127,0),MATCH(R$4,'ART Forecast'!$C$7:$W$7,0))*VLOOKUP($M35,'Algorithms &amp; Assumptions'!$B$10:$H$129,6,FALSE)*(1-VLOOKUP($M35,'Algorithms &amp; Assumptions'!$B$10:$J$129,9,FALSE))
+(INDEX('ART Forecast'!$C$8:$W$127,MATCH($M35,'ART Forecast'!$B$8:$B$127,0),MATCH(R$4,'ART Forecast'!$C$7:$W$7,0))*VLOOKUP($M35,'Algorithms &amp; Assumptions'!$B$10:$H$129,7,FALSE)*VLOOKUP($M35,'Algorithms &amp; Assumptions'!$B$10:$J$129,9,FALSE)*(VLOOKUP($M35,'Algorithms &amp; Assumptions'!$B$10:$C$129,2,FALSE))))</f>
        <v>8945.8818533333324</v>
      </c>
      <c r="S35" s="62">
        <f>(INDEX('ART Totals'!$Z$128:$AT$274,MATCH($M35,'ART Totals'!$Y$128:$Y$274,0),MATCH(S$4,'ART Totals'!$Z$127:$AT$127,0))*VLOOKUP($M35,'Algorithms &amp; Assumptions'!$B$10:$H$129,5,FALSE))
+(INDEX('ART Forecast'!$C$8:$W$127,MATCH($M35,'ART Forecast'!$B$8:$B$127,0),MATCH(S$4,'ART Forecast'!$C$7:$W$7,0))*VLOOKUP($M35,'Algorithms &amp; Assumptions'!$B$10:$H$129,6,FALSE)*(1-VLOOKUP($M35,'Algorithms &amp; Assumptions'!$B$10:$J$129,9,FALSE))
+(INDEX('ART Forecast'!$C$8:$W$127,MATCH($M35,'ART Forecast'!$B$8:$B$127,0),MATCH(S$4,'ART Forecast'!$C$7:$W$7,0))*VLOOKUP($M35,'Algorithms &amp; Assumptions'!$B$10:$H$129,7,FALSE)*VLOOKUP($M35,'Algorithms &amp; Assumptions'!$B$10:$J$129,9,FALSE)*(VLOOKUP($M35,'Algorithms &amp; Assumptions'!$B$10:$C$129,2,FALSE))))</f>
        <v>9225.6374466666712</v>
      </c>
      <c r="T35" s="62">
        <f>(INDEX('ART Totals'!$Z$128:$AT$274,MATCH($M35,'ART Totals'!$Y$128:$Y$274,0),MATCH(T$4,'ART Totals'!$Z$127:$AT$127,0))*VLOOKUP($M35,'Algorithms &amp; Assumptions'!$B$10:$H$129,5,FALSE))
+(INDEX('ART Forecast'!$C$8:$W$127,MATCH($M35,'ART Forecast'!$B$8:$B$127,0),MATCH(T$4,'ART Forecast'!$C$7:$W$7,0))*VLOOKUP($M35,'Algorithms &amp; Assumptions'!$B$10:$H$129,6,FALSE)*(1-VLOOKUP($M35,'Algorithms &amp; Assumptions'!$B$10:$J$129,9,FALSE))
+(INDEX('ART Forecast'!$C$8:$W$127,MATCH($M35,'ART Forecast'!$B$8:$B$127,0),MATCH(T$4,'ART Forecast'!$C$7:$W$7,0))*VLOOKUP($M35,'Algorithms &amp; Assumptions'!$B$10:$H$129,7,FALSE)*VLOOKUP($M35,'Algorithms &amp; Assumptions'!$B$10:$J$129,9,FALSE)*(VLOOKUP($M35,'Algorithms &amp; Assumptions'!$B$10:$C$129,2,FALSE))))</f>
        <v>9505.3930400000027</v>
      </c>
      <c r="U35" s="6"/>
      <c r="V35" s="29" t="str">
        <f t="shared" si="12"/>
        <v>Cuba</v>
      </c>
      <c r="W35" s="63">
        <f>(INDEX('ART Totals'!$Z$251:$AT$370,MATCH($V35,'ART Totals'!$Y$251:$Y$370,0),MATCH(W$4,'ART Totals'!$Z$250:$AT$250,0))*VLOOKUP($V35,'Algorithms &amp; Assumptions'!$B$10:$H$129,5,FALSE))
+(INDEX('ART Forecast'!$C$131:$W$250,MATCH($V35,'ART Forecast'!$B$131:$B$250,0),MATCH(W$4,'ART Forecast'!$C$130:$W$130,0))*VLOOKUP($V35,'Algorithms &amp; Assumptions'!$B$10:$H$129,6,FALSE)*(1-VLOOKUP($V35,'Algorithms &amp; Assumptions'!$B$10:$J$129,9,FALSE))
+(INDEX('ART Forecast'!$C$131:$W$250,MATCH($V35,'ART Forecast'!$B$131:$B$250,0),MATCH(W$4,'ART Forecast'!$C$130:$W$130,0))*VLOOKUP($V35,'Algorithms &amp; Assumptions'!$B$10:$H$129,7,FALSE)*VLOOKUP($V35,'Algorithms &amp; Assumptions'!$B$10:$J$129,9,FALSE)*(VLOOKUP($V35,'Algorithms &amp; Assumptions'!$B$10:$C$129,2,FALSE))))</f>
        <v>7.8495999999999988</v>
      </c>
      <c r="X35" s="63">
        <f>(INDEX('ART Totals'!$Z$251:$AT$370,MATCH($V35,'ART Totals'!$Y$251:$Y$370,0),MATCH(X$4,'ART Totals'!$Z$250:$AT$250,0))*VLOOKUP($V35,'Algorithms &amp; Assumptions'!$B$10:$H$129,5,FALSE))
+(INDEX('ART Forecast'!$C$131:$W$250,MATCH($V35,'ART Forecast'!$B$131:$B$250,0),MATCH(X$4,'ART Forecast'!$C$130:$W$130,0))*VLOOKUP($V35,'Algorithms &amp; Assumptions'!$B$10:$H$129,6,FALSE)*(1-VLOOKUP($V35,'Algorithms &amp; Assumptions'!$B$10:$J$129,9,FALSE))
+(INDEX('ART Forecast'!$C$131:$W$250,MATCH($V35,'ART Forecast'!$B$131:$B$250,0),MATCH(X$4,'ART Forecast'!$C$130:$W$130,0))*VLOOKUP($V35,'Algorithms &amp; Assumptions'!$B$10:$H$129,7,FALSE)*VLOOKUP($V35,'Algorithms &amp; Assumptions'!$B$10:$J$129,9,FALSE)*(VLOOKUP($V35,'Algorithms &amp; Assumptions'!$B$10:$C$129,2,FALSE))))</f>
        <v>9.1938733333333325</v>
      </c>
      <c r="Y35" s="63">
        <f>(INDEX('ART Totals'!$Z$251:$AT$370,MATCH($V35,'ART Totals'!$Y$251:$Y$370,0),MATCH(Y$4,'ART Totals'!$Z$250:$AT$250,0))*VLOOKUP($V35,'Algorithms &amp; Assumptions'!$B$10:$H$129,5,FALSE))
+(INDEX('ART Forecast'!$C$131:$W$250,MATCH($V35,'ART Forecast'!$B$131:$B$250,0),MATCH(Y$4,'ART Forecast'!$C$130:$W$130,0))*VLOOKUP($V35,'Algorithms &amp; Assumptions'!$B$10:$H$129,6,FALSE)*(1-VLOOKUP($V35,'Algorithms &amp; Assumptions'!$B$10:$J$129,9,FALSE))
+(INDEX('ART Forecast'!$C$131:$W$250,MATCH($V35,'ART Forecast'!$B$131:$B$250,0),MATCH(Y$4,'ART Forecast'!$C$130:$W$130,0))*VLOOKUP($V35,'Algorithms &amp; Assumptions'!$B$10:$H$129,7,FALSE)*VLOOKUP($V35,'Algorithms &amp; Assumptions'!$B$10:$J$129,9,FALSE)*(VLOOKUP($V35,'Algorithms &amp; Assumptions'!$B$10:$C$129,2,FALSE))))</f>
        <v>9.29148</v>
      </c>
      <c r="Z35" s="63">
        <f>(INDEX('ART Totals'!$Z$251:$AT$370,MATCH($V35,'ART Totals'!$Y$251:$Y$370,0),MATCH(Z$4,'ART Totals'!$Z$250:$AT$250,0))*VLOOKUP($V35,'Algorithms &amp; Assumptions'!$B$10:$H$129,5,FALSE))
+(INDEX('ART Forecast'!$C$131:$W$250,MATCH($V35,'ART Forecast'!$B$131:$B$250,0),MATCH(Z$4,'ART Forecast'!$C$130:$W$130,0))*VLOOKUP($V35,'Algorithms &amp; Assumptions'!$B$10:$H$129,6,FALSE)*(1-VLOOKUP($V35,'Algorithms &amp; Assumptions'!$B$10:$J$129,9,FALSE))
+(INDEX('ART Forecast'!$C$131:$W$250,MATCH($V35,'ART Forecast'!$B$131:$B$250,0),MATCH(Z$4,'ART Forecast'!$C$130:$W$130,0))*VLOOKUP($V35,'Algorithms &amp; Assumptions'!$B$10:$H$129,7,FALSE)*VLOOKUP($V35,'Algorithms &amp; Assumptions'!$B$10:$J$129,9,FALSE)*(VLOOKUP($V35,'Algorithms &amp; Assumptions'!$B$10:$C$129,2,FALSE))))</f>
        <v>9.3890866666666675</v>
      </c>
      <c r="AA35" s="63">
        <f>(INDEX('ART Totals'!$Z$251:$AT$370,MATCH($V35,'ART Totals'!$Y$251:$Y$370,0),MATCH(AA$4,'ART Totals'!$Z$250:$AT$250,0))*VLOOKUP($V35,'Algorithms &amp; Assumptions'!$B$10:$H$129,5,FALSE))
+(INDEX('ART Forecast'!$C$131:$W$250,MATCH($V35,'ART Forecast'!$B$131:$B$250,0),MATCH(AA$4,'ART Forecast'!$C$130:$W$130,0))*VLOOKUP($V35,'Algorithms &amp; Assumptions'!$B$10:$H$129,6,FALSE)*(1-VLOOKUP($V35,'Algorithms &amp; Assumptions'!$B$10:$J$129,9,FALSE))
+(INDEX('ART Forecast'!$C$131:$W$250,MATCH($V35,'ART Forecast'!$B$131:$B$250,0),MATCH(AA$4,'ART Forecast'!$C$130:$W$130,0))*VLOOKUP($V35,'Algorithms &amp; Assumptions'!$B$10:$H$129,7,FALSE)*VLOOKUP($V35,'Algorithms &amp; Assumptions'!$B$10:$J$129,9,FALSE)*(VLOOKUP($V35,'Algorithms &amp; Assumptions'!$B$10:$C$129,2,FALSE))))</f>
        <v>9.4866933333333296</v>
      </c>
      <c r="AB35" s="63">
        <f>(INDEX('ART Totals'!$Z$251:$AT$370,MATCH($V35,'ART Totals'!$Y$251:$Y$370,0),MATCH(AB$4,'ART Totals'!$Z$250:$AT$250,0))*VLOOKUP($V35,'Algorithms &amp; Assumptions'!$B$10:$H$129,5,FALSE))
+(INDEX('ART Forecast'!$C$131:$W$250,MATCH($V35,'ART Forecast'!$B$131:$B$250,0),MATCH(AB$4,'ART Forecast'!$C$130:$W$130,0))*VLOOKUP($V35,'Algorithms &amp; Assumptions'!$B$10:$H$129,6,FALSE)*(1-VLOOKUP($V35,'Algorithms &amp; Assumptions'!$B$10:$J$129,9,FALSE))
+(INDEX('ART Forecast'!$C$131:$W$250,MATCH($V35,'ART Forecast'!$B$131:$B$250,0),MATCH(AB$4,'ART Forecast'!$C$130:$W$130,0))*VLOOKUP($V35,'Algorithms &amp; Assumptions'!$B$10:$H$129,7,FALSE)*VLOOKUP($V35,'Algorithms &amp; Assumptions'!$B$10:$J$129,9,FALSE)*(VLOOKUP($V35,'Algorithms &amp; Assumptions'!$B$10:$C$129,2,FALSE))))</f>
        <v>9.5842999999999989</v>
      </c>
      <c r="AC35" s="63">
        <f>(INDEX('ART Totals'!$Z$251:$AT$370,MATCH($V35,'ART Totals'!$Y$251:$Y$370,0),MATCH(AC$4,'ART Totals'!$Z$250:$AT$250,0))*VLOOKUP($V35,'Algorithms &amp; Assumptions'!$B$10:$H$129,5,FALSE))
+(INDEX('ART Forecast'!$C$131:$W$250,MATCH($V35,'ART Forecast'!$B$131:$B$250,0),MATCH(AC$4,'ART Forecast'!$C$130:$W$130,0))*VLOOKUP($V35,'Algorithms &amp; Assumptions'!$B$10:$H$129,6,FALSE)*(1-VLOOKUP($V35,'Algorithms &amp; Assumptions'!$B$10:$J$129,9,FALSE))
+(INDEX('ART Forecast'!$C$131:$W$250,MATCH($V35,'ART Forecast'!$B$131:$B$250,0),MATCH(AC$4,'ART Forecast'!$C$130:$W$130,0))*VLOOKUP($V35,'Algorithms &amp; Assumptions'!$B$10:$H$129,7,FALSE)*VLOOKUP($V35,'Algorithms &amp; Assumptions'!$B$10:$J$129,9,FALSE)*(VLOOKUP($V35,'Algorithms &amp; Assumptions'!$B$10:$C$129,2,FALSE))))</f>
        <v>9.6819066666666664</v>
      </c>
    </row>
    <row r="36" spans="2:29" x14ac:dyDescent="0.35">
      <c r="B36" s="29" t="str">
        <f>'ART Totals'!B35</f>
        <v>D R Congo</v>
      </c>
      <c r="C36" s="25">
        <f t="shared" si="4"/>
        <v>105498.65854000003</v>
      </c>
      <c r="D36" s="25">
        <f t="shared" si="5"/>
        <v>131569.84657666666</v>
      </c>
      <c r="E36" s="25">
        <f t="shared" si="6"/>
        <v>79146.251800000013</v>
      </c>
      <c r="F36" s="25">
        <f t="shared" si="7"/>
        <v>79718.631373333337</v>
      </c>
      <c r="G36" s="25">
        <f t="shared" si="8"/>
        <v>80325.66094666667</v>
      </c>
      <c r="H36" s="25">
        <f t="shared" si="9"/>
        <v>80932.690520000004</v>
      </c>
      <c r="I36" s="25">
        <f t="shared" si="10"/>
        <v>81539.720093333337</v>
      </c>
      <c r="M36" s="29" t="str">
        <f t="shared" si="11"/>
        <v>D R Congo</v>
      </c>
      <c r="N36" s="62">
        <f>(INDEX('ART Totals'!$Z$128:$AT$274,MATCH($M36,'ART Totals'!$Y$128:$Y$274,0),MATCH(N$4,'ART Totals'!$Z$127:$AT$127,0))*VLOOKUP($M36,'Algorithms &amp; Assumptions'!$B$10:$H$129,5,FALSE))
+(INDEX('ART Forecast'!$C$8:$W$127,MATCH($M36,'ART Forecast'!$B$8:$B$127,0),MATCH(N$4,'ART Forecast'!$C$7:$W$7,0))*VLOOKUP($M36,'Algorithms &amp; Assumptions'!$B$10:$H$129,6,FALSE)*(1-VLOOKUP($M36,'Algorithms &amp; Assumptions'!$B$10:$J$129,9,FALSE))
+(INDEX('ART Forecast'!$C$8:$W$127,MATCH($M36,'ART Forecast'!$B$8:$B$127,0),MATCH(N$4,'ART Forecast'!$C$7:$W$7,0))*VLOOKUP($M36,'Algorithms &amp; Assumptions'!$B$10:$H$129,7,FALSE)*VLOOKUP($M36,'Algorithms &amp; Assumptions'!$B$10:$J$129,9,FALSE)*(VLOOKUP($M36,'Algorithms &amp; Assumptions'!$B$10:$C$129,2,FALSE))))</f>
        <v>97642.699220000039</v>
      </c>
      <c r="O36" s="62">
        <f>(INDEX('ART Totals'!$Z$128:$AT$274,MATCH($M36,'ART Totals'!$Y$128:$Y$274,0),MATCH(O$4,'ART Totals'!$Z$127:$AT$127,0))*VLOOKUP($M36,'Algorithms &amp; Assumptions'!$B$10:$H$129,5,FALSE))
+(INDEX('ART Forecast'!$C$8:$W$127,MATCH($M36,'ART Forecast'!$B$8:$B$127,0),MATCH(O$4,'ART Forecast'!$C$7:$W$7,0))*VLOOKUP($M36,'Algorithms &amp; Assumptions'!$B$10:$H$129,6,FALSE)*(1-VLOOKUP($M36,'Algorithms &amp; Assumptions'!$B$10:$J$129,9,FALSE))
+(INDEX('ART Forecast'!$C$8:$W$127,MATCH($M36,'ART Forecast'!$B$8:$B$127,0),MATCH(O$4,'ART Forecast'!$C$7:$W$7,0))*VLOOKUP($M36,'Algorithms &amp; Assumptions'!$B$10:$H$129,7,FALSE)*VLOOKUP($M36,'Algorithms &amp; Assumptions'!$B$10:$J$129,9,FALSE)*(VLOOKUP($M36,'Algorithms &amp; Assumptions'!$B$10:$C$129,2,FALSE))))</f>
        <v>122548.97435</v>
      </c>
      <c r="P36" s="62">
        <f>(INDEX('ART Totals'!$Z$128:$AT$274,MATCH($M36,'ART Totals'!$Y$128:$Y$274,0),MATCH(P$4,'ART Totals'!$Z$127:$AT$127,0))*VLOOKUP($M36,'Algorithms &amp; Assumptions'!$B$10:$H$129,5,FALSE))
+(INDEX('ART Forecast'!$C$8:$W$127,MATCH($M36,'ART Forecast'!$B$8:$B$127,0),MATCH(P$4,'ART Forecast'!$C$7:$W$7,0))*VLOOKUP($M36,'Algorithms &amp; Assumptions'!$B$10:$H$129,6,FALSE)*(1-VLOOKUP($M36,'Algorithms &amp; Assumptions'!$B$10:$J$129,9,FALSE))
+(INDEX('ART Forecast'!$C$8:$W$127,MATCH($M36,'ART Forecast'!$B$8:$B$127,0),MATCH(P$4,'ART Forecast'!$C$7:$W$7,0))*VLOOKUP($M36,'Algorithms &amp; Assumptions'!$B$10:$H$129,7,FALSE)*VLOOKUP($M36,'Algorithms &amp; Assumptions'!$B$10:$J$129,9,FALSE)*(VLOOKUP($M36,'Algorithms &amp; Assumptions'!$B$10:$C$129,2,FALSE))))</f>
        <v>69518.350000000006</v>
      </c>
      <c r="Q36" s="62">
        <f>(INDEX('ART Totals'!$Z$128:$AT$274,MATCH($M36,'ART Totals'!$Y$128:$Y$274,0),MATCH(Q$4,'ART Totals'!$Z$127:$AT$127,0))*VLOOKUP($M36,'Algorithms &amp; Assumptions'!$B$10:$H$129,5,FALSE))
+(INDEX('ART Forecast'!$C$8:$W$127,MATCH($M36,'ART Forecast'!$B$8:$B$127,0),MATCH(Q$4,'ART Forecast'!$C$7:$W$7,0))*VLOOKUP($M36,'Algorithms &amp; Assumptions'!$B$10:$H$129,6,FALSE)*(1-VLOOKUP($M36,'Algorithms &amp; Assumptions'!$B$10:$J$129,9,FALSE))
+(INDEX('ART Forecast'!$C$8:$W$127,MATCH($M36,'ART Forecast'!$B$8:$B$127,0),MATCH(Q$4,'ART Forecast'!$C$7:$W$7,0))*VLOOKUP($M36,'Algorithms &amp; Assumptions'!$B$10:$H$129,7,FALSE)*VLOOKUP($M36,'Algorithms &amp; Assumptions'!$B$10:$J$129,9,FALSE)*(VLOOKUP($M36,'Algorithms &amp; Assumptions'!$B$10:$C$129,2,FALSE))))</f>
        <v>69483.700000000012</v>
      </c>
      <c r="R36" s="62">
        <f>(INDEX('ART Totals'!$Z$128:$AT$274,MATCH($M36,'ART Totals'!$Y$128:$Y$274,0),MATCH(R$4,'ART Totals'!$Z$127:$AT$127,0))*VLOOKUP($M36,'Algorithms &amp; Assumptions'!$B$10:$H$129,5,FALSE))
+(INDEX('ART Forecast'!$C$8:$W$127,MATCH($M36,'ART Forecast'!$B$8:$B$127,0),MATCH(R$4,'ART Forecast'!$C$7:$W$7,0))*VLOOKUP($M36,'Algorithms &amp; Assumptions'!$B$10:$H$129,6,FALSE)*(1-VLOOKUP($M36,'Algorithms &amp; Assumptions'!$B$10:$J$129,9,FALSE))
+(INDEX('ART Forecast'!$C$8:$W$127,MATCH($M36,'ART Forecast'!$B$8:$B$127,0),MATCH(R$4,'ART Forecast'!$C$7:$W$7,0))*VLOOKUP($M36,'Algorithms &amp; Assumptions'!$B$10:$H$129,7,FALSE)*VLOOKUP($M36,'Algorithms &amp; Assumptions'!$B$10:$J$129,9,FALSE)*(VLOOKUP($M36,'Algorithms &amp; Assumptions'!$B$10:$C$129,2,FALSE))))</f>
        <v>69483.700000000012</v>
      </c>
      <c r="S36" s="62">
        <f>(INDEX('ART Totals'!$Z$128:$AT$274,MATCH($M36,'ART Totals'!$Y$128:$Y$274,0),MATCH(S$4,'ART Totals'!$Z$127:$AT$127,0))*VLOOKUP($M36,'Algorithms &amp; Assumptions'!$B$10:$H$129,5,FALSE))
+(INDEX('ART Forecast'!$C$8:$W$127,MATCH($M36,'ART Forecast'!$B$8:$B$127,0),MATCH(S$4,'ART Forecast'!$C$7:$W$7,0))*VLOOKUP($M36,'Algorithms &amp; Assumptions'!$B$10:$H$129,6,FALSE)*(1-VLOOKUP($M36,'Algorithms &amp; Assumptions'!$B$10:$J$129,9,FALSE))
+(INDEX('ART Forecast'!$C$8:$W$127,MATCH($M36,'ART Forecast'!$B$8:$B$127,0),MATCH(S$4,'ART Forecast'!$C$7:$W$7,0))*VLOOKUP($M36,'Algorithms &amp; Assumptions'!$B$10:$H$129,7,FALSE)*VLOOKUP($M36,'Algorithms &amp; Assumptions'!$B$10:$J$129,9,FALSE)*(VLOOKUP($M36,'Algorithms &amp; Assumptions'!$B$10:$C$129,2,FALSE))))</f>
        <v>69483.700000000012</v>
      </c>
      <c r="T36" s="62">
        <f>(INDEX('ART Totals'!$Z$128:$AT$274,MATCH($M36,'ART Totals'!$Y$128:$Y$274,0),MATCH(T$4,'ART Totals'!$Z$127:$AT$127,0))*VLOOKUP($M36,'Algorithms &amp; Assumptions'!$B$10:$H$129,5,FALSE))
+(INDEX('ART Forecast'!$C$8:$W$127,MATCH($M36,'ART Forecast'!$B$8:$B$127,0),MATCH(T$4,'ART Forecast'!$C$7:$W$7,0))*VLOOKUP($M36,'Algorithms &amp; Assumptions'!$B$10:$H$129,6,FALSE)*(1-VLOOKUP($M36,'Algorithms &amp; Assumptions'!$B$10:$J$129,9,FALSE))
+(INDEX('ART Forecast'!$C$8:$W$127,MATCH($M36,'ART Forecast'!$B$8:$B$127,0),MATCH(T$4,'ART Forecast'!$C$7:$W$7,0))*VLOOKUP($M36,'Algorithms &amp; Assumptions'!$B$10:$H$129,7,FALSE)*VLOOKUP($M36,'Algorithms &amp; Assumptions'!$B$10:$J$129,9,FALSE)*(VLOOKUP($M36,'Algorithms &amp; Assumptions'!$B$10:$C$129,2,FALSE))))</f>
        <v>69483.700000000012</v>
      </c>
      <c r="U36" s="6"/>
      <c r="V36" s="29" t="str">
        <f t="shared" si="12"/>
        <v>D R Congo</v>
      </c>
      <c r="W36" s="63">
        <f>(INDEX('ART Totals'!$Z$251:$AT$370,MATCH($V36,'ART Totals'!$Y$251:$Y$370,0),MATCH(W$4,'ART Totals'!$Z$250:$AT$250,0))*VLOOKUP($V36,'Algorithms &amp; Assumptions'!$B$10:$H$129,5,FALSE))
+(INDEX('ART Forecast'!$C$131:$W$250,MATCH($V36,'ART Forecast'!$B$131:$B$250,0),MATCH(W$4,'ART Forecast'!$C$130:$W$130,0))*VLOOKUP($V36,'Algorithms &amp; Assumptions'!$B$10:$H$129,6,FALSE)*(1-VLOOKUP($V36,'Algorithms &amp; Assumptions'!$B$10:$J$129,9,FALSE))
+(INDEX('ART Forecast'!$C$131:$W$250,MATCH($V36,'ART Forecast'!$B$131:$B$250,0),MATCH(W$4,'ART Forecast'!$C$130:$W$130,0))*VLOOKUP($V36,'Algorithms &amp; Assumptions'!$B$10:$H$129,7,FALSE)*VLOOKUP($V36,'Algorithms &amp; Assumptions'!$B$10:$J$129,9,FALSE)*(VLOOKUP($V36,'Algorithms &amp; Assumptions'!$B$10:$C$129,2,FALSE))))</f>
        <v>7855.9593199999999</v>
      </c>
      <c r="X36" s="63">
        <f>(INDEX('ART Totals'!$Z$251:$AT$370,MATCH($V36,'ART Totals'!$Y$251:$Y$370,0),MATCH(X$4,'ART Totals'!$Z$250:$AT$250,0))*VLOOKUP($V36,'Algorithms &amp; Assumptions'!$B$10:$H$129,5,FALSE))
+(INDEX('ART Forecast'!$C$131:$W$250,MATCH($V36,'ART Forecast'!$B$131:$B$250,0),MATCH(X$4,'ART Forecast'!$C$130:$W$130,0))*VLOOKUP($V36,'Algorithms &amp; Assumptions'!$B$10:$H$129,6,FALSE)*(1-VLOOKUP($V36,'Algorithms &amp; Assumptions'!$B$10:$J$129,9,FALSE))
+(INDEX('ART Forecast'!$C$131:$W$250,MATCH($V36,'ART Forecast'!$B$131:$B$250,0),MATCH(X$4,'ART Forecast'!$C$130:$W$130,0))*VLOOKUP($V36,'Algorithms &amp; Assumptions'!$B$10:$H$129,7,FALSE)*VLOOKUP($V36,'Algorithms &amp; Assumptions'!$B$10:$J$129,9,FALSE)*(VLOOKUP($V36,'Algorithms &amp; Assumptions'!$B$10:$C$129,2,FALSE))))</f>
        <v>9020.87222666667</v>
      </c>
      <c r="Y36" s="63">
        <f>(INDEX('ART Totals'!$Z$251:$AT$370,MATCH($V36,'ART Totals'!$Y$251:$Y$370,0),MATCH(Y$4,'ART Totals'!$Z$250:$AT$250,0))*VLOOKUP($V36,'Algorithms &amp; Assumptions'!$B$10:$H$129,5,FALSE))
+(INDEX('ART Forecast'!$C$131:$W$250,MATCH($V36,'ART Forecast'!$B$131:$B$250,0),MATCH(Y$4,'ART Forecast'!$C$130:$W$130,0))*VLOOKUP($V36,'Algorithms &amp; Assumptions'!$B$10:$H$129,6,FALSE)*(1-VLOOKUP($V36,'Algorithms &amp; Assumptions'!$B$10:$J$129,9,FALSE))
+(INDEX('ART Forecast'!$C$131:$W$250,MATCH($V36,'ART Forecast'!$B$131:$B$250,0),MATCH(Y$4,'ART Forecast'!$C$130:$W$130,0))*VLOOKUP($V36,'Algorithms &amp; Assumptions'!$B$10:$H$129,7,FALSE)*VLOOKUP($V36,'Algorithms &amp; Assumptions'!$B$10:$J$129,9,FALSE)*(VLOOKUP($V36,'Algorithms &amp; Assumptions'!$B$10:$C$129,2,FALSE))))</f>
        <v>9627.9018000000051</v>
      </c>
      <c r="Z36" s="63">
        <f>(INDEX('ART Totals'!$Z$251:$AT$370,MATCH($V36,'ART Totals'!$Y$251:$Y$370,0),MATCH(Z$4,'ART Totals'!$Z$250:$AT$250,0))*VLOOKUP($V36,'Algorithms &amp; Assumptions'!$B$10:$H$129,5,FALSE))
+(INDEX('ART Forecast'!$C$131:$W$250,MATCH($V36,'ART Forecast'!$B$131:$B$250,0),MATCH(Z$4,'ART Forecast'!$C$130:$W$130,0))*VLOOKUP($V36,'Algorithms &amp; Assumptions'!$B$10:$H$129,6,FALSE)*(1-VLOOKUP($V36,'Algorithms &amp; Assumptions'!$B$10:$J$129,9,FALSE))
+(INDEX('ART Forecast'!$C$131:$W$250,MATCH($V36,'ART Forecast'!$B$131:$B$250,0),MATCH(Z$4,'ART Forecast'!$C$130:$W$130,0))*VLOOKUP($V36,'Algorithms &amp; Assumptions'!$B$10:$H$129,7,FALSE)*VLOOKUP($V36,'Algorithms &amp; Assumptions'!$B$10:$J$129,9,FALSE)*(VLOOKUP($V36,'Algorithms &amp; Assumptions'!$B$10:$C$129,2,FALSE))))</f>
        <v>10234.931373333333</v>
      </c>
      <c r="AA36" s="63">
        <f>(INDEX('ART Totals'!$Z$251:$AT$370,MATCH($V36,'ART Totals'!$Y$251:$Y$370,0),MATCH(AA$4,'ART Totals'!$Z$250:$AT$250,0))*VLOOKUP($V36,'Algorithms &amp; Assumptions'!$B$10:$H$129,5,FALSE))
+(INDEX('ART Forecast'!$C$131:$W$250,MATCH($V36,'ART Forecast'!$B$131:$B$250,0),MATCH(AA$4,'ART Forecast'!$C$130:$W$130,0))*VLOOKUP($V36,'Algorithms &amp; Assumptions'!$B$10:$H$129,6,FALSE)*(1-VLOOKUP($V36,'Algorithms &amp; Assumptions'!$B$10:$J$129,9,FALSE))
+(INDEX('ART Forecast'!$C$131:$W$250,MATCH($V36,'ART Forecast'!$B$131:$B$250,0),MATCH(AA$4,'ART Forecast'!$C$130:$W$130,0))*VLOOKUP($V36,'Algorithms &amp; Assumptions'!$B$10:$H$129,7,FALSE)*VLOOKUP($V36,'Algorithms &amp; Assumptions'!$B$10:$J$129,9,FALSE)*(VLOOKUP($V36,'Algorithms &amp; Assumptions'!$B$10:$C$129,2,FALSE))))</f>
        <v>10841.960946666666</v>
      </c>
      <c r="AB36" s="63">
        <f>(INDEX('ART Totals'!$Z$251:$AT$370,MATCH($V36,'ART Totals'!$Y$251:$Y$370,0),MATCH(AB$4,'ART Totals'!$Z$250:$AT$250,0))*VLOOKUP($V36,'Algorithms &amp; Assumptions'!$B$10:$H$129,5,FALSE))
+(INDEX('ART Forecast'!$C$131:$W$250,MATCH($V36,'ART Forecast'!$B$131:$B$250,0),MATCH(AB$4,'ART Forecast'!$C$130:$W$130,0))*VLOOKUP($V36,'Algorithms &amp; Assumptions'!$B$10:$H$129,6,FALSE)*(1-VLOOKUP($V36,'Algorithms &amp; Assumptions'!$B$10:$J$129,9,FALSE))
+(INDEX('ART Forecast'!$C$131:$W$250,MATCH($V36,'ART Forecast'!$B$131:$B$250,0),MATCH(AB$4,'ART Forecast'!$C$130:$W$130,0))*VLOOKUP($V36,'Algorithms &amp; Assumptions'!$B$10:$H$129,7,FALSE)*VLOOKUP($V36,'Algorithms &amp; Assumptions'!$B$10:$J$129,9,FALSE)*(VLOOKUP($V36,'Algorithms &amp; Assumptions'!$B$10:$C$129,2,FALSE))))</f>
        <v>11448.990519999998</v>
      </c>
      <c r="AC36" s="63">
        <f>(INDEX('ART Totals'!$Z$251:$AT$370,MATCH($V36,'ART Totals'!$Y$251:$Y$370,0),MATCH(AC$4,'ART Totals'!$Z$250:$AT$250,0))*VLOOKUP($V36,'Algorithms &amp; Assumptions'!$B$10:$H$129,5,FALSE))
+(INDEX('ART Forecast'!$C$131:$W$250,MATCH($V36,'ART Forecast'!$B$131:$B$250,0),MATCH(AC$4,'ART Forecast'!$C$130:$W$130,0))*VLOOKUP($V36,'Algorithms &amp; Assumptions'!$B$10:$H$129,6,FALSE)*(1-VLOOKUP($V36,'Algorithms &amp; Assumptions'!$B$10:$J$129,9,FALSE))
+(INDEX('ART Forecast'!$C$131:$W$250,MATCH($V36,'ART Forecast'!$B$131:$B$250,0),MATCH(AC$4,'ART Forecast'!$C$130:$W$130,0))*VLOOKUP($V36,'Algorithms &amp; Assumptions'!$B$10:$H$129,7,FALSE)*VLOOKUP($V36,'Algorithms &amp; Assumptions'!$B$10:$J$129,9,FALSE)*(VLOOKUP($V36,'Algorithms &amp; Assumptions'!$B$10:$C$129,2,FALSE))))</f>
        <v>12056.020093333329</v>
      </c>
    </row>
    <row r="37" spans="2:29" x14ac:dyDescent="0.35">
      <c r="B37" s="29" t="str">
        <f>'ART Totals'!B36</f>
        <v>Democratic People's Republic of Korea</v>
      </c>
      <c r="C37" s="25" t="str">
        <f t="shared" si="4"/>
        <v>Data Unavailable</v>
      </c>
      <c r="D37" s="25" t="str">
        <f t="shared" si="5"/>
        <v>Data Unavailable</v>
      </c>
      <c r="E37" s="25" t="str">
        <f t="shared" si="6"/>
        <v>Data Unavailable</v>
      </c>
      <c r="F37" s="25" t="str">
        <f t="shared" si="7"/>
        <v>Data Unavailable</v>
      </c>
      <c r="G37" s="25" t="str">
        <f t="shared" si="8"/>
        <v>Data Unavailable</v>
      </c>
      <c r="H37" s="25" t="str">
        <f t="shared" si="9"/>
        <v>Data Unavailable</v>
      </c>
      <c r="I37" s="25" t="str">
        <f t="shared" si="10"/>
        <v>Data Unavailable</v>
      </c>
      <c r="M37" s="29" t="str">
        <f t="shared" si="11"/>
        <v>Democratic People's Republic of Korea</v>
      </c>
      <c r="N37" s="62">
        <f>(INDEX('ART Totals'!$Z$128:$AT$274,MATCH($M37,'ART Totals'!$Y$128:$Y$274,0),MATCH(N$4,'ART Totals'!$Z$127:$AT$127,0))*VLOOKUP($M37,'Algorithms &amp; Assumptions'!$B$10:$H$129,5,FALSE))
+(INDEX('ART Forecast'!$C$8:$W$127,MATCH($M37,'ART Forecast'!$B$8:$B$127,0),MATCH(N$4,'ART Forecast'!$C$7:$W$7,0))*VLOOKUP($M37,'Algorithms &amp; Assumptions'!$B$10:$H$129,6,FALSE)*(1-VLOOKUP($M37,'Algorithms &amp; Assumptions'!$B$10:$J$129,9,FALSE))
+(INDEX('ART Forecast'!$C$8:$W$127,MATCH($M37,'ART Forecast'!$B$8:$B$127,0),MATCH(N$4,'ART Forecast'!$C$7:$W$7,0))*VLOOKUP($M37,'Algorithms &amp; Assumptions'!$B$10:$H$129,7,FALSE)*VLOOKUP($M37,'Algorithms &amp; Assumptions'!$B$10:$J$129,9,FALSE)*(VLOOKUP($M37,'Algorithms &amp; Assumptions'!$B$10:$C$129,2,FALSE))))</f>
        <v>0</v>
      </c>
      <c r="O37" s="62">
        <f>(INDEX('ART Totals'!$Z$128:$AT$274,MATCH($M37,'ART Totals'!$Y$128:$Y$274,0),MATCH(O$4,'ART Totals'!$Z$127:$AT$127,0))*VLOOKUP($M37,'Algorithms &amp; Assumptions'!$B$10:$H$129,5,FALSE))
+(INDEX('ART Forecast'!$C$8:$W$127,MATCH($M37,'ART Forecast'!$B$8:$B$127,0),MATCH(O$4,'ART Forecast'!$C$7:$W$7,0))*VLOOKUP($M37,'Algorithms &amp; Assumptions'!$B$10:$H$129,6,FALSE)*(1-VLOOKUP($M37,'Algorithms &amp; Assumptions'!$B$10:$J$129,9,FALSE))
+(INDEX('ART Forecast'!$C$8:$W$127,MATCH($M37,'ART Forecast'!$B$8:$B$127,0),MATCH(O$4,'ART Forecast'!$C$7:$W$7,0))*VLOOKUP($M37,'Algorithms &amp; Assumptions'!$B$10:$H$129,7,FALSE)*VLOOKUP($M37,'Algorithms &amp; Assumptions'!$B$10:$J$129,9,FALSE)*(VLOOKUP($M37,'Algorithms &amp; Assumptions'!$B$10:$C$129,2,FALSE))))</f>
        <v>0</v>
      </c>
      <c r="P37" s="62">
        <f>(INDEX('ART Totals'!$Z$128:$AT$274,MATCH($M37,'ART Totals'!$Y$128:$Y$274,0),MATCH(P$4,'ART Totals'!$Z$127:$AT$127,0))*VLOOKUP($M37,'Algorithms &amp; Assumptions'!$B$10:$H$129,5,FALSE))
+(INDEX('ART Forecast'!$C$8:$W$127,MATCH($M37,'ART Forecast'!$B$8:$B$127,0),MATCH(P$4,'ART Forecast'!$C$7:$W$7,0))*VLOOKUP($M37,'Algorithms &amp; Assumptions'!$B$10:$H$129,6,FALSE)*(1-VLOOKUP($M37,'Algorithms &amp; Assumptions'!$B$10:$J$129,9,FALSE))
+(INDEX('ART Forecast'!$C$8:$W$127,MATCH($M37,'ART Forecast'!$B$8:$B$127,0),MATCH(P$4,'ART Forecast'!$C$7:$W$7,0))*VLOOKUP($M37,'Algorithms &amp; Assumptions'!$B$10:$H$129,7,FALSE)*VLOOKUP($M37,'Algorithms &amp; Assumptions'!$B$10:$J$129,9,FALSE)*(VLOOKUP($M37,'Algorithms &amp; Assumptions'!$B$10:$C$129,2,FALSE))))</f>
        <v>0</v>
      </c>
      <c r="Q37" s="62">
        <f>(INDEX('ART Totals'!$Z$128:$AT$274,MATCH($M37,'ART Totals'!$Y$128:$Y$274,0),MATCH(Q$4,'ART Totals'!$Z$127:$AT$127,0))*VLOOKUP($M37,'Algorithms &amp; Assumptions'!$B$10:$H$129,5,FALSE))
+(INDEX('ART Forecast'!$C$8:$W$127,MATCH($M37,'ART Forecast'!$B$8:$B$127,0),MATCH(Q$4,'ART Forecast'!$C$7:$W$7,0))*VLOOKUP($M37,'Algorithms &amp; Assumptions'!$B$10:$H$129,6,FALSE)*(1-VLOOKUP($M37,'Algorithms &amp; Assumptions'!$B$10:$J$129,9,FALSE))
+(INDEX('ART Forecast'!$C$8:$W$127,MATCH($M37,'ART Forecast'!$B$8:$B$127,0),MATCH(Q$4,'ART Forecast'!$C$7:$W$7,0))*VLOOKUP($M37,'Algorithms &amp; Assumptions'!$B$10:$H$129,7,FALSE)*VLOOKUP($M37,'Algorithms &amp; Assumptions'!$B$10:$J$129,9,FALSE)*(VLOOKUP($M37,'Algorithms &amp; Assumptions'!$B$10:$C$129,2,FALSE))))</f>
        <v>0</v>
      </c>
      <c r="R37" s="62">
        <f>(INDEX('ART Totals'!$Z$128:$AT$274,MATCH($M37,'ART Totals'!$Y$128:$Y$274,0),MATCH(R$4,'ART Totals'!$Z$127:$AT$127,0))*VLOOKUP($M37,'Algorithms &amp; Assumptions'!$B$10:$H$129,5,FALSE))
+(INDEX('ART Forecast'!$C$8:$W$127,MATCH($M37,'ART Forecast'!$B$8:$B$127,0),MATCH(R$4,'ART Forecast'!$C$7:$W$7,0))*VLOOKUP($M37,'Algorithms &amp; Assumptions'!$B$10:$H$129,6,FALSE)*(1-VLOOKUP($M37,'Algorithms &amp; Assumptions'!$B$10:$J$129,9,FALSE))
+(INDEX('ART Forecast'!$C$8:$W$127,MATCH($M37,'ART Forecast'!$B$8:$B$127,0),MATCH(R$4,'ART Forecast'!$C$7:$W$7,0))*VLOOKUP($M37,'Algorithms &amp; Assumptions'!$B$10:$H$129,7,FALSE)*VLOOKUP($M37,'Algorithms &amp; Assumptions'!$B$10:$J$129,9,FALSE)*(VLOOKUP($M37,'Algorithms &amp; Assumptions'!$B$10:$C$129,2,FALSE))))</f>
        <v>0</v>
      </c>
      <c r="S37" s="62">
        <f>(INDEX('ART Totals'!$Z$128:$AT$274,MATCH($M37,'ART Totals'!$Y$128:$Y$274,0),MATCH(S$4,'ART Totals'!$Z$127:$AT$127,0))*VLOOKUP($M37,'Algorithms &amp; Assumptions'!$B$10:$H$129,5,FALSE))
+(INDEX('ART Forecast'!$C$8:$W$127,MATCH($M37,'ART Forecast'!$B$8:$B$127,0),MATCH(S$4,'ART Forecast'!$C$7:$W$7,0))*VLOOKUP($M37,'Algorithms &amp; Assumptions'!$B$10:$H$129,6,FALSE)*(1-VLOOKUP($M37,'Algorithms &amp; Assumptions'!$B$10:$J$129,9,FALSE))
+(INDEX('ART Forecast'!$C$8:$W$127,MATCH($M37,'ART Forecast'!$B$8:$B$127,0),MATCH(S$4,'ART Forecast'!$C$7:$W$7,0))*VLOOKUP($M37,'Algorithms &amp; Assumptions'!$B$10:$H$129,7,FALSE)*VLOOKUP($M37,'Algorithms &amp; Assumptions'!$B$10:$J$129,9,FALSE)*(VLOOKUP($M37,'Algorithms &amp; Assumptions'!$B$10:$C$129,2,FALSE))))</f>
        <v>0</v>
      </c>
      <c r="T37" s="62">
        <f>(INDEX('ART Totals'!$Z$128:$AT$274,MATCH($M37,'ART Totals'!$Y$128:$Y$274,0),MATCH(T$4,'ART Totals'!$Z$127:$AT$127,0))*VLOOKUP($M37,'Algorithms &amp; Assumptions'!$B$10:$H$129,5,FALSE))
+(INDEX('ART Forecast'!$C$8:$W$127,MATCH($M37,'ART Forecast'!$B$8:$B$127,0),MATCH(T$4,'ART Forecast'!$C$7:$W$7,0))*VLOOKUP($M37,'Algorithms &amp; Assumptions'!$B$10:$H$129,6,FALSE)*(1-VLOOKUP($M37,'Algorithms &amp; Assumptions'!$B$10:$J$129,9,FALSE))
+(INDEX('ART Forecast'!$C$8:$W$127,MATCH($M37,'ART Forecast'!$B$8:$B$127,0),MATCH(T$4,'ART Forecast'!$C$7:$W$7,0))*VLOOKUP($M37,'Algorithms &amp; Assumptions'!$B$10:$H$129,7,FALSE)*VLOOKUP($M37,'Algorithms &amp; Assumptions'!$B$10:$J$129,9,FALSE)*(VLOOKUP($M37,'Algorithms &amp; Assumptions'!$B$10:$C$129,2,FALSE))))</f>
        <v>0</v>
      </c>
      <c r="U37" s="6"/>
      <c r="V37" s="29" t="str">
        <f t="shared" si="12"/>
        <v>Democratic People's Republic of Korea</v>
      </c>
      <c r="W37" s="63">
        <f>(INDEX('ART Totals'!$Z$251:$AT$370,MATCH($V37,'ART Totals'!$Y$251:$Y$370,0),MATCH(W$4,'ART Totals'!$Z$250:$AT$250,0))*VLOOKUP($V37,'Algorithms &amp; Assumptions'!$B$10:$H$129,5,FALSE))
+(INDEX('ART Forecast'!$C$131:$W$250,MATCH($V37,'ART Forecast'!$B$131:$B$250,0),MATCH(W$4,'ART Forecast'!$C$130:$W$130,0))*VLOOKUP($V37,'Algorithms &amp; Assumptions'!$B$10:$H$129,6,FALSE)*(1-VLOOKUP($V37,'Algorithms &amp; Assumptions'!$B$10:$J$129,9,FALSE))
+(INDEX('ART Forecast'!$C$131:$W$250,MATCH($V37,'ART Forecast'!$B$131:$B$250,0),MATCH(W$4,'ART Forecast'!$C$130:$W$130,0))*VLOOKUP($V37,'Algorithms &amp; Assumptions'!$B$10:$H$129,7,FALSE)*VLOOKUP($V37,'Algorithms &amp; Assumptions'!$B$10:$J$129,9,FALSE)*(VLOOKUP($V37,'Algorithms &amp; Assumptions'!$B$10:$C$129,2,FALSE))))</f>
        <v>0</v>
      </c>
      <c r="X37" s="63">
        <f>(INDEX('ART Totals'!$Z$251:$AT$370,MATCH($V37,'ART Totals'!$Y$251:$Y$370,0),MATCH(X$4,'ART Totals'!$Z$250:$AT$250,0))*VLOOKUP($V37,'Algorithms &amp; Assumptions'!$B$10:$H$129,5,FALSE))
+(INDEX('ART Forecast'!$C$131:$W$250,MATCH($V37,'ART Forecast'!$B$131:$B$250,0),MATCH(X$4,'ART Forecast'!$C$130:$W$130,0))*VLOOKUP($V37,'Algorithms &amp; Assumptions'!$B$10:$H$129,6,FALSE)*(1-VLOOKUP($V37,'Algorithms &amp; Assumptions'!$B$10:$J$129,9,FALSE))
+(INDEX('ART Forecast'!$C$131:$W$250,MATCH($V37,'ART Forecast'!$B$131:$B$250,0),MATCH(X$4,'ART Forecast'!$C$130:$W$130,0))*VLOOKUP($V37,'Algorithms &amp; Assumptions'!$B$10:$H$129,7,FALSE)*VLOOKUP($V37,'Algorithms &amp; Assumptions'!$B$10:$J$129,9,FALSE)*(VLOOKUP($V37,'Algorithms &amp; Assumptions'!$B$10:$C$129,2,FALSE))))</f>
        <v>0</v>
      </c>
      <c r="Y37" s="63">
        <f>(INDEX('ART Totals'!$Z$251:$AT$370,MATCH($V37,'ART Totals'!$Y$251:$Y$370,0),MATCH(Y$4,'ART Totals'!$Z$250:$AT$250,0))*VLOOKUP($V37,'Algorithms &amp; Assumptions'!$B$10:$H$129,5,FALSE))
+(INDEX('ART Forecast'!$C$131:$W$250,MATCH($V37,'ART Forecast'!$B$131:$B$250,0),MATCH(Y$4,'ART Forecast'!$C$130:$W$130,0))*VLOOKUP($V37,'Algorithms &amp; Assumptions'!$B$10:$H$129,6,FALSE)*(1-VLOOKUP($V37,'Algorithms &amp; Assumptions'!$B$10:$J$129,9,FALSE))
+(INDEX('ART Forecast'!$C$131:$W$250,MATCH($V37,'ART Forecast'!$B$131:$B$250,0),MATCH(Y$4,'ART Forecast'!$C$130:$W$130,0))*VLOOKUP($V37,'Algorithms &amp; Assumptions'!$B$10:$H$129,7,FALSE)*VLOOKUP($V37,'Algorithms &amp; Assumptions'!$B$10:$J$129,9,FALSE)*(VLOOKUP($V37,'Algorithms &amp; Assumptions'!$B$10:$C$129,2,FALSE))))</f>
        <v>0</v>
      </c>
      <c r="Z37" s="63">
        <f>(INDEX('ART Totals'!$Z$251:$AT$370,MATCH($V37,'ART Totals'!$Y$251:$Y$370,0),MATCH(Z$4,'ART Totals'!$Z$250:$AT$250,0))*VLOOKUP($V37,'Algorithms &amp; Assumptions'!$B$10:$H$129,5,FALSE))
+(INDEX('ART Forecast'!$C$131:$W$250,MATCH($V37,'ART Forecast'!$B$131:$B$250,0),MATCH(Z$4,'ART Forecast'!$C$130:$W$130,0))*VLOOKUP($V37,'Algorithms &amp; Assumptions'!$B$10:$H$129,6,FALSE)*(1-VLOOKUP($V37,'Algorithms &amp; Assumptions'!$B$10:$J$129,9,FALSE))
+(INDEX('ART Forecast'!$C$131:$W$250,MATCH($V37,'ART Forecast'!$B$131:$B$250,0),MATCH(Z$4,'ART Forecast'!$C$130:$W$130,0))*VLOOKUP($V37,'Algorithms &amp; Assumptions'!$B$10:$H$129,7,FALSE)*VLOOKUP($V37,'Algorithms &amp; Assumptions'!$B$10:$J$129,9,FALSE)*(VLOOKUP($V37,'Algorithms &amp; Assumptions'!$B$10:$C$129,2,FALSE))))</f>
        <v>0</v>
      </c>
      <c r="AA37" s="63">
        <f>(INDEX('ART Totals'!$Z$251:$AT$370,MATCH($V37,'ART Totals'!$Y$251:$Y$370,0),MATCH(AA$4,'ART Totals'!$Z$250:$AT$250,0))*VLOOKUP($V37,'Algorithms &amp; Assumptions'!$B$10:$H$129,5,FALSE))
+(INDEX('ART Forecast'!$C$131:$W$250,MATCH($V37,'ART Forecast'!$B$131:$B$250,0),MATCH(AA$4,'ART Forecast'!$C$130:$W$130,0))*VLOOKUP($V37,'Algorithms &amp; Assumptions'!$B$10:$H$129,6,FALSE)*(1-VLOOKUP($V37,'Algorithms &amp; Assumptions'!$B$10:$J$129,9,FALSE))
+(INDEX('ART Forecast'!$C$131:$W$250,MATCH($V37,'ART Forecast'!$B$131:$B$250,0),MATCH(AA$4,'ART Forecast'!$C$130:$W$130,0))*VLOOKUP($V37,'Algorithms &amp; Assumptions'!$B$10:$H$129,7,FALSE)*VLOOKUP($V37,'Algorithms &amp; Assumptions'!$B$10:$J$129,9,FALSE)*(VLOOKUP($V37,'Algorithms &amp; Assumptions'!$B$10:$C$129,2,FALSE))))</f>
        <v>0</v>
      </c>
      <c r="AB37" s="63">
        <f>(INDEX('ART Totals'!$Z$251:$AT$370,MATCH($V37,'ART Totals'!$Y$251:$Y$370,0),MATCH(AB$4,'ART Totals'!$Z$250:$AT$250,0))*VLOOKUP($V37,'Algorithms &amp; Assumptions'!$B$10:$H$129,5,FALSE))
+(INDEX('ART Forecast'!$C$131:$W$250,MATCH($V37,'ART Forecast'!$B$131:$B$250,0),MATCH(AB$4,'ART Forecast'!$C$130:$W$130,0))*VLOOKUP($V37,'Algorithms &amp; Assumptions'!$B$10:$H$129,6,FALSE)*(1-VLOOKUP($V37,'Algorithms &amp; Assumptions'!$B$10:$J$129,9,FALSE))
+(INDEX('ART Forecast'!$C$131:$W$250,MATCH($V37,'ART Forecast'!$B$131:$B$250,0),MATCH(AB$4,'ART Forecast'!$C$130:$W$130,0))*VLOOKUP($V37,'Algorithms &amp; Assumptions'!$B$10:$H$129,7,FALSE)*VLOOKUP($V37,'Algorithms &amp; Assumptions'!$B$10:$J$129,9,FALSE)*(VLOOKUP($V37,'Algorithms &amp; Assumptions'!$B$10:$C$129,2,FALSE))))</f>
        <v>0</v>
      </c>
      <c r="AC37" s="63">
        <f>(INDEX('ART Totals'!$Z$251:$AT$370,MATCH($V37,'ART Totals'!$Y$251:$Y$370,0),MATCH(AC$4,'ART Totals'!$Z$250:$AT$250,0))*VLOOKUP($V37,'Algorithms &amp; Assumptions'!$B$10:$H$129,5,FALSE))
+(INDEX('ART Forecast'!$C$131:$W$250,MATCH($V37,'ART Forecast'!$B$131:$B$250,0),MATCH(AC$4,'ART Forecast'!$C$130:$W$130,0))*VLOOKUP($V37,'Algorithms &amp; Assumptions'!$B$10:$H$129,6,FALSE)*(1-VLOOKUP($V37,'Algorithms &amp; Assumptions'!$B$10:$J$129,9,FALSE))
+(INDEX('ART Forecast'!$C$131:$W$250,MATCH($V37,'ART Forecast'!$B$131:$B$250,0),MATCH(AC$4,'ART Forecast'!$C$130:$W$130,0))*VLOOKUP($V37,'Algorithms &amp; Assumptions'!$B$10:$H$129,7,FALSE)*VLOOKUP($V37,'Algorithms &amp; Assumptions'!$B$10:$J$129,9,FALSE)*(VLOOKUP($V37,'Algorithms &amp; Assumptions'!$B$10:$C$129,2,FALSE))))</f>
        <v>0</v>
      </c>
    </row>
    <row r="38" spans="2:29" x14ac:dyDescent="0.35">
      <c r="B38" s="29" t="str">
        <f>'ART Totals'!B37</f>
        <v>Djibouti</v>
      </c>
      <c r="C38" s="25">
        <f t="shared" si="4"/>
        <v>799.86225000000002</v>
      </c>
      <c r="D38" s="25">
        <f t="shared" si="5"/>
        <v>664.29</v>
      </c>
      <c r="E38" s="25">
        <f t="shared" si="6"/>
        <v>677.32775000000004</v>
      </c>
      <c r="F38" s="25">
        <f t="shared" si="7"/>
        <v>690.36550000000011</v>
      </c>
      <c r="G38" s="25">
        <f t="shared" si="8"/>
        <v>703.40324999999996</v>
      </c>
      <c r="H38" s="25">
        <f t="shared" si="9"/>
        <v>716.44100000000003</v>
      </c>
      <c r="I38" s="25">
        <f t="shared" si="10"/>
        <v>729.47874999999999</v>
      </c>
      <c r="M38" s="29" t="str">
        <f t="shared" si="11"/>
        <v>Djibouti</v>
      </c>
      <c r="N38" s="62">
        <f>(INDEX('ART Totals'!$Z$128:$AT$274,MATCH($M38,'ART Totals'!$Y$128:$Y$274,0),MATCH(N$4,'ART Totals'!$Z$127:$AT$127,0))*VLOOKUP($M38,'Algorithms &amp; Assumptions'!$B$10:$H$129,5,FALSE))
+(INDEX('ART Forecast'!$C$8:$W$127,MATCH($M38,'ART Forecast'!$B$8:$B$127,0),MATCH(N$4,'ART Forecast'!$C$7:$W$7,0))*VLOOKUP($M38,'Algorithms &amp; Assumptions'!$B$10:$H$129,6,FALSE)*(1-VLOOKUP($M38,'Algorithms &amp; Assumptions'!$B$10:$J$129,9,FALSE))
+(INDEX('ART Forecast'!$C$8:$W$127,MATCH($M38,'ART Forecast'!$B$8:$B$127,0),MATCH(N$4,'ART Forecast'!$C$7:$W$7,0))*VLOOKUP($M38,'Algorithms &amp; Assumptions'!$B$10:$H$129,7,FALSE)*VLOOKUP($M38,'Algorithms &amp; Assumptions'!$B$10:$J$129,9,FALSE)*(VLOOKUP($M38,'Algorithms &amp; Assumptions'!$B$10:$C$129,2,FALSE))))</f>
        <v>771.08900000000006</v>
      </c>
      <c r="O38" s="62">
        <f>(INDEX('ART Totals'!$Z$128:$AT$274,MATCH($M38,'ART Totals'!$Y$128:$Y$274,0),MATCH(O$4,'ART Totals'!$Z$127:$AT$127,0))*VLOOKUP($M38,'Algorithms &amp; Assumptions'!$B$10:$H$129,5,FALSE))
+(INDEX('ART Forecast'!$C$8:$W$127,MATCH($M38,'ART Forecast'!$B$8:$B$127,0),MATCH(O$4,'ART Forecast'!$C$7:$W$7,0))*VLOOKUP($M38,'Algorithms &amp; Assumptions'!$B$10:$H$129,6,FALSE)*(1-VLOOKUP($M38,'Algorithms &amp; Assumptions'!$B$10:$J$129,9,FALSE))
+(INDEX('ART Forecast'!$C$8:$W$127,MATCH($M38,'ART Forecast'!$B$8:$B$127,0),MATCH(O$4,'ART Forecast'!$C$7:$W$7,0))*VLOOKUP($M38,'Algorithms &amp; Assumptions'!$B$10:$H$129,7,FALSE)*VLOOKUP($M38,'Algorithms &amp; Assumptions'!$B$10:$J$129,9,FALSE)*(VLOOKUP($M38,'Algorithms &amp; Assumptions'!$B$10:$C$129,2,FALSE))))</f>
        <v>631.202</v>
      </c>
      <c r="P38" s="62">
        <f>(INDEX('ART Totals'!$Z$128:$AT$274,MATCH($M38,'ART Totals'!$Y$128:$Y$274,0),MATCH(P$4,'ART Totals'!$Z$127:$AT$127,0))*VLOOKUP($M38,'Algorithms &amp; Assumptions'!$B$10:$H$129,5,FALSE))
+(INDEX('ART Forecast'!$C$8:$W$127,MATCH($M38,'ART Forecast'!$B$8:$B$127,0),MATCH(P$4,'ART Forecast'!$C$7:$W$7,0))*VLOOKUP($M38,'Algorithms &amp; Assumptions'!$B$10:$H$129,6,FALSE)*(1-VLOOKUP($M38,'Algorithms &amp; Assumptions'!$B$10:$J$129,9,FALSE))
+(INDEX('ART Forecast'!$C$8:$W$127,MATCH($M38,'ART Forecast'!$B$8:$B$127,0),MATCH(P$4,'ART Forecast'!$C$7:$W$7,0))*VLOOKUP($M38,'Algorithms &amp; Assumptions'!$B$10:$H$129,7,FALSE)*VLOOKUP($M38,'Algorithms &amp; Assumptions'!$B$10:$J$129,9,FALSE)*(VLOOKUP($M38,'Algorithms &amp; Assumptions'!$B$10:$C$129,2,FALSE))))</f>
        <v>641.79500000000007</v>
      </c>
      <c r="Q38" s="62">
        <f>(INDEX('ART Totals'!$Z$128:$AT$274,MATCH($M38,'ART Totals'!$Y$128:$Y$274,0),MATCH(Q$4,'ART Totals'!$Z$127:$AT$127,0))*VLOOKUP($M38,'Algorithms &amp; Assumptions'!$B$10:$H$129,5,FALSE))
+(INDEX('ART Forecast'!$C$8:$W$127,MATCH($M38,'ART Forecast'!$B$8:$B$127,0),MATCH(Q$4,'ART Forecast'!$C$7:$W$7,0))*VLOOKUP($M38,'Algorithms &amp; Assumptions'!$B$10:$H$129,6,FALSE)*(1-VLOOKUP($M38,'Algorithms &amp; Assumptions'!$B$10:$J$129,9,FALSE))
+(INDEX('ART Forecast'!$C$8:$W$127,MATCH($M38,'ART Forecast'!$B$8:$B$127,0),MATCH(Q$4,'ART Forecast'!$C$7:$W$7,0))*VLOOKUP($M38,'Algorithms &amp; Assumptions'!$B$10:$H$129,7,FALSE)*VLOOKUP($M38,'Algorithms &amp; Assumptions'!$B$10:$J$129,9,FALSE)*(VLOOKUP($M38,'Algorithms &amp; Assumptions'!$B$10:$C$129,2,FALSE))))</f>
        <v>652.38800000000015</v>
      </c>
      <c r="R38" s="62">
        <f>(INDEX('ART Totals'!$Z$128:$AT$274,MATCH($M38,'ART Totals'!$Y$128:$Y$274,0),MATCH(R$4,'ART Totals'!$Z$127:$AT$127,0))*VLOOKUP($M38,'Algorithms &amp; Assumptions'!$B$10:$H$129,5,FALSE))
+(INDEX('ART Forecast'!$C$8:$W$127,MATCH($M38,'ART Forecast'!$B$8:$B$127,0),MATCH(R$4,'ART Forecast'!$C$7:$W$7,0))*VLOOKUP($M38,'Algorithms &amp; Assumptions'!$B$10:$H$129,6,FALSE)*(1-VLOOKUP($M38,'Algorithms &amp; Assumptions'!$B$10:$J$129,9,FALSE))
+(INDEX('ART Forecast'!$C$8:$W$127,MATCH($M38,'ART Forecast'!$B$8:$B$127,0),MATCH(R$4,'ART Forecast'!$C$7:$W$7,0))*VLOOKUP($M38,'Algorithms &amp; Assumptions'!$B$10:$H$129,7,FALSE)*VLOOKUP($M38,'Algorithms &amp; Assumptions'!$B$10:$J$129,9,FALSE)*(VLOOKUP($M38,'Algorithms &amp; Assumptions'!$B$10:$C$129,2,FALSE))))</f>
        <v>662.98099999999999</v>
      </c>
      <c r="S38" s="62">
        <f>(INDEX('ART Totals'!$Z$128:$AT$274,MATCH($M38,'ART Totals'!$Y$128:$Y$274,0),MATCH(S$4,'ART Totals'!$Z$127:$AT$127,0))*VLOOKUP($M38,'Algorithms &amp; Assumptions'!$B$10:$H$129,5,FALSE))
+(INDEX('ART Forecast'!$C$8:$W$127,MATCH($M38,'ART Forecast'!$B$8:$B$127,0),MATCH(S$4,'ART Forecast'!$C$7:$W$7,0))*VLOOKUP($M38,'Algorithms &amp; Assumptions'!$B$10:$H$129,6,FALSE)*(1-VLOOKUP($M38,'Algorithms &amp; Assumptions'!$B$10:$J$129,9,FALSE))
+(INDEX('ART Forecast'!$C$8:$W$127,MATCH($M38,'ART Forecast'!$B$8:$B$127,0),MATCH(S$4,'ART Forecast'!$C$7:$W$7,0))*VLOOKUP($M38,'Algorithms &amp; Assumptions'!$B$10:$H$129,7,FALSE)*VLOOKUP($M38,'Algorithms &amp; Assumptions'!$B$10:$J$129,9,FALSE)*(VLOOKUP($M38,'Algorithms &amp; Assumptions'!$B$10:$C$129,2,FALSE))))</f>
        <v>673.57400000000007</v>
      </c>
      <c r="T38" s="62">
        <f>(INDEX('ART Totals'!$Z$128:$AT$274,MATCH($M38,'ART Totals'!$Y$128:$Y$274,0),MATCH(T$4,'ART Totals'!$Z$127:$AT$127,0))*VLOOKUP($M38,'Algorithms &amp; Assumptions'!$B$10:$H$129,5,FALSE))
+(INDEX('ART Forecast'!$C$8:$W$127,MATCH($M38,'ART Forecast'!$B$8:$B$127,0),MATCH(T$4,'ART Forecast'!$C$7:$W$7,0))*VLOOKUP($M38,'Algorithms &amp; Assumptions'!$B$10:$H$129,6,FALSE)*(1-VLOOKUP($M38,'Algorithms &amp; Assumptions'!$B$10:$J$129,9,FALSE))
+(INDEX('ART Forecast'!$C$8:$W$127,MATCH($M38,'ART Forecast'!$B$8:$B$127,0),MATCH(T$4,'ART Forecast'!$C$7:$W$7,0))*VLOOKUP($M38,'Algorithms &amp; Assumptions'!$B$10:$H$129,7,FALSE)*VLOOKUP($M38,'Algorithms &amp; Assumptions'!$B$10:$J$129,9,FALSE)*(VLOOKUP($M38,'Algorithms &amp; Assumptions'!$B$10:$C$129,2,FALSE))))</f>
        <v>684.16700000000003</v>
      </c>
      <c r="U38" s="6"/>
      <c r="V38" s="29" t="str">
        <f t="shared" si="12"/>
        <v>Djibouti</v>
      </c>
      <c r="W38" s="63">
        <f>(INDEX('ART Totals'!$Z$251:$AT$370,MATCH($V38,'ART Totals'!$Y$251:$Y$370,0),MATCH(W$4,'ART Totals'!$Z$250:$AT$250,0))*VLOOKUP($V38,'Algorithms &amp; Assumptions'!$B$10:$H$129,5,FALSE))
+(INDEX('ART Forecast'!$C$131:$W$250,MATCH($V38,'ART Forecast'!$B$131:$B$250,0),MATCH(W$4,'ART Forecast'!$C$130:$W$130,0))*VLOOKUP($V38,'Algorithms &amp; Assumptions'!$B$10:$H$129,6,FALSE)*(1-VLOOKUP($V38,'Algorithms &amp; Assumptions'!$B$10:$J$129,9,FALSE))
+(INDEX('ART Forecast'!$C$131:$W$250,MATCH($V38,'ART Forecast'!$B$131:$B$250,0),MATCH(W$4,'ART Forecast'!$C$130:$W$130,0))*VLOOKUP($V38,'Algorithms &amp; Assumptions'!$B$10:$H$129,7,FALSE)*VLOOKUP($V38,'Algorithms &amp; Assumptions'!$B$10:$J$129,9,FALSE)*(VLOOKUP($V38,'Algorithms &amp; Assumptions'!$B$10:$C$129,2,FALSE))))</f>
        <v>28.773250000000004</v>
      </c>
      <c r="X38" s="63">
        <f>(INDEX('ART Totals'!$Z$251:$AT$370,MATCH($V38,'ART Totals'!$Y$251:$Y$370,0),MATCH(X$4,'ART Totals'!$Z$250:$AT$250,0))*VLOOKUP($V38,'Algorithms &amp; Assumptions'!$B$10:$H$129,5,FALSE))
+(INDEX('ART Forecast'!$C$131:$W$250,MATCH($V38,'ART Forecast'!$B$131:$B$250,0),MATCH(X$4,'ART Forecast'!$C$130:$W$130,0))*VLOOKUP($V38,'Algorithms &amp; Assumptions'!$B$10:$H$129,6,FALSE)*(1-VLOOKUP($V38,'Algorithms &amp; Assumptions'!$B$10:$J$129,9,FALSE))
+(INDEX('ART Forecast'!$C$131:$W$250,MATCH($V38,'ART Forecast'!$B$131:$B$250,0),MATCH(X$4,'ART Forecast'!$C$130:$W$130,0))*VLOOKUP($V38,'Algorithms &amp; Assumptions'!$B$10:$H$129,7,FALSE)*VLOOKUP($V38,'Algorithms &amp; Assumptions'!$B$10:$J$129,9,FALSE)*(VLOOKUP($V38,'Algorithms &amp; Assumptions'!$B$10:$C$129,2,FALSE))))</f>
        <v>33.088000000000008</v>
      </c>
      <c r="Y38" s="63">
        <f>(INDEX('ART Totals'!$Z$251:$AT$370,MATCH($V38,'ART Totals'!$Y$251:$Y$370,0),MATCH(Y$4,'ART Totals'!$Z$250:$AT$250,0))*VLOOKUP($V38,'Algorithms &amp; Assumptions'!$B$10:$H$129,5,FALSE))
+(INDEX('ART Forecast'!$C$131:$W$250,MATCH($V38,'ART Forecast'!$B$131:$B$250,0),MATCH(Y$4,'ART Forecast'!$C$130:$W$130,0))*VLOOKUP($V38,'Algorithms &amp; Assumptions'!$B$10:$H$129,6,FALSE)*(1-VLOOKUP($V38,'Algorithms &amp; Assumptions'!$B$10:$J$129,9,FALSE))
+(INDEX('ART Forecast'!$C$131:$W$250,MATCH($V38,'ART Forecast'!$B$131:$B$250,0),MATCH(Y$4,'ART Forecast'!$C$130:$W$130,0))*VLOOKUP($V38,'Algorithms &amp; Assumptions'!$B$10:$H$129,7,FALSE)*VLOOKUP($V38,'Algorithms &amp; Assumptions'!$B$10:$J$129,9,FALSE)*(VLOOKUP($V38,'Algorithms &amp; Assumptions'!$B$10:$C$129,2,FALSE))))</f>
        <v>35.532750000000014</v>
      </c>
      <c r="Z38" s="63">
        <f>(INDEX('ART Totals'!$Z$251:$AT$370,MATCH($V38,'ART Totals'!$Y$251:$Y$370,0),MATCH(Z$4,'ART Totals'!$Z$250:$AT$250,0))*VLOOKUP($V38,'Algorithms &amp; Assumptions'!$B$10:$H$129,5,FALSE))
+(INDEX('ART Forecast'!$C$131:$W$250,MATCH($V38,'ART Forecast'!$B$131:$B$250,0),MATCH(Z$4,'ART Forecast'!$C$130:$W$130,0))*VLOOKUP($V38,'Algorithms &amp; Assumptions'!$B$10:$H$129,6,FALSE)*(1-VLOOKUP($V38,'Algorithms &amp; Assumptions'!$B$10:$J$129,9,FALSE))
+(INDEX('ART Forecast'!$C$131:$W$250,MATCH($V38,'ART Forecast'!$B$131:$B$250,0),MATCH(Z$4,'ART Forecast'!$C$130:$W$130,0))*VLOOKUP($V38,'Algorithms &amp; Assumptions'!$B$10:$H$129,7,FALSE)*VLOOKUP($V38,'Algorithms &amp; Assumptions'!$B$10:$J$129,9,FALSE)*(VLOOKUP($V38,'Algorithms &amp; Assumptions'!$B$10:$C$129,2,FALSE))))</f>
        <v>37.977500000000006</v>
      </c>
      <c r="AA38" s="63">
        <f>(INDEX('ART Totals'!$Z$251:$AT$370,MATCH($V38,'ART Totals'!$Y$251:$Y$370,0),MATCH(AA$4,'ART Totals'!$Z$250:$AT$250,0))*VLOOKUP($V38,'Algorithms &amp; Assumptions'!$B$10:$H$129,5,FALSE))
+(INDEX('ART Forecast'!$C$131:$W$250,MATCH($V38,'ART Forecast'!$B$131:$B$250,0),MATCH(AA$4,'ART Forecast'!$C$130:$W$130,0))*VLOOKUP($V38,'Algorithms &amp; Assumptions'!$B$10:$H$129,6,FALSE)*(1-VLOOKUP($V38,'Algorithms &amp; Assumptions'!$B$10:$J$129,9,FALSE))
+(INDEX('ART Forecast'!$C$131:$W$250,MATCH($V38,'ART Forecast'!$B$131:$B$250,0),MATCH(AA$4,'ART Forecast'!$C$130:$W$130,0))*VLOOKUP($V38,'Algorithms &amp; Assumptions'!$B$10:$H$129,7,FALSE)*VLOOKUP($V38,'Algorithms &amp; Assumptions'!$B$10:$J$129,9,FALSE)*(VLOOKUP($V38,'Algorithms &amp; Assumptions'!$B$10:$C$129,2,FALSE))))</f>
        <v>40.422250000000005</v>
      </c>
      <c r="AB38" s="63">
        <f>(INDEX('ART Totals'!$Z$251:$AT$370,MATCH($V38,'ART Totals'!$Y$251:$Y$370,0),MATCH(AB$4,'ART Totals'!$Z$250:$AT$250,0))*VLOOKUP($V38,'Algorithms &amp; Assumptions'!$B$10:$H$129,5,FALSE))
+(INDEX('ART Forecast'!$C$131:$W$250,MATCH($V38,'ART Forecast'!$B$131:$B$250,0),MATCH(AB$4,'ART Forecast'!$C$130:$W$130,0))*VLOOKUP($V38,'Algorithms &amp; Assumptions'!$B$10:$H$129,6,FALSE)*(1-VLOOKUP($V38,'Algorithms &amp; Assumptions'!$B$10:$J$129,9,FALSE))
+(INDEX('ART Forecast'!$C$131:$W$250,MATCH($V38,'ART Forecast'!$B$131:$B$250,0),MATCH(AB$4,'ART Forecast'!$C$130:$W$130,0))*VLOOKUP($V38,'Algorithms &amp; Assumptions'!$B$10:$H$129,7,FALSE)*VLOOKUP($V38,'Algorithms &amp; Assumptions'!$B$10:$J$129,9,FALSE)*(VLOOKUP($V38,'Algorithms &amp; Assumptions'!$B$10:$C$129,2,FALSE))))</f>
        <v>42.867000000000004</v>
      </c>
      <c r="AC38" s="63">
        <f>(INDEX('ART Totals'!$Z$251:$AT$370,MATCH($V38,'ART Totals'!$Y$251:$Y$370,0),MATCH(AC$4,'ART Totals'!$Z$250:$AT$250,0))*VLOOKUP($V38,'Algorithms &amp; Assumptions'!$B$10:$H$129,5,FALSE))
+(INDEX('ART Forecast'!$C$131:$W$250,MATCH($V38,'ART Forecast'!$B$131:$B$250,0),MATCH(AC$4,'ART Forecast'!$C$130:$W$130,0))*VLOOKUP($V38,'Algorithms &amp; Assumptions'!$B$10:$H$129,6,FALSE)*(1-VLOOKUP($V38,'Algorithms &amp; Assumptions'!$B$10:$J$129,9,FALSE))
+(INDEX('ART Forecast'!$C$131:$W$250,MATCH($V38,'ART Forecast'!$B$131:$B$250,0),MATCH(AC$4,'ART Forecast'!$C$130:$W$130,0))*VLOOKUP($V38,'Algorithms &amp; Assumptions'!$B$10:$H$129,7,FALSE)*VLOOKUP($V38,'Algorithms &amp; Assumptions'!$B$10:$J$129,9,FALSE)*(VLOOKUP($V38,'Algorithms &amp; Assumptions'!$B$10:$C$129,2,FALSE))))</f>
        <v>45.311750000000004</v>
      </c>
    </row>
    <row r="39" spans="2:29" x14ac:dyDescent="0.35">
      <c r="B39" s="29" t="str">
        <f>'ART Totals'!B38</f>
        <v>Dominican Republic</v>
      </c>
      <c r="C39" s="25">
        <f t="shared" si="4"/>
        <v>20606.356760000002</v>
      </c>
      <c r="D39" s="25">
        <f t="shared" si="5"/>
        <v>20452.398633333331</v>
      </c>
      <c r="E39" s="25">
        <f t="shared" si="6"/>
        <v>21861.907173333333</v>
      </c>
      <c r="F39" s="25">
        <f t="shared" si="7"/>
        <v>23271.415713333343</v>
      </c>
      <c r="G39" s="25">
        <f t="shared" si="8"/>
        <v>24680.924253333342</v>
      </c>
      <c r="H39" s="25">
        <f t="shared" si="9"/>
        <v>26090.432793333341</v>
      </c>
      <c r="I39" s="25">
        <f t="shared" si="10"/>
        <v>27499.941333333347</v>
      </c>
      <c r="M39" s="29" t="str">
        <f t="shared" si="11"/>
        <v>Dominican Republic</v>
      </c>
      <c r="N39" s="62">
        <f>(INDEX('ART Totals'!$Z$128:$AT$274,MATCH($M39,'ART Totals'!$Y$128:$Y$274,0),MATCH(N$4,'ART Totals'!$Z$127:$AT$127,0))*VLOOKUP($M39,'Algorithms &amp; Assumptions'!$B$10:$H$129,5,FALSE))
+(INDEX('ART Forecast'!$C$8:$W$127,MATCH($M39,'ART Forecast'!$B$8:$B$127,0),MATCH(N$4,'ART Forecast'!$C$7:$W$7,0))*VLOOKUP($M39,'Algorithms &amp; Assumptions'!$B$10:$H$129,6,FALSE)*(1-VLOOKUP($M39,'Algorithms &amp; Assumptions'!$B$10:$J$129,9,FALSE))
+(INDEX('ART Forecast'!$C$8:$W$127,MATCH($M39,'ART Forecast'!$B$8:$B$127,0),MATCH(N$4,'ART Forecast'!$C$7:$W$7,0))*VLOOKUP($M39,'Algorithms &amp; Assumptions'!$B$10:$H$129,7,FALSE)*VLOOKUP($M39,'Algorithms &amp; Assumptions'!$B$10:$J$129,9,FALSE)*(VLOOKUP($M39,'Algorithms &amp; Assumptions'!$B$10:$C$129,2,FALSE))))</f>
        <v>20414.102060000001</v>
      </c>
      <c r="O39" s="62">
        <f>(INDEX('ART Totals'!$Z$128:$AT$274,MATCH($M39,'ART Totals'!$Y$128:$Y$274,0),MATCH(O$4,'ART Totals'!$Z$127:$AT$127,0))*VLOOKUP($M39,'Algorithms &amp; Assumptions'!$B$10:$H$129,5,FALSE))
+(INDEX('ART Forecast'!$C$8:$W$127,MATCH($M39,'ART Forecast'!$B$8:$B$127,0),MATCH(O$4,'ART Forecast'!$C$7:$W$7,0))*VLOOKUP($M39,'Algorithms &amp; Assumptions'!$B$10:$H$129,6,FALSE)*(1-VLOOKUP($M39,'Algorithms &amp; Assumptions'!$B$10:$J$129,9,FALSE))
+(INDEX('ART Forecast'!$C$8:$W$127,MATCH($M39,'ART Forecast'!$B$8:$B$127,0),MATCH(O$4,'ART Forecast'!$C$7:$W$7,0))*VLOOKUP($M39,'Algorithms &amp; Assumptions'!$B$10:$H$129,7,FALSE)*VLOOKUP($M39,'Algorithms &amp; Assumptions'!$B$10:$J$129,9,FALSE)*(VLOOKUP($M39,'Algorithms &amp; Assumptions'!$B$10:$C$129,2,FALSE))))</f>
        <v>20264.875619999999</v>
      </c>
      <c r="P39" s="62">
        <f>(INDEX('ART Totals'!$Z$128:$AT$274,MATCH($M39,'ART Totals'!$Y$128:$Y$274,0),MATCH(P$4,'ART Totals'!$Z$127:$AT$127,0))*VLOOKUP($M39,'Algorithms &amp; Assumptions'!$B$10:$H$129,5,FALSE))
+(INDEX('ART Forecast'!$C$8:$W$127,MATCH($M39,'ART Forecast'!$B$8:$B$127,0),MATCH(P$4,'ART Forecast'!$C$7:$W$7,0))*VLOOKUP($M39,'Algorithms &amp; Assumptions'!$B$10:$H$129,6,FALSE)*(1-VLOOKUP($M39,'Algorithms &amp; Assumptions'!$B$10:$J$129,9,FALSE))
+(INDEX('ART Forecast'!$C$8:$W$127,MATCH($M39,'ART Forecast'!$B$8:$B$127,0),MATCH(P$4,'ART Forecast'!$C$7:$W$7,0))*VLOOKUP($M39,'Algorithms &amp; Assumptions'!$B$10:$H$129,7,FALSE)*VLOOKUP($M39,'Algorithms &amp; Assumptions'!$B$10:$J$129,9,FALSE)*(VLOOKUP($M39,'Algorithms &amp; Assumptions'!$B$10:$C$129,2,FALSE))))</f>
        <v>21677.869180000002</v>
      </c>
      <c r="Q39" s="62">
        <f>(INDEX('ART Totals'!$Z$128:$AT$274,MATCH($M39,'ART Totals'!$Y$128:$Y$274,0),MATCH(Q$4,'ART Totals'!$Z$127:$AT$127,0))*VLOOKUP($M39,'Algorithms &amp; Assumptions'!$B$10:$H$129,5,FALSE))
+(INDEX('ART Forecast'!$C$8:$W$127,MATCH($M39,'ART Forecast'!$B$8:$B$127,0),MATCH(Q$4,'ART Forecast'!$C$7:$W$7,0))*VLOOKUP($M39,'Algorithms &amp; Assumptions'!$B$10:$H$129,6,FALSE)*(1-VLOOKUP($M39,'Algorithms &amp; Assumptions'!$B$10:$J$129,9,FALSE))
+(INDEX('ART Forecast'!$C$8:$W$127,MATCH($M39,'ART Forecast'!$B$8:$B$127,0),MATCH(Q$4,'ART Forecast'!$C$7:$W$7,0))*VLOOKUP($M39,'Algorithms &amp; Assumptions'!$B$10:$H$129,7,FALSE)*VLOOKUP($M39,'Algorithms &amp; Assumptions'!$B$10:$J$129,9,FALSE)*(VLOOKUP($M39,'Algorithms &amp; Assumptions'!$B$10:$C$129,2,FALSE))))</f>
        <v>23090.862740000008</v>
      </c>
      <c r="R39" s="62">
        <f>(INDEX('ART Totals'!$Z$128:$AT$274,MATCH($M39,'ART Totals'!$Y$128:$Y$274,0),MATCH(R$4,'ART Totals'!$Z$127:$AT$127,0))*VLOOKUP($M39,'Algorithms &amp; Assumptions'!$B$10:$H$129,5,FALSE))
+(INDEX('ART Forecast'!$C$8:$W$127,MATCH($M39,'ART Forecast'!$B$8:$B$127,0),MATCH(R$4,'ART Forecast'!$C$7:$W$7,0))*VLOOKUP($M39,'Algorithms &amp; Assumptions'!$B$10:$H$129,6,FALSE)*(1-VLOOKUP($M39,'Algorithms &amp; Assumptions'!$B$10:$J$129,9,FALSE))
+(INDEX('ART Forecast'!$C$8:$W$127,MATCH($M39,'ART Forecast'!$B$8:$B$127,0),MATCH(R$4,'ART Forecast'!$C$7:$W$7,0))*VLOOKUP($M39,'Algorithms &amp; Assumptions'!$B$10:$H$129,7,FALSE)*VLOOKUP($M39,'Algorithms &amp; Assumptions'!$B$10:$J$129,9,FALSE)*(VLOOKUP($M39,'Algorithms &amp; Assumptions'!$B$10:$C$129,2,FALSE))))</f>
        <v>24503.856300000007</v>
      </c>
      <c r="S39" s="62">
        <f>(INDEX('ART Totals'!$Z$128:$AT$274,MATCH($M39,'ART Totals'!$Y$128:$Y$274,0),MATCH(S$4,'ART Totals'!$Z$127:$AT$127,0))*VLOOKUP($M39,'Algorithms &amp; Assumptions'!$B$10:$H$129,5,FALSE))
+(INDEX('ART Forecast'!$C$8:$W$127,MATCH($M39,'ART Forecast'!$B$8:$B$127,0),MATCH(S$4,'ART Forecast'!$C$7:$W$7,0))*VLOOKUP($M39,'Algorithms &amp; Assumptions'!$B$10:$H$129,6,FALSE)*(1-VLOOKUP($M39,'Algorithms &amp; Assumptions'!$B$10:$J$129,9,FALSE))
+(INDEX('ART Forecast'!$C$8:$W$127,MATCH($M39,'ART Forecast'!$B$8:$B$127,0),MATCH(S$4,'ART Forecast'!$C$7:$W$7,0))*VLOOKUP($M39,'Algorithms &amp; Assumptions'!$B$10:$H$129,7,FALSE)*VLOOKUP($M39,'Algorithms &amp; Assumptions'!$B$10:$J$129,9,FALSE)*(VLOOKUP($M39,'Algorithms &amp; Assumptions'!$B$10:$C$129,2,FALSE))))</f>
        <v>25916.849860000006</v>
      </c>
      <c r="T39" s="62">
        <f>(INDEX('ART Totals'!$Z$128:$AT$274,MATCH($M39,'ART Totals'!$Y$128:$Y$274,0),MATCH(T$4,'ART Totals'!$Z$127:$AT$127,0))*VLOOKUP($M39,'Algorithms &amp; Assumptions'!$B$10:$H$129,5,FALSE))
+(INDEX('ART Forecast'!$C$8:$W$127,MATCH($M39,'ART Forecast'!$B$8:$B$127,0),MATCH(T$4,'ART Forecast'!$C$7:$W$7,0))*VLOOKUP($M39,'Algorithms &amp; Assumptions'!$B$10:$H$129,6,FALSE)*(1-VLOOKUP($M39,'Algorithms &amp; Assumptions'!$B$10:$J$129,9,FALSE))
+(INDEX('ART Forecast'!$C$8:$W$127,MATCH($M39,'ART Forecast'!$B$8:$B$127,0),MATCH(T$4,'ART Forecast'!$C$7:$W$7,0))*VLOOKUP($M39,'Algorithms &amp; Assumptions'!$B$10:$H$129,7,FALSE)*VLOOKUP($M39,'Algorithms &amp; Assumptions'!$B$10:$J$129,9,FALSE)*(VLOOKUP($M39,'Algorithms &amp; Assumptions'!$B$10:$C$129,2,FALSE))))</f>
        <v>27329.843420000012</v>
      </c>
      <c r="U39" s="6"/>
      <c r="V39" s="29" t="str">
        <f t="shared" si="12"/>
        <v>Dominican Republic</v>
      </c>
      <c r="W39" s="63">
        <f>(INDEX('ART Totals'!$Z$251:$AT$370,MATCH($V39,'ART Totals'!$Y$251:$Y$370,0),MATCH(W$4,'ART Totals'!$Z$250:$AT$250,0))*VLOOKUP($V39,'Algorithms &amp; Assumptions'!$B$10:$H$129,5,FALSE))
+(INDEX('ART Forecast'!$C$131:$W$250,MATCH($V39,'ART Forecast'!$B$131:$B$250,0),MATCH(W$4,'ART Forecast'!$C$130:$W$130,0))*VLOOKUP($V39,'Algorithms &amp; Assumptions'!$B$10:$H$129,6,FALSE)*(1-VLOOKUP($V39,'Algorithms &amp; Assumptions'!$B$10:$J$129,9,FALSE))
+(INDEX('ART Forecast'!$C$131:$W$250,MATCH($V39,'ART Forecast'!$B$131:$B$250,0),MATCH(W$4,'ART Forecast'!$C$130:$W$130,0))*VLOOKUP($V39,'Algorithms &amp; Assumptions'!$B$10:$H$129,7,FALSE)*VLOOKUP($V39,'Algorithms &amp; Assumptions'!$B$10:$J$129,9,FALSE)*(VLOOKUP($V39,'Algorithms &amp; Assumptions'!$B$10:$C$129,2,FALSE))))</f>
        <v>192.25470000000007</v>
      </c>
      <c r="X39" s="63">
        <f>(INDEX('ART Totals'!$Z$251:$AT$370,MATCH($V39,'ART Totals'!$Y$251:$Y$370,0),MATCH(X$4,'ART Totals'!$Z$250:$AT$250,0))*VLOOKUP($V39,'Algorithms &amp; Assumptions'!$B$10:$H$129,5,FALSE))
+(INDEX('ART Forecast'!$C$131:$W$250,MATCH($V39,'ART Forecast'!$B$131:$B$250,0),MATCH(X$4,'ART Forecast'!$C$130:$W$130,0))*VLOOKUP($V39,'Algorithms &amp; Assumptions'!$B$10:$H$129,6,FALSE)*(1-VLOOKUP($V39,'Algorithms &amp; Assumptions'!$B$10:$J$129,9,FALSE))
+(INDEX('ART Forecast'!$C$131:$W$250,MATCH($V39,'ART Forecast'!$B$131:$B$250,0),MATCH(X$4,'ART Forecast'!$C$130:$W$130,0))*VLOOKUP($V39,'Algorithms &amp; Assumptions'!$B$10:$H$129,7,FALSE)*VLOOKUP($V39,'Algorithms &amp; Assumptions'!$B$10:$J$129,9,FALSE)*(VLOOKUP($V39,'Algorithms &amp; Assumptions'!$B$10:$C$129,2,FALSE))))</f>
        <v>187.52301333333332</v>
      </c>
      <c r="Y39" s="63">
        <f>(INDEX('ART Totals'!$Z$251:$AT$370,MATCH($V39,'ART Totals'!$Y$251:$Y$370,0),MATCH(Y$4,'ART Totals'!$Z$250:$AT$250,0))*VLOOKUP($V39,'Algorithms &amp; Assumptions'!$B$10:$H$129,5,FALSE))
+(INDEX('ART Forecast'!$C$131:$W$250,MATCH($V39,'ART Forecast'!$B$131:$B$250,0),MATCH(Y$4,'ART Forecast'!$C$130:$W$130,0))*VLOOKUP($V39,'Algorithms &amp; Assumptions'!$B$10:$H$129,6,FALSE)*(1-VLOOKUP($V39,'Algorithms &amp; Assumptions'!$B$10:$J$129,9,FALSE))
+(INDEX('ART Forecast'!$C$131:$W$250,MATCH($V39,'ART Forecast'!$B$131:$B$250,0),MATCH(Y$4,'ART Forecast'!$C$130:$W$130,0))*VLOOKUP($V39,'Algorithms &amp; Assumptions'!$B$10:$H$129,7,FALSE)*VLOOKUP($V39,'Algorithms &amp; Assumptions'!$B$10:$J$129,9,FALSE)*(VLOOKUP($V39,'Algorithms &amp; Assumptions'!$B$10:$C$129,2,FALSE))))</f>
        <v>184.0379933333333</v>
      </c>
      <c r="Z39" s="63">
        <f>(INDEX('ART Totals'!$Z$251:$AT$370,MATCH($V39,'ART Totals'!$Y$251:$Y$370,0),MATCH(Z$4,'ART Totals'!$Z$250:$AT$250,0))*VLOOKUP($V39,'Algorithms &amp; Assumptions'!$B$10:$H$129,5,FALSE))
+(INDEX('ART Forecast'!$C$131:$W$250,MATCH($V39,'ART Forecast'!$B$131:$B$250,0),MATCH(Z$4,'ART Forecast'!$C$130:$W$130,0))*VLOOKUP($V39,'Algorithms &amp; Assumptions'!$B$10:$H$129,6,FALSE)*(1-VLOOKUP($V39,'Algorithms &amp; Assumptions'!$B$10:$J$129,9,FALSE))
+(INDEX('ART Forecast'!$C$131:$W$250,MATCH($V39,'ART Forecast'!$B$131:$B$250,0),MATCH(Z$4,'ART Forecast'!$C$130:$W$130,0))*VLOOKUP($V39,'Algorithms &amp; Assumptions'!$B$10:$H$129,7,FALSE)*VLOOKUP($V39,'Algorithms &amp; Assumptions'!$B$10:$J$129,9,FALSE)*(VLOOKUP($V39,'Algorithms &amp; Assumptions'!$B$10:$C$129,2,FALSE))))</f>
        <v>180.55297333333328</v>
      </c>
      <c r="AA39" s="63">
        <f>(INDEX('ART Totals'!$Z$251:$AT$370,MATCH($V39,'ART Totals'!$Y$251:$Y$370,0),MATCH(AA$4,'ART Totals'!$Z$250:$AT$250,0))*VLOOKUP($V39,'Algorithms &amp; Assumptions'!$B$10:$H$129,5,FALSE))
+(INDEX('ART Forecast'!$C$131:$W$250,MATCH($V39,'ART Forecast'!$B$131:$B$250,0),MATCH(AA$4,'ART Forecast'!$C$130:$W$130,0))*VLOOKUP($V39,'Algorithms &amp; Assumptions'!$B$10:$H$129,6,FALSE)*(1-VLOOKUP($V39,'Algorithms &amp; Assumptions'!$B$10:$J$129,9,FALSE))
+(INDEX('ART Forecast'!$C$131:$W$250,MATCH($V39,'ART Forecast'!$B$131:$B$250,0),MATCH(AA$4,'ART Forecast'!$C$130:$W$130,0))*VLOOKUP($V39,'Algorithms &amp; Assumptions'!$B$10:$H$129,7,FALSE)*VLOOKUP($V39,'Algorithms &amp; Assumptions'!$B$10:$J$129,9,FALSE)*(VLOOKUP($V39,'Algorithms &amp; Assumptions'!$B$10:$C$129,2,FALSE))))</f>
        <v>177.06795333333326</v>
      </c>
      <c r="AB39" s="63">
        <f>(INDEX('ART Totals'!$Z$251:$AT$370,MATCH($V39,'ART Totals'!$Y$251:$Y$370,0),MATCH(AB$4,'ART Totals'!$Z$250:$AT$250,0))*VLOOKUP($V39,'Algorithms &amp; Assumptions'!$B$10:$H$129,5,FALSE))
+(INDEX('ART Forecast'!$C$131:$W$250,MATCH($V39,'ART Forecast'!$B$131:$B$250,0),MATCH(AB$4,'ART Forecast'!$C$130:$W$130,0))*VLOOKUP($V39,'Algorithms &amp; Assumptions'!$B$10:$H$129,6,FALSE)*(1-VLOOKUP($V39,'Algorithms &amp; Assumptions'!$B$10:$J$129,9,FALSE))
+(INDEX('ART Forecast'!$C$131:$W$250,MATCH($V39,'ART Forecast'!$B$131:$B$250,0),MATCH(AB$4,'ART Forecast'!$C$130:$W$130,0))*VLOOKUP($V39,'Algorithms &amp; Assumptions'!$B$10:$H$129,7,FALSE)*VLOOKUP($V39,'Algorithms &amp; Assumptions'!$B$10:$J$129,9,FALSE)*(VLOOKUP($V39,'Algorithms &amp; Assumptions'!$B$10:$C$129,2,FALSE))))</f>
        <v>173.58293333333324</v>
      </c>
      <c r="AC39" s="63">
        <f>(INDEX('ART Totals'!$Z$251:$AT$370,MATCH($V39,'ART Totals'!$Y$251:$Y$370,0),MATCH(AC$4,'ART Totals'!$Z$250:$AT$250,0))*VLOOKUP($V39,'Algorithms &amp; Assumptions'!$B$10:$H$129,5,FALSE))
+(INDEX('ART Forecast'!$C$131:$W$250,MATCH($V39,'ART Forecast'!$B$131:$B$250,0),MATCH(AC$4,'ART Forecast'!$C$130:$W$130,0))*VLOOKUP($V39,'Algorithms &amp; Assumptions'!$B$10:$H$129,6,FALSE)*(1-VLOOKUP($V39,'Algorithms &amp; Assumptions'!$B$10:$J$129,9,FALSE))
+(INDEX('ART Forecast'!$C$131:$W$250,MATCH($V39,'ART Forecast'!$B$131:$B$250,0),MATCH(AC$4,'ART Forecast'!$C$130:$W$130,0))*VLOOKUP($V39,'Algorithms &amp; Assumptions'!$B$10:$H$129,7,FALSE)*VLOOKUP($V39,'Algorithms &amp; Assumptions'!$B$10:$J$129,9,FALSE)*(VLOOKUP($V39,'Algorithms &amp; Assumptions'!$B$10:$C$129,2,FALSE))))</f>
        <v>170.09791333333328</v>
      </c>
    </row>
    <row r="40" spans="2:29" x14ac:dyDescent="0.35">
      <c r="B40" s="29" t="str">
        <f>'ART Totals'!B39</f>
        <v>East Timor</v>
      </c>
      <c r="C40" s="25">
        <f t="shared" si="4"/>
        <v>404.50168000000008</v>
      </c>
      <c r="D40" s="25">
        <f t="shared" si="5"/>
        <v>359.25574666666682</v>
      </c>
      <c r="E40" s="25">
        <f t="shared" si="6"/>
        <v>386.71981333333355</v>
      </c>
      <c r="F40" s="25">
        <f t="shared" si="7"/>
        <v>414.18388000000022</v>
      </c>
      <c r="G40" s="25">
        <f t="shared" si="8"/>
        <v>441.64794666666688</v>
      </c>
      <c r="H40" s="25">
        <f t="shared" si="9"/>
        <v>375.92028312753041</v>
      </c>
      <c r="I40" s="25">
        <f t="shared" si="10"/>
        <v>373.93981717419541</v>
      </c>
      <c r="M40" s="29" t="str">
        <f t="shared" si="11"/>
        <v>East Timor</v>
      </c>
      <c r="N40" s="62">
        <f>(INDEX('ART Totals'!$Z$128:$AT$274,MATCH($M40,'ART Totals'!$Y$128:$Y$274,0),MATCH(N$4,'ART Totals'!$Z$127:$AT$127,0))*VLOOKUP($M40,'Algorithms &amp; Assumptions'!$B$10:$H$129,5,FALSE))
+(INDEX('ART Forecast'!$C$8:$W$127,MATCH($M40,'ART Forecast'!$B$8:$B$127,0),MATCH(N$4,'ART Forecast'!$C$7:$W$7,0))*VLOOKUP($M40,'Algorithms &amp; Assumptions'!$B$10:$H$129,6,FALSE)*(1-VLOOKUP($M40,'Algorithms &amp; Assumptions'!$B$10:$J$129,9,FALSE))
+(INDEX('ART Forecast'!$C$8:$W$127,MATCH($M40,'ART Forecast'!$B$8:$B$127,0),MATCH(N$4,'ART Forecast'!$C$7:$W$7,0))*VLOOKUP($M40,'Algorithms &amp; Assumptions'!$B$10:$H$129,7,FALSE)*VLOOKUP($M40,'Algorithms &amp; Assumptions'!$B$10:$J$129,9,FALSE)*(VLOOKUP($M40,'Algorithms &amp; Assumptions'!$B$10:$C$129,2,FALSE))))</f>
        <v>394.80848000000009</v>
      </c>
      <c r="O40" s="62">
        <f>(INDEX('ART Totals'!$Z$128:$AT$274,MATCH($M40,'ART Totals'!$Y$128:$Y$274,0),MATCH(O$4,'ART Totals'!$Z$127:$AT$127,0))*VLOOKUP($M40,'Algorithms &amp; Assumptions'!$B$10:$H$129,5,FALSE))
+(INDEX('ART Forecast'!$C$8:$W$127,MATCH($M40,'ART Forecast'!$B$8:$B$127,0),MATCH(O$4,'ART Forecast'!$C$7:$W$7,0))*VLOOKUP($M40,'Algorithms &amp; Assumptions'!$B$10:$H$129,6,FALSE)*(1-VLOOKUP($M40,'Algorithms &amp; Assumptions'!$B$10:$J$129,9,FALSE))
+(INDEX('ART Forecast'!$C$8:$W$127,MATCH($M40,'ART Forecast'!$B$8:$B$127,0),MATCH(O$4,'ART Forecast'!$C$7:$W$7,0))*VLOOKUP($M40,'Algorithms &amp; Assumptions'!$B$10:$H$129,7,FALSE)*VLOOKUP($M40,'Algorithms &amp; Assumptions'!$B$10:$J$129,9,FALSE)*(VLOOKUP($M40,'Algorithms &amp; Assumptions'!$B$10:$C$129,2,FALSE))))</f>
        <v>346.7984666666668</v>
      </c>
      <c r="P40" s="62">
        <f>(INDEX('ART Totals'!$Z$128:$AT$274,MATCH($M40,'ART Totals'!$Y$128:$Y$274,0),MATCH(P$4,'ART Totals'!$Z$127:$AT$127,0))*VLOOKUP($M40,'Algorithms &amp; Assumptions'!$B$10:$H$129,5,FALSE))
+(INDEX('ART Forecast'!$C$8:$W$127,MATCH($M40,'ART Forecast'!$B$8:$B$127,0),MATCH(P$4,'ART Forecast'!$C$7:$W$7,0))*VLOOKUP($M40,'Algorithms &amp; Assumptions'!$B$10:$H$129,6,FALSE)*(1-VLOOKUP($M40,'Algorithms &amp; Assumptions'!$B$10:$J$129,9,FALSE))
+(INDEX('ART Forecast'!$C$8:$W$127,MATCH($M40,'ART Forecast'!$B$8:$B$127,0),MATCH(P$4,'ART Forecast'!$C$7:$W$7,0))*VLOOKUP($M40,'Algorithms &amp; Assumptions'!$B$10:$H$129,7,FALSE)*VLOOKUP($M40,'Algorithms &amp; Assumptions'!$B$10:$J$129,9,FALSE)*(VLOOKUP($M40,'Algorithms &amp; Assumptions'!$B$10:$C$129,2,FALSE))))</f>
        <v>373.36845333333355</v>
      </c>
      <c r="Q40" s="62">
        <f>(INDEX('ART Totals'!$Z$128:$AT$274,MATCH($M40,'ART Totals'!$Y$128:$Y$274,0),MATCH(Q$4,'ART Totals'!$Z$127:$AT$127,0))*VLOOKUP($M40,'Algorithms &amp; Assumptions'!$B$10:$H$129,5,FALSE))
+(INDEX('ART Forecast'!$C$8:$W$127,MATCH($M40,'ART Forecast'!$B$8:$B$127,0),MATCH(Q$4,'ART Forecast'!$C$7:$W$7,0))*VLOOKUP($M40,'Algorithms &amp; Assumptions'!$B$10:$H$129,6,FALSE)*(1-VLOOKUP($M40,'Algorithms &amp; Assumptions'!$B$10:$J$129,9,FALSE))
+(INDEX('ART Forecast'!$C$8:$W$127,MATCH($M40,'ART Forecast'!$B$8:$B$127,0),MATCH(Q$4,'ART Forecast'!$C$7:$W$7,0))*VLOOKUP($M40,'Algorithms &amp; Assumptions'!$B$10:$H$129,7,FALSE)*VLOOKUP($M40,'Algorithms &amp; Assumptions'!$B$10:$J$129,9,FALSE)*(VLOOKUP($M40,'Algorithms &amp; Assumptions'!$B$10:$C$129,2,FALSE))))</f>
        <v>399.93844000000018</v>
      </c>
      <c r="R40" s="62">
        <f>(INDEX('ART Totals'!$Z$128:$AT$274,MATCH($M40,'ART Totals'!$Y$128:$Y$274,0),MATCH(R$4,'ART Totals'!$Z$127:$AT$127,0))*VLOOKUP($M40,'Algorithms &amp; Assumptions'!$B$10:$H$129,5,FALSE))
+(INDEX('ART Forecast'!$C$8:$W$127,MATCH($M40,'ART Forecast'!$B$8:$B$127,0),MATCH(R$4,'ART Forecast'!$C$7:$W$7,0))*VLOOKUP($M40,'Algorithms &amp; Assumptions'!$B$10:$H$129,6,FALSE)*(1-VLOOKUP($M40,'Algorithms &amp; Assumptions'!$B$10:$J$129,9,FALSE))
+(INDEX('ART Forecast'!$C$8:$W$127,MATCH($M40,'ART Forecast'!$B$8:$B$127,0),MATCH(R$4,'ART Forecast'!$C$7:$W$7,0))*VLOOKUP($M40,'Algorithms &amp; Assumptions'!$B$10:$H$129,7,FALSE)*VLOOKUP($M40,'Algorithms &amp; Assumptions'!$B$10:$J$129,9,FALSE)*(VLOOKUP($M40,'Algorithms &amp; Assumptions'!$B$10:$C$129,2,FALSE))))</f>
        <v>426.50842666666688</v>
      </c>
      <c r="S40" s="62">
        <f>(INDEX('ART Totals'!$Z$128:$AT$274,MATCH($M40,'ART Totals'!$Y$128:$Y$274,0),MATCH(S$4,'ART Totals'!$Z$127:$AT$127,0))*VLOOKUP($M40,'Algorithms &amp; Assumptions'!$B$10:$H$129,5,FALSE))
+(INDEX('ART Forecast'!$C$8:$W$127,MATCH($M40,'ART Forecast'!$B$8:$B$127,0),MATCH(S$4,'ART Forecast'!$C$7:$W$7,0))*VLOOKUP($M40,'Algorithms &amp; Assumptions'!$B$10:$H$129,6,FALSE)*(1-VLOOKUP($M40,'Algorithms &amp; Assumptions'!$B$10:$J$129,9,FALSE))
+(INDEX('ART Forecast'!$C$8:$W$127,MATCH($M40,'ART Forecast'!$B$8:$B$127,0),MATCH(S$4,'ART Forecast'!$C$7:$W$7,0))*VLOOKUP($M40,'Algorithms &amp; Assumptions'!$B$10:$H$129,7,FALSE)*VLOOKUP($M40,'Algorithms &amp; Assumptions'!$B$10:$J$129,9,FALSE)*(VLOOKUP($M40,'Algorithms &amp; Assumptions'!$B$10:$C$129,2,FALSE))))</f>
        <v>359.88668312753043</v>
      </c>
      <c r="T40" s="62">
        <f>(INDEX('ART Totals'!$Z$128:$AT$274,MATCH($M40,'ART Totals'!$Y$128:$Y$274,0),MATCH(T$4,'ART Totals'!$Z$127:$AT$127,0))*VLOOKUP($M40,'Algorithms &amp; Assumptions'!$B$10:$H$129,5,FALSE))
+(INDEX('ART Forecast'!$C$8:$W$127,MATCH($M40,'ART Forecast'!$B$8:$B$127,0),MATCH(T$4,'ART Forecast'!$C$7:$W$7,0))*VLOOKUP($M40,'Algorithms &amp; Assumptions'!$B$10:$H$129,6,FALSE)*(1-VLOOKUP($M40,'Algorithms &amp; Assumptions'!$B$10:$J$129,9,FALSE))
+(INDEX('ART Forecast'!$C$8:$W$127,MATCH($M40,'ART Forecast'!$B$8:$B$127,0),MATCH(T$4,'ART Forecast'!$C$7:$W$7,0))*VLOOKUP($M40,'Algorithms &amp; Assumptions'!$B$10:$H$129,7,FALSE)*VLOOKUP($M40,'Algorithms &amp; Assumptions'!$B$10:$J$129,9,FALSE)*(VLOOKUP($M40,'Algorithms &amp; Assumptions'!$B$10:$C$129,2,FALSE))))</f>
        <v>357.0121371741954</v>
      </c>
      <c r="U40" s="6"/>
      <c r="V40" s="29" t="str">
        <f t="shared" si="12"/>
        <v>East Timor</v>
      </c>
      <c r="W40" s="63">
        <f>(INDEX('ART Totals'!$Z$251:$AT$370,MATCH($V40,'ART Totals'!$Y$251:$Y$370,0),MATCH(W$4,'ART Totals'!$Z$250:$AT$250,0))*VLOOKUP($V40,'Algorithms &amp; Assumptions'!$B$10:$H$129,5,FALSE))
+(INDEX('ART Forecast'!$C$131:$W$250,MATCH($V40,'ART Forecast'!$B$131:$B$250,0),MATCH(W$4,'ART Forecast'!$C$130:$W$130,0))*VLOOKUP($V40,'Algorithms &amp; Assumptions'!$B$10:$H$129,6,FALSE)*(1-VLOOKUP($V40,'Algorithms &amp; Assumptions'!$B$10:$J$129,9,FALSE))
+(INDEX('ART Forecast'!$C$131:$W$250,MATCH($V40,'ART Forecast'!$B$131:$B$250,0),MATCH(W$4,'ART Forecast'!$C$130:$W$130,0))*VLOOKUP($V40,'Algorithms &amp; Assumptions'!$B$10:$H$129,7,FALSE)*VLOOKUP($V40,'Algorithms &amp; Assumptions'!$B$10:$J$129,9,FALSE)*(VLOOKUP($V40,'Algorithms &amp; Assumptions'!$B$10:$C$129,2,FALSE))))</f>
        <v>9.6932000000000009</v>
      </c>
      <c r="X40" s="63">
        <f>(INDEX('ART Totals'!$Z$251:$AT$370,MATCH($V40,'ART Totals'!$Y$251:$Y$370,0),MATCH(X$4,'ART Totals'!$Z$250:$AT$250,0))*VLOOKUP($V40,'Algorithms &amp; Assumptions'!$B$10:$H$129,5,FALSE))
+(INDEX('ART Forecast'!$C$131:$W$250,MATCH($V40,'ART Forecast'!$B$131:$B$250,0),MATCH(X$4,'ART Forecast'!$C$130:$W$130,0))*VLOOKUP($V40,'Algorithms &amp; Assumptions'!$B$10:$H$129,6,FALSE)*(1-VLOOKUP($V40,'Algorithms &amp; Assumptions'!$B$10:$J$129,9,FALSE))
+(INDEX('ART Forecast'!$C$131:$W$250,MATCH($V40,'ART Forecast'!$B$131:$B$250,0),MATCH(X$4,'ART Forecast'!$C$130:$W$130,0))*VLOOKUP($V40,'Algorithms &amp; Assumptions'!$B$10:$H$129,7,FALSE)*VLOOKUP($V40,'Algorithms &amp; Assumptions'!$B$10:$J$129,9,FALSE)*(VLOOKUP($V40,'Algorithms &amp; Assumptions'!$B$10:$C$129,2,FALSE))))</f>
        <v>12.457280000000001</v>
      </c>
      <c r="Y40" s="63">
        <f>(INDEX('ART Totals'!$Z$251:$AT$370,MATCH($V40,'ART Totals'!$Y$251:$Y$370,0),MATCH(Y$4,'ART Totals'!$Z$250:$AT$250,0))*VLOOKUP($V40,'Algorithms &amp; Assumptions'!$B$10:$H$129,5,FALSE))
+(INDEX('ART Forecast'!$C$131:$W$250,MATCH($V40,'ART Forecast'!$B$131:$B$250,0),MATCH(Y$4,'ART Forecast'!$C$130:$W$130,0))*VLOOKUP($V40,'Algorithms &amp; Assumptions'!$B$10:$H$129,6,FALSE)*(1-VLOOKUP($V40,'Algorithms &amp; Assumptions'!$B$10:$J$129,9,FALSE))
+(INDEX('ART Forecast'!$C$131:$W$250,MATCH($V40,'ART Forecast'!$B$131:$B$250,0),MATCH(Y$4,'ART Forecast'!$C$130:$W$130,0))*VLOOKUP($V40,'Algorithms &amp; Assumptions'!$B$10:$H$129,7,FALSE)*VLOOKUP($V40,'Algorithms &amp; Assumptions'!$B$10:$J$129,9,FALSE)*(VLOOKUP($V40,'Algorithms &amp; Assumptions'!$B$10:$C$129,2,FALSE))))</f>
        <v>13.351360000000003</v>
      </c>
      <c r="Z40" s="63">
        <f>(INDEX('ART Totals'!$Z$251:$AT$370,MATCH($V40,'ART Totals'!$Y$251:$Y$370,0),MATCH(Z$4,'ART Totals'!$Z$250:$AT$250,0))*VLOOKUP($V40,'Algorithms &amp; Assumptions'!$B$10:$H$129,5,FALSE))
+(INDEX('ART Forecast'!$C$131:$W$250,MATCH($V40,'ART Forecast'!$B$131:$B$250,0),MATCH(Z$4,'ART Forecast'!$C$130:$W$130,0))*VLOOKUP($V40,'Algorithms &amp; Assumptions'!$B$10:$H$129,6,FALSE)*(1-VLOOKUP($V40,'Algorithms &amp; Assumptions'!$B$10:$J$129,9,FALSE))
+(INDEX('ART Forecast'!$C$131:$W$250,MATCH($V40,'ART Forecast'!$B$131:$B$250,0),MATCH(Z$4,'ART Forecast'!$C$130:$W$130,0))*VLOOKUP($V40,'Algorithms &amp; Assumptions'!$B$10:$H$129,7,FALSE)*VLOOKUP($V40,'Algorithms &amp; Assumptions'!$B$10:$J$129,9,FALSE)*(VLOOKUP($V40,'Algorithms &amp; Assumptions'!$B$10:$C$129,2,FALSE))))</f>
        <v>14.245440000000006</v>
      </c>
      <c r="AA40" s="63">
        <f>(INDEX('ART Totals'!$Z$251:$AT$370,MATCH($V40,'ART Totals'!$Y$251:$Y$370,0),MATCH(AA$4,'ART Totals'!$Z$250:$AT$250,0))*VLOOKUP($V40,'Algorithms &amp; Assumptions'!$B$10:$H$129,5,FALSE))
+(INDEX('ART Forecast'!$C$131:$W$250,MATCH($V40,'ART Forecast'!$B$131:$B$250,0),MATCH(AA$4,'ART Forecast'!$C$130:$W$130,0))*VLOOKUP($V40,'Algorithms &amp; Assumptions'!$B$10:$H$129,6,FALSE)*(1-VLOOKUP($V40,'Algorithms &amp; Assumptions'!$B$10:$J$129,9,FALSE))
+(INDEX('ART Forecast'!$C$131:$W$250,MATCH($V40,'ART Forecast'!$B$131:$B$250,0),MATCH(AA$4,'ART Forecast'!$C$130:$W$130,0))*VLOOKUP($V40,'Algorithms &amp; Assumptions'!$B$10:$H$129,7,FALSE)*VLOOKUP($V40,'Algorithms &amp; Assumptions'!$B$10:$J$129,9,FALSE)*(VLOOKUP($V40,'Algorithms &amp; Assumptions'!$B$10:$C$129,2,FALSE))))</f>
        <v>15.139519999999997</v>
      </c>
      <c r="AB40" s="63">
        <f>(INDEX('ART Totals'!$Z$251:$AT$370,MATCH($V40,'ART Totals'!$Y$251:$Y$370,0),MATCH(AB$4,'ART Totals'!$Z$250:$AT$250,0))*VLOOKUP($V40,'Algorithms &amp; Assumptions'!$B$10:$H$129,5,FALSE))
+(INDEX('ART Forecast'!$C$131:$W$250,MATCH($V40,'ART Forecast'!$B$131:$B$250,0),MATCH(AB$4,'ART Forecast'!$C$130:$W$130,0))*VLOOKUP($V40,'Algorithms &amp; Assumptions'!$B$10:$H$129,6,FALSE)*(1-VLOOKUP($V40,'Algorithms &amp; Assumptions'!$B$10:$J$129,9,FALSE))
+(INDEX('ART Forecast'!$C$131:$W$250,MATCH($V40,'ART Forecast'!$B$131:$B$250,0),MATCH(AB$4,'ART Forecast'!$C$130:$W$130,0))*VLOOKUP($V40,'Algorithms &amp; Assumptions'!$B$10:$H$129,7,FALSE)*VLOOKUP($V40,'Algorithms &amp; Assumptions'!$B$10:$J$129,9,FALSE)*(VLOOKUP($V40,'Algorithms &amp; Assumptions'!$B$10:$C$129,2,FALSE))))</f>
        <v>16.0336</v>
      </c>
      <c r="AC40" s="63">
        <f>(INDEX('ART Totals'!$Z$251:$AT$370,MATCH($V40,'ART Totals'!$Y$251:$Y$370,0),MATCH(AC$4,'ART Totals'!$Z$250:$AT$250,0))*VLOOKUP($V40,'Algorithms &amp; Assumptions'!$B$10:$H$129,5,FALSE))
+(INDEX('ART Forecast'!$C$131:$W$250,MATCH($V40,'ART Forecast'!$B$131:$B$250,0),MATCH(AC$4,'ART Forecast'!$C$130:$W$130,0))*VLOOKUP($V40,'Algorithms &amp; Assumptions'!$B$10:$H$129,6,FALSE)*(1-VLOOKUP($V40,'Algorithms &amp; Assumptions'!$B$10:$J$129,9,FALSE))
+(INDEX('ART Forecast'!$C$131:$W$250,MATCH($V40,'ART Forecast'!$B$131:$B$250,0),MATCH(AC$4,'ART Forecast'!$C$130:$W$130,0))*VLOOKUP($V40,'Algorithms &amp; Assumptions'!$B$10:$H$129,7,FALSE)*VLOOKUP($V40,'Algorithms &amp; Assumptions'!$B$10:$J$129,9,FALSE)*(VLOOKUP($V40,'Algorithms &amp; Assumptions'!$B$10:$C$129,2,FALSE))))</f>
        <v>16.927680000000002</v>
      </c>
    </row>
    <row r="41" spans="2:29" x14ac:dyDescent="0.35">
      <c r="B41" s="29" t="str">
        <f>'ART Totals'!B40</f>
        <v>Ecuador</v>
      </c>
      <c r="C41" s="25">
        <f t="shared" si="4"/>
        <v>14928.562</v>
      </c>
      <c r="D41" s="25">
        <f t="shared" si="5"/>
        <v>14423.855599999999</v>
      </c>
      <c r="E41" s="25">
        <f t="shared" si="6"/>
        <v>15153.147533333329</v>
      </c>
      <c r="F41" s="25">
        <f t="shared" si="7"/>
        <v>15882.439466666659</v>
      </c>
      <c r="G41" s="25">
        <f t="shared" si="8"/>
        <v>16611.73139999999</v>
      </c>
      <c r="H41" s="25">
        <f t="shared" si="9"/>
        <v>17341.023333333331</v>
      </c>
      <c r="I41" s="25">
        <f t="shared" si="10"/>
        <v>18070.315266666657</v>
      </c>
      <c r="M41" s="29" t="str">
        <f t="shared" si="11"/>
        <v>Ecuador</v>
      </c>
      <c r="N41" s="62">
        <f>(INDEX('ART Totals'!$Z$128:$AT$274,MATCH($M41,'ART Totals'!$Y$128:$Y$274,0),MATCH(N$4,'ART Totals'!$Z$127:$AT$127,0))*VLOOKUP($M41,'Algorithms &amp; Assumptions'!$B$10:$H$129,5,FALSE))
+(INDEX('ART Forecast'!$C$8:$W$127,MATCH($M41,'ART Forecast'!$B$8:$B$127,0),MATCH(N$4,'ART Forecast'!$C$7:$W$7,0))*VLOOKUP($M41,'Algorithms &amp; Assumptions'!$B$10:$H$129,6,FALSE)*(1-VLOOKUP($M41,'Algorithms &amp; Assumptions'!$B$10:$J$129,9,FALSE))
+(INDEX('ART Forecast'!$C$8:$W$127,MATCH($M41,'ART Forecast'!$B$8:$B$127,0),MATCH(N$4,'ART Forecast'!$C$7:$W$7,0))*VLOOKUP($M41,'Algorithms &amp; Assumptions'!$B$10:$H$129,7,FALSE)*VLOOKUP($M41,'Algorithms &amp; Assumptions'!$B$10:$J$129,9,FALSE)*(VLOOKUP($M41,'Algorithms &amp; Assumptions'!$B$10:$C$129,2,FALSE))))</f>
        <v>14667.1888</v>
      </c>
      <c r="O41" s="62">
        <f>(INDEX('ART Totals'!$Z$128:$AT$274,MATCH($M41,'ART Totals'!$Y$128:$Y$274,0),MATCH(O$4,'ART Totals'!$Z$127:$AT$127,0))*VLOOKUP($M41,'Algorithms &amp; Assumptions'!$B$10:$H$129,5,FALSE))
+(INDEX('ART Forecast'!$C$8:$W$127,MATCH($M41,'ART Forecast'!$B$8:$B$127,0),MATCH(O$4,'ART Forecast'!$C$7:$W$7,0))*VLOOKUP($M41,'Algorithms &amp; Assumptions'!$B$10:$H$129,6,FALSE)*(1-VLOOKUP($M41,'Algorithms &amp; Assumptions'!$B$10:$J$129,9,FALSE))
+(INDEX('ART Forecast'!$C$8:$W$127,MATCH($M41,'ART Forecast'!$B$8:$B$127,0),MATCH(O$4,'ART Forecast'!$C$7:$W$7,0))*VLOOKUP($M41,'Algorithms &amp; Assumptions'!$B$10:$H$129,7,FALSE)*VLOOKUP($M41,'Algorithms &amp; Assumptions'!$B$10:$J$129,9,FALSE)*(VLOOKUP($M41,'Algorithms &amp; Assumptions'!$B$10:$C$129,2,FALSE))))</f>
        <v>14142.756466666666</v>
      </c>
      <c r="P41" s="62">
        <f>(INDEX('ART Totals'!$Z$128:$AT$274,MATCH($M41,'ART Totals'!$Y$128:$Y$274,0),MATCH(P$4,'ART Totals'!$Z$127:$AT$127,0))*VLOOKUP($M41,'Algorithms &amp; Assumptions'!$B$10:$H$129,5,FALSE))
+(INDEX('ART Forecast'!$C$8:$W$127,MATCH($M41,'ART Forecast'!$B$8:$B$127,0),MATCH(P$4,'ART Forecast'!$C$7:$W$7,0))*VLOOKUP($M41,'Algorithms &amp; Assumptions'!$B$10:$H$129,6,FALSE)*(1-VLOOKUP($M41,'Algorithms &amp; Assumptions'!$B$10:$J$129,9,FALSE))
+(INDEX('ART Forecast'!$C$8:$W$127,MATCH($M41,'ART Forecast'!$B$8:$B$127,0),MATCH(P$4,'ART Forecast'!$C$7:$W$7,0))*VLOOKUP($M41,'Algorithms &amp; Assumptions'!$B$10:$H$129,7,FALSE)*VLOOKUP($M41,'Algorithms &amp; Assumptions'!$B$10:$J$129,9,FALSE)*(VLOOKUP($M41,'Algorithms &amp; Assumptions'!$B$10:$C$129,2,FALSE))))</f>
        <v>14860.114133333329</v>
      </c>
      <c r="Q41" s="62">
        <f>(INDEX('ART Totals'!$Z$128:$AT$274,MATCH($M41,'ART Totals'!$Y$128:$Y$274,0),MATCH(Q$4,'ART Totals'!$Z$127:$AT$127,0))*VLOOKUP($M41,'Algorithms &amp; Assumptions'!$B$10:$H$129,5,FALSE))
+(INDEX('ART Forecast'!$C$8:$W$127,MATCH($M41,'ART Forecast'!$B$8:$B$127,0),MATCH(Q$4,'ART Forecast'!$C$7:$W$7,0))*VLOOKUP($M41,'Algorithms &amp; Assumptions'!$B$10:$H$129,6,FALSE)*(1-VLOOKUP($M41,'Algorithms &amp; Assumptions'!$B$10:$J$129,9,FALSE))
+(INDEX('ART Forecast'!$C$8:$W$127,MATCH($M41,'ART Forecast'!$B$8:$B$127,0),MATCH(Q$4,'ART Forecast'!$C$7:$W$7,0))*VLOOKUP($M41,'Algorithms &amp; Assumptions'!$B$10:$H$129,7,FALSE)*VLOOKUP($M41,'Algorithms &amp; Assumptions'!$B$10:$J$129,9,FALSE)*(VLOOKUP($M41,'Algorithms &amp; Assumptions'!$B$10:$C$129,2,FALSE))))</f>
        <v>15577.471799999992</v>
      </c>
      <c r="R41" s="62">
        <f>(INDEX('ART Totals'!$Z$128:$AT$274,MATCH($M41,'ART Totals'!$Y$128:$Y$274,0),MATCH(R$4,'ART Totals'!$Z$127:$AT$127,0))*VLOOKUP($M41,'Algorithms &amp; Assumptions'!$B$10:$H$129,5,FALSE))
+(INDEX('ART Forecast'!$C$8:$W$127,MATCH($M41,'ART Forecast'!$B$8:$B$127,0),MATCH(R$4,'ART Forecast'!$C$7:$W$7,0))*VLOOKUP($M41,'Algorithms &amp; Assumptions'!$B$10:$H$129,6,FALSE)*(1-VLOOKUP($M41,'Algorithms &amp; Assumptions'!$B$10:$J$129,9,FALSE))
+(INDEX('ART Forecast'!$C$8:$W$127,MATCH($M41,'ART Forecast'!$B$8:$B$127,0),MATCH(R$4,'ART Forecast'!$C$7:$W$7,0))*VLOOKUP($M41,'Algorithms &amp; Assumptions'!$B$10:$H$129,7,FALSE)*VLOOKUP($M41,'Algorithms &amp; Assumptions'!$B$10:$J$129,9,FALSE)*(VLOOKUP($M41,'Algorithms &amp; Assumptions'!$B$10:$C$129,2,FALSE))))</f>
        <v>16294.829466666655</v>
      </c>
      <c r="S41" s="62">
        <f>(INDEX('ART Totals'!$Z$128:$AT$274,MATCH($M41,'ART Totals'!$Y$128:$Y$274,0),MATCH(S$4,'ART Totals'!$Z$127:$AT$127,0))*VLOOKUP($M41,'Algorithms &amp; Assumptions'!$B$10:$H$129,5,FALSE))
+(INDEX('ART Forecast'!$C$8:$W$127,MATCH($M41,'ART Forecast'!$B$8:$B$127,0),MATCH(S$4,'ART Forecast'!$C$7:$W$7,0))*VLOOKUP($M41,'Algorithms &amp; Assumptions'!$B$10:$H$129,6,FALSE)*(1-VLOOKUP($M41,'Algorithms &amp; Assumptions'!$B$10:$J$129,9,FALSE))
+(INDEX('ART Forecast'!$C$8:$W$127,MATCH($M41,'ART Forecast'!$B$8:$B$127,0),MATCH(S$4,'ART Forecast'!$C$7:$W$7,0))*VLOOKUP($M41,'Algorithms &amp; Assumptions'!$B$10:$H$129,7,FALSE)*VLOOKUP($M41,'Algorithms &amp; Assumptions'!$B$10:$J$129,9,FALSE)*(VLOOKUP($M41,'Algorithms &amp; Assumptions'!$B$10:$C$129,2,FALSE))))</f>
        <v>17012.187133333329</v>
      </c>
      <c r="T41" s="62">
        <f>(INDEX('ART Totals'!$Z$128:$AT$274,MATCH($M41,'ART Totals'!$Y$128:$Y$274,0),MATCH(T$4,'ART Totals'!$Z$127:$AT$127,0))*VLOOKUP($M41,'Algorithms &amp; Assumptions'!$B$10:$H$129,5,FALSE))
+(INDEX('ART Forecast'!$C$8:$W$127,MATCH($M41,'ART Forecast'!$B$8:$B$127,0),MATCH(T$4,'ART Forecast'!$C$7:$W$7,0))*VLOOKUP($M41,'Algorithms &amp; Assumptions'!$B$10:$H$129,6,FALSE)*(1-VLOOKUP($M41,'Algorithms &amp; Assumptions'!$B$10:$J$129,9,FALSE))
+(INDEX('ART Forecast'!$C$8:$W$127,MATCH($M41,'ART Forecast'!$B$8:$B$127,0),MATCH(T$4,'ART Forecast'!$C$7:$W$7,0))*VLOOKUP($M41,'Algorithms &amp; Assumptions'!$B$10:$H$129,7,FALSE)*VLOOKUP($M41,'Algorithms &amp; Assumptions'!$B$10:$J$129,9,FALSE)*(VLOOKUP($M41,'Algorithms &amp; Assumptions'!$B$10:$C$129,2,FALSE))))</f>
        <v>17729.544799999992</v>
      </c>
      <c r="U41" s="6"/>
      <c r="V41" s="29" t="str">
        <f t="shared" si="12"/>
        <v>Ecuador</v>
      </c>
      <c r="W41" s="63">
        <f>(INDEX('ART Totals'!$Z$251:$AT$370,MATCH($V41,'ART Totals'!$Y$251:$Y$370,0),MATCH(W$4,'ART Totals'!$Z$250:$AT$250,0))*VLOOKUP($V41,'Algorithms &amp; Assumptions'!$B$10:$H$129,5,FALSE))
+(INDEX('ART Forecast'!$C$131:$W$250,MATCH($V41,'ART Forecast'!$B$131:$B$250,0),MATCH(W$4,'ART Forecast'!$C$130:$W$130,0))*VLOOKUP($V41,'Algorithms &amp; Assumptions'!$B$10:$H$129,6,FALSE)*(1-VLOOKUP($V41,'Algorithms &amp; Assumptions'!$B$10:$J$129,9,FALSE))
+(INDEX('ART Forecast'!$C$131:$W$250,MATCH($V41,'ART Forecast'!$B$131:$B$250,0),MATCH(W$4,'ART Forecast'!$C$130:$W$130,0))*VLOOKUP($V41,'Algorithms &amp; Assumptions'!$B$10:$H$129,7,FALSE)*VLOOKUP($V41,'Algorithms &amp; Assumptions'!$B$10:$J$129,9,FALSE)*(VLOOKUP($V41,'Algorithms &amp; Assumptions'!$B$10:$C$129,2,FALSE))))</f>
        <v>261.37319999999994</v>
      </c>
      <c r="X41" s="63">
        <f>(INDEX('ART Totals'!$Z$251:$AT$370,MATCH($V41,'ART Totals'!$Y$251:$Y$370,0),MATCH(X$4,'ART Totals'!$Z$250:$AT$250,0))*VLOOKUP($V41,'Algorithms &amp; Assumptions'!$B$10:$H$129,5,FALSE))
+(INDEX('ART Forecast'!$C$131:$W$250,MATCH($V41,'ART Forecast'!$B$131:$B$250,0),MATCH(X$4,'ART Forecast'!$C$130:$W$130,0))*VLOOKUP($V41,'Algorithms &amp; Assumptions'!$B$10:$H$129,6,FALSE)*(1-VLOOKUP($V41,'Algorithms &amp; Assumptions'!$B$10:$J$129,9,FALSE))
+(INDEX('ART Forecast'!$C$131:$W$250,MATCH($V41,'ART Forecast'!$B$131:$B$250,0),MATCH(X$4,'ART Forecast'!$C$130:$W$130,0))*VLOOKUP($V41,'Algorithms &amp; Assumptions'!$B$10:$H$129,7,FALSE)*VLOOKUP($V41,'Algorithms &amp; Assumptions'!$B$10:$J$129,9,FALSE)*(VLOOKUP($V41,'Algorithms &amp; Assumptions'!$B$10:$C$129,2,FALSE))))</f>
        <v>281.09913333333338</v>
      </c>
      <c r="Y41" s="63">
        <f>(INDEX('ART Totals'!$Z$251:$AT$370,MATCH($V41,'ART Totals'!$Y$251:$Y$370,0),MATCH(Y$4,'ART Totals'!$Z$250:$AT$250,0))*VLOOKUP($V41,'Algorithms &amp; Assumptions'!$B$10:$H$129,5,FALSE))
+(INDEX('ART Forecast'!$C$131:$W$250,MATCH($V41,'ART Forecast'!$B$131:$B$250,0),MATCH(Y$4,'ART Forecast'!$C$130:$W$130,0))*VLOOKUP($V41,'Algorithms &amp; Assumptions'!$B$10:$H$129,6,FALSE)*(1-VLOOKUP($V41,'Algorithms &amp; Assumptions'!$B$10:$J$129,9,FALSE))
+(INDEX('ART Forecast'!$C$131:$W$250,MATCH($V41,'ART Forecast'!$B$131:$B$250,0),MATCH(Y$4,'ART Forecast'!$C$130:$W$130,0))*VLOOKUP($V41,'Algorithms &amp; Assumptions'!$B$10:$H$129,7,FALSE)*VLOOKUP($V41,'Algorithms &amp; Assumptions'!$B$10:$J$129,9,FALSE)*(VLOOKUP($V41,'Algorithms &amp; Assumptions'!$B$10:$C$129,2,FALSE))))</f>
        <v>293.03340000000009</v>
      </c>
      <c r="Z41" s="63">
        <f>(INDEX('ART Totals'!$Z$251:$AT$370,MATCH($V41,'ART Totals'!$Y$251:$Y$370,0),MATCH(Z$4,'ART Totals'!$Z$250:$AT$250,0))*VLOOKUP($V41,'Algorithms &amp; Assumptions'!$B$10:$H$129,5,FALSE))
+(INDEX('ART Forecast'!$C$131:$W$250,MATCH($V41,'ART Forecast'!$B$131:$B$250,0),MATCH(Z$4,'ART Forecast'!$C$130:$W$130,0))*VLOOKUP($V41,'Algorithms &amp; Assumptions'!$B$10:$H$129,6,FALSE)*(1-VLOOKUP($V41,'Algorithms &amp; Assumptions'!$B$10:$J$129,9,FALSE))
+(INDEX('ART Forecast'!$C$131:$W$250,MATCH($V41,'ART Forecast'!$B$131:$B$250,0),MATCH(Z$4,'ART Forecast'!$C$130:$W$130,0))*VLOOKUP($V41,'Algorithms &amp; Assumptions'!$B$10:$H$129,7,FALSE)*VLOOKUP($V41,'Algorithms &amp; Assumptions'!$B$10:$J$129,9,FALSE)*(VLOOKUP($V41,'Algorithms &amp; Assumptions'!$B$10:$C$129,2,FALSE))))</f>
        <v>304.96766666666679</v>
      </c>
      <c r="AA41" s="63">
        <f>(INDEX('ART Totals'!$Z$251:$AT$370,MATCH($V41,'ART Totals'!$Y$251:$Y$370,0),MATCH(AA$4,'ART Totals'!$Z$250:$AT$250,0))*VLOOKUP($V41,'Algorithms &amp; Assumptions'!$B$10:$H$129,5,FALSE))
+(INDEX('ART Forecast'!$C$131:$W$250,MATCH($V41,'ART Forecast'!$B$131:$B$250,0),MATCH(AA$4,'ART Forecast'!$C$130:$W$130,0))*VLOOKUP($V41,'Algorithms &amp; Assumptions'!$B$10:$H$129,6,FALSE)*(1-VLOOKUP($V41,'Algorithms &amp; Assumptions'!$B$10:$J$129,9,FALSE))
+(INDEX('ART Forecast'!$C$131:$W$250,MATCH($V41,'ART Forecast'!$B$131:$B$250,0),MATCH(AA$4,'ART Forecast'!$C$130:$W$130,0))*VLOOKUP($V41,'Algorithms &amp; Assumptions'!$B$10:$H$129,7,FALSE)*VLOOKUP($V41,'Algorithms &amp; Assumptions'!$B$10:$J$129,9,FALSE)*(VLOOKUP($V41,'Algorithms &amp; Assumptions'!$B$10:$C$129,2,FALSE))))</f>
        <v>316.90193333333337</v>
      </c>
      <c r="AB41" s="63">
        <f>(INDEX('ART Totals'!$Z$251:$AT$370,MATCH($V41,'ART Totals'!$Y$251:$Y$370,0),MATCH(AB$4,'ART Totals'!$Z$250:$AT$250,0))*VLOOKUP($V41,'Algorithms &amp; Assumptions'!$B$10:$H$129,5,FALSE))
+(INDEX('ART Forecast'!$C$131:$W$250,MATCH($V41,'ART Forecast'!$B$131:$B$250,0),MATCH(AB$4,'ART Forecast'!$C$130:$W$130,0))*VLOOKUP($V41,'Algorithms &amp; Assumptions'!$B$10:$H$129,6,FALSE)*(1-VLOOKUP($V41,'Algorithms &amp; Assumptions'!$B$10:$J$129,9,FALSE))
+(INDEX('ART Forecast'!$C$131:$W$250,MATCH($V41,'ART Forecast'!$B$131:$B$250,0),MATCH(AB$4,'ART Forecast'!$C$130:$W$130,0))*VLOOKUP($V41,'Algorithms &amp; Assumptions'!$B$10:$H$129,7,FALSE)*VLOOKUP($V41,'Algorithms &amp; Assumptions'!$B$10:$J$129,9,FALSE)*(VLOOKUP($V41,'Algorithms &amp; Assumptions'!$B$10:$C$129,2,FALSE))))</f>
        <v>328.83620000000008</v>
      </c>
      <c r="AC41" s="63">
        <f>(INDEX('ART Totals'!$Z$251:$AT$370,MATCH($V41,'ART Totals'!$Y$251:$Y$370,0),MATCH(AC$4,'ART Totals'!$Z$250:$AT$250,0))*VLOOKUP($V41,'Algorithms &amp; Assumptions'!$B$10:$H$129,5,FALSE))
+(INDEX('ART Forecast'!$C$131:$W$250,MATCH($V41,'ART Forecast'!$B$131:$B$250,0),MATCH(AC$4,'ART Forecast'!$C$130:$W$130,0))*VLOOKUP($V41,'Algorithms &amp; Assumptions'!$B$10:$H$129,6,FALSE)*(1-VLOOKUP($V41,'Algorithms &amp; Assumptions'!$B$10:$J$129,9,FALSE))
+(INDEX('ART Forecast'!$C$131:$W$250,MATCH($V41,'ART Forecast'!$B$131:$B$250,0),MATCH(AC$4,'ART Forecast'!$C$130:$W$130,0))*VLOOKUP($V41,'Algorithms &amp; Assumptions'!$B$10:$H$129,7,FALSE)*VLOOKUP($V41,'Algorithms &amp; Assumptions'!$B$10:$J$129,9,FALSE)*(VLOOKUP($V41,'Algorithms &amp; Assumptions'!$B$10:$C$129,2,FALSE))))</f>
        <v>340.77046666666683</v>
      </c>
    </row>
    <row r="42" spans="2:29" x14ac:dyDescent="0.35">
      <c r="B42" s="29" t="str">
        <f>'ART Totals'!B41</f>
        <v>Egypt</v>
      </c>
      <c r="C42" s="25">
        <f t="shared" si="4"/>
        <v>7383.1377400000001</v>
      </c>
      <c r="D42" s="25">
        <f t="shared" si="5"/>
        <v>6998.759240000003</v>
      </c>
      <c r="E42" s="25">
        <f t="shared" si="6"/>
        <v>7613.6207400000012</v>
      </c>
      <c r="F42" s="25">
        <f t="shared" si="7"/>
        <v>8228.482240000003</v>
      </c>
      <c r="G42" s="25">
        <f t="shared" si="8"/>
        <v>8843.3437400000021</v>
      </c>
      <c r="H42" s="25">
        <f t="shared" si="9"/>
        <v>9458.2052400000011</v>
      </c>
      <c r="I42" s="25">
        <f t="shared" si="10"/>
        <v>10073.066740000004</v>
      </c>
      <c r="M42" s="29" t="str">
        <f t="shared" si="11"/>
        <v>Egypt</v>
      </c>
      <c r="N42" s="62">
        <f>(INDEX('ART Totals'!$Z$128:$AT$274,MATCH($M42,'ART Totals'!$Y$128:$Y$274,0),MATCH(N$4,'ART Totals'!$Z$127:$AT$127,0))*VLOOKUP($M42,'Algorithms &amp; Assumptions'!$B$10:$H$129,5,FALSE))
+(INDEX('ART Forecast'!$C$8:$W$127,MATCH($M42,'ART Forecast'!$B$8:$B$127,0),MATCH(N$4,'ART Forecast'!$C$7:$W$7,0))*VLOOKUP($M42,'Algorithms &amp; Assumptions'!$B$10:$H$129,6,FALSE)*(1-VLOOKUP($M42,'Algorithms &amp; Assumptions'!$B$10:$J$129,9,FALSE))
+(INDEX('ART Forecast'!$C$8:$W$127,MATCH($M42,'ART Forecast'!$B$8:$B$127,0),MATCH(N$4,'ART Forecast'!$C$7:$W$7,0))*VLOOKUP($M42,'Algorithms &amp; Assumptions'!$B$10:$H$129,7,FALSE)*VLOOKUP($M42,'Algorithms &amp; Assumptions'!$B$10:$J$129,9,FALSE)*(VLOOKUP($M42,'Algorithms &amp; Assumptions'!$B$10:$C$129,2,FALSE))))</f>
        <v>7235.1413199999997</v>
      </c>
      <c r="O42" s="62">
        <f>(INDEX('ART Totals'!$Z$128:$AT$274,MATCH($M42,'ART Totals'!$Y$128:$Y$274,0),MATCH(O$4,'ART Totals'!$Z$127:$AT$127,0))*VLOOKUP($M42,'Algorithms &amp; Assumptions'!$B$10:$H$129,5,FALSE))
+(INDEX('ART Forecast'!$C$8:$W$127,MATCH($M42,'ART Forecast'!$B$8:$B$127,0),MATCH(O$4,'ART Forecast'!$C$7:$W$7,0))*VLOOKUP($M42,'Algorithms &amp; Assumptions'!$B$10:$H$129,6,FALSE)*(1-VLOOKUP($M42,'Algorithms &amp; Assumptions'!$B$10:$J$129,9,FALSE))
+(INDEX('ART Forecast'!$C$8:$W$127,MATCH($M42,'ART Forecast'!$B$8:$B$127,0),MATCH(O$4,'ART Forecast'!$C$7:$W$7,0))*VLOOKUP($M42,'Algorithms &amp; Assumptions'!$B$10:$H$129,7,FALSE)*VLOOKUP($M42,'Algorithms &amp; Assumptions'!$B$10:$J$129,9,FALSE)*(VLOOKUP($M42,'Algorithms &amp; Assumptions'!$B$10:$C$129,2,FALSE))))</f>
        <v>6850.3740800000032</v>
      </c>
      <c r="P42" s="62">
        <f>(INDEX('ART Totals'!$Z$128:$AT$274,MATCH($M42,'ART Totals'!$Y$128:$Y$274,0),MATCH(P$4,'ART Totals'!$Z$127:$AT$127,0))*VLOOKUP($M42,'Algorithms &amp; Assumptions'!$B$10:$H$129,5,FALSE))
+(INDEX('ART Forecast'!$C$8:$W$127,MATCH($M42,'ART Forecast'!$B$8:$B$127,0),MATCH(P$4,'ART Forecast'!$C$7:$W$7,0))*VLOOKUP($M42,'Algorithms &amp; Assumptions'!$B$10:$H$129,6,FALSE)*(1-VLOOKUP($M42,'Algorithms &amp; Assumptions'!$B$10:$J$129,9,FALSE))
+(INDEX('ART Forecast'!$C$8:$W$127,MATCH($M42,'ART Forecast'!$B$8:$B$127,0),MATCH(P$4,'ART Forecast'!$C$7:$W$7,0))*VLOOKUP($M42,'Algorithms &amp; Assumptions'!$B$10:$H$129,7,FALSE)*VLOOKUP($M42,'Algorithms &amp; Assumptions'!$B$10:$J$129,9,FALSE)*(VLOOKUP($M42,'Algorithms &amp; Assumptions'!$B$10:$C$129,2,FALSE))))</f>
        <v>7453.6268400000008</v>
      </c>
      <c r="Q42" s="62">
        <f>(INDEX('ART Totals'!$Z$128:$AT$274,MATCH($M42,'ART Totals'!$Y$128:$Y$274,0),MATCH(Q$4,'ART Totals'!$Z$127:$AT$127,0))*VLOOKUP($M42,'Algorithms &amp; Assumptions'!$B$10:$H$129,5,FALSE))
+(INDEX('ART Forecast'!$C$8:$W$127,MATCH($M42,'ART Forecast'!$B$8:$B$127,0),MATCH(Q$4,'ART Forecast'!$C$7:$W$7,0))*VLOOKUP($M42,'Algorithms &amp; Assumptions'!$B$10:$H$129,6,FALSE)*(1-VLOOKUP($M42,'Algorithms &amp; Assumptions'!$B$10:$J$129,9,FALSE))
+(INDEX('ART Forecast'!$C$8:$W$127,MATCH($M42,'ART Forecast'!$B$8:$B$127,0),MATCH(Q$4,'ART Forecast'!$C$7:$W$7,0))*VLOOKUP($M42,'Algorithms &amp; Assumptions'!$B$10:$H$129,7,FALSE)*VLOOKUP($M42,'Algorithms &amp; Assumptions'!$B$10:$J$129,9,FALSE)*(VLOOKUP($M42,'Algorithms &amp; Assumptions'!$B$10:$C$129,2,FALSE))))</f>
        <v>8056.8796000000038</v>
      </c>
      <c r="R42" s="62">
        <f>(INDEX('ART Totals'!$Z$128:$AT$274,MATCH($M42,'ART Totals'!$Y$128:$Y$274,0),MATCH(R$4,'ART Totals'!$Z$127:$AT$127,0))*VLOOKUP($M42,'Algorithms &amp; Assumptions'!$B$10:$H$129,5,FALSE))
+(INDEX('ART Forecast'!$C$8:$W$127,MATCH($M42,'ART Forecast'!$B$8:$B$127,0),MATCH(R$4,'ART Forecast'!$C$7:$W$7,0))*VLOOKUP($M42,'Algorithms &amp; Assumptions'!$B$10:$H$129,6,FALSE)*(1-VLOOKUP($M42,'Algorithms &amp; Assumptions'!$B$10:$J$129,9,FALSE))
+(INDEX('ART Forecast'!$C$8:$W$127,MATCH($M42,'ART Forecast'!$B$8:$B$127,0),MATCH(R$4,'ART Forecast'!$C$7:$W$7,0))*VLOOKUP($M42,'Algorithms &amp; Assumptions'!$B$10:$H$129,7,FALSE)*VLOOKUP($M42,'Algorithms &amp; Assumptions'!$B$10:$J$129,9,FALSE)*(VLOOKUP($M42,'Algorithms &amp; Assumptions'!$B$10:$C$129,2,FALSE))))</f>
        <v>8660.1323600000014</v>
      </c>
      <c r="S42" s="62">
        <f>(INDEX('ART Totals'!$Z$128:$AT$274,MATCH($M42,'ART Totals'!$Y$128:$Y$274,0),MATCH(S$4,'ART Totals'!$Z$127:$AT$127,0))*VLOOKUP($M42,'Algorithms &amp; Assumptions'!$B$10:$H$129,5,FALSE))
+(INDEX('ART Forecast'!$C$8:$W$127,MATCH($M42,'ART Forecast'!$B$8:$B$127,0),MATCH(S$4,'ART Forecast'!$C$7:$W$7,0))*VLOOKUP($M42,'Algorithms &amp; Assumptions'!$B$10:$H$129,6,FALSE)*(1-VLOOKUP($M42,'Algorithms &amp; Assumptions'!$B$10:$J$129,9,FALSE))
+(INDEX('ART Forecast'!$C$8:$W$127,MATCH($M42,'ART Forecast'!$B$8:$B$127,0),MATCH(S$4,'ART Forecast'!$C$7:$W$7,0))*VLOOKUP($M42,'Algorithms &amp; Assumptions'!$B$10:$H$129,7,FALSE)*VLOOKUP($M42,'Algorithms &amp; Assumptions'!$B$10:$J$129,9,FALSE)*(VLOOKUP($M42,'Algorithms &amp; Assumptions'!$B$10:$C$129,2,FALSE))))</f>
        <v>9263.3851200000008</v>
      </c>
      <c r="T42" s="62">
        <f>(INDEX('ART Totals'!$Z$128:$AT$274,MATCH($M42,'ART Totals'!$Y$128:$Y$274,0),MATCH(T$4,'ART Totals'!$Z$127:$AT$127,0))*VLOOKUP($M42,'Algorithms &amp; Assumptions'!$B$10:$H$129,5,FALSE))
+(INDEX('ART Forecast'!$C$8:$W$127,MATCH($M42,'ART Forecast'!$B$8:$B$127,0),MATCH(T$4,'ART Forecast'!$C$7:$W$7,0))*VLOOKUP($M42,'Algorithms &amp; Assumptions'!$B$10:$H$129,6,FALSE)*(1-VLOOKUP($M42,'Algorithms &amp; Assumptions'!$B$10:$J$129,9,FALSE))
+(INDEX('ART Forecast'!$C$8:$W$127,MATCH($M42,'ART Forecast'!$B$8:$B$127,0),MATCH(T$4,'ART Forecast'!$C$7:$W$7,0))*VLOOKUP($M42,'Algorithms &amp; Assumptions'!$B$10:$H$129,7,FALSE)*VLOOKUP($M42,'Algorithms &amp; Assumptions'!$B$10:$J$129,9,FALSE)*(VLOOKUP($M42,'Algorithms &amp; Assumptions'!$B$10:$C$129,2,FALSE))))</f>
        <v>9866.6378800000039</v>
      </c>
      <c r="U42" s="6"/>
      <c r="V42" s="29" t="str">
        <f t="shared" si="12"/>
        <v>Egypt</v>
      </c>
      <c r="W42" s="63">
        <f>(INDEX('ART Totals'!$Z$251:$AT$370,MATCH($V42,'ART Totals'!$Y$251:$Y$370,0),MATCH(W$4,'ART Totals'!$Z$250:$AT$250,0))*VLOOKUP($V42,'Algorithms &amp; Assumptions'!$B$10:$H$129,5,FALSE))
+(INDEX('ART Forecast'!$C$131:$W$250,MATCH($V42,'ART Forecast'!$B$131:$B$250,0),MATCH(W$4,'ART Forecast'!$C$130:$W$130,0))*VLOOKUP($V42,'Algorithms &amp; Assumptions'!$B$10:$H$129,6,FALSE)*(1-VLOOKUP($V42,'Algorithms &amp; Assumptions'!$B$10:$J$129,9,FALSE))
+(INDEX('ART Forecast'!$C$131:$W$250,MATCH($V42,'ART Forecast'!$B$131:$B$250,0),MATCH(W$4,'ART Forecast'!$C$130:$W$130,0))*VLOOKUP($V42,'Algorithms &amp; Assumptions'!$B$10:$H$129,7,FALSE)*VLOOKUP($V42,'Algorithms &amp; Assumptions'!$B$10:$J$129,9,FALSE)*(VLOOKUP($V42,'Algorithms &amp; Assumptions'!$B$10:$C$129,2,FALSE))))</f>
        <v>147.99642000000006</v>
      </c>
      <c r="X42" s="63">
        <f>(INDEX('ART Totals'!$Z$251:$AT$370,MATCH($V42,'ART Totals'!$Y$251:$Y$370,0),MATCH(X$4,'ART Totals'!$Z$250:$AT$250,0))*VLOOKUP($V42,'Algorithms &amp; Assumptions'!$B$10:$H$129,5,FALSE))
+(INDEX('ART Forecast'!$C$131:$W$250,MATCH($V42,'ART Forecast'!$B$131:$B$250,0),MATCH(X$4,'ART Forecast'!$C$130:$W$130,0))*VLOOKUP($V42,'Algorithms &amp; Assumptions'!$B$10:$H$129,6,FALSE)*(1-VLOOKUP($V42,'Algorithms &amp; Assumptions'!$B$10:$J$129,9,FALSE))
+(INDEX('ART Forecast'!$C$131:$W$250,MATCH($V42,'ART Forecast'!$B$131:$B$250,0),MATCH(X$4,'ART Forecast'!$C$130:$W$130,0))*VLOOKUP($V42,'Algorithms &amp; Assumptions'!$B$10:$H$129,7,FALSE)*VLOOKUP($V42,'Algorithms &amp; Assumptions'!$B$10:$J$129,9,FALSE)*(VLOOKUP($V42,'Algorithms &amp; Assumptions'!$B$10:$C$129,2,FALSE))))</f>
        <v>148.38516000000004</v>
      </c>
      <c r="Y42" s="63">
        <f>(INDEX('ART Totals'!$Z$251:$AT$370,MATCH($V42,'ART Totals'!$Y$251:$Y$370,0),MATCH(Y$4,'ART Totals'!$Z$250:$AT$250,0))*VLOOKUP($V42,'Algorithms &amp; Assumptions'!$B$10:$H$129,5,FALSE))
+(INDEX('ART Forecast'!$C$131:$W$250,MATCH($V42,'ART Forecast'!$B$131:$B$250,0),MATCH(Y$4,'ART Forecast'!$C$130:$W$130,0))*VLOOKUP($V42,'Algorithms &amp; Assumptions'!$B$10:$H$129,6,FALSE)*(1-VLOOKUP($V42,'Algorithms &amp; Assumptions'!$B$10:$J$129,9,FALSE))
+(INDEX('ART Forecast'!$C$131:$W$250,MATCH($V42,'ART Forecast'!$B$131:$B$250,0),MATCH(Y$4,'ART Forecast'!$C$130:$W$130,0))*VLOOKUP($V42,'Algorithms &amp; Assumptions'!$B$10:$H$129,7,FALSE)*VLOOKUP($V42,'Algorithms &amp; Assumptions'!$B$10:$J$129,9,FALSE)*(VLOOKUP($V42,'Algorithms &amp; Assumptions'!$B$10:$C$129,2,FALSE))))</f>
        <v>159.9939</v>
      </c>
      <c r="Z42" s="63">
        <f>(INDEX('ART Totals'!$Z$251:$AT$370,MATCH($V42,'ART Totals'!$Y$251:$Y$370,0),MATCH(Z$4,'ART Totals'!$Z$250:$AT$250,0))*VLOOKUP($V42,'Algorithms &amp; Assumptions'!$B$10:$H$129,5,FALSE))
+(INDEX('ART Forecast'!$C$131:$W$250,MATCH($V42,'ART Forecast'!$B$131:$B$250,0),MATCH(Z$4,'ART Forecast'!$C$130:$W$130,0))*VLOOKUP($V42,'Algorithms &amp; Assumptions'!$B$10:$H$129,6,FALSE)*(1-VLOOKUP($V42,'Algorithms &amp; Assumptions'!$B$10:$J$129,9,FALSE))
+(INDEX('ART Forecast'!$C$131:$W$250,MATCH($V42,'ART Forecast'!$B$131:$B$250,0),MATCH(Z$4,'ART Forecast'!$C$130:$W$130,0))*VLOOKUP($V42,'Algorithms &amp; Assumptions'!$B$10:$H$129,7,FALSE)*VLOOKUP($V42,'Algorithms &amp; Assumptions'!$B$10:$J$129,9,FALSE)*(VLOOKUP($V42,'Algorithms &amp; Assumptions'!$B$10:$C$129,2,FALSE))))</f>
        <v>171.60264000000004</v>
      </c>
      <c r="AA42" s="63">
        <f>(INDEX('ART Totals'!$Z$251:$AT$370,MATCH($V42,'ART Totals'!$Y$251:$Y$370,0),MATCH(AA$4,'ART Totals'!$Z$250:$AT$250,0))*VLOOKUP($V42,'Algorithms &amp; Assumptions'!$B$10:$H$129,5,FALSE))
+(INDEX('ART Forecast'!$C$131:$W$250,MATCH($V42,'ART Forecast'!$B$131:$B$250,0),MATCH(AA$4,'ART Forecast'!$C$130:$W$130,0))*VLOOKUP($V42,'Algorithms &amp; Assumptions'!$B$10:$H$129,6,FALSE)*(1-VLOOKUP($V42,'Algorithms &amp; Assumptions'!$B$10:$J$129,9,FALSE))
+(INDEX('ART Forecast'!$C$131:$W$250,MATCH($V42,'ART Forecast'!$B$131:$B$250,0),MATCH(AA$4,'ART Forecast'!$C$130:$W$130,0))*VLOOKUP($V42,'Algorithms &amp; Assumptions'!$B$10:$H$129,7,FALSE)*VLOOKUP($V42,'Algorithms &amp; Assumptions'!$B$10:$J$129,9,FALSE)*(VLOOKUP($V42,'Algorithms &amp; Assumptions'!$B$10:$C$129,2,FALSE))))</f>
        <v>183.21138000000008</v>
      </c>
      <c r="AB42" s="63">
        <f>(INDEX('ART Totals'!$Z$251:$AT$370,MATCH($V42,'ART Totals'!$Y$251:$Y$370,0),MATCH(AB$4,'ART Totals'!$Z$250:$AT$250,0))*VLOOKUP($V42,'Algorithms &amp; Assumptions'!$B$10:$H$129,5,FALSE))
+(INDEX('ART Forecast'!$C$131:$W$250,MATCH($V42,'ART Forecast'!$B$131:$B$250,0),MATCH(AB$4,'ART Forecast'!$C$130:$W$130,0))*VLOOKUP($V42,'Algorithms &amp; Assumptions'!$B$10:$H$129,6,FALSE)*(1-VLOOKUP($V42,'Algorithms &amp; Assumptions'!$B$10:$J$129,9,FALSE))
+(INDEX('ART Forecast'!$C$131:$W$250,MATCH($V42,'ART Forecast'!$B$131:$B$250,0),MATCH(AB$4,'ART Forecast'!$C$130:$W$130,0))*VLOOKUP($V42,'Algorithms &amp; Assumptions'!$B$10:$H$129,7,FALSE)*VLOOKUP($V42,'Algorithms &amp; Assumptions'!$B$10:$J$129,9,FALSE)*(VLOOKUP($V42,'Algorithms &amp; Assumptions'!$B$10:$C$129,2,FALSE))))</f>
        <v>194.82012000000003</v>
      </c>
      <c r="AC42" s="63">
        <f>(INDEX('ART Totals'!$Z$251:$AT$370,MATCH($V42,'ART Totals'!$Y$251:$Y$370,0),MATCH(AC$4,'ART Totals'!$Z$250:$AT$250,0))*VLOOKUP($V42,'Algorithms &amp; Assumptions'!$B$10:$H$129,5,FALSE))
+(INDEX('ART Forecast'!$C$131:$W$250,MATCH($V42,'ART Forecast'!$B$131:$B$250,0),MATCH(AC$4,'ART Forecast'!$C$130:$W$130,0))*VLOOKUP($V42,'Algorithms &amp; Assumptions'!$B$10:$H$129,6,FALSE)*(1-VLOOKUP($V42,'Algorithms &amp; Assumptions'!$B$10:$J$129,9,FALSE))
+(INDEX('ART Forecast'!$C$131:$W$250,MATCH($V42,'ART Forecast'!$B$131:$B$250,0),MATCH(AC$4,'ART Forecast'!$C$130:$W$130,0))*VLOOKUP($V42,'Algorithms &amp; Assumptions'!$B$10:$H$129,7,FALSE)*VLOOKUP($V42,'Algorithms &amp; Assumptions'!$B$10:$J$129,9,FALSE)*(VLOOKUP($V42,'Algorithms &amp; Assumptions'!$B$10:$C$129,2,FALSE))))</f>
        <v>206.42886000000007</v>
      </c>
    </row>
    <row r="43" spans="2:29" x14ac:dyDescent="0.35">
      <c r="B43" s="29" t="str">
        <f>'ART Totals'!B42</f>
        <v>El Salvador</v>
      </c>
      <c r="C43" s="25">
        <f t="shared" si="4"/>
        <v>3008.4145299999986</v>
      </c>
      <c r="D43" s="25">
        <f t="shared" si="5"/>
        <v>3312.0226700000003</v>
      </c>
      <c r="E43" s="25">
        <f t="shared" si="6"/>
        <v>3413.7258099999999</v>
      </c>
      <c r="F43" s="25">
        <f t="shared" si="7"/>
        <v>3515.4289499999995</v>
      </c>
      <c r="G43" s="25">
        <f t="shared" si="8"/>
        <v>3617.1320899999992</v>
      </c>
      <c r="H43" s="25">
        <f t="shared" si="9"/>
        <v>3718.8352299999979</v>
      </c>
      <c r="I43" s="25">
        <f t="shared" si="10"/>
        <v>3820.5383699999975</v>
      </c>
      <c r="M43" s="29" t="str">
        <f t="shared" si="11"/>
        <v>El Salvador</v>
      </c>
      <c r="N43" s="62">
        <f>(INDEX('ART Totals'!$Z$128:$AT$274,MATCH($M43,'ART Totals'!$Y$128:$Y$274,0),MATCH(N$4,'ART Totals'!$Z$127:$AT$127,0))*VLOOKUP($M43,'Algorithms &amp; Assumptions'!$B$10:$H$129,5,FALSE))
+(INDEX('ART Forecast'!$C$8:$W$127,MATCH($M43,'ART Forecast'!$B$8:$B$127,0),MATCH(N$4,'ART Forecast'!$C$7:$W$7,0))*VLOOKUP($M43,'Algorithms &amp; Assumptions'!$B$10:$H$129,6,FALSE)*(1-VLOOKUP($M43,'Algorithms &amp; Assumptions'!$B$10:$J$129,9,FALSE))
+(INDEX('ART Forecast'!$C$8:$W$127,MATCH($M43,'ART Forecast'!$B$8:$B$127,0),MATCH(N$4,'ART Forecast'!$C$7:$W$7,0))*VLOOKUP($M43,'Algorithms &amp; Assumptions'!$B$10:$H$129,7,FALSE)*VLOOKUP($M43,'Algorithms &amp; Assumptions'!$B$10:$J$129,9,FALSE)*(VLOOKUP($M43,'Algorithms &amp; Assumptions'!$B$10:$C$129,2,FALSE))))</f>
        <v>3000.2352599999986</v>
      </c>
      <c r="O43" s="62">
        <f>(INDEX('ART Totals'!$Z$128:$AT$274,MATCH($M43,'ART Totals'!$Y$128:$Y$274,0),MATCH(O$4,'ART Totals'!$Z$127:$AT$127,0))*VLOOKUP($M43,'Algorithms &amp; Assumptions'!$B$10:$H$129,5,FALSE))
+(INDEX('ART Forecast'!$C$8:$W$127,MATCH($M43,'ART Forecast'!$B$8:$B$127,0),MATCH(O$4,'ART Forecast'!$C$7:$W$7,0))*VLOOKUP($M43,'Algorithms &amp; Assumptions'!$B$10:$H$129,6,FALSE)*(1-VLOOKUP($M43,'Algorithms &amp; Assumptions'!$B$10:$J$129,9,FALSE))
+(INDEX('ART Forecast'!$C$8:$W$127,MATCH($M43,'ART Forecast'!$B$8:$B$127,0),MATCH(O$4,'ART Forecast'!$C$7:$W$7,0))*VLOOKUP($M43,'Algorithms &amp; Assumptions'!$B$10:$H$129,7,FALSE)*VLOOKUP($M43,'Algorithms &amp; Assumptions'!$B$10:$J$129,9,FALSE)*(VLOOKUP($M43,'Algorithms &amp; Assumptions'!$B$10:$C$129,2,FALSE))))</f>
        <v>3299.1296800000005</v>
      </c>
      <c r="P43" s="62">
        <f>(INDEX('ART Totals'!$Z$128:$AT$274,MATCH($M43,'ART Totals'!$Y$128:$Y$274,0),MATCH(P$4,'ART Totals'!$Z$127:$AT$127,0))*VLOOKUP($M43,'Algorithms &amp; Assumptions'!$B$10:$H$129,5,FALSE))
+(INDEX('ART Forecast'!$C$8:$W$127,MATCH($M43,'ART Forecast'!$B$8:$B$127,0),MATCH(P$4,'ART Forecast'!$C$7:$W$7,0))*VLOOKUP($M43,'Algorithms &amp; Assumptions'!$B$10:$H$129,6,FALSE)*(1-VLOOKUP($M43,'Algorithms &amp; Assumptions'!$B$10:$J$129,9,FALSE))
+(INDEX('ART Forecast'!$C$8:$W$127,MATCH($M43,'ART Forecast'!$B$8:$B$127,0),MATCH(P$4,'ART Forecast'!$C$7:$W$7,0))*VLOOKUP($M43,'Algorithms &amp; Assumptions'!$B$10:$H$129,7,FALSE)*VLOOKUP($M43,'Algorithms &amp; Assumptions'!$B$10:$J$129,9,FALSE)*(VLOOKUP($M43,'Algorithms &amp; Assumptions'!$B$10:$C$129,2,FALSE))))</f>
        <v>3402.6641</v>
      </c>
      <c r="Q43" s="62">
        <f>(INDEX('ART Totals'!$Z$128:$AT$274,MATCH($M43,'ART Totals'!$Y$128:$Y$274,0),MATCH(Q$4,'ART Totals'!$Z$127:$AT$127,0))*VLOOKUP($M43,'Algorithms &amp; Assumptions'!$B$10:$H$129,5,FALSE))
+(INDEX('ART Forecast'!$C$8:$W$127,MATCH($M43,'ART Forecast'!$B$8:$B$127,0),MATCH(Q$4,'ART Forecast'!$C$7:$W$7,0))*VLOOKUP($M43,'Algorithms &amp; Assumptions'!$B$10:$H$129,6,FALSE)*(1-VLOOKUP($M43,'Algorithms &amp; Assumptions'!$B$10:$J$129,9,FALSE))
+(INDEX('ART Forecast'!$C$8:$W$127,MATCH($M43,'ART Forecast'!$B$8:$B$127,0),MATCH(Q$4,'ART Forecast'!$C$7:$W$7,0))*VLOOKUP($M43,'Algorithms &amp; Assumptions'!$B$10:$H$129,7,FALSE)*VLOOKUP($M43,'Algorithms &amp; Assumptions'!$B$10:$J$129,9,FALSE)*(VLOOKUP($M43,'Algorithms &amp; Assumptions'!$B$10:$C$129,2,FALSE))))</f>
        <v>3506.1985199999995</v>
      </c>
      <c r="R43" s="62">
        <f>(INDEX('ART Totals'!$Z$128:$AT$274,MATCH($M43,'ART Totals'!$Y$128:$Y$274,0),MATCH(R$4,'ART Totals'!$Z$127:$AT$127,0))*VLOOKUP($M43,'Algorithms &amp; Assumptions'!$B$10:$H$129,5,FALSE))
+(INDEX('ART Forecast'!$C$8:$W$127,MATCH($M43,'ART Forecast'!$B$8:$B$127,0),MATCH(R$4,'ART Forecast'!$C$7:$W$7,0))*VLOOKUP($M43,'Algorithms &amp; Assumptions'!$B$10:$H$129,6,FALSE)*(1-VLOOKUP($M43,'Algorithms &amp; Assumptions'!$B$10:$J$129,9,FALSE))
+(INDEX('ART Forecast'!$C$8:$W$127,MATCH($M43,'ART Forecast'!$B$8:$B$127,0),MATCH(R$4,'ART Forecast'!$C$7:$W$7,0))*VLOOKUP($M43,'Algorithms &amp; Assumptions'!$B$10:$H$129,7,FALSE)*VLOOKUP($M43,'Algorithms &amp; Assumptions'!$B$10:$J$129,9,FALSE)*(VLOOKUP($M43,'Algorithms &amp; Assumptions'!$B$10:$C$129,2,FALSE))))</f>
        <v>3609.732939999999</v>
      </c>
      <c r="S43" s="62">
        <f>(INDEX('ART Totals'!$Z$128:$AT$274,MATCH($M43,'ART Totals'!$Y$128:$Y$274,0),MATCH(S$4,'ART Totals'!$Z$127:$AT$127,0))*VLOOKUP($M43,'Algorithms &amp; Assumptions'!$B$10:$H$129,5,FALSE))
+(INDEX('ART Forecast'!$C$8:$W$127,MATCH($M43,'ART Forecast'!$B$8:$B$127,0),MATCH(S$4,'ART Forecast'!$C$7:$W$7,0))*VLOOKUP($M43,'Algorithms &amp; Assumptions'!$B$10:$H$129,6,FALSE)*(1-VLOOKUP($M43,'Algorithms &amp; Assumptions'!$B$10:$J$129,9,FALSE))
+(INDEX('ART Forecast'!$C$8:$W$127,MATCH($M43,'ART Forecast'!$B$8:$B$127,0),MATCH(S$4,'ART Forecast'!$C$7:$W$7,0))*VLOOKUP($M43,'Algorithms &amp; Assumptions'!$B$10:$H$129,7,FALSE)*VLOOKUP($M43,'Algorithms &amp; Assumptions'!$B$10:$J$129,9,FALSE)*(VLOOKUP($M43,'Algorithms &amp; Assumptions'!$B$10:$C$129,2,FALSE))))</f>
        <v>3713.267359999998</v>
      </c>
      <c r="T43" s="62">
        <f>(INDEX('ART Totals'!$Z$128:$AT$274,MATCH($M43,'ART Totals'!$Y$128:$Y$274,0),MATCH(T$4,'ART Totals'!$Z$127:$AT$127,0))*VLOOKUP($M43,'Algorithms &amp; Assumptions'!$B$10:$H$129,5,FALSE))
+(INDEX('ART Forecast'!$C$8:$W$127,MATCH($M43,'ART Forecast'!$B$8:$B$127,0),MATCH(T$4,'ART Forecast'!$C$7:$W$7,0))*VLOOKUP($M43,'Algorithms &amp; Assumptions'!$B$10:$H$129,6,FALSE)*(1-VLOOKUP($M43,'Algorithms &amp; Assumptions'!$B$10:$J$129,9,FALSE))
+(INDEX('ART Forecast'!$C$8:$W$127,MATCH($M43,'ART Forecast'!$B$8:$B$127,0),MATCH(T$4,'ART Forecast'!$C$7:$W$7,0))*VLOOKUP($M43,'Algorithms &amp; Assumptions'!$B$10:$H$129,7,FALSE)*VLOOKUP($M43,'Algorithms &amp; Assumptions'!$B$10:$J$129,9,FALSE)*(VLOOKUP($M43,'Algorithms &amp; Assumptions'!$B$10:$C$129,2,FALSE))))</f>
        <v>3816.8017799999975</v>
      </c>
      <c r="U43" s="6"/>
      <c r="V43" s="29" t="str">
        <f t="shared" si="12"/>
        <v>El Salvador</v>
      </c>
      <c r="W43" s="63">
        <f>(INDEX('ART Totals'!$Z$251:$AT$370,MATCH($V43,'ART Totals'!$Y$251:$Y$370,0),MATCH(W$4,'ART Totals'!$Z$250:$AT$250,0))*VLOOKUP($V43,'Algorithms &amp; Assumptions'!$B$10:$H$129,5,FALSE))
+(INDEX('ART Forecast'!$C$131:$W$250,MATCH($V43,'ART Forecast'!$B$131:$B$250,0),MATCH(W$4,'ART Forecast'!$C$130:$W$130,0))*VLOOKUP($V43,'Algorithms &amp; Assumptions'!$B$10:$H$129,6,FALSE)*(1-VLOOKUP($V43,'Algorithms &amp; Assumptions'!$B$10:$J$129,9,FALSE))
+(INDEX('ART Forecast'!$C$131:$W$250,MATCH($V43,'ART Forecast'!$B$131:$B$250,0),MATCH(W$4,'ART Forecast'!$C$130:$W$130,0))*VLOOKUP($V43,'Algorithms &amp; Assumptions'!$B$10:$H$129,7,FALSE)*VLOOKUP($V43,'Algorithms &amp; Assumptions'!$B$10:$J$129,9,FALSE)*(VLOOKUP($V43,'Algorithms &amp; Assumptions'!$B$10:$C$129,2,FALSE))))</f>
        <v>8.1792699999999918</v>
      </c>
      <c r="X43" s="63">
        <f>(INDEX('ART Totals'!$Z$251:$AT$370,MATCH($V43,'ART Totals'!$Y$251:$Y$370,0),MATCH(X$4,'ART Totals'!$Z$250:$AT$250,0))*VLOOKUP($V43,'Algorithms &amp; Assumptions'!$B$10:$H$129,5,FALSE))
+(INDEX('ART Forecast'!$C$131:$W$250,MATCH($V43,'ART Forecast'!$B$131:$B$250,0),MATCH(X$4,'ART Forecast'!$C$130:$W$130,0))*VLOOKUP($V43,'Algorithms &amp; Assumptions'!$B$10:$H$129,6,FALSE)*(1-VLOOKUP($V43,'Algorithms &amp; Assumptions'!$B$10:$J$129,9,FALSE))
+(INDEX('ART Forecast'!$C$131:$W$250,MATCH($V43,'ART Forecast'!$B$131:$B$250,0),MATCH(X$4,'ART Forecast'!$C$130:$W$130,0))*VLOOKUP($V43,'Algorithms &amp; Assumptions'!$B$10:$H$129,7,FALSE)*VLOOKUP($V43,'Algorithms &amp; Assumptions'!$B$10:$J$129,9,FALSE)*(VLOOKUP($V43,'Algorithms &amp; Assumptions'!$B$10:$C$129,2,FALSE))))</f>
        <v>12.892989999999994</v>
      </c>
      <c r="Y43" s="63">
        <f>(INDEX('ART Totals'!$Z$251:$AT$370,MATCH($V43,'ART Totals'!$Y$251:$Y$370,0),MATCH(Y$4,'ART Totals'!$Z$250:$AT$250,0))*VLOOKUP($V43,'Algorithms &amp; Assumptions'!$B$10:$H$129,5,FALSE))
+(INDEX('ART Forecast'!$C$131:$W$250,MATCH($V43,'ART Forecast'!$B$131:$B$250,0),MATCH(Y$4,'ART Forecast'!$C$130:$W$130,0))*VLOOKUP($V43,'Algorithms &amp; Assumptions'!$B$10:$H$129,6,FALSE)*(1-VLOOKUP($V43,'Algorithms &amp; Assumptions'!$B$10:$J$129,9,FALSE))
+(INDEX('ART Forecast'!$C$131:$W$250,MATCH($V43,'ART Forecast'!$B$131:$B$250,0),MATCH(Y$4,'ART Forecast'!$C$130:$W$130,0))*VLOOKUP($V43,'Algorithms &amp; Assumptions'!$B$10:$H$129,7,FALSE)*VLOOKUP($V43,'Algorithms &amp; Assumptions'!$B$10:$J$129,9,FALSE)*(VLOOKUP($V43,'Algorithms &amp; Assumptions'!$B$10:$C$129,2,FALSE))))</f>
        <v>11.061709999999991</v>
      </c>
      <c r="Z43" s="63">
        <f>(INDEX('ART Totals'!$Z$251:$AT$370,MATCH($V43,'ART Totals'!$Y$251:$Y$370,0),MATCH(Z$4,'ART Totals'!$Z$250:$AT$250,0))*VLOOKUP($V43,'Algorithms &amp; Assumptions'!$B$10:$H$129,5,FALSE))
+(INDEX('ART Forecast'!$C$131:$W$250,MATCH($V43,'ART Forecast'!$B$131:$B$250,0),MATCH(Z$4,'ART Forecast'!$C$130:$W$130,0))*VLOOKUP($V43,'Algorithms &amp; Assumptions'!$B$10:$H$129,6,FALSE)*(1-VLOOKUP($V43,'Algorithms &amp; Assumptions'!$B$10:$J$129,9,FALSE))
+(INDEX('ART Forecast'!$C$131:$W$250,MATCH($V43,'ART Forecast'!$B$131:$B$250,0),MATCH(Z$4,'ART Forecast'!$C$130:$W$130,0))*VLOOKUP($V43,'Algorithms &amp; Assumptions'!$B$10:$H$129,7,FALSE)*VLOOKUP($V43,'Algorithms &amp; Assumptions'!$B$10:$J$129,9,FALSE)*(VLOOKUP($V43,'Algorithms &amp; Assumptions'!$B$10:$C$129,2,FALSE))))</f>
        <v>9.2304300000000037</v>
      </c>
      <c r="AA43" s="63">
        <f>(INDEX('ART Totals'!$Z$251:$AT$370,MATCH($V43,'ART Totals'!$Y$251:$Y$370,0),MATCH(AA$4,'ART Totals'!$Z$250:$AT$250,0))*VLOOKUP($V43,'Algorithms &amp; Assumptions'!$B$10:$H$129,5,FALSE))
+(INDEX('ART Forecast'!$C$131:$W$250,MATCH($V43,'ART Forecast'!$B$131:$B$250,0),MATCH(AA$4,'ART Forecast'!$C$130:$W$130,0))*VLOOKUP($V43,'Algorithms &amp; Assumptions'!$B$10:$H$129,6,FALSE)*(1-VLOOKUP($V43,'Algorithms &amp; Assumptions'!$B$10:$J$129,9,FALSE))
+(INDEX('ART Forecast'!$C$131:$W$250,MATCH($V43,'ART Forecast'!$B$131:$B$250,0),MATCH(AA$4,'ART Forecast'!$C$130:$W$130,0))*VLOOKUP($V43,'Algorithms &amp; Assumptions'!$B$10:$H$129,7,FALSE)*VLOOKUP($V43,'Algorithms &amp; Assumptions'!$B$10:$J$129,9,FALSE)*(VLOOKUP($V43,'Algorithms &amp; Assumptions'!$B$10:$C$129,2,FALSE))))</f>
        <v>7.3991500000000006</v>
      </c>
      <c r="AB43" s="63">
        <f>(INDEX('ART Totals'!$Z$251:$AT$370,MATCH($V43,'ART Totals'!$Y$251:$Y$370,0),MATCH(AB$4,'ART Totals'!$Z$250:$AT$250,0))*VLOOKUP($V43,'Algorithms &amp; Assumptions'!$B$10:$H$129,5,FALSE))
+(INDEX('ART Forecast'!$C$131:$W$250,MATCH($V43,'ART Forecast'!$B$131:$B$250,0),MATCH(AB$4,'ART Forecast'!$C$130:$W$130,0))*VLOOKUP($V43,'Algorithms &amp; Assumptions'!$B$10:$H$129,6,FALSE)*(1-VLOOKUP($V43,'Algorithms &amp; Assumptions'!$B$10:$J$129,9,FALSE))
+(INDEX('ART Forecast'!$C$131:$W$250,MATCH($V43,'ART Forecast'!$B$131:$B$250,0),MATCH(AB$4,'ART Forecast'!$C$130:$W$130,0))*VLOOKUP($V43,'Algorithms &amp; Assumptions'!$B$10:$H$129,7,FALSE)*VLOOKUP($V43,'Algorithms &amp; Assumptions'!$B$10:$J$129,9,FALSE)*(VLOOKUP($V43,'Algorithms &amp; Assumptions'!$B$10:$C$129,2,FALSE))))</f>
        <v>5.5678699999999974</v>
      </c>
      <c r="AC43" s="63">
        <f>(INDEX('ART Totals'!$Z$251:$AT$370,MATCH($V43,'ART Totals'!$Y$251:$Y$370,0),MATCH(AC$4,'ART Totals'!$Z$250:$AT$250,0))*VLOOKUP($V43,'Algorithms &amp; Assumptions'!$B$10:$H$129,5,FALSE))
+(INDEX('ART Forecast'!$C$131:$W$250,MATCH($V43,'ART Forecast'!$B$131:$B$250,0),MATCH(AC$4,'ART Forecast'!$C$130:$W$130,0))*VLOOKUP($V43,'Algorithms &amp; Assumptions'!$B$10:$H$129,6,FALSE)*(1-VLOOKUP($V43,'Algorithms &amp; Assumptions'!$B$10:$J$129,9,FALSE))
+(INDEX('ART Forecast'!$C$131:$W$250,MATCH($V43,'ART Forecast'!$B$131:$B$250,0),MATCH(AC$4,'ART Forecast'!$C$130:$W$130,0))*VLOOKUP($V43,'Algorithms &amp; Assumptions'!$B$10:$H$129,7,FALSE)*VLOOKUP($V43,'Algorithms &amp; Assumptions'!$B$10:$J$129,9,FALSE)*(VLOOKUP($V43,'Algorithms &amp; Assumptions'!$B$10:$C$129,2,FALSE))))</f>
        <v>3.7365899999999947</v>
      </c>
    </row>
    <row r="44" spans="2:29" x14ac:dyDescent="0.35">
      <c r="B44" s="29" t="str">
        <f>'ART Totals'!B43</f>
        <v>Equatorial Guinea</v>
      </c>
      <c r="C44" s="25">
        <f t="shared" si="4"/>
        <v>7482.3055999999988</v>
      </c>
      <c r="D44" s="25">
        <f t="shared" si="5"/>
        <v>7545.2571333333326</v>
      </c>
      <c r="E44" s="25">
        <f t="shared" si="6"/>
        <v>7922.3686666666654</v>
      </c>
      <c r="F44" s="25">
        <f t="shared" si="7"/>
        <v>8299.4802000000054</v>
      </c>
      <c r="G44" s="25">
        <f t="shared" si="8"/>
        <v>8676.5917333333364</v>
      </c>
      <c r="H44" s="25">
        <f t="shared" si="9"/>
        <v>9053.7032666666728</v>
      </c>
      <c r="I44" s="25">
        <f t="shared" si="10"/>
        <v>9430.8148000000019</v>
      </c>
      <c r="M44" s="29" t="str">
        <f t="shared" si="11"/>
        <v>Equatorial Guinea</v>
      </c>
      <c r="N44" s="62">
        <f>(INDEX('ART Totals'!$Z$128:$AT$274,MATCH($M44,'ART Totals'!$Y$128:$Y$274,0),MATCH(N$4,'ART Totals'!$Z$127:$AT$127,0))*VLOOKUP($M44,'Algorithms &amp; Assumptions'!$B$10:$H$129,5,FALSE))
+(INDEX('ART Forecast'!$C$8:$W$127,MATCH($M44,'ART Forecast'!$B$8:$B$127,0),MATCH(N$4,'ART Forecast'!$C$7:$W$7,0))*VLOOKUP($M44,'Algorithms &amp; Assumptions'!$B$10:$H$129,6,FALSE)*(1-VLOOKUP($M44,'Algorithms &amp; Assumptions'!$B$10:$J$129,9,FALSE))
+(INDEX('ART Forecast'!$C$8:$W$127,MATCH($M44,'ART Forecast'!$B$8:$B$127,0),MATCH(N$4,'ART Forecast'!$C$7:$W$7,0))*VLOOKUP($M44,'Algorithms &amp; Assumptions'!$B$10:$H$129,7,FALSE)*VLOOKUP($M44,'Algorithms &amp; Assumptions'!$B$10:$J$129,9,FALSE)*(VLOOKUP($M44,'Algorithms &amp; Assumptions'!$B$10:$C$129,2,FALSE))))</f>
        <v>7220.3383999999987</v>
      </c>
      <c r="O44" s="62">
        <f>(INDEX('ART Totals'!$Z$128:$AT$274,MATCH($M44,'ART Totals'!$Y$128:$Y$274,0),MATCH(O$4,'ART Totals'!$Z$127:$AT$127,0))*VLOOKUP($M44,'Algorithms &amp; Assumptions'!$B$10:$H$129,5,FALSE))
+(INDEX('ART Forecast'!$C$8:$W$127,MATCH($M44,'ART Forecast'!$B$8:$B$127,0),MATCH(O$4,'ART Forecast'!$C$7:$W$7,0))*VLOOKUP($M44,'Algorithms &amp; Assumptions'!$B$10:$H$129,6,FALSE)*(1-VLOOKUP($M44,'Algorithms &amp; Assumptions'!$B$10:$J$129,9,FALSE))
+(INDEX('ART Forecast'!$C$8:$W$127,MATCH($M44,'ART Forecast'!$B$8:$B$127,0),MATCH(O$4,'ART Forecast'!$C$7:$W$7,0))*VLOOKUP($M44,'Algorithms &amp; Assumptions'!$B$10:$H$129,7,FALSE)*VLOOKUP($M44,'Algorithms &amp; Assumptions'!$B$10:$J$129,9,FALSE)*(VLOOKUP($M44,'Algorithms &amp; Assumptions'!$B$10:$C$129,2,FALSE))))</f>
        <v>7242.2445333333326</v>
      </c>
      <c r="P44" s="62">
        <f>(INDEX('ART Totals'!$Z$128:$AT$274,MATCH($M44,'ART Totals'!$Y$128:$Y$274,0),MATCH(P$4,'ART Totals'!$Z$127:$AT$127,0))*VLOOKUP($M44,'Algorithms &amp; Assumptions'!$B$10:$H$129,5,FALSE))
+(INDEX('ART Forecast'!$C$8:$W$127,MATCH($M44,'ART Forecast'!$B$8:$B$127,0),MATCH(P$4,'ART Forecast'!$C$7:$W$7,0))*VLOOKUP($M44,'Algorithms &amp; Assumptions'!$B$10:$H$129,6,FALSE)*(1-VLOOKUP($M44,'Algorithms &amp; Assumptions'!$B$10:$J$129,9,FALSE))
+(INDEX('ART Forecast'!$C$8:$W$127,MATCH($M44,'ART Forecast'!$B$8:$B$127,0),MATCH(P$4,'ART Forecast'!$C$7:$W$7,0))*VLOOKUP($M44,'Algorithms &amp; Assumptions'!$B$10:$H$129,7,FALSE)*VLOOKUP($M44,'Algorithms &amp; Assumptions'!$B$10:$J$129,9,FALSE)*(VLOOKUP($M44,'Algorithms &amp; Assumptions'!$B$10:$C$129,2,FALSE))))</f>
        <v>7606.3606666666656</v>
      </c>
      <c r="Q44" s="62">
        <f>(INDEX('ART Totals'!$Z$128:$AT$274,MATCH($M44,'ART Totals'!$Y$128:$Y$274,0),MATCH(Q$4,'ART Totals'!$Z$127:$AT$127,0))*VLOOKUP($M44,'Algorithms &amp; Assumptions'!$B$10:$H$129,5,FALSE))
+(INDEX('ART Forecast'!$C$8:$W$127,MATCH($M44,'ART Forecast'!$B$8:$B$127,0),MATCH(Q$4,'ART Forecast'!$C$7:$W$7,0))*VLOOKUP($M44,'Algorithms &amp; Assumptions'!$B$10:$H$129,6,FALSE)*(1-VLOOKUP($M44,'Algorithms &amp; Assumptions'!$B$10:$J$129,9,FALSE))
+(INDEX('ART Forecast'!$C$8:$W$127,MATCH($M44,'ART Forecast'!$B$8:$B$127,0),MATCH(Q$4,'ART Forecast'!$C$7:$W$7,0))*VLOOKUP($M44,'Algorithms &amp; Assumptions'!$B$10:$H$129,7,FALSE)*VLOOKUP($M44,'Algorithms &amp; Assumptions'!$B$10:$J$129,9,FALSE)*(VLOOKUP($M44,'Algorithms &amp; Assumptions'!$B$10:$C$129,2,FALSE))))</f>
        <v>7970.4768000000049</v>
      </c>
      <c r="R44" s="62">
        <f>(INDEX('ART Totals'!$Z$128:$AT$274,MATCH($M44,'ART Totals'!$Y$128:$Y$274,0),MATCH(R$4,'ART Totals'!$Z$127:$AT$127,0))*VLOOKUP($M44,'Algorithms &amp; Assumptions'!$B$10:$H$129,5,FALSE))
+(INDEX('ART Forecast'!$C$8:$W$127,MATCH($M44,'ART Forecast'!$B$8:$B$127,0),MATCH(R$4,'ART Forecast'!$C$7:$W$7,0))*VLOOKUP($M44,'Algorithms &amp; Assumptions'!$B$10:$H$129,6,FALSE)*(1-VLOOKUP($M44,'Algorithms &amp; Assumptions'!$B$10:$J$129,9,FALSE))
+(INDEX('ART Forecast'!$C$8:$W$127,MATCH($M44,'ART Forecast'!$B$8:$B$127,0),MATCH(R$4,'ART Forecast'!$C$7:$W$7,0))*VLOOKUP($M44,'Algorithms &amp; Assumptions'!$B$10:$H$129,7,FALSE)*VLOOKUP($M44,'Algorithms &amp; Assumptions'!$B$10:$J$129,9,FALSE)*(VLOOKUP($M44,'Algorithms &amp; Assumptions'!$B$10:$C$129,2,FALSE))))</f>
        <v>8334.592933333337</v>
      </c>
      <c r="S44" s="62">
        <f>(INDEX('ART Totals'!$Z$128:$AT$274,MATCH($M44,'ART Totals'!$Y$128:$Y$274,0),MATCH(S$4,'ART Totals'!$Z$127:$AT$127,0))*VLOOKUP($M44,'Algorithms &amp; Assumptions'!$B$10:$H$129,5,FALSE))
+(INDEX('ART Forecast'!$C$8:$W$127,MATCH($M44,'ART Forecast'!$B$8:$B$127,0),MATCH(S$4,'ART Forecast'!$C$7:$W$7,0))*VLOOKUP($M44,'Algorithms &amp; Assumptions'!$B$10:$H$129,6,FALSE)*(1-VLOOKUP($M44,'Algorithms &amp; Assumptions'!$B$10:$J$129,9,FALSE))
+(INDEX('ART Forecast'!$C$8:$W$127,MATCH($M44,'ART Forecast'!$B$8:$B$127,0),MATCH(S$4,'ART Forecast'!$C$7:$W$7,0))*VLOOKUP($M44,'Algorithms &amp; Assumptions'!$B$10:$H$129,7,FALSE)*VLOOKUP($M44,'Algorithms &amp; Assumptions'!$B$10:$J$129,9,FALSE)*(VLOOKUP($M44,'Algorithms &amp; Assumptions'!$B$10:$C$129,2,FALSE))))</f>
        <v>8698.7090666666736</v>
      </c>
      <c r="T44" s="62">
        <f>(INDEX('ART Totals'!$Z$128:$AT$274,MATCH($M44,'ART Totals'!$Y$128:$Y$274,0),MATCH(T$4,'ART Totals'!$Z$127:$AT$127,0))*VLOOKUP($M44,'Algorithms &amp; Assumptions'!$B$10:$H$129,5,FALSE))
+(INDEX('ART Forecast'!$C$8:$W$127,MATCH($M44,'ART Forecast'!$B$8:$B$127,0),MATCH(T$4,'ART Forecast'!$C$7:$W$7,0))*VLOOKUP($M44,'Algorithms &amp; Assumptions'!$B$10:$H$129,6,FALSE)*(1-VLOOKUP($M44,'Algorithms &amp; Assumptions'!$B$10:$J$129,9,FALSE))
+(INDEX('ART Forecast'!$C$8:$W$127,MATCH($M44,'ART Forecast'!$B$8:$B$127,0),MATCH(T$4,'ART Forecast'!$C$7:$W$7,0))*VLOOKUP($M44,'Algorithms &amp; Assumptions'!$B$10:$H$129,7,FALSE)*VLOOKUP($M44,'Algorithms &amp; Assumptions'!$B$10:$J$129,9,FALSE)*(VLOOKUP($M44,'Algorithms &amp; Assumptions'!$B$10:$C$129,2,FALSE))))</f>
        <v>9062.8252000000011</v>
      </c>
      <c r="U44" s="6"/>
      <c r="V44" s="29" t="str">
        <f t="shared" si="12"/>
        <v>Equatorial Guinea</v>
      </c>
      <c r="W44" s="63">
        <f>(INDEX('ART Totals'!$Z$251:$AT$370,MATCH($V44,'ART Totals'!$Y$251:$Y$370,0),MATCH(W$4,'ART Totals'!$Z$250:$AT$250,0))*VLOOKUP($V44,'Algorithms &amp; Assumptions'!$B$10:$H$129,5,FALSE))
+(INDEX('ART Forecast'!$C$131:$W$250,MATCH($V44,'ART Forecast'!$B$131:$B$250,0),MATCH(W$4,'ART Forecast'!$C$130:$W$130,0))*VLOOKUP($V44,'Algorithms &amp; Assumptions'!$B$10:$H$129,6,FALSE)*(1-VLOOKUP($V44,'Algorithms &amp; Assumptions'!$B$10:$J$129,9,FALSE))
+(INDEX('ART Forecast'!$C$131:$W$250,MATCH($V44,'ART Forecast'!$B$131:$B$250,0),MATCH(W$4,'ART Forecast'!$C$130:$W$130,0))*VLOOKUP($V44,'Algorithms &amp; Assumptions'!$B$10:$H$129,7,FALSE)*VLOOKUP($V44,'Algorithms &amp; Assumptions'!$B$10:$J$129,9,FALSE)*(VLOOKUP($V44,'Algorithms &amp; Assumptions'!$B$10:$C$129,2,FALSE))))</f>
        <v>261.96720000000005</v>
      </c>
      <c r="X44" s="63">
        <f>(INDEX('ART Totals'!$Z$251:$AT$370,MATCH($V44,'ART Totals'!$Y$251:$Y$370,0),MATCH(X$4,'ART Totals'!$Z$250:$AT$250,0))*VLOOKUP($V44,'Algorithms &amp; Assumptions'!$B$10:$H$129,5,FALSE))
+(INDEX('ART Forecast'!$C$131:$W$250,MATCH($V44,'ART Forecast'!$B$131:$B$250,0),MATCH(X$4,'ART Forecast'!$C$130:$W$130,0))*VLOOKUP($V44,'Algorithms &amp; Assumptions'!$B$10:$H$129,6,FALSE)*(1-VLOOKUP($V44,'Algorithms &amp; Assumptions'!$B$10:$J$129,9,FALSE))
+(INDEX('ART Forecast'!$C$131:$W$250,MATCH($V44,'ART Forecast'!$B$131:$B$250,0),MATCH(X$4,'ART Forecast'!$C$130:$W$130,0))*VLOOKUP($V44,'Algorithms &amp; Assumptions'!$B$10:$H$129,7,FALSE)*VLOOKUP($V44,'Algorithms &amp; Assumptions'!$B$10:$J$129,9,FALSE)*(VLOOKUP($V44,'Algorithms &amp; Assumptions'!$B$10:$C$129,2,FALSE))))</f>
        <v>303.01260000000002</v>
      </c>
      <c r="Y44" s="63">
        <f>(INDEX('ART Totals'!$Z$251:$AT$370,MATCH($V44,'ART Totals'!$Y$251:$Y$370,0),MATCH(Y$4,'ART Totals'!$Z$250:$AT$250,0))*VLOOKUP($V44,'Algorithms &amp; Assumptions'!$B$10:$H$129,5,FALSE))
+(INDEX('ART Forecast'!$C$131:$W$250,MATCH($V44,'ART Forecast'!$B$131:$B$250,0),MATCH(Y$4,'ART Forecast'!$C$130:$W$130,0))*VLOOKUP($V44,'Algorithms &amp; Assumptions'!$B$10:$H$129,6,FALSE)*(1-VLOOKUP($V44,'Algorithms &amp; Assumptions'!$B$10:$J$129,9,FALSE))
+(INDEX('ART Forecast'!$C$131:$W$250,MATCH($V44,'ART Forecast'!$B$131:$B$250,0),MATCH(Y$4,'ART Forecast'!$C$130:$W$130,0))*VLOOKUP($V44,'Algorithms &amp; Assumptions'!$B$10:$H$129,7,FALSE)*VLOOKUP($V44,'Algorithms &amp; Assumptions'!$B$10:$J$129,9,FALSE)*(VLOOKUP($V44,'Algorithms &amp; Assumptions'!$B$10:$C$129,2,FALSE))))</f>
        <v>316.00800000000004</v>
      </c>
      <c r="Z44" s="63">
        <f>(INDEX('ART Totals'!$Z$251:$AT$370,MATCH($V44,'ART Totals'!$Y$251:$Y$370,0),MATCH(Z$4,'ART Totals'!$Z$250:$AT$250,0))*VLOOKUP($V44,'Algorithms &amp; Assumptions'!$B$10:$H$129,5,FALSE))
+(INDEX('ART Forecast'!$C$131:$W$250,MATCH($V44,'ART Forecast'!$B$131:$B$250,0),MATCH(Z$4,'ART Forecast'!$C$130:$W$130,0))*VLOOKUP($V44,'Algorithms &amp; Assumptions'!$B$10:$H$129,6,FALSE)*(1-VLOOKUP($V44,'Algorithms &amp; Assumptions'!$B$10:$J$129,9,FALSE))
+(INDEX('ART Forecast'!$C$131:$W$250,MATCH($V44,'ART Forecast'!$B$131:$B$250,0),MATCH(Z$4,'ART Forecast'!$C$130:$W$130,0))*VLOOKUP($V44,'Algorithms &amp; Assumptions'!$B$10:$H$129,7,FALSE)*VLOOKUP($V44,'Algorithms &amp; Assumptions'!$B$10:$J$129,9,FALSE)*(VLOOKUP($V44,'Algorithms &amp; Assumptions'!$B$10:$C$129,2,FALSE))))</f>
        <v>329.0034</v>
      </c>
      <c r="AA44" s="63">
        <f>(INDEX('ART Totals'!$Z$251:$AT$370,MATCH($V44,'ART Totals'!$Y$251:$Y$370,0),MATCH(AA$4,'ART Totals'!$Z$250:$AT$250,0))*VLOOKUP($V44,'Algorithms &amp; Assumptions'!$B$10:$H$129,5,FALSE))
+(INDEX('ART Forecast'!$C$131:$W$250,MATCH($V44,'ART Forecast'!$B$131:$B$250,0),MATCH(AA$4,'ART Forecast'!$C$130:$W$130,0))*VLOOKUP($V44,'Algorithms &amp; Assumptions'!$B$10:$H$129,6,FALSE)*(1-VLOOKUP($V44,'Algorithms &amp; Assumptions'!$B$10:$J$129,9,FALSE))
+(INDEX('ART Forecast'!$C$131:$W$250,MATCH($V44,'ART Forecast'!$B$131:$B$250,0),MATCH(AA$4,'ART Forecast'!$C$130:$W$130,0))*VLOOKUP($V44,'Algorithms &amp; Assumptions'!$B$10:$H$129,7,FALSE)*VLOOKUP($V44,'Algorithms &amp; Assumptions'!$B$10:$J$129,9,FALSE)*(VLOOKUP($V44,'Algorithms &amp; Assumptions'!$B$10:$C$129,2,FALSE))))</f>
        <v>341.99880000000007</v>
      </c>
      <c r="AB44" s="63">
        <f>(INDEX('ART Totals'!$Z$251:$AT$370,MATCH($V44,'ART Totals'!$Y$251:$Y$370,0),MATCH(AB$4,'ART Totals'!$Z$250:$AT$250,0))*VLOOKUP($V44,'Algorithms &amp; Assumptions'!$B$10:$H$129,5,FALSE))
+(INDEX('ART Forecast'!$C$131:$W$250,MATCH($V44,'ART Forecast'!$B$131:$B$250,0),MATCH(AB$4,'ART Forecast'!$C$130:$W$130,0))*VLOOKUP($V44,'Algorithms &amp; Assumptions'!$B$10:$H$129,6,FALSE)*(1-VLOOKUP($V44,'Algorithms &amp; Assumptions'!$B$10:$J$129,9,FALSE))
+(INDEX('ART Forecast'!$C$131:$W$250,MATCH($V44,'ART Forecast'!$B$131:$B$250,0),MATCH(AB$4,'ART Forecast'!$C$130:$W$130,0))*VLOOKUP($V44,'Algorithms &amp; Assumptions'!$B$10:$H$129,7,FALSE)*VLOOKUP($V44,'Algorithms &amp; Assumptions'!$B$10:$J$129,9,FALSE)*(VLOOKUP($V44,'Algorithms &amp; Assumptions'!$B$10:$C$129,2,FALSE))))</f>
        <v>354.99420000000003</v>
      </c>
      <c r="AC44" s="63">
        <f>(INDEX('ART Totals'!$Z$251:$AT$370,MATCH($V44,'ART Totals'!$Y$251:$Y$370,0),MATCH(AC$4,'ART Totals'!$Z$250:$AT$250,0))*VLOOKUP($V44,'Algorithms &amp; Assumptions'!$B$10:$H$129,5,FALSE))
+(INDEX('ART Forecast'!$C$131:$W$250,MATCH($V44,'ART Forecast'!$B$131:$B$250,0),MATCH(AC$4,'ART Forecast'!$C$130:$W$130,0))*VLOOKUP($V44,'Algorithms &amp; Assumptions'!$B$10:$H$129,6,FALSE)*(1-VLOOKUP($V44,'Algorithms &amp; Assumptions'!$B$10:$J$129,9,FALSE))
+(INDEX('ART Forecast'!$C$131:$W$250,MATCH($V44,'ART Forecast'!$B$131:$B$250,0),MATCH(AC$4,'ART Forecast'!$C$130:$W$130,0))*VLOOKUP($V44,'Algorithms &amp; Assumptions'!$B$10:$H$129,7,FALSE)*VLOOKUP($V44,'Algorithms &amp; Assumptions'!$B$10:$J$129,9,FALSE)*(VLOOKUP($V44,'Algorithms &amp; Assumptions'!$B$10:$C$129,2,FALSE))))</f>
        <v>367.98960000000005</v>
      </c>
    </row>
    <row r="45" spans="2:29" x14ac:dyDescent="0.35">
      <c r="B45" s="29" t="str">
        <f>'ART Totals'!B44</f>
        <v>Eritrea</v>
      </c>
      <c r="C45" s="25">
        <f t="shared" si="4"/>
        <v>1748.9053999999999</v>
      </c>
      <c r="D45" s="25">
        <f t="shared" si="5"/>
        <v>1698.5140333333338</v>
      </c>
      <c r="E45" s="25">
        <f t="shared" si="6"/>
        <v>1708.182666666668</v>
      </c>
      <c r="F45" s="25">
        <f t="shared" si="7"/>
        <v>1722.4207000000013</v>
      </c>
      <c r="G45" s="25">
        <f t="shared" si="8"/>
        <v>1738.2801333333346</v>
      </c>
      <c r="H45" s="25">
        <f t="shared" si="9"/>
        <v>1754.1395666666679</v>
      </c>
      <c r="I45" s="25">
        <f t="shared" si="10"/>
        <v>1769.9990000000012</v>
      </c>
      <c r="M45" s="29" t="str">
        <f t="shared" si="11"/>
        <v>Eritrea</v>
      </c>
      <c r="N45" s="62">
        <f>(INDEX('ART Totals'!$Z$128:$AT$274,MATCH($M45,'ART Totals'!$Y$128:$Y$274,0),MATCH(N$4,'ART Totals'!$Z$127:$AT$127,0))*VLOOKUP($M45,'Algorithms &amp; Assumptions'!$B$10:$H$129,5,FALSE))
+(INDEX('ART Forecast'!$C$8:$W$127,MATCH($M45,'ART Forecast'!$B$8:$B$127,0),MATCH(N$4,'ART Forecast'!$C$7:$W$7,0))*VLOOKUP($M45,'Algorithms &amp; Assumptions'!$B$10:$H$129,6,FALSE)*(1-VLOOKUP($M45,'Algorithms &amp; Assumptions'!$B$10:$J$129,9,FALSE))
+(INDEX('ART Forecast'!$C$8:$W$127,MATCH($M45,'ART Forecast'!$B$8:$B$127,0),MATCH(N$4,'ART Forecast'!$C$7:$W$7,0))*VLOOKUP($M45,'Algorithms &amp; Assumptions'!$B$10:$H$129,7,FALSE)*VLOOKUP($M45,'Algorithms &amp; Assumptions'!$B$10:$J$129,9,FALSE)*(VLOOKUP($M45,'Algorithms &amp; Assumptions'!$B$10:$C$129,2,FALSE))))</f>
        <v>1734.9023999999999</v>
      </c>
      <c r="O45" s="62">
        <f>(INDEX('ART Totals'!$Z$128:$AT$274,MATCH($M45,'ART Totals'!$Y$128:$Y$274,0),MATCH(O$4,'ART Totals'!$Z$127:$AT$127,0))*VLOOKUP($M45,'Algorithms &amp; Assumptions'!$B$10:$H$129,5,FALSE))
+(INDEX('ART Forecast'!$C$8:$W$127,MATCH($M45,'ART Forecast'!$B$8:$B$127,0),MATCH(O$4,'ART Forecast'!$C$7:$W$7,0))*VLOOKUP($M45,'Algorithms &amp; Assumptions'!$B$10:$H$129,6,FALSE)*(1-VLOOKUP($M45,'Algorithms &amp; Assumptions'!$B$10:$J$129,9,FALSE))
+(INDEX('ART Forecast'!$C$8:$W$127,MATCH($M45,'ART Forecast'!$B$8:$B$127,0),MATCH(O$4,'ART Forecast'!$C$7:$W$7,0))*VLOOKUP($M45,'Algorithms &amp; Assumptions'!$B$10:$H$129,7,FALSE)*VLOOKUP($M45,'Algorithms &amp; Assumptions'!$B$10:$J$129,9,FALSE)*(VLOOKUP($M45,'Algorithms &amp; Assumptions'!$B$10:$C$129,2,FALSE))))</f>
        <v>1690.7018333333338</v>
      </c>
      <c r="P45" s="62">
        <f>(INDEX('ART Totals'!$Z$128:$AT$274,MATCH($M45,'ART Totals'!$Y$128:$Y$274,0),MATCH(P$4,'ART Totals'!$Z$127:$AT$127,0))*VLOOKUP($M45,'Algorithms &amp; Assumptions'!$B$10:$H$129,5,FALSE))
+(INDEX('ART Forecast'!$C$8:$W$127,MATCH($M45,'ART Forecast'!$B$8:$B$127,0),MATCH(P$4,'ART Forecast'!$C$7:$W$7,0))*VLOOKUP($M45,'Algorithms &amp; Assumptions'!$B$10:$H$129,6,FALSE)*(1-VLOOKUP($M45,'Algorithms &amp; Assumptions'!$B$10:$J$129,9,FALSE))
+(INDEX('ART Forecast'!$C$8:$W$127,MATCH($M45,'ART Forecast'!$B$8:$B$127,0),MATCH(P$4,'ART Forecast'!$C$7:$W$7,0))*VLOOKUP($M45,'Algorithms &amp; Assumptions'!$B$10:$H$129,7,FALSE)*VLOOKUP($M45,'Algorithms &amp; Assumptions'!$B$10:$J$129,9,FALSE)*(VLOOKUP($M45,'Algorithms &amp; Assumptions'!$B$10:$C$129,2,FALSE))))</f>
        <v>1706.561266666668</v>
      </c>
      <c r="Q45" s="62">
        <f>(INDEX('ART Totals'!$Z$128:$AT$274,MATCH($M45,'ART Totals'!$Y$128:$Y$274,0),MATCH(Q$4,'ART Totals'!$Z$127:$AT$127,0))*VLOOKUP($M45,'Algorithms &amp; Assumptions'!$B$10:$H$129,5,FALSE))
+(INDEX('ART Forecast'!$C$8:$W$127,MATCH($M45,'ART Forecast'!$B$8:$B$127,0),MATCH(Q$4,'ART Forecast'!$C$7:$W$7,0))*VLOOKUP($M45,'Algorithms &amp; Assumptions'!$B$10:$H$129,6,FALSE)*(1-VLOOKUP($M45,'Algorithms &amp; Assumptions'!$B$10:$J$129,9,FALSE))
+(INDEX('ART Forecast'!$C$8:$W$127,MATCH($M45,'ART Forecast'!$B$8:$B$127,0),MATCH(Q$4,'ART Forecast'!$C$7:$W$7,0))*VLOOKUP($M45,'Algorithms &amp; Assumptions'!$B$10:$H$129,7,FALSE)*VLOOKUP($M45,'Algorithms &amp; Assumptions'!$B$10:$J$129,9,FALSE)*(VLOOKUP($M45,'Algorithms &amp; Assumptions'!$B$10:$C$129,2,FALSE))))</f>
        <v>1722.4207000000013</v>
      </c>
      <c r="R45" s="62">
        <f>(INDEX('ART Totals'!$Z$128:$AT$274,MATCH($M45,'ART Totals'!$Y$128:$Y$274,0),MATCH(R$4,'ART Totals'!$Z$127:$AT$127,0))*VLOOKUP($M45,'Algorithms &amp; Assumptions'!$B$10:$H$129,5,FALSE))
+(INDEX('ART Forecast'!$C$8:$W$127,MATCH($M45,'ART Forecast'!$B$8:$B$127,0),MATCH(R$4,'ART Forecast'!$C$7:$W$7,0))*VLOOKUP($M45,'Algorithms &amp; Assumptions'!$B$10:$H$129,6,FALSE)*(1-VLOOKUP($M45,'Algorithms &amp; Assumptions'!$B$10:$J$129,9,FALSE))
+(INDEX('ART Forecast'!$C$8:$W$127,MATCH($M45,'ART Forecast'!$B$8:$B$127,0),MATCH(R$4,'ART Forecast'!$C$7:$W$7,0))*VLOOKUP($M45,'Algorithms &amp; Assumptions'!$B$10:$H$129,7,FALSE)*VLOOKUP($M45,'Algorithms &amp; Assumptions'!$B$10:$J$129,9,FALSE)*(VLOOKUP($M45,'Algorithms &amp; Assumptions'!$B$10:$C$129,2,FALSE))))</f>
        <v>1738.2801333333346</v>
      </c>
      <c r="S45" s="62">
        <f>(INDEX('ART Totals'!$Z$128:$AT$274,MATCH($M45,'ART Totals'!$Y$128:$Y$274,0),MATCH(S$4,'ART Totals'!$Z$127:$AT$127,0))*VLOOKUP($M45,'Algorithms &amp; Assumptions'!$B$10:$H$129,5,FALSE))
+(INDEX('ART Forecast'!$C$8:$W$127,MATCH($M45,'ART Forecast'!$B$8:$B$127,0),MATCH(S$4,'ART Forecast'!$C$7:$W$7,0))*VLOOKUP($M45,'Algorithms &amp; Assumptions'!$B$10:$H$129,6,FALSE)*(1-VLOOKUP($M45,'Algorithms &amp; Assumptions'!$B$10:$J$129,9,FALSE))
+(INDEX('ART Forecast'!$C$8:$W$127,MATCH($M45,'ART Forecast'!$B$8:$B$127,0),MATCH(S$4,'ART Forecast'!$C$7:$W$7,0))*VLOOKUP($M45,'Algorithms &amp; Assumptions'!$B$10:$H$129,7,FALSE)*VLOOKUP($M45,'Algorithms &amp; Assumptions'!$B$10:$J$129,9,FALSE)*(VLOOKUP($M45,'Algorithms &amp; Assumptions'!$B$10:$C$129,2,FALSE))))</f>
        <v>1754.1395666666679</v>
      </c>
      <c r="T45" s="62">
        <f>(INDEX('ART Totals'!$Z$128:$AT$274,MATCH($M45,'ART Totals'!$Y$128:$Y$274,0),MATCH(T$4,'ART Totals'!$Z$127:$AT$127,0))*VLOOKUP($M45,'Algorithms &amp; Assumptions'!$B$10:$H$129,5,FALSE))
+(INDEX('ART Forecast'!$C$8:$W$127,MATCH($M45,'ART Forecast'!$B$8:$B$127,0),MATCH(T$4,'ART Forecast'!$C$7:$W$7,0))*VLOOKUP($M45,'Algorithms &amp; Assumptions'!$B$10:$H$129,6,FALSE)*(1-VLOOKUP($M45,'Algorithms &amp; Assumptions'!$B$10:$J$129,9,FALSE))
+(INDEX('ART Forecast'!$C$8:$W$127,MATCH($M45,'ART Forecast'!$B$8:$B$127,0),MATCH(T$4,'ART Forecast'!$C$7:$W$7,0))*VLOOKUP($M45,'Algorithms &amp; Assumptions'!$B$10:$H$129,7,FALSE)*VLOOKUP($M45,'Algorithms &amp; Assumptions'!$B$10:$J$129,9,FALSE)*(VLOOKUP($M45,'Algorithms &amp; Assumptions'!$B$10:$C$129,2,FALSE))))</f>
        <v>1769.9990000000012</v>
      </c>
      <c r="U45" s="6"/>
      <c r="V45" s="29" t="str">
        <f t="shared" si="12"/>
        <v>Eritrea</v>
      </c>
      <c r="W45" s="63">
        <f>(INDEX('ART Totals'!$Z$251:$AT$370,MATCH($V45,'ART Totals'!$Y$251:$Y$370,0),MATCH(W$4,'ART Totals'!$Z$250:$AT$250,0))*VLOOKUP($V45,'Algorithms &amp; Assumptions'!$B$10:$H$129,5,FALSE))
+(INDEX('ART Forecast'!$C$131:$W$250,MATCH($V45,'ART Forecast'!$B$131:$B$250,0),MATCH(W$4,'ART Forecast'!$C$130:$W$130,0))*VLOOKUP($V45,'Algorithms &amp; Assumptions'!$B$10:$H$129,6,FALSE)*(1-VLOOKUP($V45,'Algorithms &amp; Assumptions'!$B$10:$J$129,9,FALSE))
+(INDEX('ART Forecast'!$C$131:$W$250,MATCH($V45,'ART Forecast'!$B$131:$B$250,0),MATCH(W$4,'ART Forecast'!$C$130:$W$130,0))*VLOOKUP($V45,'Algorithms &amp; Assumptions'!$B$10:$H$129,7,FALSE)*VLOOKUP($V45,'Algorithms &amp; Assumptions'!$B$10:$J$129,9,FALSE)*(VLOOKUP($V45,'Algorithms &amp; Assumptions'!$B$10:$C$129,2,FALSE))))</f>
        <v>14.003</v>
      </c>
      <c r="X45" s="63">
        <f>(INDEX('ART Totals'!$Z$251:$AT$370,MATCH($V45,'ART Totals'!$Y$251:$Y$370,0),MATCH(X$4,'ART Totals'!$Z$250:$AT$250,0))*VLOOKUP($V45,'Algorithms &amp; Assumptions'!$B$10:$H$129,5,FALSE))
+(INDEX('ART Forecast'!$C$131:$W$250,MATCH($V45,'ART Forecast'!$B$131:$B$250,0),MATCH(X$4,'ART Forecast'!$C$130:$W$130,0))*VLOOKUP($V45,'Algorithms &amp; Assumptions'!$B$10:$H$129,6,FALSE)*(1-VLOOKUP($V45,'Algorithms &amp; Assumptions'!$B$10:$J$129,9,FALSE))
+(INDEX('ART Forecast'!$C$131:$W$250,MATCH($V45,'ART Forecast'!$B$131:$B$250,0),MATCH(X$4,'ART Forecast'!$C$130:$W$130,0))*VLOOKUP($V45,'Algorithms &amp; Assumptions'!$B$10:$H$129,7,FALSE)*VLOOKUP($V45,'Algorithms &amp; Assumptions'!$B$10:$J$129,9,FALSE)*(VLOOKUP($V45,'Algorithms &amp; Assumptions'!$B$10:$C$129,2,FALSE))))</f>
        <v>7.8121999999999998</v>
      </c>
      <c r="Y45" s="63">
        <f>(INDEX('ART Totals'!$Z$251:$AT$370,MATCH($V45,'ART Totals'!$Y$251:$Y$370,0),MATCH(Y$4,'ART Totals'!$Z$250:$AT$250,0))*VLOOKUP($V45,'Algorithms &amp; Assumptions'!$B$10:$H$129,5,FALSE))
+(INDEX('ART Forecast'!$C$131:$W$250,MATCH($V45,'ART Forecast'!$B$131:$B$250,0),MATCH(Y$4,'ART Forecast'!$C$130:$W$130,0))*VLOOKUP($V45,'Algorithms &amp; Assumptions'!$B$10:$H$129,6,FALSE)*(1-VLOOKUP($V45,'Algorithms &amp; Assumptions'!$B$10:$J$129,9,FALSE))
+(INDEX('ART Forecast'!$C$131:$W$250,MATCH($V45,'ART Forecast'!$B$131:$B$250,0),MATCH(Y$4,'ART Forecast'!$C$130:$W$130,0))*VLOOKUP($V45,'Algorithms &amp; Assumptions'!$B$10:$H$129,7,FALSE)*VLOOKUP($V45,'Algorithms &amp; Assumptions'!$B$10:$J$129,9,FALSE)*(VLOOKUP($V45,'Algorithms &amp; Assumptions'!$B$10:$C$129,2,FALSE))))</f>
        <v>1.6214</v>
      </c>
      <c r="Z45" s="63">
        <f>(INDEX('ART Totals'!$Z$251:$AT$370,MATCH($V45,'ART Totals'!$Y$251:$Y$370,0),MATCH(Z$4,'ART Totals'!$Z$250:$AT$250,0))*VLOOKUP($V45,'Algorithms &amp; Assumptions'!$B$10:$H$129,5,FALSE))
+(INDEX('ART Forecast'!$C$131:$W$250,MATCH($V45,'ART Forecast'!$B$131:$B$250,0),MATCH(Z$4,'ART Forecast'!$C$130:$W$130,0))*VLOOKUP($V45,'Algorithms &amp; Assumptions'!$B$10:$H$129,6,FALSE)*(1-VLOOKUP($V45,'Algorithms &amp; Assumptions'!$B$10:$J$129,9,FALSE))
+(INDEX('ART Forecast'!$C$131:$W$250,MATCH($V45,'ART Forecast'!$B$131:$B$250,0),MATCH(Z$4,'ART Forecast'!$C$130:$W$130,0))*VLOOKUP($V45,'Algorithms &amp; Assumptions'!$B$10:$H$129,7,FALSE)*VLOOKUP($V45,'Algorithms &amp; Assumptions'!$B$10:$J$129,9,FALSE)*(VLOOKUP($V45,'Algorithms &amp; Assumptions'!$B$10:$C$129,2,FALSE))))</f>
        <v>0</v>
      </c>
      <c r="AA45" s="63">
        <f>(INDEX('ART Totals'!$Z$251:$AT$370,MATCH($V45,'ART Totals'!$Y$251:$Y$370,0),MATCH(AA$4,'ART Totals'!$Z$250:$AT$250,0))*VLOOKUP($V45,'Algorithms &amp; Assumptions'!$B$10:$H$129,5,FALSE))
+(INDEX('ART Forecast'!$C$131:$W$250,MATCH($V45,'ART Forecast'!$B$131:$B$250,0),MATCH(AA$4,'ART Forecast'!$C$130:$W$130,0))*VLOOKUP($V45,'Algorithms &amp; Assumptions'!$B$10:$H$129,6,FALSE)*(1-VLOOKUP($V45,'Algorithms &amp; Assumptions'!$B$10:$J$129,9,FALSE))
+(INDEX('ART Forecast'!$C$131:$W$250,MATCH($V45,'ART Forecast'!$B$131:$B$250,0),MATCH(AA$4,'ART Forecast'!$C$130:$W$130,0))*VLOOKUP($V45,'Algorithms &amp; Assumptions'!$B$10:$H$129,7,FALSE)*VLOOKUP($V45,'Algorithms &amp; Assumptions'!$B$10:$J$129,9,FALSE)*(VLOOKUP($V45,'Algorithms &amp; Assumptions'!$B$10:$C$129,2,FALSE))))</f>
        <v>0</v>
      </c>
      <c r="AB45" s="63">
        <f>(INDEX('ART Totals'!$Z$251:$AT$370,MATCH($V45,'ART Totals'!$Y$251:$Y$370,0),MATCH(AB$4,'ART Totals'!$Z$250:$AT$250,0))*VLOOKUP($V45,'Algorithms &amp; Assumptions'!$B$10:$H$129,5,FALSE))
+(INDEX('ART Forecast'!$C$131:$W$250,MATCH($V45,'ART Forecast'!$B$131:$B$250,0),MATCH(AB$4,'ART Forecast'!$C$130:$W$130,0))*VLOOKUP($V45,'Algorithms &amp; Assumptions'!$B$10:$H$129,6,FALSE)*(1-VLOOKUP($V45,'Algorithms &amp; Assumptions'!$B$10:$J$129,9,FALSE))
+(INDEX('ART Forecast'!$C$131:$W$250,MATCH($V45,'ART Forecast'!$B$131:$B$250,0),MATCH(AB$4,'ART Forecast'!$C$130:$W$130,0))*VLOOKUP($V45,'Algorithms &amp; Assumptions'!$B$10:$H$129,7,FALSE)*VLOOKUP($V45,'Algorithms &amp; Assumptions'!$B$10:$J$129,9,FALSE)*(VLOOKUP($V45,'Algorithms &amp; Assumptions'!$B$10:$C$129,2,FALSE))))</f>
        <v>0</v>
      </c>
      <c r="AC45" s="63">
        <f>(INDEX('ART Totals'!$Z$251:$AT$370,MATCH($V45,'ART Totals'!$Y$251:$Y$370,0),MATCH(AC$4,'ART Totals'!$Z$250:$AT$250,0))*VLOOKUP($V45,'Algorithms &amp; Assumptions'!$B$10:$H$129,5,FALSE))
+(INDEX('ART Forecast'!$C$131:$W$250,MATCH($V45,'ART Forecast'!$B$131:$B$250,0),MATCH(AC$4,'ART Forecast'!$C$130:$W$130,0))*VLOOKUP($V45,'Algorithms &amp; Assumptions'!$B$10:$H$129,6,FALSE)*(1-VLOOKUP($V45,'Algorithms &amp; Assumptions'!$B$10:$J$129,9,FALSE))
+(INDEX('ART Forecast'!$C$131:$W$250,MATCH($V45,'ART Forecast'!$B$131:$B$250,0),MATCH(AC$4,'ART Forecast'!$C$130:$W$130,0))*VLOOKUP($V45,'Algorithms &amp; Assumptions'!$B$10:$H$129,7,FALSE)*VLOOKUP($V45,'Algorithms &amp; Assumptions'!$B$10:$J$129,9,FALSE)*(VLOOKUP($V45,'Algorithms &amp; Assumptions'!$B$10:$C$129,2,FALSE))))</f>
        <v>0</v>
      </c>
    </row>
    <row r="46" spans="2:29" x14ac:dyDescent="0.35">
      <c r="B46" s="29" t="str">
        <f>'ART Totals'!B45</f>
        <v>Eswatini</v>
      </c>
      <c r="C46" s="25">
        <f t="shared" si="4"/>
        <v>39500.809699999998</v>
      </c>
      <c r="D46" s="25">
        <f t="shared" si="5"/>
        <v>35400.144999999997</v>
      </c>
      <c r="E46" s="25">
        <f t="shared" si="6"/>
        <v>36221.485300000022</v>
      </c>
      <c r="F46" s="25">
        <f t="shared" si="7"/>
        <v>29422.947400000005</v>
      </c>
      <c r="G46" s="25">
        <f t="shared" si="8"/>
        <v>28875.121000000006</v>
      </c>
      <c r="H46" s="25">
        <f t="shared" si="9"/>
        <v>28860.574600000007</v>
      </c>
      <c r="I46" s="25">
        <f t="shared" si="10"/>
        <v>28846.028200000008</v>
      </c>
      <c r="M46" s="29" t="str">
        <f t="shared" si="11"/>
        <v>Eswatini</v>
      </c>
      <c r="N46" s="62">
        <f>(INDEX('ART Totals'!$Z$128:$AT$274,MATCH($M46,'ART Totals'!$Y$128:$Y$274,0),MATCH(N$4,'ART Totals'!$Z$127:$AT$127,0))*VLOOKUP($M46,'Algorithms &amp; Assumptions'!$B$10:$H$129,5,FALSE))
+(INDEX('ART Forecast'!$C$8:$W$127,MATCH($M46,'ART Forecast'!$B$8:$B$127,0),MATCH(N$4,'ART Forecast'!$C$7:$W$7,0))*VLOOKUP($M46,'Algorithms &amp; Assumptions'!$B$10:$H$129,6,FALSE)*(1-VLOOKUP($M46,'Algorithms &amp; Assumptions'!$B$10:$J$129,9,FALSE))
+(INDEX('ART Forecast'!$C$8:$W$127,MATCH($M46,'ART Forecast'!$B$8:$B$127,0),MATCH(N$4,'ART Forecast'!$C$7:$W$7,0))*VLOOKUP($M46,'Algorithms &amp; Assumptions'!$B$10:$H$129,7,FALSE)*VLOOKUP($M46,'Algorithms &amp; Assumptions'!$B$10:$J$129,9,FALSE)*(VLOOKUP($M46,'Algorithms &amp; Assumptions'!$B$10:$C$129,2,FALSE))))</f>
        <v>38993.8681</v>
      </c>
      <c r="O46" s="62">
        <f>(INDEX('ART Totals'!$Z$128:$AT$274,MATCH($M46,'ART Totals'!$Y$128:$Y$274,0),MATCH(O$4,'ART Totals'!$Z$127:$AT$127,0))*VLOOKUP($M46,'Algorithms &amp; Assumptions'!$B$10:$H$129,5,FALSE))
+(INDEX('ART Forecast'!$C$8:$W$127,MATCH($M46,'ART Forecast'!$B$8:$B$127,0),MATCH(O$4,'ART Forecast'!$C$7:$W$7,0))*VLOOKUP($M46,'Algorithms &amp; Assumptions'!$B$10:$H$129,6,FALSE)*(1-VLOOKUP($M46,'Algorithms &amp; Assumptions'!$B$10:$J$129,9,FALSE))
+(INDEX('ART Forecast'!$C$8:$W$127,MATCH($M46,'ART Forecast'!$B$8:$B$127,0),MATCH(O$4,'ART Forecast'!$C$7:$W$7,0))*VLOOKUP($M46,'Algorithms &amp; Assumptions'!$B$10:$H$129,7,FALSE)*VLOOKUP($M46,'Algorithms &amp; Assumptions'!$B$10:$J$129,9,FALSE)*(VLOOKUP($M46,'Algorithms &amp; Assumptions'!$B$10:$C$129,2,FALSE))))</f>
        <v>34976.774799999999</v>
      </c>
      <c r="P46" s="62">
        <f>(INDEX('ART Totals'!$Z$128:$AT$274,MATCH($M46,'ART Totals'!$Y$128:$Y$274,0),MATCH(P$4,'ART Totals'!$Z$127:$AT$127,0))*VLOOKUP($M46,'Algorithms &amp; Assumptions'!$B$10:$H$129,5,FALSE))
+(INDEX('ART Forecast'!$C$8:$W$127,MATCH($M46,'ART Forecast'!$B$8:$B$127,0),MATCH(P$4,'ART Forecast'!$C$7:$W$7,0))*VLOOKUP($M46,'Algorithms &amp; Assumptions'!$B$10:$H$129,6,FALSE)*(1-VLOOKUP($M46,'Algorithms &amp; Assumptions'!$B$10:$J$129,9,FALSE))
+(INDEX('ART Forecast'!$C$8:$W$127,MATCH($M46,'ART Forecast'!$B$8:$B$127,0),MATCH(P$4,'ART Forecast'!$C$7:$W$7,0))*VLOOKUP($M46,'Algorithms &amp; Assumptions'!$B$10:$H$129,7,FALSE)*VLOOKUP($M46,'Algorithms &amp; Assumptions'!$B$10:$J$129,9,FALSE)*(VLOOKUP($M46,'Algorithms &amp; Assumptions'!$B$10:$C$129,2,FALSE))))</f>
        <v>35927.50150000002</v>
      </c>
      <c r="Q46" s="62">
        <f>(INDEX('ART Totals'!$Z$128:$AT$274,MATCH($M46,'ART Totals'!$Y$128:$Y$274,0),MATCH(Q$4,'ART Totals'!$Z$127:$AT$127,0))*VLOOKUP($M46,'Algorithms &amp; Assumptions'!$B$10:$H$129,5,FALSE))
+(INDEX('ART Forecast'!$C$8:$W$127,MATCH($M46,'ART Forecast'!$B$8:$B$127,0),MATCH(Q$4,'ART Forecast'!$C$7:$W$7,0))*VLOOKUP($M46,'Algorithms &amp; Assumptions'!$B$10:$H$129,6,FALSE)*(1-VLOOKUP($M46,'Algorithms &amp; Assumptions'!$B$10:$J$129,9,FALSE))
+(INDEX('ART Forecast'!$C$8:$W$127,MATCH($M46,'ART Forecast'!$B$8:$B$127,0),MATCH(Q$4,'ART Forecast'!$C$7:$W$7,0))*VLOOKUP($M46,'Algorithms &amp; Assumptions'!$B$10:$H$129,7,FALSE)*VLOOKUP($M46,'Algorithms &amp; Assumptions'!$B$10:$J$129,9,FALSE)*(VLOOKUP($M46,'Algorithms &amp; Assumptions'!$B$10:$C$129,2,FALSE))))</f>
        <v>29258.350000000006</v>
      </c>
      <c r="R46" s="62">
        <f>(INDEX('ART Totals'!$Z$128:$AT$274,MATCH($M46,'ART Totals'!$Y$128:$Y$274,0),MATCH(R$4,'ART Totals'!$Z$127:$AT$127,0))*VLOOKUP($M46,'Algorithms &amp; Assumptions'!$B$10:$H$129,5,FALSE))
+(INDEX('ART Forecast'!$C$8:$W$127,MATCH($M46,'ART Forecast'!$B$8:$B$127,0),MATCH(R$4,'ART Forecast'!$C$7:$W$7,0))*VLOOKUP($M46,'Algorithms &amp; Assumptions'!$B$10:$H$129,6,FALSE)*(1-VLOOKUP($M46,'Algorithms &amp; Assumptions'!$B$10:$J$129,9,FALSE))
+(INDEX('ART Forecast'!$C$8:$W$127,MATCH($M46,'ART Forecast'!$B$8:$B$127,0),MATCH(R$4,'ART Forecast'!$C$7:$W$7,0))*VLOOKUP($M46,'Algorithms &amp; Assumptions'!$B$10:$H$129,7,FALSE)*VLOOKUP($M46,'Algorithms &amp; Assumptions'!$B$10:$J$129,9,FALSE)*(VLOOKUP($M46,'Algorithms &amp; Assumptions'!$B$10:$C$129,2,FALSE))))</f>
        <v>28798.000000000007</v>
      </c>
      <c r="S46" s="62">
        <f>(INDEX('ART Totals'!$Z$128:$AT$274,MATCH($M46,'ART Totals'!$Y$128:$Y$274,0),MATCH(S$4,'ART Totals'!$Z$127:$AT$127,0))*VLOOKUP($M46,'Algorithms &amp; Assumptions'!$B$10:$H$129,5,FALSE))
+(INDEX('ART Forecast'!$C$8:$W$127,MATCH($M46,'ART Forecast'!$B$8:$B$127,0),MATCH(S$4,'ART Forecast'!$C$7:$W$7,0))*VLOOKUP($M46,'Algorithms &amp; Assumptions'!$B$10:$H$129,6,FALSE)*(1-VLOOKUP($M46,'Algorithms &amp; Assumptions'!$B$10:$J$129,9,FALSE))
+(INDEX('ART Forecast'!$C$8:$W$127,MATCH($M46,'ART Forecast'!$B$8:$B$127,0),MATCH(S$4,'ART Forecast'!$C$7:$W$7,0))*VLOOKUP($M46,'Algorithms &amp; Assumptions'!$B$10:$H$129,7,FALSE)*VLOOKUP($M46,'Algorithms &amp; Assumptions'!$B$10:$J$129,9,FALSE)*(VLOOKUP($M46,'Algorithms &amp; Assumptions'!$B$10:$C$129,2,FALSE))))</f>
        <v>28798.000000000007</v>
      </c>
      <c r="T46" s="62">
        <f>(INDEX('ART Totals'!$Z$128:$AT$274,MATCH($M46,'ART Totals'!$Y$128:$Y$274,0),MATCH(T$4,'ART Totals'!$Z$127:$AT$127,0))*VLOOKUP($M46,'Algorithms &amp; Assumptions'!$B$10:$H$129,5,FALSE))
+(INDEX('ART Forecast'!$C$8:$W$127,MATCH($M46,'ART Forecast'!$B$8:$B$127,0),MATCH(T$4,'ART Forecast'!$C$7:$W$7,0))*VLOOKUP($M46,'Algorithms &amp; Assumptions'!$B$10:$H$129,6,FALSE)*(1-VLOOKUP($M46,'Algorithms &amp; Assumptions'!$B$10:$J$129,9,FALSE))
+(INDEX('ART Forecast'!$C$8:$W$127,MATCH($M46,'ART Forecast'!$B$8:$B$127,0),MATCH(T$4,'ART Forecast'!$C$7:$W$7,0))*VLOOKUP($M46,'Algorithms &amp; Assumptions'!$B$10:$H$129,7,FALSE)*VLOOKUP($M46,'Algorithms &amp; Assumptions'!$B$10:$J$129,9,FALSE)*(VLOOKUP($M46,'Algorithms &amp; Assumptions'!$B$10:$C$129,2,FALSE))))</f>
        <v>28798.000000000007</v>
      </c>
      <c r="U46" s="6"/>
      <c r="V46" s="29" t="str">
        <f t="shared" si="12"/>
        <v>Eswatini</v>
      </c>
      <c r="W46" s="63">
        <f>(INDEX('ART Totals'!$Z$251:$AT$370,MATCH($V46,'ART Totals'!$Y$251:$Y$370,0),MATCH(W$4,'ART Totals'!$Z$250:$AT$250,0))*VLOOKUP($V46,'Algorithms &amp; Assumptions'!$B$10:$H$129,5,FALSE))
+(INDEX('ART Forecast'!$C$131:$W$250,MATCH($V46,'ART Forecast'!$B$131:$B$250,0),MATCH(W$4,'ART Forecast'!$C$130:$W$130,0))*VLOOKUP($V46,'Algorithms &amp; Assumptions'!$B$10:$H$129,6,FALSE)*(1-VLOOKUP($V46,'Algorithms &amp; Assumptions'!$B$10:$J$129,9,FALSE))
+(INDEX('ART Forecast'!$C$131:$W$250,MATCH($V46,'ART Forecast'!$B$131:$B$250,0),MATCH(W$4,'ART Forecast'!$C$130:$W$130,0))*VLOOKUP($V46,'Algorithms &amp; Assumptions'!$B$10:$H$129,7,FALSE)*VLOOKUP($V46,'Algorithms &amp; Assumptions'!$B$10:$J$129,9,FALSE)*(VLOOKUP($V46,'Algorithms &amp; Assumptions'!$B$10:$C$129,2,FALSE))))</f>
        <v>506.94160000000056</v>
      </c>
      <c r="X46" s="63">
        <f>(INDEX('ART Totals'!$Z$251:$AT$370,MATCH($V46,'ART Totals'!$Y$251:$Y$370,0),MATCH(X$4,'ART Totals'!$Z$250:$AT$250,0))*VLOOKUP($V46,'Algorithms &amp; Assumptions'!$B$10:$H$129,5,FALSE))
+(INDEX('ART Forecast'!$C$131:$W$250,MATCH($V46,'ART Forecast'!$B$131:$B$250,0),MATCH(X$4,'ART Forecast'!$C$130:$W$130,0))*VLOOKUP($V46,'Algorithms &amp; Assumptions'!$B$10:$H$129,6,FALSE)*(1-VLOOKUP($V46,'Algorithms &amp; Assumptions'!$B$10:$J$129,9,FALSE))
+(INDEX('ART Forecast'!$C$131:$W$250,MATCH($V46,'ART Forecast'!$B$131:$B$250,0),MATCH(X$4,'ART Forecast'!$C$130:$W$130,0))*VLOOKUP($V46,'Algorithms &amp; Assumptions'!$B$10:$H$129,7,FALSE)*VLOOKUP($V46,'Algorithms &amp; Assumptions'!$B$10:$J$129,9,FALSE)*(VLOOKUP($V46,'Algorithms &amp; Assumptions'!$B$10:$C$129,2,FALSE))))</f>
        <v>423.37020000000052</v>
      </c>
      <c r="Y46" s="63">
        <f>(INDEX('ART Totals'!$Z$251:$AT$370,MATCH($V46,'ART Totals'!$Y$251:$Y$370,0),MATCH(Y$4,'ART Totals'!$Z$250:$AT$250,0))*VLOOKUP($V46,'Algorithms &amp; Assumptions'!$B$10:$H$129,5,FALSE))
+(INDEX('ART Forecast'!$C$131:$W$250,MATCH($V46,'ART Forecast'!$B$131:$B$250,0),MATCH(Y$4,'ART Forecast'!$C$130:$W$130,0))*VLOOKUP($V46,'Algorithms &amp; Assumptions'!$B$10:$H$129,6,FALSE)*(1-VLOOKUP($V46,'Algorithms &amp; Assumptions'!$B$10:$J$129,9,FALSE))
+(INDEX('ART Forecast'!$C$131:$W$250,MATCH($V46,'ART Forecast'!$B$131:$B$250,0),MATCH(Y$4,'ART Forecast'!$C$130:$W$130,0))*VLOOKUP($V46,'Algorithms &amp; Assumptions'!$B$10:$H$129,7,FALSE)*VLOOKUP($V46,'Algorithms &amp; Assumptions'!$B$10:$J$129,9,FALSE)*(VLOOKUP($V46,'Algorithms &amp; Assumptions'!$B$10:$C$129,2,FALSE))))</f>
        <v>293.98379999999992</v>
      </c>
      <c r="Z46" s="63">
        <f>(INDEX('ART Totals'!$Z$251:$AT$370,MATCH($V46,'ART Totals'!$Y$251:$Y$370,0),MATCH(Z$4,'ART Totals'!$Z$250:$AT$250,0))*VLOOKUP($V46,'Algorithms &amp; Assumptions'!$B$10:$H$129,5,FALSE))
+(INDEX('ART Forecast'!$C$131:$W$250,MATCH($V46,'ART Forecast'!$B$131:$B$250,0),MATCH(Z$4,'ART Forecast'!$C$130:$W$130,0))*VLOOKUP($V46,'Algorithms &amp; Assumptions'!$B$10:$H$129,6,FALSE)*(1-VLOOKUP($V46,'Algorithms &amp; Assumptions'!$B$10:$J$129,9,FALSE))
+(INDEX('ART Forecast'!$C$131:$W$250,MATCH($V46,'ART Forecast'!$B$131:$B$250,0),MATCH(Z$4,'ART Forecast'!$C$130:$W$130,0))*VLOOKUP($V46,'Algorithms &amp; Assumptions'!$B$10:$H$129,7,FALSE)*VLOOKUP($V46,'Algorithms &amp; Assumptions'!$B$10:$J$129,9,FALSE)*(VLOOKUP($V46,'Algorithms &amp; Assumptions'!$B$10:$C$129,2,FALSE))))</f>
        <v>164.59740000000028</v>
      </c>
      <c r="AA46" s="63">
        <f>(INDEX('ART Totals'!$Z$251:$AT$370,MATCH($V46,'ART Totals'!$Y$251:$Y$370,0),MATCH(AA$4,'ART Totals'!$Z$250:$AT$250,0))*VLOOKUP($V46,'Algorithms &amp; Assumptions'!$B$10:$H$129,5,FALSE))
+(INDEX('ART Forecast'!$C$131:$W$250,MATCH($V46,'ART Forecast'!$B$131:$B$250,0),MATCH(AA$4,'ART Forecast'!$C$130:$W$130,0))*VLOOKUP($V46,'Algorithms &amp; Assumptions'!$B$10:$H$129,6,FALSE)*(1-VLOOKUP($V46,'Algorithms &amp; Assumptions'!$B$10:$J$129,9,FALSE))
+(INDEX('ART Forecast'!$C$131:$W$250,MATCH($V46,'ART Forecast'!$B$131:$B$250,0),MATCH(AA$4,'ART Forecast'!$C$130:$W$130,0))*VLOOKUP($V46,'Algorithms &amp; Assumptions'!$B$10:$H$129,7,FALSE)*VLOOKUP($V46,'Algorithms &amp; Assumptions'!$B$10:$J$129,9,FALSE)*(VLOOKUP($V46,'Algorithms &amp; Assumptions'!$B$10:$C$129,2,FALSE))))</f>
        <v>77.121000000000066</v>
      </c>
      <c r="AB46" s="63">
        <f>(INDEX('ART Totals'!$Z$251:$AT$370,MATCH($V46,'ART Totals'!$Y$251:$Y$370,0),MATCH(AB$4,'ART Totals'!$Z$250:$AT$250,0))*VLOOKUP($V46,'Algorithms &amp; Assumptions'!$B$10:$H$129,5,FALSE))
+(INDEX('ART Forecast'!$C$131:$W$250,MATCH($V46,'ART Forecast'!$B$131:$B$250,0),MATCH(AB$4,'ART Forecast'!$C$130:$W$130,0))*VLOOKUP($V46,'Algorithms &amp; Assumptions'!$B$10:$H$129,6,FALSE)*(1-VLOOKUP($V46,'Algorithms &amp; Assumptions'!$B$10:$J$129,9,FALSE))
+(INDEX('ART Forecast'!$C$131:$W$250,MATCH($V46,'ART Forecast'!$B$131:$B$250,0),MATCH(AB$4,'ART Forecast'!$C$130:$W$130,0))*VLOOKUP($V46,'Algorithms &amp; Assumptions'!$B$10:$H$129,7,FALSE)*VLOOKUP($V46,'Algorithms &amp; Assumptions'!$B$10:$J$129,9,FALSE)*(VLOOKUP($V46,'Algorithms &amp; Assumptions'!$B$10:$C$129,2,FALSE))))</f>
        <v>62.574600000000054</v>
      </c>
      <c r="AC46" s="63">
        <f>(INDEX('ART Totals'!$Z$251:$AT$370,MATCH($V46,'ART Totals'!$Y$251:$Y$370,0),MATCH(AC$4,'ART Totals'!$Z$250:$AT$250,0))*VLOOKUP($V46,'Algorithms &amp; Assumptions'!$B$10:$H$129,5,FALSE))
+(INDEX('ART Forecast'!$C$131:$W$250,MATCH($V46,'ART Forecast'!$B$131:$B$250,0),MATCH(AC$4,'ART Forecast'!$C$130:$W$130,0))*VLOOKUP($V46,'Algorithms &amp; Assumptions'!$B$10:$H$129,6,FALSE)*(1-VLOOKUP($V46,'Algorithms &amp; Assumptions'!$B$10:$J$129,9,FALSE))
+(INDEX('ART Forecast'!$C$131:$W$250,MATCH($V46,'ART Forecast'!$B$131:$B$250,0),MATCH(AC$4,'ART Forecast'!$C$130:$W$130,0))*VLOOKUP($V46,'Algorithms &amp; Assumptions'!$B$10:$H$129,7,FALSE)*VLOOKUP($V46,'Algorithms &amp; Assumptions'!$B$10:$J$129,9,FALSE)*(VLOOKUP($V46,'Algorithms &amp; Assumptions'!$B$10:$C$129,2,FALSE))))</f>
        <v>48.028200000000041</v>
      </c>
    </row>
    <row r="47" spans="2:29" x14ac:dyDescent="0.35">
      <c r="B47" s="29" t="str">
        <f>'ART Totals'!B46</f>
        <v>Ethiopia</v>
      </c>
      <c r="C47" s="25">
        <f t="shared" si="4"/>
        <v>94576.913199999995</v>
      </c>
      <c r="D47" s="25">
        <f t="shared" si="5"/>
        <v>83784.04041333335</v>
      </c>
      <c r="E47" s="25">
        <f t="shared" si="6"/>
        <v>85349.025959999999</v>
      </c>
      <c r="F47" s="25">
        <f t="shared" si="7"/>
        <v>86914.011506666691</v>
      </c>
      <c r="G47" s="25">
        <f t="shared" si="8"/>
        <v>88478.997053333427</v>
      </c>
      <c r="H47" s="25">
        <f t="shared" si="9"/>
        <v>73034.526859911639</v>
      </c>
      <c r="I47" s="25">
        <f t="shared" si="10"/>
        <v>67620.350847459689</v>
      </c>
      <c r="M47" s="29" t="str">
        <f t="shared" si="11"/>
        <v>Ethiopia</v>
      </c>
      <c r="N47" s="62">
        <f>(INDEX('ART Totals'!$Z$128:$AT$274,MATCH($M47,'ART Totals'!$Y$128:$Y$274,0),MATCH(N$4,'ART Totals'!$Z$127:$AT$127,0))*VLOOKUP($M47,'Algorithms &amp; Assumptions'!$B$10:$H$129,5,FALSE))
+(INDEX('ART Forecast'!$C$8:$W$127,MATCH($M47,'ART Forecast'!$B$8:$B$127,0),MATCH(N$4,'ART Forecast'!$C$7:$W$7,0))*VLOOKUP($M47,'Algorithms &amp; Assumptions'!$B$10:$H$129,6,FALSE)*(1-VLOOKUP($M47,'Algorithms &amp; Assumptions'!$B$10:$J$129,9,FALSE))
+(INDEX('ART Forecast'!$C$8:$W$127,MATCH($M47,'ART Forecast'!$B$8:$B$127,0),MATCH(N$4,'ART Forecast'!$C$7:$W$7,0))*VLOOKUP($M47,'Algorithms &amp; Assumptions'!$B$10:$H$129,7,FALSE)*VLOOKUP($M47,'Algorithms &amp; Assumptions'!$B$10:$J$129,9,FALSE)*(VLOOKUP($M47,'Algorithms &amp; Assumptions'!$B$10:$C$129,2,FALSE))))</f>
        <v>92157.120879999988</v>
      </c>
      <c r="O47" s="62">
        <f>(INDEX('ART Totals'!$Z$128:$AT$274,MATCH($M47,'ART Totals'!$Y$128:$Y$274,0),MATCH(O$4,'ART Totals'!$Z$127:$AT$127,0))*VLOOKUP($M47,'Algorithms &amp; Assumptions'!$B$10:$H$129,5,FALSE))
+(INDEX('ART Forecast'!$C$8:$W$127,MATCH($M47,'ART Forecast'!$B$8:$B$127,0),MATCH(O$4,'ART Forecast'!$C$7:$W$7,0))*VLOOKUP($M47,'Algorithms &amp; Assumptions'!$B$10:$H$129,6,FALSE)*(1-VLOOKUP($M47,'Algorithms &amp; Assumptions'!$B$10:$J$129,9,FALSE))
+(INDEX('ART Forecast'!$C$8:$W$127,MATCH($M47,'ART Forecast'!$B$8:$B$127,0),MATCH(O$4,'ART Forecast'!$C$7:$W$7,0))*VLOOKUP($M47,'Algorithms &amp; Assumptions'!$B$10:$H$129,7,FALSE)*VLOOKUP($M47,'Algorithms &amp; Assumptions'!$B$10:$J$129,9,FALSE)*(VLOOKUP($M47,'Algorithms &amp; Assumptions'!$B$10:$C$129,2,FALSE))))</f>
        <v>82598.557946666682</v>
      </c>
      <c r="P47" s="62">
        <f>(INDEX('ART Totals'!$Z$128:$AT$274,MATCH($M47,'ART Totals'!$Y$128:$Y$274,0),MATCH(P$4,'ART Totals'!$Z$127:$AT$127,0))*VLOOKUP($M47,'Algorithms &amp; Assumptions'!$B$10:$H$129,5,FALSE))
+(INDEX('ART Forecast'!$C$8:$W$127,MATCH($M47,'ART Forecast'!$B$8:$B$127,0),MATCH(P$4,'ART Forecast'!$C$7:$W$7,0))*VLOOKUP($M47,'Algorithms &amp; Assumptions'!$B$10:$H$129,6,FALSE)*(1-VLOOKUP($M47,'Algorithms &amp; Assumptions'!$B$10:$J$129,9,FALSE))
+(INDEX('ART Forecast'!$C$8:$W$127,MATCH($M47,'ART Forecast'!$B$8:$B$127,0),MATCH(P$4,'ART Forecast'!$C$7:$W$7,0))*VLOOKUP($M47,'Algorithms &amp; Assumptions'!$B$10:$H$129,7,FALSE)*VLOOKUP($M47,'Algorithms &amp; Assumptions'!$B$10:$J$129,9,FALSE)*(VLOOKUP($M47,'Algorithms &amp; Assumptions'!$B$10:$C$129,2,FALSE))))</f>
        <v>84444.465013333334</v>
      </c>
      <c r="Q47" s="62">
        <f>(INDEX('ART Totals'!$Z$128:$AT$274,MATCH($M47,'ART Totals'!$Y$128:$Y$274,0),MATCH(Q$4,'ART Totals'!$Z$127:$AT$127,0))*VLOOKUP($M47,'Algorithms &amp; Assumptions'!$B$10:$H$129,5,FALSE))
+(INDEX('ART Forecast'!$C$8:$W$127,MATCH($M47,'ART Forecast'!$B$8:$B$127,0),MATCH(Q$4,'ART Forecast'!$C$7:$W$7,0))*VLOOKUP($M47,'Algorithms &amp; Assumptions'!$B$10:$H$129,6,FALSE)*(1-VLOOKUP($M47,'Algorithms &amp; Assumptions'!$B$10:$J$129,9,FALSE))
+(INDEX('ART Forecast'!$C$8:$W$127,MATCH($M47,'ART Forecast'!$B$8:$B$127,0),MATCH(Q$4,'ART Forecast'!$C$7:$W$7,0))*VLOOKUP($M47,'Algorithms &amp; Assumptions'!$B$10:$H$129,7,FALSE)*VLOOKUP($M47,'Algorithms &amp; Assumptions'!$B$10:$J$129,9,FALSE)*(VLOOKUP($M47,'Algorithms &amp; Assumptions'!$B$10:$C$129,2,FALSE))))</f>
        <v>86290.37208000003</v>
      </c>
      <c r="R47" s="62">
        <f>(INDEX('ART Totals'!$Z$128:$AT$274,MATCH($M47,'ART Totals'!$Y$128:$Y$274,0),MATCH(R$4,'ART Totals'!$Z$127:$AT$127,0))*VLOOKUP($M47,'Algorithms &amp; Assumptions'!$B$10:$H$129,5,FALSE))
+(INDEX('ART Forecast'!$C$8:$W$127,MATCH($M47,'ART Forecast'!$B$8:$B$127,0),MATCH(R$4,'ART Forecast'!$C$7:$W$7,0))*VLOOKUP($M47,'Algorithms &amp; Assumptions'!$B$10:$H$129,6,FALSE)*(1-VLOOKUP($M47,'Algorithms &amp; Assumptions'!$B$10:$J$129,9,FALSE))
+(INDEX('ART Forecast'!$C$8:$W$127,MATCH($M47,'ART Forecast'!$B$8:$B$127,0),MATCH(R$4,'ART Forecast'!$C$7:$W$7,0))*VLOOKUP($M47,'Algorithms &amp; Assumptions'!$B$10:$H$129,7,FALSE)*VLOOKUP($M47,'Algorithms &amp; Assumptions'!$B$10:$J$129,9,FALSE)*(VLOOKUP($M47,'Algorithms &amp; Assumptions'!$B$10:$C$129,2,FALSE))))</f>
        <v>88136.279146666755</v>
      </c>
      <c r="S47" s="62">
        <f>(INDEX('ART Totals'!$Z$128:$AT$274,MATCH($M47,'ART Totals'!$Y$128:$Y$274,0),MATCH(S$4,'ART Totals'!$Z$127:$AT$127,0))*VLOOKUP($M47,'Algorithms &amp; Assumptions'!$B$10:$H$129,5,FALSE))
+(INDEX('ART Forecast'!$C$8:$W$127,MATCH($M47,'ART Forecast'!$B$8:$B$127,0),MATCH(S$4,'ART Forecast'!$C$7:$W$7,0))*VLOOKUP($M47,'Algorithms &amp; Assumptions'!$B$10:$H$129,6,FALSE)*(1-VLOOKUP($M47,'Algorithms &amp; Assumptions'!$B$10:$J$129,9,FALSE))
+(INDEX('ART Forecast'!$C$8:$W$127,MATCH($M47,'ART Forecast'!$B$8:$B$127,0),MATCH(S$4,'ART Forecast'!$C$7:$W$7,0))*VLOOKUP($M47,'Algorithms &amp; Assumptions'!$B$10:$H$129,7,FALSE)*VLOOKUP($M47,'Algorithms &amp; Assumptions'!$B$10:$J$129,9,FALSE)*(VLOOKUP($M47,'Algorithms &amp; Assumptions'!$B$10:$C$129,2,FALSE))))</f>
        <v>72829.602139911643</v>
      </c>
      <c r="T47" s="62">
        <f>(INDEX('ART Totals'!$Z$128:$AT$274,MATCH($M47,'ART Totals'!$Y$128:$Y$274,0),MATCH(T$4,'ART Totals'!$Z$127:$AT$127,0))*VLOOKUP($M47,'Algorithms &amp; Assumptions'!$B$10:$H$129,5,FALSE))
+(INDEX('ART Forecast'!$C$8:$W$127,MATCH($M47,'ART Forecast'!$B$8:$B$127,0),MATCH(T$4,'ART Forecast'!$C$7:$W$7,0))*VLOOKUP($M47,'Algorithms &amp; Assumptions'!$B$10:$H$129,6,FALSE)*(1-VLOOKUP($M47,'Algorithms &amp; Assumptions'!$B$10:$J$129,9,FALSE))
+(INDEX('ART Forecast'!$C$8:$W$127,MATCH($M47,'ART Forecast'!$B$8:$B$127,0),MATCH(T$4,'ART Forecast'!$C$7:$W$7,0))*VLOOKUP($M47,'Algorithms &amp; Assumptions'!$B$10:$H$129,7,FALSE)*VLOOKUP($M47,'Algorithms &amp; Assumptions'!$B$10:$J$129,9,FALSE)*(VLOOKUP($M47,'Algorithms &amp; Assumptions'!$B$10:$C$129,2,FALSE))))</f>
        <v>67455.832647459683</v>
      </c>
      <c r="U47" s="6"/>
      <c r="V47" s="29" t="str">
        <f t="shared" si="12"/>
        <v>Ethiopia</v>
      </c>
      <c r="W47" s="63">
        <f>(INDEX('ART Totals'!$Z$251:$AT$370,MATCH($V47,'ART Totals'!$Y$251:$Y$370,0),MATCH(W$4,'ART Totals'!$Z$250:$AT$250,0))*VLOOKUP($V47,'Algorithms &amp; Assumptions'!$B$10:$H$129,5,FALSE))
+(INDEX('ART Forecast'!$C$131:$W$250,MATCH($V47,'ART Forecast'!$B$131:$B$250,0),MATCH(W$4,'ART Forecast'!$C$130:$W$130,0))*VLOOKUP($V47,'Algorithms &amp; Assumptions'!$B$10:$H$129,6,FALSE)*(1-VLOOKUP($V47,'Algorithms &amp; Assumptions'!$B$10:$J$129,9,FALSE))
+(INDEX('ART Forecast'!$C$131:$W$250,MATCH($V47,'ART Forecast'!$B$131:$B$250,0),MATCH(W$4,'ART Forecast'!$C$130:$W$130,0))*VLOOKUP($V47,'Algorithms &amp; Assumptions'!$B$10:$H$129,7,FALSE)*VLOOKUP($V47,'Algorithms &amp; Assumptions'!$B$10:$J$129,9,FALSE)*(VLOOKUP($V47,'Algorithms &amp; Assumptions'!$B$10:$C$129,2,FALSE))))</f>
        <v>2419.7923200000009</v>
      </c>
      <c r="X47" s="63">
        <f>(INDEX('ART Totals'!$Z$251:$AT$370,MATCH($V47,'ART Totals'!$Y$251:$Y$370,0),MATCH(X$4,'ART Totals'!$Z$250:$AT$250,0))*VLOOKUP($V47,'Algorithms &amp; Assumptions'!$B$10:$H$129,5,FALSE))
+(INDEX('ART Forecast'!$C$131:$W$250,MATCH($V47,'ART Forecast'!$B$131:$B$250,0),MATCH(X$4,'ART Forecast'!$C$130:$W$130,0))*VLOOKUP($V47,'Algorithms &amp; Assumptions'!$B$10:$H$129,6,FALSE)*(1-VLOOKUP($V47,'Algorithms &amp; Assumptions'!$B$10:$J$129,9,FALSE))
+(INDEX('ART Forecast'!$C$131:$W$250,MATCH($V47,'ART Forecast'!$B$131:$B$250,0),MATCH(X$4,'ART Forecast'!$C$130:$W$130,0))*VLOOKUP($V47,'Algorithms &amp; Assumptions'!$B$10:$H$129,7,FALSE)*VLOOKUP($V47,'Algorithms &amp; Assumptions'!$B$10:$J$129,9,FALSE)*(VLOOKUP($V47,'Algorithms &amp; Assumptions'!$B$10:$C$129,2,FALSE))))</f>
        <v>1185.4824666666673</v>
      </c>
      <c r="Y47" s="63">
        <f>(INDEX('ART Totals'!$Z$251:$AT$370,MATCH($V47,'ART Totals'!$Y$251:$Y$370,0),MATCH(Y$4,'ART Totals'!$Z$250:$AT$250,0))*VLOOKUP($V47,'Algorithms &amp; Assumptions'!$B$10:$H$129,5,FALSE))
+(INDEX('ART Forecast'!$C$131:$W$250,MATCH($V47,'ART Forecast'!$B$131:$B$250,0),MATCH(Y$4,'ART Forecast'!$C$130:$W$130,0))*VLOOKUP($V47,'Algorithms &amp; Assumptions'!$B$10:$H$129,6,FALSE)*(1-VLOOKUP($V47,'Algorithms &amp; Assumptions'!$B$10:$J$129,9,FALSE))
+(INDEX('ART Forecast'!$C$131:$W$250,MATCH($V47,'ART Forecast'!$B$131:$B$250,0),MATCH(Y$4,'ART Forecast'!$C$130:$W$130,0))*VLOOKUP($V47,'Algorithms &amp; Assumptions'!$B$10:$H$129,7,FALSE)*VLOOKUP($V47,'Algorithms &amp; Assumptions'!$B$10:$J$129,9,FALSE)*(VLOOKUP($V47,'Algorithms &amp; Assumptions'!$B$10:$C$129,2,FALSE))))</f>
        <v>904.56094666666775</v>
      </c>
      <c r="Z47" s="63">
        <f>(INDEX('ART Totals'!$Z$251:$AT$370,MATCH($V47,'ART Totals'!$Y$251:$Y$370,0),MATCH(Z$4,'ART Totals'!$Z$250:$AT$250,0))*VLOOKUP($V47,'Algorithms &amp; Assumptions'!$B$10:$H$129,5,FALSE))
+(INDEX('ART Forecast'!$C$131:$W$250,MATCH($V47,'ART Forecast'!$B$131:$B$250,0),MATCH(Z$4,'ART Forecast'!$C$130:$W$130,0))*VLOOKUP($V47,'Algorithms &amp; Assumptions'!$B$10:$H$129,6,FALSE)*(1-VLOOKUP($V47,'Algorithms &amp; Assumptions'!$B$10:$J$129,9,FALSE))
+(INDEX('ART Forecast'!$C$131:$W$250,MATCH($V47,'ART Forecast'!$B$131:$B$250,0),MATCH(Z$4,'ART Forecast'!$C$130:$W$130,0))*VLOOKUP($V47,'Algorithms &amp; Assumptions'!$B$10:$H$129,7,FALSE)*VLOOKUP($V47,'Algorithms &amp; Assumptions'!$B$10:$J$129,9,FALSE)*(VLOOKUP($V47,'Algorithms &amp; Assumptions'!$B$10:$C$129,2,FALSE))))</f>
        <v>623.6394266666681</v>
      </c>
      <c r="AA47" s="63">
        <f>(INDEX('ART Totals'!$Z$251:$AT$370,MATCH($V47,'ART Totals'!$Y$251:$Y$370,0),MATCH(AA$4,'ART Totals'!$Z$250:$AT$250,0))*VLOOKUP($V47,'Algorithms &amp; Assumptions'!$B$10:$H$129,5,FALSE))
+(INDEX('ART Forecast'!$C$131:$W$250,MATCH($V47,'ART Forecast'!$B$131:$B$250,0),MATCH(AA$4,'ART Forecast'!$C$130:$W$130,0))*VLOOKUP($V47,'Algorithms &amp; Assumptions'!$B$10:$H$129,6,FALSE)*(1-VLOOKUP($V47,'Algorithms &amp; Assumptions'!$B$10:$J$129,9,FALSE))
+(INDEX('ART Forecast'!$C$131:$W$250,MATCH($V47,'ART Forecast'!$B$131:$B$250,0),MATCH(AA$4,'ART Forecast'!$C$130:$W$130,0))*VLOOKUP($V47,'Algorithms &amp; Assumptions'!$B$10:$H$129,7,FALSE)*VLOOKUP($V47,'Algorithms &amp; Assumptions'!$B$10:$J$129,9,FALSE)*(VLOOKUP($V47,'Algorithms &amp; Assumptions'!$B$10:$C$129,2,FALSE))))</f>
        <v>342.71790666666845</v>
      </c>
      <c r="AB47" s="63">
        <f>(INDEX('ART Totals'!$Z$251:$AT$370,MATCH($V47,'ART Totals'!$Y$251:$Y$370,0),MATCH(AB$4,'ART Totals'!$Z$250:$AT$250,0))*VLOOKUP($V47,'Algorithms &amp; Assumptions'!$B$10:$H$129,5,FALSE))
+(INDEX('ART Forecast'!$C$131:$W$250,MATCH($V47,'ART Forecast'!$B$131:$B$250,0),MATCH(AB$4,'ART Forecast'!$C$130:$W$130,0))*VLOOKUP($V47,'Algorithms &amp; Assumptions'!$B$10:$H$129,6,FALSE)*(1-VLOOKUP($V47,'Algorithms &amp; Assumptions'!$B$10:$J$129,9,FALSE))
+(INDEX('ART Forecast'!$C$131:$W$250,MATCH($V47,'ART Forecast'!$B$131:$B$250,0),MATCH(AB$4,'ART Forecast'!$C$130:$W$130,0))*VLOOKUP($V47,'Algorithms &amp; Assumptions'!$B$10:$H$129,7,FALSE)*VLOOKUP($V47,'Algorithms &amp; Assumptions'!$B$10:$J$129,9,FALSE)*(VLOOKUP($V47,'Algorithms &amp; Assumptions'!$B$10:$C$129,2,FALSE))))</f>
        <v>204.92472000000026</v>
      </c>
      <c r="AC47" s="63">
        <f>(INDEX('ART Totals'!$Z$251:$AT$370,MATCH($V47,'ART Totals'!$Y$251:$Y$370,0),MATCH(AC$4,'ART Totals'!$Z$250:$AT$250,0))*VLOOKUP($V47,'Algorithms &amp; Assumptions'!$B$10:$H$129,5,FALSE))
+(INDEX('ART Forecast'!$C$131:$W$250,MATCH($V47,'ART Forecast'!$B$131:$B$250,0),MATCH(AC$4,'ART Forecast'!$C$130:$W$130,0))*VLOOKUP($V47,'Algorithms &amp; Assumptions'!$B$10:$H$129,6,FALSE)*(1-VLOOKUP($V47,'Algorithms &amp; Assumptions'!$B$10:$J$129,9,FALSE))
+(INDEX('ART Forecast'!$C$131:$W$250,MATCH($V47,'ART Forecast'!$B$131:$B$250,0),MATCH(AC$4,'ART Forecast'!$C$130:$W$130,0))*VLOOKUP($V47,'Algorithms &amp; Assumptions'!$B$10:$H$129,7,FALSE)*VLOOKUP($V47,'Algorithms &amp; Assumptions'!$B$10:$J$129,9,FALSE)*(VLOOKUP($V47,'Algorithms &amp; Assumptions'!$B$10:$C$129,2,FALSE))))</f>
        <v>164.51820000000021</v>
      </c>
    </row>
    <row r="48" spans="2:29" x14ac:dyDescent="0.35">
      <c r="B48" s="29" t="str">
        <f>'ART Totals'!B47</f>
        <v>Fiji</v>
      </c>
      <c r="C48" s="25">
        <f t="shared" si="4"/>
        <v>50.179360000000003</v>
      </c>
      <c r="D48" s="25">
        <f t="shared" si="5"/>
        <v>149.99658666666673</v>
      </c>
      <c r="E48" s="25">
        <f t="shared" si="6"/>
        <v>157.76214666666675</v>
      </c>
      <c r="F48" s="25">
        <f t="shared" si="7"/>
        <v>165.52770666666675</v>
      </c>
      <c r="G48" s="25">
        <f t="shared" si="8"/>
        <v>173.2932666666668</v>
      </c>
      <c r="H48" s="25">
        <f t="shared" si="9"/>
        <v>181.05882666666679</v>
      </c>
      <c r="I48" s="25">
        <f t="shared" si="10"/>
        <v>188.82438666666675</v>
      </c>
      <c r="M48" s="29" t="str">
        <f t="shared" si="11"/>
        <v>Fiji</v>
      </c>
      <c r="N48" s="62">
        <f>(INDEX('ART Totals'!$Z$128:$AT$274,MATCH($M48,'ART Totals'!$Y$128:$Y$274,0),MATCH(N$4,'ART Totals'!$Z$127:$AT$127,0))*VLOOKUP($M48,'Algorithms &amp; Assumptions'!$B$10:$H$129,5,FALSE))
+(INDEX('ART Forecast'!$C$8:$W$127,MATCH($M48,'ART Forecast'!$B$8:$B$127,0),MATCH(N$4,'ART Forecast'!$C$7:$W$7,0))*VLOOKUP($M48,'Algorithms &amp; Assumptions'!$B$10:$H$129,6,FALSE)*(1-VLOOKUP($M48,'Algorithms &amp; Assumptions'!$B$10:$J$129,9,FALSE))
+(INDEX('ART Forecast'!$C$8:$W$127,MATCH($M48,'ART Forecast'!$B$8:$B$127,0),MATCH(N$4,'ART Forecast'!$C$7:$W$7,0))*VLOOKUP($M48,'Algorithms &amp; Assumptions'!$B$10:$H$129,7,FALSE)*VLOOKUP($M48,'Algorithms &amp; Assumptions'!$B$10:$J$129,9,FALSE)*(VLOOKUP($M48,'Algorithms &amp; Assumptions'!$B$10:$C$129,2,FALSE))))</f>
        <v>30.547440000000005</v>
      </c>
      <c r="O48" s="62">
        <f>(INDEX('ART Totals'!$Z$128:$AT$274,MATCH($M48,'ART Totals'!$Y$128:$Y$274,0),MATCH(O$4,'ART Totals'!$Z$127:$AT$127,0))*VLOOKUP($M48,'Algorithms &amp; Assumptions'!$B$10:$H$129,5,FALSE))
+(INDEX('ART Forecast'!$C$8:$W$127,MATCH($M48,'ART Forecast'!$B$8:$B$127,0),MATCH(O$4,'ART Forecast'!$C$7:$W$7,0))*VLOOKUP($M48,'Algorithms &amp; Assumptions'!$B$10:$H$129,6,FALSE)*(1-VLOOKUP($M48,'Algorithms &amp; Assumptions'!$B$10:$J$129,9,FALSE))
+(INDEX('ART Forecast'!$C$8:$W$127,MATCH($M48,'ART Forecast'!$B$8:$B$127,0),MATCH(O$4,'ART Forecast'!$C$7:$W$7,0))*VLOOKUP($M48,'Algorithms &amp; Assumptions'!$B$10:$H$129,7,FALSE)*VLOOKUP($M48,'Algorithms &amp; Assumptions'!$B$10:$J$129,9,FALSE)*(VLOOKUP($M48,'Algorithms &amp; Assumptions'!$B$10:$C$129,2,FALSE))))</f>
        <v>134.69441333333339</v>
      </c>
      <c r="P48" s="62">
        <f>(INDEX('ART Totals'!$Z$128:$AT$274,MATCH($M48,'ART Totals'!$Y$128:$Y$274,0),MATCH(P$4,'ART Totals'!$Z$127:$AT$127,0))*VLOOKUP($M48,'Algorithms &amp; Assumptions'!$B$10:$H$129,5,FALSE))
+(INDEX('ART Forecast'!$C$8:$W$127,MATCH($M48,'ART Forecast'!$B$8:$B$127,0),MATCH(P$4,'ART Forecast'!$C$7:$W$7,0))*VLOOKUP($M48,'Algorithms &amp; Assumptions'!$B$10:$H$129,6,FALSE)*(1-VLOOKUP($M48,'Algorithms &amp; Assumptions'!$B$10:$J$129,9,FALSE))
+(INDEX('ART Forecast'!$C$8:$W$127,MATCH($M48,'ART Forecast'!$B$8:$B$127,0),MATCH(P$4,'ART Forecast'!$C$7:$W$7,0))*VLOOKUP($M48,'Algorithms &amp; Assumptions'!$B$10:$H$129,7,FALSE)*VLOOKUP($M48,'Algorithms &amp; Assumptions'!$B$10:$J$129,9,FALSE)*(VLOOKUP($M48,'Algorithms &amp; Assumptions'!$B$10:$C$129,2,FALSE))))</f>
        <v>141.49138666666676</v>
      </c>
      <c r="Q48" s="62">
        <f>(INDEX('ART Totals'!$Z$128:$AT$274,MATCH($M48,'ART Totals'!$Y$128:$Y$274,0),MATCH(Q$4,'ART Totals'!$Z$127:$AT$127,0))*VLOOKUP($M48,'Algorithms &amp; Assumptions'!$B$10:$H$129,5,FALSE))
+(INDEX('ART Forecast'!$C$8:$W$127,MATCH($M48,'ART Forecast'!$B$8:$B$127,0),MATCH(Q$4,'ART Forecast'!$C$7:$W$7,0))*VLOOKUP($M48,'Algorithms &amp; Assumptions'!$B$10:$H$129,6,FALSE)*(1-VLOOKUP($M48,'Algorithms &amp; Assumptions'!$B$10:$J$129,9,FALSE))
+(INDEX('ART Forecast'!$C$8:$W$127,MATCH($M48,'ART Forecast'!$B$8:$B$127,0),MATCH(Q$4,'ART Forecast'!$C$7:$W$7,0))*VLOOKUP($M48,'Algorithms &amp; Assumptions'!$B$10:$H$129,7,FALSE)*VLOOKUP($M48,'Algorithms &amp; Assumptions'!$B$10:$J$129,9,FALSE)*(VLOOKUP($M48,'Algorithms &amp; Assumptions'!$B$10:$C$129,2,FALSE))))</f>
        <v>148.28836000000007</v>
      </c>
      <c r="R48" s="62">
        <f>(INDEX('ART Totals'!$Z$128:$AT$274,MATCH($M48,'ART Totals'!$Y$128:$Y$274,0),MATCH(R$4,'ART Totals'!$Z$127:$AT$127,0))*VLOOKUP($M48,'Algorithms &amp; Assumptions'!$B$10:$H$129,5,FALSE))
+(INDEX('ART Forecast'!$C$8:$W$127,MATCH($M48,'ART Forecast'!$B$8:$B$127,0),MATCH(R$4,'ART Forecast'!$C$7:$W$7,0))*VLOOKUP($M48,'Algorithms &amp; Assumptions'!$B$10:$H$129,6,FALSE)*(1-VLOOKUP($M48,'Algorithms &amp; Assumptions'!$B$10:$J$129,9,FALSE))
+(INDEX('ART Forecast'!$C$8:$W$127,MATCH($M48,'ART Forecast'!$B$8:$B$127,0),MATCH(R$4,'ART Forecast'!$C$7:$W$7,0))*VLOOKUP($M48,'Algorithms &amp; Assumptions'!$B$10:$H$129,7,FALSE)*VLOOKUP($M48,'Algorithms &amp; Assumptions'!$B$10:$J$129,9,FALSE)*(VLOOKUP($M48,'Algorithms &amp; Assumptions'!$B$10:$C$129,2,FALSE))))</f>
        <v>155.08533333333347</v>
      </c>
      <c r="S48" s="62">
        <f>(INDEX('ART Totals'!$Z$128:$AT$274,MATCH($M48,'ART Totals'!$Y$128:$Y$274,0),MATCH(S$4,'ART Totals'!$Z$127:$AT$127,0))*VLOOKUP($M48,'Algorithms &amp; Assumptions'!$B$10:$H$129,5,FALSE))
+(INDEX('ART Forecast'!$C$8:$W$127,MATCH($M48,'ART Forecast'!$B$8:$B$127,0),MATCH(S$4,'ART Forecast'!$C$7:$W$7,0))*VLOOKUP($M48,'Algorithms &amp; Assumptions'!$B$10:$H$129,6,FALSE)*(1-VLOOKUP($M48,'Algorithms &amp; Assumptions'!$B$10:$J$129,9,FALSE))
+(INDEX('ART Forecast'!$C$8:$W$127,MATCH($M48,'ART Forecast'!$B$8:$B$127,0),MATCH(S$4,'ART Forecast'!$C$7:$W$7,0))*VLOOKUP($M48,'Algorithms &amp; Assumptions'!$B$10:$H$129,7,FALSE)*VLOOKUP($M48,'Algorithms &amp; Assumptions'!$B$10:$J$129,9,FALSE)*(VLOOKUP($M48,'Algorithms &amp; Assumptions'!$B$10:$C$129,2,FALSE))))</f>
        <v>161.88230666666678</v>
      </c>
      <c r="T48" s="62">
        <f>(INDEX('ART Totals'!$Z$128:$AT$274,MATCH($M48,'ART Totals'!$Y$128:$Y$274,0),MATCH(T$4,'ART Totals'!$Z$127:$AT$127,0))*VLOOKUP($M48,'Algorithms &amp; Assumptions'!$B$10:$H$129,5,FALSE))
+(INDEX('ART Forecast'!$C$8:$W$127,MATCH($M48,'ART Forecast'!$B$8:$B$127,0),MATCH(T$4,'ART Forecast'!$C$7:$W$7,0))*VLOOKUP($M48,'Algorithms &amp; Assumptions'!$B$10:$H$129,6,FALSE)*(1-VLOOKUP($M48,'Algorithms &amp; Assumptions'!$B$10:$J$129,9,FALSE))
+(INDEX('ART Forecast'!$C$8:$W$127,MATCH($M48,'ART Forecast'!$B$8:$B$127,0),MATCH(T$4,'ART Forecast'!$C$7:$W$7,0))*VLOOKUP($M48,'Algorithms &amp; Assumptions'!$B$10:$H$129,7,FALSE)*VLOOKUP($M48,'Algorithms &amp; Assumptions'!$B$10:$J$129,9,FALSE)*(VLOOKUP($M48,'Algorithms &amp; Assumptions'!$B$10:$C$129,2,FALSE))))</f>
        <v>168.67928000000009</v>
      </c>
      <c r="U48" s="6"/>
      <c r="V48" s="29" t="str">
        <f t="shared" si="12"/>
        <v>Fiji</v>
      </c>
      <c r="W48" s="63">
        <f>(INDEX('ART Totals'!$Z$251:$AT$370,MATCH($V48,'ART Totals'!$Y$251:$Y$370,0),MATCH(W$4,'ART Totals'!$Z$250:$AT$250,0))*VLOOKUP($V48,'Algorithms &amp; Assumptions'!$B$10:$H$129,5,FALSE))
+(INDEX('ART Forecast'!$C$131:$W$250,MATCH($V48,'ART Forecast'!$B$131:$B$250,0),MATCH(W$4,'ART Forecast'!$C$130:$W$130,0))*VLOOKUP($V48,'Algorithms &amp; Assumptions'!$B$10:$H$129,6,FALSE)*(1-VLOOKUP($V48,'Algorithms &amp; Assumptions'!$B$10:$J$129,9,FALSE))
+(INDEX('ART Forecast'!$C$131:$W$250,MATCH($V48,'ART Forecast'!$B$131:$B$250,0),MATCH(W$4,'ART Forecast'!$C$130:$W$130,0))*VLOOKUP($V48,'Algorithms &amp; Assumptions'!$B$10:$H$129,7,FALSE)*VLOOKUP($V48,'Algorithms &amp; Assumptions'!$B$10:$J$129,9,FALSE)*(VLOOKUP($V48,'Algorithms &amp; Assumptions'!$B$10:$C$129,2,FALSE))))</f>
        <v>19.631920000000001</v>
      </c>
      <c r="X48" s="63">
        <f>(INDEX('ART Totals'!$Z$251:$AT$370,MATCH($V48,'ART Totals'!$Y$251:$Y$370,0),MATCH(X$4,'ART Totals'!$Z$250:$AT$250,0))*VLOOKUP($V48,'Algorithms &amp; Assumptions'!$B$10:$H$129,5,FALSE))
+(INDEX('ART Forecast'!$C$131:$W$250,MATCH($V48,'ART Forecast'!$B$131:$B$250,0),MATCH(X$4,'ART Forecast'!$C$130:$W$130,0))*VLOOKUP($V48,'Algorithms &amp; Assumptions'!$B$10:$H$129,6,FALSE)*(1-VLOOKUP($V48,'Algorithms &amp; Assumptions'!$B$10:$J$129,9,FALSE))
+(INDEX('ART Forecast'!$C$131:$W$250,MATCH($V48,'ART Forecast'!$B$131:$B$250,0),MATCH(X$4,'ART Forecast'!$C$130:$W$130,0))*VLOOKUP($V48,'Algorithms &amp; Assumptions'!$B$10:$H$129,7,FALSE)*VLOOKUP($V48,'Algorithms &amp; Assumptions'!$B$10:$J$129,9,FALSE)*(VLOOKUP($V48,'Algorithms &amp; Assumptions'!$B$10:$C$129,2,FALSE))))</f>
        <v>15.302173333333336</v>
      </c>
      <c r="Y48" s="63">
        <f>(INDEX('ART Totals'!$Z$251:$AT$370,MATCH($V48,'ART Totals'!$Y$251:$Y$370,0),MATCH(Y$4,'ART Totals'!$Z$250:$AT$250,0))*VLOOKUP($V48,'Algorithms &amp; Assumptions'!$B$10:$H$129,5,FALSE))
+(INDEX('ART Forecast'!$C$131:$W$250,MATCH($V48,'ART Forecast'!$B$131:$B$250,0),MATCH(Y$4,'ART Forecast'!$C$130:$W$130,0))*VLOOKUP($V48,'Algorithms &amp; Assumptions'!$B$10:$H$129,6,FALSE)*(1-VLOOKUP($V48,'Algorithms &amp; Assumptions'!$B$10:$J$129,9,FALSE))
+(INDEX('ART Forecast'!$C$131:$W$250,MATCH($V48,'ART Forecast'!$B$131:$B$250,0),MATCH(Y$4,'ART Forecast'!$C$130:$W$130,0))*VLOOKUP($V48,'Algorithms &amp; Assumptions'!$B$10:$H$129,7,FALSE)*VLOOKUP($V48,'Algorithms &amp; Assumptions'!$B$10:$J$129,9,FALSE)*(VLOOKUP($V48,'Algorithms &amp; Assumptions'!$B$10:$C$129,2,FALSE))))</f>
        <v>16.270760000000003</v>
      </c>
      <c r="Z48" s="63">
        <f>(INDEX('ART Totals'!$Z$251:$AT$370,MATCH($V48,'ART Totals'!$Y$251:$Y$370,0),MATCH(Z$4,'ART Totals'!$Z$250:$AT$250,0))*VLOOKUP($V48,'Algorithms &amp; Assumptions'!$B$10:$H$129,5,FALSE))
+(INDEX('ART Forecast'!$C$131:$W$250,MATCH($V48,'ART Forecast'!$B$131:$B$250,0),MATCH(Z$4,'ART Forecast'!$C$130:$W$130,0))*VLOOKUP($V48,'Algorithms &amp; Assumptions'!$B$10:$H$129,6,FALSE)*(1-VLOOKUP($V48,'Algorithms &amp; Assumptions'!$B$10:$J$129,9,FALSE))
+(INDEX('ART Forecast'!$C$131:$W$250,MATCH($V48,'ART Forecast'!$B$131:$B$250,0),MATCH(Z$4,'ART Forecast'!$C$130:$W$130,0))*VLOOKUP($V48,'Algorithms &amp; Assumptions'!$B$10:$H$129,7,FALSE)*VLOOKUP($V48,'Algorithms &amp; Assumptions'!$B$10:$J$129,9,FALSE)*(VLOOKUP($V48,'Algorithms &amp; Assumptions'!$B$10:$C$129,2,FALSE))))</f>
        <v>17.239346666666677</v>
      </c>
      <c r="AA48" s="63">
        <f>(INDEX('ART Totals'!$Z$251:$AT$370,MATCH($V48,'ART Totals'!$Y$251:$Y$370,0),MATCH(AA$4,'ART Totals'!$Z$250:$AT$250,0))*VLOOKUP($V48,'Algorithms &amp; Assumptions'!$B$10:$H$129,5,FALSE))
+(INDEX('ART Forecast'!$C$131:$W$250,MATCH($V48,'ART Forecast'!$B$131:$B$250,0),MATCH(AA$4,'ART Forecast'!$C$130:$W$130,0))*VLOOKUP($V48,'Algorithms &amp; Assumptions'!$B$10:$H$129,6,FALSE)*(1-VLOOKUP($V48,'Algorithms &amp; Assumptions'!$B$10:$J$129,9,FALSE))
+(INDEX('ART Forecast'!$C$131:$W$250,MATCH($V48,'ART Forecast'!$B$131:$B$250,0),MATCH(AA$4,'ART Forecast'!$C$130:$W$130,0))*VLOOKUP($V48,'Algorithms &amp; Assumptions'!$B$10:$H$129,7,FALSE)*VLOOKUP($V48,'Algorithms &amp; Assumptions'!$B$10:$J$129,9,FALSE)*(VLOOKUP($V48,'Algorithms &amp; Assumptions'!$B$10:$C$129,2,FALSE))))</f>
        <v>18.20793333333334</v>
      </c>
      <c r="AB48" s="63">
        <f>(INDEX('ART Totals'!$Z$251:$AT$370,MATCH($V48,'ART Totals'!$Y$251:$Y$370,0),MATCH(AB$4,'ART Totals'!$Z$250:$AT$250,0))*VLOOKUP($V48,'Algorithms &amp; Assumptions'!$B$10:$H$129,5,FALSE))
+(INDEX('ART Forecast'!$C$131:$W$250,MATCH($V48,'ART Forecast'!$B$131:$B$250,0),MATCH(AB$4,'ART Forecast'!$C$130:$W$130,0))*VLOOKUP($V48,'Algorithms &amp; Assumptions'!$B$10:$H$129,6,FALSE)*(1-VLOOKUP($V48,'Algorithms &amp; Assumptions'!$B$10:$J$129,9,FALSE))
+(INDEX('ART Forecast'!$C$131:$W$250,MATCH($V48,'ART Forecast'!$B$131:$B$250,0),MATCH(AB$4,'ART Forecast'!$C$130:$W$130,0))*VLOOKUP($V48,'Algorithms &amp; Assumptions'!$B$10:$H$129,7,FALSE)*VLOOKUP($V48,'Algorithms &amp; Assumptions'!$B$10:$J$129,9,FALSE)*(VLOOKUP($V48,'Algorithms &amp; Assumptions'!$B$10:$C$129,2,FALSE))))</f>
        <v>19.176519999999996</v>
      </c>
      <c r="AC48" s="63">
        <f>(INDEX('ART Totals'!$Z$251:$AT$370,MATCH($V48,'ART Totals'!$Y$251:$Y$370,0),MATCH(AC$4,'ART Totals'!$Z$250:$AT$250,0))*VLOOKUP($V48,'Algorithms &amp; Assumptions'!$B$10:$H$129,5,FALSE))
+(INDEX('ART Forecast'!$C$131:$W$250,MATCH($V48,'ART Forecast'!$B$131:$B$250,0),MATCH(AC$4,'ART Forecast'!$C$130:$W$130,0))*VLOOKUP($V48,'Algorithms &amp; Assumptions'!$B$10:$H$129,6,FALSE)*(1-VLOOKUP($V48,'Algorithms &amp; Assumptions'!$B$10:$J$129,9,FALSE))
+(INDEX('ART Forecast'!$C$131:$W$250,MATCH($V48,'ART Forecast'!$B$131:$B$250,0),MATCH(AC$4,'ART Forecast'!$C$130:$W$130,0))*VLOOKUP($V48,'Algorithms &amp; Assumptions'!$B$10:$H$129,7,FALSE)*VLOOKUP($V48,'Algorithms &amp; Assumptions'!$B$10:$J$129,9,FALSE)*(VLOOKUP($V48,'Algorithms &amp; Assumptions'!$B$10:$C$129,2,FALSE))))</f>
        <v>20.145106666666663</v>
      </c>
    </row>
    <row r="49" spans="2:29" x14ac:dyDescent="0.35">
      <c r="B49" s="29" t="str">
        <f>'ART Totals'!B48</f>
        <v>Gabon</v>
      </c>
      <c r="C49" s="25">
        <f t="shared" si="4"/>
        <v>7810.8097099999995</v>
      </c>
      <c r="D49" s="25">
        <f t="shared" si="5"/>
        <v>6379.0887966666669</v>
      </c>
      <c r="E49" s="25">
        <f t="shared" si="6"/>
        <v>6620.5045500000015</v>
      </c>
      <c r="F49" s="25">
        <f t="shared" si="7"/>
        <v>6861.9203033333324</v>
      </c>
      <c r="G49" s="25">
        <f t="shared" si="8"/>
        <v>7103.3360566666688</v>
      </c>
      <c r="H49" s="25">
        <f t="shared" si="9"/>
        <v>7344.7518100000007</v>
      </c>
      <c r="I49" s="25">
        <f t="shared" si="10"/>
        <v>7586.1675633333325</v>
      </c>
      <c r="M49" s="29" t="str">
        <f t="shared" si="11"/>
        <v>Gabon</v>
      </c>
      <c r="N49" s="62">
        <f>(INDEX('ART Totals'!$Z$128:$AT$274,MATCH($M49,'ART Totals'!$Y$128:$Y$274,0),MATCH(N$4,'ART Totals'!$Z$127:$AT$127,0))*VLOOKUP($M49,'Algorithms &amp; Assumptions'!$B$10:$H$129,5,FALSE))
+(INDEX('ART Forecast'!$C$8:$W$127,MATCH($M49,'ART Forecast'!$B$8:$B$127,0),MATCH(N$4,'ART Forecast'!$C$7:$W$7,0))*VLOOKUP($M49,'Algorithms &amp; Assumptions'!$B$10:$H$129,6,FALSE)*(1-VLOOKUP($M49,'Algorithms &amp; Assumptions'!$B$10:$J$129,9,FALSE))
+(INDEX('ART Forecast'!$C$8:$W$127,MATCH($M49,'ART Forecast'!$B$8:$B$127,0),MATCH(N$4,'ART Forecast'!$C$7:$W$7,0))*VLOOKUP($M49,'Algorithms &amp; Assumptions'!$B$10:$H$129,7,FALSE)*VLOOKUP($M49,'Algorithms &amp; Assumptions'!$B$10:$J$129,9,FALSE)*(VLOOKUP($M49,'Algorithms &amp; Assumptions'!$B$10:$C$129,2,FALSE))))</f>
        <v>7734.3413399999999</v>
      </c>
      <c r="O49" s="62">
        <f>(INDEX('ART Totals'!$Z$128:$AT$274,MATCH($M49,'ART Totals'!$Y$128:$Y$274,0),MATCH(O$4,'ART Totals'!$Z$127:$AT$127,0))*VLOOKUP($M49,'Algorithms &amp; Assumptions'!$B$10:$H$129,5,FALSE))
+(INDEX('ART Forecast'!$C$8:$W$127,MATCH($M49,'ART Forecast'!$B$8:$B$127,0),MATCH(O$4,'ART Forecast'!$C$7:$W$7,0))*VLOOKUP($M49,'Algorithms &amp; Assumptions'!$B$10:$H$129,6,FALSE)*(1-VLOOKUP($M49,'Algorithms &amp; Assumptions'!$B$10:$J$129,9,FALSE))
+(INDEX('ART Forecast'!$C$8:$W$127,MATCH($M49,'ART Forecast'!$B$8:$B$127,0),MATCH(O$4,'ART Forecast'!$C$7:$W$7,0))*VLOOKUP($M49,'Algorithms &amp; Assumptions'!$B$10:$H$129,7,FALSE)*VLOOKUP($M49,'Algorithms &amp; Assumptions'!$B$10:$J$129,9,FALSE)*(VLOOKUP($M49,'Algorithms &amp; Assumptions'!$B$10:$C$129,2,FALSE))))</f>
        <v>6297.56358</v>
      </c>
      <c r="P49" s="62">
        <f>(INDEX('ART Totals'!$Z$128:$AT$274,MATCH($M49,'ART Totals'!$Y$128:$Y$274,0),MATCH(P$4,'ART Totals'!$Z$127:$AT$127,0))*VLOOKUP($M49,'Algorithms &amp; Assumptions'!$B$10:$H$129,5,FALSE))
+(INDEX('ART Forecast'!$C$8:$W$127,MATCH($M49,'ART Forecast'!$B$8:$B$127,0),MATCH(P$4,'ART Forecast'!$C$7:$W$7,0))*VLOOKUP($M49,'Algorithms &amp; Assumptions'!$B$10:$H$129,6,FALSE)*(1-VLOOKUP($M49,'Algorithms &amp; Assumptions'!$B$10:$J$129,9,FALSE))
+(INDEX('ART Forecast'!$C$8:$W$127,MATCH($M49,'ART Forecast'!$B$8:$B$127,0),MATCH(P$4,'ART Forecast'!$C$7:$W$7,0))*VLOOKUP($M49,'Algorithms &amp; Assumptions'!$B$10:$H$129,7,FALSE)*VLOOKUP($M49,'Algorithms &amp; Assumptions'!$B$10:$J$129,9,FALSE)*(VLOOKUP($M49,'Algorithms &amp; Assumptions'!$B$10:$C$129,2,FALSE))))</f>
        <v>6545.7658200000014</v>
      </c>
      <c r="Q49" s="62">
        <f>(INDEX('ART Totals'!$Z$128:$AT$274,MATCH($M49,'ART Totals'!$Y$128:$Y$274,0),MATCH(Q$4,'ART Totals'!$Z$127:$AT$127,0))*VLOOKUP($M49,'Algorithms &amp; Assumptions'!$B$10:$H$129,5,FALSE))
+(INDEX('ART Forecast'!$C$8:$W$127,MATCH($M49,'ART Forecast'!$B$8:$B$127,0),MATCH(Q$4,'ART Forecast'!$C$7:$W$7,0))*VLOOKUP($M49,'Algorithms &amp; Assumptions'!$B$10:$H$129,6,FALSE)*(1-VLOOKUP($M49,'Algorithms &amp; Assumptions'!$B$10:$J$129,9,FALSE))
+(INDEX('ART Forecast'!$C$8:$W$127,MATCH($M49,'ART Forecast'!$B$8:$B$127,0),MATCH(Q$4,'ART Forecast'!$C$7:$W$7,0))*VLOOKUP($M49,'Algorithms &amp; Assumptions'!$B$10:$H$129,7,FALSE)*VLOOKUP($M49,'Algorithms &amp; Assumptions'!$B$10:$J$129,9,FALSE)*(VLOOKUP($M49,'Algorithms &amp; Assumptions'!$B$10:$C$129,2,FALSE))))</f>
        <v>6793.9680599999992</v>
      </c>
      <c r="R49" s="62">
        <f>(INDEX('ART Totals'!$Z$128:$AT$274,MATCH($M49,'ART Totals'!$Y$128:$Y$274,0),MATCH(R$4,'ART Totals'!$Z$127:$AT$127,0))*VLOOKUP($M49,'Algorithms &amp; Assumptions'!$B$10:$H$129,5,FALSE))
+(INDEX('ART Forecast'!$C$8:$W$127,MATCH($M49,'ART Forecast'!$B$8:$B$127,0),MATCH(R$4,'ART Forecast'!$C$7:$W$7,0))*VLOOKUP($M49,'Algorithms &amp; Assumptions'!$B$10:$H$129,6,FALSE)*(1-VLOOKUP($M49,'Algorithms &amp; Assumptions'!$B$10:$J$129,9,FALSE))
+(INDEX('ART Forecast'!$C$8:$W$127,MATCH($M49,'ART Forecast'!$B$8:$B$127,0),MATCH(R$4,'ART Forecast'!$C$7:$W$7,0))*VLOOKUP($M49,'Algorithms &amp; Assumptions'!$B$10:$H$129,7,FALSE)*VLOOKUP($M49,'Algorithms &amp; Assumptions'!$B$10:$J$129,9,FALSE)*(VLOOKUP($M49,'Algorithms &amp; Assumptions'!$B$10:$C$129,2,FALSE))))</f>
        <v>7042.1703000000025</v>
      </c>
      <c r="S49" s="62">
        <f>(INDEX('ART Totals'!$Z$128:$AT$274,MATCH($M49,'ART Totals'!$Y$128:$Y$274,0),MATCH(S$4,'ART Totals'!$Z$127:$AT$127,0))*VLOOKUP($M49,'Algorithms &amp; Assumptions'!$B$10:$H$129,5,FALSE))
+(INDEX('ART Forecast'!$C$8:$W$127,MATCH($M49,'ART Forecast'!$B$8:$B$127,0),MATCH(S$4,'ART Forecast'!$C$7:$W$7,0))*VLOOKUP($M49,'Algorithms &amp; Assumptions'!$B$10:$H$129,6,FALSE)*(1-VLOOKUP($M49,'Algorithms &amp; Assumptions'!$B$10:$J$129,9,FALSE))
+(INDEX('ART Forecast'!$C$8:$W$127,MATCH($M49,'ART Forecast'!$B$8:$B$127,0),MATCH(S$4,'ART Forecast'!$C$7:$W$7,0))*VLOOKUP($M49,'Algorithms &amp; Assumptions'!$B$10:$H$129,7,FALSE)*VLOOKUP($M49,'Algorithms &amp; Assumptions'!$B$10:$J$129,9,FALSE)*(VLOOKUP($M49,'Algorithms &amp; Assumptions'!$B$10:$C$129,2,FALSE))))</f>
        <v>7290.3725400000003</v>
      </c>
      <c r="T49" s="62">
        <f>(INDEX('ART Totals'!$Z$128:$AT$274,MATCH($M49,'ART Totals'!$Y$128:$Y$274,0),MATCH(T$4,'ART Totals'!$Z$127:$AT$127,0))*VLOOKUP($M49,'Algorithms &amp; Assumptions'!$B$10:$H$129,5,FALSE))
+(INDEX('ART Forecast'!$C$8:$W$127,MATCH($M49,'ART Forecast'!$B$8:$B$127,0),MATCH(T$4,'ART Forecast'!$C$7:$W$7,0))*VLOOKUP($M49,'Algorithms &amp; Assumptions'!$B$10:$H$129,6,FALSE)*(1-VLOOKUP($M49,'Algorithms &amp; Assumptions'!$B$10:$J$129,9,FALSE))
+(INDEX('ART Forecast'!$C$8:$W$127,MATCH($M49,'ART Forecast'!$B$8:$B$127,0),MATCH(T$4,'ART Forecast'!$C$7:$W$7,0))*VLOOKUP($M49,'Algorithms &amp; Assumptions'!$B$10:$H$129,7,FALSE)*VLOOKUP($M49,'Algorithms &amp; Assumptions'!$B$10:$J$129,9,FALSE)*(VLOOKUP($M49,'Algorithms &amp; Assumptions'!$B$10:$C$129,2,FALSE))))</f>
        <v>7538.574779999999</v>
      </c>
      <c r="U49" s="6"/>
      <c r="V49" s="29" t="str">
        <f t="shared" si="12"/>
        <v>Gabon</v>
      </c>
      <c r="W49" s="63">
        <f>(INDEX('ART Totals'!$Z$251:$AT$370,MATCH($V49,'ART Totals'!$Y$251:$Y$370,0),MATCH(W$4,'ART Totals'!$Z$250:$AT$250,0))*VLOOKUP($V49,'Algorithms &amp; Assumptions'!$B$10:$H$129,5,FALSE))
+(INDEX('ART Forecast'!$C$131:$W$250,MATCH($V49,'ART Forecast'!$B$131:$B$250,0),MATCH(W$4,'ART Forecast'!$C$130:$W$130,0))*VLOOKUP($V49,'Algorithms &amp; Assumptions'!$B$10:$H$129,6,FALSE)*(1-VLOOKUP($V49,'Algorithms &amp; Assumptions'!$B$10:$J$129,9,FALSE))
+(INDEX('ART Forecast'!$C$131:$W$250,MATCH($V49,'ART Forecast'!$B$131:$B$250,0),MATCH(W$4,'ART Forecast'!$C$130:$W$130,0))*VLOOKUP($V49,'Algorithms &amp; Assumptions'!$B$10:$H$129,7,FALSE)*VLOOKUP($V49,'Algorithms &amp; Assumptions'!$B$10:$J$129,9,FALSE)*(VLOOKUP($V49,'Algorithms &amp; Assumptions'!$B$10:$C$129,2,FALSE))))</f>
        <v>76.468370000000021</v>
      </c>
      <c r="X49" s="63">
        <f>(INDEX('ART Totals'!$Z$251:$AT$370,MATCH($V49,'ART Totals'!$Y$251:$Y$370,0),MATCH(X$4,'ART Totals'!$Z$250:$AT$250,0))*VLOOKUP($V49,'Algorithms &amp; Assumptions'!$B$10:$H$129,5,FALSE))
+(INDEX('ART Forecast'!$C$131:$W$250,MATCH($V49,'ART Forecast'!$B$131:$B$250,0),MATCH(X$4,'ART Forecast'!$C$130:$W$130,0))*VLOOKUP($V49,'Algorithms &amp; Assumptions'!$B$10:$H$129,6,FALSE)*(1-VLOOKUP($V49,'Algorithms &amp; Assumptions'!$B$10:$J$129,9,FALSE))
+(INDEX('ART Forecast'!$C$131:$W$250,MATCH($V49,'ART Forecast'!$B$131:$B$250,0),MATCH(X$4,'ART Forecast'!$C$130:$W$130,0))*VLOOKUP($V49,'Algorithms &amp; Assumptions'!$B$10:$H$129,7,FALSE)*VLOOKUP($V49,'Algorithms &amp; Assumptions'!$B$10:$J$129,9,FALSE)*(VLOOKUP($V49,'Algorithms &amp; Assumptions'!$B$10:$C$129,2,FALSE))))</f>
        <v>81.52521666666668</v>
      </c>
      <c r="Y49" s="63">
        <f>(INDEX('ART Totals'!$Z$251:$AT$370,MATCH($V49,'ART Totals'!$Y$251:$Y$370,0),MATCH(Y$4,'ART Totals'!$Z$250:$AT$250,0))*VLOOKUP($V49,'Algorithms &amp; Assumptions'!$B$10:$H$129,5,FALSE))
+(INDEX('ART Forecast'!$C$131:$W$250,MATCH($V49,'ART Forecast'!$B$131:$B$250,0),MATCH(Y$4,'ART Forecast'!$C$130:$W$130,0))*VLOOKUP($V49,'Algorithms &amp; Assumptions'!$B$10:$H$129,6,FALSE)*(1-VLOOKUP($V49,'Algorithms &amp; Assumptions'!$B$10:$J$129,9,FALSE))
+(INDEX('ART Forecast'!$C$131:$W$250,MATCH($V49,'ART Forecast'!$B$131:$B$250,0),MATCH(Y$4,'ART Forecast'!$C$130:$W$130,0))*VLOOKUP($V49,'Algorithms &amp; Assumptions'!$B$10:$H$129,7,FALSE)*VLOOKUP($V49,'Algorithms &amp; Assumptions'!$B$10:$J$129,9,FALSE)*(VLOOKUP($V49,'Algorithms &amp; Assumptions'!$B$10:$C$129,2,FALSE))))</f>
        <v>74.738730000000032</v>
      </c>
      <c r="Z49" s="63">
        <f>(INDEX('ART Totals'!$Z$251:$AT$370,MATCH($V49,'ART Totals'!$Y$251:$Y$370,0),MATCH(Z$4,'ART Totals'!$Z$250:$AT$250,0))*VLOOKUP($V49,'Algorithms &amp; Assumptions'!$B$10:$H$129,5,FALSE))
+(INDEX('ART Forecast'!$C$131:$W$250,MATCH($V49,'ART Forecast'!$B$131:$B$250,0),MATCH(Z$4,'ART Forecast'!$C$130:$W$130,0))*VLOOKUP($V49,'Algorithms &amp; Assumptions'!$B$10:$H$129,6,FALSE)*(1-VLOOKUP($V49,'Algorithms &amp; Assumptions'!$B$10:$J$129,9,FALSE))
+(INDEX('ART Forecast'!$C$131:$W$250,MATCH($V49,'ART Forecast'!$B$131:$B$250,0),MATCH(Z$4,'ART Forecast'!$C$130:$W$130,0))*VLOOKUP($V49,'Algorithms &amp; Assumptions'!$B$10:$H$129,7,FALSE)*VLOOKUP($V49,'Algorithms &amp; Assumptions'!$B$10:$J$129,9,FALSE)*(VLOOKUP($V49,'Algorithms &amp; Assumptions'!$B$10:$C$129,2,FALSE))))</f>
        <v>67.952243333333371</v>
      </c>
      <c r="AA49" s="63">
        <f>(INDEX('ART Totals'!$Z$251:$AT$370,MATCH($V49,'ART Totals'!$Y$251:$Y$370,0),MATCH(AA$4,'ART Totals'!$Z$250:$AT$250,0))*VLOOKUP($V49,'Algorithms &amp; Assumptions'!$B$10:$H$129,5,FALSE))
+(INDEX('ART Forecast'!$C$131:$W$250,MATCH($V49,'ART Forecast'!$B$131:$B$250,0),MATCH(AA$4,'ART Forecast'!$C$130:$W$130,0))*VLOOKUP($V49,'Algorithms &amp; Assumptions'!$B$10:$H$129,6,FALSE)*(1-VLOOKUP($V49,'Algorithms &amp; Assumptions'!$B$10:$J$129,9,FALSE))
+(INDEX('ART Forecast'!$C$131:$W$250,MATCH($V49,'ART Forecast'!$B$131:$B$250,0),MATCH(AA$4,'ART Forecast'!$C$130:$W$130,0))*VLOOKUP($V49,'Algorithms &amp; Assumptions'!$B$10:$H$129,7,FALSE)*VLOOKUP($V49,'Algorithms &amp; Assumptions'!$B$10:$J$129,9,FALSE)*(VLOOKUP($V49,'Algorithms &amp; Assumptions'!$B$10:$C$129,2,FALSE))))</f>
        <v>61.165756666666724</v>
      </c>
      <c r="AB49" s="63">
        <f>(INDEX('ART Totals'!$Z$251:$AT$370,MATCH($V49,'ART Totals'!$Y$251:$Y$370,0),MATCH(AB$4,'ART Totals'!$Z$250:$AT$250,0))*VLOOKUP($V49,'Algorithms &amp; Assumptions'!$B$10:$H$129,5,FALSE))
+(INDEX('ART Forecast'!$C$131:$W$250,MATCH($V49,'ART Forecast'!$B$131:$B$250,0),MATCH(AB$4,'ART Forecast'!$C$130:$W$130,0))*VLOOKUP($V49,'Algorithms &amp; Assumptions'!$B$10:$H$129,6,FALSE)*(1-VLOOKUP($V49,'Algorithms &amp; Assumptions'!$B$10:$J$129,9,FALSE))
+(INDEX('ART Forecast'!$C$131:$W$250,MATCH($V49,'ART Forecast'!$B$131:$B$250,0),MATCH(AB$4,'ART Forecast'!$C$130:$W$130,0))*VLOOKUP($V49,'Algorithms &amp; Assumptions'!$B$10:$H$129,7,FALSE)*VLOOKUP($V49,'Algorithms &amp; Assumptions'!$B$10:$J$129,9,FALSE)*(VLOOKUP($V49,'Algorithms &amp; Assumptions'!$B$10:$C$129,2,FALSE))))</f>
        <v>54.379270000000005</v>
      </c>
      <c r="AC49" s="63">
        <f>(INDEX('ART Totals'!$Z$251:$AT$370,MATCH($V49,'ART Totals'!$Y$251:$Y$370,0),MATCH(AC$4,'ART Totals'!$Z$250:$AT$250,0))*VLOOKUP($V49,'Algorithms &amp; Assumptions'!$B$10:$H$129,5,FALSE))
+(INDEX('ART Forecast'!$C$131:$W$250,MATCH($V49,'ART Forecast'!$B$131:$B$250,0),MATCH(AC$4,'ART Forecast'!$C$130:$W$130,0))*VLOOKUP($V49,'Algorithms &amp; Assumptions'!$B$10:$H$129,6,FALSE)*(1-VLOOKUP($V49,'Algorithms &amp; Assumptions'!$B$10:$J$129,9,FALSE))
+(INDEX('ART Forecast'!$C$131:$W$250,MATCH($V49,'ART Forecast'!$B$131:$B$250,0),MATCH(AC$4,'ART Forecast'!$C$130:$W$130,0))*VLOOKUP($V49,'Algorithms &amp; Assumptions'!$B$10:$H$129,7,FALSE)*VLOOKUP($V49,'Algorithms &amp; Assumptions'!$B$10:$J$129,9,FALSE)*(VLOOKUP($V49,'Algorithms &amp; Assumptions'!$B$10:$C$129,2,FALSE))))</f>
        <v>47.592783333333351</v>
      </c>
    </row>
    <row r="50" spans="2:29" x14ac:dyDescent="0.35">
      <c r="B50" s="29" t="str">
        <f>'ART Totals'!B49</f>
        <v>Gambia</v>
      </c>
      <c r="C50" s="25">
        <f t="shared" si="4"/>
        <v>2424.4908600000003</v>
      </c>
      <c r="D50" s="25">
        <f t="shared" si="5"/>
        <v>2083.3597766666676</v>
      </c>
      <c r="E50" s="25">
        <f t="shared" si="6"/>
        <v>2154.3070266666673</v>
      </c>
      <c r="F50" s="25">
        <f t="shared" si="7"/>
        <v>2225.2542766666688</v>
      </c>
      <c r="G50" s="25">
        <f t="shared" si="8"/>
        <v>2296.2015266666676</v>
      </c>
      <c r="H50" s="25">
        <f t="shared" si="9"/>
        <v>2367.1487766666687</v>
      </c>
      <c r="I50" s="25">
        <f t="shared" si="10"/>
        <v>2438.096026666668</v>
      </c>
      <c r="M50" s="29" t="str">
        <f t="shared" si="11"/>
        <v>Gambia</v>
      </c>
      <c r="N50" s="62">
        <f>(INDEX('ART Totals'!$Z$128:$AT$274,MATCH($M50,'ART Totals'!$Y$128:$Y$274,0),MATCH(N$4,'ART Totals'!$Z$127:$AT$127,0))*VLOOKUP($M50,'Algorithms &amp; Assumptions'!$B$10:$H$129,5,FALSE))
+(INDEX('ART Forecast'!$C$8:$W$127,MATCH($M50,'ART Forecast'!$B$8:$B$127,0),MATCH(N$4,'ART Forecast'!$C$7:$W$7,0))*VLOOKUP($M50,'Algorithms &amp; Assumptions'!$B$10:$H$129,6,FALSE)*(1-VLOOKUP($M50,'Algorithms &amp; Assumptions'!$B$10:$J$129,9,FALSE))
+(INDEX('ART Forecast'!$C$8:$W$127,MATCH($M50,'ART Forecast'!$B$8:$B$127,0),MATCH(N$4,'ART Forecast'!$C$7:$W$7,0))*VLOOKUP($M50,'Algorithms &amp; Assumptions'!$B$10:$H$129,7,FALSE)*VLOOKUP($M50,'Algorithms &amp; Assumptions'!$B$10:$J$129,9,FALSE)*(VLOOKUP($M50,'Algorithms &amp; Assumptions'!$B$10:$C$129,2,FALSE))))</f>
        <v>2291.5472800000002</v>
      </c>
      <c r="O50" s="62">
        <f>(INDEX('ART Totals'!$Z$128:$AT$274,MATCH($M50,'ART Totals'!$Y$128:$Y$274,0),MATCH(O$4,'ART Totals'!$Z$127:$AT$127,0))*VLOOKUP($M50,'Algorithms &amp; Assumptions'!$B$10:$H$129,5,FALSE))
+(INDEX('ART Forecast'!$C$8:$W$127,MATCH($M50,'ART Forecast'!$B$8:$B$127,0),MATCH(O$4,'ART Forecast'!$C$7:$W$7,0))*VLOOKUP($M50,'Algorithms &amp; Assumptions'!$B$10:$H$129,6,FALSE)*(1-VLOOKUP($M50,'Algorithms &amp; Assumptions'!$B$10:$J$129,9,FALSE))
+(INDEX('ART Forecast'!$C$8:$W$127,MATCH($M50,'ART Forecast'!$B$8:$B$127,0),MATCH(O$4,'ART Forecast'!$C$7:$W$7,0))*VLOOKUP($M50,'Algorithms &amp; Assumptions'!$B$10:$H$129,7,FALSE)*VLOOKUP($M50,'Algorithms &amp; Assumptions'!$B$10:$J$129,9,FALSE)*(VLOOKUP($M50,'Algorithms &amp; Assumptions'!$B$10:$C$129,2,FALSE))))</f>
        <v>1970.465053333334</v>
      </c>
      <c r="P50" s="62">
        <f>(INDEX('ART Totals'!$Z$128:$AT$274,MATCH($M50,'ART Totals'!$Y$128:$Y$274,0),MATCH(P$4,'ART Totals'!$Z$127:$AT$127,0))*VLOOKUP($M50,'Algorithms &amp; Assumptions'!$B$10:$H$129,5,FALSE))
+(INDEX('ART Forecast'!$C$8:$W$127,MATCH($M50,'ART Forecast'!$B$8:$B$127,0),MATCH(P$4,'ART Forecast'!$C$7:$W$7,0))*VLOOKUP($M50,'Algorithms &amp; Assumptions'!$B$10:$H$129,6,FALSE)*(1-VLOOKUP($M50,'Algorithms &amp; Assumptions'!$B$10:$J$129,9,FALSE))
+(INDEX('ART Forecast'!$C$8:$W$127,MATCH($M50,'ART Forecast'!$B$8:$B$127,0),MATCH(P$4,'ART Forecast'!$C$7:$W$7,0))*VLOOKUP($M50,'Algorithms &amp; Assumptions'!$B$10:$H$129,7,FALSE)*VLOOKUP($M50,'Algorithms &amp; Assumptions'!$B$10:$J$129,9,FALSE)*(VLOOKUP($M50,'Algorithms &amp; Assumptions'!$B$10:$C$129,2,FALSE))))</f>
        <v>2043.0728266666674</v>
      </c>
      <c r="Q50" s="62">
        <f>(INDEX('ART Totals'!$Z$128:$AT$274,MATCH($M50,'ART Totals'!$Y$128:$Y$274,0),MATCH(Q$4,'ART Totals'!$Z$127:$AT$127,0))*VLOOKUP($M50,'Algorithms &amp; Assumptions'!$B$10:$H$129,5,FALSE))
+(INDEX('ART Forecast'!$C$8:$W$127,MATCH($M50,'ART Forecast'!$B$8:$B$127,0),MATCH(Q$4,'ART Forecast'!$C$7:$W$7,0))*VLOOKUP($M50,'Algorithms &amp; Assumptions'!$B$10:$H$129,6,FALSE)*(1-VLOOKUP($M50,'Algorithms &amp; Assumptions'!$B$10:$J$129,9,FALSE))
+(INDEX('ART Forecast'!$C$8:$W$127,MATCH($M50,'ART Forecast'!$B$8:$B$127,0),MATCH(Q$4,'ART Forecast'!$C$7:$W$7,0))*VLOOKUP($M50,'Algorithms &amp; Assumptions'!$B$10:$H$129,7,FALSE)*VLOOKUP($M50,'Algorithms &amp; Assumptions'!$B$10:$J$129,9,FALSE)*(VLOOKUP($M50,'Algorithms &amp; Assumptions'!$B$10:$C$129,2,FALSE))))</f>
        <v>2115.680600000002</v>
      </c>
      <c r="R50" s="62">
        <f>(INDEX('ART Totals'!$Z$128:$AT$274,MATCH($M50,'ART Totals'!$Y$128:$Y$274,0),MATCH(R$4,'ART Totals'!$Z$127:$AT$127,0))*VLOOKUP($M50,'Algorithms &amp; Assumptions'!$B$10:$H$129,5,FALSE))
+(INDEX('ART Forecast'!$C$8:$W$127,MATCH($M50,'ART Forecast'!$B$8:$B$127,0),MATCH(R$4,'ART Forecast'!$C$7:$W$7,0))*VLOOKUP($M50,'Algorithms &amp; Assumptions'!$B$10:$H$129,6,FALSE)*(1-VLOOKUP($M50,'Algorithms &amp; Assumptions'!$B$10:$J$129,9,FALSE))
+(INDEX('ART Forecast'!$C$8:$W$127,MATCH($M50,'ART Forecast'!$B$8:$B$127,0),MATCH(R$4,'ART Forecast'!$C$7:$W$7,0))*VLOOKUP($M50,'Algorithms &amp; Assumptions'!$B$10:$H$129,7,FALSE)*VLOOKUP($M50,'Algorithms &amp; Assumptions'!$B$10:$J$129,9,FALSE)*(VLOOKUP($M50,'Algorithms &amp; Assumptions'!$B$10:$C$129,2,FALSE))))</f>
        <v>2188.2883733333342</v>
      </c>
      <c r="S50" s="62">
        <f>(INDEX('ART Totals'!$Z$128:$AT$274,MATCH($M50,'ART Totals'!$Y$128:$Y$274,0),MATCH(S$4,'ART Totals'!$Z$127:$AT$127,0))*VLOOKUP($M50,'Algorithms &amp; Assumptions'!$B$10:$H$129,5,FALSE))
+(INDEX('ART Forecast'!$C$8:$W$127,MATCH($M50,'ART Forecast'!$B$8:$B$127,0),MATCH(S$4,'ART Forecast'!$C$7:$W$7,0))*VLOOKUP($M50,'Algorithms &amp; Assumptions'!$B$10:$H$129,6,FALSE)*(1-VLOOKUP($M50,'Algorithms &amp; Assumptions'!$B$10:$J$129,9,FALSE))
+(INDEX('ART Forecast'!$C$8:$W$127,MATCH($M50,'ART Forecast'!$B$8:$B$127,0),MATCH(S$4,'ART Forecast'!$C$7:$W$7,0))*VLOOKUP($M50,'Algorithms &amp; Assumptions'!$B$10:$H$129,7,FALSE)*VLOOKUP($M50,'Algorithms &amp; Assumptions'!$B$10:$J$129,9,FALSE)*(VLOOKUP($M50,'Algorithms &amp; Assumptions'!$B$10:$C$129,2,FALSE))))</f>
        <v>2260.8961466666688</v>
      </c>
      <c r="T50" s="62">
        <f>(INDEX('ART Totals'!$Z$128:$AT$274,MATCH($M50,'ART Totals'!$Y$128:$Y$274,0),MATCH(T$4,'ART Totals'!$Z$127:$AT$127,0))*VLOOKUP($M50,'Algorithms &amp; Assumptions'!$B$10:$H$129,5,FALSE))
+(INDEX('ART Forecast'!$C$8:$W$127,MATCH($M50,'ART Forecast'!$B$8:$B$127,0),MATCH(T$4,'ART Forecast'!$C$7:$W$7,0))*VLOOKUP($M50,'Algorithms &amp; Assumptions'!$B$10:$H$129,6,FALSE)*(1-VLOOKUP($M50,'Algorithms &amp; Assumptions'!$B$10:$J$129,9,FALSE))
+(INDEX('ART Forecast'!$C$8:$W$127,MATCH($M50,'ART Forecast'!$B$8:$B$127,0),MATCH(T$4,'ART Forecast'!$C$7:$W$7,0))*VLOOKUP($M50,'Algorithms &amp; Assumptions'!$B$10:$H$129,7,FALSE)*VLOOKUP($M50,'Algorithms &amp; Assumptions'!$B$10:$J$129,9,FALSE)*(VLOOKUP($M50,'Algorithms &amp; Assumptions'!$B$10:$C$129,2,FALSE))))</f>
        <v>2333.503920000001</v>
      </c>
      <c r="U50" s="6"/>
      <c r="V50" s="29" t="str">
        <f t="shared" si="12"/>
        <v>Gambia</v>
      </c>
      <c r="W50" s="63">
        <f>(INDEX('ART Totals'!$Z$251:$AT$370,MATCH($V50,'ART Totals'!$Y$251:$Y$370,0),MATCH(W$4,'ART Totals'!$Z$250:$AT$250,0))*VLOOKUP($V50,'Algorithms &amp; Assumptions'!$B$10:$H$129,5,FALSE))
+(INDEX('ART Forecast'!$C$131:$W$250,MATCH($V50,'ART Forecast'!$B$131:$B$250,0),MATCH(W$4,'ART Forecast'!$C$130:$W$130,0))*VLOOKUP($V50,'Algorithms &amp; Assumptions'!$B$10:$H$129,6,FALSE)*(1-VLOOKUP($V50,'Algorithms &amp; Assumptions'!$B$10:$J$129,9,FALSE))
+(INDEX('ART Forecast'!$C$131:$W$250,MATCH($V50,'ART Forecast'!$B$131:$B$250,0),MATCH(W$4,'ART Forecast'!$C$130:$W$130,0))*VLOOKUP($V50,'Algorithms &amp; Assumptions'!$B$10:$H$129,7,FALSE)*VLOOKUP($V50,'Algorithms &amp; Assumptions'!$B$10:$J$129,9,FALSE)*(VLOOKUP($V50,'Algorithms &amp; Assumptions'!$B$10:$C$129,2,FALSE))))</f>
        <v>132.94358</v>
      </c>
      <c r="X50" s="63">
        <f>(INDEX('ART Totals'!$Z$251:$AT$370,MATCH($V50,'ART Totals'!$Y$251:$Y$370,0),MATCH(X$4,'ART Totals'!$Z$250:$AT$250,0))*VLOOKUP($V50,'Algorithms &amp; Assumptions'!$B$10:$H$129,5,FALSE))
+(INDEX('ART Forecast'!$C$131:$W$250,MATCH($V50,'ART Forecast'!$B$131:$B$250,0),MATCH(X$4,'ART Forecast'!$C$130:$W$130,0))*VLOOKUP($V50,'Algorithms &amp; Assumptions'!$B$10:$H$129,6,FALSE)*(1-VLOOKUP($V50,'Algorithms &amp; Assumptions'!$B$10:$J$129,9,FALSE))
+(INDEX('ART Forecast'!$C$131:$W$250,MATCH($V50,'ART Forecast'!$B$131:$B$250,0),MATCH(X$4,'ART Forecast'!$C$130:$W$130,0))*VLOOKUP($V50,'Algorithms &amp; Assumptions'!$B$10:$H$129,7,FALSE)*VLOOKUP($V50,'Algorithms &amp; Assumptions'!$B$10:$J$129,9,FALSE)*(VLOOKUP($V50,'Algorithms &amp; Assumptions'!$B$10:$C$129,2,FALSE))))</f>
        <v>112.8947233333334</v>
      </c>
      <c r="Y50" s="63">
        <f>(INDEX('ART Totals'!$Z$251:$AT$370,MATCH($V50,'ART Totals'!$Y$251:$Y$370,0),MATCH(Y$4,'ART Totals'!$Z$250:$AT$250,0))*VLOOKUP($V50,'Algorithms &amp; Assumptions'!$B$10:$H$129,5,FALSE))
+(INDEX('ART Forecast'!$C$131:$W$250,MATCH($V50,'ART Forecast'!$B$131:$B$250,0),MATCH(Y$4,'ART Forecast'!$C$130:$W$130,0))*VLOOKUP($V50,'Algorithms &amp; Assumptions'!$B$10:$H$129,6,FALSE)*(1-VLOOKUP($V50,'Algorithms &amp; Assumptions'!$B$10:$J$129,9,FALSE))
+(INDEX('ART Forecast'!$C$131:$W$250,MATCH($V50,'ART Forecast'!$B$131:$B$250,0),MATCH(Y$4,'ART Forecast'!$C$130:$W$130,0))*VLOOKUP($V50,'Algorithms &amp; Assumptions'!$B$10:$H$129,7,FALSE)*VLOOKUP($V50,'Algorithms &amp; Assumptions'!$B$10:$J$129,9,FALSE)*(VLOOKUP($V50,'Algorithms &amp; Assumptions'!$B$10:$C$129,2,FALSE))))</f>
        <v>111.23420000000004</v>
      </c>
      <c r="Z50" s="63">
        <f>(INDEX('ART Totals'!$Z$251:$AT$370,MATCH($V50,'ART Totals'!$Y$251:$Y$370,0),MATCH(Z$4,'ART Totals'!$Z$250:$AT$250,0))*VLOOKUP($V50,'Algorithms &amp; Assumptions'!$B$10:$H$129,5,FALSE))
+(INDEX('ART Forecast'!$C$131:$W$250,MATCH($V50,'ART Forecast'!$B$131:$B$250,0),MATCH(Z$4,'ART Forecast'!$C$130:$W$130,0))*VLOOKUP($V50,'Algorithms &amp; Assumptions'!$B$10:$H$129,6,FALSE)*(1-VLOOKUP($V50,'Algorithms &amp; Assumptions'!$B$10:$J$129,9,FALSE))
+(INDEX('ART Forecast'!$C$131:$W$250,MATCH($V50,'ART Forecast'!$B$131:$B$250,0),MATCH(Z$4,'ART Forecast'!$C$130:$W$130,0))*VLOOKUP($V50,'Algorithms &amp; Assumptions'!$B$10:$H$129,7,FALSE)*VLOOKUP($V50,'Algorithms &amp; Assumptions'!$B$10:$J$129,9,FALSE)*(VLOOKUP($V50,'Algorithms &amp; Assumptions'!$B$10:$C$129,2,FALSE))))</f>
        <v>109.57367666666673</v>
      </c>
      <c r="AA50" s="63">
        <f>(INDEX('ART Totals'!$Z$251:$AT$370,MATCH($V50,'ART Totals'!$Y$251:$Y$370,0),MATCH(AA$4,'ART Totals'!$Z$250:$AT$250,0))*VLOOKUP($V50,'Algorithms &amp; Assumptions'!$B$10:$H$129,5,FALSE))
+(INDEX('ART Forecast'!$C$131:$W$250,MATCH($V50,'ART Forecast'!$B$131:$B$250,0),MATCH(AA$4,'ART Forecast'!$C$130:$W$130,0))*VLOOKUP($V50,'Algorithms &amp; Assumptions'!$B$10:$H$129,6,FALSE)*(1-VLOOKUP($V50,'Algorithms &amp; Assumptions'!$B$10:$J$129,9,FALSE))
+(INDEX('ART Forecast'!$C$131:$W$250,MATCH($V50,'ART Forecast'!$B$131:$B$250,0),MATCH(AA$4,'ART Forecast'!$C$130:$W$130,0))*VLOOKUP($V50,'Algorithms &amp; Assumptions'!$B$10:$H$129,7,FALSE)*VLOOKUP($V50,'Algorithms &amp; Assumptions'!$B$10:$J$129,9,FALSE)*(VLOOKUP($V50,'Algorithms &amp; Assumptions'!$B$10:$C$129,2,FALSE))))</f>
        <v>107.91315333333341</v>
      </c>
      <c r="AB50" s="63">
        <f>(INDEX('ART Totals'!$Z$251:$AT$370,MATCH($V50,'ART Totals'!$Y$251:$Y$370,0),MATCH(AB$4,'ART Totals'!$Z$250:$AT$250,0))*VLOOKUP($V50,'Algorithms &amp; Assumptions'!$B$10:$H$129,5,FALSE))
+(INDEX('ART Forecast'!$C$131:$W$250,MATCH($V50,'ART Forecast'!$B$131:$B$250,0),MATCH(AB$4,'ART Forecast'!$C$130:$W$130,0))*VLOOKUP($V50,'Algorithms &amp; Assumptions'!$B$10:$H$129,6,FALSE)*(1-VLOOKUP($V50,'Algorithms &amp; Assumptions'!$B$10:$J$129,9,FALSE))
+(INDEX('ART Forecast'!$C$131:$W$250,MATCH($V50,'ART Forecast'!$B$131:$B$250,0),MATCH(AB$4,'ART Forecast'!$C$130:$W$130,0))*VLOOKUP($V50,'Algorithms &amp; Assumptions'!$B$10:$H$129,7,FALSE)*VLOOKUP($V50,'Algorithms &amp; Assumptions'!$B$10:$J$129,9,FALSE)*(VLOOKUP($V50,'Algorithms &amp; Assumptions'!$B$10:$C$129,2,FALSE))))</f>
        <v>106.25263000000012</v>
      </c>
      <c r="AC50" s="63">
        <f>(INDEX('ART Totals'!$Z$251:$AT$370,MATCH($V50,'ART Totals'!$Y$251:$Y$370,0),MATCH(AC$4,'ART Totals'!$Z$250:$AT$250,0))*VLOOKUP($V50,'Algorithms &amp; Assumptions'!$B$10:$H$129,5,FALSE))
+(INDEX('ART Forecast'!$C$131:$W$250,MATCH($V50,'ART Forecast'!$B$131:$B$250,0),MATCH(AC$4,'ART Forecast'!$C$130:$W$130,0))*VLOOKUP($V50,'Algorithms &amp; Assumptions'!$B$10:$H$129,6,FALSE)*(1-VLOOKUP($V50,'Algorithms &amp; Assumptions'!$B$10:$J$129,9,FALSE))
+(INDEX('ART Forecast'!$C$131:$W$250,MATCH($V50,'ART Forecast'!$B$131:$B$250,0),MATCH(AC$4,'ART Forecast'!$C$130:$W$130,0))*VLOOKUP($V50,'Algorithms &amp; Assumptions'!$B$10:$H$129,7,FALSE)*VLOOKUP($V50,'Algorithms &amp; Assumptions'!$B$10:$J$129,9,FALSE)*(VLOOKUP($V50,'Algorithms &amp; Assumptions'!$B$10:$C$129,2,FALSE))))</f>
        <v>104.59210666666674</v>
      </c>
    </row>
    <row r="51" spans="2:29" s="2" customFormat="1" ht="14.4" customHeight="1" x14ac:dyDescent="0.35">
      <c r="B51" s="29" t="str">
        <f>'ART Totals'!B50</f>
        <v>Georgia</v>
      </c>
      <c r="C51" s="25">
        <f t="shared" si="4"/>
        <v>1373.3389999999999</v>
      </c>
      <c r="D51" s="25">
        <f t="shared" si="5"/>
        <v>1442.7239199999997</v>
      </c>
      <c r="E51" s="25">
        <f t="shared" si="6"/>
        <v>1498.7988399999995</v>
      </c>
      <c r="F51" s="25">
        <f t="shared" si="7"/>
        <v>1554.8737600000002</v>
      </c>
      <c r="G51" s="25">
        <f t="shared" si="8"/>
        <v>1610.9486799999995</v>
      </c>
      <c r="H51" s="25">
        <f t="shared" si="9"/>
        <v>1667.0235999999993</v>
      </c>
      <c r="I51" s="25">
        <f t="shared" si="10"/>
        <v>1723.0985199999986</v>
      </c>
      <c r="J51" s="1"/>
      <c r="K51" s="31"/>
      <c r="L51" s="1"/>
      <c r="M51" s="29" t="str">
        <f t="shared" ref="M51:M90" si="13">B51</f>
        <v>Georgia</v>
      </c>
      <c r="N51" s="62">
        <f>(INDEX('ART Totals'!$Z$128:$AT$274,MATCH($M51,'ART Totals'!$Y$128:$Y$274,0),MATCH(N$4,'ART Totals'!$Z$127:$AT$127,0))*VLOOKUP($M51,'Algorithms &amp; Assumptions'!$B$10:$H$129,5,FALSE))
+(INDEX('ART Forecast'!$C$8:$W$127,MATCH($M51,'ART Forecast'!$B$8:$B$127,0),MATCH(N$4,'ART Forecast'!$C$7:$W$7,0))*VLOOKUP($M51,'Algorithms &amp; Assumptions'!$B$10:$H$129,6,FALSE)*(1-VLOOKUP($M51,'Algorithms &amp; Assumptions'!$B$10:$J$129,9,FALSE))
+(INDEX('ART Forecast'!$C$8:$W$127,MATCH($M51,'ART Forecast'!$B$8:$B$127,0),MATCH(N$4,'ART Forecast'!$C$7:$W$7,0))*VLOOKUP($M51,'Algorithms &amp; Assumptions'!$B$10:$H$129,7,FALSE)*VLOOKUP($M51,'Algorithms &amp; Assumptions'!$B$10:$J$129,9,FALSE)*(VLOOKUP($M51,'Algorithms &amp; Assumptions'!$B$10:$C$129,2,FALSE))))</f>
        <v>1362.6650399999999</v>
      </c>
      <c r="O51" s="62">
        <f>(INDEX('ART Totals'!$Z$128:$AT$274,MATCH($M51,'ART Totals'!$Y$128:$Y$274,0),MATCH(O$4,'ART Totals'!$Z$127:$AT$127,0))*VLOOKUP($M51,'Algorithms &amp; Assumptions'!$B$10:$H$129,5,FALSE))
+(INDEX('ART Forecast'!$C$8:$W$127,MATCH($M51,'ART Forecast'!$B$8:$B$127,0),MATCH(O$4,'ART Forecast'!$C$7:$W$7,0))*VLOOKUP($M51,'Algorithms &amp; Assumptions'!$B$10:$H$129,6,FALSE)*(1-VLOOKUP($M51,'Algorithms &amp; Assumptions'!$B$10:$J$129,9,FALSE))
+(INDEX('ART Forecast'!$C$8:$W$127,MATCH($M51,'ART Forecast'!$B$8:$B$127,0),MATCH(O$4,'ART Forecast'!$C$7:$W$7,0))*VLOOKUP($M51,'Algorithms &amp; Assumptions'!$B$10:$H$129,7,FALSE)*VLOOKUP($M51,'Algorithms &amp; Assumptions'!$B$10:$J$129,9,FALSE)*(VLOOKUP($M51,'Algorithms &amp; Assumptions'!$B$10:$C$129,2,FALSE))))</f>
        <v>1434.1518399999998</v>
      </c>
      <c r="P51" s="62">
        <f>(INDEX('ART Totals'!$Z$128:$AT$274,MATCH($M51,'ART Totals'!$Y$128:$Y$274,0),MATCH(P$4,'ART Totals'!$Z$127:$AT$127,0))*VLOOKUP($M51,'Algorithms &amp; Assumptions'!$B$10:$H$129,5,FALSE))
+(INDEX('ART Forecast'!$C$8:$W$127,MATCH($M51,'ART Forecast'!$B$8:$B$127,0),MATCH(P$4,'ART Forecast'!$C$7:$W$7,0))*VLOOKUP($M51,'Algorithms &amp; Assumptions'!$B$10:$H$129,6,FALSE)*(1-VLOOKUP($M51,'Algorithms &amp; Assumptions'!$B$10:$J$129,9,FALSE))
+(INDEX('ART Forecast'!$C$8:$W$127,MATCH($M51,'ART Forecast'!$B$8:$B$127,0),MATCH(P$4,'ART Forecast'!$C$7:$W$7,0))*VLOOKUP($M51,'Algorithms &amp; Assumptions'!$B$10:$H$129,7,FALSE)*VLOOKUP($M51,'Algorithms &amp; Assumptions'!$B$10:$J$129,9,FALSE)*(VLOOKUP($M51,'Algorithms &amp; Assumptions'!$B$10:$C$129,2,FALSE))))</f>
        <v>1490.4586399999994</v>
      </c>
      <c r="Q51" s="62">
        <f>(INDEX('ART Totals'!$Z$128:$AT$274,MATCH($M51,'ART Totals'!$Y$128:$Y$274,0),MATCH(Q$4,'ART Totals'!$Z$127:$AT$127,0))*VLOOKUP($M51,'Algorithms &amp; Assumptions'!$B$10:$H$129,5,FALSE))
+(INDEX('ART Forecast'!$C$8:$W$127,MATCH($M51,'ART Forecast'!$B$8:$B$127,0),MATCH(Q$4,'ART Forecast'!$C$7:$W$7,0))*VLOOKUP($M51,'Algorithms &amp; Assumptions'!$B$10:$H$129,6,FALSE)*(1-VLOOKUP($M51,'Algorithms &amp; Assumptions'!$B$10:$J$129,9,FALSE))
+(INDEX('ART Forecast'!$C$8:$W$127,MATCH($M51,'ART Forecast'!$B$8:$B$127,0),MATCH(Q$4,'ART Forecast'!$C$7:$W$7,0))*VLOOKUP($M51,'Algorithms &amp; Assumptions'!$B$10:$H$129,7,FALSE)*VLOOKUP($M51,'Algorithms &amp; Assumptions'!$B$10:$J$129,9,FALSE)*(VLOOKUP($M51,'Algorithms &amp; Assumptions'!$B$10:$C$129,2,FALSE))))</f>
        <v>1546.7654400000001</v>
      </c>
      <c r="R51" s="62">
        <f>(INDEX('ART Totals'!$Z$128:$AT$274,MATCH($M51,'ART Totals'!$Y$128:$Y$274,0),MATCH(R$4,'ART Totals'!$Z$127:$AT$127,0))*VLOOKUP($M51,'Algorithms &amp; Assumptions'!$B$10:$H$129,5,FALSE))
+(INDEX('ART Forecast'!$C$8:$W$127,MATCH($M51,'ART Forecast'!$B$8:$B$127,0),MATCH(R$4,'ART Forecast'!$C$7:$W$7,0))*VLOOKUP($M51,'Algorithms &amp; Assumptions'!$B$10:$H$129,6,FALSE)*(1-VLOOKUP($M51,'Algorithms &amp; Assumptions'!$B$10:$J$129,9,FALSE))
+(INDEX('ART Forecast'!$C$8:$W$127,MATCH($M51,'ART Forecast'!$B$8:$B$127,0),MATCH(R$4,'ART Forecast'!$C$7:$W$7,0))*VLOOKUP($M51,'Algorithms &amp; Assumptions'!$B$10:$H$129,7,FALSE)*VLOOKUP($M51,'Algorithms &amp; Assumptions'!$B$10:$J$129,9,FALSE)*(VLOOKUP($M51,'Algorithms &amp; Assumptions'!$B$10:$C$129,2,FALSE))))</f>
        <v>1603.0722399999995</v>
      </c>
      <c r="S51" s="62">
        <f>(INDEX('ART Totals'!$Z$128:$AT$274,MATCH($M51,'ART Totals'!$Y$128:$Y$274,0),MATCH(S$4,'ART Totals'!$Z$127:$AT$127,0))*VLOOKUP($M51,'Algorithms &amp; Assumptions'!$B$10:$H$129,5,FALSE))
+(INDEX('ART Forecast'!$C$8:$W$127,MATCH($M51,'ART Forecast'!$B$8:$B$127,0),MATCH(S$4,'ART Forecast'!$C$7:$W$7,0))*VLOOKUP($M51,'Algorithms &amp; Assumptions'!$B$10:$H$129,6,FALSE)*(1-VLOOKUP($M51,'Algorithms &amp; Assumptions'!$B$10:$J$129,9,FALSE))
+(INDEX('ART Forecast'!$C$8:$W$127,MATCH($M51,'ART Forecast'!$B$8:$B$127,0),MATCH(S$4,'ART Forecast'!$C$7:$W$7,0))*VLOOKUP($M51,'Algorithms &amp; Assumptions'!$B$10:$H$129,7,FALSE)*VLOOKUP($M51,'Algorithms &amp; Assumptions'!$B$10:$J$129,9,FALSE)*(VLOOKUP($M51,'Algorithms &amp; Assumptions'!$B$10:$C$129,2,FALSE))))</f>
        <v>1659.3790399999993</v>
      </c>
      <c r="T51" s="62">
        <f>(INDEX('ART Totals'!$Z$128:$AT$274,MATCH($M51,'ART Totals'!$Y$128:$Y$274,0),MATCH(T$4,'ART Totals'!$Z$127:$AT$127,0))*VLOOKUP($M51,'Algorithms &amp; Assumptions'!$B$10:$H$129,5,FALSE))
+(INDEX('ART Forecast'!$C$8:$W$127,MATCH($M51,'ART Forecast'!$B$8:$B$127,0),MATCH(T$4,'ART Forecast'!$C$7:$W$7,0))*VLOOKUP($M51,'Algorithms &amp; Assumptions'!$B$10:$H$129,6,FALSE)*(1-VLOOKUP($M51,'Algorithms &amp; Assumptions'!$B$10:$J$129,9,FALSE))
+(INDEX('ART Forecast'!$C$8:$W$127,MATCH($M51,'ART Forecast'!$B$8:$B$127,0),MATCH(T$4,'ART Forecast'!$C$7:$W$7,0))*VLOOKUP($M51,'Algorithms &amp; Assumptions'!$B$10:$H$129,7,FALSE)*VLOOKUP($M51,'Algorithms &amp; Assumptions'!$B$10:$J$129,9,FALSE)*(VLOOKUP($M51,'Algorithms &amp; Assumptions'!$B$10:$C$129,2,FALSE))))</f>
        <v>1715.6858399999987</v>
      </c>
      <c r="U51" s="6"/>
      <c r="V51" s="29" t="str">
        <f t="shared" ref="V51:V90" si="14">M51</f>
        <v>Georgia</v>
      </c>
      <c r="W51" s="63">
        <f>(INDEX('ART Totals'!$Z$251:$AT$370,MATCH($V51,'ART Totals'!$Y$251:$Y$370,0),MATCH(W$4,'ART Totals'!$Z$250:$AT$250,0))*VLOOKUP($V51,'Algorithms &amp; Assumptions'!$B$10:$H$129,5,FALSE))
+(INDEX('ART Forecast'!$C$131:$W$250,MATCH($V51,'ART Forecast'!$B$131:$B$250,0),MATCH(W$4,'ART Forecast'!$C$130:$W$130,0))*VLOOKUP($V51,'Algorithms &amp; Assumptions'!$B$10:$H$129,6,FALSE)*(1-VLOOKUP($V51,'Algorithms &amp; Assumptions'!$B$10:$J$129,9,FALSE))
+(INDEX('ART Forecast'!$C$131:$W$250,MATCH($V51,'ART Forecast'!$B$131:$B$250,0),MATCH(W$4,'ART Forecast'!$C$130:$W$130,0))*VLOOKUP($V51,'Algorithms &amp; Assumptions'!$B$10:$H$129,7,FALSE)*VLOOKUP($V51,'Algorithms &amp; Assumptions'!$B$10:$J$129,9,FALSE)*(VLOOKUP($V51,'Algorithms &amp; Assumptions'!$B$10:$C$129,2,FALSE))))</f>
        <v>10.673959999999997</v>
      </c>
      <c r="X51" s="63">
        <f>(INDEX('ART Totals'!$Z$251:$AT$370,MATCH($V51,'ART Totals'!$Y$251:$Y$370,0),MATCH(X$4,'ART Totals'!$Z$250:$AT$250,0))*VLOOKUP($V51,'Algorithms &amp; Assumptions'!$B$10:$H$129,5,FALSE))
+(INDEX('ART Forecast'!$C$131:$W$250,MATCH($V51,'ART Forecast'!$B$131:$B$250,0),MATCH(X$4,'ART Forecast'!$C$130:$W$130,0))*VLOOKUP($V51,'Algorithms &amp; Assumptions'!$B$10:$H$129,6,FALSE)*(1-VLOOKUP($V51,'Algorithms &amp; Assumptions'!$B$10:$J$129,9,FALSE))
+(INDEX('ART Forecast'!$C$131:$W$250,MATCH($V51,'ART Forecast'!$B$131:$B$250,0),MATCH(X$4,'ART Forecast'!$C$130:$W$130,0))*VLOOKUP($V51,'Algorithms &amp; Assumptions'!$B$10:$H$129,7,FALSE)*VLOOKUP($V51,'Algorithms &amp; Assumptions'!$B$10:$J$129,9,FALSE)*(VLOOKUP($V51,'Algorithms &amp; Assumptions'!$B$10:$C$129,2,FALSE))))</f>
        <v>8.5720799999999961</v>
      </c>
      <c r="Y51" s="63">
        <f>(INDEX('ART Totals'!$Z$251:$AT$370,MATCH($V51,'ART Totals'!$Y$251:$Y$370,0),MATCH(Y$4,'ART Totals'!$Z$250:$AT$250,0))*VLOOKUP($V51,'Algorithms &amp; Assumptions'!$B$10:$H$129,5,FALSE))
+(INDEX('ART Forecast'!$C$131:$W$250,MATCH($V51,'ART Forecast'!$B$131:$B$250,0),MATCH(Y$4,'ART Forecast'!$C$130:$W$130,0))*VLOOKUP($V51,'Algorithms &amp; Assumptions'!$B$10:$H$129,6,FALSE)*(1-VLOOKUP($V51,'Algorithms &amp; Assumptions'!$B$10:$J$129,9,FALSE))
+(INDEX('ART Forecast'!$C$131:$W$250,MATCH($V51,'ART Forecast'!$B$131:$B$250,0),MATCH(Y$4,'ART Forecast'!$C$130:$W$130,0))*VLOOKUP($V51,'Algorithms &amp; Assumptions'!$B$10:$H$129,7,FALSE)*VLOOKUP($V51,'Algorithms &amp; Assumptions'!$B$10:$J$129,9,FALSE)*(VLOOKUP($V51,'Algorithms &amp; Assumptions'!$B$10:$C$129,2,FALSE))))</f>
        <v>8.3401999999999976</v>
      </c>
      <c r="Z51" s="63">
        <f>(INDEX('ART Totals'!$Z$251:$AT$370,MATCH($V51,'ART Totals'!$Y$251:$Y$370,0),MATCH(Z$4,'ART Totals'!$Z$250:$AT$250,0))*VLOOKUP($V51,'Algorithms &amp; Assumptions'!$B$10:$H$129,5,FALSE))
+(INDEX('ART Forecast'!$C$131:$W$250,MATCH($V51,'ART Forecast'!$B$131:$B$250,0),MATCH(Z$4,'ART Forecast'!$C$130:$W$130,0))*VLOOKUP($V51,'Algorithms &amp; Assumptions'!$B$10:$H$129,6,FALSE)*(1-VLOOKUP($V51,'Algorithms &amp; Assumptions'!$B$10:$J$129,9,FALSE))
+(INDEX('ART Forecast'!$C$131:$W$250,MATCH($V51,'ART Forecast'!$B$131:$B$250,0),MATCH(Z$4,'ART Forecast'!$C$130:$W$130,0))*VLOOKUP($V51,'Algorithms &amp; Assumptions'!$B$10:$H$129,7,FALSE)*VLOOKUP($V51,'Algorithms &amp; Assumptions'!$B$10:$J$129,9,FALSE)*(VLOOKUP($V51,'Algorithms &amp; Assumptions'!$B$10:$C$129,2,FALSE))))</f>
        <v>8.1083199999999991</v>
      </c>
      <c r="AA51" s="63">
        <f>(INDEX('ART Totals'!$Z$251:$AT$370,MATCH($V51,'ART Totals'!$Y$251:$Y$370,0),MATCH(AA$4,'ART Totals'!$Z$250:$AT$250,0))*VLOOKUP($V51,'Algorithms &amp; Assumptions'!$B$10:$H$129,5,FALSE))
+(INDEX('ART Forecast'!$C$131:$W$250,MATCH($V51,'ART Forecast'!$B$131:$B$250,0),MATCH(AA$4,'ART Forecast'!$C$130:$W$130,0))*VLOOKUP($V51,'Algorithms &amp; Assumptions'!$B$10:$H$129,6,FALSE)*(1-VLOOKUP($V51,'Algorithms &amp; Assumptions'!$B$10:$J$129,9,FALSE))
+(INDEX('ART Forecast'!$C$131:$W$250,MATCH($V51,'ART Forecast'!$B$131:$B$250,0),MATCH(AA$4,'ART Forecast'!$C$130:$W$130,0))*VLOOKUP($V51,'Algorithms &amp; Assumptions'!$B$10:$H$129,7,FALSE)*VLOOKUP($V51,'Algorithms &amp; Assumptions'!$B$10:$J$129,9,FALSE)*(VLOOKUP($V51,'Algorithms &amp; Assumptions'!$B$10:$C$129,2,FALSE))))</f>
        <v>7.8764400000000006</v>
      </c>
      <c r="AB51" s="63">
        <f>(INDEX('ART Totals'!$Z$251:$AT$370,MATCH($V51,'ART Totals'!$Y$251:$Y$370,0),MATCH(AB$4,'ART Totals'!$Z$250:$AT$250,0))*VLOOKUP($V51,'Algorithms &amp; Assumptions'!$B$10:$H$129,5,FALSE))
+(INDEX('ART Forecast'!$C$131:$W$250,MATCH($V51,'ART Forecast'!$B$131:$B$250,0),MATCH(AB$4,'ART Forecast'!$C$130:$W$130,0))*VLOOKUP($V51,'Algorithms &amp; Assumptions'!$B$10:$H$129,6,FALSE)*(1-VLOOKUP($V51,'Algorithms &amp; Assumptions'!$B$10:$J$129,9,FALSE))
+(INDEX('ART Forecast'!$C$131:$W$250,MATCH($V51,'ART Forecast'!$B$131:$B$250,0),MATCH(AB$4,'ART Forecast'!$C$130:$W$130,0))*VLOOKUP($V51,'Algorithms &amp; Assumptions'!$B$10:$H$129,7,FALSE)*VLOOKUP($V51,'Algorithms &amp; Assumptions'!$B$10:$J$129,9,FALSE)*(VLOOKUP($V51,'Algorithms &amp; Assumptions'!$B$10:$C$129,2,FALSE))))</f>
        <v>7.644560000000002</v>
      </c>
      <c r="AC51" s="63">
        <f>(INDEX('ART Totals'!$Z$251:$AT$370,MATCH($V51,'ART Totals'!$Y$251:$Y$370,0),MATCH(AC$4,'ART Totals'!$Z$250:$AT$250,0))*VLOOKUP($V51,'Algorithms &amp; Assumptions'!$B$10:$H$129,5,FALSE))
+(INDEX('ART Forecast'!$C$131:$W$250,MATCH($V51,'ART Forecast'!$B$131:$B$250,0),MATCH(AC$4,'ART Forecast'!$C$130:$W$130,0))*VLOOKUP($V51,'Algorithms &amp; Assumptions'!$B$10:$H$129,6,FALSE)*(1-VLOOKUP($V51,'Algorithms &amp; Assumptions'!$B$10:$J$129,9,FALSE))
+(INDEX('ART Forecast'!$C$131:$W$250,MATCH($V51,'ART Forecast'!$B$131:$B$250,0),MATCH(AC$4,'ART Forecast'!$C$130:$W$130,0))*VLOOKUP($V51,'Algorithms &amp; Assumptions'!$B$10:$H$129,7,FALSE)*VLOOKUP($V51,'Algorithms &amp; Assumptions'!$B$10:$J$129,9,FALSE)*(VLOOKUP($V51,'Algorithms &amp; Assumptions'!$B$10:$C$129,2,FALSE))))</f>
        <v>7.4126799999999999</v>
      </c>
    </row>
    <row r="52" spans="2:29" x14ac:dyDescent="0.35">
      <c r="B52" s="29" t="str">
        <f>'ART Totals'!B51</f>
        <v>Ghana</v>
      </c>
      <c r="C52" s="25">
        <f t="shared" si="4"/>
        <v>62612.163790000021</v>
      </c>
      <c r="D52" s="25">
        <f t="shared" si="5"/>
        <v>74738.809786666665</v>
      </c>
      <c r="E52" s="25">
        <f t="shared" si="6"/>
        <v>80196.35745000001</v>
      </c>
      <c r="F52" s="25">
        <f t="shared" si="7"/>
        <v>85653.905113333341</v>
      </c>
      <c r="G52" s="25">
        <f t="shared" si="8"/>
        <v>91111.452776666643</v>
      </c>
      <c r="H52" s="25">
        <f t="shared" si="9"/>
        <v>84737.910730911535</v>
      </c>
      <c r="I52" s="25">
        <f t="shared" si="10"/>
        <v>71599.893928658479</v>
      </c>
      <c r="M52" s="29" t="str">
        <f t="shared" si="13"/>
        <v>Ghana</v>
      </c>
      <c r="N52" s="62">
        <f>(INDEX('ART Totals'!$Z$128:$AT$274,MATCH($M52,'ART Totals'!$Y$128:$Y$274,0),MATCH(N$4,'ART Totals'!$Z$127:$AT$127,0))*VLOOKUP($M52,'Algorithms &amp; Assumptions'!$B$10:$H$129,5,FALSE))
+(INDEX('ART Forecast'!$C$8:$W$127,MATCH($M52,'ART Forecast'!$B$8:$B$127,0),MATCH(N$4,'ART Forecast'!$C$7:$W$7,0))*VLOOKUP($M52,'Algorithms &amp; Assumptions'!$B$10:$H$129,6,FALSE)*(1-VLOOKUP($M52,'Algorithms &amp; Assumptions'!$B$10:$J$129,9,FALSE))
+(INDEX('ART Forecast'!$C$8:$W$127,MATCH($M52,'ART Forecast'!$B$8:$B$127,0),MATCH(N$4,'ART Forecast'!$C$7:$W$7,0))*VLOOKUP($M52,'Algorithms &amp; Assumptions'!$B$10:$H$129,7,FALSE)*VLOOKUP($M52,'Algorithms &amp; Assumptions'!$B$10:$J$129,9,FALSE)*(VLOOKUP($M52,'Algorithms &amp; Assumptions'!$B$10:$C$129,2,FALSE))))</f>
        <v>58813.694720000021</v>
      </c>
      <c r="O52" s="62">
        <f>(INDEX('ART Totals'!$Z$128:$AT$274,MATCH($M52,'ART Totals'!$Y$128:$Y$274,0),MATCH(O$4,'ART Totals'!$Z$127:$AT$127,0))*VLOOKUP($M52,'Algorithms &amp; Assumptions'!$B$10:$H$129,5,FALSE))
+(INDEX('ART Forecast'!$C$8:$W$127,MATCH($M52,'ART Forecast'!$B$8:$B$127,0),MATCH(O$4,'ART Forecast'!$C$7:$W$7,0))*VLOOKUP($M52,'Algorithms &amp; Assumptions'!$B$10:$H$129,6,FALSE)*(1-VLOOKUP($M52,'Algorithms &amp; Assumptions'!$B$10:$J$129,9,FALSE))
+(INDEX('ART Forecast'!$C$8:$W$127,MATCH($M52,'ART Forecast'!$B$8:$B$127,0),MATCH(O$4,'ART Forecast'!$C$7:$W$7,0))*VLOOKUP($M52,'Algorithms &amp; Assumptions'!$B$10:$H$129,7,FALSE)*VLOOKUP($M52,'Algorithms &amp; Assumptions'!$B$10:$J$129,9,FALSE)*(VLOOKUP($M52,'Algorithms &amp; Assumptions'!$B$10:$C$129,2,FALSE))))</f>
        <v>70306.521009999997</v>
      </c>
      <c r="P52" s="62">
        <f>(INDEX('ART Totals'!$Z$128:$AT$274,MATCH($M52,'ART Totals'!$Y$128:$Y$274,0),MATCH(P$4,'ART Totals'!$Z$127:$AT$127,0))*VLOOKUP($M52,'Algorithms &amp; Assumptions'!$B$10:$H$129,5,FALSE))
+(INDEX('ART Forecast'!$C$8:$W$127,MATCH($M52,'ART Forecast'!$B$8:$B$127,0),MATCH(P$4,'ART Forecast'!$C$7:$W$7,0))*VLOOKUP($M52,'Algorithms &amp; Assumptions'!$B$10:$H$129,6,FALSE)*(1-VLOOKUP($M52,'Algorithms &amp; Assumptions'!$B$10:$J$129,9,FALSE))
+(INDEX('ART Forecast'!$C$8:$W$127,MATCH($M52,'ART Forecast'!$B$8:$B$127,0),MATCH(P$4,'ART Forecast'!$C$7:$W$7,0))*VLOOKUP($M52,'Algorithms &amp; Assumptions'!$B$10:$H$129,7,FALSE)*VLOOKUP($M52,'Algorithms &amp; Assumptions'!$B$10:$J$129,9,FALSE)*(VLOOKUP($M52,'Algorithms &amp; Assumptions'!$B$10:$C$129,2,FALSE))))</f>
        <v>75369.297300000006</v>
      </c>
      <c r="Q52" s="62">
        <f>(INDEX('ART Totals'!$Z$128:$AT$274,MATCH($M52,'ART Totals'!$Y$128:$Y$274,0),MATCH(Q$4,'ART Totals'!$Z$127:$AT$127,0))*VLOOKUP($M52,'Algorithms &amp; Assumptions'!$B$10:$H$129,5,FALSE))
+(INDEX('ART Forecast'!$C$8:$W$127,MATCH($M52,'ART Forecast'!$B$8:$B$127,0),MATCH(Q$4,'ART Forecast'!$C$7:$W$7,0))*VLOOKUP($M52,'Algorithms &amp; Assumptions'!$B$10:$H$129,6,FALSE)*(1-VLOOKUP($M52,'Algorithms &amp; Assumptions'!$B$10:$J$129,9,FALSE))
+(INDEX('ART Forecast'!$C$8:$W$127,MATCH($M52,'ART Forecast'!$B$8:$B$127,0),MATCH(Q$4,'ART Forecast'!$C$7:$W$7,0))*VLOOKUP($M52,'Algorithms &amp; Assumptions'!$B$10:$H$129,7,FALSE)*VLOOKUP($M52,'Algorithms &amp; Assumptions'!$B$10:$J$129,9,FALSE)*(VLOOKUP($M52,'Algorithms &amp; Assumptions'!$B$10:$C$129,2,FALSE))))</f>
        <v>80432.073590000015</v>
      </c>
      <c r="R52" s="62">
        <f>(INDEX('ART Totals'!$Z$128:$AT$274,MATCH($M52,'ART Totals'!$Y$128:$Y$274,0),MATCH(R$4,'ART Totals'!$Z$127:$AT$127,0))*VLOOKUP($M52,'Algorithms &amp; Assumptions'!$B$10:$H$129,5,FALSE))
+(INDEX('ART Forecast'!$C$8:$W$127,MATCH($M52,'ART Forecast'!$B$8:$B$127,0),MATCH(R$4,'ART Forecast'!$C$7:$W$7,0))*VLOOKUP($M52,'Algorithms &amp; Assumptions'!$B$10:$H$129,6,FALSE)*(1-VLOOKUP($M52,'Algorithms &amp; Assumptions'!$B$10:$J$129,9,FALSE))
+(INDEX('ART Forecast'!$C$8:$W$127,MATCH($M52,'ART Forecast'!$B$8:$B$127,0),MATCH(R$4,'ART Forecast'!$C$7:$W$7,0))*VLOOKUP($M52,'Algorithms &amp; Assumptions'!$B$10:$H$129,7,FALSE)*VLOOKUP($M52,'Algorithms &amp; Assumptions'!$B$10:$J$129,9,FALSE)*(VLOOKUP($M52,'Algorithms &amp; Assumptions'!$B$10:$C$129,2,FALSE))))</f>
        <v>85494.84987999998</v>
      </c>
      <c r="S52" s="62">
        <f>(INDEX('ART Totals'!$Z$128:$AT$274,MATCH($M52,'ART Totals'!$Y$128:$Y$274,0),MATCH(S$4,'ART Totals'!$Z$127:$AT$127,0))*VLOOKUP($M52,'Algorithms &amp; Assumptions'!$B$10:$H$129,5,FALSE))
+(INDEX('ART Forecast'!$C$8:$W$127,MATCH($M52,'ART Forecast'!$B$8:$B$127,0),MATCH(S$4,'ART Forecast'!$C$7:$W$7,0))*VLOOKUP($M52,'Algorithms &amp; Assumptions'!$B$10:$H$129,6,FALSE)*(1-VLOOKUP($M52,'Algorithms &amp; Assumptions'!$B$10:$J$129,9,FALSE))
+(INDEX('ART Forecast'!$C$8:$W$127,MATCH($M52,'ART Forecast'!$B$8:$B$127,0),MATCH(S$4,'ART Forecast'!$C$7:$W$7,0))*VLOOKUP($M52,'Algorithms &amp; Assumptions'!$B$10:$H$129,7,FALSE)*VLOOKUP($M52,'Algorithms &amp; Assumptions'!$B$10:$J$129,9,FALSE)*(VLOOKUP($M52,'Algorithms &amp; Assumptions'!$B$10:$C$129,2,FALSE))))</f>
        <v>78726.536460911535</v>
      </c>
      <c r="T52" s="62">
        <f>(INDEX('ART Totals'!$Z$128:$AT$274,MATCH($M52,'ART Totals'!$Y$128:$Y$274,0),MATCH(T$4,'ART Totals'!$Z$127:$AT$127,0))*VLOOKUP($M52,'Algorithms &amp; Assumptions'!$B$10:$H$129,5,FALSE))
+(INDEX('ART Forecast'!$C$8:$W$127,MATCH($M52,'ART Forecast'!$B$8:$B$127,0),MATCH(T$4,'ART Forecast'!$C$7:$W$7,0))*VLOOKUP($M52,'Algorithms &amp; Assumptions'!$B$10:$H$129,6,FALSE)*(1-VLOOKUP($M52,'Algorithms &amp; Assumptions'!$B$10:$J$129,9,FALSE))
+(INDEX('ART Forecast'!$C$8:$W$127,MATCH($M52,'ART Forecast'!$B$8:$B$127,0),MATCH(T$4,'ART Forecast'!$C$7:$W$7,0))*VLOOKUP($M52,'Algorithms &amp; Assumptions'!$B$10:$H$129,7,FALSE)*VLOOKUP($M52,'Algorithms &amp; Assumptions'!$B$10:$J$129,9,FALSE)*(VLOOKUP($M52,'Algorithms &amp; Assumptions'!$B$10:$C$129,2,FALSE))))</f>
        <v>65193.748285325142</v>
      </c>
      <c r="U52" s="6"/>
      <c r="V52" s="29" t="str">
        <f t="shared" si="14"/>
        <v>Ghana</v>
      </c>
      <c r="W52" s="63">
        <f>(INDEX('ART Totals'!$Z$251:$AT$370,MATCH($V52,'ART Totals'!$Y$251:$Y$370,0),MATCH(W$4,'ART Totals'!$Z$250:$AT$250,0))*VLOOKUP($V52,'Algorithms &amp; Assumptions'!$B$10:$H$129,5,FALSE))
+(INDEX('ART Forecast'!$C$131:$W$250,MATCH($V52,'ART Forecast'!$B$131:$B$250,0),MATCH(W$4,'ART Forecast'!$C$130:$W$130,0))*VLOOKUP($V52,'Algorithms &amp; Assumptions'!$B$10:$H$129,6,FALSE)*(1-VLOOKUP($V52,'Algorithms &amp; Assumptions'!$B$10:$J$129,9,FALSE))
+(INDEX('ART Forecast'!$C$131:$W$250,MATCH($V52,'ART Forecast'!$B$131:$B$250,0),MATCH(W$4,'ART Forecast'!$C$130:$W$130,0))*VLOOKUP($V52,'Algorithms &amp; Assumptions'!$B$10:$H$129,7,FALSE)*VLOOKUP($V52,'Algorithms &amp; Assumptions'!$B$10:$J$129,9,FALSE)*(VLOOKUP($V52,'Algorithms &amp; Assumptions'!$B$10:$C$129,2,FALSE))))</f>
        <v>3798.4690700000001</v>
      </c>
      <c r="X52" s="63">
        <f>(INDEX('ART Totals'!$Z$251:$AT$370,MATCH($V52,'ART Totals'!$Y$251:$Y$370,0),MATCH(X$4,'ART Totals'!$Z$250:$AT$250,0))*VLOOKUP($V52,'Algorithms &amp; Assumptions'!$B$10:$H$129,5,FALSE))
+(INDEX('ART Forecast'!$C$131:$W$250,MATCH($V52,'ART Forecast'!$B$131:$B$250,0),MATCH(X$4,'ART Forecast'!$C$130:$W$130,0))*VLOOKUP($V52,'Algorithms &amp; Assumptions'!$B$10:$H$129,6,FALSE)*(1-VLOOKUP($V52,'Algorithms &amp; Assumptions'!$B$10:$J$129,9,FALSE))
+(INDEX('ART Forecast'!$C$131:$W$250,MATCH($V52,'ART Forecast'!$B$131:$B$250,0),MATCH(X$4,'ART Forecast'!$C$130:$W$130,0))*VLOOKUP($V52,'Algorithms &amp; Assumptions'!$B$10:$H$129,7,FALSE)*VLOOKUP($V52,'Algorithms &amp; Assumptions'!$B$10:$J$129,9,FALSE)*(VLOOKUP($V52,'Algorithms &amp; Assumptions'!$B$10:$C$129,2,FALSE))))</f>
        <v>4432.2887766666672</v>
      </c>
      <c r="Y52" s="63">
        <f>(INDEX('ART Totals'!$Z$251:$AT$370,MATCH($V52,'ART Totals'!$Y$251:$Y$370,0),MATCH(Y$4,'ART Totals'!$Z$250:$AT$250,0))*VLOOKUP($V52,'Algorithms &amp; Assumptions'!$B$10:$H$129,5,FALSE))
+(INDEX('ART Forecast'!$C$131:$W$250,MATCH($V52,'ART Forecast'!$B$131:$B$250,0),MATCH(Y$4,'ART Forecast'!$C$130:$W$130,0))*VLOOKUP($V52,'Algorithms &amp; Assumptions'!$B$10:$H$129,6,FALSE)*(1-VLOOKUP($V52,'Algorithms &amp; Assumptions'!$B$10:$J$129,9,FALSE))
+(INDEX('ART Forecast'!$C$131:$W$250,MATCH($V52,'ART Forecast'!$B$131:$B$250,0),MATCH(Y$4,'ART Forecast'!$C$130:$W$130,0))*VLOOKUP($V52,'Algorithms &amp; Assumptions'!$B$10:$H$129,7,FALSE)*VLOOKUP($V52,'Algorithms &amp; Assumptions'!$B$10:$J$129,9,FALSE)*(VLOOKUP($V52,'Algorithms &amp; Assumptions'!$B$10:$C$129,2,FALSE))))</f>
        <v>4827.0601500000002</v>
      </c>
      <c r="Z52" s="63">
        <f>(INDEX('ART Totals'!$Z$251:$AT$370,MATCH($V52,'ART Totals'!$Y$251:$Y$370,0),MATCH(Z$4,'ART Totals'!$Z$250:$AT$250,0))*VLOOKUP($V52,'Algorithms &amp; Assumptions'!$B$10:$H$129,5,FALSE))
+(INDEX('ART Forecast'!$C$131:$W$250,MATCH($V52,'ART Forecast'!$B$131:$B$250,0),MATCH(Z$4,'ART Forecast'!$C$130:$W$130,0))*VLOOKUP($V52,'Algorithms &amp; Assumptions'!$B$10:$H$129,6,FALSE)*(1-VLOOKUP($V52,'Algorithms &amp; Assumptions'!$B$10:$J$129,9,FALSE))
+(INDEX('ART Forecast'!$C$131:$W$250,MATCH($V52,'ART Forecast'!$B$131:$B$250,0),MATCH(Z$4,'ART Forecast'!$C$130:$W$130,0))*VLOOKUP($V52,'Algorithms &amp; Assumptions'!$B$10:$H$129,7,FALSE)*VLOOKUP($V52,'Algorithms &amp; Assumptions'!$B$10:$J$129,9,FALSE)*(VLOOKUP($V52,'Algorithms &amp; Assumptions'!$B$10:$C$129,2,FALSE))))</f>
        <v>5221.8315233333333</v>
      </c>
      <c r="AA52" s="63">
        <f>(INDEX('ART Totals'!$Z$251:$AT$370,MATCH($V52,'ART Totals'!$Y$251:$Y$370,0),MATCH(AA$4,'ART Totals'!$Z$250:$AT$250,0))*VLOOKUP($V52,'Algorithms &amp; Assumptions'!$B$10:$H$129,5,FALSE))
+(INDEX('ART Forecast'!$C$131:$W$250,MATCH($V52,'ART Forecast'!$B$131:$B$250,0),MATCH(AA$4,'ART Forecast'!$C$130:$W$130,0))*VLOOKUP($V52,'Algorithms &amp; Assumptions'!$B$10:$H$129,6,FALSE)*(1-VLOOKUP($V52,'Algorithms &amp; Assumptions'!$B$10:$J$129,9,FALSE))
+(INDEX('ART Forecast'!$C$131:$W$250,MATCH($V52,'ART Forecast'!$B$131:$B$250,0),MATCH(AA$4,'ART Forecast'!$C$130:$W$130,0))*VLOOKUP($V52,'Algorithms &amp; Assumptions'!$B$10:$H$129,7,FALSE)*VLOOKUP($V52,'Algorithms &amp; Assumptions'!$B$10:$J$129,9,FALSE)*(VLOOKUP($V52,'Algorithms &amp; Assumptions'!$B$10:$C$129,2,FALSE))))</f>
        <v>5616.6028966666663</v>
      </c>
      <c r="AB52" s="63">
        <f>(INDEX('ART Totals'!$Z$251:$AT$370,MATCH($V52,'ART Totals'!$Y$251:$Y$370,0),MATCH(AB$4,'ART Totals'!$Z$250:$AT$250,0))*VLOOKUP($V52,'Algorithms &amp; Assumptions'!$B$10:$H$129,5,FALSE))
+(INDEX('ART Forecast'!$C$131:$W$250,MATCH($V52,'ART Forecast'!$B$131:$B$250,0),MATCH(AB$4,'ART Forecast'!$C$130:$W$130,0))*VLOOKUP($V52,'Algorithms &amp; Assumptions'!$B$10:$H$129,6,FALSE)*(1-VLOOKUP($V52,'Algorithms &amp; Assumptions'!$B$10:$J$129,9,FALSE))
+(INDEX('ART Forecast'!$C$131:$W$250,MATCH($V52,'ART Forecast'!$B$131:$B$250,0),MATCH(AB$4,'ART Forecast'!$C$130:$W$130,0))*VLOOKUP($V52,'Algorithms &amp; Assumptions'!$B$10:$H$129,7,FALSE)*VLOOKUP($V52,'Algorithms &amp; Assumptions'!$B$10:$J$129,9,FALSE)*(VLOOKUP($V52,'Algorithms &amp; Assumptions'!$B$10:$C$129,2,FALSE))))</f>
        <v>6011.3742700000012</v>
      </c>
      <c r="AC52" s="63">
        <f>(INDEX('ART Totals'!$Z$251:$AT$370,MATCH($V52,'ART Totals'!$Y$251:$Y$370,0),MATCH(AC$4,'ART Totals'!$Z$250:$AT$250,0))*VLOOKUP($V52,'Algorithms &amp; Assumptions'!$B$10:$H$129,5,FALSE))
+(INDEX('ART Forecast'!$C$131:$W$250,MATCH($V52,'ART Forecast'!$B$131:$B$250,0),MATCH(AC$4,'ART Forecast'!$C$130:$W$130,0))*VLOOKUP($V52,'Algorithms &amp; Assumptions'!$B$10:$H$129,6,FALSE)*(1-VLOOKUP($V52,'Algorithms &amp; Assumptions'!$B$10:$J$129,9,FALSE))
+(INDEX('ART Forecast'!$C$131:$W$250,MATCH($V52,'ART Forecast'!$B$131:$B$250,0),MATCH(AC$4,'ART Forecast'!$C$130:$W$130,0))*VLOOKUP($V52,'Algorithms &amp; Assumptions'!$B$10:$H$129,7,FALSE)*VLOOKUP($V52,'Algorithms &amp; Assumptions'!$B$10:$J$129,9,FALSE)*(VLOOKUP($V52,'Algorithms &amp; Assumptions'!$B$10:$C$129,2,FALSE))))</f>
        <v>6406.145643333336</v>
      </c>
    </row>
    <row r="53" spans="2:29" x14ac:dyDescent="0.35">
      <c r="B53" s="29" t="str">
        <f>'ART Totals'!B52</f>
        <v>Guatemala</v>
      </c>
      <c r="C53" s="25">
        <f t="shared" si="4"/>
        <v>5386.5539200000012</v>
      </c>
      <c r="D53" s="25">
        <f t="shared" si="5"/>
        <v>5231.9733400000005</v>
      </c>
      <c r="E53" s="25">
        <f t="shared" si="6"/>
        <v>5390.0127600000014</v>
      </c>
      <c r="F53" s="25">
        <f t="shared" si="7"/>
        <v>5556.1371800000043</v>
      </c>
      <c r="G53" s="25">
        <f t="shared" si="8"/>
        <v>5724.5716000000002</v>
      </c>
      <c r="H53" s="25">
        <f t="shared" si="9"/>
        <v>5893.0060200000025</v>
      </c>
      <c r="I53" s="25">
        <f t="shared" si="10"/>
        <v>6061.4404400000003</v>
      </c>
      <c r="M53" s="29" t="str">
        <f t="shared" si="13"/>
        <v>Guatemala</v>
      </c>
      <c r="N53" s="62">
        <f>(INDEX('ART Totals'!$Z$128:$AT$274,MATCH($M53,'ART Totals'!$Y$128:$Y$274,0),MATCH(N$4,'ART Totals'!$Z$127:$AT$127,0))*VLOOKUP($M53,'Algorithms &amp; Assumptions'!$B$10:$H$129,5,FALSE))
+(INDEX('ART Forecast'!$C$8:$W$127,MATCH($M53,'ART Forecast'!$B$8:$B$127,0),MATCH(N$4,'ART Forecast'!$C$7:$W$7,0))*VLOOKUP($M53,'Algorithms &amp; Assumptions'!$B$10:$H$129,6,FALSE)*(1-VLOOKUP($M53,'Algorithms &amp; Assumptions'!$B$10:$J$129,9,FALSE))
+(INDEX('ART Forecast'!$C$8:$W$127,MATCH($M53,'ART Forecast'!$B$8:$B$127,0),MATCH(N$4,'ART Forecast'!$C$7:$W$7,0))*VLOOKUP($M53,'Algorithms &amp; Assumptions'!$B$10:$H$129,7,FALSE)*VLOOKUP($M53,'Algorithms &amp; Assumptions'!$B$10:$J$129,9,FALSE)*(VLOOKUP($M53,'Algorithms &amp; Assumptions'!$B$10:$C$129,2,FALSE))))</f>
        <v>5305.5106500000011</v>
      </c>
      <c r="O53" s="62">
        <f>(INDEX('ART Totals'!$Z$128:$AT$274,MATCH($M53,'ART Totals'!$Y$128:$Y$274,0),MATCH(O$4,'ART Totals'!$Z$127:$AT$127,0))*VLOOKUP($M53,'Algorithms &amp; Assumptions'!$B$10:$H$129,5,FALSE))
+(INDEX('ART Forecast'!$C$8:$W$127,MATCH($M53,'ART Forecast'!$B$8:$B$127,0),MATCH(O$4,'ART Forecast'!$C$7:$W$7,0))*VLOOKUP($M53,'Algorithms &amp; Assumptions'!$B$10:$H$129,6,FALSE)*(1-VLOOKUP($M53,'Algorithms &amp; Assumptions'!$B$10:$J$129,9,FALSE))
+(INDEX('ART Forecast'!$C$8:$W$127,MATCH($M53,'ART Forecast'!$B$8:$B$127,0),MATCH(O$4,'ART Forecast'!$C$7:$W$7,0))*VLOOKUP($M53,'Algorithms &amp; Assumptions'!$B$10:$H$129,7,FALSE)*VLOOKUP($M53,'Algorithms &amp; Assumptions'!$B$10:$J$129,9,FALSE)*(VLOOKUP($M53,'Algorithms &amp; Assumptions'!$B$10:$C$129,2,FALSE))))</f>
        <v>5191.5314000000008</v>
      </c>
      <c r="P53" s="62">
        <f>(INDEX('ART Totals'!$Z$128:$AT$274,MATCH($M53,'ART Totals'!$Y$128:$Y$274,0),MATCH(P$4,'ART Totals'!$Z$127:$AT$127,0))*VLOOKUP($M53,'Algorithms &amp; Assumptions'!$B$10:$H$129,5,FALSE))
+(INDEX('ART Forecast'!$C$8:$W$127,MATCH($M53,'ART Forecast'!$B$8:$B$127,0),MATCH(P$4,'ART Forecast'!$C$7:$W$7,0))*VLOOKUP($M53,'Algorithms &amp; Assumptions'!$B$10:$H$129,6,FALSE)*(1-VLOOKUP($M53,'Algorithms &amp; Assumptions'!$B$10:$J$129,9,FALSE))
+(INDEX('ART Forecast'!$C$8:$W$127,MATCH($M53,'ART Forecast'!$B$8:$B$127,0),MATCH(P$4,'ART Forecast'!$C$7:$W$7,0))*VLOOKUP($M53,'Algorithms &amp; Assumptions'!$B$10:$H$129,7,FALSE)*VLOOKUP($M53,'Algorithms &amp; Assumptions'!$B$10:$J$129,9,FALSE)*(VLOOKUP($M53,'Algorithms &amp; Assumptions'!$B$10:$C$129,2,FALSE))))</f>
        <v>5363.9921500000019</v>
      </c>
      <c r="Q53" s="62">
        <f>(INDEX('ART Totals'!$Z$128:$AT$274,MATCH($M53,'ART Totals'!$Y$128:$Y$274,0),MATCH(Q$4,'ART Totals'!$Z$127:$AT$127,0))*VLOOKUP($M53,'Algorithms &amp; Assumptions'!$B$10:$H$129,5,FALSE))
+(INDEX('ART Forecast'!$C$8:$W$127,MATCH($M53,'ART Forecast'!$B$8:$B$127,0),MATCH(Q$4,'ART Forecast'!$C$7:$W$7,0))*VLOOKUP($M53,'Algorithms &amp; Assumptions'!$B$10:$H$129,6,FALSE)*(1-VLOOKUP($M53,'Algorithms &amp; Assumptions'!$B$10:$J$129,9,FALSE))
+(INDEX('ART Forecast'!$C$8:$W$127,MATCH($M53,'ART Forecast'!$B$8:$B$127,0),MATCH(Q$4,'ART Forecast'!$C$7:$W$7,0))*VLOOKUP($M53,'Algorithms &amp; Assumptions'!$B$10:$H$129,7,FALSE)*VLOOKUP($M53,'Algorithms &amp; Assumptions'!$B$10:$J$129,9,FALSE)*(VLOOKUP($M53,'Algorithms &amp; Assumptions'!$B$10:$C$129,2,FALSE))))</f>
        <v>5536.4529000000039</v>
      </c>
      <c r="R53" s="62">
        <f>(INDEX('ART Totals'!$Z$128:$AT$274,MATCH($M53,'ART Totals'!$Y$128:$Y$274,0),MATCH(R$4,'ART Totals'!$Z$127:$AT$127,0))*VLOOKUP($M53,'Algorithms &amp; Assumptions'!$B$10:$H$129,5,FALSE))
+(INDEX('ART Forecast'!$C$8:$W$127,MATCH($M53,'ART Forecast'!$B$8:$B$127,0),MATCH(R$4,'ART Forecast'!$C$7:$W$7,0))*VLOOKUP($M53,'Algorithms &amp; Assumptions'!$B$10:$H$129,6,FALSE)*(1-VLOOKUP($M53,'Algorithms &amp; Assumptions'!$B$10:$J$129,9,FALSE))
+(INDEX('ART Forecast'!$C$8:$W$127,MATCH($M53,'ART Forecast'!$B$8:$B$127,0),MATCH(R$4,'ART Forecast'!$C$7:$W$7,0))*VLOOKUP($M53,'Algorithms &amp; Assumptions'!$B$10:$H$129,7,FALSE)*VLOOKUP($M53,'Algorithms &amp; Assumptions'!$B$10:$J$129,9,FALSE)*(VLOOKUP($M53,'Algorithms &amp; Assumptions'!$B$10:$C$129,2,FALSE))))</f>
        <v>5708.9136500000004</v>
      </c>
      <c r="S53" s="62">
        <f>(INDEX('ART Totals'!$Z$128:$AT$274,MATCH($M53,'ART Totals'!$Y$128:$Y$274,0),MATCH(S$4,'ART Totals'!$Z$127:$AT$127,0))*VLOOKUP($M53,'Algorithms &amp; Assumptions'!$B$10:$H$129,5,FALSE))
+(INDEX('ART Forecast'!$C$8:$W$127,MATCH($M53,'ART Forecast'!$B$8:$B$127,0),MATCH(S$4,'ART Forecast'!$C$7:$W$7,0))*VLOOKUP($M53,'Algorithms &amp; Assumptions'!$B$10:$H$129,6,FALSE)*(1-VLOOKUP($M53,'Algorithms &amp; Assumptions'!$B$10:$J$129,9,FALSE))
+(INDEX('ART Forecast'!$C$8:$W$127,MATCH($M53,'ART Forecast'!$B$8:$B$127,0),MATCH(S$4,'ART Forecast'!$C$7:$W$7,0))*VLOOKUP($M53,'Algorithms &amp; Assumptions'!$B$10:$H$129,7,FALSE)*VLOOKUP($M53,'Algorithms &amp; Assumptions'!$B$10:$J$129,9,FALSE)*(VLOOKUP($M53,'Algorithms &amp; Assumptions'!$B$10:$C$129,2,FALSE))))</f>
        <v>5881.3744000000024</v>
      </c>
      <c r="T53" s="62">
        <f>(INDEX('ART Totals'!$Z$128:$AT$274,MATCH($M53,'ART Totals'!$Y$128:$Y$274,0),MATCH(T$4,'ART Totals'!$Z$127:$AT$127,0))*VLOOKUP($M53,'Algorithms &amp; Assumptions'!$B$10:$H$129,5,FALSE))
+(INDEX('ART Forecast'!$C$8:$W$127,MATCH($M53,'ART Forecast'!$B$8:$B$127,0),MATCH(T$4,'ART Forecast'!$C$7:$W$7,0))*VLOOKUP($M53,'Algorithms &amp; Assumptions'!$B$10:$H$129,6,FALSE)*(1-VLOOKUP($M53,'Algorithms &amp; Assumptions'!$B$10:$J$129,9,FALSE))
+(INDEX('ART Forecast'!$C$8:$W$127,MATCH($M53,'ART Forecast'!$B$8:$B$127,0),MATCH(T$4,'ART Forecast'!$C$7:$W$7,0))*VLOOKUP($M53,'Algorithms &amp; Assumptions'!$B$10:$H$129,7,FALSE)*VLOOKUP($M53,'Algorithms &amp; Assumptions'!$B$10:$J$129,9,FALSE)*(VLOOKUP($M53,'Algorithms &amp; Assumptions'!$B$10:$C$129,2,FALSE))))</f>
        <v>6053.8351499999999</v>
      </c>
      <c r="U53" s="6"/>
      <c r="V53" s="29" t="str">
        <f t="shared" si="14"/>
        <v>Guatemala</v>
      </c>
      <c r="W53" s="63">
        <f>(INDEX('ART Totals'!$Z$251:$AT$370,MATCH($V53,'ART Totals'!$Y$251:$Y$370,0),MATCH(W$4,'ART Totals'!$Z$250:$AT$250,0))*VLOOKUP($V53,'Algorithms &amp; Assumptions'!$B$10:$H$129,5,FALSE))
+(INDEX('ART Forecast'!$C$131:$W$250,MATCH($V53,'ART Forecast'!$B$131:$B$250,0),MATCH(W$4,'ART Forecast'!$C$130:$W$130,0))*VLOOKUP($V53,'Algorithms &amp; Assumptions'!$B$10:$H$129,6,FALSE)*(1-VLOOKUP($V53,'Algorithms &amp; Assumptions'!$B$10:$J$129,9,FALSE))
+(INDEX('ART Forecast'!$C$131:$W$250,MATCH($V53,'ART Forecast'!$B$131:$B$250,0),MATCH(W$4,'ART Forecast'!$C$130:$W$130,0))*VLOOKUP($V53,'Algorithms &amp; Assumptions'!$B$10:$H$129,7,FALSE)*VLOOKUP($V53,'Algorithms &amp; Assumptions'!$B$10:$J$129,9,FALSE)*(VLOOKUP($V53,'Algorithms &amp; Assumptions'!$B$10:$C$129,2,FALSE))))</f>
        <v>81.043269999999993</v>
      </c>
      <c r="X53" s="63">
        <f>(INDEX('ART Totals'!$Z$251:$AT$370,MATCH($V53,'ART Totals'!$Y$251:$Y$370,0),MATCH(X$4,'ART Totals'!$Z$250:$AT$250,0))*VLOOKUP($V53,'Algorithms &amp; Assumptions'!$B$10:$H$129,5,FALSE))
+(INDEX('ART Forecast'!$C$131:$W$250,MATCH($V53,'ART Forecast'!$B$131:$B$250,0),MATCH(X$4,'ART Forecast'!$C$130:$W$130,0))*VLOOKUP($V53,'Algorithms &amp; Assumptions'!$B$10:$H$129,6,FALSE)*(1-VLOOKUP($V53,'Algorithms &amp; Assumptions'!$B$10:$J$129,9,FALSE))
+(INDEX('ART Forecast'!$C$131:$W$250,MATCH($V53,'ART Forecast'!$B$131:$B$250,0),MATCH(X$4,'ART Forecast'!$C$130:$W$130,0))*VLOOKUP($V53,'Algorithms &amp; Assumptions'!$B$10:$H$129,7,FALSE)*VLOOKUP($V53,'Algorithms &amp; Assumptions'!$B$10:$J$129,9,FALSE)*(VLOOKUP($V53,'Algorithms &amp; Assumptions'!$B$10:$C$129,2,FALSE))))</f>
        <v>40.441939999999995</v>
      </c>
      <c r="Y53" s="63">
        <f>(INDEX('ART Totals'!$Z$251:$AT$370,MATCH($V53,'ART Totals'!$Y$251:$Y$370,0),MATCH(Y$4,'ART Totals'!$Z$250:$AT$250,0))*VLOOKUP($V53,'Algorithms &amp; Assumptions'!$B$10:$H$129,5,FALSE))
+(INDEX('ART Forecast'!$C$131:$W$250,MATCH($V53,'ART Forecast'!$B$131:$B$250,0),MATCH(Y$4,'ART Forecast'!$C$130:$W$130,0))*VLOOKUP($V53,'Algorithms &amp; Assumptions'!$B$10:$H$129,6,FALSE)*(1-VLOOKUP($V53,'Algorithms &amp; Assumptions'!$B$10:$J$129,9,FALSE))
+(INDEX('ART Forecast'!$C$131:$W$250,MATCH($V53,'ART Forecast'!$B$131:$B$250,0),MATCH(Y$4,'ART Forecast'!$C$130:$W$130,0))*VLOOKUP($V53,'Algorithms &amp; Assumptions'!$B$10:$H$129,7,FALSE)*VLOOKUP($V53,'Algorithms &amp; Assumptions'!$B$10:$J$129,9,FALSE)*(VLOOKUP($V53,'Algorithms &amp; Assumptions'!$B$10:$C$129,2,FALSE))))</f>
        <v>26.020610000000012</v>
      </c>
      <c r="Z53" s="63">
        <f>(INDEX('ART Totals'!$Z$251:$AT$370,MATCH($V53,'ART Totals'!$Y$251:$Y$370,0),MATCH(Z$4,'ART Totals'!$Z$250:$AT$250,0))*VLOOKUP($V53,'Algorithms &amp; Assumptions'!$B$10:$H$129,5,FALSE))
+(INDEX('ART Forecast'!$C$131:$W$250,MATCH($V53,'ART Forecast'!$B$131:$B$250,0),MATCH(Z$4,'ART Forecast'!$C$130:$W$130,0))*VLOOKUP($V53,'Algorithms &amp; Assumptions'!$B$10:$H$129,6,FALSE)*(1-VLOOKUP($V53,'Algorithms &amp; Assumptions'!$B$10:$J$129,9,FALSE))
+(INDEX('ART Forecast'!$C$131:$W$250,MATCH($V53,'ART Forecast'!$B$131:$B$250,0),MATCH(Z$4,'ART Forecast'!$C$130:$W$130,0))*VLOOKUP($V53,'Algorithms &amp; Assumptions'!$B$10:$H$129,7,FALSE)*VLOOKUP($V53,'Algorithms &amp; Assumptions'!$B$10:$J$129,9,FALSE)*(VLOOKUP($V53,'Algorithms &amp; Assumptions'!$B$10:$C$129,2,FALSE))))</f>
        <v>19.684279999999987</v>
      </c>
      <c r="AA53" s="63">
        <f>(INDEX('ART Totals'!$Z$251:$AT$370,MATCH($V53,'ART Totals'!$Y$251:$Y$370,0),MATCH(AA$4,'ART Totals'!$Z$250:$AT$250,0))*VLOOKUP($V53,'Algorithms &amp; Assumptions'!$B$10:$H$129,5,FALSE))
+(INDEX('ART Forecast'!$C$131:$W$250,MATCH($V53,'ART Forecast'!$B$131:$B$250,0),MATCH(AA$4,'ART Forecast'!$C$130:$W$130,0))*VLOOKUP($V53,'Algorithms &amp; Assumptions'!$B$10:$H$129,6,FALSE)*(1-VLOOKUP($V53,'Algorithms &amp; Assumptions'!$B$10:$J$129,9,FALSE))
+(INDEX('ART Forecast'!$C$131:$W$250,MATCH($V53,'ART Forecast'!$B$131:$B$250,0),MATCH(AA$4,'ART Forecast'!$C$130:$W$130,0))*VLOOKUP($V53,'Algorithms &amp; Assumptions'!$B$10:$H$129,7,FALSE)*VLOOKUP($V53,'Algorithms &amp; Assumptions'!$B$10:$J$129,9,FALSE)*(VLOOKUP($V53,'Algorithms &amp; Assumptions'!$B$10:$C$129,2,FALSE))))</f>
        <v>15.657949999999989</v>
      </c>
      <c r="AB53" s="63">
        <f>(INDEX('ART Totals'!$Z$251:$AT$370,MATCH($V53,'ART Totals'!$Y$251:$Y$370,0),MATCH(AB$4,'ART Totals'!$Z$250:$AT$250,0))*VLOOKUP($V53,'Algorithms &amp; Assumptions'!$B$10:$H$129,5,FALSE))
+(INDEX('ART Forecast'!$C$131:$W$250,MATCH($V53,'ART Forecast'!$B$131:$B$250,0),MATCH(AB$4,'ART Forecast'!$C$130:$W$130,0))*VLOOKUP($V53,'Algorithms &amp; Assumptions'!$B$10:$H$129,6,FALSE)*(1-VLOOKUP($V53,'Algorithms &amp; Assumptions'!$B$10:$J$129,9,FALSE))
+(INDEX('ART Forecast'!$C$131:$W$250,MATCH($V53,'ART Forecast'!$B$131:$B$250,0),MATCH(AB$4,'ART Forecast'!$C$130:$W$130,0))*VLOOKUP($V53,'Algorithms &amp; Assumptions'!$B$10:$H$129,7,FALSE)*VLOOKUP($V53,'Algorithms &amp; Assumptions'!$B$10:$J$129,9,FALSE)*(VLOOKUP($V53,'Algorithms &amp; Assumptions'!$B$10:$C$129,2,FALSE))))</f>
        <v>11.631619999999991</v>
      </c>
      <c r="AC53" s="63">
        <f>(INDEX('ART Totals'!$Z$251:$AT$370,MATCH($V53,'ART Totals'!$Y$251:$Y$370,0),MATCH(AC$4,'ART Totals'!$Z$250:$AT$250,0))*VLOOKUP($V53,'Algorithms &amp; Assumptions'!$B$10:$H$129,5,FALSE))
+(INDEX('ART Forecast'!$C$131:$W$250,MATCH($V53,'ART Forecast'!$B$131:$B$250,0),MATCH(AC$4,'ART Forecast'!$C$130:$W$130,0))*VLOOKUP($V53,'Algorithms &amp; Assumptions'!$B$10:$H$129,6,FALSE)*(1-VLOOKUP($V53,'Algorithms &amp; Assumptions'!$B$10:$J$129,9,FALSE))
+(INDEX('ART Forecast'!$C$131:$W$250,MATCH($V53,'ART Forecast'!$B$131:$B$250,0),MATCH(AC$4,'ART Forecast'!$C$130:$W$130,0))*VLOOKUP($V53,'Algorithms &amp; Assumptions'!$B$10:$H$129,7,FALSE)*VLOOKUP($V53,'Algorithms &amp; Assumptions'!$B$10:$J$129,9,FALSE)*(VLOOKUP($V53,'Algorithms &amp; Assumptions'!$B$10:$C$129,2,FALSE))))</f>
        <v>7.6052899999999948</v>
      </c>
    </row>
    <row r="54" spans="2:29" x14ac:dyDescent="0.35">
      <c r="B54" s="29" t="str">
        <f>'ART Totals'!B53</f>
        <v>Guinea</v>
      </c>
      <c r="C54" s="25">
        <f t="shared" si="4"/>
        <v>24203.896199999999</v>
      </c>
      <c r="D54" s="25">
        <f t="shared" si="5"/>
        <v>23432.870486666681</v>
      </c>
      <c r="E54" s="25">
        <f t="shared" si="6"/>
        <v>24880.104773333343</v>
      </c>
      <c r="F54" s="25">
        <f t="shared" si="7"/>
        <v>26327.339060000013</v>
      </c>
      <c r="G54" s="25">
        <f t="shared" si="8"/>
        <v>26979.208519999986</v>
      </c>
      <c r="H54" s="25">
        <f t="shared" si="9"/>
        <v>19574.26988</v>
      </c>
      <c r="I54" s="25">
        <f t="shared" si="10"/>
        <v>19683.431240000002</v>
      </c>
      <c r="M54" s="29" t="str">
        <f t="shared" si="13"/>
        <v>Guinea</v>
      </c>
      <c r="N54" s="62">
        <f>(INDEX('ART Totals'!$Z$128:$AT$274,MATCH($M54,'ART Totals'!$Y$128:$Y$274,0),MATCH(N$4,'ART Totals'!$Z$127:$AT$127,0))*VLOOKUP($M54,'Algorithms &amp; Assumptions'!$B$10:$H$129,5,FALSE))
+(INDEX('ART Forecast'!$C$8:$W$127,MATCH($M54,'ART Forecast'!$B$8:$B$127,0),MATCH(N$4,'ART Forecast'!$C$7:$W$7,0))*VLOOKUP($M54,'Algorithms &amp; Assumptions'!$B$10:$H$129,6,FALSE)*(1-VLOOKUP($M54,'Algorithms &amp; Assumptions'!$B$10:$J$129,9,FALSE))
+(INDEX('ART Forecast'!$C$8:$W$127,MATCH($M54,'ART Forecast'!$B$8:$B$127,0),MATCH(N$4,'ART Forecast'!$C$7:$W$7,0))*VLOOKUP($M54,'Algorithms &amp; Assumptions'!$B$10:$H$129,7,FALSE)*VLOOKUP($M54,'Algorithms &amp; Assumptions'!$B$10:$J$129,9,FALSE)*(VLOOKUP($M54,'Algorithms &amp; Assumptions'!$B$10:$C$129,2,FALSE))))</f>
        <v>22316.403119999999</v>
      </c>
      <c r="O54" s="62">
        <f>(INDEX('ART Totals'!$Z$128:$AT$274,MATCH($M54,'ART Totals'!$Y$128:$Y$274,0),MATCH(O$4,'ART Totals'!$Z$127:$AT$127,0))*VLOOKUP($M54,'Algorithms &amp; Assumptions'!$B$10:$H$129,5,FALSE))
+(INDEX('ART Forecast'!$C$8:$W$127,MATCH($M54,'ART Forecast'!$B$8:$B$127,0),MATCH(O$4,'ART Forecast'!$C$7:$W$7,0))*VLOOKUP($M54,'Algorithms &amp; Assumptions'!$B$10:$H$129,6,FALSE)*(1-VLOOKUP($M54,'Algorithms &amp; Assumptions'!$B$10:$J$129,9,FALSE))
+(INDEX('ART Forecast'!$C$8:$W$127,MATCH($M54,'ART Forecast'!$B$8:$B$127,0),MATCH(O$4,'ART Forecast'!$C$7:$W$7,0))*VLOOKUP($M54,'Algorithms &amp; Assumptions'!$B$10:$H$129,7,FALSE)*VLOOKUP($M54,'Algorithms &amp; Assumptions'!$B$10:$J$129,9,FALSE)*(VLOOKUP($M54,'Algorithms &amp; Assumptions'!$B$10:$C$129,2,FALSE))))</f>
        <v>22070.146046666679</v>
      </c>
      <c r="P54" s="62">
        <f>(INDEX('ART Totals'!$Z$128:$AT$274,MATCH($M54,'ART Totals'!$Y$128:$Y$274,0),MATCH(P$4,'ART Totals'!$Z$127:$AT$127,0))*VLOOKUP($M54,'Algorithms &amp; Assumptions'!$B$10:$H$129,5,FALSE))
+(INDEX('ART Forecast'!$C$8:$W$127,MATCH($M54,'ART Forecast'!$B$8:$B$127,0),MATCH(P$4,'ART Forecast'!$C$7:$W$7,0))*VLOOKUP($M54,'Algorithms &amp; Assumptions'!$B$10:$H$129,6,FALSE)*(1-VLOOKUP($M54,'Algorithms &amp; Assumptions'!$B$10:$J$129,9,FALSE))
+(INDEX('ART Forecast'!$C$8:$W$127,MATCH($M54,'ART Forecast'!$B$8:$B$127,0),MATCH(P$4,'ART Forecast'!$C$7:$W$7,0))*VLOOKUP($M54,'Algorithms &amp; Assumptions'!$B$10:$H$129,7,FALSE)*VLOOKUP($M54,'Algorithms &amp; Assumptions'!$B$10:$J$129,9,FALSE)*(VLOOKUP($M54,'Algorithms &amp; Assumptions'!$B$10:$C$129,2,FALSE))))</f>
        <v>23408.218973333343</v>
      </c>
      <c r="Q54" s="62">
        <f>(INDEX('ART Totals'!$Z$128:$AT$274,MATCH($M54,'ART Totals'!$Y$128:$Y$274,0),MATCH(Q$4,'ART Totals'!$Z$127:$AT$127,0))*VLOOKUP($M54,'Algorithms &amp; Assumptions'!$B$10:$H$129,5,FALSE))
+(INDEX('ART Forecast'!$C$8:$W$127,MATCH($M54,'ART Forecast'!$B$8:$B$127,0),MATCH(Q$4,'ART Forecast'!$C$7:$W$7,0))*VLOOKUP($M54,'Algorithms &amp; Assumptions'!$B$10:$H$129,6,FALSE)*(1-VLOOKUP($M54,'Algorithms &amp; Assumptions'!$B$10:$J$129,9,FALSE))
+(INDEX('ART Forecast'!$C$8:$W$127,MATCH($M54,'ART Forecast'!$B$8:$B$127,0),MATCH(Q$4,'ART Forecast'!$C$7:$W$7,0))*VLOOKUP($M54,'Algorithms &amp; Assumptions'!$B$10:$H$129,7,FALSE)*VLOOKUP($M54,'Algorithms &amp; Assumptions'!$B$10:$J$129,9,FALSE)*(VLOOKUP($M54,'Algorithms &amp; Assumptions'!$B$10:$C$129,2,FALSE))))</f>
        <v>24746.291900000011</v>
      </c>
      <c r="R54" s="62">
        <f>(INDEX('ART Totals'!$Z$128:$AT$274,MATCH($M54,'ART Totals'!$Y$128:$Y$274,0),MATCH(R$4,'ART Totals'!$Z$127:$AT$127,0))*VLOOKUP($M54,'Algorithms &amp; Assumptions'!$B$10:$H$129,5,FALSE))
+(INDEX('ART Forecast'!$C$8:$W$127,MATCH($M54,'ART Forecast'!$B$8:$B$127,0),MATCH(R$4,'ART Forecast'!$C$7:$W$7,0))*VLOOKUP($M54,'Algorithms &amp; Assumptions'!$B$10:$H$129,6,FALSE)*(1-VLOOKUP($M54,'Algorithms &amp; Assumptions'!$B$10:$J$129,9,FALSE))
+(INDEX('ART Forecast'!$C$8:$W$127,MATCH($M54,'ART Forecast'!$B$8:$B$127,0),MATCH(R$4,'ART Forecast'!$C$7:$W$7,0))*VLOOKUP($M54,'Algorithms &amp; Assumptions'!$B$10:$H$129,7,FALSE)*VLOOKUP($M54,'Algorithms &amp; Assumptions'!$B$10:$J$129,9,FALSE)*(VLOOKUP($M54,'Algorithms &amp; Assumptions'!$B$10:$C$129,2,FALSE))))</f>
        <v>25288.999999999985</v>
      </c>
      <c r="S54" s="62">
        <f>(INDEX('ART Totals'!$Z$128:$AT$274,MATCH($M54,'ART Totals'!$Y$128:$Y$274,0),MATCH(S$4,'ART Totals'!$Z$127:$AT$127,0))*VLOOKUP($M54,'Algorithms &amp; Assumptions'!$B$10:$H$129,5,FALSE))
+(INDEX('ART Forecast'!$C$8:$W$127,MATCH($M54,'ART Forecast'!$B$8:$B$127,0),MATCH(S$4,'ART Forecast'!$C$7:$W$7,0))*VLOOKUP($M54,'Algorithms &amp; Assumptions'!$B$10:$H$129,6,FALSE)*(1-VLOOKUP($M54,'Algorithms &amp; Assumptions'!$B$10:$J$129,9,FALSE))
+(INDEX('ART Forecast'!$C$8:$W$127,MATCH($M54,'ART Forecast'!$B$8:$B$127,0),MATCH(S$4,'ART Forecast'!$C$7:$W$7,0))*VLOOKUP($M54,'Algorithms &amp; Assumptions'!$B$10:$H$129,7,FALSE)*VLOOKUP($M54,'Algorithms &amp; Assumptions'!$B$10:$J$129,9,FALSE)*(VLOOKUP($M54,'Algorithms &amp; Assumptions'!$B$10:$C$129,2,FALSE))))</f>
        <v>17774.900000000001</v>
      </c>
      <c r="T54" s="62">
        <f>(INDEX('ART Totals'!$Z$128:$AT$274,MATCH($M54,'ART Totals'!$Y$128:$Y$274,0),MATCH(T$4,'ART Totals'!$Z$127:$AT$127,0))*VLOOKUP($M54,'Algorithms &amp; Assumptions'!$B$10:$H$129,5,FALSE))
+(INDEX('ART Forecast'!$C$8:$W$127,MATCH($M54,'ART Forecast'!$B$8:$B$127,0),MATCH(T$4,'ART Forecast'!$C$7:$W$7,0))*VLOOKUP($M54,'Algorithms &amp; Assumptions'!$B$10:$H$129,6,FALSE)*(1-VLOOKUP($M54,'Algorithms &amp; Assumptions'!$B$10:$J$129,9,FALSE))
+(INDEX('ART Forecast'!$C$8:$W$127,MATCH($M54,'ART Forecast'!$B$8:$B$127,0),MATCH(T$4,'ART Forecast'!$C$7:$W$7,0))*VLOOKUP($M54,'Algorithms &amp; Assumptions'!$B$10:$H$129,7,FALSE)*VLOOKUP($M54,'Algorithms &amp; Assumptions'!$B$10:$J$129,9,FALSE)*(VLOOKUP($M54,'Algorithms &amp; Assumptions'!$B$10:$C$129,2,FALSE))))</f>
        <v>17774.900000000001</v>
      </c>
      <c r="U54" s="6"/>
      <c r="V54" s="29" t="str">
        <f t="shared" si="14"/>
        <v>Guinea</v>
      </c>
      <c r="W54" s="63">
        <f>(INDEX('ART Totals'!$Z$251:$AT$370,MATCH($V54,'ART Totals'!$Y$251:$Y$370,0),MATCH(W$4,'ART Totals'!$Z$250:$AT$250,0))*VLOOKUP($V54,'Algorithms &amp; Assumptions'!$B$10:$H$129,5,FALSE))
+(INDEX('ART Forecast'!$C$131:$W$250,MATCH($V54,'ART Forecast'!$B$131:$B$250,0),MATCH(W$4,'ART Forecast'!$C$130:$W$130,0))*VLOOKUP($V54,'Algorithms &amp; Assumptions'!$B$10:$H$129,6,FALSE)*(1-VLOOKUP($V54,'Algorithms &amp; Assumptions'!$B$10:$J$129,9,FALSE))
+(INDEX('ART Forecast'!$C$131:$W$250,MATCH($V54,'ART Forecast'!$B$131:$B$250,0),MATCH(W$4,'ART Forecast'!$C$130:$W$130,0))*VLOOKUP($V54,'Algorithms &amp; Assumptions'!$B$10:$H$129,7,FALSE)*VLOOKUP($V54,'Algorithms &amp; Assumptions'!$B$10:$J$129,9,FALSE)*(VLOOKUP($V54,'Algorithms &amp; Assumptions'!$B$10:$C$129,2,FALSE))))</f>
        <v>1887.4930800000002</v>
      </c>
      <c r="X54" s="63">
        <f>(INDEX('ART Totals'!$Z$251:$AT$370,MATCH($V54,'ART Totals'!$Y$251:$Y$370,0),MATCH(X$4,'ART Totals'!$Z$250:$AT$250,0))*VLOOKUP($V54,'Algorithms &amp; Assumptions'!$B$10:$H$129,5,FALSE))
+(INDEX('ART Forecast'!$C$131:$W$250,MATCH($V54,'ART Forecast'!$B$131:$B$250,0),MATCH(X$4,'ART Forecast'!$C$130:$W$130,0))*VLOOKUP($V54,'Algorithms &amp; Assumptions'!$B$10:$H$129,6,FALSE)*(1-VLOOKUP($V54,'Algorithms &amp; Assumptions'!$B$10:$J$129,9,FALSE))
+(INDEX('ART Forecast'!$C$131:$W$250,MATCH($V54,'ART Forecast'!$B$131:$B$250,0),MATCH(X$4,'ART Forecast'!$C$130:$W$130,0))*VLOOKUP($V54,'Algorithms &amp; Assumptions'!$B$10:$H$129,7,FALSE)*VLOOKUP($V54,'Algorithms &amp; Assumptions'!$B$10:$J$129,9,FALSE)*(VLOOKUP($V54,'Algorithms &amp; Assumptions'!$B$10:$C$129,2,FALSE))))</f>
        <v>1362.7244400000004</v>
      </c>
      <c r="Y54" s="63">
        <f>(INDEX('ART Totals'!$Z$251:$AT$370,MATCH($V54,'ART Totals'!$Y$251:$Y$370,0),MATCH(Y$4,'ART Totals'!$Z$250:$AT$250,0))*VLOOKUP($V54,'Algorithms &amp; Assumptions'!$B$10:$H$129,5,FALSE))
+(INDEX('ART Forecast'!$C$131:$W$250,MATCH($V54,'ART Forecast'!$B$131:$B$250,0),MATCH(Y$4,'ART Forecast'!$C$130:$W$130,0))*VLOOKUP($V54,'Algorithms &amp; Assumptions'!$B$10:$H$129,6,FALSE)*(1-VLOOKUP($V54,'Algorithms &amp; Assumptions'!$B$10:$J$129,9,FALSE))
+(INDEX('ART Forecast'!$C$131:$W$250,MATCH($V54,'ART Forecast'!$B$131:$B$250,0),MATCH(Y$4,'ART Forecast'!$C$130:$W$130,0))*VLOOKUP($V54,'Algorithms &amp; Assumptions'!$B$10:$H$129,7,FALSE)*VLOOKUP($V54,'Algorithms &amp; Assumptions'!$B$10:$J$129,9,FALSE)*(VLOOKUP($V54,'Algorithms &amp; Assumptions'!$B$10:$C$129,2,FALSE))))</f>
        <v>1471.8858000000002</v>
      </c>
      <c r="Z54" s="63">
        <f>(INDEX('ART Totals'!$Z$251:$AT$370,MATCH($V54,'ART Totals'!$Y$251:$Y$370,0),MATCH(Z$4,'ART Totals'!$Z$250:$AT$250,0))*VLOOKUP($V54,'Algorithms &amp; Assumptions'!$B$10:$H$129,5,FALSE))
+(INDEX('ART Forecast'!$C$131:$W$250,MATCH($V54,'ART Forecast'!$B$131:$B$250,0),MATCH(Z$4,'ART Forecast'!$C$130:$W$130,0))*VLOOKUP($V54,'Algorithms &amp; Assumptions'!$B$10:$H$129,6,FALSE)*(1-VLOOKUP($V54,'Algorithms &amp; Assumptions'!$B$10:$J$129,9,FALSE))
+(INDEX('ART Forecast'!$C$131:$W$250,MATCH($V54,'ART Forecast'!$B$131:$B$250,0),MATCH(Z$4,'ART Forecast'!$C$130:$W$130,0))*VLOOKUP($V54,'Algorithms &amp; Assumptions'!$B$10:$H$129,7,FALSE)*VLOOKUP($V54,'Algorithms &amp; Assumptions'!$B$10:$J$129,9,FALSE)*(VLOOKUP($V54,'Algorithms &amp; Assumptions'!$B$10:$C$129,2,FALSE))))</f>
        <v>1581.0471600000001</v>
      </c>
      <c r="AA54" s="63">
        <f>(INDEX('ART Totals'!$Z$251:$AT$370,MATCH($V54,'ART Totals'!$Y$251:$Y$370,0),MATCH(AA$4,'ART Totals'!$Z$250:$AT$250,0))*VLOOKUP($V54,'Algorithms &amp; Assumptions'!$B$10:$H$129,5,FALSE))
+(INDEX('ART Forecast'!$C$131:$W$250,MATCH($V54,'ART Forecast'!$B$131:$B$250,0),MATCH(AA$4,'ART Forecast'!$C$130:$W$130,0))*VLOOKUP($V54,'Algorithms &amp; Assumptions'!$B$10:$H$129,6,FALSE)*(1-VLOOKUP($V54,'Algorithms &amp; Assumptions'!$B$10:$J$129,9,FALSE))
+(INDEX('ART Forecast'!$C$131:$W$250,MATCH($V54,'ART Forecast'!$B$131:$B$250,0),MATCH(AA$4,'ART Forecast'!$C$130:$W$130,0))*VLOOKUP($V54,'Algorithms &amp; Assumptions'!$B$10:$H$129,7,FALSE)*VLOOKUP($V54,'Algorithms &amp; Assumptions'!$B$10:$J$129,9,FALSE)*(VLOOKUP($V54,'Algorithms &amp; Assumptions'!$B$10:$C$129,2,FALSE))))</f>
        <v>1690.2085200000006</v>
      </c>
      <c r="AB54" s="63">
        <f>(INDEX('ART Totals'!$Z$251:$AT$370,MATCH($V54,'ART Totals'!$Y$251:$Y$370,0),MATCH(AB$4,'ART Totals'!$Z$250:$AT$250,0))*VLOOKUP($V54,'Algorithms &amp; Assumptions'!$B$10:$H$129,5,FALSE))
+(INDEX('ART Forecast'!$C$131:$W$250,MATCH($V54,'ART Forecast'!$B$131:$B$250,0),MATCH(AB$4,'ART Forecast'!$C$130:$W$130,0))*VLOOKUP($V54,'Algorithms &amp; Assumptions'!$B$10:$H$129,6,FALSE)*(1-VLOOKUP($V54,'Algorithms &amp; Assumptions'!$B$10:$J$129,9,FALSE))
+(INDEX('ART Forecast'!$C$131:$W$250,MATCH($V54,'ART Forecast'!$B$131:$B$250,0),MATCH(AB$4,'ART Forecast'!$C$130:$W$130,0))*VLOOKUP($V54,'Algorithms &amp; Assumptions'!$B$10:$H$129,7,FALSE)*VLOOKUP($V54,'Algorithms &amp; Assumptions'!$B$10:$J$129,9,FALSE)*(VLOOKUP($V54,'Algorithms &amp; Assumptions'!$B$10:$C$129,2,FALSE))))</f>
        <v>1799.36988</v>
      </c>
      <c r="AC54" s="63">
        <f>(INDEX('ART Totals'!$Z$251:$AT$370,MATCH($V54,'ART Totals'!$Y$251:$Y$370,0),MATCH(AC$4,'ART Totals'!$Z$250:$AT$250,0))*VLOOKUP($V54,'Algorithms &amp; Assumptions'!$B$10:$H$129,5,FALSE))
+(INDEX('ART Forecast'!$C$131:$W$250,MATCH($V54,'ART Forecast'!$B$131:$B$250,0),MATCH(AC$4,'ART Forecast'!$C$130:$W$130,0))*VLOOKUP($V54,'Algorithms &amp; Assumptions'!$B$10:$H$129,6,FALSE)*(1-VLOOKUP($V54,'Algorithms &amp; Assumptions'!$B$10:$J$129,9,FALSE))
+(INDEX('ART Forecast'!$C$131:$W$250,MATCH($V54,'ART Forecast'!$B$131:$B$250,0),MATCH(AC$4,'ART Forecast'!$C$130:$W$130,0))*VLOOKUP($V54,'Algorithms &amp; Assumptions'!$B$10:$H$129,7,FALSE)*VLOOKUP($V54,'Algorithms &amp; Assumptions'!$B$10:$J$129,9,FALSE)*(VLOOKUP($V54,'Algorithms &amp; Assumptions'!$B$10:$C$129,2,FALSE))))</f>
        <v>1908.5312400000003</v>
      </c>
    </row>
    <row r="55" spans="2:29" x14ac:dyDescent="0.35">
      <c r="B55" s="29" t="str">
        <f>'ART Totals'!B54</f>
        <v>Guinea Bissau</v>
      </c>
      <c r="C55" s="25">
        <f t="shared" si="4"/>
        <v>5838.6248800000003</v>
      </c>
      <c r="D55" s="25">
        <f t="shared" si="5"/>
        <v>5711.9841533333329</v>
      </c>
      <c r="E55" s="25">
        <f t="shared" si="6"/>
        <v>6007.4867600000025</v>
      </c>
      <c r="F55" s="25">
        <f t="shared" si="7"/>
        <v>6302.9893666666685</v>
      </c>
      <c r="G55" s="25">
        <f t="shared" si="8"/>
        <v>6598.4919733333345</v>
      </c>
      <c r="H55" s="25">
        <f t="shared" si="9"/>
        <v>6893.9945799999996</v>
      </c>
      <c r="I55" s="25">
        <f t="shared" si="10"/>
        <v>7189.4971866666656</v>
      </c>
      <c r="M55" s="29" t="str">
        <f t="shared" si="13"/>
        <v>Guinea Bissau</v>
      </c>
      <c r="N55" s="62">
        <f>(INDEX('ART Totals'!$Z$128:$AT$274,MATCH($M55,'ART Totals'!$Y$128:$Y$274,0),MATCH(N$4,'ART Totals'!$Z$127:$AT$127,0))*VLOOKUP($M55,'Algorithms &amp; Assumptions'!$B$10:$H$129,5,FALSE))
+(INDEX('ART Forecast'!$C$8:$W$127,MATCH($M55,'ART Forecast'!$B$8:$B$127,0),MATCH(N$4,'ART Forecast'!$C$7:$W$7,0))*VLOOKUP($M55,'Algorithms &amp; Assumptions'!$B$10:$H$129,6,FALSE)*(1-VLOOKUP($M55,'Algorithms &amp; Assumptions'!$B$10:$J$129,9,FALSE))
+(INDEX('ART Forecast'!$C$8:$W$127,MATCH($M55,'ART Forecast'!$B$8:$B$127,0),MATCH(N$4,'ART Forecast'!$C$7:$W$7,0))*VLOOKUP($M55,'Algorithms &amp; Assumptions'!$B$10:$H$129,7,FALSE)*VLOOKUP($M55,'Algorithms &amp; Assumptions'!$B$10:$J$129,9,FALSE)*(VLOOKUP($M55,'Algorithms &amp; Assumptions'!$B$10:$C$129,2,FALSE))))</f>
        <v>5402.1818400000002</v>
      </c>
      <c r="O55" s="62">
        <f>(INDEX('ART Totals'!$Z$128:$AT$274,MATCH($M55,'ART Totals'!$Y$128:$Y$274,0),MATCH(O$4,'ART Totals'!$Z$127:$AT$127,0))*VLOOKUP($M55,'Algorithms &amp; Assumptions'!$B$10:$H$129,5,FALSE))
+(INDEX('ART Forecast'!$C$8:$W$127,MATCH($M55,'ART Forecast'!$B$8:$B$127,0),MATCH(O$4,'ART Forecast'!$C$7:$W$7,0))*VLOOKUP($M55,'Algorithms &amp; Assumptions'!$B$10:$H$129,6,FALSE)*(1-VLOOKUP($M55,'Algorithms &amp; Assumptions'!$B$10:$J$129,9,FALSE))
+(INDEX('ART Forecast'!$C$8:$W$127,MATCH($M55,'ART Forecast'!$B$8:$B$127,0),MATCH(O$4,'ART Forecast'!$C$7:$W$7,0))*VLOOKUP($M55,'Algorithms &amp; Assumptions'!$B$10:$H$129,7,FALSE)*VLOOKUP($M55,'Algorithms &amp; Assumptions'!$B$10:$J$129,9,FALSE)*(VLOOKUP($M55,'Algorithms &amp; Assumptions'!$B$10:$C$129,2,FALSE))))</f>
        <v>5362.1855099999993</v>
      </c>
      <c r="P55" s="62">
        <f>(INDEX('ART Totals'!$Z$128:$AT$274,MATCH($M55,'ART Totals'!$Y$128:$Y$274,0),MATCH(P$4,'ART Totals'!$Z$127:$AT$127,0))*VLOOKUP($M55,'Algorithms &amp; Assumptions'!$B$10:$H$129,5,FALSE))
+(INDEX('ART Forecast'!$C$8:$W$127,MATCH($M55,'ART Forecast'!$B$8:$B$127,0),MATCH(P$4,'ART Forecast'!$C$7:$W$7,0))*VLOOKUP($M55,'Algorithms &amp; Assumptions'!$B$10:$H$129,6,FALSE)*(1-VLOOKUP($M55,'Algorithms &amp; Assumptions'!$B$10:$J$129,9,FALSE))
+(INDEX('ART Forecast'!$C$8:$W$127,MATCH($M55,'ART Forecast'!$B$8:$B$127,0),MATCH(P$4,'ART Forecast'!$C$7:$W$7,0))*VLOOKUP($M55,'Algorithms &amp; Assumptions'!$B$10:$H$129,7,FALSE)*VLOOKUP($M55,'Algorithms &amp; Assumptions'!$B$10:$J$129,9,FALSE)*(VLOOKUP($M55,'Algorithms &amp; Assumptions'!$B$10:$C$129,2,FALSE))))</f>
        <v>5638.9891800000023</v>
      </c>
      <c r="Q55" s="62">
        <f>(INDEX('ART Totals'!$Z$128:$AT$274,MATCH($M55,'ART Totals'!$Y$128:$Y$274,0),MATCH(Q$4,'ART Totals'!$Z$127:$AT$127,0))*VLOOKUP($M55,'Algorithms &amp; Assumptions'!$B$10:$H$129,5,FALSE))
+(INDEX('ART Forecast'!$C$8:$W$127,MATCH($M55,'ART Forecast'!$B$8:$B$127,0),MATCH(Q$4,'ART Forecast'!$C$7:$W$7,0))*VLOOKUP($M55,'Algorithms &amp; Assumptions'!$B$10:$H$129,6,FALSE)*(1-VLOOKUP($M55,'Algorithms &amp; Assumptions'!$B$10:$J$129,9,FALSE))
+(INDEX('ART Forecast'!$C$8:$W$127,MATCH($M55,'ART Forecast'!$B$8:$B$127,0),MATCH(Q$4,'ART Forecast'!$C$7:$W$7,0))*VLOOKUP($M55,'Algorithms &amp; Assumptions'!$B$10:$H$129,7,FALSE)*VLOOKUP($M55,'Algorithms &amp; Assumptions'!$B$10:$J$129,9,FALSE)*(VLOOKUP($M55,'Algorithms &amp; Assumptions'!$B$10:$C$129,2,FALSE))))</f>
        <v>5915.7928500000016</v>
      </c>
      <c r="R55" s="62">
        <f>(INDEX('ART Totals'!$Z$128:$AT$274,MATCH($M55,'ART Totals'!$Y$128:$Y$274,0),MATCH(R$4,'ART Totals'!$Z$127:$AT$127,0))*VLOOKUP($M55,'Algorithms &amp; Assumptions'!$B$10:$H$129,5,FALSE))
+(INDEX('ART Forecast'!$C$8:$W$127,MATCH($M55,'ART Forecast'!$B$8:$B$127,0),MATCH(R$4,'ART Forecast'!$C$7:$W$7,0))*VLOOKUP($M55,'Algorithms &amp; Assumptions'!$B$10:$H$129,6,FALSE)*(1-VLOOKUP($M55,'Algorithms &amp; Assumptions'!$B$10:$J$129,9,FALSE))
+(INDEX('ART Forecast'!$C$8:$W$127,MATCH($M55,'ART Forecast'!$B$8:$B$127,0),MATCH(R$4,'ART Forecast'!$C$7:$W$7,0))*VLOOKUP($M55,'Algorithms &amp; Assumptions'!$B$10:$H$129,7,FALSE)*VLOOKUP($M55,'Algorithms &amp; Assumptions'!$B$10:$J$129,9,FALSE)*(VLOOKUP($M55,'Algorithms &amp; Assumptions'!$B$10:$C$129,2,FALSE))))</f>
        <v>6192.596520000001</v>
      </c>
      <c r="S55" s="62">
        <f>(INDEX('ART Totals'!$Z$128:$AT$274,MATCH($M55,'ART Totals'!$Y$128:$Y$274,0),MATCH(S$4,'ART Totals'!$Z$127:$AT$127,0))*VLOOKUP($M55,'Algorithms &amp; Assumptions'!$B$10:$H$129,5,FALSE))
+(INDEX('ART Forecast'!$C$8:$W$127,MATCH($M55,'ART Forecast'!$B$8:$B$127,0),MATCH(S$4,'ART Forecast'!$C$7:$W$7,0))*VLOOKUP($M55,'Algorithms &amp; Assumptions'!$B$10:$H$129,6,FALSE)*(1-VLOOKUP($M55,'Algorithms &amp; Assumptions'!$B$10:$J$129,9,FALSE))
+(INDEX('ART Forecast'!$C$8:$W$127,MATCH($M55,'ART Forecast'!$B$8:$B$127,0),MATCH(S$4,'ART Forecast'!$C$7:$W$7,0))*VLOOKUP($M55,'Algorithms &amp; Assumptions'!$B$10:$H$129,7,FALSE)*VLOOKUP($M55,'Algorithms &amp; Assumptions'!$B$10:$J$129,9,FALSE)*(VLOOKUP($M55,'Algorithms &amp; Assumptions'!$B$10:$C$129,2,FALSE))))</f>
        <v>6469.4001899999994</v>
      </c>
      <c r="T55" s="62">
        <f>(INDEX('ART Totals'!$Z$128:$AT$274,MATCH($M55,'ART Totals'!$Y$128:$Y$274,0),MATCH(T$4,'ART Totals'!$Z$127:$AT$127,0))*VLOOKUP($M55,'Algorithms &amp; Assumptions'!$B$10:$H$129,5,FALSE))
+(INDEX('ART Forecast'!$C$8:$W$127,MATCH($M55,'ART Forecast'!$B$8:$B$127,0),MATCH(T$4,'ART Forecast'!$C$7:$W$7,0))*VLOOKUP($M55,'Algorithms &amp; Assumptions'!$B$10:$H$129,6,FALSE)*(1-VLOOKUP($M55,'Algorithms &amp; Assumptions'!$B$10:$J$129,9,FALSE))
+(INDEX('ART Forecast'!$C$8:$W$127,MATCH($M55,'ART Forecast'!$B$8:$B$127,0),MATCH(T$4,'ART Forecast'!$C$7:$W$7,0))*VLOOKUP($M55,'Algorithms &amp; Assumptions'!$B$10:$H$129,7,FALSE)*VLOOKUP($M55,'Algorithms &amp; Assumptions'!$B$10:$J$129,9,FALSE)*(VLOOKUP($M55,'Algorithms &amp; Assumptions'!$B$10:$C$129,2,FALSE))))</f>
        <v>6746.2038599999987</v>
      </c>
      <c r="U55" s="6"/>
      <c r="V55" s="29" t="str">
        <f t="shared" si="14"/>
        <v>Guinea Bissau</v>
      </c>
      <c r="W55" s="63">
        <f>(INDEX('ART Totals'!$Z$251:$AT$370,MATCH($V55,'ART Totals'!$Y$251:$Y$370,0),MATCH(W$4,'ART Totals'!$Z$250:$AT$250,0))*VLOOKUP($V55,'Algorithms &amp; Assumptions'!$B$10:$H$129,5,FALSE))
+(INDEX('ART Forecast'!$C$131:$W$250,MATCH($V55,'ART Forecast'!$B$131:$B$250,0),MATCH(W$4,'ART Forecast'!$C$130:$W$130,0))*VLOOKUP($V55,'Algorithms &amp; Assumptions'!$B$10:$H$129,6,FALSE)*(1-VLOOKUP($V55,'Algorithms &amp; Assumptions'!$B$10:$J$129,9,FALSE))
+(INDEX('ART Forecast'!$C$131:$W$250,MATCH($V55,'ART Forecast'!$B$131:$B$250,0),MATCH(W$4,'ART Forecast'!$C$130:$W$130,0))*VLOOKUP($V55,'Algorithms &amp; Assumptions'!$B$10:$H$129,7,FALSE)*VLOOKUP($V55,'Algorithms &amp; Assumptions'!$B$10:$J$129,9,FALSE)*(VLOOKUP($V55,'Algorithms &amp; Assumptions'!$B$10:$C$129,2,FALSE))))</f>
        <v>436.44304</v>
      </c>
      <c r="X55" s="63">
        <f>(INDEX('ART Totals'!$Z$251:$AT$370,MATCH($V55,'ART Totals'!$Y$251:$Y$370,0),MATCH(X$4,'ART Totals'!$Z$250:$AT$250,0))*VLOOKUP($V55,'Algorithms &amp; Assumptions'!$B$10:$H$129,5,FALSE))
+(INDEX('ART Forecast'!$C$131:$W$250,MATCH($V55,'ART Forecast'!$B$131:$B$250,0),MATCH(X$4,'ART Forecast'!$C$130:$W$130,0))*VLOOKUP($V55,'Algorithms &amp; Assumptions'!$B$10:$H$129,6,FALSE)*(1-VLOOKUP($V55,'Algorithms &amp; Assumptions'!$B$10:$J$129,9,FALSE))
+(INDEX('ART Forecast'!$C$131:$W$250,MATCH($V55,'ART Forecast'!$B$131:$B$250,0),MATCH(X$4,'ART Forecast'!$C$130:$W$130,0))*VLOOKUP($V55,'Algorithms &amp; Assumptions'!$B$10:$H$129,7,FALSE)*VLOOKUP($V55,'Algorithms &amp; Assumptions'!$B$10:$J$129,9,FALSE)*(VLOOKUP($V55,'Algorithms &amp; Assumptions'!$B$10:$C$129,2,FALSE))))</f>
        <v>349.7986433333333</v>
      </c>
      <c r="Y55" s="63">
        <f>(INDEX('ART Totals'!$Z$251:$AT$370,MATCH($V55,'ART Totals'!$Y$251:$Y$370,0),MATCH(Y$4,'ART Totals'!$Z$250:$AT$250,0))*VLOOKUP($V55,'Algorithms &amp; Assumptions'!$B$10:$H$129,5,FALSE))
+(INDEX('ART Forecast'!$C$131:$W$250,MATCH($V55,'ART Forecast'!$B$131:$B$250,0),MATCH(Y$4,'ART Forecast'!$C$130:$W$130,0))*VLOOKUP($V55,'Algorithms &amp; Assumptions'!$B$10:$H$129,6,FALSE)*(1-VLOOKUP($V55,'Algorithms &amp; Assumptions'!$B$10:$J$129,9,FALSE))
+(INDEX('ART Forecast'!$C$131:$W$250,MATCH($V55,'ART Forecast'!$B$131:$B$250,0),MATCH(Y$4,'ART Forecast'!$C$130:$W$130,0))*VLOOKUP($V55,'Algorithms &amp; Assumptions'!$B$10:$H$129,7,FALSE)*VLOOKUP($V55,'Algorithms &amp; Assumptions'!$B$10:$J$129,9,FALSE)*(VLOOKUP($V55,'Algorithms &amp; Assumptions'!$B$10:$C$129,2,FALSE))))</f>
        <v>368.49757999999986</v>
      </c>
      <c r="Z55" s="63">
        <f>(INDEX('ART Totals'!$Z$251:$AT$370,MATCH($V55,'ART Totals'!$Y$251:$Y$370,0),MATCH(Z$4,'ART Totals'!$Z$250:$AT$250,0))*VLOOKUP($V55,'Algorithms &amp; Assumptions'!$B$10:$H$129,5,FALSE))
+(INDEX('ART Forecast'!$C$131:$W$250,MATCH($V55,'ART Forecast'!$B$131:$B$250,0),MATCH(Z$4,'ART Forecast'!$C$130:$W$130,0))*VLOOKUP($V55,'Algorithms &amp; Assumptions'!$B$10:$H$129,6,FALSE)*(1-VLOOKUP($V55,'Algorithms &amp; Assumptions'!$B$10:$J$129,9,FALSE))
+(INDEX('ART Forecast'!$C$131:$W$250,MATCH($V55,'ART Forecast'!$B$131:$B$250,0),MATCH(Z$4,'ART Forecast'!$C$130:$W$130,0))*VLOOKUP($V55,'Algorithms &amp; Assumptions'!$B$10:$H$129,7,FALSE)*VLOOKUP($V55,'Algorithms &amp; Assumptions'!$B$10:$J$129,9,FALSE)*(VLOOKUP($V55,'Algorithms &amp; Assumptions'!$B$10:$C$129,2,FALSE))))</f>
        <v>387.19651666666653</v>
      </c>
      <c r="AA55" s="63">
        <f>(INDEX('ART Totals'!$Z$251:$AT$370,MATCH($V55,'ART Totals'!$Y$251:$Y$370,0),MATCH(AA$4,'ART Totals'!$Z$250:$AT$250,0))*VLOOKUP($V55,'Algorithms &amp; Assumptions'!$B$10:$H$129,5,FALSE))
+(INDEX('ART Forecast'!$C$131:$W$250,MATCH($V55,'ART Forecast'!$B$131:$B$250,0),MATCH(AA$4,'ART Forecast'!$C$130:$W$130,0))*VLOOKUP($V55,'Algorithms &amp; Assumptions'!$B$10:$H$129,6,FALSE)*(1-VLOOKUP($V55,'Algorithms &amp; Assumptions'!$B$10:$J$129,9,FALSE))
+(INDEX('ART Forecast'!$C$131:$W$250,MATCH($V55,'ART Forecast'!$B$131:$B$250,0),MATCH(AA$4,'ART Forecast'!$C$130:$W$130,0))*VLOOKUP($V55,'Algorithms &amp; Assumptions'!$B$10:$H$129,7,FALSE)*VLOOKUP($V55,'Algorithms &amp; Assumptions'!$B$10:$J$129,9,FALSE)*(VLOOKUP($V55,'Algorithms &amp; Assumptions'!$B$10:$C$129,2,FALSE))))</f>
        <v>405.89545333333325</v>
      </c>
      <c r="AB55" s="63">
        <f>(INDEX('ART Totals'!$Z$251:$AT$370,MATCH($V55,'ART Totals'!$Y$251:$Y$370,0),MATCH(AB$4,'ART Totals'!$Z$250:$AT$250,0))*VLOOKUP($V55,'Algorithms &amp; Assumptions'!$B$10:$H$129,5,FALSE))
+(INDEX('ART Forecast'!$C$131:$W$250,MATCH($V55,'ART Forecast'!$B$131:$B$250,0),MATCH(AB$4,'ART Forecast'!$C$130:$W$130,0))*VLOOKUP($V55,'Algorithms &amp; Assumptions'!$B$10:$H$129,6,FALSE)*(1-VLOOKUP($V55,'Algorithms &amp; Assumptions'!$B$10:$J$129,9,FALSE))
+(INDEX('ART Forecast'!$C$131:$W$250,MATCH($V55,'ART Forecast'!$B$131:$B$250,0),MATCH(AB$4,'ART Forecast'!$C$130:$W$130,0))*VLOOKUP($V55,'Algorithms &amp; Assumptions'!$B$10:$H$129,7,FALSE)*VLOOKUP($V55,'Algorithms &amp; Assumptions'!$B$10:$J$129,9,FALSE)*(VLOOKUP($V55,'Algorithms &amp; Assumptions'!$B$10:$C$129,2,FALSE))))</f>
        <v>424.59438999999998</v>
      </c>
      <c r="AC55" s="63">
        <f>(INDEX('ART Totals'!$Z$251:$AT$370,MATCH($V55,'ART Totals'!$Y$251:$Y$370,0),MATCH(AC$4,'ART Totals'!$Z$250:$AT$250,0))*VLOOKUP($V55,'Algorithms &amp; Assumptions'!$B$10:$H$129,5,FALSE))
+(INDEX('ART Forecast'!$C$131:$W$250,MATCH($V55,'ART Forecast'!$B$131:$B$250,0),MATCH(AC$4,'ART Forecast'!$C$130:$W$130,0))*VLOOKUP($V55,'Algorithms &amp; Assumptions'!$B$10:$H$129,6,FALSE)*(1-VLOOKUP($V55,'Algorithms &amp; Assumptions'!$B$10:$J$129,9,FALSE))
+(INDEX('ART Forecast'!$C$131:$W$250,MATCH($V55,'ART Forecast'!$B$131:$B$250,0),MATCH(AC$4,'ART Forecast'!$C$130:$W$130,0))*VLOOKUP($V55,'Algorithms &amp; Assumptions'!$B$10:$H$129,7,FALSE)*VLOOKUP($V55,'Algorithms &amp; Assumptions'!$B$10:$J$129,9,FALSE)*(VLOOKUP($V55,'Algorithms &amp; Assumptions'!$B$10:$C$129,2,FALSE))))</f>
        <v>443.29332666666642</v>
      </c>
    </row>
    <row r="56" spans="2:29" x14ac:dyDescent="0.35">
      <c r="B56" s="29" t="str">
        <f>'ART Totals'!B55</f>
        <v>Guyana</v>
      </c>
      <c r="C56" s="25">
        <f t="shared" si="4"/>
        <v>1414.4503999999999</v>
      </c>
      <c r="D56" s="25">
        <f t="shared" si="5"/>
        <v>1310.8815133333335</v>
      </c>
      <c r="E56" s="25">
        <f t="shared" si="6"/>
        <v>1339.8626266666672</v>
      </c>
      <c r="F56" s="25">
        <f t="shared" si="7"/>
        <v>1368.8437400000009</v>
      </c>
      <c r="G56" s="25">
        <f t="shared" si="8"/>
        <v>1397.8248533333337</v>
      </c>
      <c r="H56" s="25">
        <f t="shared" si="9"/>
        <v>1426.8059666666675</v>
      </c>
      <c r="I56" s="25">
        <f t="shared" si="10"/>
        <v>1456.362270000001</v>
      </c>
      <c r="M56" s="29" t="str">
        <f t="shared" si="13"/>
        <v>Guyana</v>
      </c>
      <c r="N56" s="62">
        <f>(INDEX('ART Totals'!$Z$128:$AT$274,MATCH($M56,'ART Totals'!$Y$128:$Y$274,0),MATCH(N$4,'ART Totals'!$Z$127:$AT$127,0))*VLOOKUP($M56,'Algorithms &amp; Assumptions'!$B$10:$H$129,5,FALSE))
+(INDEX('ART Forecast'!$C$8:$W$127,MATCH($M56,'ART Forecast'!$B$8:$B$127,0),MATCH(N$4,'ART Forecast'!$C$7:$W$7,0))*VLOOKUP($M56,'Algorithms &amp; Assumptions'!$B$10:$H$129,6,FALSE)*(1-VLOOKUP($M56,'Algorithms &amp; Assumptions'!$B$10:$J$129,9,FALSE))
+(INDEX('ART Forecast'!$C$8:$W$127,MATCH($M56,'ART Forecast'!$B$8:$B$127,0),MATCH(N$4,'ART Forecast'!$C$7:$W$7,0))*VLOOKUP($M56,'Algorithms &amp; Assumptions'!$B$10:$H$129,7,FALSE)*VLOOKUP($M56,'Algorithms &amp; Assumptions'!$B$10:$J$129,9,FALSE)*(VLOOKUP($M56,'Algorithms &amp; Assumptions'!$B$10:$C$129,2,FALSE))))</f>
        <v>1404.2849699999999</v>
      </c>
      <c r="O56" s="62">
        <f>(INDEX('ART Totals'!$Z$128:$AT$274,MATCH($M56,'ART Totals'!$Y$128:$Y$274,0),MATCH(O$4,'ART Totals'!$Z$127:$AT$127,0))*VLOOKUP($M56,'Algorithms &amp; Assumptions'!$B$10:$H$129,5,FALSE))
+(INDEX('ART Forecast'!$C$8:$W$127,MATCH($M56,'ART Forecast'!$B$8:$B$127,0),MATCH(O$4,'ART Forecast'!$C$7:$W$7,0))*VLOOKUP($M56,'Algorithms &amp; Assumptions'!$B$10:$H$129,6,FALSE)*(1-VLOOKUP($M56,'Algorithms &amp; Assumptions'!$B$10:$J$129,9,FALSE))
+(INDEX('ART Forecast'!$C$8:$W$127,MATCH($M56,'ART Forecast'!$B$8:$B$127,0),MATCH(O$4,'ART Forecast'!$C$7:$W$7,0))*VLOOKUP($M56,'Algorithms &amp; Assumptions'!$B$10:$H$129,7,FALSE)*VLOOKUP($M56,'Algorithms &amp; Assumptions'!$B$10:$J$129,9,FALSE)*(VLOOKUP($M56,'Algorithms &amp; Assumptions'!$B$10:$C$129,2,FALSE))))</f>
        <v>1307.0895200000002</v>
      </c>
      <c r="P56" s="62">
        <f>(INDEX('ART Totals'!$Z$128:$AT$274,MATCH($M56,'ART Totals'!$Y$128:$Y$274,0),MATCH(P$4,'ART Totals'!$Z$127:$AT$127,0))*VLOOKUP($M56,'Algorithms &amp; Assumptions'!$B$10:$H$129,5,FALSE))
+(INDEX('ART Forecast'!$C$8:$W$127,MATCH($M56,'ART Forecast'!$B$8:$B$127,0),MATCH(P$4,'ART Forecast'!$C$7:$W$7,0))*VLOOKUP($M56,'Algorithms &amp; Assumptions'!$B$10:$H$129,6,FALSE)*(1-VLOOKUP($M56,'Algorithms &amp; Assumptions'!$B$10:$J$129,9,FALSE))
+(INDEX('ART Forecast'!$C$8:$W$127,MATCH($M56,'ART Forecast'!$B$8:$B$127,0),MATCH(P$4,'ART Forecast'!$C$7:$W$7,0))*VLOOKUP($M56,'Algorithms &amp; Assumptions'!$B$10:$H$129,7,FALSE)*VLOOKUP($M56,'Algorithms &amp; Assumptions'!$B$10:$J$129,9,FALSE)*(VLOOKUP($M56,'Algorithms &amp; Assumptions'!$B$10:$C$129,2,FALSE))))</f>
        <v>1336.9440700000005</v>
      </c>
      <c r="Q56" s="62">
        <f>(INDEX('ART Totals'!$Z$128:$AT$274,MATCH($M56,'ART Totals'!$Y$128:$Y$274,0),MATCH(Q$4,'ART Totals'!$Z$127:$AT$127,0))*VLOOKUP($M56,'Algorithms &amp; Assumptions'!$B$10:$H$129,5,FALSE))
+(INDEX('ART Forecast'!$C$8:$W$127,MATCH($M56,'ART Forecast'!$B$8:$B$127,0),MATCH(Q$4,'ART Forecast'!$C$7:$W$7,0))*VLOOKUP($M56,'Algorithms &amp; Assumptions'!$B$10:$H$129,6,FALSE)*(1-VLOOKUP($M56,'Algorithms &amp; Assumptions'!$B$10:$J$129,9,FALSE))
+(INDEX('ART Forecast'!$C$8:$W$127,MATCH($M56,'ART Forecast'!$B$8:$B$127,0),MATCH(Q$4,'ART Forecast'!$C$7:$W$7,0))*VLOOKUP($M56,'Algorithms &amp; Assumptions'!$B$10:$H$129,7,FALSE)*VLOOKUP($M56,'Algorithms &amp; Assumptions'!$B$10:$J$129,9,FALSE)*(VLOOKUP($M56,'Algorithms &amp; Assumptions'!$B$10:$C$129,2,FALSE))))</f>
        <v>1366.7986200000009</v>
      </c>
      <c r="R56" s="62">
        <f>(INDEX('ART Totals'!$Z$128:$AT$274,MATCH($M56,'ART Totals'!$Y$128:$Y$274,0),MATCH(R$4,'ART Totals'!$Z$127:$AT$127,0))*VLOOKUP($M56,'Algorithms &amp; Assumptions'!$B$10:$H$129,5,FALSE))
+(INDEX('ART Forecast'!$C$8:$W$127,MATCH($M56,'ART Forecast'!$B$8:$B$127,0),MATCH(R$4,'ART Forecast'!$C$7:$W$7,0))*VLOOKUP($M56,'Algorithms &amp; Assumptions'!$B$10:$H$129,6,FALSE)*(1-VLOOKUP($M56,'Algorithms &amp; Assumptions'!$B$10:$J$129,9,FALSE))
+(INDEX('ART Forecast'!$C$8:$W$127,MATCH($M56,'ART Forecast'!$B$8:$B$127,0),MATCH(R$4,'ART Forecast'!$C$7:$W$7,0))*VLOOKUP($M56,'Algorithms &amp; Assumptions'!$B$10:$H$129,7,FALSE)*VLOOKUP($M56,'Algorithms &amp; Assumptions'!$B$10:$J$129,9,FALSE)*(VLOOKUP($M56,'Algorithms &amp; Assumptions'!$B$10:$C$129,2,FALSE))))</f>
        <v>1396.6531700000005</v>
      </c>
      <c r="S56" s="62">
        <f>(INDEX('ART Totals'!$Z$128:$AT$274,MATCH($M56,'ART Totals'!$Y$128:$Y$274,0),MATCH(S$4,'ART Totals'!$Z$127:$AT$127,0))*VLOOKUP($M56,'Algorithms &amp; Assumptions'!$B$10:$H$129,5,FALSE))
+(INDEX('ART Forecast'!$C$8:$W$127,MATCH($M56,'ART Forecast'!$B$8:$B$127,0),MATCH(S$4,'ART Forecast'!$C$7:$W$7,0))*VLOOKUP($M56,'Algorithms &amp; Assumptions'!$B$10:$H$129,6,FALSE)*(1-VLOOKUP($M56,'Algorithms &amp; Assumptions'!$B$10:$J$129,9,FALSE))
+(INDEX('ART Forecast'!$C$8:$W$127,MATCH($M56,'ART Forecast'!$B$8:$B$127,0),MATCH(S$4,'ART Forecast'!$C$7:$W$7,0))*VLOOKUP($M56,'Algorithms &amp; Assumptions'!$B$10:$H$129,7,FALSE)*VLOOKUP($M56,'Algorithms &amp; Assumptions'!$B$10:$J$129,9,FALSE)*(VLOOKUP($M56,'Algorithms &amp; Assumptions'!$B$10:$C$129,2,FALSE))))</f>
        <v>1426.5077200000007</v>
      </c>
      <c r="T56" s="62">
        <f>(INDEX('ART Totals'!$Z$128:$AT$274,MATCH($M56,'ART Totals'!$Y$128:$Y$274,0),MATCH(T$4,'ART Totals'!$Z$127:$AT$127,0))*VLOOKUP($M56,'Algorithms &amp; Assumptions'!$B$10:$H$129,5,FALSE))
+(INDEX('ART Forecast'!$C$8:$W$127,MATCH($M56,'ART Forecast'!$B$8:$B$127,0),MATCH(T$4,'ART Forecast'!$C$7:$W$7,0))*VLOOKUP($M56,'Algorithms &amp; Assumptions'!$B$10:$H$129,6,FALSE)*(1-VLOOKUP($M56,'Algorithms &amp; Assumptions'!$B$10:$J$129,9,FALSE))
+(INDEX('ART Forecast'!$C$8:$W$127,MATCH($M56,'ART Forecast'!$B$8:$B$127,0),MATCH(T$4,'ART Forecast'!$C$7:$W$7,0))*VLOOKUP($M56,'Algorithms &amp; Assumptions'!$B$10:$H$129,7,FALSE)*VLOOKUP($M56,'Algorithms &amp; Assumptions'!$B$10:$J$129,9,FALSE)*(VLOOKUP($M56,'Algorithms &amp; Assumptions'!$B$10:$C$129,2,FALSE))))</f>
        <v>1456.362270000001</v>
      </c>
      <c r="U56" s="6"/>
      <c r="V56" s="29" t="str">
        <f t="shared" si="14"/>
        <v>Guyana</v>
      </c>
      <c r="W56" s="63">
        <f>(INDEX('ART Totals'!$Z$251:$AT$370,MATCH($V56,'ART Totals'!$Y$251:$Y$370,0),MATCH(W$4,'ART Totals'!$Z$250:$AT$250,0))*VLOOKUP($V56,'Algorithms &amp; Assumptions'!$B$10:$H$129,5,FALSE))
+(INDEX('ART Forecast'!$C$131:$W$250,MATCH($V56,'ART Forecast'!$B$131:$B$250,0),MATCH(W$4,'ART Forecast'!$C$130:$W$130,0))*VLOOKUP($V56,'Algorithms &amp; Assumptions'!$B$10:$H$129,6,FALSE)*(1-VLOOKUP($V56,'Algorithms &amp; Assumptions'!$B$10:$J$129,9,FALSE))
+(INDEX('ART Forecast'!$C$131:$W$250,MATCH($V56,'ART Forecast'!$B$131:$B$250,0),MATCH(W$4,'ART Forecast'!$C$130:$W$130,0))*VLOOKUP($V56,'Algorithms &amp; Assumptions'!$B$10:$H$129,7,FALSE)*VLOOKUP($V56,'Algorithms &amp; Assumptions'!$B$10:$J$129,9,FALSE)*(VLOOKUP($V56,'Algorithms &amp; Assumptions'!$B$10:$C$129,2,FALSE))))</f>
        <v>10.165430000000001</v>
      </c>
      <c r="X56" s="63">
        <f>(INDEX('ART Totals'!$Z$251:$AT$370,MATCH($V56,'ART Totals'!$Y$251:$Y$370,0),MATCH(X$4,'ART Totals'!$Z$250:$AT$250,0))*VLOOKUP($V56,'Algorithms &amp; Assumptions'!$B$10:$H$129,5,FALSE))
+(INDEX('ART Forecast'!$C$131:$W$250,MATCH($V56,'ART Forecast'!$B$131:$B$250,0),MATCH(X$4,'ART Forecast'!$C$130:$W$130,0))*VLOOKUP($V56,'Algorithms &amp; Assumptions'!$B$10:$H$129,6,FALSE)*(1-VLOOKUP($V56,'Algorithms &amp; Assumptions'!$B$10:$J$129,9,FALSE))
+(INDEX('ART Forecast'!$C$131:$W$250,MATCH($V56,'ART Forecast'!$B$131:$B$250,0),MATCH(X$4,'ART Forecast'!$C$130:$W$130,0))*VLOOKUP($V56,'Algorithms &amp; Assumptions'!$B$10:$H$129,7,FALSE)*VLOOKUP($V56,'Algorithms &amp; Assumptions'!$B$10:$J$129,9,FALSE)*(VLOOKUP($V56,'Algorithms &amp; Assumptions'!$B$10:$C$129,2,FALSE))))</f>
        <v>3.7919933333333344</v>
      </c>
      <c r="Y56" s="63">
        <f>(INDEX('ART Totals'!$Z$251:$AT$370,MATCH($V56,'ART Totals'!$Y$251:$Y$370,0),MATCH(Y$4,'ART Totals'!$Z$250:$AT$250,0))*VLOOKUP($V56,'Algorithms &amp; Assumptions'!$B$10:$H$129,5,FALSE))
+(INDEX('ART Forecast'!$C$131:$W$250,MATCH($V56,'ART Forecast'!$B$131:$B$250,0),MATCH(Y$4,'ART Forecast'!$C$130:$W$130,0))*VLOOKUP($V56,'Algorithms &amp; Assumptions'!$B$10:$H$129,6,FALSE)*(1-VLOOKUP($V56,'Algorithms &amp; Assumptions'!$B$10:$J$129,9,FALSE))
+(INDEX('ART Forecast'!$C$131:$W$250,MATCH($V56,'ART Forecast'!$B$131:$B$250,0),MATCH(Y$4,'ART Forecast'!$C$130:$W$130,0))*VLOOKUP($V56,'Algorithms &amp; Assumptions'!$B$10:$H$129,7,FALSE)*VLOOKUP($V56,'Algorithms &amp; Assumptions'!$B$10:$J$129,9,FALSE)*(VLOOKUP($V56,'Algorithms &amp; Assumptions'!$B$10:$C$129,2,FALSE))))</f>
        <v>2.9185566666666674</v>
      </c>
      <c r="Z56" s="63">
        <f>(INDEX('ART Totals'!$Z$251:$AT$370,MATCH($V56,'ART Totals'!$Y$251:$Y$370,0),MATCH(Z$4,'ART Totals'!$Z$250:$AT$250,0))*VLOOKUP($V56,'Algorithms &amp; Assumptions'!$B$10:$H$129,5,FALSE))
+(INDEX('ART Forecast'!$C$131:$W$250,MATCH($V56,'ART Forecast'!$B$131:$B$250,0),MATCH(Z$4,'ART Forecast'!$C$130:$W$130,0))*VLOOKUP($V56,'Algorithms &amp; Assumptions'!$B$10:$H$129,6,FALSE)*(1-VLOOKUP($V56,'Algorithms &amp; Assumptions'!$B$10:$J$129,9,FALSE))
+(INDEX('ART Forecast'!$C$131:$W$250,MATCH($V56,'ART Forecast'!$B$131:$B$250,0),MATCH(Z$4,'ART Forecast'!$C$130:$W$130,0))*VLOOKUP($V56,'Algorithms &amp; Assumptions'!$B$10:$H$129,7,FALSE)*VLOOKUP($V56,'Algorithms &amp; Assumptions'!$B$10:$J$129,9,FALSE)*(VLOOKUP($V56,'Algorithms &amp; Assumptions'!$B$10:$C$129,2,FALSE))))</f>
        <v>2.0451200000000007</v>
      </c>
      <c r="AA56" s="63">
        <f>(INDEX('ART Totals'!$Z$251:$AT$370,MATCH($V56,'ART Totals'!$Y$251:$Y$370,0),MATCH(AA$4,'ART Totals'!$Z$250:$AT$250,0))*VLOOKUP($V56,'Algorithms &amp; Assumptions'!$B$10:$H$129,5,FALSE))
+(INDEX('ART Forecast'!$C$131:$W$250,MATCH($V56,'ART Forecast'!$B$131:$B$250,0),MATCH(AA$4,'ART Forecast'!$C$130:$W$130,0))*VLOOKUP($V56,'Algorithms &amp; Assumptions'!$B$10:$H$129,6,FALSE)*(1-VLOOKUP($V56,'Algorithms &amp; Assumptions'!$B$10:$J$129,9,FALSE))
+(INDEX('ART Forecast'!$C$131:$W$250,MATCH($V56,'ART Forecast'!$B$131:$B$250,0),MATCH(AA$4,'ART Forecast'!$C$130:$W$130,0))*VLOOKUP($V56,'Algorithms &amp; Assumptions'!$B$10:$H$129,7,FALSE)*VLOOKUP($V56,'Algorithms &amp; Assumptions'!$B$10:$J$129,9,FALSE)*(VLOOKUP($V56,'Algorithms &amp; Assumptions'!$B$10:$C$129,2,FALSE))))</f>
        <v>1.1716833333333343</v>
      </c>
      <c r="AB56" s="63">
        <f>(INDEX('ART Totals'!$Z$251:$AT$370,MATCH($V56,'ART Totals'!$Y$251:$Y$370,0),MATCH(AB$4,'ART Totals'!$Z$250:$AT$250,0))*VLOOKUP($V56,'Algorithms &amp; Assumptions'!$B$10:$H$129,5,FALSE))
+(INDEX('ART Forecast'!$C$131:$W$250,MATCH($V56,'ART Forecast'!$B$131:$B$250,0),MATCH(AB$4,'ART Forecast'!$C$130:$W$130,0))*VLOOKUP($V56,'Algorithms &amp; Assumptions'!$B$10:$H$129,6,FALSE)*(1-VLOOKUP($V56,'Algorithms &amp; Assumptions'!$B$10:$J$129,9,FALSE))
+(INDEX('ART Forecast'!$C$131:$W$250,MATCH($V56,'ART Forecast'!$B$131:$B$250,0),MATCH(AB$4,'ART Forecast'!$C$130:$W$130,0))*VLOOKUP($V56,'Algorithms &amp; Assumptions'!$B$10:$H$129,7,FALSE)*VLOOKUP($V56,'Algorithms &amp; Assumptions'!$B$10:$J$129,9,FALSE)*(VLOOKUP($V56,'Algorithms &amp; Assumptions'!$B$10:$C$129,2,FALSE))))</f>
        <v>0.29824666666666727</v>
      </c>
      <c r="AC56" s="63">
        <f>(INDEX('ART Totals'!$Z$251:$AT$370,MATCH($V56,'ART Totals'!$Y$251:$Y$370,0),MATCH(AC$4,'ART Totals'!$Z$250:$AT$250,0))*VLOOKUP($V56,'Algorithms &amp; Assumptions'!$B$10:$H$129,5,FALSE))
+(INDEX('ART Forecast'!$C$131:$W$250,MATCH($V56,'ART Forecast'!$B$131:$B$250,0),MATCH(AC$4,'ART Forecast'!$C$130:$W$130,0))*VLOOKUP($V56,'Algorithms &amp; Assumptions'!$B$10:$H$129,6,FALSE)*(1-VLOOKUP($V56,'Algorithms &amp; Assumptions'!$B$10:$J$129,9,FALSE))
+(INDEX('ART Forecast'!$C$131:$W$250,MATCH($V56,'ART Forecast'!$B$131:$B$250,0),MATCH(AC$4,'ART Forecast'!$C$130:$W$130,0))*VLOOKUP($V56,'Algorithms &amp; Assumptions'!$B$10:$H$129,7,FALSE)*VLOOKUP($V56,'Algorithms &amp; Assumptions'!$B$10:$J$129,9,FALSE)*(VLOOKUP($V56,'Algorithms &amp; Assumptions'!$B$10:$C$129,2,FALSE))))</f>
        <v>0</v>
      </c>
    </row>
    <row r="57" spans="2:29" x14ac:dyDescent="0.35">
      <c r="B57" s="29" t="str">
        <f>'ART Totals'!B56</f>
        <v>Haiti</v>
      </c>
      <c r="C57" s="25">
        <f t="shared" si="4"/>
        <v>31476.200250000002</v>
      </c>
      <c r="D57" s="25">
        <f t="shared" si="5"/>
        <v>37883.41230666668</v>
      </c>
      <c r="E57" s="25">
        <f t="shared" si="6"/>
        <v>40149.252696666685</v>
      </c>
      <c r="F57" s="25">
        <f t="shared" si="7"/>
        <v>42415.093086666668</v>
      </c>
      <c r="G57" s="25">
        <f t="shared" si="8"/>
        <v>44680.933476666673</v>
      </c>
      <c r="H57" s="25">
        <f t="shared" si="9"/>
        <v>46946.773866666677</v>
      </c>
      <c r="I57" s="25">
        <f t="shared" si="10"/>
        <v>49212.61425666666</v>
      </c>
      <c r="M57" s="29" t="str">
        <f t="shared" si="13"/>
        <v>Haiti</v>
      </c>
      <c r="N57" s="62">
        <f>(INDEX('ART Totals'!$Z$128:$AT$274,MATCH($M57,'ART Totals'!$Y$128:$Y$274,0),MATCH(N$4,'ART Totals'!$Z$127:$AT$127,0))*VLOOKUP($M57,'Algorithms &amp; Assumptions'!$B$10:$H$129,5,FALSE))
+(INDEX('ART Forecast'!$C$8:$W$127,MATCH($M57,'ART Forecast'!$B$8:$B$127,0),MATCH(N$4,'ART Forecast'!$C$7:$W$7,0))*VLOOKUP($M57,'Algorithms &amp; Assumptions'!$B$10:$H$129,6,FALSE)*(1-VLOOKUP($M57,'Algorithms &amp; Assumptions'!$B$10:$J$129,9,FALSE))
+(INDEX('ART Forecast'!$C$8:$W$127,MATCH($M57,'ART Forecast'!$B$8:$B$127,0),MATCH(N$4,'ART Forecast'!$C$7:$W$7,0))*VLOOKUP($M57,'Algorithms &amp; Assumptions'!$B$10:$H$129,7,FALSE)*VLOOKUP($M57,'Algorithms &amp; Assumptions'!$B$10:$J$129,9,FALSE)*(VLOOKUP($M57,'Algorithms &amp; Assumptions'!$B$10:$C$129,2,FALSE))))</f>
        <v>30513.34044</v>
      </c>
      <c r="O57" s="62">
        <f>(INDEX('ART Totals'!$Z$128:$AT$274,MATCH($M57,'ART Totals'!$Y$128:$Y$274,0),MATCH(O$4,'ART Totals'!$Z$127:$AT$127,0))*VLOOKUP($M57,'Algorithms &amp; Assumptions'!$B$10:$H$129,5,FALSE))
+(INDEX('ART Forecast'!$C$8:$W$127,MATCH($M57,'ART Forecast'!$B$8:$B$127,0),MATCH(O$4,'ART Forecast'!$C$7:$W$7,0))*VLOOKUP($M57,'Algorithms &amp; Assumptions'!$B$10:$H$129,6,FALSE)*(1-VLOOKUP($M57,'Algorithms &amp; Assumptions'!$B$10:$J$129,9,FALSE))
+(INDEX('ART Forecast'!$C$8:$W$127,MATCH($M57,'ART Forecast'!$B$8:$B$127,0),MATCH(O$4,'ART Forecast'!$C$7:$W$7,0))*VLOOKUP($M57,'Algorithms &amp; Assumptions'!$B$10:$H$129,7,FALSE)*VLOOKUP($M57,'Algorithms &amp; Assumptions'!$B$10:$J$129,9,FALSE)*(VLOOKUP($M57,'Algorithms &amp; Assumptions'!$B$10:$C$129,2,FALSE))))</f>
        <v>36758.41653000001</v>
      </c>
      <c r="P57" s="62">
        <f>(INDEX('ART Totals'!$Z$128:$AT$274,MATCH($M57,'ART Totals'!$Y$128:$Y$274,0),MATCH(P$4,'ART Totals'!$Z$127:$AT$127,0))*VLOOKUP($M57,'Algorithms &amp; Assumptions'!$B$10:$H$129,5,FALSE))
+(INDEX('ART Forecast'!$C$8:$W$127,MATCH($M57,'ART Forecast'!$B$8:$B$127,0),MATCH(P$4,'ART Forecast'!$C$7:$W$7,0))*VLOOKUP($M57,'Algorithms &amp; Assumptions'!$B$10:$H$129,6,FALSE)*(1-VLOOKUP($M57,'Algorithms &amp; Assumptions'!$B$10:$J$129,9,FALSE))
+(INDEX('ART Forecast'!$C$8:$W$127,MATCH($M57,'ART Forecast'!$B$8:$B$127,0),MATCH(P$4,'ART Forecast'!$C$7:$W$7,0))*VLOOKUP($M57,'Algorithms &amp; Assumptions'!$B$10:$H$129,7,FALSE)*VLOOKUP($M57,'Algorithms &amp; Assumptions'!$B$10:$J$129,9,FALSE)*(VLOOKUP($M57,'Algorithms &amp; Assumptions'!$B$10:$C$129,2,FALSE))))</f>
        <v>38982.112620000014</v>
      </c>
      <c r="Q57" s="62">
        <f>(INDEX('ART Totals'!$Z$128:$AT$274,MATCH($M57,'ART Totals'!$Y$128:$Y$274,0),MATCH(Q$4,'ART Totals'!$Z$127:$AT$127,0))*VLOOKUP($M57,'Algorithms &amp; Assumptions'!$B$10:$H$129,5,FALSE))
+(INDEX('ART Forecast'!$C$8:$W$127,MATCH($M57,'ART Forecast'!$B$8:$B$127,0),MATCH(Q$4,'ART Forecast'!$C$7:$W$7,0))*VLOOKUP($M57,'Algorithms &amp; Assumptions'!$B$10:$H$129,6,FALSE)*(1-VLOOKUP($M57,'Algorithms &amp; Assumptions'!$B$10:$J$129,9,FALSE))
+(INDEX('ART Forecast'!$C$8:$W$127,MATCH($M57,'ART Forecast'!$B$8:$B$127,0),MATCH(Q$4,'ART Forecast'!$C$7:$W$7,0))*VLOOKUP($M57,'Algorithms &amp; Assumptions'!$B$10:$H$129,7,FALSE)*VLOOKUP($M57,'Algorithms &amp; Assumptions'!$B$10:$J$129,9,FALSE)*(VLOOKUP($M57,'Algorithms &amp; Assumptions'!$B$10:$C$129,2,FALSE))))</f>
        <v>41205.808709999998</v>
      </c>
      <c r="R57" s="62">
        <f>(INDEX('ART Totals'!$Z$128:$AT$274,MATCH($M57,'ART Totals'!$Y$128:$Y$274,0),MATCH(R$4,'ART Totals'!$Z$127:$AT$127,0))*VLOOKUP($M57,'Algorithms &amp; Assumptions'!$B$10:$H$129,5,FALSE))
+(INDEX('ART Forecast'!$C$8:$W$127,MATCH($M57,'ART Forecast'!$B$8:$B$127,0),MATCH(R$4,'ART Forecast'!$C$7:$W$7,0))*VLOOKUP($M57,'Algorithms &amp; Assumptions'!$B$10:$H$129,6,FALSE)*(1-VLOOKUP($M57,'Algorithms &amp; Assumptions'!$B$10:$J$129,9,FALSE))
+(INDEX('ART Forecast'!$C$8:$W$127,MATCH($M57,'ART Forecast'!$B$8:$B$127,0),MATCH(R$4,'ART Forecast'!$C$7:$W$7,0))*VLOOKUP($M57,'Algorithms &amp; Assumptions'!$B$10:$H$129,7,FALSE)*VLOOKUP($M57,'Algorithms &amp; Assumptions'!$B$10:$J$129,9,FALSE)*(VLOOKUP($M57,'Algorithms &amp; Assumptions'!$B$10:$C$129,2,FALSE))))</f>
        <v>43429.504800000002</v>
      </c>
      <c r="S57" s="62">
        <f>(INDEX('ART Totals'!$Z$128:$AT$274,MATCH($M57,'ART Totals'!$Y$128:$Y$274,0),MATCH(S$4,'ART Totals'!$Z$127:$AT$127,0))*VLOOKUP($M57,'Algorithms &amp; Assumptions'!$B$10:$H$129,5,FALSE))
+(INDEX('ART Forecast'!$C$8:$W$127,MATCH($M57,'ART Forecast'!$B$8:$B$127,0),MATCH(S$4,'ART Forecast'!$C$7:$W$7,0))*VLOOKUP($M57,'Algorithms &amp; Assumptions'!$B$10:$H$129,6,FALSE)*(1-VLOOKUP($M57,'Algorithms &amp; Assumptions'!$B$10:$J$129,9,FALSE))
+(INDEX('ART Forecast'!$C$8:$W$127,MATCH($M57,'ART Forecast'!$B$8:$B$127,0),MATCH(S$4,'ART Forecast'!$C$7:$W$7,0))*VLOOKUP($M57,'Algorithms &amp; Assumptions'!$B$10:$H$129,7,FALSE)*VLOOKUP($M57,'Algorithms &amp; Assumptions'!$B$10:$J$129,9,FALSE)*(VLOOKUP($M57,'Algorithms &amp; Assumptions'!$B$10:$C$129,2,FALSE))))</f>
        <v>45653.200890000007</v>
      </c>
      <c r="T57" s="62">
        <f>(INDEX('ART Totals'!$Z$128:$AT$274,MATCH($M57,'ART Totals'!$Y$128:$Y$274,0),MATCH(T$4,'ART Totals'!$Z$127:$AT$127,0))*VLOOKUP($M57,'Algorithms &amp; Assumptions'!$B$10:$H$129,5,FALSE))
+(INDEX('ART Forecast'!$C$8:$W$127,MATCH($M57,'ART Forecast'!$B$8:$B$127,0),MATCH(T$4,'ART Forecast'!$C$7:$W$7,0))*VLOOKUP($M57,'Algorithms &amp; Assumptions'!$B$10:$H$129,6,FALSE)*(1-VLOOKUP($M57,'Algorithms &amp; Assumptions'!$B$10:$J$129,9,FALSE))
+(INDEX('ART Forecast'!$C$8:$W$127,MATCH($M57,'ART Forecast'!$B$8:$B$127,0),MATCH(T$4,'ART Forecast'!$C$7:$W$7,0))*VLOOKUP($M57,'Algorithms &amp; Assumptions'!$B$10:$H$129,7,FALSE)*VLOOKUP($M57,'Algorithms &amp; Assumptions'!$B$10:$J$129,9,FALSE)*(VLOOKUP($M57,'Algorithms &amp; Assumptions'!$B$10:$C$129,2,FALSE))))</f>
        <v>47876.89697999999</v>
      </c>
      <c r="U57" s="6"/>
      <c r="V57" s="29" t="str">
        <f t="shared" si="14"/>
        <v>Haiti</v>
      </c>
      <c r="W57" s="63">
        <f>(INDEX('ART Totals'!$Z$251:$AT$370,MATCH($V57,'ART Totals'!$Y$251:$Y$370,0),MATCH(W$4,'ART Totals'!$Z$250:$AT$250,0))*VLOOKUP($V57,'Algorithms &amp; Assumptions'!$B$10:$H$129,5,FALSE))
+(INDEX('ART Forecast'!$C$131:$W$250,MATCH($V57,'ART Forecast'!$B$131:$B$250,0),MATCH(W$4,'ART Forecast'!$C$130:$W$130,0))*VLOOKUP($V57,'Algorithms &amp; Assumptions'!$B$10:$H$129,6,FALSE)*(1-VLOOKUP($V57,'Algorithms &amp; Assumptions'!$B$10:$J$129,9,FALSE))
+(INDEX('ART Forecast'!$C$131:$W$250,MATCH($V57,'ART Forecast'!$B$131:$B$250,0),MATCH(W$4,'ART Forecast'!$C$130:$W$130,0))*VLOOKUP($V57,'Algorithms &amp; Assumptions'!$B$10:$H$129,7,FALSE)*VLOOKUP($V57,'Algorithms &amp; Assumptions'!$B$10:$J$129,9,FALSE)*(VLOOKUP($V57,'Algorithms &amp; Assumptions'!$B$10:$C$129,2,FALSE))))</f>
        <v>962.85981000000038</v>
      </c>
      <c r="X57" s="63">
        <f>(INDEX('ART Totals'!$Z$251:$AT$370,MATCH($V57,'ART Totals'!$Y$251:$Y$370,0),MATCH(X$4,'ART Totals'!$Z$250:$AT$250,0))*VLOOKUP($V57,'Algorithms &amp; Assumptions'!$B$10:$H$129,5,FALSE))
+(INDEX('ART Forecast'!$C$131:$W$250,MATCH($V57,'ART Forecast'!$B$131:$B$250,0),MATCH(X$4,'ART Forecast'!$C$130:$W$130,0))*VLOOKUP($V57,'Algorithms &amp; Assumptions'!$B$10:$H$129,6,FALSE)*(1-VLOOKUP($V57,'Algorithms &amp; Assumptions'!$B$10:$J$129,9,FALSE))
+(INDEX('ART Forecast'!$C$131:$W$250,MATCH($V57,'ART Forecast'!$B$131:$B$250,0),MATCH(X$4,'ART Forecast'!$C$130:$W$130,0))*VLOOKUP($V57,'Algorithms &amp; Assumptions'!$B$10:$H$129,7,FALSE)*VLOOKUP($V57,'Algorithms &amp; Assumptions'!$B$10:$J$129,9,FALSE)*(VLOOKUP($V57,'Algorithms &amp; Assumptions'!$B$10:$C$129,2,FALSE))))</f>
        <v>1124.9957766666673</v>
      </c>
      <c r="Y57" s="63">
        <f>(INDEX('ART Totals'!$Z$251:$AT$370,MATCH($V57,'ART Totals'!$Y$251:$Y$370,0),MATCH(Y$4,'ART Totals'!$Z$250:$AT$250,0))*VLOOKUP($V57,'Algorithms &amp; Assumptions'!$B$10:$H$129,5,FALSE))
+(INDEX('ART Forecast'!$C$131:$W$250,MATCH($V57,'ART Forecast'!$B$131:$B$250,0),MATCH(Y$4,'ART Forecast'!$C$130:$W$130,0))*VLOOKUP($V57,'Algorithms &amp; Assumptions'!$B$10:$H$129,6,FALSE)*(1-VLOOKUP($V57,'Algorithms &amp; Assumptions'!$B$10:$J$129,9,FALSE))
+(INDEX('ART Forecast'!$C$131:$W$250,MATCH($V57,'ART Forecast'!$B$131:$B$250,0),MATCH(Y$4,'ART Forecast'!$C$130:$W$130,0))*VLOOKUP($V57,'Algorithms &amp; Assumptions'!$B$10:$H$129,7,FALSE)*VLOOKUP($V57,'Algorithms &amp; Assumptions'!$B$10:$J$129,9,FALSE)*(VLOOKUP($V57,'Algorithms &amp; Assumptions'!$B$10:$C$129,2,FALSE))))</f>
        <v>1167.1400766666673</v>
      </c>
      <c r="Z57" s="63">
        <f>(INDEX('ART Totals'!$Z$251:$AT$370,MATCH($V57,'ART Totals'!$Y$251:$Y$370,0),MATCH(Z$4,'ART Totals'!$Z$250:$AT$250,0))*VLOOKUP($V57,'Algorithms &amp; Assumptions'!$B$10:$H$129,5,FALSE))
+(INDEX('ART Forecast'!$C$131:$W$250,MATCH($V57,'ART Forecast'!$B$131:$B$250,0),MATCH(Z$4,'ART Forecast'!$C$130:$W$130,0))*VLOOKUP($V57,'Algorithms &amp; Assumptions'!$B$10:$H$129,6,FALSE)*(1-VLOOKUP($V57,'Algorithms &amp; Assumptions'!$B$10:$J$129,9,FALSE))
+(INDEX('ART Forecast'!$C$131:$W$250,MATCH($V57,'ART Forecast'!$B$131:$B$250,0),MATCH(Z$4,'ART Forecast'!$C$130:$W$130,0))*VLOOKUP($V57,'Algorithms &amp; Assumptions'!$B$10:$H$129,7,FALSE)*VLOOKUP($V57,'Algorithms &amp; Assumptions'!$B$10:$J$129,9,FALSE)*(VLOOKUP($V57,'Algorithms &amp; Assumptions'!$B$10:$C$129,2,FALSE))))</f>
        <v>1209.2843766666672</v>
      </c>
      <c r="AA57" s="63">
        <f>(INDEX('ART Totals'!$Z$251:$AT$370,MATCH($V57,'ART Totals'!$Y$251:$Y$370,0),MATCH(AA$4,'ART Totals'!$Z$250:$AT$250,0))*VLOOKUP($V57,'Algorithms &amp; Assumptions'!$B$10:$H$129,5,FALSE))
+(INDEX('ART Forecast'!$C$131:$W$250,MATCH($V57,'ART Forecast'!$B$131:$B$250,0),MATCH(AA$4,'ART Forecast'!$C$130:$W$130,0))*VLOOKUP($V57,'Algorithms &amp; Assumptions'!$B$10:$H$129,6,FALSE)*(1-VLOOKUP($V57,'Algorithms &amp; Assumptions'!$B$10:$J$129,9,FALSE))
+(INDEX('ART Forecast'!$C$131:$W$250,MATCH($V57,'ART Forecast'!$B$131:$B$250,0),MATCH(AA$4,'ART Forecast'!$C$130:$W$130,0))*VLOOKUP($V57,'Algorithms &amp; Assumptions'!$B$10:$H$129,7,FALSE)*VLOOKUP($V57,'Algorithms &amp; Assumptions'!$B$10:$J$129,9,FALSE)*(VLOOKUP($V57,'Algorithms &amp; Assumptions'!$B$10:$C$129,2,FALSE))))</f>
        <v>1251.4286766666673</v>
      </c>
      <c r="AB57" s="63">
        <f>(INDEX('ART Totals'!$Z$251:$AT$370,MATCH($V57,'ART Totals'!$Y$251:$Y$370,0),MATCH(AB$4,'ART Totals'!$Z$250:$AT$250,0))*VLOOKUP($V57,'Algorithms &amp; Assumptions'!$B$10:$H$129,5,FALSE))
+(INDEX('ART Forecast'!$C$131:$W$250,MATCH($V57,'ART Forecast'!$B$131:$B$250,0),MATCH(AB$4,'ART Forecast'!$C$130:$W$130,0))*VLOOKUP($V57,'Algorithms &amp; Assumptions'!$B$10:$H$129,6,FALSE)*(1-VLOOKUP($V57,'Algorithms &amp; Assumptions'!$B$10:$J$129,9,FALSE))
+(INDEX('ART Forecast'!$C$131:$W$250,MATCH($V57,'ART Forecast'!$B$131:$B$250,0),MATCH(AB$4,'ART Forecast'!$C$130:$W$130,0))*VLOOKUP($V57,'Algorithms &amp; Assumptions'!$B$10:$H$129,7,FALSE)*VLOOKUP($V57,'Algorithms &amp; Assumptions'!$B$10:$J$129,9,FALSE)*(VLOOKUP($V57,'Algorithms &amp; Assumptions'!$B$10:$C$129,2,FALSE))))</f>
        <v>1293.5729766666673</v>
      </c>
      <c r="AC57" s="63">
        <f>(INDEX('ART Totals'!$Z$251:$AT$370,MATCH($V57,'ART Totals'!$Y$251:$Y$370,0),MATCH(AC$4,'ART Totals'!$Z$250:$AT$250,0))*VLOOKUP($V57,'Algorithms &amp; Assumptions'!$B$10:$H$129,5,FALSE))
+(INDEX('ART Forecast'!$C$131:$W$250,MATCH($V57,'ART Forecast'!$B$131:$B$250,0),MATCH(AC$4,'ART Forecast'!$C$130:$W$130,0))*VLOOKUP($V57,'Algorithms &amp; Assumptions'!$B$10:$H$129,6,FALSE)*(1-VLOOKUP($V57,'Algorithms &amp; Assumptions'!$B$10:$J$129,9,FALSE))
+(INDEX('ART Forecast'!$C$131:$W$250,MATCH($V57,'ART Forecast'!$B$131:$B$250,0),MATCH(AC$4,'ART Forecast'!$C$130:$W$130,0))*VLOOKUP($V57,'Algorithms &amp; Assumptions'!$B$10:$H$129,7,FALSE)*VLOOKUP($V57,'Algorithms &amp; Assumptions'!$B$10:$J$129,9,FALSE)*(VLOOKUP($V57,'Algorithms &amp; Assumptions'!$B$10:$C$129,2,FALSE))))</f>
        <v>1335.7172766666674</v>
      </c>
    </row>
    <row r="58" spans="2:29" x14ac:dyDescent="0.35">
      <c r="B58" s="29" t="str">
        <f>'ART Totals'!B57</f>
        <v>Honduras</v>
      </c>
      <c r="C58" s="25">
        <f t="shared" si="4"/>
        <v>2903.57782</v>
      </c>
      <c r="D58" s="25">
        <f t="shared" si="5"/>
        <v>2731.8272299999999</v>
      </c>
      <c r="E58" s="25">
        <f t="shared" si="6"/>
        <v>2803.2866399999998</v>
      </c>
      <c r="F58" s="25">
        <f t="shared" si="7"/>
        <v>2874.7460500000016</v>
      </c>
      <c r="G58" s="25">
        <f t="shared" si="8"/>
        <v>2946.2054600000015</v>
      </c>
      <c r="H58" s="25">
        <f t="shared" si="9"/>
        <v>3017.7926900000011</v>
      </c>
      <c r="I58" s="25">
        <f t="shared" si="10"/>
        <v>3091.9363200000016</v>
      </c>
      <c r="M58" s="29" t="str">
        <f t="shared" si="13"/>
        <v>Honduras</v>
      </c>
      <c r="N58" s="62">
        <f>(INDEX('ART Totals'!$Z$128:$AT$274,MATCH($M58,'ART Totals'!$Y$128:$Y$274,0),MATCH(N$4,'ART Totals'!$Z$127:$AT$127,0))*VLOOKUP($M58,'Algorithms &amp; Assumptions'!$B$10:$H$129,5,FALSE))
+(INDEX('ART Forecast'!$C$8:$W$127,MATCH($M58,'ART Forecast'!$B$8:$B$127,0),MATCH(N$4,'ART Forecast'!$C$7:$W$7,0))*VLOOKUP($M58,'Algorithms &amp; Assumptions'!$B$10:$H$129,6,FALSE)*(1-VLOOKUP($M58,'Algorithms &amp; Assumptions'!$B$10:$J$129,9,FALSE))
+(INDEX('ART Forecast'!$C$8:$W$127,MATCH($M58,'ART Forecast'!$B$8:$B$127,0),MATCH(N$4,'ART Forecast'!$C$7:$W$7,0))*VLOOKUP($M58,'Algorithms &amp; Assumptions'!$B$10:$H$129,7,FALSE)*VLOOKUP($M58,'Algorithms &amp; Assumptions'!$B$10:$J$129,9,FALSE)*(VLOOKUP($M58,'Algorithms &amp; Assumptions'!$B$10:$C$129,2,FALSE))))</f>
        <v>2890.2845400000001</v>
      </c>
      <c r="O58" s="62">
        <f>(INDEX('ART Totals'!$Z$128:$AT$274,MATCH($M58,'ART Totals'!$Y$128:$Y$274,0),MATCH(O$4,'ART Totals'!$Z$127:$AT$127,0))*VLOOKUP($M58,'Algorithms &amp; Assumptions'!$B$10:$H$129,5,FALSE))
+(INDEX('ART Forecast'!$C$8:$W$127,MATCH($M58,'ART Forecast'!$B$8:$B$127,0),MATCH(O$4,'ART Forecast'!$C$7:$W$7,0))*VLOOKUP($M58,'Algorithms &amp; Assumptions'!$B$10:$H$129,6,FALSE)*(1-VLOOKUP($M58,'Algorithms &amp; Assumptions'!$B$10:$J$129,9,FALSE))
+(INDEX('ART Forecast'!$C$8:$W$127,MATCH($M58,'ART Forecast'!$B$8:$B$127,0),MATCH(O$4,'ART Forecast'!$C$7:$W$7,0))*VLOOKUP($M58,'Algorithms &amp; Assumptions'!$B$10:$H$129,7,FALSE)*VLOOKUP($M58,'Algorithms &amp; Assumptions'!$B$10:$J$129,9,FALSE)*(VLOOKUP($M58,'Algorithms &amp; Assumptions'!$B$10:$C$129,2,FALSE))))</f>
        <v>2721.2181700000001</v>
      </c>
      <c r="P58" s="62">
        <f>(INDEX('ART Totals'!$Z$128:$AT$274,MATCH($M58,'ART Totals'!$Y$128:$Y$274,0),MATCH(P$4,'ART Totals'!$Z$127:$AT$127,0))*VLOOKUP($M58,'Algorithms &amp; Assumptions'!$B$10:$H$129,5,FALSE))
+(INDEX('ART Forecast'!$C$8:$W$127,MATCH($M58,'ART Forecast'!$B$8:$B$127,0),MATCH(P$4,'ART Forecast'!$C$7:$W$7,0))*VLOOKUP($M58,'Algorithms &amp; Assumptions'!$B$10:$H$129,6,FALSE)*(1-VLOOKUP($M58,'Algorithms &amp; Assumptions'!$B$10:$J$129,9,FALSE))
+(INDEX('ART Forecast'!$C$8:$W$127,MATCH($M58,'ART Forecast'!$B$8:$B$127,0),MATCH(P$4,'ART Forecast'!$C$7:$W$7,0))*VLOOKUP($M58,'Algorithms &amp; Assumptions'!$B$10:$H$129,7,FALSE)*VLOOKUP($M58,'Algorithms &amp; Assumptions'!$B$10:$J$129,9,FALSE)*(VLOOKUP($M58,'Algorithms &amp; Assumptions'!$B$10:$C$129,2,FALSE))))</f>
        <v>2795.3617999999997</v>
      </c>
      <c r="Q58" s="62">
        <f>(INDEX('ART Totals'!$Z$128:$AT$274,MATCH($M58,'ART Totals'!$Y$128:$Y$274,0),MATCH(Q$4,'ART Totals'!$Z$127:$AT$127,0))*VLOOKUP($M58,'Algorithms &amp; Assumptions'!$B$10:$H$129,5,FALSE))
+(INDEX('ART Forecast'!$C$8:$W$127,MATCH($M58,'ART Forecast'!$B$8:$B$127,0),MATCH(Q$4,'ART Forecast'!$C$7:$W$7,0))*VLOOKUP($M58,'Algorithms &amp; Assumptions'!$B$10:$H$129,6,FALSE)*(1-VLOOKUP($M58,'Algorithms &amp; Assumptions'!$B$10:$J$129,9,FALSE))
+(INDEX('ART Forecast'!$C$8:$W$127,MATCH($M58,'ART Forecast'!$B$8:$B$127,0),MATCH(Q$4,'ART Forecast'!$C$7:$W$7,0))*VLOOKUP($M58,'Algorithms &amp; Assumptions'!$B$10:$H$129,7,FALSE)*VLOOKUP($M58,'Algorithms &amp; Assumptions'!$B$10:$J$129,9,FALSE)*(VLOOKUP($M58,'Algorithms &amp; Assumptions'!$B$10:$C$129,2,FALSE))))</f>
        <v>2869.5054300000015</v>
      </c>
      <c r="R58" s="62">
        <f>(INDEX('ART Totals'!$Z$128:$AT$274,MATCH($M58,'ART Totals'!$Y$128:$Y$274,0),MATCH(R$4,'ART Totals'!$Z$127:$AT$127,0))*VLOOKUP($M58,'Algorithms &amp; Assumptions'!$B$10:$H$129,5,FALSE))
+(INDEX('ART Forecast'!$C$8:$W$127,MATCH($M58,'ART Forecast'!$B$8:$B$127,0),MATCH(R$4,'ART Forecast'!$C$7:$W$7,0))*VLOOKUP($M58,'Algorithms &amp; Assumptions'!$B$10:$H$129,6,FALSE)*(1-VLOOKUP($M58,'Algorithms &amp; Assumptions'!$B$10:$J$129,9,FALSE))
+(INDEX('ART Forecast'!$C$8:$W$127,MATCH($M58,'ART Forecast'!$B$8:$B$127,0),MATCH(R$4,'ART Forecast'!$C$7:$W$7,0))*VLOOKUP($M58,'Algorithms &amp; Assumptions'!$B$10:$H$129,7,FALSE)*VLOOKUP($M58,'Algorithms &amp; Assumptions'!$B$10:$J$129,9,FALSE)*(VLOOKUP($M58,'Algorithms &amp; Assumptions'!$B$10:$C$129,2,FALSE))))</f>
        <v>2943.6490600000016</v>
      </c>
      <c r="S58" s="62">
        <f>(INDEX('ART Totals'!$Z$128:$AT$274,MATCH($M58,'ART Totals'!$Y$128:$Y$274,0),MATCH(S$4,'ART Totals'!$Z$127:$AT$127,0))*VLOOKUP($M58,'Algorithms &amp; Assumptions'!$B$10:$H$129,5,FALSE))
+(INDEX('ART Forecast'!$C$8:$W$127,MATCH($M58,'ART Forecast'!$B$8:$B$127,0),MATCH(S$4,'ART Forecast'!$C$7:$W$7,0))*VLOOKUP($M58,'Algorithms &amp; Assumptions'!$B$10:$H$129,6,FALSE)*(1-VLOOKUP($M58,'Algorithms &amp; Assumptions'!$B$10:$J$129,9,FALSE))
+(INDEX('ART Forecast'!$C$8:$W$127,MATCH($M58,'ART Forecast'!$B$8:$B$127,0),MATCH(S$4,'ART Forecast'!$C$7:$W$7,0))*VLOOKUP($M58,'Algorithms &amp; Assumptions'!$B$10:$H$129,7,FALSE)*VLOOKUP($M58,'Algorithms &amp; Assumptions'!$B$10:$J$129,9,FALSE)*(VLOOKUP($M58,'Algorithms &amp; Assumptions'!$B$10:$C$129,2,FALSE))))</f>
        <v>3017.7926900000011</v>
      </c>
      <c r="T58" s="62">
        <f>(INDEX('ART Totals'!$Z$128:$AT$274,MATCH($M58,'ART Totals'!$Y$128:$Y$274,0),MATCH(T$4,'ART Totals'!$Z$127:$AT$127,0))*VLOOKUP($M58,'Algorithms &amp; Assumptions'!$B$10:$H$129,5,FALSE))
+(INDEX('ART Forecast'!$C$8:$W$127,MATCH($M58,'ART Forecast'!$B$8:$B$127,0),MATCH(T$4,'ART Forecast'!$C$7:$W$7,0))*VLOOKUP($M58,'Algorithms &amp; Assumptions'!$B$10:$H$129,6,FALSE)*(1-VLOOKUP($M58,'Algorithms &amp; Assumptions'!$B$10:$J$129,9,FALSE))
+(INDEX('ART Forecast'!$C$8:$W$127,MATCH($M58,'ART Forecast'!$B$8:$B$127,0),MATCH(T$4,'ART Forecast'!$C$7:$W$7,0))*VLOOKUP($M58,'Algorithms &amp; Assumptions'!$B$10:$H$129,7,FALSE)*VLOOKUP($M58,'Algorithms &amp; Assumptions'!$B$10:$J$129,9,FALSE)*(VLOOKUP($M58,'Algorithms &amp; Assumptions'!$B$10:$C$129,2,FALSE))))</f>
        <v>3091.9363200000016</v>
      </c>
      <c r="U58" s="6"/>
      <c r="V58" s="29" t="str">
        <f t="shared" si="14"/>
        <v>Honduras</v>
      </c>
      <c r="W58" s="63">
        <f>(INDEX('ART Totals'!$Z$251:$AT$370,MATCH($V58,'ART Totals'!$Y$251:$Y$370,0),MATCH(W$4,'ART Totals'!$Z$250:$AT$250,0))*VLOOKUP($V58,'Algorithms &amp; Assumptions'!$B$10:$H$129,5,FALSE))
+(INDEX('ART Forecast'!$C$131:$W$250,MATCH($V58,'ART Forecast'!$B$131:$B$250,0),MATCH(W$4,'ART Forecast'!$C$130:$W$130,0))*VLOOKUP($V58,'Algorithms &amp; Assumptions'!$B$10:$H$129,6,FALSE)*(1-VLOOKUP($V58,'Algorithms &amp; Assumptions'!$B$10:$J$129,9,FALSE))
+(INDEX('ART Forecast'!$C$131:$W$250,MATCH($V58,'ART Forecast'!$B$131:$B$250,0),MATCH(W$4,'ART Forecast'!$C$130:$W$130,0))*VLOOKUP($V58,'Algorithms &amp; Assumptions'!$B$10:$H$129,7,FALSE)*VLOOKUP($V58,'Algorithms &amp; Assumptions'!$B$10:$J$129,9,FALSE)*(VLOOKUP($V58,'Algorithms &amp; Assumptions'!$B$10:$C$129,2,FALSE))))</f>
        <v>13.29327999999999</v>
      </c>
      <c r="X58" s="63">
        <f>(INDEX('ART Totals'!$Z$251:$AT$370,MATCH($V58,'ART Totals'!$Y$251:$Y$370,0),MATCH(X$4,'ART Totals'!$Z$250:$AT$250,0))*VLOOKUP($V58,'Algorithms &amp; Assumptions'!$B$10:$H$129,5,FALSE))
+(INDEX('ART Forecast'!$C$131:$W$250,MATCH($V58,'ART Forecast'!$B$131:$B$250,0),MATCH(X$4,'ART Forecast'!$C$130:$W$130,0))*VLOOKUP($V58,'Algorithms &amp; Assumptions'!$B$10:$H$129,6,FALSE)*(1-VLOOKUP($V58,'Algorithms &amp; Assumptions'!$B$10:$J$129,9,FALSE))
+(INDEX('ART Forecast'!$C$131:$W$250,MATCH($V58,'ART Forecast'!$B$131:$B$250,0),MATCH(X$4,'ART Forecast'!$C$130:$W$130,0))*VLOOKUP($V58,'Algorithms &amp; Assumptions'!$B$10:$H$129,7,FALSE)*VLOOKUP($V58,'Algorithms &amp; Assumptions'!$B$10:$J$129,9,FALSE)*(VLOOKUP($V58,'Algorithms &amp; Assumptions'!$B$10:$C$129,2,FALSE))))</f>
        <v>10.609059999999994</v>
      </c>
      <c r="Y58" s="63">
        <f>(INDEX('ART Totals'!$Z$251:$AT$370,MATCH($V58,'ART Totals'!$Y$251:$Y$370,0),MATCH(Y$4,'ART Totals'!$Z$250:$AT$250,0))*VLOOKUP($V58,'Algorithms &amp; Assumptions'!$B$10:$H$129,5,FALSE))
+(INDEX('ART Forecast'!$C$131:$W$250,MATCH($V58,'ART Forecast'!$B$131:$B$250,0),MATCH(Y$4,'ART Forecast'!$C$130:$W$130,0))*VLOOKUP($V58,'Algorithms &amp; Assumptions'!$B$10:$H$129,6,FALSE)*(1-VLOOKUP($V58,'Algorithms &amp; Assumptions'!$B$10:$J$129,9,FALSE))
+(INDEX('ART Forecast'!$C$131:$W$250,MATCH($V58,'ART Forecast'!$B$131:$B$250,0),MATCH(Y$4,'ART Forecast'!$C$130:$W$130,0))*VLOOKUP($V58,'Algorithms &amp; Assumptions'!$B$10:$H$129,7,FALSE)*VLOOKUP($V58,'Algorithms &amp; Assumptions'!$B$10:$J$129,9,FALSE)*(VLOOKUP($V58,'Algorithms &amp; Assumptions'!$B$10:$C$129,2,FALSE))))</f>
        <v>7.9248399999999943</v>
      </c>
      <c r="Z58" s="63">
        <f>(INDEX('ART Totals'!$Z$251:$AT$370,MATCH($V58,'ART Totals'!$Y$251:$Y$370,0),MATCH(Z$4,'ART Totals'!$Z$250:$AT$250,0))*VLOOKUP($V58,'Algorithms &amp; Assumptions'!$B$10:$H$129,5,FALSE))
+(INDEX('ART Forecast'!$C$131:$W$250,MATCH($V58,'ART Forecast'!$B$131:$B$250,0),MATCH(Z$4,'ART Forecast'!$C$130:$W$130,0))*VLOOKUP($V58,'Algorithms &amp; Assumptions'!$B$10:$H$129,6,FALSE)*(1-VLOOKUP($V58,'Algorithms &amp; Assumptions'!$B$10:$J$129,9,FALSE))
+(INDEX('ART Forecast'!$C$131:$W$250,MATCH($V58,'ART Forecast'!$B$131:$B$250,0),MATCH(Z$4,'ART Forecast'!$C$130:$W$130,0))*VLOOKUP($V58,'Algorithms &amp; Assumptions'!$B$10:$H$129,7,FALSE)*VLOOKUP($V58,'Algorithms &amp; Assumptions'!$B$10:$J$129,9,FALSE)*(VLOOKUP($V58,'Algorithms &amp; Assumptions'!$B$10:$C$129,2,FALSE))))</f>
        <v>5.2406199999999963</v>
      </c>
      <c r="AA58" s="63">
        <f>(INDEX('ART Totals'!$Z$251:$AT$370,MATCH($V58,'ART Totals'!$Y$251:$Y$370,0),MATCH(AA$4,'ART Totals'!$Z$250:$AT$250,0))*VLOOKUP($V58,'Algorithms &amp; Assumptions'!$B$10:$H$129,5,FALSE))
+(INDEX('ART Forecast'!$C$131:$W$250,MATCH($V58,'ART Forecast'!$B$131:$B$250,0),MATCH(AA$4,'ART Forecast'!$C$130:$W$130,0))*VLOOKUP($V58,'Algorithms &amp; Assumptions'!$B$10:$H$129,6,FALSE)*(1-VLOOKUP($V58,'Algorithms &amp; Assumptions'!$B$10:$J$129,9,FALSE))
+(INDEX('ART Forecast'!$C$131:$W$250,MATCH($V58,'ART Forecast'!$B$131:$B$250,0),MATCH(AA$4,'ART Forecast'!$C$130:$W$130,0))*VLOOKUP($V58,'Algorithms &amp; Assumptions'!$B$10:$H$129,7,FALSE)*VLOOKUP($V58,'Algorithms &amp; Assumptions'!$B$10:$J$129,9,FALSE)*(VLOOKUP($V58,'Algorithms &amp; Assumptions'!$B$10:$C$129,2,FALSE))))</f>
        <v>2.5563999999999978</v>
      </c>
      <c r="AB58" s="63">
        <f>(INDEX('ART Totals'!$Z$251:$AT$370,MATCH($V58,'ART Totals'!$Y$251:$Y$370,0),MATCH(AB$4,'ART Totals'!$Z$250:$AT$250,0))*VLOOKUP($V58,'Algorithms &amp; Assumptions'!$B$10:$H$129,5,FALSE))
+(INDEX('ART Forecast'!$C$131:$W$250,MATCH($V58,'ART Forecast'!$B$131:$B$250,0),MATCH(AB$4,'ART Forecast'!$C$130:$W$130,0))*VLOOKUP($V58,'Algorithms &amp; Assumptions'!$B$10:$H$129,6,FALSE)*(1-VLOOKUP($V58,'Algorithms &amp; Assumptions'!$B$10:$J$129,9,FALSE))
+(INDEX('ART Forecast'!$C$131:$W$250,MATCH($V58,'ART Forecast'!$B$131:$B$250,0),MATCH(AB$4,'ART Forecast'!$C$130:$W$130,0))*VLOOKUP($V58,'Algorithms &amp; Assumptions'!$B$10:$H$129,7,FALSE)*VLOOKUP($V58,'Algorithms &amp; Assumptions'!$B$10:$J$129,9,FALSE)*(VLOOKUP($V58,'Algorithms &amp; Assumptions'!$B$10:$C$129,2,FALSE))))</f>
        <v>0</v>
      </c>
      <c r="AC58" s="63">
        <f>(INDEX('ART Totals'!$Z$251:$AT$370,MATCH($V58,'ART Totals'!$Y$251:$Y$370,0),MATCH(AC$4,'ART Totals'!$Z$250:$AT$250,0))*VLOOKUP($V58,'Algorithms &amp; Assumptions'!$B$10:$H$129,5,FALSE))
+(INDEX('ART Forecast'!$C$131:$W$250,MATCH($V58,'ART Forecast'!$B$131:$B$250,0),MATCH(AC$4,'ART Forecast'!$C$130:$W$130,0))*VLOOKUP($V58,'Algorithms &amp; Assumptions'!$B$10:$H$129,6,FALSE)*(1-VLOOKUP($V58,'Algorithms &amp; Assumptions'!$B$10:$J$129,9,FALSE))
+(INDEX('ART Forecast'!$C$131:$W$250,MATCH($V58,'ART Forecast'!$B$131:$B$250,0),MATCH(AC$4,'ART Forecast'!$C$130:$W$130,0))*VLOOKUP($V58,'Algorithms &amp; Assumptions'!$B$10:$H$129,7,FALSE)*VLOOKUP($V58,'Algorithms &amp; Assumptions'!$B$10:$J$129,9,FALSE)*(VLOOKUP($V58,'Algorithms &amp; Assumptions'!$B$10:$C$129,2,FALSE))))</f>
        <v>0</v>
      </c>
    </row>
    <row r="59" spans="2:29" x14ac:dyDescent="0.35">
      <c r="B59" s="29" t="str">
        <f>'ART Totals'!B58</f>
        <v>India</v>
      </c>
      <c r="C59" s="25">
        <f t="shared" si="4"/>
        <v>1859865.99612</v>
      </c>
      <c r="D59" s="25">
        <f t="shared" si="5"/>
        <v>890494.13816000009</v>
      </c>
      <c r="E59" s="25">
        <f t="shared" si="6"/>
        <v>980673.7402</v>
      </c>
      <c r="F59" s="25">
        <f t="shared" si="7"/>
        <v>1070853.3422399999</v>
      </c>
      <c r="G59" s="25">
        <f t="shared" si="8"/>
        <v>1161032.9442800002</v>
      </c>
      <c r="H59" s="25">
        <f t="shared" si="9"/>
        <v>1251212.5463199997</v>
      </c>
      <c r="I59" s="25">
        <f t="shared" si="10"/>
        <v>1341392.14836</v>
      </c>
      <c r="M59" s="29" t="str">
        <f t="shared" si="13"/>
        <v>India</v>
      </c>
      <c r="N59" s="62">
        <f>(INDEX('ART Totals'!$Z$128:$AT$274,MATCH($M59,'ART Totals'!$Y$128:$Y$274,0),MATCH(N$4,'ART Totals'!$Z$127:$AT$127,0))*VLOOKUP($M59,'Algorithms &amp; Assumptions'!$B$10:$H$129,5,FALSE))
+(INDEX('ART Forecast'!$C$8:$W$127,MATCH($M59,'ART Forecast'!$B$8:$B$127,0),MATCH(N$4,'ART Forecast'!$C$7:$W$7,0))*VLOOKUP($M59,'Algorithms &amp; Assumptions'!$B$10:$H$129,6,FALSE)*(1-VLOOKUP($M59,'Algorithms &amp; Assumptions'!$B$10:$J$129,9,FALSE))
+(INDEX('ART Forecast'!$C$8:$W$127,MATCH($M59,'ART Forecast'!$B$8:$B$127,0),MATCH(N$4,'ART Forecast'!$C$7:$W$7,0))*VLOOKUP($M59,'Algorithms &amp; Assumptions'!$B$10:$H$129,7,FALSE)*VLOOKUP($M59,'Algorithms &amp; Assumptions'!$B$10:$J$129,9,FALSE)*(VLOOKUP($M59,'Algorithms &amp; Assumptions'!$B$10:$C$129,2,FALSE))))</f>
        <v>1859865.99612</v>
      </c>
      <c r="O59" s="62">
        <f>(INDEX('ART Totals'!$Z$128:$AT$274,MATCH($M59,'ART Totals'!$Y$128:$Y$274,0),MATCH(O$4,'ART Totals'!$Z$127:$AT$127,0))*VLOOKUP($M59,'Algorithms &amp; Assumptions'!$B$10:$H$129,5,FALSE))
+(INDEX('ART Forecast'!$C$8:$W$127,MATCH($M59,'ART Forecast'!$B$8:$B$127,0),MATCH(O$4,'ART Forecast'!$C$7:$W$7,0))*VLOOKUP($M59,'Algorithms &amp; Assumptions'!$B$10:$H$129,6,FALSE)*(1-VLOOKUP($M59,'Algorithms &amp; Assumptions'!$B$10:$J$129,9,FALSE))
+(INDEX('ART Forecast'!$C$8:$W$127,MATCH($M59,'ART Forecast'!$B$8:$B$127,0),MATCH(O$4,'ART Forecast'!$C$7:$W$7,0))*VLOOKUP($M59,'Algorithms &amp; Assumptions'!$B$10:$H$129,7,FALSE)*VLOOKUP($M59,'Algorithms &amp; Assumptions'!$B$10:$J$129,9,FALSE)*(VLOOKUP($M59,'Algorithms &amp; Assumptions'!$B$10:$C$129,2,FALSE))))</f>
        <v>890494.13816000009</v>
      </c>
      <c r="P59" s="62">
        <f>(INDEX('ART Totals'!$Z$128:$AT$274,MATCH($M59,'ART Totals'!$Y$128:$Y$274,0),MATCH(P$4,'ART Totals'!$Z$127:$AT$127,0))*VLOOKUP($M59,'Algorithms &amp; Assumptions'!$B$10:$H$129,5,FALSE))
+(INDEX('ART Forecast'!$C$8:$W$127,MATCH($M59,'ART Forecast'!$B$8:$B$127,0),MATCH(P$4,'ART Forecast'!$C$7:$W$7,0))*VLOOKUP($M59,'Algorithms &amp; Assumptions'!$B$10:$H$129,6,FALSE)*(1-VLOOKUP($M59,'Algorithms &amp; Assumptions'!$B$10:$J$129,9,FALSE))
+(INDEX('ART Forecast'!$C$8:$W$127,MATCH($M59,'ART Forecast'!$B$8:$B$127,0),MATCH(P$4,'ART Forecast'!$C$7:$W$7,0))*VLOOKUP($M59,'Algorithms &amp; Assumptions'!$B$10:$H$129,7,FALSE)*VLOOKUP($M59,'Algorithms &amp; Assumptions'!$B$10:$J$129,9,FALSE)*(VLOOKUP($M59,'Algorithms &amp; Assumptions'!$B$10:$C$129,2,FALSE))))</f>
        <v>980673.7402</v>
      </c>
      <c r="Q59" s="62">
        <f>(INDEX('ART Totals'!$Z$128:$AT$274,MATCH($M59,'ART Totals'!$Y$128:$Y$274,0),MATCH(Q$4,'ART Totals'!$Z$127:$AT$127,0))*VLOOKUP($M59,'Algorithms &amp; Assumptions'!$B$10:$H$129,5,FALSE))
+(INDEX('ART Forecast'!$C$8:$W$127,MATCH($M59,'ART Forecast'!$B$8:$B$127,0),MATCH(Q$4,'ART Forecast'!$C$7:$W$7,0))*VLOOKUP($M59,'Algorithms &amp; Assumptions'!$B$10:$H$129,6,FALSE)*(1-VLOOKUP($M59,'Algorithms &amp; Assumptions'!$B$10:$J$129,9,FALSE))
+(INDEX('ART Forecast'!$C$8:$W$127,MATCH($M59,'ART Forecast'!$B$8:$B$127,0),MATCH(Q$4,'ART Forecast'!$C$7:$W$7,0))*VLOOKUP($M59,'Algorithms &amp; Assumptions'!$B$10:$H$129,7,FALSE)*VLOOKUP($M59,'Algorithms &amp; Assumptions'!$B$10:$J$129,9,FALSE)*(VLOOKUP($M59,'Algorithms &amp; Assumptions'!$B$10:$C$129,2,FALSE))))</f>
        <v>1070853.3422399999</v>
      </c>
      <c r="R59" s="62">
        <f>(INDEX('ART Totals'!$Z$128:$AT$274,MATCH($M59,'ART Totals'!$Y$128:$Y$274,0),MATCH(R$4,'ART Totals'!$Z$127:$AT$127,0))*VLOOKUP($M59,'Algorithms &amp; Assumptions'!$B$10:$H$129,5,FALSE))
+(INDEX('ART Forecast'!$C$8:$W$127,MATCH($M59,'ART Forecast'!$B$8:$B$127,0),MATCH(R$4,'ART Forecast'!$C$7:$W$7,0))*VLOOKUP($M59,'Algorithms &amp; Assumptions'!$B$10:$H$129,6,FALSE)*(1-VLOOKUP($M59,'Algorithms &amp; Assumptions'!$B$10:$J$129,9,FALSE))
+(INDEX('ART Forecast'!$C$8:$W$127,MATCH($M59,'ART Forecast'!$B$8:$B$127,0),MATCH(R$4,'ART Forecast'!$C$7:$W$7,0))*VLOOKUP($M59,'Algorithms &amp; Assumptions'!$B$10:$H$129,7,FALSE)*VLOOKUP($M59,'Algorithms &amp; Assumptions'!$B$10:$J$129,9,FALSE)*(VLOOKUP($M59,'Algorithms &amp; Assumptions'!$B$10:$C$129,2,FALSE))))</f>
        <v>1161032.9442800002</v>
      </c>
      <c r="S59" s="62">
        <f>(INDEX('ART Totals'!$Z$128:$AT$274,MATCH($M59,'ART Totals'!$Y$128:$Y$274,0),MATCH(S$4,'ART Totals'!$Z$127:$AT$127,0))*VLOOKUP($M59,'Algorithms &amp; Assumptions'!$B$10:$H$129,5,FALSE))
+(INDEX('ART Forecast'!$C$8:$W$127,MATCH($M59,'ART Forecast'!$B$8:$B$127,0),MATCH(S$4,'ART Forecast'!$C$7:$W$7,0))*VLOOKUP($M59,'Algorithms &amp; Assumptions'!$B$10:$H$129,6,FALSE)*(1-VLOOKUP($M59,'Algorithms &amp; Assumptions'!$B$10:$J$129,9,FALSE))
+(INDEX('ART Forecast'!$C$8:$W$127,MATCH($M59,'ART Forecast'!$B$8:$B$127,0),MATCH(S$4,'ART Forecast'!$C$7:$W$7,0))*VLOOKUP($M59,'Algorithms &amp; Assumptions'!$B$10:$H$129,7,FALSE)*VLOOKUP($M59,'Algorithms &amp; Assumptions'!$B$10:$J$129,9,FALSE)*(VLOOKUP($M59,'Algorithms &amp; Assumptions'!$B$10:$C$129,2,FALSE))))</f>
        <v>1251212.5463199997</v>
      </c>
      <c r="T59" s="62">
        <f>(INDEX('ART Totals'!$Z$128:$AT$274,MATCH($M59,'ART Totals'!$Y$128:$Y$274,0),MATCH(T$4,'ART Totals'!$Z$127:$AT$127,0))*VLOOKUP($M59,'Algorithms &amp; Assumptions'!$B$10:$H$129,5,FALSE))
+(INDEX('ART Forecast'!$C$8:$W$127,MATCH($M59,'ART Forecast'!$B$8:$B$127,0),MATCH(T$4,'ART Forecast'!$C$7:$W$7,0))*VLOOKUP($M59,'Algorithms &amp; Assumptions'!$B$10:$H$129,6,FALSE)*(1-VLOOKUP($M59,'Algorithms &amp; Assumptions'!$B$10:$J$129,9,FALSE))
+(INDEX('ART Forecast'!$C$8:$W$127,MATCH($M59,'ART Forecast'!$B$8:$B$127,0),MATCH(T$4,'ART Forecast'!$C$7:$W$7,0))*VLOOKUP($M59,'Algorithms &amp; Assumptions'!$B$10:$H$129,7,FALSE)*VLOOKUP($M59,'Algorithms &amp; Assumptions'!$B$10:$J$129,9,FALSE)*(VLOOKUP($M59,'Algorithms &amp; Assumptions'!$B$10:$C$129,2,FALSE))))</f>
        <v>1341392.14836</v>
      </c>
      <c r="U59" s="6"/>
      <c r="V59" s="29" t="str">
        <f t="shared" si="14"/>
        <v>India</v>
      </c>
      <c r="W59" s="63">
        <f>(INDEX('ART Totals'!$Z$251:$AT$370,MATCH($V59,'ART Totals'!$Y$251:$Y$370,0),MATCH(W$4,'ART Totals'!$Z$250:$AT$250,0))*VLOOKUP($V59,'Algorithms &amp; Assumptions'!$B$10:$H$129,5,FALSE))
+(INDEX('ART Forecast'!$C$131:$W$250,MATCH($V59,'ART Forecast'!$B$131:$B$250,0),MATCH(W$4,'ART Forecast'!$C$130:$W$130,0))*VLOOKUP($V59,'Algorithms &amp; Assumptions'!$B$10:$H$129,6,FALSE)*(1-VLOOKUP($V59,'Algorithms &amp; Assumptions'!$B$10:$J$129,9,FALSE))
+(INDEX('ART Forecast'!$C$131:$W$250,MATCH($V59,'ART Forecast'!$B$131:$B$250,0),MATCH(W$4,'ART Forecast'!$C$130:$W$130,0))*VLOOKUP($V59,'Algorithms &amp; Assumptions'!$B$10:$H$129,7,FALSE)*VLOOKUP($V59,'Algorithms &amp; Assumptions'!$B$10:$J$129,9,FALSE)*(VLOOKUP($V59,'Algorithms &amp; Assumptions'!$B$10:$C$129,2,FALSE))))</f>
        <v>0</v>
      </c>
      <c r="X59" s="63">
        <f>(INDEX('ART Totals'!$Z$251:$AT$370,MATCH($V59,'ART Totals'!$Y$251:$Y$370,0),MATCH(X$4,'ART Totals'!$Z$250:$AT$250,0))*VLOOKUP($V59,'Algorithms &amp; Assumptions'!$B$10:$H$129,5,FALSE))
+(INDEX('ART Forecast'!$C$131:$W$250,MATCH($V59,'ART Forecast'!$B$131:$B$250,0),MATCH(X$4,'ART Forecast'!$C$130:$W$130,0))*VLOOKUP($V59,'Algorithms &amp; Assumptions'!$B$10:$H$129,6,FALSE)*(1-VLOOKUP($V59,'Algorithms &amp; Assumptions'!$B$10:$J$129,9,FALSE))
+(INDEX('ART Forecast'!$C$131:$W$250,MATCH($V59,'ART Forecast'!$B$131:$B$250,0),MATCH(X$4,'ART Forecast'!$C$130:$W$130,0))*VLOOKUP($V59,'Algorithms &amp; Assumptions'!$B$10:$H$129,7,FALSE)*VLOOKUP($V59,'Algorithms &amp; Assumptions'!$B$10:$J$129,9,FALSE)*(VLOOKUP($V59,'Algorithms &amp; Assumptions'!$B$10:$C$129,2,FALSE))))</f>
        <v>0</v>
      </c>
      <c r="Y59" s="63">
        <f>(INDEX('ART Totals'!$Z$251:$AT$370,MATCH($V59,'ART Totals'!$Y$251:$Y$370,0),MATCH(Y$4,'ART Totals'!$Z$250:$AT$250,0))*VLOOKUP($V59,'Algorithms &amp; Assumptions'!$B$10:$H$129,5,FALSE))
+(INDEX('ART Forecast'!$C$131:$W$250,MATCH($V59,'ART Forecast'!$B$131:$B$250,0),MATCH(Y$4,'ART Forecast'!$C$130:$W$130,0))*VLOOKUP($V59,'Algorithms &amp; Assumptions'!$B$10:$H$129,6,FALSE)*(1-VLOOKUP($V59,'Algorithms &amp; Assumptions'!$B$10:$J$129,9,FALSE))
+(INDEX('ART Forecast'!$C$131:$W$250,MATCH($V59,'ART Forecast'!$B$131:$B$250,0),MATCH(Y$4,'ART Forecast'!$C$130:$W$130,0))*VLOOKUP($V59,'Algorithms &amp; Assumptions'!$B$10:$H$129,7,FALSE)*VLOOKUP($V59,'Algorithms &amp; Assumptions'!$B$10:$J$129,9,FALSE)*(VLOOKUP($V59,'Algorithms &amp; Assumptions'!$B$10:$C$129,2,FALSE))))</f>
        <v>0</v>
      </c>
      <c r="Z59" s="63">
        <f>(INDEX('ART Totals'!$Z$251:$AT$370,MATCH($V59,'ART Totals'!$Y$251:$Y$370,0),MATCH(Z$4,'ART Totals'!$Z$250:$AT$250,0))*VLOOKUP($V59,'Algorithms &amp; Assumptions'!$B$10:$H$129,5,FALSE))
+(INDEX('ART Forecast'!$C$131:$W$250,MATCH($V59,'ART Forecast'!$B$131:$B$250,0),MATCH(Z$4,'ART Forecast'!$C$130:$W$130,0))*VLOOKUP($V59,'Algorithms &amp; Assumptions'!$B$10:$H$129,6,FALSE)*(1-VLOOKUP($V59,'Algorithms &amp; Assumptions'!$B$10:$J$129,9,FALSE))
+(INDEX('ART Forecast'!$C$131:$W$250,MATCH($V59,'ART Forecast'!$B$131:$B$250,0),MATCH(Z$4,'ART Forecast'!$C$130:$W$130,0))*VLOOKUP($V59,'Algorithms &amp; Assumptions'!$B$10:$H$129,7,FALSE)*VLOOKUP($V59,'Algorithms &amp; Assumptions'!$B$10:$J$129,9,FALSE)*(VLOOKUP($V59,'Algorithms &amp; Assumptions'!$B$10:$C$129,2,FALSE))))</f>
        <v>0</v>
      </c>
      <c r="AA59" s="63">
        <f>(INDEX('ART Totals'!$Z$251:$AT$370,MATCH($V59,'ART Totals'!$Y$251:$Y$370,0),MATCH(AA$4,'ART Totals'!$Z$250:$AT$250,0))*VLOOKUP($V59,'Algorithms &amp; Assumptions'!$B$10:$H$129,5,FALSE))
+(INDEX('ART Forecast'!$C$131:$W$250,MATCH($V59,'ART Forecast'!$B$131:$B$250,0),MATCH(AA$4,'ART Forecast'!$C$130:$W$130,0))*VLOOKUP($V59,'Algorithms &amp; Assumptions'!$B$10:$H$129,6,FALSE)*(1-VLOOKUP($V59,'Algorithms &amp; Assumptions'!$B$10:$J$129,9,FALSE))
+(INDEX('ART Forecast'!$C$131:$W$250,MATCH($V59,'ART Forecast'!$B$131:$B$250,0),MATCH(AA$4,'ART Forecast'!$C$130:$W$130,0))*VLOOKUP($V59,'Algorithms &amp; Assumptions'!$B$10:$H$129,7,FALSE)*VLOOKUP($V59,'Algorithms &amp; Assumptions'!$B$10:$J$129,9,FALSE)*(VLOOKUP($V59,'Algorithms &amp; Assumptions'!$B$10:$C$129,2,FALSE))))</f>
        <v>0</v>
      </c>
      <c r="AB59" s="63">
        <f>(INDEX('ART Totals'!$Z$251:$AT$370,MATCH($V59,'ART Totals'!$Y$251:$Y$370,0),MATCH(AB$4,'ART Totals'!$Z$250:$AT$250,0))*VLOOKUP($V59,'Algorithms &amp; Assumptions'!$B$10:$H$129,5,FALSE))
+(INDEX('ART Forecast'!$C$131:$W$250,MATCH($V59,'ART Forecast'!$B$131:$B$250,0),MATCH(AB$4,'ART Forecast'!$C$130:$W$130,0))*VLOOKUP($V59,'Algorithms &amp; Assumptions'!$B$10:$H$129,6,FALSE)*(1-VLOOKUP($V59,'Algorithms &amp; Assumptions'!$B$10:$J$129,9,FALSE))
+(INDEX('ART Forecast'!$C$131:$W$250,MATCH($V59,'ART Forecast'!$B$131:$B$250,0),MATCH(AB$4,'ART Forecast'!$C$130:$W$130,0))*VLOOKUP($V59,'Algorithms &amp; Assumptions'!$B$10:$H$129,7,FALSE)*VLOOKUP($V59,'Algorithms &amp; Assumptions'!$B$10:$J$129,9,FALSE)*(VLOOKUP($V59,'Algorithms &amp; Assumptions'!$B$10:$C$129,2,FALSE))))</f>
        <v>0</v>
      </c>
      <c r="AC59" s="63">
        <f>(INDEX('ART Totals'!$Z$251:$AT$370,MATCH($V59,'ART Totals'!$Y$251:$Y$370,0),MATCH(AC$4,'ART Totals'!$Z$250:$AT$250,0))*VLOOKUP($V59,'Algorithms &amp; Assumptions'!$B$10:$H$129,5,FALSE))
+(INDEX('ART Forecast'!$C$131:$W$250,MATCH($V59,'ART Forecast'!$B$131:$B$250,0),MATCH(AC$4,'ART Forecast'!$C$130:$W$130,0))*VLOOKUP($V59,'Algorithms &amp; Assumptions'!$B$10:$H$129,6,FALSE)*(1-VLOOKUP($V59,'Algorithms &amp; Assumptions'!$B$10:$J$129,9,FALSE))
+(INDEX('ART Forecast'!$C$131:$W$250,MATCH($V59,'ART Forecast'!$B$131:$B$250,0),MATCH(AC$4,'ART Forecast'!$C$130:$W$130,0))*VLOOKUP($V59,'Algorithms &amp; Assumptions'!$B$10:$H$129,7,FALSE)*VLOOKUP($V59,'Algorithms &amp; Assumptions'!$B$10:$J$129,9,FALSE)*(VLOOKUP($V59,'Algorithms &amp; Assumptions'!$B$10:$C$129,2,FALSE))))</f>
        <v>0</v>
      </c>
    </row>
    <row r="60" spans="2:29" x14ac:dyDescent="0.35">
      <c r="B60" s="29" t="str">
        <f>'ART Totals'!B59</f>
        <v>Indonesia</v>
      </c>
      <c r="C60" s="25">
        <f t="shared" si="4"/>
        <v>56908.83967999999</v>
      </c>
      <c r="D60" s="25">
        <f t="shared" si="5"/>
        <v>50667.126986666684</v>
      </c>
      <c r="E60" s="25">
        <f t="shared" si="6"/>
        <v>53608.122626666693</v>
      </c>
      <c r="F60" s="25">
        <f t="shared" si="7"/>
        <v>56549.118266666701</v>
      </c>
      <c r="G60" s="25">
        <f t="shared" si="8"/>
        <v>59490.113906666702</v>
      </c>
      <c r="H60" s="25">
        <f t="shared" si="9"/>
        <v>62431.109546666674</v>
      </c>
      <c r="I60" s="25">
        <f t="shared" si="10"/>
        <v>65372.105186666689</v>
      </c>
      <c r="M60" s="29" t="str">
        <f t="shared" si="13"/>
        <v>Indonesia</v>
      </c>
      <c r="N60" s="62">
        <f>(INDEX('ART Totals'!$Z$128:$AT$274,MATCH($M60,'ART Totals'!$Y$128:$Y$274,0),MATCH(N$4,'ART Totals'!$Z$127:$AT$127,0))*VLOOKUP($M60,'Algorithms &amp; Assumptions'!$B$10:$H$129,5,FALSE))
+(INDEX('ART Forecast'!$C$8:$W$127,MATCH($M60,'ART Forecast'!$B$8:$B$127,0),MATCH(N$4,'ART Forecast'!$C$7:$W$7,0))*VLOOKUP($M60,'Algorithms &amp; Assumptions'!$B$10:$H$129,6,FALSE)*(1-VLOOKUP($M60,'Algorithms &amp; Assumptions'!$B$10:$J$129,9,FALSE))
+(INDEX('ART Forecast'!$C$8:$W$127,MATCH($M60,'ART Forecast'!$B$8:$B$127,0),MATCH(N$4,'ART Forecast'!$C$7:$W$7,0))*VLOOKUP($M60,'Algorithms &amp; Assumptions'!$B$10:$H$129,7,FALSE)*VLOOKUP($M60,'Algorithms &amp; Assumptions'!$B$10:$J$129,9,FALSE)*(VLOOKUP($M60,'Algorithms &amp; Assumptions'!$B$10:$C$129,2,FALSE))))</f>
        <v>55107.917919999993</v>
      </c>
      <c r="O60" s="62">
        <f>(INDEX('ART Totals'!$Z$128:$AT$274,MATCH($M60,'ART Totals'!$Y$128:$Y$274,0),MATCH(O$4,'ART Totals'!$Z$127:$AT$127,0))*VLOOKUP($M60,'Algorithms &amp; Assumptions'!$B$10:$H$129,5,FALSE))
+(INDEX('ART Forecast'!$C$8:$W$127,MATCH($M60,'ART Forecast'!$B$8:$B$127,0),MATCH(O$4,'ART Forecast'!$C$7:$W$7,0))*VLOOKUP($M60,'Algorithms &amp; Assumptions'!$B$10:$H$129,6,FALSE)*(1-VLOOKUP($M60,'Algorithms &amp; Assumptions'!$B$10:$J$129,9,FALSE))
+(INDEX('ART Forecast'!$C$8:$W$127,MATCH($M60,'ART Forecast'!$B$8:$B$127,0),MATCH(O$4,'ART Forecast'!$C$7:$W$7,0))*VLOOKUP($M60,'Algorithms &amp; Assumptions'!$B$10:$H$129,7,FALSE)*VLOOKUP($M60,'Algorithms &amp; Assumptions'!$B$10:$J$129,9,FALSE)*(VLOOKUP($M60,'Algorithms &amp; Assumptions'!$B$10:$C$129,2,FALSE))))</f>
        <v>49113.086733333352</v>
      </c>
      <c r="P60" s="62">
        <f>(INDEX('ART Totals'!$Z$128:$AT$274,MATCH($M60,'ART Totals'!$Y$128:$Y$274,0),MATCH(P$4,'ART Totals'!$Z$127:$AT$127,0))*VLOOKUP($M60,'Algorithms &amp; Assumptions'!$B$10:$H$129,5,FALSE))
+(INDEX('ART Forecast'!$C$8:$W$127,MATCH($M60,'ART Forecast'!$B$8:$B$127,0),MATCH(P$4,'ART Forecast'!$C$7:$W$7,0))*VLOOKUP($M60,'Algorithms &amp; Assumptions'!$B$10:$H$129,6,FALSE)*(1-VLOOKUP($M60,'Algorithms &amp; Assumptions'!$B$10:$J$129,9,FALSE))
+(INDEX('ART Forecast'!$C$8:$W$127,MATCH($M60,'ART Forecast'!$B$8:$B$127,0),MATCH(P$4,'ART Forecast'!$C$7:$W$7,0))*VLOOKUP($M60,'Algorithms &amp; Assumptions'!$B$10:$H$129,7,FALSE)*VLOOKUP($M60,'Algorithms &amp; Assumptions'!$B$10:$J$129,9,FALSE)*(VLOOKUP($M60,'Algorithms &amp; Assumptions'!$B$10:$C$129,2,FALSE))))</f>
        <v>51983.375546666692</v>
      </c>
      <c r="Q60" s="62">
        <f>(INDEX('ART Totals'!$Z$128:$AT$274,MATCH($M60,'ART Totals'!$Y$128:$Y$274,0),MATCH(Q$4,'ART Totals'!$Z$127:$AT$127,0))*VLOOKUP($M60,'Algorithms &amp; Assumptions'!$B$10:$H$129,5,FALSE))
+(INDEX('ART Forecast'!$C$8:$W$127,MATCH($M60,'ART Forecast'!$B$8:$B$127,0),MATCH(Q$4,'ART Forecast'!$C$7:$W$7,0))*VLOOKUP($M60,'Algorithms &amp; Assumptions'!$B$10:$H$129,6,FALSE)*(1-VLOOKUP($M60,'Algorithms &amp; Assumptions'!$B$10:$J$129,9,FALSE))
+(INDEX('ART Forecast'!$C$8:$W$127,MATCH($M60,'ART Forecast'!$B$8:$B$127,0),MATCH(Q$4,'ART Forecast'!$C$7:$W$7,0))*VLOOKUP($M60,'Algorithms &amp; Assumptions'!$B$10:$H$129,7,FALSE)*VLOOKUP($M60,'Algorithms &amp; Assumptions'!$B$10:$J$129,9,FALSE)*(VLOOKUP($M60,'Algorithms &amp; Assumptions'!$B$10:$C$129,2,FALSE))))</f>
        <v>54853.664360000032</v>
      </c>
      <c r="R60" s="62">
        <f>(INDEX('ART Totals'!$Z$128:$AT$274,MATCH($M60,'ART Totals'!$Y$128:$Y$274,0),MATCH(R$4,'ART Totals'!$Z$127:$AT$127,0))*VLOOKUP($M60,'Algorithms &amp; Assumptions'!$B$10:$H$129,5,FALSE))
+(INDEX('ART Forecast'!$C$8:$W$127,MATCH($M60,'ART Forecast'!$B$8:$B$127,0),MATCH(R$4,'ART Forecast'!$C$7:$W$7,0))*VLOOKUP($M60,'Algorithms &amp; Assumptions'!$B$10:$H$129,6,FALSE)*(1-VLOOKUP($M60,'Algorithms &amp; Assumptions'!$B$10:$J$129,9,FALSE))
+(INDEX('ART Forecast'!$C$8:$W$127,MATCH($M60,'ART Forecast'!$B$8:$B$127,0),MATCH(R$4,'ART Forecast'!$C$7:$W$7,0))*VLOOKUP($M60,'Algorithms &amp; Assumptions'!$B$10:$H$129,7,FALSE)*VLOOKUP($M60,'Algorithms &amp; Assumptions'!$B$10:$J$129,9,FALSE)*(VLOOKUP($M60,'Algorithms &amp; Assumptions'!$B$10:$C$129,2,FALSE))))</f>
        <v>57723.953173333372</v>
      </c>
      <c r="S60" s="62">
        <f>(INDEX('ART Totals'!$Z$128:$AT$274,MATCH($M60,'ART Totals'!$Y$128:$Y$274,0),MATCH(S$4,'ART Totals'!$Z$127:$AT$127,0))*VLOOKUP($M60,'Algorithms &amp; Assumptions'!$B$10:$H$129,5,FALSE))
+(INDEX('ART Forecast'!$C$8:$W$127,MATCH($M60,'ART Forecast'!$B$8:$B$127,0),MATCH(S$4,'ART Forecast'!$C$7:$W$7,0))*VLOOKUP($M60,'Algorithms &amp; Assumptions'!$B$10:$H$129,6,FALSE)*(1-VLOOKUP($M60,'Algorithms &amp; Assumptions'!$B$10:$J$129,9,FALSE))
+(INDEX('ART Forecast'!$C$8:$W$127,MATCH($M60,'ART Forecast'!$B$8:$B$127,0),MATCH(S$4,'ART Forecast'!$C$7:$W$7,0))*VLOOKUP($M60,'Algorithms &amp; Assumptions'!$B$10:$H$129,7,FALSE)*VLOOKUP($M60,'Algorithms &amp; Assumptions'!$B$10:$J$129,9,FALSE)*(VLOOKUP($M60,'Algorithms &amp; Assumptions'!$B$10:$C$129,2,FALSE))))</f>
        <v>60594.241986666675</v>
      </c>
      <c r="T60" s="62">
        <f>(INDEX('ART Totals'!$Z$128:$AT$274,MATCH($M60,'ART Totals'!$Y$128:$Y$274,0),MATCH(T$4,'ART Totals'!$Z$127:$AT$127,0))*VLOOKUP($M60,'Algorithms &amp; Assumptions'!$B$10:$H$129,5,FALSE))
+(INDEX('ART Forecast'!$C$8:$W$127,MATCH($M60,'ART Forecast'!$B$8:$B$127,0),MATCH(T$4,'ART Forecast'!$C$7:$W$7,0))*VLOOKUP($M60,'Algorithms &amp; Assumptions'!$B$10:$H$129,6,FALSE)*(1-VLOOKUP($M60,'Algorithms &amp; Assumptions'!$B$10:$J$129,9,FALSE))
+(INDEX('ART Forecast'!$C$8:$W$127,MATCH($M60,'ART Forecast'!$B$8:$B$127,0),MATCH(T$4,'ART Forecast'!$C$7:$W$7,0))*VLOOKUP($M60,'Algorithms &amp; Assumptions'!$B$10:$H$129,7,FALSE)*VLOOKUP($M60,'Algorithms &amp; Assumptions'!$B$10:$J$129,9,FALSE)*(VLOOKUP($M60,'Algorithms &amp; Assumptions'!$B$10:$C$129,2,FALSE))))</f>
        <v>63464.530800000022</v>
      </c>
      <c r="U60" s="6"/>
      <c r="V60" s="29" t="str">
        <f t="shared" si="14"/>
        <v>Indonesia</v>
      </c>
      <c r="W60" s="63">
        <f>(INDEX('ART Totals'!$Z$251:$AT$370,MATCH($V60,'ART Totals'!$Y$251:$Y$370,0),MATCH(W$4,'ART Totals'!$Z$250:$AT$250,0))*VLOOKUP($V60,'Algorithms &amp; Assumptions'!$B$10:$H$129,5,FALSE))
+(INDEX('ART Forecast'!$C$131:$W$250,MATCH($V60,'ART Forecast'!$B$131:$B$250,0),MATCH(W$4,'ART Forecast'!$C$130:$W$130,0))*VLOOKUP($V60,'Algorithms &amp; Assumptions'!$B$10:$H$129,6,FALSE)*(1-VLOOKUP($V60,'Algorithms &amp; Assumptions'!$B$10:$J$129,9,FALSE))
+(INDEX('ART Forecast'!$C$131:$W$250,MATCH($V60,'ART Forecast'!$B$131:$B$250,0),MATCH(W$4,'ART Forecast'!$C$130:$W$130,0))*VLOOKUP($V60,'Algorithms &amp; Assumptions'!$B$10:$H$129,7,FALSE)*VLOOKUP($V60,'Algorithms &amp; Assumptions'!$B$10:$J$129,9,FALSE)*(VLOOKUP($V60,'Algorithms &amp; Assumptions'!$B$10:$C$129,2,FALSE))))</f>
        <v>1800.9217600000004</v>
      </c>
      <c r="X60" s="63">
        <f>(INDEX('ART Totals'!$Z$251:$AT$370,MATCH($V60,'ART Totals'!$Y$251:$Y$370,0),MATCH(X$4,'ART Totals'!$Z$250:$AT$250,0))*VLOOKUP($V60,'Algorithms &amp; Assumptions'!$B$10:$H$129,5,FALSE))
+(INDEX('ART Forecast'!$C$131:$W$250,MATCH($V60,'ART Forecast'!$B$131:$B$250,0),MATCH(X$4,'ART Forecast'!$C$130:$W$130,0))*VLOOKUP($V60,'Algorithms &amp; Assumptions'!$B$10:$H$129,6,FALSE)*(1-VLOOKUP($V60,'Algorithms &amp; Assumptions'!$B$10:$J$129,9,FALSE))
+(INDEX('ART Forecast'!$C$131:$W$250,MATCH($V60,'ART Forecast'!$B$131:$B$250,0),MATCH(X$4,'ART Forecast'!$C$130:$W$130,0))*VLOOKUP($V60,'Algorithms &amp; Assumptions'!$B$10:$H$129,7,FALSE)*VLOOKUP($V60,'Algorithms &amp; Assumptions'!$B$10:$J$129,9,FALSE)*(VLOOKUP($V60,'Algorithms &amp; Assumptions'!$B$10:$C$129,2,FALSE))))</f>
        <v>1554.0402533333329</v>
      </c>
      <c r="Y60" s="63">
        <f>(INDEX('ART Totals'!$Z$251:$AT$370,MATCH($V60,'ART Totals'!$Y$251:$Y$370,0),MATCH(Y$4,'ART Totals'!$Z$250:$AT$250,0))*VLOOKUP($V60,'Algorithms &amp; Assumptions'!$B$10:$H$129,5,FALSE))
+(INDEX('ART Forecast'!$C$131:$W$250,MATCH($V60,'ART Forecast'!$B$131:$B$250,0),MATCH(Y$4,'ART Forecast'!$C$130:$W$130,0))*VLOOKUP($V60,'Algorithms &amp; Assumptions'!$B$10:$H$129,6,FALSE)*(1-VLOOKUP($V60,'Algorithms &amp; Assumptions'!$B$10:$J$129,9,FALSE))
+(INDEX('ART Forecast'!$C$131:$W$250,MATCH($V60,'ART Forecast'!$B$131:$B$250,0),MATCH(Y$4,'ART Forecast'!$C$130:$W$130,0))*VLOOKUP($V60,'Algorithms &amp; Assumptions'!$B$10:$H$129,7,FALSE)*VLOOKUP($V60,'Algorithms &amp; Assumptions'!$B$10:$J$129,9,FALSE)*(VLOOKUP($V60,'Algorithms &amp; Assumptions'!$B$10:$C$129,2,FALSE))))</f>
        <v>1624.7470799999992</v>
      </c>
      <c r="Z60" s="63">
        <f>(INDEX('ART Totals'!$Z$251:$AT$370,MATCH($V60,'ART Totals'!$Y$251:$Y$370,0),MATCH(Z$4,'ART Totals'!$Z$250:$AT$250,0))*VLOOKUP($V60,'Algorithms &amp; Assumptions'!$B$10:$H$129,5,FALSE))
+(INDEX('ART Forecast'!$C$131:$W$250,MATCH($V60,'ART Forecast'!$B$131:$B$250,0),MATCH(Z$4,'ART Forecast'!$C$130:$W$130,0))*VLOOKUP($V60,'Algorithms &amp; Assumptions'!$B$10:$H$129,6,FALSE)*(1-VLOOKUP($V60,'Algorithms &amp; Assumptions'!$B$10:$J$129,9,FALSE))
+(INDEX('ART Forecast'!$C$131:$W$250,MATCH($V60,'ART Forecast'!$B$131:$B$250,0),MATCH(Z$4,'ART Forecast'!$C$130:$W$130,0))*VLOOKUP($V60,'Algorithms &amp; Assumptions'!$B$10:$H$129,7,FALSE)*VLOOKUP($V60,'Algorithms &amp; Assumptions'!$B$10:$J$129,9,FALSE)*(VLOOKUP($V60,'Algorithms &amp; Assumptions'!$B$10:$C$129,2,FALSE))))</f>
        <v>1695.4539066666669</v>
      </c>
      <c r="AA60" s="63">
        <f>(INDEX('ART Totals'!$Z$251:$AT$370,MATCH($V60,'ART Totals'!$Y$251:$Y$370,0),MATCH(AA$4,'ART Totals'!$Z$250:$AT$250,0))*VLOOKUP($V60,'Algorithms &amp; Assumptions'!$B$10:$H$129,5,FALSE))
+(INDEX('ART Forecast'!$C$131:$W$250,MATCH($V60,'ART Forecast'!$B$131:$B$250,0),MATCH(AA$4,'ART Forecast'!$C$130:$W$130,0))*VLOOKUP($V60,'Algorithms &amp; Assumptions'!$B$10:$H$129,6,FALSE)*(1-VLOOKUP($V60,'Algorithms &amp; Assumptions'!$B$10:$J$129,9,FALSE))
+(INDEX('ART Forecast'!$C$131:$W$250,MATCH($V60,'ART Forecast'!$B$131:$B$250,0),MATCH(AA$4,'ART Forecast'!$C$130:$W$130,0))*VLOOKUP($V60,'Algorithms &amp; Assumptions'!$B$10:$H$129,7,FALSE)*VLOOKUP($V60,'Algorithms &amp; Assumptions'!$B$10:$J$129,9,FALSE)*(VLOOKUP($V60,'Algorithms &amp; Assumptions'!$B$10:$C$129,2,FALSE))))</f>
        <v>1766.1607333333334</v>
      </c>
      <c r="AB60" s="63">
        <f>(INDEX('ART Totals'!$Z$251:$AT$370,MATCH($V60,'ART Totals'!$Y$251:$Y$370,0),MATCH(AB$4,'ART Totals'!$Z$250:$AT$250,0))*VLOOKUP($V60,'Algorithms &amp; Assumptions'!$B$10:$H$129,5,FALSE))
+(INDEX('ART Forecast'!$C$131:$W$250,MATCH($V60,'ART Forecast'!$B$131:$B$250,0),MATCH(AB$4,'ART Forecast'!$C$130:$W$130,0))*VLOOKUP($V60,'Algorithms &amp; Assumptions'!$B$10:$H$129,6,FALSE)*(1-VLOOKUP($V60,'Algorithms &amp; Assumptions'!$B$10:$J$129,9,FALSE))
+(INDEX('ART Forecast'!$C$131:$W$250,MATCH($V60,'ART Forecast'!$B$131:$B$250,0),MATCH(AB$4,'ART Forecast'!$C$130:$W$130,0))*VLOOKUP($V60,'Algorithms &amp; Assumptions'!$B$10:$H$129,7,FALSE)*VLOOKUP($V60,'Algorithms &amp; Assumptions'!$B$10:$J$129,9,FALSE)*(VLOOKUP($V60,'Algorithms &amp; Assumptions'!$B$10:$C$129,2,FALSE))))</f>
        <v>1836.8675599999997</v>
      </c>
      <c r="AC60" s="63">
        <f>(INDEX('ART Totals'!$Z$251:$AT$370,MATCH($V60,'ART Totals'!$Y$251:$Y$370,0),MATCH(AC$4,'ART Totals'!$Z$250:$AT$250,0))*VLOOKUP($V60,'Algorithms &amp; Assumptions'!$B$10:$H$129,5,FALSE))
+(INDEX('ART Forecast'!$C$131:$W$250,MATCH($V60,'ART Forecast'!$B$131:$B$250,0),MATCH(AC$4,'ART Forecast'!$C$130:$W$130,0))*VLOOKUP($V60,'Algorithms &amp; Assumptions'!$B$10:$H$129,6,FALSE)*(1-VLOOKUP($V60,'Algorithms &amp; Assumptions'!$B$10:$J$129,9,FALSE))
+(INDEX('ART Forecast'!$C$131:$W$250,MATCH($V60,'ART Forecast'!$B$131:$B$250,0),MATCH(AC$4,'ART Forecast'!$C$130:$W$130,0))*VLOOKUP($V60,'Algorithms &amp; Assumptions'!$B$10:$H$129,7,FALSE)*VLOOKUP($V60,'Algorithms &amp; Assumptions'!$B$10:$J$129,9,FALSE)*(VLOOKUP($V60,'Algorithms &amp; Assumptions'!$B$10:$C$129,2,FALSE))))</f>
        <v>1907.5743866666662</v>
      </c>
    </row>
    <row r="61" spans="2:29" x14ac:dyDescent="0.35">
      <c r="B61" s="29" t="str">
        <f>'ART Totals'!B60</f>
        <v>Iran</v>
      </c>
      <c r="C61" s="25">
        <f t="shared" si="4"/>
        <v>4101.9791999999998</v>
      </c>
      <c r="D61" s="25">
        <f t="shared" si="5"/>
        <v>3891.4927333333353</v>
      </c>
      <c r="E61" s="25">
        <f t="shared" si="6"/>
        <v>3995.587933333336</v>
      </c>
      <c r="F61" s="25">
        <f t="shared" si="7"/>
        <v>4099.6831333333348</v>
      </c>
      <c r="G61" s="25">
        <f t="shared" si="8"/>
        <v>4203.7783333333355</v>
      </c>
      <c r="H61" s="25">
        <f t="shared" si="9"/>
        <v>4307.8735333333361</v>
      </c>
      <c r="I61" s="25">
        <f t="shared" si="10"/>
        <v>4411.9687333333368</v>
      </c>
      <c r="M61" s="29" t="str">
        <f t="shared" si="13"/>
        <v>Iran</v>
      </c>
      <c r="N61" s="62">
        <f>(INDEX('ART Totals'!$Z$128:$AT$274,MATCH($M61,'ART Totals'!$Y$128:$Y$274,0),MATCH(N$4,'ART Totals'!$Z$127:$AT$127,0))*VLOOKUP($M61,'Algorithms &amp; Assumptions'!$B$10:$H$129,5,FALSE))
+(INDEX('ART Forecast'!$C$8:$W$127,MATCH($M61,'ART Forecast'!$B$8:$B$127,0),MATCH(N$4,'ART Forecast'!$C$7:$W$7,0))*VLOOKUP($M61,'Algorithms &amp; Assumptions'!$B$10:$H$129,6,FALSE)*(1-VLOOKUP($M61,'Algorithms &amp; Assumptions'!$B$10:$J$129,9,FALSE))
+(INDEX('ART Forecast'!$C$8:$W$127,MATCH($M61,'ART Forecast'!$B$8:$B$127,0),MATCH(N$4,'ART Forecast'!$C$7:$W$7,0))*VLOOKUP($M61,'Algorithms &amp; Assumptions'!$B$10:$H$129,7,FALSE)*VLOOKUP($M61,'Algorithms &amp; Assumptions'!$B$10:$J$129,9,FALSE)*(VLOOKUP($M61,'Algorithms &amp; Assumptions'!$B$10:$C$129,2,FALSE))))</f>
        <v>4019.4616000000001</v>
      </c>
      <c r="O61" s="62">
        <f>(INDEX('ART Totals'!$Z$128:$AT$274,MATCH($M61,'ART Totals'!$Y$128:$Y$274,0),MATCH(O$4,'ART Totals'!$Z$127:$AT$127,0))*VLOOKUP($M61,'Algorithms &amp; Assumptions'!$B$10:$H$129,5,FALSE))
+(INDEX('ART Forecast'!$C$8:$W$127,MATCH($M61,'ART Forecast'!$B$8:$B$127,0),MATCH(O$4,'ART Forecast'!$C$7:$W$7,0))*VLOOKUP($M61,'Algorithms &amp; Assumptions'!$B$10:$H$129,6,FALSE)*(1-VLOOKUP($M61,'Algorithms &amp; Assumptions'!$B$10:$J$129,9,FALSE))
+(INDEX('ART Forecast'!$C$8:$W$127,MATCH($M61,'ART Forecast'!$B$8:$B$127,0),MATCH(O$4,'ART Forecast'!$C$7:$W$7,0))*VLOOKUP($M61,'Algorithms &amp; Assumptions'!$B$10:$H$129,7,FALSE)*VLOOKUP($M61,'Algorithms &amp; Assumptions'!$B$10:$J$129,9,FALSE)*(VLOOKUP($M61,'Algorithms &amp; Assumptions'!$B$10:$C$129,2,FALSE))))</f>
        <v>3792.9070666666685</v>
      </c>
      <c r="P61" s="62">
        <f>(INDEX('ART Totals'!$Z$128:$AT$274,MATCH($M61,'ART Totals'!$Y$128:$Y$274,0),MATCH(P$4,'ART Totals'!$Z$127:$AT$127,0))*VLOOKUP($M61,'Algorithms &amp; Assumptions'!$B$10:$H$129,5,FALSE))
+(INDEX('ART Forecast'!$C$8:$W$127,MATCH($M61,'ART Forecast'!$B$8:$B$127,0),MATCH(P$4,'ART Forecast'!$C$7:$W$7,0))*VLOOKUP($M61,'Algorithms &amp; Assumptions'!$B$10:$H$129,6,FALSE)*(1-VLOOKUP($M61,'Algorithms &amp; Assumptions'!$B$10:$J$129,9,FALSE))
+(INDEX('ART Forecast'!$C$8:$W$127,MATCH($M61,'ART Forecast'!$B$8:$B$127,0),MATCH(P$4,'ART Forecast'!$C$7:$W$7,0))*VLOOKUP($M61,'Algorithms &amp; Assumptions'!$B$10:$H$129,7,FALSE)*VLOOKUP($M61,'Algorithms &amp; Assumptions'!$B$10:$J$129,9,FALSE)*(VLOOKUP($M61,'Algorithms &amp; Assumptions'!$B$10:$C$129,2,FALSE))))</f>
        <v>3899.3225333333357</v>
      </c>
      <c r="Q61" s="62">
        <f>(INDEX('ART Totals'!$Z$128:$AT$274,MATCH($M61,'ART Totals'!$Y$128:$Y$274,0),MATCH(Q$4,'ART Totals'!$Z$127:$AT$127,0))*VLOOKUP($M61,'Algorithms &amp; Assumptions'!$B$10:$H$129,5,FALSE))
+(INDEX('ART Forecast'!$C$8:$W$127,MATCH($M61,'ART Forecast'!$B$8:$B$127,0),MATCH(Q$4,'ART Forecast'!$C$7:$W$7,0))*VLOOKUP($M61,'Algorithms &amp; Assumptions'!$B$10:$H$129,6,FALSE)*(1-VLOOKUP($M61,'Algorithms &amp; Assumptions'!$B$10:$J$129,9,FALSE))
+(INDEX('ART Forecast'!$C$8:$W$127,MATCH($M61,'ART Forecast'!$B$8:$B$127,0),MATCH(Q$4,'ART Forecast'!$C$7:$W$7,0))*VLOOKUP($M61,'Algorithms &amp; Assumptions'!$B$10:$H$129,7,FALSE)*VLOOKUP($M61,'Algorithms &amp; Assumptions'!$B$10:$J$129,9,FALSE)*(VLOOKUP($M61,'Algorithms &amp; Assumptions'!$B$10:$C$129,2,FALSE))))</f>
        <v>4005.7380000000012</v>
      </c>
      <c r="R61" s="62">
        <f>(INDEX('ART Totals'!$Z$128:$AT$274,MATCH($M61,'ART Totals'!$Y$128:$Y$274,0),MATCH(R$4,'ART Totals'!$Z$127:$AT$127,0))*VLOOKUP($M61,'Algorithms &amp; Assumptions'!$B$10:$H$129,5,FALSE))
+(INDEX('ART Forecast'!$C$8:$W$127,MATCH($M61,'ART Forecast'!$B$8:$B$127,0),MATCH(R$4,'ART Forecast'!$C$7:$W$7,0))*VLOOKUP($M61,'Algorithms &amp; Assumptions'!$B$10:$H$129,6,FALSE)*(1-VLOOKUP($M61,'Algorithms &amp; Assumptions'!$B$10:$J$129,9,FALSE))
+(INDEX('ART Forecast'!$C$8:$W$127,MATCH($M61,'ART Forecast'!$B$8:$B$127,0),MATCH(R$4,'ART Forecast'!$C$7:$W$7,0))*VLOOKUP($M61,'Algorithms &amp; Assumptions'!$B$10:$H$129,7,FALSE)*VLOOKUP($M61,'Algorithms &amp; Assumptions'!$B$10:$J$129,9,FALSE)*(VLOOKUP($M61,'Algorithms &amp; Assumptions'!$B$10:$C$129,2,FALSE))))</f>
        <v>4112.1534666666685</v>
      </c>
      <c r="S61" s="62">
        <f>(INDEX('ART Totals'!$Z$128:$AT$274,MATCH($M61,'ART Totals'!$Y$128:$Y$274,0),MATCH(S$4,'ART Totals'!$Z$127:$AT$127,0))*VLOOKUP($M61,'Algorithms &amp; Assumptions'!$B$10:$H$129,5,FALSE))
+(INDEX('ART Forecast'!$C$8:$W$127,MATCH($M61,'ART Forecast'!$B$8:$B$127,0),MATCH(S$4,'ART Forecast'!$C$7:$W$7,0))*VLOOKUP($M61,'Algorithms &amp; Assumptions'!$B$10:$H$129,6,FALSE)*(1-VLOOKUP($M61,'Algorithms &amp; Assumptions'!$B$10:$J$129,9,FALSE))
+(INDEX('ART Forecast'!$C$8:$W$127,MATCH($M61,'ART Forecast'!$B$8:$B$127,0),MATCH(S$4,'ART Forecast'!$C$7:$W$7,0))*VLOOKUP($M61,'Algorithms &amp; Assumptions'!$B$10:$H$129,7,FALSE)*VLOOKUP($M61,'Algorithms &amp; Assumptions'!$B$10:$J$129,9,FALSE)*(VLOOKUP($M61,'Algorithms &amp; Assumptions'!$B$10:$C$129,2,FALSE))))</f>
        <v>4218.5689333333357</v>
      </c>
      <c r="T61" s="62">
        <f>(INDEX('ART Totals'!$Z$128:$AT$274,MATCH($M61,'ART Totals'!$Y$128:$Y$274,0),MATCH(T$4,'ART Totals'!$Z$127:$AT$127,0))*VLOOKUP($M61,'Algorithms &amp; Assumptions'!$B$10:$H$129,5,FALSE))
+(INDEX('ART Forecast'!$C$8:$W$127,MATCH($M61,'ART Forecast'!$B$8:$B$127,0),MATCH(T$4,'ART Forecast'!$C$7:$W$7,0))*VLOOKUP($M61,'Algorithms &amp; Assumptions'!$B$10:$H$129,6,FALSE)*(1-VLOOKUP($M61,'Algorithms &amp; Assumptions'!$B$10:$J$129,9,FALSE))
+(INDEX('ART Forecast'!$C$8:$W$127,MATCH($M61,'ART Forecast'!$B$8:$B$127,0),MATCH(T$4,'ART Forecast'!$C$7:$W$7,0))*VLOOKUP($M61,'Algorithms &amp; Assumptions'!$B$10:$H$129,7,FALSE)*VLOOKUP($M61,'Algorithms &amp; Assumptions'!$B$10:$J$129,9,FALSE)*(VLOOKUP($M61,'Algorithms &amp; Assumptions'!$B$10:$C$129,2,FALSE))))</f>
        <v>4324.984400000003</v>
      </c>
      <c r="U61" s="6"/>
      <c r="V61" s="29" t="str">
        <f t="shared" si="14"/>
        <v>Iran</v>
      </c>
      <c r="W61" s="63">
        <f>(INDEX('ART Totals'!$Z$251:$AT$370,MATCH($V61,'ART Totals'!$Y$251:$Y$370,0),MATCH(W$4,'ART Totals'!$Z$250:$AT$250,0))*VLOOKUP($V61,'Algorithms &amp; Assumptions'!$B$10:$H$129,5,FALSE))
+(INDEX('ART Forecast'!$C$131:$W$250,MATCH($V61,'ART Forecast'!$B$131:$B$250,0),MATCH(W$4,'ART Forecast'!$C$130:$W$130,0))*VLOOKUP($V61,'Algorithms &amp; Assumptions'!$B$10:$H$129,6,FALSE)*(1-VLOOKUP($V61,'Algorithms &amp; Assumptions'!$B$10:$J$129,9,FALSE))
+(INDEX('ART Forecast'!$C$131:$W$250,MATCH($V61,'ART Forecast'!$B$131:$B$250,0),MATCH(W$4,'ART Forecast'!$C$130:$W$130,0))*VLOOKUP($V61,'Algorithms &amp; Assumptions'!$B$10:$H$129,7,FALSE)*VLOOKUP($V61,'Algorithms &amp; Assumptions'!$B$10:$J$129,9,FALSE)*(VLOOKUP($V61,'Algorithms &amp; Assumptions'!$B$10:$C$129,2,FALSE))))</f>
        <v>82.517600000000002</v>
      </c>
      <c r="X61" s="63">
        <f>(INDEX('ART Totals'!$Z$251:$AT$370,MATCH($V61,'ART Totals'!$Y$251:$Y$370,0),MATCH(X$4,'ART Totals'!$Z$250:$AT$250,0))*VLOOKUP($V61,'Algorithms &amp; Assumptions'!$B$10:$H$129,5,FALSE))
+(INDEX('ART Forecast'!$C$131:$W$250,MATCH($V61,'ART Forecast'!$B$131:$B$250,0),MATCH(X$4,'ART Forecast'!$C$130:$W$130,0))*VLOOKUP($V61,'Algorithms &amp; Assumptions'!$B$10:$H$129,6,FALSE)*(1-VLOOKUP($V61,'Algorithms &amp; Assumptions'!$B$10:$J$129,9,FALSE))
+(INDEX('ART Forecast'!$C$131:$W$250,MATCH($V61,'ART Forecast'!$B$131:$B$250,0),MATCH(X$4,'ART Forecast'!$C$130:$W$130,0))*VLOOKUP($V61,'Algorithms &amp; Assumptions'!$B$10:$H$129,7,FALSE)*VLOOKUP($V61,'Algorithms &amp; Assumptions'!$B$10:$J$129,9,FALSE)*(VLOOKUP($V61,'Algorithms &amp; Assumptions'!$B$10:$C$129,2,FALSE))))</f>
        <v>98.585666666666668</v>
      </c>
      <c r="Y61" s="63">
        <f>(INDEX('ART Totals'!$Z$251:$AT$370,MATCH($V61,'ART Totals'!$Y$251:$Y$370,0),MATCH(Y$4,'ART Totals'!$Z$250:$AT$250,0))*VLOOKUP($V61,'Algorithms &amp; Assumptions'!$B$10:$H$129,5,FALSE))
+(INDEX('ART Forecast'!$C$131:$W$250,MATCH($V61,'ART Forecast'!$B$131:$B$250,0),MATCH(Y$4,'ART Forecast'!$C$130:$W$130,0))*VLOOKUP($V61,'Algorithms &amp; Assumptions'!$B$10:$H$129,6,FALSE)*(1-VLOOKUP($V61,'Algorithms &amp; Assumptions'!$B$10:$J$129,9,FALSE))
+(INDEX('ART Forecast'!$C$131:$W$250,MATCH($V61,'ART Forecast'!$B$131:$B$250,0),MATCH(Y$4,'ART Forecast'!$C$130:$W$130,0))*VLOOKUP($V61,'Algorithms &amp; Assumptions'!$B$10:$H$129,7,FALSE)*VLOOKUP($V61,'Algorithms &amp; Assumptions'!$B$10:$J$129,9,FALSE)*(VLOOKUP($V61,'Algorithms &amp; Assumptions'!$B$10:$C$129,2,FALSE))))</f>
        <v>96.265400000000028</v>
      </c>
      <c r="Z61" s="63">
        <f>(INDEX('ART Totals'!$Z$251:$AT$370,MATCH($V61,'ART Totals'!$Y$251:$Y$370,0),MATCH(Z$4,'ART Totals'!$Z$250:$AT$250,0))*VLOOKUP($V61,'Algorithms &amp; Assumptions'!$B$10:$H$129,5,FALSE))
+(INDEX('ART Forecast'!$C$131:$W$250,MATCH($V61,'ART Forecast'!$B$131:$B$250,0),MATCH(Z$4,'ART Forecast'!$C$130:$W$130,0))*VLOOKUP($V61,'Algorithms &amp; Assumptions'!$B$10:$H$129,6,FALSE)*(1-VLOOKUP($V61,'Algorithms &amp; Assumptions'!$B$10:$J$129,9,FALSE))
+(INDEX('ART Forecast'!$C$131:$W$250,MATCH($V61,'ART Forecast'!$B$131:$B$250,0),MATCH(Z$4,'ART Forecast'!$C$130:$W$130,0))*VLOOKUP($V61,'Algorithms &amp; Assumptions'!$B$10:$H$129,7,FALSE)*VLOOKUP($V61,'Algorithms &amp; Assumptions'!$B$10:$J$129,9,FALSE)*(VLOOKUP($V61,'Algorithms &amp; Assumptions'!$B$10:$C$129,2,FALSE))))</f>
        <v>93.945133333333388</v>
      </c>
      <c r="AA61" s="63">
        <f>(INDEX('ART Totals'!$Z$251:$AT$370,MATCH($V61,'ART Totals'!$Y$251:$Y$370,0),MATCH(AA$4,'ART Totals'!$Z$250:$AT$250,0))*VLOOKUP($V61,'Algorithms &amp; Assumptions'!$B$10:$H$129,5,FALSE))
+(INDEX('ART Forecast'!$C$131:$W$250,MATCH($V61,'ART Forecast'!$B$131:$B$250,0),MATCH(AA$4,'ART Forecast'!$C$130:$W$130,0))*VLOOKUP($V61,'Algorithms &amp; Assumptions'!$B$10:$H$129,6,FALSE)*(1-VLOOKUP($V61,'Algorithms &amp; Assumptions'!$B$10:$J$129,9,FALSE))
+(INDEX('ART Forecast'!$C$131:$W$250,MATCH($V61,'ART Forecast'!$B$131:$B$250,0),MATCH(AA$4,'ART Forecast'!$C$130:$W$130,0))*VLOOKUP($V61,'Algorithms &amp; Assumptions'!$B$10:$H$129,7,FALSE)*VLOOKUP($V61,'Algorithms &amp; Assumptions'!$B$10:$J$129,9,FALSE)*(VLOOKUP($V61,'Algorithms &amp; Assumptions'!$B$10:$C$129,2,FALSE))))</f>
        <v>91.624866666666691</v>
      </c>
      <c r="AB61" s="63">
        <f>(INDEX('ART Totals'!$Z$251:$AT$370,MATCH($V61,'ART Totals'!$Y$251:$Y$370,0),MATCH(AB$4,'ART Totals'!$Z$250:$AT$250,0))*VLOOKUP($V61,'Algorithms &amp; Assumptions'!$B$10:$H$129,5,FALSE))
+(INDEX('ART Forecast'!$C$131:$W$250,MATCH($V61,'ART Forecast'!$B$131:$B$250,0),MATCH(AB$4,'ART Forecast'!$C$130:$W$130,0))*VLOOKUP($V61,'Algorithms &amp; Assumptions'!$B$10:$H$129,6,FALSE)*(1-VLOOKUP($V61,'Algorithms &amp; Assumptions'!$B$10:$J$129,9,FALSE))
+(INDEX('ART Forecast'!$C$131:$W$250,MATCH($V61,'ART Forecast'!$B$131:$B$250,0),MATCH(AB$4,'ART Forecast'!$C$130:$W$130,0))*VLOOKUP($V61,'Algorithms &amp; Assumptions'!$B$10:$H$129,7,FALSE)*VLOOKUP($V61,'Algorithms &amp; Assumptions'!$B$10:$J$129,9,FALSE)*(VLOOKUP($V61,'Algorithms &amp; Assumptions'!$B$10:$C$129,2,FALSE))))</f>
        <v>89.30460000000005</v>
      </c>
      <c r="AC61" s="63">
        <f>(INDEX('ART Totals'!$Z$251:$AT$370,MATCH($V61,'ART Totals'!$Y$251:$Y$370,0),MATCH(AC$4,'ART Totals'!$Z$250:$AT$250,0))*VLOOKUP($V61,'Algorithms &amp; Assumptions'!$B$10:$H$129,5,FALSE))
+(INDEX('ART Forecast'!$C$131:$W$250,MATCH($V61,'ART Forecast'!$B$131:$B$250,0),MATCH(AC$4,'ART Forecast'!$C$130:$W$130,0))*VLOOKUP($V61,'Algorithms &amp; Assumptions'!$B$10:$H$129,6,FALSE)*(1-VLOOKUP($V61,'Algorithms &amp; Assumptions'!$B$10:$J$129,9,FALSE))
+(INDEX('ART Forecast'!$C$131:$W$250,MATCH($V61,'ART Forecast'!$B$131:$B$250,0),MATCH(AC$4,'ART Forecast'!$C$130:$W$130,0))*VLOOKUP($V61,'Algorithms &amp; Assumptions'!$B$10:$H$129,7,FALSE)*VLOOKUP($V61,'Algorithms &amp; Assumptions'!$B$10:$J$129,9,FALSE)*(VLOOKUP($V61,'Algorithms &amp; Assumptions'!$B$10:$C$129,2,FALSE))))</f>
        <v>86.98433333333341</v>
      </c>
    </row>
    <row r="62" spans="2:29" x14ac:dyDescent="0.35">
      <c r="B62" s="29" t="str">
        <f>'ART Totals'!B61</f>
        <v>Iraq</v>
      </c>
      <c r="C62" s="25">
        <f t="shared" si="4"/>
        <v>527.35716000000002</v>
      </c>
      <c r="D62" s="25">
        <f t="shared" si="5"/>
        <v>450.49840000000006</v>
      </c>
      <c r="E62" s="25">
        <f t="shared" si="6"/>
        <v>486.53630666666658</v>
      </c>
      <c r="F62" s="25">
        <f t="shared" si="7"/>
        <v>522.57421333333343</v>
      </c>
      <c r="G62" s="25">
        <f t="shared" si="8"/>
        <v>558.61212</v>
      </c>
      <c r="H62" s="25">
        <f t="shared" si="9"/>
        <v>594.65002666666692</v>
      </c>
      <c r="I62" s="25">
        <f t="shared" si="10"/>
        <v>630.68793333333338</v>
      </c>
      <c r="M62" s="29" t="str">
        <f t="shared" si="13"/>
        <v>Iraq</v>
      </c>
      <c r="N62" s="62">
        <f>(INDEX('ART Totals'!$Z$128:$AT$274,MATCH($M62,'ART Totals'!$Y$128:$Y$274,0),MATCH(N$4,'ART Totals'!$Z$127:$AT$127,0))*VLOOKUP($M62,'Algorithms &amp; Assumptions'!$B$10:$H$129,5,FALSE))
+(INDEX('ART Forecast'!$C$8:$W$127,MATCH($M62,'ART Forecast'!$B$8:$B$127,0),MATCH(N$4,'ART Forecast'!$C$7:$W$7,0))*VLOOKUP($M62,'Algorithms &amp; Assumptions'!$B$10:$H$129,6,FALSE)*(1-VLOOKUP($M62,'Algorithms &amp; Assumptions'!$B$10:$J$129,9,FALSE))
+(INDEX('ART Forecast'!$C$8:$W$127,MATCH($M62,'ART Forecast'!$B$8:$B$127,0),MATCH(N$4,'ART Forecast'!$C$7:$W$7,0))*VLOOKUP($M62,'Algorithms &amp; Assumptions'!$B$10:$H$129,7,FALSE)*VLOOKUP($M62,'Algorithms &amp; Assumptions'!$B$10:$J$129,9,FALSE)*(VLOOKUP($M62,'Algorithms &amp; Assumptions'!$B$10:$C$129,2,FALSE))))</f>
        <v>517.31768</v>
      </c>
      <c r="O62" s="62">
        <f>(INDEX('ART Totals'!$Z$128:$AT$274,MATCH($M62,'ART Totals'!$Y$128:$Y$274,0),MATCH(O$4,'ART Totals'!$Z$127:$AT$127,0))*VLOOKUP($M62,'Algorithms &amp; Assumptions'!$B$10:$H$129,5,FALSE))
+(INDEX('ART Forecast'!$C$8:$W$127,MATCH($M62,'ART Forecast'!$B$8:$B$127,0),MATCH(O$4,'ART Forecast'!$C$7:$W$7,0))*VLOOKUP($M62,'Algorithms &amp; Assumptions'!$B$10:$H$129,6,FALSE)*(1-VLOOKUP($M62,'Algorithms &amp; Assumptions'!$B$10:$J$129,9,FALSE))
+(INDEX('ART Forecast'!$C$8:$W$127,MATCH($M62,'ART Forecast'!$B$8:$B$127,0),MATCH(O$4,'ART Forecast'!$C$7:$W$7,0))*VLOOKUP($M62,'Algorithms &amp; Assumptions'!$B$10:$H$129,7,FALSE)*VLOOKUP($M62,'Algorithms &amp; Assumptions'!$B$10:$J$129,9,FALSE)*(VLOOKUP($M62,'Algorithms &amp; Assumptions'!$B$10:$C$129,2,FALSE))))</f>
        <v>438.56897333333336</v>
      </c>
      <c r="P62" s="62">
        <f>(INDEX('ART Totals'!$Z$128:$AT$274,MATCH($M62,'ART Totals'!$Y$128:$Y$274,0),MATCH(P$4,'ART Totals'!$Z$127:$AT$127,0))*VLOOKUP($M62,'Algorithms &amp; Assumptions'!$B$10:$H$129,5,FALSE))
+(INDEX('ART Forecast'!$C$8:$W$127,MATCH($M62,'ART Forecast'!$B$8:$B$127,0),MATCH(P$4,'ART Forecast'!$C$7:$W$7,0))*VLOOKUP($M62,'Algorithms &amp; Assumptions'!$B$10:$H$129,6,FALSE)*(1-VLOOKUP($M62,'Algorithms &amp; Assumptions'!$B$10:$J$129,9,FALSE))
+(INDEX('ART Forecast'!$C$8:$W$127,MATCH($M62,'ART Forecast'!$B$8:$B$127,0),MATCH(P$4,'ART Forecast'!$C$7:$W$7,0))*VLOOKUP($M62,'Algorithms &amp; Assumptions'!$B$10:$H$129,7,FALSE)*VLOOKUP($M62,'Algorithms &amp; Assumptions'!$B$10:$J$129,9,FALSE)*(VLOOKUP($M62,'Algorithms &amp; Assumptions'!$B$10:$C$129,2,FALSE))))</f>
        <v>473.34026666666659</v>
      </c>
      <c r="Q62" s="62">
        <f>(INDEX('ART Totals'!$Z$128:$AT$274,MATCH($M62,'ART Totals'!$Y$128:$Y$274,0),MATCH(Q$4,'ART Totals'!$Z$127:$AT$127,0))*VLOOKUP($M62,'Algorithms &amp; Assumptions'!$B$10:$H$129,5,FALSE))
+(INDEX('ART Forecast'!$C$8:$W$127,MATCH($M62,'ART Forecast'!$B$8:$B$127,0),MATCH(Q$4,'ART Forecast'!$C$7:$W$7,0))*VLOOKUP($M62,'Algorithms &amp; Assumptions'!$B$10:$H$129,6,FALSE)*(1-VLOOKUP($M62,'Algorithms &amp; Assumptions'!$B$10:$J$129,9,FALSE))
+(INDEX('ART Forecast'!$C$8:$W$127,MATCH($M62,'ART Forecast'!$B$8:$B$127,0),MATCH(Q$4,'ART Forecast'!$C$7:$W$7,0))*VLOOKUP($M62,'Algorithms &amp; Assumptions'!$B$10:$H$129,7,FALSE)*VLOOKUP($M62,'Algorithms &amp; Assumptions'!$B$10:$J$129,9,FALSE)*(VLOOKUP($M62,'Algorithms &amp; Assumptions'!$B$10:$C$129,2,FALSE))))</f>
        <v>508.11156000000005</v>
      </c>
      <c r="R62" s="62">
        <f>(INDEX('ART Totals'!$Z$128:$AT$274,MATCH($M62,'ART Totals'!$Y$128:$Y$274,0),MATCH(R$4,'ART Totals'!$Z$127:$AT$127,0))*VLOOKUP($M62,'Algorithms &amp; Assumptions'!$B$10:$H$129,5,FALSE))
+(INDEX('ART Forecast'!$C$8:$W$127,MATCH($M62,'ART Forecast'!$B$8:$B$127,0),MATCH(R$4,'ART Forecast'!$C$7:$W$7,0))*VLOOKUP($M62,'Algorithms &amp; Assumptions'!$B$10:$H$129,6,FALSE)*(1-VLOOKUP($M62,'Algorithms &amp; Assumptions'!$B$10:$J$129,9,FALSE))
+(INDEX('ART Forecast'!$C$8:$W$127,MATCH($M62,'ART Forecast'!$B$8:$B$127,0),MATCH(R$4,'ART Forecast'!$C$7:$W$7,0))*VLOOKUP($M62,'Algorithms &amp; Assumptions'!$B$10:$H$129,7,FALSE)*VLOOKUP($M62,'Algorithms &amp; Assumptions'!$B$10:$J$129,9,FALSE)*(VLOOKUP($M62,'Algorithms &amp; Assumptions'!$B$10:$C$129,2,FALSE))))</f>
        <v>542.88285333333329</v>
      </c>
      <c r="S62" s="62">
        <f>(INDEX('ART Totals'!$Z$128:$AT$274,MATCH($M62,'ART Totals'!$Y$128:$Y$274,0),MATCH(S$4,'ART Totals'!$Z$127:$AT$127,0))*VLOOKUP($M62,'Algorithms &amp; Assumptions'!$B$10:$H$129,5,FALSE))
+(INDEX('ART Forecast'!$C$8:$W$127,MATCH($M62,'ART Forecast'!$B$8:$B$127,0),MATCH(S$4,'ART Forecast'!$C$7:$W$7,0))*VLOOKUP($M62,'Algorithms &amp; Assumptions'!$B$10:$H$129,6,FALSE)*(1-VLOOKUP($M62,'Algorithms &amp; Assumptions'!$B$10:$J$129,9,FALSE))
+(INDEX('ART Forecast'!$C$8:$W$127,MATCH($M62,'ART Forecast'!$B$8:$B$127,0),MATCH(S$4,'ART Forecast'!$C$7:$W$7,0))*VLOOKUP($M62,'Algorithms &amp; Assumptions'!$B$10:$H$129,7,FALSE)*VLOOKUP($M62,'Algorithms &amp; Assumptions'!$B$10:$J$129,9,FALSE)*(VLOOKUP($M62,'Algorithms &amp; Assumptions'!$B$10:$C$129,2,FALSE))))</f>
        <v>577.65414666666697</v>
      </c>
      <c r="T62" s="62">
        <f>(INDEX('ART Totals'!$Z$128:$AT$274,MATCH($M62,'ART Totals'!$Y$128:$Y$274,0),MATCH(T$4,'ART Totals'!$Z$127:$AT$127,0))*VLOOKUP($M62,'Algorithms &amp; Assumptions'!$B$10:$H$129,5,FALSE))
+(INDEX('ART Forecast'!$C$8:$W$127,MATCH($M62,'ART Forecast'!$B$8:$B$127,0),MATCH(T$4,'ART Forecast'!$C$7:$W$7,0))*VLOOKUP($M62,'Algorithms &amp; Assumptions'!$B$10:$H$129,6,FALSE)*(1-VLOOKUP($M62,'Algorithms &amp; Assumptions'!$B$10:$J$129,9,FALSE))
+(INDEX('ART Forecast'!$C$8:$W$127,MATCH($M62,'ART Forecast'!$B$8:$B$127,0),MATCH(T$4,'ART Forecast'!$C$7:$W$7,0))*VLOOKUP($M62,'Algorithms &amp; Assumptions'!$B$10:$H$129,7,FALSE)*VLOOKUP($M62,'Algorithms &amp; Assumptions'!$B$10:$J$129,9,FALSE)*(VLOOKUP($M62,'Algorithms &amp; Assumptions'!$B$10:$C$129,2,FALSE))))</f>
        <v>612.42544000000009</v>
      </c>
      <c r="U62" s="6"/>
      <c r="V62" s="29" t="str">
        <f t="shared" si="14"/>
        <v>Iraq</v>
      </c>
      <c r="W62" s="63">
        <f>(INDEX('ART Totals'!$Z$251:$AT$370,MATCH($V62,'ART Totals'!$Y$251:$Y$370,0),MATCH(W$4,'ART Totals'!$Z$250:$AT$250,0))*VLOOKUP($V62,'Algorithms &amp; Assumptions'!$B$10:$H$129,5,FALSE))
+(INDEX('ART Forecast'!$C$131:$W$250,MATCH($V62,'ART Forecast'!$B$131:$B$250,0),MATCH(W$4,'ART Forecast'!$C$130:$W$130,0))*VLOOKUP($V62,'Algorithms &amp; Assumptions'!$B$10:$H$129,6,FALSE)*(1-VLOOKUP($V62,'Algorithms &amp; Assumptions'!$B$10:$J$129,9,FALSE))
+(INDEX('ART Forecast'!$C$131:$W$250,MATCH($V62,'ART Forecast'!$B$131:$B$250,0),MATCH(W$4,'ART Forecast'!$C$130:$W$130,0))*VLOOKUP($V62,'Algorithms &amp; Assumptions'!$B$10:$H$129,7,FALSE)*VLOOKUP($V62,'Algorithms &amp; Assumptions'!$B$10:$J$129,9,FALSE)*(VLOOKUP($V62,'Algorithms &amp; Assumptions'!$B$10:$C$129,2,FALSE))))</f>
        <v>10.039480000000001</v>
      </c>
      <c r="X62" s="63">
        <f>(INDEX('ART Totals'!$Z$251:$AT$370,MATCH($V62,'ART Totals'!$Y$251:$Y$370,0),MATCH(X$4,'ART Totals'!$Z$250:$AT$250,0))*VLOOKUP($V62,'Algorithms &amp; Assumptions'!$B$10:$H$129,5,FALSE))
+(INDEX('ART Forecast'!$C$131:$W$250,MATCH($V62,'ART Forecast'!$B$131:$B$250,0),MATCH(X$4,'ART Forecast'!$C$130:$W$130,0))*VLOOKUP($V62,'Algorithms &amp; Assumptions'!$B$10:$H$129,6,FALSE)*(1-VLOOKUP($V62,'Algorithms &amp; Assumptions'!$B$10:$J$129,9,FALSE))
+(INDEX('ART Forecast'!$C$131:$W$250,MATCH($V62,'ART Forecast'!$B$131:$B$250,0),MATCH(X$4,'ART Forecast'!$C$130:$W$130,0))*VLOOKUP($V62,'Algorithms &amp; Assumptions'!$B$10:$H$129,7,FALSE)*VLOOKUP($V62,'Algorithms &amp; Assumptions'!$B$10:$J$129,9,FALSE)*(VLOOKUP($V62,'Algorithms &amp; Assumptions'!$B$10:$C$129,2,FALSE))))</f>
        <v>11.929426666666672</v>
      </c>
      <c r="Y62" s="63">
        <f>(INDEX('ART Totals'!$Z$251:$AT$370,MATCH($V62,'ART Totals'!$Y$251:$Y$370,0),MATCH(Y$4,'ART Totals'!$Z$250:$AT$250,0))*VLOOKUP($V62,'Algorithms &amp; Assumptions'!$B$10:$H$129,5,FALSE))
+(INDEX('ART Forecast'!$C$131:$W$250,MATCH($V62,'ART Forecast'!$B$131:$B$250,0),MATCH(Y$4,'ART Forecast'!$C$130:$W$130,0))*VLOOKUP($V62,'Algorithms &amp; Assumptions'!$B$10:$H$129,6,FALSE)*(1-VLOOKUP($V62,'Algorithms &amp; Assumptions'!$B$10:$J$129,9,FALSE))
+(INDEX('ART Forecast'!$C$131:$W$250,MATCH($V62,'ART Forecast'!$B$131:$B$250,0),MATCH(Y$4,'ART Forecast'!$C$130:$W$130,0))*VLOOKUP($V62,'Algorithms &amp; Assumptions'!$B$10:$H$129,7,FALSE)*VLOOKUP($V62,'Algorithms &amp; Assumptions'!$B$10:$J$129,9,FALSE)*(VLOOKUP($V62,'Algorithms &amp; Assumptions'!$B$10:$C$129,2,FALSE))))</f>
        <v>13.196040000000004</v>
      </c>
      <c r="Z62" s="63">
        <f>(INDEX('ART Totals'!$Z$251:$AT$370,MATCH($V62,'ART Totals'!$Y$251:$Y$370,0),MATCH(Z$4,'ART Totals'!$Z$250:$AT$250,0))*VLOOKUP($V62,'Algorithms &amp; Assumptions'!$B$10:$H$129,5,FALSE))
+(INDEX('ART Forecast'!$C$131:$W$250,MATCH($V62,'ART Forecast'!$B$131:$B$250,0),MATCH(Z$4,'ART Forecast'!$C$130:$W$130,0))*VLOOKUP($V62,'Algorithms &amp; Assumptions'!$B$10:$H$129,6,FALSE)*(1-VLOOKUP($V62,'Algorithms &amp; Assumptions'!$B$10:$J$129,9,FALSE))
+(INDEX('ART Forecast'!$C$131:$W$250,MATCH($V62,'ART Forecast'!$B$131:$B$250,0),MATCH(Z$4,'ART Forecast'!$C$130:$W$130,0))*VLOOKUP($V62,'Algorithms &amp; Assumptions'!$B$10:$H$129,7,FALSE)*VLOOKUP($V62,'Algorithms &amp; Assumptions'!$B$10:$J$129,9,FALSE)*(VLOOKUP($V62,'Algorithms &amp; Assumptions'!$B$10:$C$129,2,FALSE))))</f>
        <v>14.462653333333332</v>
      </c>
      <c r="AA62" s="63">
        <f>(INDEX('ART Totals'!$Z$251:$AT$370,MATCH($V62,'ART Totals'!$Y$251:$Y$370,0),MATCH(AA$4,'ART Totals'!$Z$250:$AT$250,0))*VLOOKUP($V62,'Algorithms &amp; Assumptions'!$B$10:$H$129,5,FALSE))
+(INDEX('ART Forecast'!$C$131:$W$250,MATCH($V62,'ART Forecast'!$B$131:$B$250,0),MATCH(AA$4,'ART Forecast'!$C$130:$W$130,0))*VLOOKUP($V62,'Algorithms &amp; Assumptions'!$B$10:$H$129,6,FALSE)*(1-VLOOKUP($V62,'Algorithms &amp; Assumptions'!$B$10:$J$129,9,FALSE))
+(INDEX('ART Forecast'!$C$131:$W$250,MATCH($V62,'ART Forecast'!$B$131:$B$250,0),MATCH(AA$4,'ART Forecast'!$C$130:$W$130,0))*VLOOKUP($V62,'Algorithms &amp; Assumptions'!$B$10:$H$129,7,FALSE)*VLOOKUP($V62,'Algorithms &amp; Assumptions'!$B$10:$J$129,9,FALSE)*(VLOOKUP($V62,'Algorithms &amp; Assumptions'!$B$10:$C$129,2,FALSE))))</f>
        <v>15.729266666666664</v>
      </c>
      <c r="AB62" s="63">
        <f>(INDEX('ART Totals'!$Z$251:$AT$370,MATCH($V62,'ART Totals'!$Y$251:$Y$370,0),MATCH(AB$4,'ART Totals'!$Z$250:$AT$250,0))*VLOOKUP($V62,'Algorithms &amp; Assumptions'!$B$10:$H$129,5,FALSE))
+(INDEX('ART Forecast'!$C$131:$W$250,MATCH($V62,'ART Forecast'!$B$131:$B$250,0),MATCH(AB$4,'ART Forecast'!$C$130:$W$130,0))*VLOOKUP($V62,'Algorithms &amp; Assumptions'!$B$10:$H$129,6,FALSE)*(1-VLOOKUP($V62,'Algorithms &amp; Assumptions'!$B$10:$J$129,9,FALSE))
+(INDEX('ART Forecast'!$C$131:$W$250,MATCH($V62,'ART Forecast'!$B$131:$B$250,0),MATCH(AB$4,'ART Forecast'!$C$130:$W$130,0))*VLOOKUP($V62,'Algorithms &amp; Assumptions'!$B$10:$H$129,7,FALSE)*VLOOKUP($V62,'Algorithms &amp; Assumptions'!$B$10:$J$129,9,FALSE)*(VLOOKUP($V62,'Algorithms &amp; Assumptions'!$B$10:$C$129,2,FALSE))))</f>
        <v>16.99588</v>
      </c>
      <c r="AC62" s="63">
        <f>(INDEX('ART Totals'!$Z$251:$AT$370,MATCH($V62,'ART Totals'!$Y$251:$Y$370,0),MATCH(AC$4,'ART Totals'!$Z$250:$AT$250,0))*VLOOKUP($V62,'Algorithms &amp; Assumptions'!$B$10:$H$129,5,FALSE))
+(INDEX('ART Forecast'!$C$131:$W$250,MATCH($V62,'ART Forecast'!$B$131:$B$250,0),MATCH(AC$4,'ART Forecast'!$C$130:$W$130,0))*VLOOKUP($V62,'Algorithms &amp; Assumptions'!$B$10:$H$129,6,FALSE)*(1-VLOOKUP($V62,'Algorithms &amp; Assumptions'!$B$10:$J$129,9,FALSE))
+(INDEX('ART Forecast'!$C$131:$W$250,MATCH($V62,'ART Forecast'!$B$131:$B$250,0),MATCH(AC$4,'ART Forecast'!$C$130:$W$130,0))*VLOOKUP($V62,'Algorithms &amp; Assumptions'!$B$10:$H$129,7,FALSE)*VLOOKUP($V62,'Algorithms &amp; Assumptions'!$B$10:$J$129,9,FALSE)*(VLOOKUP($V62,'Algorithms &amp; Assumptions'!$B$10:$C$129,2,FALSE))))</f>
        <v>18.262493333333335</v>
      </c>
    </row>
    <row r="63" spans="2:29" x14ac:dyDescent="0.35">
      <c r="B63" s="29" t="str">
        <f>'ART Totals'!B62</f>
        <v>Jamaica</v>
      </c>
      <c r="C63" s="25">
        <f t="shared" si="4"/>
        <v>3493.7334299999998</v>
      </c>
      <c r="D63" s="25">
        <f t="shared" si="5"/>
        <v>3045.4257899999998</v>
      </c>
      <c r="E63" s="25">
        <f t="shared" si="6"/>
        <v>3082.2181499999992</v>
      </c>
      <c r="F63" s="25">
        <f t="shared" si="7"/>
        <v>3119.0105099999987</v>
      </c>
      <c r="G63" s="25">
        <f t="shared" si="8"/>
        <v>3155.8028700000009</v>
      </c>
      <c r="H63" s="25">
        <f t="shared" si="9"/>
        <v>3194.0469000000003</v>
      </c>
      <c r="I63" s="25">
        <f t="shared" si="10"/>
        <v>3233.2495799999997</v>
      </c>
      <c r="M63" s="29" t="str">
        <f t="shared" si="13"/>
        <v>Jamaica</v>
      </c>
      <c r="N63" s="62">
        <f>(INDEX('ART Totals'!$Z$128:$AT$274,MATCH($M63,'ART Totals'!$Y$128:$Y$274,0),MATCH(N$4,'ART Totals'!$Z$127:$AT$127,0))*VLOOKUP($M63,'Algorithms &amp; Assumptions'!$B$10:$H$129,5,FALSE))
+(INDEX('ART Forecast'!$C$8:$W$127,MATCH($M63,'ART Forecast'!$B$8:$B$127,0),MATCH(N$4,'ART Forecast'!$C$7:$W$7,0))*VLOOKUP($M63,'Algorithms &amp; Assumptions'!$B$10:$H$129,6,FALSE)*(1-VLOOKUP($M63,'Algorithms &amp; Assumptions'!$B$10:$J$129,9,FALSE))
+(INDEX('ART Forecast'!$C$8:$W$127,MATCH($M63,'ART Forecast'!$B$8:$B$127,0),MATCH(N$4,'ART Forecast'!$C$7:$W$7,0))*VLOOKUP($M63,'Algorithms &amp; Assumptions'!$B$10:$H$129,7,FALSE)*VLOOKUP($M63,'Algorithms &amp; Assumptions'!$B$10:$J$129,9,FALSE)*(VLOOKUP($M63,'Algorithms &amp; Assumptions'!$B$10:$C$129,2,FALSE))))</f>
        <v>3483.1334999999999</v>
      </c>
      <c r="O63" s="62">
        <f>(INDEX('ART Totals'!$Z$128:$AT$274,MATCH($M63,'ART Totals'!$Y$128:$Y$274,0),MATCH(O$4,'ART Totals'!$Z$127:$AT$127,0))*VLOOKUP($M63,'Algorithms &amp; Assumptions'!$B$10:$H$129,5,FALSE))
+(INDEX('ART Forecast'!$C$8:$W$127,MATCH($M63,'ART Forecast'!$B$8:$B$127,0),MATCH(O$4,'ART Forecast'!$C$7:$W$7,0))*VLOOKUP($M63,'Algorithms &amp; Assumptions'!$B$10:$H$129,6,FALSE)*(1-VLOOKUP($M63,'Algorithms &amp; Assumptions'!$B$10:$J$129,9,FALSE))
+(INDEX('ART Forecast'!$C$8:$W$127,MATCH($M63,'ART Forecast'!$B$8:$B$127,0),MATCH(O$4,'ART Forecast'!$C$7:$W$7,0))*VLOOKUP($M63,'Algorithms &amp; Assumptions'!$B$10:$H$129,7,FALSE)*VLOOKUP($M63,'Algorithms &amp; Assumptions'!$B$10:$J$129,9,FALSE)*(VLOOKUP($M63,'Algorithms &amp; Assumptions'!$B$10:$C$129,2,FALSE))))</f>
        <v>3037.2361799999999</v>
      </c>
      <c r="P63" s="62">
        <f>(INDEX('ART Totals'!$Z$128:$AT$274,MATCH($M63,'ART Totals'!$Y$128:$Y$274,0),MATCH(P$4,'ART Totals'!$Z$127:$AT$127,0))*VLOOKUP($M63,'Algorithms &amp; Assumptions'!$B$10:$H$129,5,FALSE))
+(INDEX('ART Forecast'!$C$8:$W$127,MATCH($M63,'ART Forecast'!$B$8:$B$127,0),MATCH(P$4,'ART Forecast'!$C$7:$W$7,0))*VLOOKUP($M63,'Algorithms &amp; Assumptions'!$B$10:$H$129,6,FALSE)*(1-VLOOKUP($M63,'Algorithms &amp; Assumptions'!$B$10:$J$129,9,FALSE))
+(INDEX('ART Forecast'!$C$8:$W$127,MATCH($M63,'ART Forecast'!$B$8:$B$127,0),MATCH(P$4,'ART Forecast'!$C$7:$W$7,0))*VLOOKUP($M63,'Algorithms &amp; Assumptions'!$B$10:$H$129,7,FALSE)*VLOOKUP($M63,'Algorithms &amp; Assumptions'!$B$10:$J$129,9,FALSE)*(VLOOKUP($M63,'Algorithms &amp; Assumptions'!$B$10:$C$129,2,FALSE))))</f>
        <v>3076.4388599999993</v>
      </c>
      <c r="Q63" s="62">
        <f>(INDEX('ART Totals'!$Z$128:$AT$274,MATCH($M63,'ART Totals'!$Y$128:$Y$274,0),MATCH(Q$4,'ART Totals'!$Z$127:$AT$127,0))*VLOOKUP($M63,'Algorithms &amp; Assumptions'!$B$10:$H$129,5,FALSE))
+(INDEX('ART Forecast'!$C$8:$W$127,MATCH($M63,'ART Forecast'!$B$8:$B$127,0),MATCH(Q$4,'ART Forecast'!$C$7:$W$7,0))*VLOOKUP($M63,'Algorithms &amp; Assumptions'!$B$10:$H$129,6,FALSE)*(1-VLOOKUP($M63,'Algorithms &amp; Assumptions'!$B$10:$J$129,9,FALSE))
+(INDEX('ART Forecast'!$C$8:$W$127,MATCH($M63,'ART Forecast'!$B$8:$B$127,0),MATCH(Q$4,'ART Forecast'!$C$7:$W$7,0))*VLOOKUP($M63,'Algorithms &amp; Assumptions'!$B$10:$H$129,7,FALSE)*VLOOKUP($M63,'Algorithms &amp; Assumptions'!$B$10:$J$129,9,FALSE)*(VLOOKUP($M63,'Algorithms &amp; Assumptions'!$B$10:$C$129,2,FALSE))))</f>
        <v>3115.6415399999987</v>
      </c>
      <c r="R63" s="62">
        <f>(INDEX('ART Totals'!$Z$128:$AT$274,MATCH($M63,'ART Totals'!$Y$128:$Y$274,0),MATCH(R$4,'ART Totals'!$Z$127:$AT$127,0))*VLOOKUP($M63,'Algorithms &amp; Assumptions'!$B$10:$H$129,5,FALSE))
+(INDEX('ART Forecast'!$C$8:$W$127,MATCH($M63,'ART Forecast'!$B$8:$B$127,0),MATCH(R$4,'ART Forecast'!$C$7:$W$7,0))*VLOOKUP($M63,'Algorithms &amp; Assumptions'!$B$10:$H$129,6,FALSE)*(1-VLOOKUP($M63,'Algorithms &amp; Assumptions'!$B$10:$J$129,9,FALSE))
+(INDEX('ART Forecast'!$C$8:$W$127,MATCH($M63,'ART Forecast'!$B$8:$B$127,0),MATCH(R$4,'ART Forecast'!$C$7:$W$7,0))*VLOOKUP($M63,'Algorithms &amp; Assumptions'!$B$10:$H$129,7,FALSE)*VLOOKUP($M63,'Algorithms &amp; Assumptions'!$B$10:$J$129,9,FALSE)*(VLOOKUP($M63,'Algorithms &amp; Assumptions'!$B$10:$C$129,2,FALSE))))</f>
        <v>3154.8442200000009</v>
      </c>
      <c r="S63" s="62">
        <f>(INDEX('ART Totals'!$Z$128:$AT$274,MATCH($M63,'ART Totals'!$Y$128:$Y$274,0),MATCH(S$4,'ART Totals'!$Z$127:$AT$127,0))*VLOOKUP($M63,'Algorithms &amp; Assumptions'!$B$10:$H$129,5,FALSE))
+(INDEX('ART Forecast'!$C$8:$W$127,MATCH($M63,'ART Forecast'!$B$8:$B$127,0),MATCH(S$4,'ART Forecast'!$C$7:$W$7,0))*VLOOKUP($M63,'Algorithms &amp; Assumptions'!$B$10:$H$129,6,FALSE)*(1-VLOOKUP($M63,'Algorithms &amp; Assumptions'!$B$10:$J$129,9,FALSE))
+(INDEX('ART Forecast'!$C$8:$W$127,MATCH($M63,'ART Forecast'!$B$8:$B$127,0),MATCH(S$4,'ART Forecast'!$C$7:$W$7,0))*VLOOKUP($M63,'Algorithms &amp; Assumptions'!$B$10:$H$129,7,FALSE)*VLOOKUP($M63,'Algorithms &amp; Assumptions'!$B$10:$J$129,9,FALSE)*(VLOOKUP($M63,'Algorithms &amp; Assumptions'!$B$10:$C$129,2,FALSE))))</f>
        <v>3194.0469000000003</v>
      </c>
      <c r="T63" s="62">
        <f>(INDEX('ART Totals'!$Z$128:$AT$274,MATCH($M63,'ART Totals'!$Y$128:$Y$274,0),MATCH(T$4,'ART Totals'!$Z$127:$AT$127,0))*VLOOKUP($M63,'Algorithms &amp; Assumptions'!$B$10:$H$129,5,FALSE))
+(INDEX('ART Forecast'!$C$8:$W$127,MATCH($M63,'ART Forecast'!$B$8:$B$127,0),MATCH(T$4,'ART Forecast'!$C$7:$W$7,0))*VLOOKUP($M63,'Algorithms &amp; Assumptions'!$B$10:$H$129,6,FALSE)*(1-VLOOKUP($M63,'Algorithms &amp; Assumptions'!$B$10:$J$129,9,FALSE))
+(INDEX('ART Forecast'!$C$8:$W$127,MATCH($M63,'ART Forecast'!$B$8:$B$127,0),MATCH(T$4,'ART Forecast'!$C$7:$W$7,0))*VLOOKUP($M63,'Algorithms &amp; Assumptions'!$B$10:$H$129,7,FALSE)*VLOOKUP($M63,'Algorithms &amp; Assumptions'!$B$10:$J$129,9,FALSE)*(VLOOKUP($M63,'Algorithms &amp; Assumptions'!$B$10:$C$129,2,FALSE))))</f>
        <v>3233.2495799999997</v>
      </c>
      <c r="U63" s="6"/>
      <c r="V63" s="29" t="str">
        <f t="shared" si="14"/>
        <v>Jamaica</v>
      </c>
      <c r="W63" s="63">
        <f>(INDEX('ART Totals'!$Z$251:$AT$370,MATCH($V63,'ART Totals'!$Y$251:$Y$370,0),MATCH(W$4,'ART Totals'!$Z$250:$AT$250,0))*VLOOKUP($V63,'Algorithms &amp; Assumptions'!$B$10:$H$129,5,FALSE))
+(INDEX('ART Forecast'!$C$131:$W$250,MATCH($V63,'ART Forecast'!$B$131:$B$250,0),MATCH(W$4,'ART Forecast'!$C$130:$W$130,0))*VLOOKUP($V63,'Algorithms &amp; Assumptions'!$B$10:$H$129,6,FALSE)*(1-VLOOKUP($V63,'Algorithms &amp; Assumptions'!$B$10:$J$129,9,FALSE))
+(INDEX('ART Forecast'!$C$131:$W$250,MATCH($V63,'ART Forecast'!$B$131:$B$250,0),MATCH(W$4,'ART Forecast'!$C$130:$W$130,0))*VLOOKUP($V63,'Algorithms &amp; Assumptions'!$B$10:$H$129,7,FALSE)*VLOOKUP($V63,'Algorithms &amp; Assumptions'!$B$10:$J$129,9,FALSE)*(VLOOKUP($V63,'Algorithms &amp; Assumptions'!$B$10:$C$129,2,FALSE))))</f>
        <v>10.599929999999997</v>
      </c>
      <c r="X63" s="63">
        <f>(INDEX('ART Totals'!$Z$251:$AT$370,MATCH($V63,'ART Totals'!$Y$251:$Y$370,0),MATCH(X$4,'ART Totals'!$Z$250:$AT$250,0))*VLOOKUP($V63,'Algorithms &amp; Assumptions'!$B$10:$H$129,5,FALSE))
+(INDEX('ART Forecast'!$C$131:$W$250,MATCH($V63,'ART Forecast'!$B$131:$B$250,0),MATCH(X$4,'ART Forecast'!$C$130:$W$130,0))*VLOOKUP($V63,'Algorithms &amp; Assumptions'!$B$10:$H$129,6,FALSE)*(1-VLOOKUP($V63,'Algorithms &amp; Assumptions'!$B$10:$J$129,9,FALSE))
+(INDEX('ART Forecast'!$C$131:$W$250,MATCH($V63,'ART Forecast'!$B$131:$B$250,0),MATCH(X$4,'ART Forecast'!$C$130:$W$130,0))*VLOOKUP($V63,'Algorithms &amp; Assumptions'!$B$10:$H$129,7,FALSE)*VLOOKUP($V63,'Algorithms &amp; Assumptions'!$B$10:$J$129,9,FALSE)*(VLOOKUP($V63,'Algorithms &amp; Assumptions'!$B$10:$C$129,2,FALSE))))</f>
        <v>8.1896099999999983</v>
      </c>
      <c r="Y63" s="63">
        <f>(INDEX('ART Totals'!$Z$251:$AT$370,MATCH($V63,'ART Totals'!$Y$251:$Y$370,0),MATCH(Y$4,'ART Totals'!$Z$250:$AT$250,0))*VLOOKUP($V63,'Algorithms &amp; Assumptions'!$B$10:$H$129,5,FALSE))
+(INDEX('ART Forecast'!$C$131:$W$250,MATCH($V63,'ART Forecast'!$B$131:$B$250,0),MATCH(Y$4,'ART Forecast'!$C$130:$W$130,0))*VLOOKUP($V63,'Algorithms &amp; Assumptions'!$B$10:$H$129,6,FALSE)*(1-VLOOKUP($V63,'Algorithms &amp; Assumptions'!$B$10:$J$129,9,FALSE))
+(INDEX('ART Forecast'!$C$131:$W$250,MATCH($V63,'ART Forecast'!$B$131:$B$250,0),MATCH(Y$4,'ART Forecast'!$C$130:$W$130,0))*VLOOKUP($V63,'Algorithms &amp; Assumptions'!$B$10:$H$129,7,FALSE)*VLOOKUP($V63,'Algorithms &amp; Assumptions'!$B$10:$J$129,9,FALSE)*(VLOOKUP($V63,'Algorithms &amp; Assumptions'!$B$10:$C$129,2,FALSE))))</f>
        <v>5.7792899999999987</v>
      </c>
      <c r="Z63" s="63">
        <f>(INDEX('ART Totals'!$Z$251:$AT$370,MATCH($V63,'ART Totals'!$Y$251:$Y$370,0),MATCH(Z$4,'ART Totals'!$Z$250:$AT$250,0))*VLOOKUP($V63,'Algorithms &amp; Assumptions'!$B$10:$H$129,5,FALSE))
+(INDEX('ART Forecast'!$C$131:$W$250,MATCH($V63,'ART Forecast'!$B$131:$B$250,0),MATCH(Z$4,'ART Forecast'!$C$130:$W$130,0))*VLOOKUP($V63,'Algorithms &amp; Assumptions'!$B$10:$H$129,6,FALSE)*(1-VLOOKUP($V63,'Algorithms &amp; Assumptions'!$B$10:$J$129,9,FALSE))
+(INDEX('ART Forecast'!$C$131:$W$250,MATCH($V63,'ART Forecast'!$B$131:$B$250,0),MATCH(Z$4,'ART Forecast'!$C$130:$W$130,0))*VLOOKUP($V63,'Algorithms &amp; Assumptions'!$B$10:$H$129,7,FALSE)*VLOOKUP($V63,'Algorithms &amp; Assumptions'!$B$10:$J$129,9,FALSE)*(VLOOKUP($V63,'Algorithms &amp; Assumptions'!$B$10:$C$129,2,FALSE))))</f>
        <v>3.36897</v>
      </c>
      <c r="AA63" s="63">
        <f>(INDEX('ART Totals'!$Z$251:$AT$370,MATCH($V63,'ART Totals'!$Y$251:$Y$370,0),MATCH(AA$4,'ART Totals'!$Z$250:$AT$250,0))*VLOOKUP($V63,'Algorithms &amp; Assumptions'!$B$10:$H$129,5,FALSE))
+(INDEX('ART Forecast'!$C$131:$W$250,MATCH($V63,'ART Forecast'!$B$131:$B$250,0),MATCH(AA$4,'ART Forecast'!$C$130:$W$130,0))*VLOOKUP($V63,'Algorithms &amp; Assumptions'!$B$10:$H$129,6,FALSE)*(1-VLOOKUP($V63,'Algorithms &amp; Assumptions'!$B$10:$J$129,9,FALSE))
+(INDEX('ART Forecast'!$C$131:$W$250,MATCH($V63,'ART Forecast'!$B$131:$B$250,0),MATCH(AA$4,'ART Forecast'!$C$130:$W$130,0))*VLOOKUP($V63,'Algorithms &amp; Assumptions'!$B$10:$H$129,7,FALSE)*VLOOKUP($V63,'Algorithms &amp; Assumptions'!$B$10:$J$129,9,FALSE)*(VLOOKUP($V63,'Algorithms &amp; Assumptions'!$B$10:$C$129,2,FALSE))))</f>
        <v>0.958650000000001</v>
      </c>
      <c r="AB63" s="63">
        <f>(INDEX('ART Totals'!$Z$251:$AT$370,MATCH($V63,'ART Totals'!$Y$251:$Y$370,0),MATCH(AB$4,'ART Totals'!$Z$250:$AT$250,0))*VLOOKUP($V63,'Algorithms &amp; Assumptions'!$B$10:$H$129,5,FALSE))
+(INDEX('ART Forecast'!$C$131:$W$250,MATCH($V63,'ART Forecast'!$B$131:$B$250,0),MATCH(AB$4,'ART Forecast'!$C$130:$W$130,0))*VLOOKUP($V63,'Algorithms &amp; Assumptions'!$B$10:$H$129,6,FALSE)*(1-VLOOKUP($V63,'Algorithms &amp; Assumptions'!$B$10:$J$129,9,FALSE))
+(INDEX('ART Forecast'!$C$131:$W$250,MATCH($V63,'ART Forecast'!$B$131:$B$250,0),MATCH(AB$4,'ART Forecast'!$C$130:$W$130,0))*VLOOKUP($V63,'Algorithms &amp; Assumptions'!$B$10:$H$129,7,FALSE)*VLOOKUP($V63,'Algorithms &amp; Assumptions'!$B$10:$J$129,9,FALSE)*(VLOOKUP($V63,'Algorithms &amp; Assumptions'!$B$10:$C$129,2,FALSE))))</f>
        <v>0</v>
      </c>
      <c r="AC63" s="63">
        <f>(INDEX('ART Totals'!$Z$251:$AT$370,MATCH($V63,'ART Totals'!$Y$251:$Y$370,0),MATCH(AC$4,'ART Totals'!$Z$250:$AT$250,0))*VLOOKUP($V63,'Algorithms &amp; Assumptions'!$B$10:$H$129,5,FALSE))
+(INDEX('ART Forecast'!$C$131:$W$250,MATCH($V63,'ART Forecast'!$B$131:$B$250,0),MATCH(AC$4,'ART Forecast'!$C$130:$W$130,0))*VLOOKUP($V63,'Algorithms &amp; Assumptions'!$B$10:$H$129,6,FALSE)*(1-VLOOKUP($V63,'Algorithms &amp; Assumptions'!$B$10:$J$129,9,FALSE))
+(INDEX('ART Forecast'!$C$131:$W$250,MATCH($V63,'ART Forecast'!$B$131:$B$250,0),MATCH(AC$4,'ART Forecast'!$C$130:$W$130,0))*VLOOKUP($V63,'Algorithms &amp; Assumptions'!$B$10:$H$129,7,FALSE)*VLOOKUP($V63,'Algorithms &amp; Assumptions'!$B$10:$J$129,9,FALSE)*(VLOOKUP($V63,'Algorithms &amp; Assumptions'!$B$10:$C$129,2,FALSE))))</f>
        <v>0</v>
      </c>
    </row>
    <row r="64" spans="2:29" x14ac:dyDescent="0.35">
      <c r="B64" s="29" t="str">
        <f>'ART Totals'!B63</f>
        <v>Jordan</v>
      </c>
      <c r="C64" s="25">
        <f t="shared" si="4"/>
        <v>91.407800000000009</v>
      </c>
      <c r="D64" s="25">
        <f t="shared" si="5"/>
        <v>48.837799999999966</v>
      </c>
      <c r="E64" s="25">
        <f t="shared" si="6"/>
        <v>48.874466666666642</v>
      </c>
      <c r="F64" s="25">
        <f t="shared" si="7"/>
        <v>48.911133333333311</v>
      </c>
      <c r="G64" s="25">
        <f t="shared" si="8"/>
        <v>48.94779999999998</v>
      </c>
      <c r="H64" s="25">
        <f t="shared" si="9"/>
        <v>48.984466666666648</v>
      </c>
      <c r="I64" s="25">
        <f t="shared" si="10"/>
        <v>49.021133333333324</v>
      </c>
      <c r="M64" s="29" t="str">
        <f t="shared" si="13"/>
        <v>Jordan</v>
      </c>
      <c r="N64" s="62">
        <f>(INDEX('ART Totals'!$Z$128:$AT$274,MATCH($M64,'ART Totals'!$Y$128:$Y$274,0),MATCH(N$4,'ART Totals'!$Z$127:$AT$127,0))*VLOOKUP($M64,'Algorithms &amp; Assumptions'!$B$10:$H$129,5,FALSE))
+(INDEX('ART Forecast'!$C$8:$W$127,MATCH($M64,'ART Forecast'!$B$8:$B$127,0),MATCH(N$4,'ART Forecast'!$C$7:$W$7,0))*VLOOKUP($M64,'Algorithms &amp; Assumptions'!$B$10:$H$129,6,FALSE)*(1-VLOOKUP($M64,'Algorithms &amp; Assumptions'!$B$10:$J$129,9,FALSE))
+(INDEX('ART Forecast'!$C$8:$W$127,MATCH($M64,'ART Forecast'!$B$8:$B$127,0),MATCH(N$4,'ART Forecast'!$C$7:$W$7,0))*VLOOKUP($M64,'Algorithms &amp; Assumptions'!$B$10:$H$129,7,FALSE)*VLOOKUP($M64,'Algorithms &amp; Assumptions'!$B$10:$J$129,9,FALSE)*(VLOOKUP($M64,'Algorithms &amp; Assumptions'!$B$10:$C$129,2,FALSE))))</f>
        <v>90.994200000000006</v>
      </c>
      <c r="O64" s="62">
        <f>(INDEX('ART Totals'!$Z$128:$AT$274,MATCH($M64,'ART Totals'!$Y$128:$Y$274,0),MATCH(O$4,'ART Totals'!$Z$127:$AT$127,0))*VLOOKUP($M64,'Algorithms &amp; Assumptions'!$B$10:$H$129,5,FALSE))
+(INDEX('ART Forecast'!$C$8:$W$127,MATCH($M64,'ART Forecast'!$B$8:$B$127,0),MATCH(O$4,'ART Forecast'!$C$7:$W$7,0))*VLOOKUP($M64,'Algorithms &amp; Assumptions'!$B$10:$H$129,6,FALSE)*(1-VLOOKUP($M64,'Algorithms &amp; Assumptions'!$B$10:$J$129,9,FALSE))
+(INDEX('ART Forecast'!$C$8:$W$127,MATCH($M64,'ART Forecast'!$B$8:$B$127,0),MATCH(O$4,'ART Forecast'!$C$7:$W$7,0))*VLOOKUP($M64,'Algorithms &amp; Assumptions'!$B$10:$H$129,7,FALSE)*VLOOKUP($M64,'Algorithms &amp; Assumptions'!$B$10:$J$129,9,FALSE)*(VLOOKUP($M64,'Algorithms &amp; Assumptions'!$B$10:$C$129,2,FALSE))))</f>
        <v>47.662999999999968</v>
      </c>
      <c r="P64" s="62">
        <f>(INDEX('ART Totals'!$Z$128:$AT$274,MATCH($M64,'ART Totals'!$Y$128:$Y$274,0),MATCH(P$4,'ART Totals'!$Z$127:$AT$127,0))*VLOOKUP($M64,'Algorithms &amp; Assumptions'!$B$10:$H$129,5,FALSE))
+(INDEX('ART Forecast'!$C$8:$W$127,MATCH($M64,'ART Forecast'!$B$8:$B$127,0),MATCH(P$4,'ART Forecast'!$C$7:$W$7,0))*VLOOKUP($M64,'Algorithms &amp; Assumptions'!$B$10:$H$129,6,FALSE)*(1-VLOOKUP($M64,'Algorithms &amp; Assumptions'!$B$10:$J$129,9,FALSE))
+(INDEX('ART Forecast'!$C$8:$W$127,MATCH($M64,'ART Forecast'!$B$8:$B$127,0),MATCH(P$4,'ART Forecast'!$C$7:$W$7,0))*VLOOKUP($M64,'Algorithms &amp; Assumptions'!$B$10:$H$129,7,FALSE)*VLOOKUP($M64,'Algorithms &amp; Assumptions'!$B$10:$J$129,9,FALSE)*(VLOOKUP($M64,'Algorithms &amp; Assumptions'!$B$10:$C$129,2,FALSE))))</f>
        <v>47.561799999999977</v>
      </c>
      <c r="Q64" s="62">
        <f>(INDEX('ART Totals'!$Z$128:$AT$274,MATCH($M64,'ART Totals'!$Y$128:$Y$274,0),MATCH(Q$4,'ART Totals'!$Z$127:$AT$127,0))*VLOOKUP($M64,'Algorithms &amp; Assumptions'!$B$10:$H$129,5,FALSE))
+(INDEX('ART Forecast'!$C$8:$W$127,MATCH($M64,'ART Forecast'!$B$8:$B$127,0),MATCH(Q$4,'ART Forecast'!$C$7:$W$7,0))*VLOOKUP($M64,'Algorithms &amp; Assumptions'!$B$10:$H$129,6,FALSE)*(1-VLOOKUP($M64,'Algorithms &amp; Assumptions'!$B$10:$J$129,9,FALSE))
+(INDEX('ART Forecast'!$C$8:$W$127,MATCH($M64,'ART Forecast'!$B$8:$B$127,0),MATCH(Q$4,'ART Forecast'!$C$7:$W$7,0))*VLOOKUP($M64,'Algorithms &amp; Assumptions'!$B$10:$H$129,7,FALSE)*VLOOKUP($M64,'Algorithms &amp; Assumptions'!$B$10:$J$129,9,FALSE)*(VLOOKUP($M64,'Algorithms &amp; Assumptions'!$B$10:$C$129,2,FALSE))))</f>
        <v>47.460599999999978</v>
      </c>
      <c r="R64" s="62">
        <f>(INDEX('ART Totals'!$Z$128:$AT$274,MATCH($M64,'ART Totals'!$Y$128:$Y$274,0),MATCH(R$4,'ART Totals'!$Z$127:$AT$127,0))*VLOOKUP($M64,'Algorithms &amp; Assumptions'!$B$10:$H$129,5,FALSE))
+(INDEX('ART Forecast'!$C$8:$W$127,MATCH($M64,'ART Forecast'!$B$8:$B$127,0),MATCH(R$4,'ART Forecast'!$C$7:$W$7,0))*VLOOKUP($M64,'Algorithms &amp; Assumptions'!$B$10:$H$129,6,FALSE)*(1-VLOOKUP($M64,'Algorithms &amp; Assumptions'!$B$10:$J$129,9,FALSE))
+(INDEX('ART Forecast'!$C$8:$W$127,MATCH($M64,'ART Forecast'!$B$8:$B$127,0),MATCH(R$4,'ART Forecast'!$C$7:$W$7,0))*VLOOKUP($M64,'Algorithms &amp; Assumptions'!$B$10:$H$129,7,FALSE)*VLOOKUP($M64,'Algorithms &amp; Assumptions'!$B$10:$J$129,9,FALSE)*(VLOOKUP($M64,'Algorithms &amp; Assumptions'!$B$10:$C$129,2,FALSE))))</f>
        <v>47.35939999999998</v>
      </c>
      <c r="S64" s="62">
        <f>(INDEX('ART Totals'!$Z$128:$AT$274,MATCH($M64,'ART Totals'!$Y$128:$Y$274,0),MATCH(S$4,'ART Totals'!$Z$127:$AT$127,0))*VLOOKUP($M64,'Algorithms &amp; Assumptions'!$B$10:$H$129,5,FALSE))
+(INDEX('ART Forecast'!$C$8:$W$127,MATCH($M64,'ART Forecast'!$B$8:$B$127,0),MATCH(S$4,'ART Forecast'!$C$7:$W$7,0))*VLOOKUP($M64,'Algorithms &amp; Assumptions'!$B$10:$H$129,6,FALSE)*(1-VLOOKUP($M64,'Algorithms &amp; Assumptions'!$B$10:$J$129,9,FALSE))
+(INDEX('ART Forecast'!$C$8:$W$127,MATCH($M64,'ART Forecast'!$B$8:$B$127,0),MATCH(S$4,'ART Forecast'!$C$7:$W$7,0))*VLOOKUP($M64,'Algorithms &amp; Assumptions'!$B$10:$H$129,7,FALSE)*VLOOKUP($M64,'Algorithms &amp; Assumptions'!$B$10:$J$129,9,FALSE)*(VLOOKUP($M64,'Algorithms &amp; Assumptions'!$B$10:$C$129,2,FALSE))))</f>
        <v>47.258199999999981</v>
      </c>
      <c r="T64" s="62">
        <f>(INDEX('ART Totals'!$Z$128:$AT$274,MATCH($M64,'ART Totals'!$Y$128:$Y$274,0),MATCH(T$4,'ART Totals'!$Z$127:$AT$127,0))*VLOOKUP($M64,'Algorithms &amp; Assumptions'!$B$10:$H$129,5,FALSE))
+(INDEX('ART Forecast'!$C$8:$W$127,MATCH($M64,'ART Forecast'!$B$8:$B$127,0),MATCH(T$4,'ART Forecast'!$C$7:$W$7,0))*VLOOKUP($M64,'Algorithms &amp; Assumptions'!$B$10:$H$129,6,FALSE)*(1-VLOOKUP($M64,'Algorithms &amp; Assumptions'!$B$10:$J$129,9,FALSE))
+(INDEX('ART Forecast'!$C$8:$W$127,MATCH($M64,'ART Forecast'!$B$8:$B$127,0),MATCH(T$4,'ART Forecast'!$C$7:$W$7,0))*VLOOKUP($M64,'Algorithms &amp; Assumptions'!$B$10:$H$129,7,FALSE)*VLOOKUP($M64,'Algorithms &amp; Assumptions'!$B$10:$J$129,9,FALSE)*(VLOOKUP($M64,'Algorithms &amp; Assumptions'!$B$10:$C$129,2,FALSE))))</f>
        <v>47.156999999999989</v>
      </c>
      <c r="U64" s="6"/>
      <c r="V64" s="29" t="str">
        <f t="shared" si="14"/>
        <v>Jordan</v>
      </c>
      <c r="W64" s="63">
        <f>(INDEX('ART Totals'!$Z$251:$AT$370,MATCH($V64,'ART Totals'!$Y$251:$Y$370,0),MATCH(W$4,'ART Totals'!$Z$250:$AT$250,0))*VLOOKUP($V64,'Algorithms &amp; Assumptions'!$B$10:$H$129,5,FALSE))
+(INDEX('ART Forecast'!$C$131:$W$250,MATCH($V64,'ART Forecast'!$B$131:$B$250,0),MATCH(W$4,'ART Forecast'!$C$130:$W$130,0))*VLOOKUP($V64,'Algorithms &amp; Assumptions'!$B$10:$H$129,6,FALSE)*(1-VLOOKUP($V64,'Algorithms &amp; Assumptions'!$B$10:$J$129,9,FALSE))
+(INDEX('ART Forecast'!$C$131:$W$250,MATCH($V64,'ART Forecast'!$B$131:$B$250,0),MATCH(W$4,'ART Forecast'!$C$130:$W$130,0))*VLOOKUP($V64,'Algorithms &amp; Assumptions'!$B$10:$H$129,7,FALSE)*VLOOKUP($V64,'Algorithms &amp; Assumptions'!$B$10:$J$129,9,FALSE)*(VLOOKUP($V64,'Algorithms &amp; Assumptions'!$B$10:$C$129,2,FALSE))))</f>
        <v>0.41360000000000013</v>
      </c>
      <c r="X64" s="63">
        <f>(INDEX('ART Totals'!$Z$251:$AT$370,MATCH($V64,'ART Totals'!$Y$251:$Y$370,0),MATCH(X$4,'ART Totals'!$Z$250:$AT$250,0))*VLOOKUP($V64,'Algorithms &amp; Assumptions'!$B$10:$H$129,5,FALSE))
+(INDEX('ART Forecast'!$C$131:$W$250,MATCH($V64,'ART Forecast'!$B$131:$B$250,0),MATCH(X$4,'ART Forecast'!$C$130:$W$130,0))*VLOOKUP($V64,'Algorithms &amp; Assumptions'!$B$10:$H$129,6,FALSE)*(1-VLOOKUP($V64,'Algorithms &amp; Assumptions'!$B$10:$J$129,9,FALSE))
+(INDEX('ART Forecast'!$C$131:$W$250,MATCH($V64,'ART Forecast'!$B$131:$B$250,0),MATCH(X$4,'ART Forecast'!$C$130:$W$130,0))*VLOOKUP($V64,'Algorithms &amp; Assumptions'!$B$10:$H$129,7,FALSE)*VLOOKUP($V64,'Algorithms &amp; Assumptions'!$B$10:$J$129,9,FALSE)*(VLOOKUP($V64,'Algorithms &amp; Assumptions'!$B$10:$C$129,2,FALSE))))</f>
        <v>1.1748000000000001</v>
      </c>
      <c r="Y64" s="63">
        <f>(INDEX('ART Totals'!$Z$251:$AT$370,MATCH($V64,'ART Totals'!$Y$251:$Y$370,0),MATCH(Y$4,'ART Totals'!$Z$250:$AT$250,0))*VLOOKUP($V64,'Algorithms &amp; Assumptions'!$B$10:$H$129,5,FALSE))
+(INDEX('ART Forecast'!$C$131:$W$250,MATCH($V64,'ART Forecast'!$B$131:$B$250,0),MATCH(Y$4,'ART Forecast'!$C$130:$W$130,0))*VLOOKUP($V64,'Algorithms &amp; Assumptions'!$B$10:$H$129,6,FALSE)*(1-VLOOKUP($V64,'Algorithms &amp; Assumptions'!$B$10:$J$129,9,FALSE))
+(INDEX('ART Forecast'!$C$131:$W$250,MATCH($V64,'ART Forecast'!$B$131:$B$250,0),MATCH(Y$4,'ART Forecast'!$C$130:$W$130,0))*VLOOKUP($V64,'Algorithms &amp; Assumptions'!$B$10:$H$129,7,FALSE)*VLOOKUP($V64,'Algorithms &amp; Assumptions'!$B$10:$J$129,9,FALSE)*(VLOOKUP($V64,'Algorithms &amp; Assumptions'!$B$10:$C$129,2,FALSE))))</f>
        <v>1.3126666666666666</v>
      </c>
      <c r="Z64" s="63">
        <f>(INDEX('ART Totals'!$Z$251:$AT$370,MATCH($V64,'ART Totals'!$Y$251:$Y$370,0),MATCH(Z$4,'ART Totals'!$Z$250:$AT$250,0))*VLOOKUP($V64,'Algorithms &amp; Assumptions'!$B$10:$H$129,5,FALSE))
+(INDEX('ART Forecast'!$C$131:$W$250,MATCH($V64,'ART Forecast'!$B$131:$B$250,0),MATCH(Z$4,'ART Forecast'!$C$130:$W$130,0))*VLOOKUP($V64,'Algorithms &amp; Assumptions'!$B$10:$H$129,6,FALSE)*(1-VLOOKUP($V64,'Algorithms &amp; Assumptions'!$B$10:$J$129,9,FALSE))
+(INDEX('ART Forecast'!$C$131:$W$250,MATCH($V64,'ART Forecast'!$B$131:$B$250,0),MATCH(Z$4,'ART Forecast'!$C$130:$W$130,0))*VLOOKUP($V64,'Algorithms &amp; Assumptions'!$B$10:$H$129,7,FALSE)*VLOOKUP($V64,'Algorithms &amp; Assumptions'!$B$10:$J$129,9,FALSE)*(VLOOKUP($V64,'Algorithms &amp; Assumptions'!$B$10:$C$129,2,FALSE))))</f>
        <v>1.4505333333333335</v>
      </c>
      <c r="AA64" s="63">
        <f>(INDEX('ART Totals'!$Z$251:$AT$370,MATCH($V64,'ART Totals'!$Y$251:$Y$370,0),MATCH(AA$4,'ART Totals'!$Z$250:$AT$250,0))*VLOOKUP($V64,'Algorithms &amp; Assumptions'!$B$10:$H$129,5,FALSE))
+(INDEX('ART Forecast'!$C$131:$W$250,MATCH($V64,'ART Forecast'!$B$131:$B$250,0),MATCH(AA$4,'ART Forecast'!$C$130:$W$130,0))*VLOOKUP($V64,'Algorithms &amp; Assumptions'!$B$10:$H$129,6,FALSE)*(1-VLOOKUP($V64,'Algorithms &amp; Assumptions'!$B$10:$J$129,9,FALSE))
+(INDEX('ART Forecast'!$C$131:$W$250,MATCH($V64,'ART Forecast'!$B$131:$B$250,0),MATCH(AA$4,'ART Forecast'!$C$130:$W$130,0))*VLOOKUP($V64,'Algorithms &amp; Assumptions'!$B$10:$H$129,7,FALSE)*VLOOKUP($V64,'Algorithms &amp; Assumptions'!$B$10:$J$129,9,FALSE)*(VLOOKUP($V64,'Algorithms &amp; Assumptions'!$B$10:$C$129,2,FALSE))))</f>
        <v>1.5884</v>
      </c>
      <c r="AB64" s="63">
        <f>(INDEX('ART Totals'!$Z$251:$AT$370,MATCH($V64,'ART Totals'!$Y$251:$Y$370,0),MATCH(AB$4,'ART Totals'!$Z$250:$AT$250,0))*VLOOKUP($V64,'Algorithms &amp; Assumptions'!$B$10:$H$129,5,FALSE))
+(INDEX('ART Forecast'!$C$131:$W$250,MATCH($V64,'ART Forecast'!$B$131:$B$250,0),MATCH(AB$4,'ART Forecast'!$C$130:$W$130,0))*VLOOKUP($V64,'Algorithms &amp; Assumptions'!$B$10:$H$129,6,FALSE)*(1-VLOOKUP($V64,'Algorithms &amp; Assumptions'!$B$10:$J$129,9,FALSE))
+(INDEX('ART Forecast'!$C$131:$W$250,MATCH($V64,'ART Forecast'!$B$131:$B$250,0),MATCH(AB$4,'ART Forecast'!$C$130:$W$130,0))*VLOOKUP($V64,'Algorithms &amp; Assumptions'!$B$10:$H$129,7,FALSE)*VLOOKUP($V64,'Algorithms &amp; Assumptions'!$B$10:$J$129,9,FALSE)*(VLOOKUP($V64,'Algorithms &amp; Assumptions'!$B$10:$C$129,2,FALSE))))</f>
        <v>1.7262666666666671</v>
      </c>
      <c r="AC64" s="63">
        <f>(INDEX('ART Totals'!$Z$251:$AT$370,MATCH($V64,'ART Totals'!$Y$251:$Y$370,0),MATCH(AC$4,'ART Totals'!$Z$250:$AT$250,0))*VLOOKUP($V64,'Algorithms &amp; Assumptions'!$B$10:$H$129,5,FALSE))
+(INDEX('ART Forecast'!$C$131:$W$250,MATCH($V64,'ART Forecast'!$B$131:$B$250,0),MATCH(AC$4,'ART Forecast'!$C$130:$W$130,0))*VLOOKUP($V64,'Algorithms &amp; Assumptions'!$B$10:$H$129,6,FALSE)*(1-VLOOKUP($V64,'Algorithms &amp; Assumptions'!$B$10:$J$129,9,FALSE))
+(INDEX('ART Forecast'!$C$131:$W$250,MATCH($V64,'ART Forecast'!$B$131:$B$250,0),MATCH(AC$4,'ART Forecast'!$C$130:$W$130,0))*VLOOKUP($V64,'Algorithms &amp; Assumptions'!$B$10:$H$129,7,FALSE)*VLOOKUP($V64,'Algorithms &amp; Assumptions'!$B$10:$J$129,9,FALSE)*(VLOOKUP($V64,'Algorithms &amp; Assumptions'!$B$10:$C$129,2,FALSE))))</f>
        <v>1.8641333333333336</v>
      </c>
    </row>
    <row r="65" spans="2:29" x14ac:dyDescent="0.35">
      <c r="B65" s="29" t="str">
        <f>'ART Totals'!B64</f>
        <v>Kazakhstan</v>
      </c>
      <c r="C65" s="25">
        <f t="shared" si="4"/>
        <v>8917.0725600000005</v>
      </c>
      <c r="D65" s="25">
        <f t="shared" si="5"/>
        <v>8889.7088133333364</v>
      </c>
      <c r="E65" s="25">
        <f t="shared" si="6"/>
        <v>9478.6567333333332</v>
      </c>
      <c r="F65" s="25">
        <f t="shared" si="7"/>
        <v>10071.381319999999</v>
      </c>
      <c r="G65" s="25">
        <f t="shared" si="8"/>
        <v>10666.324239999994</v>
      </c>
      <c r="H65" s="25">
        <f t="shared" si="9"/>
        <v>11261.267159999999</v>
      </c>
      <c r="I65" s="25">
        <f t="shared" si="10"/>
        <v>11856.210080000001</v>
      </c>
      <c r="M65" s="29" t="str">
        <f t="shared" si="13"/>
        <v>Kazakhstan</v>
      </c>
      <c r="N65" s="62">
        <f>(INDEX('ART Totals'!$Z$128:$AT$274,MATCH($M65,'ART Totals'!$Y$128:$Y$274,0),MATCH(N$4,'ART Totals'!$Z$127:$AT$127,0))*VLOOKUP($M65,'Algorithms &amp; Assumptions'!$B$10:$H$129,5,FALSE))
+(INDEX('ART Forecast'!$C$8:$W$127,MATCH($M65,'ART Forecast'!$B$8:$B$127,0),MATCH(N$4,'ART Forecast'!$C$7:$W$7,0))*VLOOKUP($M65,'Algorithms &amp; Assumptions'!$B$10:$H$129,6,FALSE)*(1-VLOOKUP($M65,'Algorithms &amp; Assumptions'!$B$10:$J$129,9,FALSE))
+(INDEX('ART Forecast'!$C$8:$W$127,MATCH($M65,'ART Forecast'!$B$8:$B$127,0),MATCH(N$4,'ART Forecast'!$C$7:$W$7,0))*VLOOKUP($M65,'Algorithms &amp; Assumptions'!$B$10:$H$129,7,FALSE)*VLOOKUP($M65,'Algorithms &amp; Assumptions'!$B$10:$J$129,9,FALSE)*(VLOOKUP($M65,'Algorithms &amp; Assumptions'!$B$10:$C$129,2,FALSE))))</f>
        <v>8835.2880000000005</v>
      </c>
      <c r="O65" s="62">
        <f>(INDEX('ART Totals'!$Z$128:$AT$274,MATCH($M65,'ART Totals'!$Y$128:$Y$274,0),MATCH(O$4,'ART Totals'!$Z$127:$AT$127,0))*VLOOKUP($M65,'Algorithms &amp; Assumptions'!$B$10:$H$129,5,FALSE))
+(INDEX('ART Forecast'!$C$8:$W$127,MATCH($M65,'ART Forecast'!$B$8:$B$127,0),MATCH(O$4,'ART Forecast'!$C$7:$W$7,0))*VLOOKUP($M65,'Algorithms &amp; Assumptions'!$B$10:$H$129,6,FALSE)*(1-VLOOKUP($M65,'Algorithms &amp; Assumptions'!$B$10:$J$129,9,FALSE))
+(INDEX('ART Forecast'!$C$8:$W$127,MATCH($M65,'ART Forecast'!$B$8:$B$127,0),MATCH(O$4,'ART Forecast'!$C$7:$W$7,0))*VLOOKUP($M65,'Algorithms &amp; Assumptions'!$B$10:$H$129,7,FALSE)*VLOOKUP($M65,'Algorithms &amp; Assumptions'!$B$10:$J$129,9,FALSE)*(VLOOKUP($M65,'Algorithms &amp; Assumptions'!$B$10:$C$129,2,FALSE))))</f>
        <v>8853.7096266666704</v>
      </c>
      <c r="P65" s="62">
        <f>(INDEX('ART Totals'!$Z$128:$AT$274,MATCH($M65,'ART Totals'!$Y$128:$Y$274,0),MATCH(P$4,'ART Totals'!$Z$127:$AT$127,0))*VLOOKUP($M65,'Algorithms &amp; Assumptions'!$B$10:$H$129,5,FALSE))
+(INDEX('ART Forecast'!$C$8:$W$127,MATCH($M65,'ART Forecast'!$B$8:$B$127,0),MATCH(P$4,'ART Forecast'!$C$7:$W$7,0))*VLOOKUP($M65,'Algorithms &amp; Assumptions'!$B$10:$H$129,6,FALSE)*(1-VLOOKUP($M65,'Algorithms &amp; Assumptions'!$B$10:$J$129,9,FALSE))
+(INDEX('ART Forecast'!$C$8:$W$127,MATCH($M65,'ART Forecast'!$B$8:$B$127,0),MATCH(P$4,'ART Forecast'!$C$7:$W$7,0))*VLOOKUP($M65,'Algorithms &amp; Assumptions'!$B$10:$H$129,7,FALSE)*VLOOKUP($M65,'Algorithms &amp; Assumptions'!$B$10:$J$129,9,FALSE)*(VLOOKUP($M65,'Algorithms &amp; Assumptions'!$B$10:$C$129,2,FALSE))))</f>
        <v>9452.6012533333342</v>
      </c>
      <c r="Q65" s="62">
        <f>(INDEX('ART Totals'!$Z$128:$AT$274,MATCH($M65,'ART Totals'!$Y$128:$Y$274,0),MATCH(Q$4,'ART Totals'!$Z$127:$AT$127,0))*VLOOKUP($M65,'Algorithms &amp; Assumptions'!$B$10:$H$129,5,FALSE))
+(INDEX('ART Forecast'!$C$8:$W$127,MATCH($M65,'ART Forecast'!$B$8:$B$127,0),MATCH(Q$4,'ART Forecast'!$C$7:$W$7,0))*VLOOKUP($M65,'Algorithms &amp; Assumptions'!$B$10:$H$129,6,FALSE)*(1-VLOOKUP($M65,'Algorithms &amp; Assumptions'!$B$10:$J$129,9,FALSE))
+(INDEX('ART Forecast'!$C$8:$W$127,MATCH($M65,'ART Forecast'!$B$8:$B$127,0),MATCH(Q$4,'ART Forecast'!$C$7:$W$7,0))*VLOOKUP($M65,'Algorithms &amp; Assumptions'!$B$10:$H$129,7,FALSE)*VLOOKUP($M65,'Algorithms &amp; Assumptions'!$B$10:$J$129,9,FALSE)*(VLOOKUP($M65,'Algorithms &amp; Assumptions'!$B$10:$C$129,2,FALSE))))</f>
        <v>10051.492879999998</v>
      </c>
      <c r="R65" s="62">
        <f>(INDEX('ART Totals'!$Z$128:$AT$274,MATCH($M65,'ART Totals'!$Y$128:$Y$274,0),MATCH(R$4,'ART Totals'!$Z$127:$AT$127,0))*VLOOKUP($M65,'Algorithms &amp; Assumptions'!$B$10:$H$129,5,FALSE))
+(INDEX('ART Forecast'!$C$8:$W$127,MATCH($M65,'ART Forecast'!$B$8:$B$127,0),MATCH(R$4,'ART Forecast'!$C$7:$W$7,0))*VLOOKUP($M65,'Algorithms &amp; Assumptions'!$B$10:$H$129,6,FALSE)*(1-VLOOKUP($M65,'Algorithms &amp; Assumptions'!$B$10:$J$129,9,FALSE))
+(INDEX('ART Forecast'!$C$8:$W$127,MATCH($M65,'ART Forecast'!$B$8:$B$127,0),MATCH(R$4,'ART Forecast'!$C$7:$W$7,0))*VLOOKUP($M65,'Algorithms &amp; Assumptions'!$B$10:$H$129,7,FALSE)*VLOOKUP($M65,'Algorithms &amp; Assumptions'!$B$10:$J$129,9,FALSE)*(VLOOKUP($M65,'Algorithms &amp; Assumptions'!$B$10:$C$129,2,FALSE))))</f>
        <v>10650.384506666662</v>
      </c>
      <c r="S65" s="62">
        <f>(INDEX('ART Totals'!$Z$128:$AT$274,MATCH($M65,'ART Totals'!$Y$128:$Y$274,0),MATCH(S$4,'ART Totals'!$Z$127:$AT$127,0))*VLOOKUP($M65,'Algorithms &amp; Assumptions'!$B$10:$H$129,5,FALSE))
+(INDEX('ART Forecast'!$C$8:$W$127,MATCH($M65,'ART Forecast'!$B$8:$B$127,0),MATCH(S$4,'ART Forecast'!$C$7:$W$7,0))*VLOOKUP($M65,'Algorithms &amp; Assumptions'!$B$10:$H$129,6,FALSE)*(1-VLOOKUP($M65,'Algorithms &amp; Assumptions'!$B$10:$J$129,9,FALSE))
+(INDEX('ART Forecast'!$C$8:$W$127,MATCH($M65,'ART Forecast'!$B$8:$B$127,0),MATCH(S$4,'ART Forecast'!$C$7:$W$7,0))*VLOOKUP($M65,'Algorithms &amp; Assumptions'!$B$10:$H$129,7,FALSE)*VLOOKUP($M65,'Algorithms &amp; Assumptions'!$B$10:$J$129,9,FALSE)*(VLOOKUP($M65,'Algorithms &amp; Assumptions'!$B$10:$C$129,2,FALSE))))</f>
        <v>11249.276133333333</v>
      </c>
      <c r="T65" s="62">
        <f>(INDEX('ART Totals'!$Z$128:$AT$274,MATCH($M65,'ART Totals'!$Y$128:$Y$274,0),MATCH(T$4,'ART Totals'!$Z$127:$AT$127,0))*VLOOKUP($M65,'Algorithms &amp; Assumptions'!$B$10:$H$129,5,FALSE))
+(INDEX('ART Forecast'!$C$8:$W$127,MATCH($M65,'ART Forecast'!$B$8:$B$127,0),MATCH(T$4,'ART Forecast'!$C$7:$W$7,0))*VLOOKUP($M65,'Algorithms &amp; Assumptions'!$B$10:$H$129,6,FALSE)*(1-VLOOKUP($M65,'Algorithms &amp; Assumptions'!$B$10:$J$129,9,FALSE))
+(INDEX('ART Forecast'!$C$8:$W$127,MATCH($M65,'ART Forecast'!$B$8:$B$127,0),MATCH(T$4,'ART Forecast'!$C$7:$W$7,0))*VLOOKUP($M65,'Algorithms &amp; Assumptions'!$B$10:$H$129,7,FALSE)*VLOOKUP($M65,'Algorithms &amp; Assumptions'!$B$10:$J$129,9,FALSE)*(VLOOKUP($M65,'Algorithms &amp; Assumptions'!$B$10:$C$129,2,FALSE))))</f>
        <v>11848.16776</v>
      </c>
      <c r="U65" s="6"/>
      <c r="V65" s="29" t="str">
        <f t="shared" si="14"/>
        <v>Kazakhstan</v>
      </c>
      <c r="W65" s="63">
        <f>(INDEX('ART Totals'!$Z$251:$AT$370,MATCH($V65,'ART Totals'!$Y$251:$Y$370,0),MATCH(W$4,'ART Totals'!$Z$250:$AT$250,0))*VLOOKUP($V65,'Algorithms &amp; Assumptions'!$B$10:$H$129,5,FALSE))
+(INDEX('ART Forecast'!$C$131:$W$250,MATCH($V65,'ART Forecast'!$B$131:$B$250,0),MATCH(W$4,'ART Forecast'!$C$130:$W$130,0))*VLOOKUP($V65,'Algorithms &amp; Assumptions'!$B$10:$H$129,6,FALSE)*(1-VLOOKUP($V65,'Algorithms &amp; Assumptions'!$B$10:$J$129,9,FALSE))
+(INDEX('ART Forecast'!$C$131:$W$250,MATCH($V65,'ART Forecast'!$B$131:$B$250,0),MATCH(W$4,'ART Forecast'!$C$130:$W$130,0))*VLOOKUP($V65,'Algorithms &amp; Assumptions'!$B$10:$H$129,7,FALSE)*VLOOKUP($V65,'Algorithms &amp; Assumptions'!$B$10:$J$129,9,FALSE)*(VLOOKUP($V65,'Algorithms &amp; Assumptions'!$B$10:$C$129,2,FALSE))))</f>
        <v>81.784560000000013</v>
      </c>
      <c r="X65" s="63">
        <f>(INDEX('ART Totals'!$Z$251:$AT$370,MATCH($V65,'ART Totals'!$Y$251:$Y$370,0),MATCH(X$4,'ART Totals'!$Z$250:$AT$250,0))*VLOOKUP($V65,'Algorithms &amp; Assumptions'!$B$10:$H$129,5,FALSE))
+(INDEX('ART Forecast'!$C$131:$W$250,MATCH($V65,'ART Forecast'!$B$131:$B$250,0),MATCH(X$4,'ART Forecast'!$C$130:$W$130,0))*VLOOKUP($V65,'Algorithms &amp; Assumptions'!$B$10:$H$129,6,FALSE)*(1-VLOOKUP($V65,'Algorithms &amp; Assumptions'!$B$10:$J$129,9,FALSE))
+(INDEX('ART Forecast'!$C$131:$W$250,MATCH($V65,'ART Forecast'!$B$131:$B$250,0),MATCH(X$4,'ART Forecast'!$C$130:$W$130,0))*VLOOKUP($V65,'Algorithms &amp; Assumptions'!$B$10:$H$129,7,FALSE)*VLOOKUP($V65,'Algorithms &amp; Assumptions'!$B$10:$J$129,9,FALSE)*(VLOOKUP($V65,'Algorithms &amp; Assumptions'!$B$10:$C$129,2,FALSE))))</f>
        <v>35.999186666666674</v>
      </c>
      <c r="Y65" s="63">
        <f>(INDEX('ART Totals'!$Z$251:$AT$370,MATCH($V65,'ART Totals'!$Y$251:$Y$370,0),MATCH(Y$4,'ART Totals'!$Z$250:$AT$250,0))*VLOOKUP($V65,'Algorithms &amp; Assumptions'!$B$10:$H$129,5,FALSE))
+(INDEX('ART Forecast'!$C$131:$W$250,MATCH($V65,'ART Forecast'!$B$131:$B$250,0),MATCH(Y$4,'ART Forecast'!$C$130:$W$130,0))*VLOOKUP($V65,'Algorithms &amp; Assumptions'!$B$10:$H$129,6,FALSE)*(1-VLOOKUP($V65,'Algorithms &amp; Assumptions'!$B$10:$J$129,9,FALSE))
+(INDEX('ART Forecast'!$C$131:$W$250,MATCH($V65,'ART Forecast'!$B$131:$B$250,0),MATCH(Y$4,'ART Forecast'!$C$130:$W$130,0))*VLOOKUP($V65,'Algorithms &amp; Assumptions'!$B$10:$H$129,7,FALSE)*VLOOKUP($V65,'Algorithms &amp; Assumptions'!$B$10:$J$129,9,FALSE)*(VLOOKUP($V65,'Algorithms &amp; Assumptions'!$B$10:$C$129,2,FALSE))))</f>
        <v>26.055479999999982</v>
      </c>
      <c r="Z65" s="63">
        <f>(INDEX('ART Totals'!$Z$251:$AT$370,MATCH($V65,'ART Totals'!$Y$251:$Y$370,0),MATCH(Z$4,'ART Totals'!$Z$250:$AT$250,0))*VLOOKUP($V65,'Algorithms &amp; Assumptions'!$B$10:$H$129,5,FALSE))
+(INDEX('ART Forecast'!$C$131:$W$250,MATCH($V65,'ART Forecast'!$B$131:$B$250,0),MATCH(Z$4,'ART Forecast'!$C$130:$W$130,0))*VLOOKUP($V65,'Algorithms &amp; Assumptions'!$B$10:$H$129,6,FALSE)*(1-VLOOKUP($V65,'Algorithms &amp; Assumptions'!$B$10:$J$129,9,FALSE))
+(INDEX('ART Forecast'!$C$131:$W$250,MATCH($V65,'ART Forecast'!$B$131:$B$250,0),MATCH(Z$4,'ART Forecast'!$C$130:$W$130,0))*VLOOKUP($V65,'Algorithms &amp; Assumptions'!$B$10:$H$129,7,FALSE)*VLOOKUP($V65,'Algorithms &amp; Assumptions'!$B$10:$J$129,9,FALSE)*(VLOOKUP($V65,'Algorithms &amp; Assumptions'!$B$10:$C$129,2,FALSE))))</f>
        <v>19.888439999999999</v>
      </c>
      <c r="AA65" s="63">
        <f>(INDEX('ART Totals'!$Z$251:$AT$370,MATCH($V65,'ART Totals'!$Y$251:$Y$370,0),MATCH(AA$4,'ART Totals'!$Z$250:$AT$250,0))*VLOOKUP($V65,'Algorithms &amp; Assumptions'!$B$10:$H$129,5,FALSE))
+(INDEX('ART Forecast'!$C$131:$W$250,MATCH($V65,'ART Forecast'!$B$131:$B$250,0),MATCH(AA$4,'ART Forecast'!$C$130:$W$130,0))*VLOOKUP($V65,'Algorithms &amp; Assumptions'!$B$10:$H$129,6,FALSE)*(1-VLOOKUP($V65,'Algorithms &amp; Assumptions'!$B$10:$J$129,9,FALSE))
+(INDEX('ART Forecast'!$C$131:$W$250,MATCH($V65,'ART Forecast'!$B$131:$B$250,0),MATCH(AA$4,'ART Forecast'!$C$130:$W$130,0))*VLOOKUP($V65,'Algorithms &amp; Assumptions'!$B$10:$H$129,7,FALSE)*VLOOKUP($V65,'Algorithms &amp; Assumptions'!$B$10:$J$129,9,FALSE)*(VLOOKUP($V65,'Algorithms &amp; Assumptions'!$B$10:$C$129,2,FALSE))))</f>
        <v>15.939733333333331</v>
      </c>
      <c r="AB65" s="63">
        <f>(INDEX('ART Totals'!$Z$251:$AT$370,MATCH($V65,'ART Totals'!$Y$251:$Y$370,0),MATCH(AB$4,'ART Totals'!$Z$250:$AT$250,0))*VLOOKUP($V65,'Algorithms &amp; Assumptions'!$B$10:$H$129,5,FALSE))
+(INDEX('ART Forecast'!$C$131:$W$250,MATCH($V65,'ART Forecast'!$B$131:$B$250,0),MATCH(AB$4,'ART Forecast'!$C$130:$W$130,0))*VLOOKUP($V65,'Algorithms &amp; Assumptions'!$B$10:$H$129,6,FALSE)*(1-VLOOKUP($V65,'Algorithms &amp; Assumptions'!$B$10:$J$129,9,FALSE))
+(INDEX('ART Forecast'!$C$131:$W$250,MATCH($V65,'ART Forecast'!$B$131:$B$250,0),MATCH(AB$4,'ART Forecast'!$C$130:$W$130,0))*VLOOKUP($V65,'Algorithms &amp; Assumptions'!$B$10:$H$129,7,FALSE)*VLOOKUP($V65,'Algorithms &amp; Assumptions'!$B$10:$J$129,9,FALSE)*(VLOOKUP($V65,'Algorithms &amp; Assumptions'!$B$10:$C$129,2,FALSE))))</f>
        <v>11.991026666666663</v>
      </c>
      <c r="AC65" s="63">
        <f>(INDEX('ART Totals'!$Z$251:$AT$370,MATCH($V65,'ART Totals'!$Y$251:$Y$370,0),MATCH(AC$4,'ART Totals'!$Z$250:$AT$250,0))*VLOOKUP($V65,'Algorithms &amp; Assumptions'!$B$10:$H$129,5,FALSE))
+(INDEX('ART Forecast'!$C$131:$W$250,MATCH($V65,'ART Forecast'!$B$131:$B$250,0),MATCH(AC$4,'ART Forecast'!$C$130:$W$130,0))*VLOOKUP($V65,'Algorithms &amp; Assumptions'!$B$10:$H$129,6,FALSE)*(1-VLOOKUP($V65,'Algorithms &amp; Assumptions'!$B$10:$J$129,9,FALSE))
+(INDEX('ART Forecast'!$C$131:$W$250,MATCH($V65,'ART Forecast'!$B$131:$B$250,0),MATCH(AC$4,'ART Forecast'!$C$130:$W$130,0))*VLOOKUP($V65,'Algorithms &amp; Assumptions'!$B$10:$H$129,7,FALSE)*VLOOKUP($V65,'Algorithms &amp; Assumptions'!$B$10:$J$129,9,FALSE)*(VLOOKUP($V65,'Algorithms &amp; Assumptions'!$B$10:$C$129,2,FALSE))))</f>
        <v>8.0423199999999948</v>
      </c>
    </row>
    <row r="66" spans="2:29" x14ac:dyDescent="0.35">
      <c r="B66" s="29" t="str">
        <f>'ART Totals'!B65</f>
        <v>Kenya</v>
      </c>
      <c r="C66" s="25">
        <f t="shared" si="4"/>
        <v>227813.75430000003</v>
      </c>
      <c r="D66" s="25">
        <f t="shared" si="5"/>
        <v>267381.48579999997</v>
      </c>
      <c r="E66" s="25">
        <f t="shared" si="6"/>
        <v>207327.98240000007</v>
      </c>
      <c r="F66" s="25">
        <f t="shared" si="7"/>
        <v>206225.01900000006</v>
      </c>
      <c r="G66" s="25">
        <f t="shared" si="8"/>
        <v>205122.05560000005</v>
      </c>
      <c r="H66" s="25">
        <f t="shared" si="9"/>
        <v>204019.09220000007</v>
      </c>
      <c r="I66" s="25">
        <f t="shared" si="10"/>
        <v>203529.70880000005</v>
      </c>
      <c r="M66" s="29" t="str">
        <f t="shared" si="13"/>
        <v>Kenya</v>
      </c>
      <c r="N66" s="62">
        <f>(INDEX('ART Totals'!$Z$128:$AT$274,MATCH($M66,'ART Totals'!$Y$128:$Y$274,0),MATCH(N$4,'ART Totals'!$Z$127:$AT$127,0))*VLOOKUP($M66,'Algorithms &amp; Assumptions'!$B$10:$H$129,5,FALSE))
+(INDEX('ART Forecast'!$C$8:$W$127,MATCH($M66,'ART Forecast'!$B$8:$B$127,0),MATCH(N$4,'ART Forecast'!$C$7:$W$7,0))*VLOOKUP($M66,'Algorithms &amp; Assumptions'!$B$10:$H$129,6,FALSE)*(1-VLOOKUP($M66,'Algorithms &amp; Assumptions'!$B$10:$J$129,9,FALSE))
+(INDEX('ART Forecast'!$C$8:$W$127,MATCH($M66,'ART Forecast'!$B$8:$B$127,0),MATCH(N$4,'ART Forecast'!$C$7:$W$7,0))*VLOOKUP($M66,'Algorithms &amp; Assumptions'!$B$10:$H$129,7,FALSE)*VLOOKUP($M66,'Algorithms &amp; Assumptions'!$B$10:$J$129,9,FALSE)*(VLOOKUP($M66,'Algorithms &amp; Assumptions'!$B$10:$C$129,2,FALSE))))</f>
        <v>221961.89510000002</v>
      </c>
      <c r="O66" s="62">
        <f>(INDEX('ART Totals'!$Z$128:$AT$274,MATCH($M66,'ART Totals'!$Y$128:$Y$274,0),MATCH(O$4,'ART Totals'!$Z$127:$AT$127,0))*VLOOKUP($M66,'Algorithms &amp; Assumptions'!$B$10:$H$129,5,FALSE))
+(INDEX('ART Forecast'!$C$8:$W$127,MATCH($M66,'ART Forecast'!$B$8:$B$127,0),MATCH(O$4,'ART Forecast'!$C$7:$W$7,0))*VLOOKUP($M66,'Algorithms &amp; Assumptions'!$B$10:$H$129,6,FALSE)*(1-VLOOKUP($M66,'Algorithms &amp; Assumptions'!$B$10:$J$129,9,FALSE))
+(INDEX('ART Forecast'!$C$8:$W$127,MATCH($M66,'ART Forecast'!$B$8:$B$127,0),MATCH(O$4,'ART Forecast'!$C$7:$W$7,0))*VLOOKUP($M66,'Algorithms &amp; Assumptions'!$B$10:$H$129,7,FALSE)*VLOOKUP($M66,'Algorithms &amp; Assumptions'!$B$10:$J$129,9,FALSE)*(VLOOKUP($M66,'Algorithms &amp; Assumptions'!$B$10:$C$129,2,FALSE))))</f>
        <v>261295.53999999998</v>
      </c>
      <c r="P66" s="62">
        <f>(INDEX('ART Totals'!$Z$128:$AT$274,MATCH($M66,'ART Totals'!$Y$128:$Y$274,0),MATCH(P$4,'ART Totals'!$Z$127:$AT$127,0))*VLOOKUP($M66,'Algorithms &amp; Assumptions'!$B$10:$H$129,5,FALSE))
+(INDEX('ART Forecast'!$C$8:$W$127,MATCH($M66,'ART Forecast'!$B$8:$B$127,0),MATCH(P$4,'ART Forecast'!$C$7:$W$7,0))*VLOOKUP($M66,'Algorithms &amp; Assumptions'!$B$10:$H$129,6,FALSE)*(1-VLOOKUP($M66,'Algorithms &amp; Assumptions'!$B$10:$J$129,9,FALSE))
+(INDEX('ART Forecast'!$C$8:$W$127,MATCH($M66,'ART Forecast'!$B$8:$B$127,0),MATCH(P$4,'ART Forecast'!$C$7:$W$7,0))*VLOOKUP($M66,'Algorithms &amp; Assumptions'!$B$10:$H$129,7,FALSE)*VLOOKUP($M66,'Algorithms &amp; Assumptions'!$B$10:$J$129,9,FALSE)*(VLOOKUP($M66,'Algorithms &amp; Assumptions'!$B$10:$C$129,2,FALSE))))</f>
        <v>202345.00000000006</v>
      </c>
      <c r="Q66" s="62">
        <f>(INDEX('ART Totals'!$Z$128:$AT$274,MATCH($M66,'ART Totals'!$Y$128:$Y$274,0),MATCH(Q$4,'ART Totals'!$Z$127:$AT$127,0))*VLOOKUP($M66,'Algorithms &amp; Assumptions'!$B$10:$H$129,5,FALSE))
+(INDEX('ART Forecast'!$C$8:$W$127,MATCH($M66,'ART Forecast'!$B$8:$B$127,0),MATCH(Q$4,'ART Forecast'!$C$7:$W$7,0))*VLOOKUP($M66,'Algorithms &amp; Assumptions'!$B$10:$H$129,6,FALSE)*(1-VLOOKUP($M66,'Algorithms &amp; Assumptions'!$B$10:$J$129,9,FALSE))
+(INDEX('ART Forecast'!$C$8:$W$127,MATCH($M66,'ART Forecast'!$B$8:$B$127,0),MATCH(Q$4,'ART Forecast'!$C$7:$W$7,0))*VLOOKUP($M66,'Algorithms &amp; Assumptions'!$B$10:$H$129,7,FALSE)*VLOOKUP($M66,'Algorithms &amp; Assumptions'!$B$10:$J$129,9,FALSE)*(VLOOKUP($M66,'Algorithms &amp; Assumptions'!$B$10:$C$129,2,FALSE))))</f>
        <v>202345.00000000006</v>
      </c>
      <c r="R66" s="62">
        <f>(INDEX('ART Totals'!$Z$128:$AT$274,MATCH($M66,'ART Totals'!$Y$128:$Y$274,0),MATCH(R$4,'ART Totals'!$Z$127:$AT$127,0))*VLOOKUP($M66,'Algorithms &amp; Assumptions'!$B$10:$H$129,5,FALSE))
+(INDEX('ART Forecast'!$C$8:$W$127,MATCH($M66,'ART Forecast'!$B$8:$B$127,0),MATCH(R$4,'ART Forecast'!$C$7:$W$7,0))*VLOOKUP($M66,'Algorithms &amp; Assumptions'!$B$10:$H$129,6,FALSE)*(1-VLOOKUP($M66,'Algorithms &amp; Assumptions'!$B$10:$J$129,9,FALSE))
+(INDEX('ART Forecast'!$C$8:$W$127,MATCH($M66,'ART Forecast'!$B$8:$B$127,0),MATCH(R$4,'ART Forecast'!$C$7:$W$7,0))*VLOOKUP($M66,'Algorithms &amp; Assumptions'!$B$10:$H$129,7,FALSE)*VLOOKUP($M66,'Algorithms &amp; Assumptions'!$B$10:$J$129,9,FALSE)*(VLOOKUP($M66,'Algorithms &amp; Assumptions'!$B$10:$C$129,2,FALSE))))</f>
        <v>202345.00000000006</v>
      </c>
      <c r="S66" s="62">
        <f>(INDEX('ART Totals'!$Z$128:$AT$274,MATCH($M66,'ART Totals'!$Y$128:$Y$274,0),MATCH(S$4,'ART Totals'!$Z$127:$AT$127,0))*VLOOKUP($M66,'Algorithms &amp; Assumptions'!$B$10:$H$129,5,FALSE))
+(INDEX('ART Forecast'!$C$8:$W$127,MATCH($M66,'ART Forecast'!$B$8:$B$127,0),MATCH(S$4,'ART Forecast'!$C$7:$W$7,0))*VLOOKUP($M66,'Algorithms &amp; Assumptions'!$B$10:$H$129,6,FALSE)*(1-VLOOKUP($M66,'Algorithms &amp; Assumptions'!$B$10:$J$129,9,FALSE))
+(INDEX('ART Forecast'!$C$8:$W$127,MATCH($M66,'ART Forecast'!$B$8:$B$127,0),MATCH(S$4,'ART Forecast'!$C$7:$W$7,0))*VLOOKUP($M66,'Algorithms &amp; Assumptions'!$B$10:$H$129,7,FALSE)*VLOOKUP($M66,'Algorithms &amp; Assumptions'!$B$10:$J$129,9,FALSE)*(VLOOKUP($M66,'Algorithms &amp; Assumptions'!$B$10:$C$129,2,FALSE))))</f>
        <v>202345.00000000006</v>
      </c>
      <c r="T66" s="62">
        <f>(INDEX('ART Totals'!$Z$128:$AT$274,MATCH($M66,'ART Totals'!$Y$128:$Y$274,0),MATCH(T$4,'ART Totals'!$Z$127:$AT$127,0))*VLOOKUP($M66,'Algorithms &amp; Assumptions'!$B$10:$H$129,5,FALSE))
+(INDEX('ART Forecast'!$C$8:$W$127,MATCH($M66,'ART Forecast'!$B$8:$B$127,0),MATCH(T$4,'ART Forecast'!$C$7:$W$7,0))*VLOOKUP($M66,'Algorithms &amp; Assumptions'!$B$10:$H$129,6,FALSE)*(1-VLOOKUP($M66,'Algorithms &amp; Assumptions'!$B$10:$J$129,9,FALSE))
+(INDEX('ART Forecast'!$C$8:$W$127,MATCH($M66,'ART Forecast'!$B$8:$B$127,0),MATCH(T$4,'ART Forecast'!$C$7:$W$7,0))*VLOOKUP($M66,'Algorithms &amp; Assumptions'!$B$10:$H$129,7,FALSE)*VLOOKUP($M66,'Algorithms &amp; Assumptions'!$B$10:$J$129,9,FALSE)*(VLOOKUP($M66,'Algorithms &amp; Assumptions'!$B$10:$C$129,2,FALSE))))</f>
        <v>202345.00000000006</v>
      </c>
      <c r="U66" s="6"/>
      <c r="V66" s="29" t="str">
        <f t="shared" si="14"/>
        <v>Kenya</v>
      </c>
      <c r="W66" s="63">
        <f>(INDEX('ART Totals'!$Z$251:$AT$370,MATCH($V66,'ART Totals'!$Y$251:$Y$370,0),MATCH(W$4,'ART Totals'!$Z$250:$AT$250,0))*VLOOKUP($V66,'Algorithms &amp; Assumptions'!$B$10:$H$129,5,FALSE))
+(INDEX('ART Forecast'!$C$131:$W$250,MATCH($V66,'ART Forecast'!$B$131:$B$250,0),MATCH(W$4,'ART Forecast'!$C$130:$W$130,0))*VLOOKUP($V66,'Algorithms &amp; Assumptions'!$B$10:$H$129,6,FALSE)*(1-VLOOKUP($V66,'Algorithms &amp; Assumptions'!$B$10:$J$129,9,FALSE))
+(INDEX('ART Forecast'!$C$131:$W$250,MATCH($V66,'ART Forecast'!$B$131:$B$250,0),MATCH(W$4,'ART Forecast'!$C$130:$W$130,0))*VLOOKUP($V66,'Algorithms &amp; Assumptions'!$B$10:$H$129,7,FALSE)*VLOOKUP($V66,'Algorithms &amp; Assumptions'!$B$10:$J$129,9,FALSE)*(VLOOKUP($V66,'Algorithms &amp; Assumptions'!$B$10:$C$129,2,FALSE))))</f>
        <v>5851.8592000000008</v>
      </c>
      <c r="X66" s="63">
        <f>(INDEX('ART Totals'!$Z$251:$AT$370,MATCH($V66,'ART Totals'!$Y$251:$Y$370,0),MATCH(X$4,'ART Totals'!$Z$250:$AT$250,0))*VLOOKUP($V66,'Algorithms &amp; Assumptions'!$B$10:$H$129,5,FALSE))
+(INDEX('ART Forecast'!$C$131:$W$250,MATCH($V66,'ART Forecast'!$B$131:$B$250,0),MATCH(X$4,'ART Forecast'!$C$130:$W$130,0))*VLOOKUP($V66,'Algorithms &amp; Assumptions'!$B$10:$H$129,6,FALSE)*(1-VLOOKUP($V66,'Algorithms &amp; Assumptions'!$B$10:$J$129,9,FALSE))
+(INDEX('ART Forecast'!$C$131:$W$250,MATCH($V66,'ART Forecast'!$B$131:$B$250,0),MATCH(X$4,'ART Forecast'!$C$130:$W$130,0))*VLOOKUP($V66,'Algorithms &amp; Assumptions'!$B$10:$H$129,7,FALSE)*VLOOKUP($V66,'Algorithms &amp; Assumptions'!$B$10:$J$129,9,FALSE)*(VLOOKUP($V66,'Algorithms &amp; Assumptions'!$B$10:$C$129,2,FALSE))))</f>
        <v>6085.9457999999995</v>
      </c>
      <c r="Y66" s="63">
        <f>(INDEX('ART Totals'!$Z$251:$AT$370,MATCH($V66,'ART Totals'!$Y$251:$Y$370,0),MATCH(Y$4,'ART Totals'!$Z$250:$AT$250,0))*VLOOKUP($V66,'Algorithms &amp; Assumptions'!$B$10:$H$129,5,FALSE))
+(INDEX('ART Forecast'!$C$131:$W$250,MATCH($V66,'ART Forecast'!$B$131:$B$250,0),MATCH(Y$4,'ART Forecast'!$C$130:$W$130,0))*VLOOKUP($V66,'Algorithms &amp; Assumptions'!$B$10:$H$129,6,FALSE)*(1-VLOOKUP($V66,'Algorithms &amp; Assumptions'!$B$10:$J$129,9,FALSE))
+(INDEX('ART Forecast'!$C$131:$W$250,MATCH($V66,'ART Forecast'!$B$131:$B$250,0),MATCH(Y$4,'ART Forecast'!$C$130:$W$130,0))*VLOOKUP($V66,'Algorithms &amp; Assumptions'!$B$10:$H$129,7,FALSE)*VLOOKUP($V66,'Algorithms &amp; Assumptions'!$B$10:$J$129,9,FALSE)*(VLOOKUP($V66,'Algorithms &amp; Assumptions'!$B$10:$C$129,2,FALSE))))</f>
        <v>4982.9824000000053</v>
      </c>
      <c r="Z66" s="63">
        <f>(INDEX('ART Totals'!$Z$251:$AT$370,MATCH($V66,'ART Totals'!$Y$251:$Y$370,0),MATCH(Z$4,'ART Totals'!$Z$250:$AT$250,0))*VLOOKUP($V66,'Algorithms &amp; Assumptions'!$B$10:$H$129,5,FALSE))
+(INDEX('ART Forecast'!$C$131:$W$250,MATCH($V66,'ART Forecast'!$B$131:$B$250,0),MATCH(Z$4,'ART Forecast'!$C$130:$W$130,0))*VLOOKUP($V66,'Algorithms &amp; Assumptions'!$B$10:$H$129,6,FALSE)*(1-VLOOKUP($V66,'Algorithms &amp; Assumptions'!$B$10:$J$129,9,FALSE))
+(INDEX('ART Forecast'!$C$131:$W$250,MATCH($V66,'ART Forecast'!$B$131:$B$250,0),MATCH(Z$4,'ART Forecast'!$C$130:$W$130,0))*VLOOKUP($V66,'Algorithms &amp; Assumptions'!$B$10:$H$129,7,FALSE)*VLOOKUP($V66,'Algorithms &amp; Assumptions'!$B$10:$J$129,9,FALSE)*(VLOOKUP($V66,'Algorithms &amp; Assumptions'!$B$10:$C$129,2,FALSE))))</f>
        <v>3880.0190000000039</v>
      </c>
      <c r="AA66" s="63">
        <f>(INDEX('ART Totals'!$Z$251:$AT$370,MATCH($V66,'ART Totals'!$Y$251:$Y$370,0),MATCH(AA$4,'ART Totals'!$Z$250:$AT$250,0))*VLOOKUP($V66,'Algorithms &amp; Assumptions'!$B$10:$H$129,5,FALSE))
+(INDEX('ART Forecast'!$C$131:$W$250,MATCH($V66,'ART Forecast'!$B$131:$B$250,0),MATCH(AA$4,'ART Forecast'!$C$130:$W$130,0))*VLOOKUP($V66,'Algorithms &amp; Assumptions'!$B$10:$H$129,6,FALSE)*(1-VLOOKUP($V66,'Algorithms &amp; Assumptions'!$B$10:$J$129,9,FALSE))
+(INDEX('ART Forecast'!$C$131:$W$250,MATCH($V66,'ART Forecast'!$B$131:$B$250,0),MATCH(AA$4,'ART Forecast'!$C$130:$W$130,0))*VLOOKUP($V66,'Algorithms &amp; Assumptions'!$B$10:$H$129,7,FALSE)*VLOOKUP($V66,'Algorithms &amp; Assumptions'!$B$10:$J$129,9,FALSE)*(VLOOKUP($V66,'Algorithms &amp; Assumptions'!$B$10:$C$129,2,FALSE))))</f>
        <v>2777.0556000000015</v>
      </c>
      <c r="AB66" s="63">
        <f>(INDEX('ART Totals'!$Z$251:$AT$370,MATCH($V66,'ART Totals'!$Y$251:$Y$370,0),MATCH(AB$4,'ART Totals'!$Z$250:$AT$250,0))*VLOOKUP($V66,'Algorithms &amp; Assumptions'!$B$10:$H$129,5,FALSE))
+(INDEX('ART Forecast'!$C$131:$W$250,MATCH($V66,'ART Forecast'!$B$131:$B$250,0),MATCH(AB$4,'ART Forecast'!$C$130:$W$130,0))*VLOOKUP($V66,'Algorithms &amp; Assumptions'!$B$10:$H$129,6,FALSE)*(1-VLOOKUP($V66,'Algorithms &amp; Assumptions'!$B$10:$J$129,9,FALSE))
+(INDEX('ART Forecast'!$C$131:$W$250,MATCH($V66,'ART Forecast'!$B$131:$B$250,0),MATCH(AB$4,'ART Forecast'!$C$130:$W$130,0))*VLOOKUP($V66,'Algorithms &amp; Assumptions'!$B$10:$H$129,7,FALSE)*VLOOKUP($V66,'Algorithms &amp; Assumptions'!$B$10:$J$129,9,FALSE)*(VLOOKUP($V66,'Algorithms &amp; Assumptions'!$B$10:$C$129,2,FALSE))))</f>
        <v>1674.0921999999996</v>
      </c>
      <c r="AC66" s="63">
        <f>(INDEX('ART Totals'!$Z$251:$AT$370,MATCH($V66,'ART Totals'!$Y$251:$Y$370,0),MATCH(AC$4,'ART Totals'!$Z$250:$AT$250,0))*VLOOKUP($V66,'Algorithms &amp; Assumptions'!$B$10:$H$129,5,FALSE))
+(INDEX('ART Forecast'!$C$131:$W$250,MATCH($V66,'ART Forecast'!$B$131:$B$250,0),MATCH(AC$4,'ART Forecast'!$C$130:$W$130,0))*VLOOKUP($V66,'Algorithms &amp; Assumptions'!$B$10:$H$129,6,FALSE)*(1-VLOOKUP($V66,'Algorithms &amp; Assumptions'!$B$10:$J$129,9,FALSE))
+(INDEX('ART Forecast'!$C$131:$W$250,MATCH($V66,'ART Forecast'!$B$131:$B$250,0),MATCH(AC$4,'ART Forecast'!$C$130:$W$130,0))*VLOOKUP($V66,'Algorithms &amp; Assumptions'!$B$10:$H$129,7,FALSE)*VLOOKUP($V66,'Algorithms &amp; Assumptions'!$B$10:$J$129,9,FALSE)*(VLOOKUP($V66,'Algorithms &amp; Assumptions'!$B$10:$C$129,2,FALSE))))</f>
        <v>1184.708800000001</v>
      </c>
    </row>
    <row r="67" spans="2:29" x14ac:dyDescent="0.35">
      <c r="B67" s="29" t="str">
        <f>'ART Totals'!B66</f>
        <v>Kyrgyzstan</v>
      </c>
      <c r="C67" s="25">
        <f t="shared" si="4"/>
        <v>1801.0700400000005</v>
      </c>
      <c r="D67" s="25">
        <f t="shared" si="5"/>
        <v>1816.6787466666658</v>
      </c>
      <c r="E67" s="25">
        <f t="shared" si="6"/>
        <v>1932.3738133333327</v>
      </c>
      <c r="F67" s="25">
        <f t="shared" si="7"/>
        <v>2054.1382399999998</v>
      </c>
      <c r="G67" s="25">
        <f t="shared" si="8"/>
        <v>2175.9026666666655</v>
      </c>
      <c r="H67" s="25">
        <f t="shared" si="9"/>
        <v>2297.6670933333335</v>
      </c>
      <c r="I67" s="25">
        <f t="shared" si="10"/>
        <v>2419.4315200000005</v>
      </c>
      <c r="M67" s="29" t="str">
        <f t="shared" si="13"/>
        <v>Kyrgyzstan</v>
      </c>
      <c r="N67" s="62">
        <f>(INDEX('ART Totals'!$Z$128:$AT$274,MATCH($M67,'ART Totals'!$Y$128:$Y$274,0),MATCH(N$4,'ART Totals'!$Z$127:$AT$127,0))*VLOOKUP($M67,'Algorithms &amp; Assumptions'!$B$10:$H$129,5,FALSE))
+(INDEX('ART Forecast'!$C$8:$W$127,MATCH($M67,'ART Forecast'!$B$8:$B$127,0),MATCH(N$4,'ART Forecast'!$C$7:$W$7,0))*VLOOKUP($M67,'Algorithms &amp; Assumptions'!$B$10:$H$129,6,FALSE)*(1-VLOOKUP($M67,'Algorithms &amp; Assumptions'!$B$10:$J$129,9,FALSE))
+(INDEX('ART Forecast'!$C$8:$W$127,MATCH($M67,'ART Forecast'!$B$8:$B$127,0),MATCH(N$4,'ART Forecast'!$C$7:$W$7,0))*VLOOKUP($M67,'Algorithms &amp; Assumptions'!$B$10:$H$129,7,FALSE)*VLOOKUP($M67,'Algorithms &amp; Assumptions'!$B$10:$J$129,9,FALSE)*(VLOOKUP($M67,'Algorithms &amp; Assumptions'!$B$10:$C$129,2,FALSE))))</f>
        <v>1788.5049600000004</v>
      </c>
      <c r="O67" s="62">
        <f>(INDEX('ART Totals'!$Z$128:$AT$274,MATCH($M67,'ART Totals'!$Y$128:$Y$274,0),MATCH(O$4,'ART Totals'!$Z$127:$AT$127,0))*VLOOKUP($M67,'Algorithms &amp; Assumptions'!$B$10:$H$129,5,FALSE))
+(INDEX('ART Forecast'!$C$8:$W$127,MATCH($M67,'ART Forecast'!$B$8:$B$127,0),MATCH(O$4,'ART Forecast'!$C$7:$W$7,0))*VLOOKUP($M67,'Algorithms &amp; Assumptions'!$B$10:$H$129,6,FALSE)*(1-VLOOKUP($M67,'Algorithms &amp; Assumptions'!$B$10:$J$129,9,FALSE))
+(INDEX('ART Forecast'!$C$8:$W$127,MATCH($M67,'ART Forecast'!$B$8:$B$127,0),MATCH(O$4,'ART Forecast'!$C$7:$W$7,0))*VLOOKUP($M67,'Algorithms &amp; Assumptions'!$B$10:$H$129,7,FALSE)*VLOOKUP($M67,'Algorithms &amp; Assumptions'!$B$10:$J$129,9,FALSE)*(VLOOKUP($M67,'Algorithms &amp; Assumptions'!$B$10:$C$129,2,FALSE))))</f>
        <v>1810.6093866666658</v>
      </c>
      <c r="P67" s="62">
        <f>(INDEX('ART Totals'!$Z$128:$AT$274,MATCH($M67,'ART Totals'!$Y$128:$Y$274,0),MATCH(P$4,'ART Totals'!$Z$127:$AT$127,0))*VLOOKUP($M67,'Algorithms &amp; Assumptions'!$B$10:$H$129,5,FALSE))
+(INDEX('ART Forecast'!$C$8:$W$127,MATCH($M67,'ART Forecast'!$B$8:$B$127,0),MATCH(P$4,'ART Forecast'!$C$7:$W$7,0))*VLOOKUP($M67,'Algorithms &amp; Assumptions'!$B$10:$H$129,6,FALSE)*(1-VLOOKUP($M67,'Algorithms &amp; Assumptions'!$B$10:$J$129,9,FALSE))
+(INDEX('ART Forecast'!$C$8:$W$127,MATCH($M67,'ART Forecast'!$B$8:$B$127,0),MATCH(P$4,'ART Forecast'!$C$7:$W$7,0))*VLOOKUP($M67,'Algorithms &amp; Assumptions'!$B$10:$H$129,7,FALSE)*VLOOKUP($M67,'Algorithms &amp; Assumptions'!$B$10:$J$129,9,FALSE)*(VLOOKUP($M67,'Algorithms &amp; Assumptions'!$B$10:$C$129,2,FALSE))))</f>
        <v>1932.3738133333327</v>
      </c>
      <c r="Q67" s="62">
        <f>(INDEX('ART Totals'!$Z$128:$AT$274,MATCH($M67,'ART Totals'!$Y$128:$Y$274,0),MATCH(Q$4,'ART Totals'!$Z$127:$AT$127,0))*VLOOKUP($M67,'Algorithms &amp; Assumptions'!$B$10:$H$129,5,FALSE))
+(INDEX('ART Forecast'!$C$8:$W$127,MATCH($M67,'ART Forecast'!$B$8:$B$127,0),MATCH(Q$4,'ART Forecast'!$C$7:$W$7,0))*VLOOKUP($M67,'Algorithms &amp; Assumptions'!$B$10:$H$129,6,FALSE)*(1-VLOOKUP($M67,'Algorithms &amp; Assumptions'!$B$10:$J$129,9,FALSE))
+(INDEX('ART Forecast'!$C$8:$W$127,MATCH($M67,'ART Forecast'!$B$8:$B$127,0),MATCH(Q$4,'ART Forecast'!$C$7:$W$7,0))*VLOOKUP($M67,'Algorithms &amp; Assumptions'!$B$10:$H$129,7,FALSE)*VLOOKUP($M67,'Algorithms &amp; Assumptions'!$B$10:$J$129,9,FALSE)*(VLOOKUP($M67,'Algorithms &amp; Assumptions'!$B$10:$C$129,2,FALSE))))</f>
        <v>2054.1382399999998</v>
      </c>
      <c r="R67" s="62">
        <f>(INDEX('ART Totals'!$Z$128:$AT$274,MATCH($M67,'ART Totals'!$Y$128:$Y$274,0),MATCH(R$4,'ART Totals'!$Z$127:$AT$127,0))*VLOOKUP($M67,'Algorithms &amp; Assumptions'!$B$10:$H$129,5,FALSE))
+(INDEX('ART Forecast'!$C$8:$W$127,MATCH($M67,'ART Forecast'!$B$8:$B$127,0),MATCH(R$4,'ART Forecast'!$C$7:$W$7,0))*VLOOKUP($M67,'Algorithms &amp; Assumptions'!$B$10:$H$129,6,FALSE)*(1-VLOOKUP($M67,'Algorithms &amp; Assumptions'!$B$10:$J$129,9,FALSE))
+(INDEX('ART Forecast'!$C$8:$W$127,MATCH($M67,'ART Forecast'!$B$8:$B$127,0),MATCH(R$4,'ART Forecast'!$C$7:$W$7,0))*VLOOKUP($M67,'Algorithms &amp; Assumptions'!$B$10:$H$129,7,FALSE)*VLOOKUP($M67,'Algorithms &amp; Assumptions'!$B$10:$J$129,9,FALSE)*(VLOOKUP($M67,'Algorithms &amp; Assumptions'!$B$10:$C$129,2,FALSE))))</f>
        <v>2175.9026666666655</v>
      </c>
      <c r="S67" s="62">
        <f>(INDEX('ART Totals'!$Z$128:$AT$274,MATCH($M67,'ART Totals'!$Y$128:$Y$274,0),MATCH(S$4,'ART Totals'!$Z$127:$AT$127,0))*VLOOKUP($M67,'Algorithms &amp; Assumptions'!$B$10:$H$129,5,FALSE))
+(INDEX('ART Forecast'!$C$8:$W$127,MATCH($M67,'ART Forecast'!$B$8:$B$127,0),MATCH(S$4,'ART Forecast'!$C$7:$W$7,0))*VLOOKUP($M67,'Algorithms &amp; Assumptions'!$B$10:$H$129,6,FALSE)*(1-VLOOKUP($M67,'Algorithms &amp; Assumptions'!$B$10:$J$129,9,FALSE))
+(INDEX('ART Forecast'!$C$8:$W$127,MATCH($M67,'ART Forecast'!$B$8:$B$127,0),MATCH(S$4,'ART Forecast'!$C$7:$W$7,0))*VLOOKUP($M67,'Algorithms &amp; Assumptions'!$B$10:$H$129,7,FALSE)*VLOOKUP($M67,'Algorithms &amp; Assumptions'!$B$10:$J$129,9,FALSE)*(VLOOKUP($M67,'Algorithms &amp; Assumptions'!$B$10:$C$129,2,FALSE))))</f>
        <v>2297.6670933333335</v>
      </c>
      <c r="T67" s="62">
        <f>(INDEX('ART Totals'!$Z$128:$AT$274,MATCH($M67,'ART Totals'!$Y$128:$Y$274,0),MATCH(T$4,'ART Totals'!$Z$127:$AT$127,0))*VLOOKUP($M67,'Algorithms &amp; Assumptions'!$B$10:$H$129,5,FALSE))
+(INDEX('ART Forecast'!$C$8:$W$127,MATCH($M67,'ART Forecast'!$B$8:$B$127,0),MATCH(T$4,'ART Forecast'!$C$7:$W$7,0))*VLOOKUP($M67,'Algorithms &amp; Assumptions'!$B$10:$H$129,6,FALSE)*(1-VLOOKUP($M67,'Algorithms &amp; Assumptions'!$B$10:$J$129,9,FALSE))
+(INDEX('ART Forecast'!$C$8:$W$127,MATCH($M67,'ART Forecast'!$B$8:$B$127,0),MATCH(T$4,'ART Forecast'!$C$7:$W$7,0))*VLOOKUP($M67,'Algorithms &amp; Assumptions'!$B$10:$H$129,7,FALSE)*VLOOKUP($M67,'Algorithms &amp; Assumptions'!$B$10:$J$129,9,FALSE)*(VLOOKUP($M67,'Algorithms &amp; Assumptions'!$B$10:$C$129,2,FALSE))))</f>
        <v>2419.4315200000005</v>
      </c>
      <c r="U67" s="6"/>
      <c r="V67" s="29" t="str">
        <f t="shared" si="14"/>
        <v>Kyrgyzstan</v>
      </c>
      <c r="W67" s="63">
        <f>(INDEX('ART Totals'!$Z$251:$AT$370,MATCH($V67,'ART Totals'!$Y$251:$Y$370,0),MATCH(W$4,'ART Totals'!$Z$250:$AT$250,0))*VLOOKUP($V67,'Algorithms &amp; Assumptions'!$B$10:$H$129,5,FALSE))
+(INDEX('ART Forecast'!$C$131:$W$250,MATCH($V67,'ART Forecast'!$B$131:$B$250,0),MATCH(W$4,'ART Forecast'!$C$130:$W$130,0))*VLOOKUP($V67,'Algorithms &amp; Assumptions'!$B$10:$H$129,6,FALSE)*(1-VLOOKUP($V67,'Algorithms &amp; Assumptions'!$B$10:$J$129,9,FALSE))
+(INDEX('ART Forecast'!$C$131:$W$250,MATCH($V67,'ART Forecast'!$B$131:$B$250,0),MATCH(W$4,'ART Forecast'!$C$130:$W$130,0))*VLOOKUP($V67,'Algorithms &amp; Assumptions'!$B$10:$H$129,7,FALSE)*VLOOKUP($V67,'Algorithms &amp; Assumptions'!$B$10:$J$129,9,FALSE)*(VLOOKUP($V67,'Algorithms &amp; Assumptions'!$B$10:$C$129,2,FALSE))))</f>
        <v>12.565079999999998</v>
      </c>
      <c r="X67" s="63">
        <f>(INDEX('ART Totals'!$Z$251:$AT$370,MATCH($V67,'ART Totals'!$Y$251:$Y$370,0),MATCH(X$4,'ART Totals'!$Z$250:$AT$250,0))*VLOOKUP($V67,'Algorithms &amp; Assumptions'!$B$10:$H$129,5,FALSE))
+(INDEX('ART Forecast'!$C$131:$W$250,MATCH($V67,'ART Forecast'!$B$131:$B$250,0),MATCH(X$4,'ART Forecast'!$C$130:$W$130,0))*VLOOKUP($V67,'Algorithms &amp; Assumptions'!$B$10:$H$129,6,FALSE)*(1-VLOOKUP($V67,'Algorithms &amp; Assumptions'!$B$10:$J$129,9,FALSE))
+(INDEX('ART Forecast'!$C$131:$W$250,MATCH($V67,'ART Forecast'!$B$131:$B$250,0),MATCH(X$4,'ART Forecast'!$C$130:$W$130,0))*VLOOKUP($V67,'Algorithms &amp; Assumptions'!$B$10:$H$129,7,FALSE)*VLOOKUP($V67,'Algorithms &amp; Assumptions'!$B$10:$J$129,9,FALSE)*(VLOOKUP($V67,'Algorithms &amp; Assumptions'!$B$10:$C$129,2,FALSE))))</f>
        <v>6.0693599999999988</v>
      </c>
      <c r="Y67" s="63">
        <f>(INDEX('ART Totals'!$Z$251:$AT$370,MATCH($V67,'ART Totals'!$Y$251:$Y$370,0),MATCH(Y$4,'ART Totals'!$Z$250:$AT$250,0))*VLOOKUP($V67,'Algorithms &amp; Assumptions'!$B$10:$H$129,5,FALSE))
+(INDEX('ART Forecast'!$C$131:$W$250,MATCH($V67,'ART Forecast'!$B$131:$B$250,0),MATCH(Y$4,'ART Forecast'!$C$130:$W$130,0))*VLOOKUP($V67,'Algorithms &amp; Assumptions'!$B$10:$H$129,6,FALSE)*(1-VLOOKUP($V67,'Algorithms &amp; Assumptions'!$B$10:$J$129,9,FALSE))
+(INDEX('ART Forecast'!$C$131:$W$250,MATCH($V67,'ART Forecast'!$B$131:$B$250,0),MATCH(Y$4,'ART Forecast'!$C$130:$W$130,0))*VLOOKUP($V67,'Algorithms &amp; Assumptions'!$B$10:$H$129,7,FALSE)*VLOOKUP($V67,'Algorithms &amp; Assumptions'!$B$10:$J$129,9,FALSE)*(VLOOKUP($V67,'Algorithms &amp; Assumptions'!$B$10:$C$129,2,FALSE))))</f>
        <v>0</v>
      </c>
      <c r="Z67" s="63">
        <f>(INDEX('ART Totals'!$Z$251:$AT$370,MATCH($V67,'ART Totals'!$Y$251:$Y$370,0),MATCH(Z$4,'ART Totals'!$Z$250:$AT$250,0))*VLOOKUP($V67,'Algorithms &amp; Assumptions'!$B$10:$H$129,5,FALSE))
+(INDEX('ART Forecast'!$C$131:$W$250,MATCH($V67,'ART Forecast'!$B$131:$B$250,0),MATCH(Z$4,'ART Forecast'!$C$130:$W$130,0))*VLOOKUP($V67,'Algorithms &amp; Assumptions'!$B$10:$H$129,6,FALSE)*(1-VLOOKUP($V67,'Algorithms &amp; Assumptions'!$B$10:$J$129,9,FALSE))
+(INDEX('ART Forecast'!$C$131:$W$250,MATCH($V67,'ART Forecast'!$B$131:$B$250,0),MATCH(Z$4,'ART Forecast'!$C$130:$W$130,0))*VLOOKUP($V67,'Algorithms &amp; Assumptions'!$B$10:$H$129,7,FALSE)*VLOOKUP($V67,'Algorithms &amp; Assumptions'!$B$10:$J$129,9,FALSE)*(VLOOKUP($V67,'Algorithms &amp; Assumptions'!$B$10:$C$129,2,FALSE))))</f>
        <v>0</v>
      </c>
      <c r="AA67" s="63">
        <f>(INDEX('ART Totals'!$Z$251:$AT$370,MATCH($V67,'ART Totals'!$Y$251:$Y$370,0),MATCH(AA$4,'ART Totals'!$Z$250:$AT$250,0))*VLOOKUP($V67,'Algorithms &amp; Assumptions'!$B$10:$H$129,5,FALSE))
+(INDEX('ART Forecast'!$C$131:$W$250,MATCH($V67,'ART Forecast'!$B$131:$B$250,0),MATCH(AA$4,'ART Forecast'!$C$130:$W$130,0))*VLOOKUP($V67,'Algorithms &amp; Assumptions'!$B$10:$H$129,6,FALSE)*(1-VLOOKUP($V67,'Algorithms &amp; Assumptions'!$B$10:$J$129,9,FALSE))
+(INDEX('ART Forecast'!$C$131:$W$250,MATCH($V67,'ART Forecast'!$B$131:$B$250,0),MATCH(AA$4,'ART Forecast'!$C$130:$W$130,0))*VLOOKUP($V67,'Algorithms &amp; Assumptions'!$B$10:$H$129,7,FALSE)*VLOOKUP($V67,'Algorithms &amp; Assumptions'!$B$10:$J$129,9,FALSE)*(VLOOKUP($V67,'Algorithms &amp; Assumptions'!$B$10:$C$129,2,FALSE))))</f>
        <v>0</v>
      </c>
      <c r="AB67" s="63">
        <f>(INDEX('ART Totals'!$Z$251:$AT$370,MATCH($V67,'ART Totals'!$Y$251:$Y$370,0),MATCH(AB$4,'ART Totals'!$Z$250:$AT$250,0))*VLOOKUP($V67,'Algorithms &amp; Assumptions'!$B$10:$H$129,5,FALSE))
+(INDEX('ART Forecast'!$C$131:$W$250,MATCH($V67,'ART Forecast'!$B$131:$B$250,0),MATCH(AB$4,'ART Forecast'!$C$130:$W$130,0))*VLOOKUP($V67,'Algorithms &amp; Assumptions'!$B$10:$H$129,6,FALSE)*(1-VLOOKUP($V67,'Algorithms &amp; Assumptions'!$B$10:$J$129,9,FALSE))
+(INDEX('ART Forecast'!$C$131:$W$250,MATCH($V67,'ART Forecast'!$B$131:$B$250,0),MATCH(AB$4,'ART Forecast'!$C$130:$W$130,0))*VLOOKUP($V67,'Algorithms &amp; Assumptions'!$B$10:$H$129,7,FALSE)*VLOOKUP($V67,'Algorithms &amp; Assumptions'!$B$10:$J$129,9,FALSE)*(VLOOKUP($V67,'Algorithms &amp; Assumptions'!$B$10:$C$129,2,FALSE))))</f>
        <v>0</v>
      </c>
      <c r="AC67" s="63">
        <f>(INDEX('ART Totals'!$Z$251:$AT$370,MATCH($V67,'ART Totals'!$Y$251:$Y$370,0),MATCH(AC$4,'ART Totals'!$Z$250:$AT$250,0))*VLOOKUP($V67,'Algorithms &amp; Assumptions'!$B$10:$H$129,5,FALSE))
+(INDEX('ART Forecast'!$C$131:$W$250,MATCH($V67,'ART Forecast'!$B$131:$B$250,0),MATCH(AC$4,'ART Forecast'!$C$130:$W$130,0))*VLOOKUP($V67,'Algorithms &amp; Assumptions'!$B$10:$H$129,6,FALSE)*(1-VLOOKUP($V67,'Algorithms &amp; Assumptions'!$B$10:$J$129,9,FALSE))
+(INDEX('ART Forecast'!$C$131:$W$250,MATCH($V67,'ART Forecast'!$B$131:$B$250,0),MATCH(AC$4,'ART Forecast'!$C$130:$W$130,0))*VLOOKUP($V67,'Algorithms &amp; Assumptions'!$B$10:$H$129,7,FALSE)*VLOOKUP($V67,'Algorithms &amp; Assumptions'!$B$10:$J$129,9,FALSE)*(VLOOKUP($V67,'Algorithms &amp; Assumptions'!$B$10:$C$129,2,FALSE))))</f>
        <v>0</v>
      </c>
    </row>
    <row r="68" spans="2:29" x14ac:dyDescent="0.35">
      <c r="B68" s="29" t="str">
        <f>'ART Totals'!B67</f>
        <v>Laos</v>
      </c>
      <c r="C68" s="25">
        <f t="shared" si="4"/>
        <v>2617.8504000000003</v>
      </c>
      <c r="D68" s="25">
        <f t="shared" si="5"/>
        <v>2450.3108666666662</v>
      </c>
      <c r="E68" s="25">
        <f t="shared" si="6"/>
        <v>2579.1479999999997</v>
      </c>
      <c r="F68" s="25">
        <f t="shared" si="7"/>
        <v>2707.9851333333327</v>
      </c>
      <c r="G68" s="25">
        <f t="shared" si="8"/>
        <v>2836.8222666666657</v>
      </c>
      <c r="H68" s="25">
        <f t="shared" si="9"/>
        <v>2965.6593999999991</v>
      </c>
      <c r="I68" s="25">
        <f t="shared" si="10"/>
        <v>3094.4965333333339</v>
      </c>
      <c r="M68" s="29" t="str">
        <f t="shared" si="13"/>
        <v>Laos</v>
      </c>
      <c r="N68" s="62">
        <f>(INDEX('ART Totals'!$Z$128:$AT$274,MATCH($M68,'ART Totals'!$Y$128:$Y$274,0),MATCH(N$4,'ART Totals'!$Z$127:$AT$127,0))*VLOOKUP($M68,'Algorithms &amp; Assumptions'!$B$10:$H$129,5,FALSE))
+(INDEX('ART Forecast'!$C$8:$W$127,MATCH($M68,'ART Forecast'!$B$8:$B$127,0),MATCH(N$4,'ART Forecast'!$C$7:$W$7,0))*VLOOKUP($M68,'Algorithms &amp; Assumptions'!$B$10:$H$129,6,FALSE)*(1-VLOOKUP($M68,'Algorithms &amp; Assumptions'!$B$10:$J$129,9,FALSE))
+(INDEX('ART Forecast'!$C$8:$W$127,MATCH($M68,'ART Forecast'!$B$8:$B$127,0),MATCH(N$4,'ART Forecast'!$C$7:$W$7,0))*VLOOKUP($M68,'Algorithms &amp; Assumptions'!$B$10:$H$129,7,FALSE)*VLOOKUP($M68,'Algorithms &amp; Assumptions'!$B$10:$J$129,9,FALSE)*(VLOOKUP($M68,'Algorithms &amp; Assumptions'!$B$10:$C$129,2,FALSE))))</f>
        <v>2517.5854000000004</v>
      </c>
      <c r="O68" s="62">
        <f>(INDEX('ART Totals'!$Z$128:$AT$274,MATCH($M68,'ART Totals'!$Y$128:$Y$274,0),MATCH(O$4,'ART Totals'!$Z$127:$AT$127,0))*VLOOKUP($M68,'Algorithms &amp; Assumptions'!$B$10:$H$129,5,FALSE))
+(INDEX('ART Forecast'!$C$8:$W$127,MATCH($M68,'ART Forecast'!$B$8:$B$127,0),MATCH(O$4,'ART Forecast'!$C$7:$W$7,0))*VLOOKUP($M68,'Algorithms &amp; Assumptions'!$B$10:$H$129,6,FALSE)*(1-VLOOKUP($M68,'Algorithms &amp; Assumptions'!$B$10:$J$129,9,FALSE))
+(INDEX('ART Forecast'!$C$8:$W$127,MATCH($M68,'ART Forecast'!$B$8:$B$127,0),MATCH(O$4,'ART Forecast'!$C$7:$W$7,0))*VLOOKUP($M68,'Algorithms &amp; Assumptions'!$B$10:$H$129,7,FALSE)*VLOOKUP($M68,'Algorithms &amp; Assumptions'!$B$10:$J$129,9,FALSE)*(VLOOKUP($M68,'Algorithms &amp; Assumptions'!$B$10:$C$129,2,FALSE))))</f>
        <v>2350.1538133333329</v>
      </c>
      <c r="P68" s="62">
        <f>(INDEX('ART Totals'!$Z$128:$AT$274,MATCH($M68,'ART Totals'!$Y$128:$Y$274,0),MATCH(P$4,'ART Totals'!$Z$127:$AT$127,0))*VLOOKUP($M68,'Algorithms &amp; Assumptions'!$B$10:$H$129,5,FALSE))
+(INDEX('ART Forecast'!$C$8:$W$127,MATCH($M68,'ART Forecast'!$B$8:$B$127,0),MATCH(P$4,'ART Forecast'!$C$7:$W$7,0))*VLOOKUP($M68,'Algorithms &amp; Assumptions'!$B$10:$H$129,6,FALSE)*(1-VLOOKUP($M68,'Algorithms &amp; Assumptions'!$B$10:$J$129,9,FALSE))
+(INDEX('ART Forecast'!$C$8:$W$127,MATCH($M68,'ART Forecast'!$B$8:$B$127,0),MATCH(P$4,'ART Forecast'!$C$7:$W$7,0))*VLOOKUP($M68,'Algorithms &amp; Assumptions'!$B$10:$H$129,7,FALSE)*VLOOKUP($M68,'Algorithms &amp; Assumptions'!$B$10:$J$129,9,FALSE)*(VLOOKUP($M68,'Algorithms &amp; Assumptions'!$B$10:$C$129,2,FALSE))))</f>
        <v>2474.1122266666662</v>
      </c>
      <c r="Q68" s="62">
        <f>(INDEX('ART Totals'!$Z$128:$AT$274,MATCH($M68,'ART Totals'!$Y$128:$Y$274,0),MATCH(Q$4,'ART Totals'!$Z$127:$AT$127,0))*VLOOKUP($M68,'Algorithms &amp; Assumptions'!$B$10:$H$129,5,FALSE))
+(INDEX('ART Forecast'!$C$8:$W$127,MATCH($M68,'ART Forecast'!$B$8:$B$127,0),MATCH(Q$4,'ART Forecast'!$C$7:$W$7,0))*VLOOKUP($M68,'Algorithms &amp; Assumptions'!$B$10:$H$129,6,FALSE)*(1-VLOOKUP($M68,'Algorithms &amp; Assumptions'!$B$10:$J$129,9,FALSE))
+(INDEX('ART Forecast'!$C$8:$W$127,MATCH($M68,'ART Forecast'!$B$8:$B$127,0),MATCH(Q$4,'ART Forecast'!$C$7:$W$7,0))*VLOOKUP($M68,'Algorithms &amp; Assumptions'!$B$10:$H$129,7,FALSE)*VLOOKUP($M68,'Algorithms &amp; Assumptions'!$B$10:$J$129,9,FALSE)*(VLOOKUP($M68,'Algorithms &amp; Assumptions'!$B$10:$C$129,2,FALSE))))</f>
        <v>2598.0706399999995</v>
      </c>
      <c r="R68" s="62">
        <f>(INDEX('ART Totals'!$Z$128:$AT$274,MATCH($M68,'ART Totals'!$Y$128:$Y$274,0),MATCH(R$4,'ART Totals'!$Z$127:$AT$127,0))*VLOOKUP($M68,'Algorithms &amp; Assumptions'!$B$10:$H$129,5,FALSE))
+(INDEX('ART Forecast'!$C$8:$W$127,MATCH($M68,'ART Forecast'!$B$8:$B$127,0),MATCH(R$4,'ART Forecast'!$C$7:$W$7,0))*VLOOKUP($M68,'Algorithms &amp; Assumptions'!$B$10:$H$129,6,FALSE)*(1-VLOOKUP($M68,'Algorithms &amp; Assumptions'!$B$10:$J$129,9,FALSE))
+(INDEX('ART Forecast'!$C$8:$W$127,MATCH($M68,'ART Forecast'!$B$8:$B$127,0),MATCH(R$4,'ART Forecast'!$C$7:$W$7,0))*VLOOKUP($M68,'Algorithms &amp; Assumptions'!$B$10:$H$129,7,FALSE)*VLOOKUP($M68,'Algorithms &amp; Assumptions'!$B$10:$J$129,9,FALSE)*(VLOOKUP($M68,'Algorithms &amp; Assumptions'!$B$10:$C$129,2,FALSE))))</f>
        <v>2722.0290533333323</v>
      </c>
      <c r="S68" s="62">
        <f>(INDEX('ART Totals'!$Z$128:$AT$274,MATCH($M68,'ART Totals'!$Y$128:$Y$274,0),MATCH(S$4,'ART Totals'!$Z$127:$AT$127,0))*VLOOKUP($M68,'Algorithms &amp; Assumptions'!$B$10:$H$129,5,FALSE))
+(INDEX('ART Forecast'!$C$8:$W$127,MATCH($M68,'ART Forecast'!$B$8:$B$127,0),MATCH(S$4,'ART Forecast'!$C$7:$W$7,0))*VLOOKUP($M68,'Algorithms &amp; Assumptions'!$B$10:$H$129,6,FALSE)*(1-VLOOKUP($M68,'Algorithms &amp; Assumptions'!$B$10:$J$129,9,FALSE))
+(INDEX('ART Forecast'!$C$8:$W$127,MATCH($M68,'ART Forecast'!$B$8:$B$127,0),MATCH(S$4,'ART Forecast'!$C$7:$W$7,0))*VLOOKUP($M68,'Algorithms &amp; Assumptions'!$B$10:$H$129,7,FALSE)*VLOOKUP($M68,'Algorithms &amp; Assumptions'!$B$10:$J$129,9,FALSE)*(VLOOKUP($M68,'Algorithms &amp; Assumptions'!$B$10:$C$129,2,FALSE))))</f>
        <v>2845.9874666666656</v>
      </c>
      <c r="T68" s="62">
        <f>(INDEX('ART Totals'!$Z$128:$AT$274,MATCH($M68,'ART Totals'!$Y$128:$Y$274,0),MATCH(T$4,'ART Totals'!$Z$127:$AT$127,0))*VLOOKUP($M68,'Algorithms &amp; Assumptions'!$B$10:$H$129,5,FALSE))
+(INDEX('ART Forecast'!$C$8:$W$127,MATCH($M68,'ART Forecast'!$B$8:$B$127,0),MATCH(T$4,'ART Forecast'!$C$7:$W$7,0))*VLOOKUP($M68,'Algorithms &amp; Assumptions'!$B$10:$H$129,6,FALSE)*(1-VLOOKUP($M68,'Algorithms &amp; Assumptions'!$B$10:$J$129,9,FALSE))
+(INDEX('ART Forecast'!$C$8:$W$127,MATCH($M68,'ART Forecast'!$B$8:$B$127,0),MATCH(T$4,'ART Forecast'!$C$7:$W$7,0))*VLOOKUP($M68,'Algorithms &amp; Assumptions'!$B$10:$H$129,7,FALSE)*VLOOKUP($M68,'Algorithms &amp; Assumptions'!$B$10:$J$129,9,FALSE)*(VLOOKUP($M68,'Algorithms &amp; Assumptions'!$B$10:$C$129,2,FALSE))))</f>
        <v>2969.9458800000007</v>
      </c>
      <c r="U68" s="6"/>
      <c r="V68" s="29" t="str">
        <f t="shared" si="14"/>
        <v>Laos</v>
      </c>
      <c r="W68" s="63">
        <f>(INDEX('ART Totals'!$Z$251:$AT$370,MATCH($V68,'ART Totals'!$Y$251:$Y$370,0),MATCH(W$4,'ART Totals'!$Z$250:$AT$250,0))*VLOOKUP($V68,'Algorithms &amp; Assumptions'!$B$10:$H$129,5,FALSE))
+(INDEX('ART Forecast'!$C$131:$W$250,MATCH($V68,'ART Forecast'!$B$131:$B$250,0),MATCH(W$4,'ART Forecast'!$C$130:$W$130,0))*VLOOKUP($V68,'Algorithms &amp; Assumptions'!$B$10:$H$129,6,FALSE)*(1-VLOOKUP($V68,'Algorithms &amp; Assumptions'!$B$10:$J$129,9,FALSE))
+(INDEX('ART Forecast'!$C$131:$W$250,MATCH($V68,'ART Forecast'!$B$131:$B$250,0),MATCH(W$4,'ART Forecast'!$C$130:$W$130,0))*VLOOKUP($V68,'Algorithms &amp; Assumptions'!$B$10:$H$129,7,FALSE)*VLOOKUP($V68,'Algorithms &amp; Assumptions'!$B$10:$J$129,9,FALSE)*(VLOOKUP($V68,'Algorithms &amp; Assumptions'!$B$10:$C$129,2,FALSE))))</f>
        <v>100.26500000000004</v>
      </c>
      <c r="X68" s="63">
        <f>(INDEX('ART Totals'!$Z$251:$AT$370,MATCH($V68,'ART Totals'!$Y$251:$Y$370,0),MATCH(X$4,'ART Totals'!$Z$250:$AT$250,0))*VLOOKUP($V68,'Algorithms &amp; Assumptions'!$B$10:$H$129,5,FALSE))
+(INDEX('ART Forecast'!$C$131:$W$250,MATCH($V68,'ART Forecast'!$B$131:$B$250,0),MATCH(X$4,'ART Forecast'!$C$130:$W$130,0))*VLOOKUP($V68,'Algorithms &amp; Assumptions'!$B$10:$H$129,6,FALSE)*(1-VLOOKUP($V68,'Algorithms &amp; Assumptions'!$B$10:$J$129,9,FALSE))
+(INDEX('ART Forecast'!$C$131:$W$250,MATCH($V68,'ART Forecast'!$B$131:$B$250,0),MATCH(X$4,'ART Forecast'!$C$130:$W$130,0))*VLOOKUP($V68,'Algorithms &amp; Assumptions'!$B$10:$H$129,7,FALSE)*VLOOKUP($V68,'Algorithms &amp; Assumptions'!$B$10:$J$129,9,FALSE)*(VLOOKUP($V68,'Algorithms &amp; Assumptions'!$B$10:$C$129,2,FALSE))))</f>
        <v>100.15705333333338</v>
      </c>
      <c r="Y68" s="63">
        <f>(INDEX('ART Totals'!$Z$251:$AT$370,MATCH($V68,'ART Totals'!$Y$251:$Y$370,0),MATCH(Y$4,'ART Totals'!$Z$250:$AT$250,0))*VLOOKUP($V68,'Algorithms &amp; Assumptions'!$B$10:$H$129,5,FALSE))
+(INDEX('ART Forecast'!$C$131:$W$250,MATCH($V68,'ART Forecast'!$B$131:$B$250,0),MATCH(Y$4,'ART Forecast'!$C$130:$W$130,0))*VLOOKUP($V68,'Algorithms &amp; Assumptions'!$B$10:$H$129,6,FALSE)*(1-VLOOKUP($V68,'Algorithms &amp; Assumptions'!$B$10:$J$129,9,FALSE))
+(INDEX('ART Forecast'!$C$131:$W$250,MATCH($V68,'ART Forecast'!$B$131:$B$250,0),MATCH(Y$4,'ART Forecast'!$C$130:$W$130,0))*VLOOKUP($V68,'Algorithms &amp; Assumptions'!$B$10:$H$129,7,FALSE)*VLOOKUP($V68,'Algorithms &amp; Assumptions'!$B$10:$J$129,9,FALSE)*(VLOOKUP($V68,'Algorithms &amp; Assumptions'!$B$10:$C$129,2,FALSE))))</f>
        <v>105.0357733333334</v>
      </c>
      <c r="Z68" s="63">
        <f>(INDEX('ART Totals'!$Z$251:$AT$370,MATCH($V68,'ART Totals'!$Y$251:$Y$370,0),MATCH(Z$4,'ART Totals'!$Z$250:$AT$250,0))*VLOOKUP($V68,'Algorithms &amp; Assumptions'!$B$10:$H$129,5,FALSE))
+(INDEX('ART Forecast'!$C$131:$W$250,MATCH($V68,'ART Forecast'!$B$131:$B$250,0),MATCH(Z$4,'ART Forecast'!$C$130:$W$130,0))*VLOOKUP($V68,'Algorithms &amp; Assumptions'!$B$10:$H$129,6,FALSE)*(1-VLOOKUP($V68,'Algorithms &amp; Assumptions'!$B$10:$J$129,9,FALSE))
+(INDEX('ART Forecast'!$C$131:$W$250,MATCH($V68,'ART Forecast'!$B$131:$B$250,0),MATCH(Z$4,'ART Forecast'!$C$130:$W$130,0))*VLOOKUP($V68,'Algorithms &amp; Assumptions'!$B$10:$H$129,7,FALSE)*VLOOKUP($V68,'Algorithms &amp; Assumptions'!$B$10:$J$129,9,FALSE)*(VLOOKUP($V68,'Algorithms &amp; Assumptions'!$B$10:$C$129,2,FALSE))))</f>
        <v>109.91449333333335</v>
      </c>
      <c r="AA68" s="63">
        <f>(INDEX('ART Totals'!$Z$251:$AT$370,MATCH($V68,'ART Totals'!$Y$251:$Y$370,0),MATCH(AA$4,'ART Totals'!$Z$250:$AT$250,0))*VLOOKUP($V68,'Algorithms &amp; Assumptions'!$B$10:$H$129,5,FALSE))
+(INDEX('ART Forecast'!$C$131:$W$250,MATCH($V68,'ART Forecast'!$B$131:$B$250,0),MATCH(AA$4,'ART Forecast'!$C$130:$W$130,0))*VLOOKUP($V68,'Algorithms &amp; Assumptions'!$B$10:$H$129,6,FALSE)*(1-VLOOKUP($V68,'Algorithms &amp; Assumptions'!$B$10:$J$129,9,FALSE))
+(INDEX('ART Forecast'!$C$131:$W$250,MATCH($V68,'ART Forecast'!$B$131:$B$250,0),MATCH(AA$4,'ART Forecast'!$C$130:$W$130,0))*VLOOKUP($V68,'Algorithms &amp; Assumptions'!$B$10:$H$129,7,FALSE)*VLOOKUP($V68,'Algorithms &amp; Assumptions'!$B$10:$J$129,9,FALSE)*(VLOOKUP($V68,'Algorithms &amp; Assumptions'!$B$10:$C$129,2,FALSE))))</f>
        <v>114.79321333333338</v>
      </c>
      <c r="AB68" s="63">
        <f>(INDEX('ART Totals'!$Z$251:$AT$370,MATCH($V68,'ART Totals'!$Y$251:$Y$370,0),MATCH(AB$4,'ART Totals'!$Z$250:$AT$250,0))*VLOOKUP($V68,'Algorithms &amp; Assumptions'!$B$10:$H$129,5,FALSE))
+(INDEX('ART Forecast'!$C$131:$W$250,MATCH($V68,'ART Forecast'!$B$131:$B$250,0),MATCH(AB$4,'ART Forecast'!$C$130:$W$130,0))*VLOOKUP($V68,'Algorithms &amp; Assumptions'!$B$10:$H$129,6,FALSE)*(1-VLOOKUP($V68,'Algorithms &amp; Assumptions'!$B$10:$J$129,9,FALSE))
+(INDEX('ART Forecast'!$C$131:$W$250,MATCH($V68,'ART Forecast'!$B$131:$B$250,0),MATCH(AB$4,'ART Forecast'!$C$130:$W$130,0))*VLOOKUP($V68,'Algorithms &amp; Assumptions'!$B$10:$H$129,7,FALSE)*VLOOKUP($V68,'Algorithms &amp; Assumptions'!$B$10:$J$129,9,FALSE)*(VLOOKUP($V68,'Algorithms &amp; Assumptions'!$B$10:$C$129,2,FALSE))))</f>
        <v>119.67193333333334</v>
      </c>
      <c r="AC68" s="63">
        <f>(INDEX('ART Totals'!$Z$251:$AT$370,MATCH($V68,'ART Totals'!$Y$251:$Y$370,0),MATCH(AC$4,'ART Totals'!$Z$250:$AT$250,0))*VLOOKUP($V68,'Algorithms &amp; Assumptions'!$B$10:$H$129,5,FALSE))
+(INDEX('ART Forecast'!$C$131:$W$250,MATCH($V68,'ART Forecast'!$B$131:$B$250,0),MATCH(AC$4,'ART Forecast'!$C$130:$W$130,0))*VLOOKUP($V68,'Algorithms &amp; Assumptions'!$B$10:$H$129,6,FALSE)*(1-VLOOKUP($V68,'Algorithms &amp; Assumptions'!$B$10:$J$129,9,FALSE))
+(INDEX('ART Forecast'!$C$131:$W$250,MATCH($V68,'ART Forecast'!$B$131:$B$250,0),MATCH(AC$4,'ART Forecast'!$C$130:$W$130,0))*VLOOKUP($V68,'Algorithms &amp; Assumptions'!$B$10:$H$129,7,FALSE)*VLOOKUP($V68,'Algorithms &amp; Assumptions'!$B$10:$J$129,9,FALSE)*(VLOOKUP($V68,'Algorithms &amp; Assumptions'!$B$10:$C$129,2,FALSE))))</f>
        <v>124.55065333333337</v>
      </c>
    </row>
    <row r="69" spans="2:29" x14ac:dyDescent="0.35">
      <c r="B69" s="29" t="str">
        <f>'ART Totals'!B68</f>
        <v>Lebanon</v>
      </c>
      <c r="C69" s="25">
        <f t="shared" si="4"/>
        <v>475.74120000000022</v>
      </c>
      <c r="D69" s="25">
        <f t="shared" si="5"/>
        <v>469.56139999999994</v>
      </c>
      <c r="E69" s="25">
        <f t="shared" si="6"/>
        <v>489.39659999999986</v>
      </c>
      <c r="F69" s="25">
        <f t="shared" si="7"/>
        <v>444.99497777779902</v>
      </c>
      <c r="G69" s="25">
        <f t="shared" si="8"/>
        <v>293.80201481482692</v>
      </c>
      <c r="H69" s="25">
        <f t="shared" si="9"/>
        <v>298.53065679013815</v>
      </c>
      <c r="I69" s="25">
        <f t="shared" si="10"/>
        <v>280.19822880659962</v>
      </c>
      <c r="M69" s="29" t="str">
        <f t="shared" si="13"/>
        <v>Lebanon</v>
      </c>
      <c r="N69" s="62">
        <f>(INDEX('ART Totals'!$Z$128:$AT$274,MATCH($M69,'ART Totals'!$Y$128:$Y$274,0),MATCH(N$4,'ART Totals'!$Z$127:$AT$127,0))*VLOOKUP($M69,'Algorithms &amp; Assumptions'!$B$10:$H$129,5,FALSE))
+(INDEX('ART Forecast'!$C$8:$W$127,MATCH($M69,'ART Forecast'!$B$8:$B$127,0),MATCH(N$4,'ART Forecast'!$C$7:$W$7,0))*VLOOKUP($M69,'Algorithms &amp; Assumptions'!$B$10:$H$129,6,FALSE)*(1-VLOOKUP($M69,'Algorithms &amp; Assumptions'!$B$10:$J$129,9,FALSE))
+(INDEX('ART Forecast'!$C$8:$W$127,MATCH($M69,'ART Forecast'!$B$8:$B$127,0),MATCH(N$4,'ART Forecast'!$C$7:$W$7,0))*VLOOKUP($M69,'Algorithms &amp; Assumptions'!$B$10:$H$129,7,FALSE)*VLOOKUP($M69,'Algorithms &amp; Assumptions'!$B$10:$J$129,9,FALSE)*(VLOOKUP($M69,'Algorithms &amp; Assumptions'!$B$10:$C$129,2,FALSE))))</f>
        <v>473.97900000000021</v>
      </c>
      <c r="O69" s="62">
        <f>(INDEX('ART Totals'!$Z$128:$AT$274,MATCH($M69,'ART Totals'!$Y$128:$Y$274,0),MATCH(O$4,'ART Totals'!$Z$127:$AT$127,0))*VLOOKUP($M69,'Algorithms &amp; Assumptions'!$B$10:$H$129,5,FALSE))
+(INDEX('ART Forecast'!$C$8:$W$127,MATCH($M69,'ART Forecast'!$B$8:$B$127,0),MATCH(O$4,'ART Forecast'!$C$7:$W$7,0))*VLOOKUP($M69,'Algorithms &amp; Assumptions'!$B$10:$H$129,6,FALSE)*(1-VLOOKUP($M69,'Algorithms &amp; Assumptions'!$B$10:$J$129,9,FALSE))
+(INDEX('ART Forecast'!$C$8:$W$127,MATCH($M69,'ART Forecast'!$B$8:$B$127,0),MATCH(O$4,'ART Forecast'!$C$7:$W$7,0))*VLOOKUP($M69,'Algorithms &amp; Assumptions'!$B$10:$H$129,7,FALSE)*VLOOKUP($M69,'Algorithms &amp; Assumptions'!$B$10:$J$129,9,FALSE)*(VLOOKUP($M69,'Algorithms &amp; Assumptions'!$B$10:$C$129,2,FALSE))))</f>
        <v>468.73419999999993</v>
      </c>
      <c r="P69" s="62">
        <f>(INDEX('ART Totals'!$Z$128:$AT$274,MATCH($M69,'ART Totals'!$Y$128:$Y$274,0),MATCH(P$4,'ART Totals'!$Z$127:$AT$127,0))*VLOOKUP($M69,'Algorithms &amp; Assumptions'!$B$10:$H$129,5,FALSE))
+(INDEX('ART Forecast'!$C$8:$W$127,MATCH($M69,'ART Forecast'!$B$8:$B$127,0),MATCH(P$4,'ART Forecast'!$C$7:$W$7,0))*VLOOKUP($M69,'Algorithms &amp; Assumptions'!$B$10:$H$129,6,FALSE)*(1-VLOOKUP($M69,'Algorithms &amp; Assumptions'!$B$10:$J$129,9,FALSE))
+(INDEX('ART Forecast'!$C$8:$W$127,MATCH($M69,'ART Forecast'!$B$8:$B$127,0),MATCH(P$4,'ART Forecast'!$C$7:$W$7,0))*VLOOKUP($M69,'Algorithms &amp; Assumptions'!$B$10:$H$129,7,FALSE)*VLOOKUP($M69,'Algorithms &amp; Assumptions'!$B$10:$J$129,9,FALSE)*(VLOOKUP($M69,'Algorithms &amp; Assumptions'!$B$10:$C$129,2,FALSE))))</f>
        <v>488.56939999999986</v>
      </c>
      <c r="Q69" s="62">
        <f>(INDEX('ART Totals'!$Z$128:$AT$274,MATCH($M69,'ART Totals'!$Y$128:$Y$274,0),MATCH(Q$4,'ART Totals'!$Z$127:$AT$127,0))*VLOOKUP($M69,'Algorithms &amp; Assumptions'!$B$10:$H$129,5,FALSE))
+(INDEX('ART Forecast'!$C$8:$W$127,MATCH($M69,'ART Forecast'!$B$8:$B$127,0),MATCH(Q$4,'ART Forecast'!$C$7:$W$7,0))*VLOOKUP($M69,'Algorithms &amp; Assumptions'!$B$10:$H$129,6,FALSE)*(1-VLOOKUP($M69,'Algorithms &amp; Assumptions'!$B$10:$J$129,9,FALSE))
+(INDEX('ART Forecast'!$C$8:$W$127,MATCH($M69,'ART Forecast'!$B$8:$B$127,0),MATCH(Q$4,'ART Forecast'!$C$7:$W$7,0))*VLOOKUP($M69,'Algorithms &amp; Assumptions'!$B$10:$H$129,7,FALSE)*VLOOKUP($M69,'Algorithms &amp; Assumptions'!$B$10:$J$129,9,FALSE)*(VLOOKUP($M69,'Algorithms &amp; Assumptions'!$B$10:$C$129,2,FALSE))))</f>
        <v>444.16777777779902</v>
      </c>
      <c r="R69" s="62">
        <f>(INDEX('ART Totals'!$Z$128:$AT$274,MATCH($M69,'ART Totals'!$Y$128:$Y$274,0),MATCH(R$4,'ART Totals'!$Z$127:$AT$127,0))*VLOOKUP($M69,'Algorithms &amp; Assumptions'!$B$10:$H$129,5,FALSE))
+(INDEX('ART Forecast'!$C$8:$W$127,MATCH($M69,'ART Forecast'!$B$8:$B$127,0),MATCH(R$4,'ART Forecast'!$C$7:$W$7,0))*VLOOKUP($M69,'Algorithms &amp; Assumptions'!$B$10:$H$129,6,FALSE)*(1-VLOOKUP($M69,'Algorithms &amp; Assumptions'!$B$10:$J$129,9,FALSE))
+(INDEX('ART Forecast'!$C$8:$W$127,MATCH($M69,'ART Forecast'!$B$8:$B$127,0),MATCH(R$4,'ART Forecast'!$C$7:$W$7,0))*VLOOKUP($M69,'Algorithms &amp; Assumptions'!$B$10:$H$129,7,FALSE)*VLOOKUP($M69,'Algorithms &amp; Assumptions'!$B$10:$J$129,9,FALSE)*(VLOOKUP($M69,'Algorithms &amp; Assumptions'!$B$10:$C$129,2,FALSE))))</f>
        <v>292.97481481482691</v>
      </c>
      <c r="S69" s="62">
        <f>(INDEX('ART Totals'!$Z$128:$AT$274,MATCH($M69,'ART Totals'!$Y$128:$Y$274,0),MATCH(S$4,'ART Totals'!$Z$127:$AT$127,0))*VLOOKUP($M69,'Algorithms &amp; Assumptions'!$B$10:$H$129,5,FALSE))
+(INDEX('ART Forecast'!$C$8:$W$127,MATCH($M69,'ART Forecast'!$B$8:$B$127,0),MATCH(S$4,'ART Forecast'!$C$7:$W$7,0))*VLOOKUP($M69,'Algorithms &amp; Assumptions'!$B$10:$H$129,6,FALSE)*(1-VLOOKUP($M69,'Algorithms &amp; Assumptions'!$B$10:$J$129,9,FALSE))
+(INDEX('ART Forecast'!$C$8:$W$127,MATCH($M69,'ART Forecast'!$B$8:$B$127,0),MATCH(S$4,'ART Forecast'!$C$7:$W$7,0))*VLOOKUP($M69,'Algorithms &amp; Assumptions'!$B$10:$H$129,7,FALSE)*VLOOKUP($M69,'Algorithms &amp; Assumptions'!$B$10:$J$129,9,FALSE)*(VLOOKUP($M69,'Algorithms &amp; Assumptions'!$B$10:$C$129,2,FALSE))))</f>
        <v>297.70345679013815</v>
      </c>
      <c r="T69" s="62">
        <f>(INDEX('ART Totals'!$Z$128:$AT$274,MATCH($M69,'ART Totals'!$Y$128:$Y$274,0),MATCH(T$4,'ART Totals'!$Z$127:$AT$127,0))*VLOOKUP($M69,'Algorithms &amp; Assumptions'!$B$10:$H$129,5,FALSE))
+(INDEX('ART Forecast'!$C$8:$W$127,MATCH($M69,'ART Forecast'!$B$8:$B$127,0),MATCH(T$4,'ART Forecast'!$C$7:$W$7,0))*VLOOKUP($M69,'Algorithms &amp; Assumptions'!$B$10:$H$129,6,FALSE)*(1-VLOOKUP($M69,'Algorithms &amp; Assumptions'!$B$10:$J$129,9,FALSE))
+(INDEX('ART Forecast'!$C$8:$W$127,MATCH($M69,'ART Forecast'!$B$8:$B$127,0),MATCH(T$4,'ART Forecast'!$C$7:$W$7,0))*VLOOKUP($M69,'Algorithms &amp; Assumptions'!$B$10:$H$129,7,FALSE)*VLOOKUP($M69,'Algorithms &amp; Assumptions'!$B$10:$J$129,9,FALSE)*(VLOOKUP($M69,'Algorithms &amp; Assumptions'!$B$10:$C$129,2,FALSE))))</f>
        <v>279.37102880659961</v>
      </c>
      <c r="U69" s="6"/>
      <c r="V69" s="29" t="str">
        <f t="shared" si="14"/>
        <v>Lebanon</v>
      </c>
      <c r="W69" s="63">
        <f>(INDEX('ART Totals'!$Z$251:$AT$370,MATCH($V69,'ART Totals'!$Y$251:$Y$370,0),MATCH(W$4,'ART Totals'!$Z$250:$AT$250,0))*VLOOKUP($V69,'Algorithms &amp; Assumptions'!$B$10:$H$129,5,FALSE))
+(INDEX('ART Forecast'!$C$131:$W$250,MATCH($V69,'ART Forecast'!$B$131:$B$250,0),MATCH(W$4,'ART Forecast'!$C$130:$W$130,0))*VLOOKUP($V69,'Algorithms &amp; Assumptions'!$B$10:$H$129,6,FALSE)*(1-VLOOKUP($V69,'Algorithms &amp; Assumptions'!$B$10:$J$129,9,FALSE))
+(INDEX('ART Forecast'!$C$131:$W$250,MATCH($V69,'ART Forecast'!$B$131:$B$250,0),MATCH(W$4,'ART Forecast'!$C$130:$W$130,0))*VLOOKUP($V69,'Algorithms &amp; Assumptions'!$B$10:$H$129,7,FALSE)*VLOOKUP($V69,'Algorithms &amp; Assumptions'!$B$10:$J$129,9,FALSE)*(VLOOKUP($V69,'Algorithms &amp; Assumptions'!$B$10:$C$129,2,FALSE))))</f>
        <v>1.7622000000000007</v>
      </c>
      <c r="X69" s="63">
        <f>(INDEX('ART Totals'!$Z$251:$AT$370,MATCH($V69,'ART Totals'!$Y$251:$Y$370,0),MATCH(X$4,'ART Totals'!$Z$250:$AT$250,0))*VLOOKUP($V69,'Algorithms &amp; Assumptions'!$B$10:$H$129,5,FALSE))
+(INDEX('ART Forecast'!$C$131:$W$250,MATCH($V69,'ART Forecast'!$B$131:$B$250,0),MATCH(X$4,'ART Forecast'!$C$130:$W$130,0))*VLOOKUP($V69,'Algorithms &amp; Assumptions'!$B$10:$H$129,6,FALSE)*(1-VLOOKUP($V69,'Algorithms &amp; Assumptions'!$B$10:$J$129,9,FALSE))
+(INDEX('ART Forecast'!$C$131:$W$250,MATCH($V69,'ART Forecast'!$B$131:$B$250,0),MATCH(X$4,'ART Forecast'!$C$130:$W$130,0))*VLOOKUP($V69,'Algorithms &amp; Assumptions'!$B$10:$H$129,7,FALSE)*VLOOKUP($V69,'Algorithms &amp; Assumptions'!$B$10:$J$129,9,FALSE)*(VLOOKUP($V69,'Algorithms &amp; Assumptions'!$B$10:$C$129,2,FALSE))))</f>
        <v>0.82720000000000027</v>
      </c>
      <c r="Y69" s="63">
        <f>(INDEX('ART Totals'!$Z$251:$AT$370,MATCH($V69,'ART Totals'!$Y$251:$Y$370,0),MATCH(Y$4,'ART Totals'!$Z$250:$AT$250,0))*VLOOKUP($V69,'Algorithms &amp; Assumptions'!$B$10:$H$129,5,FALSE))
+(INDEX('ART Forecast'!$C$131:$W$250,MATCH($V69,'ART Forecast'!$B$131:$B$250,0),MATCH(Y$4,'ART Forecast'!$C$130:$W$130,0))*VLOOKUP($V69,'Algorithms &amp; Assumptions'!$B$10:$H$129,6,FALSE)*(1-VLOOKUP($V69,'Algorithms &amp; Assumptions'!$B$10:$J$129,9,FALSE))
+(INDEX('ART Forecast'!$C$131:$W$250,MATCH($V69,'ART Forecast'!$B$131:$B$250,0),MATCH(Y$4,'ART Forecast'!$C$130:$W$130,0))*VLOOKUP($V69,'Algorithms &amp; Assumptions'!$B$10:$H$129,7,FALSE)*VLOOKUP($V69,'Algorithms &amp; Assumptions'!$B$10:$J$129,9,FALSE)*(VLOOKUP($V69,'Algorithms &amp; Assumptions'!$B$10:$C$129,2,FALSE))))</f>
        <v>0.82720000000000027</v>
      </c>
      <c r="Z69" s="63">
        <f>(INDEX('ART Totals'!$Z$251:$AT$370,MATCH($V69,'ART Totals'!$Y$251:$Y$370,0),MATCH(Z$4,'ART Totals'!$Z$250:$AT$250,0))*VLOOKUP($V69,'Algorithms &amp; Assumptions'!$B$10:$H$129,5,FALSE))
+(INDEX('ART Forecast'!$C$131:$W$250,MATCH($V69,'ART Forecast'!$B$131:$B$250,0),MATCH(Z$4,'ART Forecast'!$C$130:$W$130,0))*VLOOKUP($V69,'Algorithms &amp; Assumptions'!$B$10:$H$129,6,FALSE)*(1-VLOOKUP($V69,'Algorithms &amp; Assumptions'!$B$10:$J$129,9,FALSE))
+(INDEX('ART Forecast'!$C$131:$W$250,MATCH($V69,'ART Forecast'!$B$131:$B$250,0),MATCH(Z$4,'ART Forecast'!$C$130:$W$130,0))*VLOOKUP($V69,'Algorithms &amp; Assumptions'!$B$10:$H$129,7,FALSE)*VLOOKUP($V69,'Algorithms &amp; Assumptions'!$B$10:$J$129,9,FALSE)*(VLOOKUP($V69,'Algorithms &amp; Assumptions'!$B$10:$C$129,2,FALSE))))</f>
        <v>0.82720000000000027</v>
      </c>
      <c r="AA69" s="63">
        <f>(INDEX('ART Totals'!$Z$251:$AT$370,MATCH($V69,'ART Totals'!$Y$251:$Y$370,0),MATCH(AA$4,'ART Totals'!$Z$250:$AT$250,0))*VLOOKUP($V69,'Algorithms &amp; Assumptions'!$B$10:$H$129,5,FALSE))
+(INDEX('ART Forecast'!$C$131:$W$250,MATCH($V69,'ART Forecast'!$B$131:$B$250,0),MATCH(AA$4,'ART Forecast'!$C$130:$W$130,0))*VLOOKUP($V69,'Algorithms &amp; Assumptions'!$B$10:$H$129,6,FALSE)*(1-VLOOKUP($V69,'Algorithms &amp; Assumptions'!$B$10:$J$129,9,FALSE))
+(INDEX('ART Forecast'!$C$131:$W$250,MATCH($V69,'ART Forecast'!$B$131:$B$250,0),MATCH(AA$4,'ART Forecast'!$C$130:$W$130,0))*VLOOKUP($V69,'Algorithms &amp; Assumptions'!$B$10:$H$129,7,FALSE)*VLOOKUP($V69,'Algorithms &amp; Assumptions'!$B$10:$J$129,9,FALSE)*(VLOOKUP($V69,'Algorithms &amp; Assumptions'!$B$10:$C$129,2,FALSE))))</f>
        <v>0.82720000000000027</v>
      </c>
      <c r="AB69" s="63">
        <f>(INDEX('ART Totals'!$Z$251:$AT$370,MATCH($V69,'ART Totals'!$Y$251:$Y$370,0),MATCH(AB$4,'ART Totals'!$Z$250:$AT$250,0))*VLOOKUP($V69,'Algorithms &amp; Assumptions'!$B$10:$H$129,5,FALSE))
+(INDEX('ART Forecast'!$C$131:$W$250,MATCH($V69,'ART Forecast'!$B$131:$B$250,0),MATCH(AB$4,'ART Forecast'!$C$130:$W$130,0))*VLOOKUP($V69,'Algorithms &amp; Assumptions'!$B$10:$H$129,6,FALSE)*(1-VLOOKUP($V69,'Algorithms &amp; Assumptions'!$B$10:$J$129,9,FALSE))
+(INDEX('ART Forecast'!$C$131:$W$250,MATCH($V69,'ART Forecast'!$B$131:$B$250,0),MATCH(AB$4,'ART Forecast'!$C$130:$W$130,0))*VLOOKUP($V69,'Algorithms &amp; Assumptions'!$B$10:$H$129,7,FALSE)*VLOOKUP($V69,'Algorithms &amp; Assumptions'!$B$10:$J$129,9,FALSE)*(VLOOKUP($V69,'Algorithms &amp; Assumptions'!$B$10:$C$129,2,FALSE))))</f>
        <v>0.82720000000000027</v>
      </c>
      <c r="AC69" s="63">
        <f>(INDEX('ART Totals'!$Z$251:$AT$370,MATCH($V69,'ART Totals'!$Y$251:$Y$370,0),MATCH(AC$4,'ART Totals'!$Z$250:$AT$250,0))*VLOOKUP($V69,'Algorithms &amp; Assumptions'!$B$10:$H$129,5,FALSE))
+(INDEX('ART Forecast'!$C$131:$W$250,MATCH($V69,'ART Forecast'!$B$131:$B$250,0),MATCH(AC$4,'ART Forecast'!$C$130:$W$130,0))*VLOOKUP($V69,'Algorithms &amp; Assumptions'!$B$10:$H$129,6,FALSE)*(1-VLOOKUP($V69,'Algorithms &amp; Assumptions'!$B$10:$J$129,9,FALSE))
+(INDEX('ART Forecast'!$C$131:$W$250,MATCH($V69,'ART Forecast'!$B$131:$B$250,0),MATCH(AC$4,'ART Forecast'!$C$130:$W$130,0))*VLOOKUP($V69,'Algorithms &amp; Assumptions'!$B$10:$H$129,7,FALSE)*VLOOKUP($V69,'Algorithms &amp; Assumptions'!$B$10:$J$129,9,FALSE)*(VLOOKUP($V69,'Algorithms &amp; Assumptions'!$B$10:$C$129,2,FALSE))))</f>
        <v>0.82720000000000027</v>
      </c>
    </row>
    <row r="70" spans="2:29" x14ac:dyDescent="0.35">
      <c r="B70" s="29" t="str">
        <f>'ART Totals'!B69</f>
        <v>Lesotho</v>
      </c>
      <c r="C70" s="25">
        <f t="shared" si="4"/>
        <v>34096.003040000011</v>
      </c>
      <c r="D70" s="25">
        <f t="shared" si="5"/>
        <v>36547.903040000019</v>
      </c>
      <c r="E70" s="25">
        <f t="shared" si="6"/>
        <v>37268.311373333345</v>
      </c>
      <c r="F70" s="25">
        <f t="shared" si="7"/>
        <v>37999.023040000015</v>
      </c>
      <c r="G70" s="25">
        <f t="shared" si="8"/>
        <v>38729.734706666677</v>
      </c>
      <c r="H70" s="25">
        <f t="shared" si="9"/>
        <v>39460.44637333334</v>
      </c>
      <c r="I70" s="25">
        <f t="shared" si="10"/>
        <v>40191.158040000017</v>
      </c>
      <c r="M70" s="29" t="str">
        <f t="shared" si="13"/>
        <v>Lesotho</v>
      </c>
      <c r="N70" s="62">
        <f>(INDEX('ART Totals'!$Z$128:$AT$274,MATCH($M70,'ART Totals'!$Y$128:$Y$274,0),MATCH(N$4,'ART Totals'!$Z$127:$AT$127,0))*VLOOKUP($M70,'Algorithms &amp; Assumptions'!$B$10:$H$129,5,FALSE))
+(INDEX('ART Forecast'!$C$8:$W$127,MATCH($M70,'ART Forecast'!$B$8:$B$127,0),MATCH(N$4,'ART Forecast'!$C$7:$W$7,0))*VLOOKUP($M70,'Algorithms &amp; Assumptions'!$B$10:$H$129,6,FALSE)*(1-VLOOKUP($M70,'Algorithms &amp; Assumptions'!$B$10:$J$129,9,FALSE))
+(INDEX('ART Forecast'!$C$8:$W$127,MATCH($M70,'ART Forecast'!$B$8:$B$127,0),MATCH(N$4,'ART Forecast'!$C$7:$W$7,0))*VLOOKUP($M70,'Algorithms &amp; Assumptions'!$B$10:$H$129,7,FALSE)*VLOOKUP($M70,'Algorithms &amp; Assumptions'!$B$10:$J$129,9,FALSE)*(VLOOKUP($M70,'Algorithms &amp; Assumptions'!$B$10:$C$129,2,FALSE))))</f>
        <v>33499.006200000011</v>
      </c>
      <c r="O70" s="62">
        <f>(INDEX('ART Totals'!$Z$128:$AT$274,MATCH($M70,'ART Totals'!$Y$128:$Y$274,0),MATCH(O$4,'ART Totals'!$Z$127:$AT$127,0))*VLOOKUP($M70,'Algorithms &amp; Assumptions'!$B$10:$H$129,5,FALSE))
+(INDEX('ART Forecast'!$C$8:$W$127,MATCH($M70,'ART Forecast'!$B$8:$B$127,0),MATCH(O$4,'ART Forecast'!$C$7:$W$7,0))*VLOOKUP($M70,'Algorithms &amp; Assumptions'!$B$10:$H$129,6,FALSE)*(1-VLOOKUP($M70,'Algorithms &amp; Assumptions'!$B$10:$J$129,9,FALSE))
+(INDEX('ART Forecast'!$C$8:$W$127,MATCH($M70,'ART Forecast'!$B$8:$B$127,0),MATCH(O$4,'ART Forecast'!$C$7:$W$7,0))*VLOOKUP($M70,'Algorithms &amp; Assumptions'!$B$10:$H$129,7,FALSE)*VLOOKUP($M70,'Algorithms &amp; Assumptions'!$B$10:$J$129,9,FALSE)*(VLOOKUP($M70,'Algorithms &amp; Assumptions'!$B$10:$C$129,2,FALSE))))</f>
        <v>36436.543440000016</v>
      </c>
      <c r="P70" s="62">
        <f>(INDEX('ART Totals'!$Z$128:$AT$274,MATCH($M70,'ART Totals'!$Y$128:$Y$274,0),MATCH(P$4,'ART Totals'!$Z$127:$AT$127,0))*VLOOKUP($M70,'Algorithms &amp; Assumptions'!$B$10:$H$129,5,FALSE))
+(INDEX('ART Forecast'!$C$8:$W$127,MATCH($M70,'ART Forecast'!$B$8:$B$127,0),MATCH(P$4,'ART Forecast'!$C$7:$W$7,0))*VLOOKUP($M70,'Algorithms &amp; Assumptions'!$B$10:$H$129,6,FALSE)*(1-VLOOKUP($M70,'Algorithms &amp; Assumptions'!$B$10:$J$129,9,FALSE))
+(INDEX('ART Forecast'!$C$8:$W$127,MATCH($M70,'ART Forecast'!$B$8:$B$127,0),MATCH(P$4,'ART Forecast'!$C$7:$W$7,0))*VLOOKUP($M70,'Algorithms &amp; Assumptions'!$B$10:$H$129,7,FALSE)*VLOOKUP($M70,'Algorithms &amp; Assumptions'!$B$10:$J$129,9,FALSE)*(VLOOKUP($M70,'Algorithms &amp; Assumptions'!$B$10:$C$129,2,FALSE))))</f>
        <v>37184.860680000013</v>
      </c>
      <c r="Q70" s="62">
        <f>(INDEX('ART Totals'!$Z$128:$AT$274,MATCH($M70,'ART Totals'!$Y$128:$Y$274,0),MATCH(Q$4,'ART Totals'!$Z$127:$AT$127,0))*VLOOKUP($M70,'Algorithms &amp; Assumptions'!$B$10:$H$129,5,FALSE))
+(INDEX('ART Forecast'!$C$8:$W$127,MATCH($M70,'ART Forecast'!$B$8:$B$127,0),MATCH(Q$4,'ART Forecast'!$C$7:$W$7,0))*VLOOKUP($M70,'Algorithms &amp; Assumptions'!$B$10:$H$129,6,FALSE)*(1-VLOOKUP($M70,'Algorithms &amp; Assumptions'!$B$10:$J$129,9,FALSE))
+(INDEX('ART Forecast'!$C$8:$W$127,MATCH($M70,'ART Forecast'!$B$8:$B$127,0),MATCH(Q$4,'ART Forecast'!$C$7:$W$7,0))*VLOOKUP($M70,'Algorithms &amp; Assumptions'!$B$10:$H$129,7,FALSE)*VLOOKUP($M70,'Algorithms &amp; Assumptions'!$B$10:$J$129,9,FALSE)*(VLOOKUP($M70,'Algorithms &amp; Assumptions'!$B$10:$C$129,2,FALSE))))</f>
        <v>37933.177920000016</v>
      </c>
      <c r="R70" s="62">
        <f>(INDEX('ART Totals'!$Z$128:$AT$274,MATCH($M70,'ART Totals'!$Y$128:$Y$274,0),MATCH(R$4,'ART Totals'!$Z$127:$AT$127,0))*VLOOKUP($M70,'Algorithms &amp; Assumptions'!$B$10:$H$129,5,FALSE))
+(INDEX('ART Forecast'!$C$8:$W$127,MATCH($M70,'ART Forecast'!$B$8:$B$127,0),MATCH(R$4,'ART Forecast'!$C$7:$W$7,0))*VLOOKUP($M70,'Algorithms &amp; Assumptions'!$B$10:$H$129,6,FALSE)*(1-VLOOKUP($M70,'Algorithms &amp; Assumptions'!$B$10:$J$129,9,FALSE))
+(INDEX('ART Forecast'!$C$8:$W$127,MATCH($M70,'ART Forecast'!$B$8:$B$127,0),MATCH(R$4,'ART Forecast'!$C$7:$W$7,0))*VLOOKUP($M70,'Algorithms &amp; Assumptions'!$B$10:$H$129,7,FALSE)*VLOOKUP($M70,'Algorithms &amp; Assumptions'!$B$10:$J$129,9,FALSE)*(VLOOKUP($M70,'Algorithms &amp; Assumptions'!$B$10:$C$129,2,FALSE))))</f>
        <v>38681.495160000013</v>
      </c>
      <c r="S70" s="62">
        <f>(INDEX('ART Totals'!$Z$128:$AT$274,MATCH($M70,'ART Totals'!$Y$128:$Y$274,0),MATCH(S$4,'ART Totals'!$Z$127:$AT$127,0))*VLOOKUP($M70,'Algorithms &amp; Assumptions'!$B$10:$H$129,5,FALSE))
+(INDEX('ART Forecast'!$C$8:$W$127,MATCH($M70,'ART Forecast'!$B$8:$B$127,0),MATCH(S$4,'ART Forecast'!$C$7:$W$7,0))*VLOOKUP($M70,'Algorithms &amp; Assumptions'!$B$10:$H$129,6,FALSE)*(1-VLOOKUP($M70,'Algorithms &amp; Assumptions'!$B$10:$J$129,9,FALSE))
+(INDEX('ART Forecast'!$C$8:$W$127,MATCH($M70,'ART Forecast'!$B$8:$B$127,0),MATCH(S$4,'ART Forecast'!$C$7:$W$7,0))*VLOOKUP($M70,'Algorithms &amp; Assumptions'!$B$10:$H$129,7,FALSE)*VLOOKUP($M70,'Algorithms &amp; Assumptions'!$B$10:$J$129,9,FALSE)*(VLOOKUP($M70,'Algorithms &amp; Assumptions'!$B$10:$C$129,2,FALSE))))</f>
        <v>39429.81240000001</v>
      </c>
      <c r="T70" s="62">
        <f>(INDEX('ART Totals'!$Z$128:$AT$274,MATCH($M70,'ART Totals'!$Y$128:$Y$274,0),MATCH(T$4,'ART Totals'!$Z$127:$AT$127,0))*VLOOKUP($M70,'Algorithms &amp; Assumptions'!$B$10:$H$129,5,FALSE))
+(INDEX('ART Forecast'!$C$8:$W$127,MATCH($M70,'ART Forecast'!$B$8:$B$127,0),MATCH(T$4,'ART Forecast'!$C$7:$W$7,0))*VLOOKUP($M70,'Algorithms &amp; Assumptions'!$B$10:$H$129,6,FALSE)*(1-VLOOKUP($M70,'Algorithms &amp; Assumptions'!$B$10:$J$129,9,FALSE))
+(INDEX('ART Forecast'!$C$8:$W$127,MATCH($M70,'ART Forecast'!$B$8:$B$127,0),MATCH(T$4,'ART Forecast'!$C$7:$W$7,0))*VLOOKUP($M70,'Algorithms &amp; Assumptions'!$B$10:$H$129,7,FALSE)*VLOOKUP($M70,'Algorithms &amp; Assumptions'!$B$10:$J$129,9,FALSE)*(VLOOKUP($M70,'Algorithms &amp; Assumptions'!$B$10:$C$129,2,FALSE))))</f>
        <v>40178.129640000014</v>
      </c>
      <c r="U70" s="6"/>
      <c r="V70" s="29" t="str">
        <f t="shared" si="14"/>
        <v>Lesotho</v>
      </c>
      <c r="W70" s="63">
        <f>(INDEX('ART Totals'!$Z$251:$AT$370,MATCH($V70,'ART Totals'!$Y$251:$Y$370,0),MATCH(W$4,'ART Totals'!$Z$250:$AT$250,0))*VLOOKUP($V70,'Algorithms &amp; Assumptions'!$B$10:$H$129,5,FALSE))
+(INDEX('ART Forecast'!$C$131:$W$250,MATCH($V70,'ART Forecast'!$B$131:$B$250,0),MATCH(W$4,'ART Forecast'!$C$130:$W$130,0))*VLOOKUP($V70,'Algorithms &amp; Assumptions'!$B$10:$H$129,6,FALSE)*(1-VLOOKUP($V70,'Algorithms &amp; Assumptions'!$B$10:$J$129,9,FALSE))
+(INDEX('ART Forecast'!$C$131:$W$250,MATCH($V70,'ART Forecast'!$B$131:$B$250,0),MATCH(W$4,'ART Forecast'!$C$130:$W$130,0))*VLOOKUP($V70,'Algorithms &amp; Assumptions'!$B$10:$H$129,7,FALSE)*VLOOKUP($V70,'Algorithms &amp; Assumptions'!$B$10:$J$129,9,FALSE)*(VLOOKUP($V70,'Algorithms &amp; Assumptions'!$B$10:$C$129,2,FALSE))))</f>
        <v>596.99684000000047</v>
      </c>
      <c r="X70" s="63">
        <f>(INDEX('ART Totals'!$Z$251:$AT$370,MATCH($V70,'ART Totals'!$Y$251:$Y$370,0),MATCH(X$4,'ART Totals'!$Z$250:$AT$250,0))*VLOOKUP($V70,'Algorithms &amp; Assumptions'!$B$10:$H$129,5,FALSE))
+(INDEX('ART Forecast'!$C$131:$W$250,MATCH($V70,'ART Forecast'!$B$131:$B$250,0),MATCH(X$4,'ART Forecast'!$C$130:$W$130,0))*VLOOKUP($V70,'Algorithms &amp; Assumptions'!$B$10:$H$129,6,FALSE)*(1-VLOOKUP($V70,'Algorithms &amp; Assumptions'!$B$10:$J$129,9,FALSE))
+(INDEX('ART Forecast'!$C$131:$W$250,MATCH($V70,'ART Forecast'!$B$131:$B$250,0),MATCH(X$4,'ART Forecast'!$C$130:$W$130,0))*VLOOKUP($V70,'Algorithms &amp; Assumptions'!$B$10:$H$129,7,FALSE)*VLOOKUP($V70,'Algorithms &amp; Assumptions'!$B$10:$J$129,9,FALSE)*(VLOOKUP($V70,'Algorithms &amp; Assumptions'!$B$10:$C$129,2,FALSE))))</f>
        <v>111.35960000000023</v>
      </c>
      <c r="Y70" s="63">
        <f>(INDEX('ART Totals'!$Z$251:$AT$370,MATCH($V70,'ART Totals'!$Y$251:$Y$370,0),MATCH(Y$4,'ART Totals'!$Z$250:$AT$250,0))*VLOOKUP($V70,'Algorithms &amp; Assumptions'!$B$10:$H$129,5,FALSE))
+(INDEX('ART Forecast'!$C$131:$W$250,MATCH($V70,'ART Forecast'!$B$131:$B$250,0),MATCH(Y$4,'ART Forecast'!$C$130:$W$130,0))*VLOOKUP($V70,'Algorithms &amp; Assumptions'!$B$10:$H$129,6,FALSE)*(1-VLOOKUP($V70,'Algorithms &amp; Assumptions'!$B$10:$J$129,9,FALSE))
+(INDEX('ART Forecast'!$C$131:$W$250,MATCH($V70,'ART Forecast'!$B$131:$B$250,0),MATCH(Y$4,'ART Forecast'!$C$130:$W$130,0))*VLOOKUP($V70,'Algorithms &amp; Assumptions'!$B$10:$H$129,7,FALSE)*VLOOKUP($V70,'Algorithms &amp; Assumptions'!$B$10:$J$129,9,FALSE)*(VLOOKUP($V70,'Algorithms &amp; Assumptions'!$B$10:$C$129,2,FALSE))))</f>
        <v>83.450693333333405</v>
      </c>
      <c r="Z70" s="63">
        <f>(INDEX('ART Totals'!$Z$251:$AT$370,MATCH($V70,'ART Totals'!$Y$251:$Y$370,0),MATCH(Z$4,'ART Totals'!$Z$250:$AT$250,0))*VLOOKUP($V70,'Algorithms &amp; Assumptions'!$B$10:$H$129,5,FALSE))
+(INDEX('ART Forecast'!$C$131:$W$250,MATCH($V70,'ART Forecast'!$B$131:$B$250,0),MATCH(Z$4,'ART Forecast'!$C$130:$W$130,0))*VLOOKUP($V70,'Algorithms &amp; Assumptions'!$B$10:$H$129,6,FALSE)*(1-VLOOKUP($V70,'Algorithms &amp; Assumptions'!$B$10:$J$129,9,FALSE))
+(INDEX('ART Forecast'!$C$131:$W$250,MATCH($V70,'ART Forecast'!$B$131:$B$250,0),MATCH(Z$4,'ART Forecast'!$C$130:$W$130,0))*VLOOKUP($V70,'Algorithms &amp; Assumptions'!$B$10:$H$129,7,FALSE)*VLOOKUP($V70,'Algorithms &amp; Assumptions'!$B$10:$J$129,9,FALSE)*(VLOOKUP($V70,'Algorithms &amp; Assumptions'!$B$10:$C$129,2,FALSE))))</f>
        <v>65.845120000000051</v>
      </c>
      <c r="AA70" s="63">
        <f>(INDEX('ART Totals'!$Z$251:$AT$370,MATCH($V70,'ART Totals'!$Y$251:$Y$370,0),MATCH(AA$4,'ART Totals'!$Z$250:$AT$250,0))*VLOOKUP($V70,'Algorithms &amp; Assumptions'!$B$10:$H$129,5,FALSE))
+(INDEX('ART Forecast'!$C$131:$W$250,MATCH($V70,'ART Forecast'!$B$131:$B$250,0),MATCH(AA$4,'ART Forecast'!$C$130:$W$130,0))*VLOOKUP($V70,'Algorithms &amp; Assumptions'!$B$10:$H$129,6,FALSE)*(1-VLOOKUP($V70,'Algorithms &amp; Assumptions'!$B$10:$J$129,9,FALSE))
+(INDEX('ART Forecast'!$C$131:$W$250,MATCH($V70,'ART Forecast'!$B$131:$B$250,0),MATCH(AA$4,'ART Forecast'!$C$130:$W$130,0))*VLOOKUP($V70,'Algorithms &amp; Assumptions'!$B$10:$H$129,7,FALSE)*VLOOKUP($V70,'Algorithms &amp; Assumptions'!$B$10:$J$129,9,FALSE)*(VLOOKUP($V70,'Algorithms &amp; Assumptions'!$B$10:$C$129,2,FALSE))))</f>
        <v>48.239546666666705</v>
      </c>
      <c r="AB70" s="63">
        <f>(INDEX('ART Totals'!$Z$251:$AT$370,MATCH($V70,'ART Totals'!$Y$251:$Y$370,0),MATCH(AB$4,'ART Totals'!$Z$250:$AT$250,0))*VLOOKUP($V70,'Algorithms &amp; Assumptions'!$B$10:$H$129,5,FALSE))
+(INDEX('ART Forecast'!$C$131:$W$250,MATCH($V70,'ART Forecast'!$B$131:$B$250,0),MATCH(AB$4,'ART Forecast'!$C$130:$W$130,0))*VLOOKUP($V70,'Algorithms &amp; Assumptions'!$B$10:$H$129,6,FALSE)*(1-VLOOKUP($V70,'Algorithms &amp; Assumptions'!$B$10:$J$129,9,FALSE))
+(INDEX('ART Forecast'!$C$131:$W$250,MATCH($V70,'ART Forecast'!$B$131:$B$250,0),MATCH(AB$4,'ART Forecast'!$C$130:$W$130,0))*VLOOKUP($V70,'Algorithms &amp; Assumptions'!$B$10:$H$129,7,FALSE)*VLOOKUP($V70,'Algorithms &amp; Assumptions'!$B$10:$J$129,9,FALSE)*(VLOOKUP($V70,'Algorithms &amp; Assumptions'!$B$10:$C$129,2,FALSE))))</f>
        <v>30.633973333333355</v>
      </c>
      <c r="AC70" s="63">
        <f>(INDEX('ART Totals'!$Z$251:$AT$370,MATCH($V70,'ART Totals'!$Y$251:$Y$370,0),MATCH(AC$4,'ART Totals'!$Z$250:$AT$250,0))*VLOOKUP($V70,'Algorithms &amp; Assumptions'!$B$10:$H$129,5,FALSE))
+(INDEX('ART Forecast'!$C$131:$W$250,MATCH($V70,'ART Forecast'!$B$131:$B$250,0),MATCH(AC$4,'ART Forecast'!$C$130:$W$130,0))*VLOOKUP($V70,'Algorithms &amp; Assumptions'!$B$10:$H$129,6,FALSE)*(1-VLOOKUP($V70,'Algorithms &amp; Assumptions'!$B$10:$J$129,9,FALSE))
+(INDEX('ART Forecast'!$C$131:$W$250,MATCH($V70,'ART Forecast'!$B$131:$B$250,0),MATCH(AC$4,'ART Forecast'!$C$130:$W$130,0))*VLOOKUP($V70,'Algorithms &amp; Assumptions'!$B$10:$H$129,7,FALSE)*VLOOKUP($V70,'Algorithms &amp; Assumptions'!$B$10:$J$129,9,FALSE)*(VLOOKUP($V70,'Algorithms &amp; Assumptions'!$B$10:$C$129,2,FALSE))))</f>
        <v>13.028400000000003</v>
      </c>
    </row>
    <row r="71" spans="2:29" x14ac:dyDescent="0.35">
      <c r="B71" s="29" t="str">
        <f>'ART Totals'!B70</f>
        <v>Liberia</v>
      </c>
      <c r="C71" s="25">
        <f t="shared" ref="C71:C125" si="15">IFERROR(IF(N71+W71=0,"Data Unavailable", N71+W71),"Data Unavailable")</f>
        <v>7808.5762700000023</v>
      </c>
      <c r="D71" s="25">
        <f t="shared" ref="D71:D125" si="16">IFERROR(IF(O71+X71=0,"Data Unavailable", O71+X71),"Data Unavailable")</f>
        <v>7687.2525033333341</v>
      </c>
      <c r="E71" s="25">
        <f t="shared" ref="E71:E125" si="17">IFERROR(IF(P71+Y71=0,"Data Unavailable", P71+Y71),"Data Unavailable")</f>
        <v>8198.3370700000014</v>
      </c>
      <c r="F71" s="25">
        <f t="shared" ref="F71:F125" si="18">IFERROR(IF(Q71+Z71=0,"Data Unavailable", Q71+Z71),"Data Unavailable")</f>
        <v>6203.5617966666669</v>
      </c>
      <c r="G71" s="25">
        <f t="shared" ref="G71:G125" si="19">IFERROR(IF(R71+AA71=0,"Data Unavailable", R71+AA71),"Data Unavailable")</f>
        <v>5315.079623333334</v>
      </c>
      <c r="H71" s="25">
        <f t="shared" ref="H71:H125" si="20">IFERROR(IF(S71+AB71=0,"Data Unavailable", S71+AB71),"Data Unavailable")</f>
        <v>5327.4974500000008</v>
      </c>
      <c r="I71" s="25">
        <f t="shared" ref="I71:I125" si="21">IFERROR(IF(T71+AC71=0,"Data Unavailable", T71+AC71),"Data Unavailable")</f>
        <v>5339.9152766666675</v>
      </c>
      <c r="M71" s="29" t="str">
        <f t="shared" si="13"/>
        <v>Liberia</v>
      </c>
      <c r="N71" s="62">
        <f>(INDEX('ART Totals'!$Z$128:$AT$274,MATCH($M71,'ART Totals'!$Y$128:$Y$274,0),MATCH(N$4,'ART Totals'!$Z$127:$AT$127,0))*VLOOKUP($M71,'Algorithms &amp; Assumptions'!$B$10:$H$129,5,FALSE))
+(INDEX('ART Forecast'!$C$8:$W$127,MATCH($M71,'ART Forecast'!$B$8:$B$127,0),MATCH(N$4,'ART Forecast'!$C$7:$W$7,0))*VLOOKUP($M71,'Algorithms &amp; Assumptions'!$B$10:$H$129,6,FALSE)*(1-VLOOKUP($M71,'Algorithms &amp; Assumptions'!$B$10:$J$129,9,FALSE))
+(INDEX('ART Forecast'!$C$8:$W$127,MATCH($M71,'ART Forecast'!$B$8:$B$127,0),MATCH(N$4,'ART Forecast'!$C$7:$W$7,0))*VLOOKUP($M71,'Algorithms &amp; Assumptions'!$B$10:$H$129,7,FALSE)*VLOOKUP($M71,'Algorithms &amp; Assumptions'!$B$10:$J$129,9,FALSE)*(VLOOKUP($M71,'Algorithms &amp; Assumptions'!$B$10:$C$129,2,FALSE))))</f>
        <v>7487.319620000002</v>
      </c>
      <c r="O71" s="62">
        <f>(INDEX('ART Totals'!$Z$128:$AT$274,MATCH($M71,'ART Totals'!$Y$128:$Y$274,0),MATCH(O$4,'ART Totals'!$Z$127:$AT$127,0))*VLOOKUP($M71,'Algorithms &amp; Assumptions'!$B$10:$H$129,5,FALSE))
+(INDEX('ART Forecast'!$C$8:$W$127,MATCH($M71,'ART Forecast'!$B$8:$B$127,0),MATCH(O$4,'ART Forecast'!$C$7:$W$7,0))*VLOOKUP($M71,'Algorithms &amp; Assumptions'!$B$10:$H$129,6,FALSE)*(1-VLOOKUP($M71,'Algorithms &amp; Assumptions'!$B$10:$J$129,9,FALSE))
+(INDEX('ART Forecast'!$C$8:$W$127,MATCH($M71,'ART Forecast'!$B$8:$B$127,0),MATCH(O$4,'ART Forecast'!$C$7:$W$7,0))*VLOOKUP($M71,'Algorithms &amp; Assumptions'!$B$10:$H$129,7,FALSE)*VLOOKUP($M71,'Algorithms &amp; Assumptions'!$B$10:$J$129,9,FALSE)*(VLOOKUP($M71,'Algorithms &amp; Assumptions'!$B$10:$C$129,2,FALSE))))</f>
        <v>7418.7163600000003</v>
      </c>
      <c r="P71" s="62">
        <f>(INDEX('ART Totals'!$Z$128:$AT$274,MATCH($M71,'ART Totals'!$Y$128:$Y$274,0),MATCH(P$4,'ART Totals'!$Z$127:$AT$127,0))*VLOOKUP($M71,'Algorithms &amp; Assumptions'!$B$10:$H$129,5,FALSE))
+(INDEX('ART Forecast'!$C$8:$W$127,MATCH($M71,'ART Forecast'!$B$8:$B$127,0),MATCH(P$4,'ART Forecast'!$C$7:$W$7,0))*VLOOKUP($M71,'Algorithms &amp; Assumptions'!$B$10:$H$129,6,FALSE)*(1-VLOOKUP($M71,'Algorithms &amp; Assumptions'!$B$10:$J$129,9,FALSE))
+(INDEX('ART Forecast'!$C$8:$W$127,MATCH($M71,'ART Forecast'!$B$8:$B$127,0),MATCH(P$4,'ART Forecast'!$C$7:$W$7,0))*VLOOKUP($M71,'Algorithms &amp; Assumptions'!$B$10:$H$129,7,FALSE)*VLOOKUP($M71,'Algorithms &amp; Assumptions'!$B$10:$J$129,9,FALSE)*(VLOOKUP($M71,'Algorithms &amp; Assumptions'!$B$10:$C$129,2,FALSE))))</f>
        <v>7917.3831000000018</v>
      </c>
      <c r="Q71" s="62">
        <f>(INDEX('ART Totals'!$Z$128:$AT$274,MATCH($M71,'ART Totals'!$Y$128:$Y$274,0),MATCH(Q$4,'ART Totals'!$Z$127:$AT$127,0))*VLOOKUP($M71,'Algorithms &amp; Assumptions'!$B$10:$H$129,5,FALSE))
+(INDEX('ART Forecast'!$C$8:$W$127,MATCH($M71,'ART Forecast'!$B$8:$B$127,0),MATCH(Q$4,'ART Forecast'!$C$7:$W$7,0))*VLOOKUP($M71,'Algorithms &amp; Assumptions'!$B$10:$H$129,6,FALSE)*(1-VLOOKUP($M71,'Algorithms &amp; Assumptions'!$B$10:$J$129,9,FALSE))
+(INDEX('ART Forecast'!$C$8:$W$127,MATCH($M71,'ART Forecast'!$B$8:$B$127,0),MATCH(Q$4,'ART Forecast'!$C$7:$W$7,0))*VLOOKUP($M71,'Algorithms &amp; Assumptions'!$B$10:$H$129,7,FALSE)*VLOOKUP($M71,'Algorithms &amp; Assumptions'!$B$10:$J$129,9,FALSE)*(VLOOKUP($M71,'Algorithms &amp; Assumptions'!$B$10:$C$129,2,FALSE))))</f>
        <v>5910.1900000000005</v>
      </c>
      <c r="R71" s="62">
        <f>(INDEX('ART Totals'!$Z$128:$AT$274,MATCH($M71,'ART Totals'!$Y$128:$Y$274,0),MATCH(R$4,'ART Totals'!$Z$127:$AT$127,0))*VLOOKUP($M71,'Algorithms &amp; Assumptions'!$B$10:$H$129,5,FALSE))
+(INDEX('ART Forecast'!$C$8:$W$127,MATCH($M71,'ART Forecast'!$B$8:$B$127,0),MATCH(R$4,'ART Forecast'!$C$7:$W$7,0))*VLOOKUP($M71,'Algorithms &amp; Assumptions'!$B$10:$H$129,6,FALSE)*(1-VLOOKUP($M71,'Algorithms &amp; Assumptions'!$B$10:$J$129,9,FALSE))
+(INDEX('ART Forecast'!$C$8:$W$127,MATCH($M71,'ART Forecast'!$B$8:$B$127,0),MATCH(R$4,'ART Forecast'!$C$7:$W$7,0))*VLOOKUP($M71,'Algorithms &amp; Assumptions'!$B$10:$H$129,7,FALSE)*VLOOKUP($M71,'Algorithms &amp; Assumptions'!$B$10:$J$129,9,FALSE)*(VLOOKUP($M71,'Algorithms &amp; Assumptions'!$B$10:$C$129,2,FALSE))))</f>
        <v>5009.2900000000009</v>
      </c>
      <c r="S71" s="62">
        <f>(INDEX('ART Totals'!$Z$128:$AT$274,MATCH($M71,'ART Totals'!$Y$128:$Y$274,0),MATCH(S$4,'ART Totals'!$Z$127:$AT$127,0))*VLOOKUP($M71,'Algorithms &amp; Assumptions'!$B$10:$H$129,5,FALSE))
+(INDEX('ART Forecast'!$C$8:$W$127,MATCH($M71,'ART Forecast'!$B$8:$B$127,0),MATCH(S$4,'ART Forecast'!$C$7:$W$7,0))*VLOOKUP($M71,'Algorithms &amp; Assumptions'!$B$10:$H$129,6,FALSE)*(1-VLOOKUP($M71,'Algorithms &amp; Assumptions'!$B$10:$J$129,9,FALSE))
+(INDEX('ART Forecast'!$C$8:$W$127,MATCH($M71,'ART Forecast'!$B$8:$B$127,0),MATCH(S$4,'ART Forecast'!$C$7:$W$7,0))*VLOOKUP($M71,'Algorithms &amp; Assumptions'!$B$10:$H$129,7,FALSE)*VLOOKUP($M71,'Algorithms &amp; Assumptions'!$B$10:$J$129,9,FALSE)*(VLOOKUP($M71,'Algorithms &amp; Assumptions'!$B$10:$C$129,2,FALSE))))</f>
        <v>5009.2900000000009</v>
      </c>
      <c r="T71" s="62">
        <f>(INDEX('ART Totals'!$Z$128:$AT$274,MATCH($M71,'ART Totals'!$Y$128:$Y$274,0),MATCH(T$4,'ART Totals'!$Z$127:$AT$127,0))*VLOOKUP($M71,'Algorithms &amp; Assumptions'!$B$10:$H$129,5,FALSE))
+(INDEX('ART Forecast'!$C$8:$W$127,MATCH($M71,'ART Forecast'!$B$8:$B$127,0),MATCH(T$4,'ART Forecast'!$C$7:$W$7,0))*VLOOKUP($M71,'Algorithms &amp; Assumptions'!$B$10:$H$129,6,FALSE)*(1-VLOOKUP($M71,'Algorithms &amp; Assumptions'!$B$10:$J$129,9,FALSE))
+(INDEX('ART Forecast'!$C$8:$W$127,MATCH($M71,'ART Forecast'!$B$8:$B$127,0),MATCH(T$4,'ART Forecast'!$C$7:$W$7,0))*VLOOKUP($M71,'Algorithms &amp; Assumptions'!$B$10:$H$129,7,FALSE)*VLOOKUP($M71,'Algorithms &amp; Assumptions'!$B$10:$J$129,9,FALSE)*(VLOOKUP($M71,'Algorithms &amp; Assumptions'!$B$10:$C$129,2,FALSE))))</f>
        <v>5009.2900000000009</v>
      </c>
      <c r="U71" s="6"/>
      <c r="V71" s="29" t="str">
        <f t="shared" si="14"/>
        <v>Liberia</v>
      </c>
      <c r="W71" s="63">
        <f>(INDEX('ART Totals'!$Z$251:$AT$370,MATCH($V71,'ART Totals'!$Y$251:$Y$370,0),MATCH(W$4,'ART Totals'!$Z$250:$AT$250,0))*VLOOKUP($V71,'Algorithms &amp; Assumptions'!$B$10:$H$129,5,FALSE))
+(INDEX('ART Forecast'!$C$131:$W$250,MATCH($V71,'ART Forecast'!$B$131:$B$250,0),MATCH(W$4,'ART Forecast'!$C$130:$W$130,0))*VLOOKUP($V71,'Algorithms &amp; Assumptions'!$B$10:$H$129,6,FALSE)*(1-VLOOKUP($V71,'Algorithms &amp; Assumptions'!$B$10:$J$129,9,FALSE))
+(INDEX('ART Forecast'!$C$131:$W$250,MATCH($V71,'ART Forecast'!$B$131:$B$250,0),MATCH(W$4,'ART Forecast'!$C$130:$W$130,0))*VLOOKUP($V71,'Algorithms &amp; Assumptions'!$B$10:$H$129,7,FALSE)*VLOOKUP($V71,'Algorithms &amp; Assumptions'!$B$10:$J$129,9,FALSE)*(VLOOKUP($V71,'Algorithms &amp; Assumptions'!$B$10:$C$129,2,FALSE))))</f>
        <v>321.25665000000009</v>
      </c>
      <c r="X71" s="63">
        <f>(INDEX('ART Totals'!$Z$251:$AT$370,MATCH($V71,'ART Totals'!$Y$251:$Y$370,0),MATCH(X$4,'ART Totals'!$Z$250:$AT$250,0))*VLOOKUP($V71,'Algorithms &amp; Assumptions'!$B$10:$H$129,5,FALSE))
+(INDEX('ART Forecast'!$C$131:$W$250,MATCH($V71,'ART Forecast'!$B$131:$B$250,0),MATCH(X$4,'ART Forecast'!$C$130:$W$130,0))*VLOOKUP($V71,'Algorithms &amp; Assumptions'!$B$10:$H$129,6,FALSE)*(1-VLOOKUP($V71,'Algorithms &amp; Assumptions'!$B$10:$J$129,9,FALSE))
+(INDEX('ART Forecast'!$C$131:$W$250,MATCH($V71,'ART Forecast'!$B$131:$B$250,0),MATCH(X$4,'ART Forecast'!$C$130:$W$130,0))*VLOOKUP($V71,'Algorithms &amp; Assumptions'!$B$10:$H$129,7,FALSE)*VLOOKUP($V71,'Algorithms &amp; Assumptions'!$B$10:$J$129,9,FALSE)*(VLOOKUP($V71,'Algorithms &amp; Assumptions'!$B$10:$C$129,2,FALSE))))</f>
        <v>268.53614333333343</v>
      </c>
      <c r="Y71" s="63">
        <f>(INDEX('ART Totals'!$Z$251:$AT$370,MATCH($V71,'ART Totals'!$Y$251:$Y$370,0),MATCH(Y$4,'ART Totals'!$Z$250:$AT$250,0))*VLOOKUP($V71,'Algorithms &amp; Assumptions'!$B$10:$H$129,5,FALSE))
+(INDEX('ART Forecast'!$C$131:$W$250,MATCH($V71,'ART Forecast'!$B$131:$B$250,0),MATCH(Y$4,'ART Forecast'!$C$130:$W$130,0))*VLOOKUP($V71,'Algorithms &amp; Assumptions'!$B$10:$H$129,6,FALSE)*(1-VLOOKUP($V71,'Algorithms &amp; Assumptions'!$B$10:$J$129,9,FALSE))
+(INDEX('ART Forecast'!$C$131:$W$250,MATCH($V71,'ART Forecast'!$B$131:$B$250,0),MATCH(Y$4,'ART Forecast'!$C$130:$W$130,0))*VLOOKUP($V71,'Algorithms &amp; Assumptions'!$B$10:$H$129,7,FALSE)*VLOOKUP($V71,'Algorithms &amp; Assumptions'!$B$10:$J$129,9,FALSE)*(VLOOKUP($V71,'Algorithms &amp; Assumptions'!$B$10:$C$129,2,FALSE))))</f>
        <v>280.95397000000008</v>
      </c>
      <c r="Z71" s="63">
        <f>(INDEX('ART Totals'!$Z$251:$AT$370,MATCH($V71,'ART Totals'!$Y$251:$Y$370,0),MATCH(Z$4,'ART Totals'!$Z$250:$AT$250,0))*VLOOKUP($V71,'Algorithms &amp; Assumptions'!$B$10:$H$129,5,FALSE))
+(INDEX('ART Forecast'!$C$131:$W$250,MATCH($V71,'ART Forecast'!$B$131:$B$250,0),MATCH(Z$4,'ART Forecast'!$C$130:$W$130,0))*VLOOKUP($V71,'Algorithms &amp; Assumptions'!$B$10:$H$129,6,FALSE)*(1-VLOOKUP($V71,'Algorithms &amp; Assumptions'!$B$10:$J$129,9,FALSE))
+(INDEX('ART Forecast'!$C$131:$W$250,MATCH($V71,'ART Forecast'!$B$131:$B$250,0),MATCH(Z$4,'ART Forecast'!$C$130:$W$130,0))*VLOOKUP($V71,'Algorithms &amp; Assumptions'!$B$10:$H$129,7,FALSE)*VLOOKUP($V71,'Algorithms &amp; Assumptions'!$B$10:$J$129,9,FALSE)*(VLOOKUP($V71,'Algorithms &amp; Assumptions'!$B$10:$C$129,2,FALSE))))</f>
        <v>293.37179666666668</v>
      </c>
      <c r="AA71" s="63">
        <f>(INDEX('ART Totals'!$Z$251:$AT$370,MATCH($V71,'ART Totals'!$Y$251:$Y$370,0),MATCH(AA$4,'ART Totals'!$Z$250:$AT$250,0))*VLOOKUP($V71,'Algorithms &amp; Assumptions'!$B$10:$H$129,5,FALSE))
+(INDEX('ART Forecast'!$C$131:$W$250,MATCH($V71,'ART Forecast'!$B$131:$B$250,0),MATCH(AA$4,'ART Forecast'!$C$130:$W$130,0))*VLOOKUP($V71,'Algorithms &amp; Assumptions'!$B$10:$H$129,6,FALSE)*(1-VLOOKUP($V71,'Algorithms &amp; Assumptions'!$B$10:$J$129,9,FALSE))
+(INDEX('ART Forecast'!$C$131:$W$250,MATCH($V71,'ART Forecast'!$B$131:$B$250,0),MATCH(AA$4,'ART Forecast'!$C$130:$W$130,0))*VLOOKUP($V71,'Algorithms &amp; Assumptions'!$B$10:$H$129,7,FALSE)*VLOOKUP($V71,'Algorithms &amp; Assumptions'!$B$10:$J$129,9,FALSE)*(VLOOKUP($V71,'Algorithms &amp; Assumptions'!$B$10:$C$129,2,FALSE))))</f>
        <v>305.78962333333322</v>
      </c>
      <c r="AB71" s="63">
        <f>(INDEX('ART Totals'!$Z$251:$AT$370,MATCH($V71,'ART Totals'!$Y$251:$Y$370,0),MATCH(AB$4,'ART Totals'!$Z$250:$AT$250,0))*VLOOKUP($V71,'Algorithms &amp; Assumptions'!$B$10:$H$129,5,FALSE))
+(INDEX('ART Forecast'!$C$131:$W$250,MATCH($V71,'ART Forecast'!$B$131:$B$250,0),MATCH(AB$4,'ART Forecast'!$C$130:$W$130,0))*VLOOKUP($V71,'Algorithms &amp; Assumptions'!$B$10:$H$129,6,FALSE)*(1-VLOOKUP($V71,'Algorithms &amp; Assumptions'!$B$10:$J$129,9,FALSE))
+(INDEX('ART Forecast'!$C$131:$W$250,MATCH($V71,'ART Forecast'!$B$131:$B$250,0),MATCH(AB$4,'ART Forecast'!$C$130:$W$130,0))*VLOOKUP($V71,'Algorithms &amp; Assumptions'!$B$10:$H$129,7,FALSE)*VLOOKUP($V71,'Algorithms &amp; Assumptions'!$B$10:$J$129,9,FALSE)*(VLOOKUP($V71,'Algorithms &amp; Assumptions'!$B$10:$C$129,2,FALSE))))</f>
        <v>318.20744999999994</v>
      </c>
      <c r="AC71" s="63">
        <f>(INDEX('ART Totals'!$Z$251:$AT$370,MATCH($V71,'ART Totals'!$Y$251:$Y$370,0),MATCH(AC$4,'ART Totals'!$Z$250:$AT$250,0))*VLOOKUP($V71,'Algorithms &amp; Assumptions'!$B$10:$H$129,5,FALSE))
+(INDEX('ART Forecast'!$C$131:$W$250,MATCH($V71,'ART Forecast'!$B$131:$B$250,0),MATCH(AC$4,'ART Forecast'!$C$130:$W$130,0))*VLOOKUP($V71,'Algorithms &amp; Assumptions'!$B$10:$H$129,6,FALSE)*(1-VLOOKUP($V71,'Algorithms &amp; Assumptions'!$B$10:$J$129,9,FALSE))
+(INDEX('ART Forecast'!$C$131:$W$250,MATCH($V71,'ART Forecast'!$B$131:$B$250,0),MATCH(AC$4,'ART Forecast'!$C$130:$W$130,0))*VLOOKUP($V71,'Algorithms &amp; Assumptions'!$B$10:$H$129,7,FALSE)*VLOOKUP($V71,'Algorithms &amp; Assumptions'!$B$10:$J$129,9,FALSE)*(VLOOKUP($V71,'Algorithms &amp; Assumptions'!$B$10:$C$129,2,FALSE))))</f>
        <v>330.62527666666659</v>
      </c>
    </row>
    <row r="72" spans="2:29" x14ac:dyDescent="0.35">
      <c r="B72" s="29" t="str">
        <f>'ART Totals'!B71</f>
        <v>Libya</v>
      </c>
      <c r="C72" s="25">
        <f t="shared" si="15"/>
        <v>1126.3919700000004</v>
      </c>
      <c r="D72" s="25">
        <f t="shared" si="16"/>
        <v>1090.3033533333335</v>
      </c>
      <c r="E72" s="25">
        <f t="shared" si="17"/>
        <v>1127.2364033333342</v>
      </c>
      <c r="F72" s="25">
        <f t="shared" si="18"/>
        <v>1164.1694533333339</v>
      </c>
      <c r="G72" s="25">
        <f t="shared" si="19"/>
        <v>1201.1025033333337</v>
      </c>
      <c r="H72" s="25">
        <f t="shared" si="20"/>
        <v>1238.0355533333345</v>
      </c>
      <c r="I72" s="25">
        <f t="shared" si="21"/>
        <v>1274.9686033333342</v>
      </c>
      <c r="M72" s="29" t="str">
        <f t="shared" si="13"/>
        <v>Libya</v>
      </c>
      <c r="N72" s="62">
        <f>(INDEX('ART Totals'!$Z$128:$AT$274,MATCH($M72,'ART Totals'!$Y$128:$Y$274,0),MATCH(N$4,'ART Totals'!$Z$127:$AT$127,0))*VLOOKUP($M72,'Algorithms &amp; Assumptions'!$B$10:$H$129,5,FALSE))
+(INDEX('ART Forecast'!$C$8:$W$127,MATCH($M72,'ART Forecast'!$B$8:$B$127,0),MATCH(N$4,'ART Forecast'!$C$7:$W$7,0))*VLOOKUP($M72,'Algorithms &amp; Assumptions'!$B$10:$H$129,6,FALSE)*(1-VLOOKUP($M72,'Algorithms &amp; Assumptions'!$B$10:$J$129,9,FALSE))
+(INDEX('ART Forecast'!$C$8:$W$127,MATCH($M72,'ART Forecast'!$B$8:$B$127,0),MATCH(N$4,'ART Forecast'!$C$7:$W$7,0))*VLOOKUP($M72,'Algorithms &amp; Assumptions'!$B$10:$H$129,7,FALSE)*VLOOKUP($M72,'Algorithms &amp; Assumptions'!$B$10:$J$129,9,FALSE)*(VLOOKUP($M72,'Algorithms &amp; Assumptions'!$B$10:$C$129,2,FALSE))))</f>
        <v>1086.8886600000003</v>
      </c>
      <c r="O72" s="62">
        <f>(INDEX('ART Totals'!$Z$128:$AT$274,MATCH($M72,'ART Totals'!$Y$128:$Y$274,0),MATCH(O$4,'ART Totals'!$Z$127:$AT$127,0))*VLOOKUP($M72,'Algorithms &amp; Assumptions'!$B$10:$H$129,5,FALSE))
+(INDEX('ART Forecast'!$C$8:$W$127,MATCH($M72,'ART Forecast'!$B$8:$B$127,0),MATCH(O$4,'ART Forecast'!$C$7:$W$7,0))*VLOOKUP($M72,'Algorithms &amp; Assumptions'!$B$10:$H$129,6,FALSE)*(1-VLOOKUP($M72,'Algorithms &amp; Assumptions'!$B$10:$J$129,9,FALSE))
+(INDEX('ART Forecast'!$C$8:$W$127,MATCH($M72,'ART Forecast'!$B$8:$B$127,0),MATCH(O$4,'ART Forecast'!$C$7:$W$7,0))*VLOOKUP($M72,'Algorithms &amp; Assumptions'!$B$10:$H$129,7,FALSE)*VLOOKUP($M72,'Algorithms &amp; Assumptions'!$B$10:$J$129,9,FALSE)*(VLOOKUP($M72,'Algorithms &amp; Assumptions'!$B$10:$C$129,2,FALSE))))</f>
        <v>1065.9273166666667</v>
      </c>
      <c r="P72" s="62">
        <f>(INDEX('ART Totals'!$Z$128:$AT$274,MATCH($M72,'ART Totals'!$Y$128:$Y$274,0),MATCH(P$4,'ART Totals'!$Z$127:$AT$127,0))*VLOOKUP($M72,'Algorithms &amp; Assumptions'!$B$10:$H$129,5,FALSE))
+(INDEX('ART Forecast'!$C$8:$W$127,MATCH($M72,'ART Forecast'!$B$8:$B$127,0),MATCH(P$4,'ART Forecast'!$C$7:$W$7,0))*VLOOKUP($M72,'Algorithms &amp; Assumptions'!$B$10:$H$129,6,FALSE)*(1-VLOOKUP($M72,'Algorithms &amp; Assumptions'!$B$10:$J$129,9,FALSE))
+(INDEX('ART Forecast'!$C$8:$W$127,MATCH($M72,'ART Forecast'!$B$8:$B$127,0),MATCH(P$4,'ART Forecast'!$C$7:$W$7,0))*VLOOKUP($M72,'Algorithms &amp; Assumptions'!$B$10:$H$129,7,FALSE)*VLOOKUP($M72,'Algorithms &amp; Assumptions'!$B$10:$J$129,9,FALSE)*(VLOOKUP($M72,'Algorithms &amp; Assumptions'!$B$10:$C$129,2,FALSE))))</f>
        <v>1102.7159733333342</v>
      </c>
      <c r="Q72" s="62">
        <f>(INDEX('ART Totals'!$Z$128:$AT$274,MATCH($M72,'ART Totals'!$Y$128:$Y$274,0),MATCH(Q$4,'ART Totals'!$Z$127:$AT$127,0))*VLOOKUP($M72,'Algorithms &amp; Assumptions'!$B$10:$H$129,5,FALSE))
+(INDEX('ART Forecast'!$C$8:$W$127,MATCH($M72,'ART Forecast'!$B$8:$B$127,0),MATCH(Q$4,'ART Forecast'!$C$7:$W$7,0))*VLOOKUP($M72,'Algorithms &amp; Assumptions'!$B$10:$H$129,6,FALSE)*(1-VLOOKUP($M72,'Algorithms &amp; Assumptions'!$B$10:$J$129,9,FALSE))
+(INDEX('ART Forecast'!$C$8:$W$127,MATCH($M72,'ART Forecast'!$B$8:$B$127,0),MATCH(Q$4,'ART Forecast'!$C$7:$W$7,0))*VLOOKUP($M72,'Algorithms &amp; Assumptions'!$B$10:$H$129,7,FALSE)*VLOOKUP($M72,'Algorithms &amp; Assumptions'!$B$10:$J$129,9,FALSE)*(VLOOKUP($M72,'Algorithms &amp; Assumptions'!$B$10:$C$129,2,FALSE))))</f>
        <v>1139.5046300000006</v>
      </c>
      <c r="R72" s="62">
        <f>(INDEX('ART Totals'!$Z$128:$AT$274,MATCH($M72,'ART Totals'!$Y$128:$Y$274,0),MATCH(R$4,'ART Totals'!$Z$127:$AT$127,0))*VLOOKUP($M72,'Algorithms &amp; Assumptions'!$B$10:$H$129,5,FALSE))
+(INDEX('ART Forecast'!$C$8:$W$127,MATCH($M72,'ART Forecast'!$B$8:$B$127,0),MATCH(R$4,'ART Forecast'!$C$7:$W$7,0))*VLOOKUP($M72,'Algorithms &amp; Assumptions'!$B$10:$H$129,6,FALSE)*(1-VLOOKUP($M72,'Algorithms &amp; Assumptions'!$B$10:$J$129,9,FALSE))
+(INDEX('ART Forecast'!$C$8:$W$127,MATCH($M72,'ART Forecast'!$B$8:$B$127,0),MATCH(R$4,'ART Forecast'!$C$7:$W$7,0))*VLOOKUP($M72,'Algorithms &amp; Assumptions'!$B$10:$H$129,7,FALSE)*VLOOKUP($M72,'Algorithms &amp; Assumptions'!$B$10:$J$129,9,FALSE)*(VLOOKUP($M72,'Algorithms &amp; Assumptions'!$B$10:$C$129,2,FALSE))))</f>
        <v>1176.293286666667</v>
      </c>
      <c r="S72" s="62">
        <f>(INDEX('ART Totals'!$Z$128:$AT$274,MATCH($M72,'ART Totals'!$Y$128:$Y$274,0),MATCH(S$4,'ART Totals'!$Z$127:$AT$127,0))*VLOOKUP($M72,'Algorithms &amp; Assumptions'!$B$10:$H$129,5,FALSE))
+(INDEX('ART Forecast'!$C$8:$W$127,MATCH($M72,'ART Forecast'!$B$8:$B$127,0),MATCH(S$4,'ART Forecast'!$C$7:$W$7,0))*VLOOKUP($M72,'Algorithms &amp; Assumptions'!$B$10:$H$129,6,FALSE)*(1-VLOOKUP($M72,'Algorithms &amp; Assumptions'!$B$10:$J$129,9,FALSE))
+(INDEX('ART Forecast'!$C$8:$W$127,MATCH($M72,'ART Forecast'!$B$8:$B$127,0),MATCH(S$4,'ART Forecast'!$C$7:$W$7,0))*VLOOKUP($M72,'Algorithms &amp; Assumptions'!$B$10:$H$129,7,FALSE)*VLOOKUP($M72,'Algorithms &amp; Assumptions'!$B$10:$J$129,9,FALSE)*(VLOOKUP($M72,'Algorithms &amp; Assumptions'!$B$10:$C$129,2,FALSE))))</f>
        <v>1213.0819433333345</v>
      </c>
      <c r="T72" s="62">
        <f>(INDEX('ART Totals'!$Z$128:$AT$274,MATCH($M72,'ART Totals'!$Y$128:$Y$274,0),MATCH(T$4,'ART Totals'!$Z$127:$AT$127,0))*VLOOKUP($M72,'Algorithms &amp; Assumptions'!$B$10:$H$129,5,FALSE))
+(INDEX('ART Forecast'!$C$8:$W$127,MATCH($M72,'ART Forecast'!$B$8:$B$127,0),MATCH(T$4,'ART Forecast'!$C$7:$W$7,0))*VLOOKUP($M72,'Algorithms &amp; Assumptions'!$B$10:$H$129,6,FALSE)*(1-VLOOKUP($M72,'Algorithms &amp; Assumptions'!$B$10:$J$129,9,FALSE))
+(INDEX('ART Forecast'!$C$8:$W$127,MATCH($M72,'ART Forecast'!$B$8:$B$127,0),MATCH(T$4,'ART Forecast'!$C$7:$W$7,0))*VLOOKUP($M72,'Algorithms &amp; Assumptions'!$B$10:$H$129,7,FALSE)*VLOOKUP($M72,'Algorithms &amp; Assumptions'!$B$10:$J$129,9,FALSE)*(VLOOKUP($M72,'Algorithms &amp; Assumptions'!$B$10:$C$129,2,FALSE))))</f>
        <v>1249.8706000000009</v>
      </c>
      <c r="U72" s="6"/>
      <c r="V72" s="29" t="str">
        <f t="shared" si="14"/>
        <v>Libya</v>
      </c>
      <c r="W72" s="63">
        <f>(INDEX('ART Totals'!$Z$251:$AT$370,MATCH($V72,'ART Totals'!$Y$251:$Y$370,0),MATCH(W$4,'ART Totals'!$Z$250:$AT$250,0))*VLOOKUP($V72,'Algorithms &amp; Assumptions'!$B$10:$H$129,5,FALSE))
+(INDEX('ART Forecast'!$C$131:$W$250,MATCH($V72,'ART Forecast'!$B$131:$B$250,0),MATCH(W$4,'ART Forecast'!$C$130:$W$130,0))*VLOOKUP($V72,'Algorithms &amp; Assumptions'!$B$10:$H$129,6,FALSE)*(1-VLOOKUP($V72,'Algorithms &amp; Assumptions'!$B$10:$J$129,9,FALSE))
+(INDEX('ART Forecast'!$C$131:$W$250,MATCH($V72,'ART Forecast'!$B$131:$B$250,0),MATCH(W$4,'ART Forecast'!$C$130:$W$130,0))*VLOOKUP($V72,'Algorithms &amp; Assumptions'!$B$10:$H$129,7,FALSE)*VLOOKUP($V72,'Algorithms &amp; Assumptions'!$B$10:$J$129,9,FALSE)*(VLOOKUP($V72,'Algorithms &amp; Assumptions'!$B$10:$C$129,2,FALSE))))</f>
        <v>39.503310000000006</v>
      </c>
      <c r="X72" s="63">
        <f>(INDEX('ART Totals'!$Z$251:$AT$370,MATCH($V72,'ART Totals'!$Y$251:$Y$370,0),MATCH(X$4,'ART Totals'!$Z$250:$AT$250,0))*VLOOKUP($V72,'Algorithms &amp; Assumptions'!$B$10:$H$129,5,FALSE))
+(INDEX('ART Forecast'!$C$131:$W$250,MATCH($V72,'ART Forecast'!$B$131:$B$250,0),MATCH(X$4,'ART Forecast'!$C$130:$W$130,0))*VLOOKUP($V72,'Algorithms &amp; Assumptions'!$B$10:$H$129,6,FALSE)*(1-VLOOKUP($V72,'Algorithms &amp; Assumptions'!$B$10:$J$129,9,FALSE))
+(INDEX('ART Forecast'!$C$131:$W$250,MATCH($V72,'ART Forecast'!$B$131:$B$250,0),MATCH(X$4,'ART Forecast'!$C$130:$W$130,0))*VLOOKUP($V72,'Algorithms &amp; Assumptions'!$B$10:$H$129,7,FALSE)*VLOOKUP($V72,'Algorithms &amp; Assumptions'!$B$10:$J$129,9,FALSE)*(VLOOKUP($V72,'Algorithms &amp; Assumptions'!$B$10:$C$129,2,FALSE))))</f>
        <v>24.376036666666671</v>
      </c>
      <c r="Y72" s="63">
        <f>(INDEX('ART Totals'!$Z$251:$AT$370,MATCH($V72,'ART Totals'!$Y$251:$Y$370,0),MATCH(Y$4,'ART Totals'!$Z$250:$AT$250,0))*VLOOKUP($V72,'Algorithms &amp; Assumptions'!$B$10:$H$129,5,FALSE))
+(INDEX('ART Forecast'!$C$131:$W$250,MATCH($V72,'ART Forecast'!$B$131:$B$250,0),MATCH(Y$4,'ART Forecast'!$C$130:$W$130,0))*VLOOKUP($V72,'Algorithms &amp; Assumptions'!$B$10:$H$129,6,FALSE)*(1-VLOOKUP($V72,'Algorithms &amp; Assumptions'!$B$10:$J$129,9,FALSE))
+(INDEX('ART Forecast'!$C$131:$W$250,MATCH($V72,'ART Forecast'!$B$131:$B$250,0),MATCH(Y$4,'ART Forecast'!$C$130:$W$130,0))*VLOOKUP($V72,'Algorithms &amp; Assumptions'!$B$10:$H$129,7,FALSE)*VLOOKUP($V72,'Algorithms &amp; Assumptions'!$B$10:$J$129,9,FALSE)*(VLOOKUP($V72,'Algorithms &amp; Assumptions'!$B$10:$C$129,2,FALSE))))</f>
        <v>24.520430000000012</v>
      </c>
      <c r="Z72" s="63">
        <f>(INDEX('ART Totals'!$Z$251:$AT$370,MATCH($V72,'ART Totals'!$Y$251:$Y$370,0),MATCH(Z$4,'ART Totals'!$Z$250:$AT$250,0))*VLOOKUP($V72,'Algorithms &amp; Assumptions'!$B$10:$H$129,5,FALSE))
+(INDEX('ART Forecast'!$C$131:$W$250,MATCH($V72,'ART Forecast'!$B$131:$B$250,0),MATCH(Z$4,'ART Forecast'!$C$130:$W$130,0))*VLOOKUP($V72,'Algorithms &amp; Assumptions'!$B$10:$H$129,6,FALSE)*(1-VLOOKUP($V72,'Algorithms &amp; Assumptions'!$B$10:$J$129,9,FALSE))
+(INDEX('ART Forecast'!$C$131:$W$250,MATCH($V72,'ART Forecast'!$B$131:$B$250,0),MATCH(Z$4,'ART Forecast'!$C$130:$W$130,0))*VLOOKUP($V72,'Algorithms &amp; Assumptions'!$B$10:$H$129,7,FALSE)*VLOOKUP($V72,'Algorithms &amp; Assumptions'!$B$10:$J$129,9,FALSE)*(VLOOKUP($V72,'Algorithms &amp; Assumptions'!$B$10:$C$129,2,FALSE))))</f>
        <v>24.664823333333338</v>
      </c>
      <c r="AA72" s="63">
        <f>(INDEX('ART Totals'!$Z$251:$AT$370,MATCH($V72,'ART Totals'!$Y$251:$Y$370,0),MATCH(AA$4,'ART Totals'!$Z$250:$AT$250,0))*VLOOKUP($V72,'Algorithms &amp; Assumptions'!$B$10:$H$129,5,FALSE))
+(INDEX('ART Forecast'!$C$131:$W$250,MATCH($V72,'ART Forecast'!$B$131:$B$250,0),MATCH(AA$4,'ART Forecast'!$C$130:$W$130,0))*VLOOKUP($V72,'Algorithms &amp; Assumptions'!$B$10:$H$129,6,FALSE)*(1-VLOOKUP($V72,'Algorithms &amp; Assumptions'!$B$10:$J$129,9,FALSE))
+(INDEX('ART Forecast'!$C$131:$W$250,MATCH($V72,'ART Forecast'!$B$131:$B$250,0),MATCH(AA$4,'ART Forecast'!$C$130:$W$130,0))*VLOOKUP($V72,'Algorithms &amp; Assumptions'!$B$10:$H$129,7,FALSE)*VLOOKUP($V72,'Algorithms &amp; Assumptions'!$B$10:$J$129,9,FALSE)*(VLOOKUP($V72,'Algorithms &amp; Assumptions'!$B$10:$C$129,2,FALSE))))</f>
        <v>24.809216666666682</v>
      </c>
      <c r="AB72" s="63">
        <f>(INDEX('ART Totals'!$Z$251:$AT$370,MATCH($V72,'ART Totals'!$Y$251:$Y$370,0),MATCH(AB$4,'ART Totals'!$Z$250:$AT$250,0))*VLOOKUP($V72,'Algorithms &amp; Assumptions'!$B$10:$H$129,5,FALSE))
+(INDEX('ART Forecast'!$C$131:$W$250,MATCH($V72,'ART Forecast'!$B$131:$B$250,0),MATCH(AB$4,'ART Forecast'!$C$130:$W$130,0))*VLOOKUP($V72,'Algorithms &amp; Assumptions'!$B$10:$H$129,6,FALSE)*(1-VLOOKUP($V72,'Algorithms &amp; Assumptions'!$B$10:$J$129,9,FALSE))
+(INDEX('ART Forecast'!$C$131:$W$250,MATCH($V72,'ART Forecast'!$B$131:$B$250,0),MATCH(AB$4,'ART Forecast'!$C$130:$W$130,0))*VLOOKUP($V72,'Algorithms &amp; Assumptions'!$B$10:$H$129,7,FALSE)*VLOOKUP($V72,'Algorithms &amp; Assumptions'!$B$10:$J$129,9,FALSE)*(VLOOKUP($V72,'Algorithms &amp; Assumptions'!$B$10:$C$129,2,FALSE))))</f>
        <v>24.953610000000008</v>
      </c>
      <c r="AC72" s="63">
        <f>(INDEX('ART Totals'!$Z$251:$AT$370,MATCH($V72,'ART Totals'!$Y$251:$Y$370,0),MATCH(AC$4,'ART Totals'!$Z$250:$AT$250,0))*VLOOKUP($V72,'Algorithms &amp; Assumptions'!$B$10:$H$129,5,FALSE))
+(INDEX('ART Forecast'!$C$131:$W$250,MATCH($V72,'ART Forecast'!$B$131:$B$250,0),MATCH(AC$4,'ART Forecast'!$C$130:$W$130,0))*VLOOKUP($V72,'Algorithms &amp; Assumptions'!$B$10:$H$129,6,FALSE)*(1-VLOOKUP($V72,'Algorithms &amp; Assumptions'!$B$10:$J$129,9,FALSE))
+(INDEX('ART Forecast'!$C$131:$W$250,MATCH($V72,'ART Forecast'!$B$131:$B$250,0),MATCH(AC$4,'ART Forecast'!$C$130:$W$130,0))*VLOOKUP($V72,'Algorithms &amp; Assumptions'!$B$10:$H$129,7,FALSE)*VLOOKUP($V72,'Algorithms &amp; Assumptions'!$B$10:$J$129,9,FALSE)*(VLOOKUP($V72,'Algorithms &amp; Assumptions'!$B$10:$C$129,2,FALSE))))</f>
        <v>25.098003333333352</v>
      </c>
    </row>
    <row r="73" spans="2:29" x14ac:dyDescent="0.35">
      <c r="B73" s="29" t="str">
        <f>'ART Totals'!B72</f>
        <v>Macedonia</v>
      </c>
      <c r="C73" s="25" t="str">
        <f t="shared" si="15"/>
        <v>Data Unavailable</v>
      </c>
      <c r="D73" s="25" t="str">
        <f t="shared" si="16"/>
        <v>Data Unavailable</v>
      </c>
      <c r="E73" s="25" t="str">
        <f t="shared" si="17"/>
        <v>Data Unavailable</v>
      </c>
      <c r="F73" s="25" t="str">
        <f t="shared" si="18"/>
        <v>Data Unavailable</v>
      </c>
      <c r="G73" s="25" t="str">
        <f t="shared" si="19"/>
        <v>Data Unavailable</v>
      </c>
      <c r="H73" s="25" t="str">
        <f t="shared" si="20"/>
        <v>Data Unavailable</v>
      </c>
      <c r="I73" s="25" t="str">
        <f t="shared" si="21"/>
        <v>Data Unavailable</v>
      </c>
      <c r="M73" s="29" t="str">
        <f t="shared" si="13"/>
        <v>Macedonia</v>
      </c>
      <c r="N73" s="62">
        <f>(INDEX('ART Totals'!$Z$128:$AT$274,MATCH($M73,'ART Totals'!$Y$128:$Y$274,0),MATCH(N$4,'ART Totals'!$Z$127:$AT$127,0))*VLOOKUP($M73,'Algorithms &amp; Assumptions'!$B$10:$H$129,5,FALSE))
+(INDEX('ART Forecast'!$C$8:$W$127,MATCH($M73,'ART Forecast'!$B$8:$B$127,0),MATCH(N$4,'ART Forecast'!$C$7:$W$7,0))*VLOOKUP($M73,'Algorithms &amp; Assumptions'!$B$10:$H$129,6,FALSE)*(1-VLOOKUP($M73,'Algorithms &amp; Assumptions'!$B$10:$J$129,9,FALSE))
+(INDEX('ART Forecast'!$C$8:$W$127,MATCH($M73,'ART Forecast'!$B$8:$B$127,0),MATCH(N$4,'ART Forecast'!$C$7:$W$7,0))*VLOOKUP($M73,'Algorithms &amp; Assumptions'!$B$10:$H$129,7,FALSE)*VLOOKUP($M73,'Algorithms &amp; Assumptions'!$B$10:$J$129,9,FALSE)*(VLOOKUP($M73,'Algorithms &amp; Assumptions'!$B$10:$C$129,2,FALSE))))</f>
        <v>0</v>
      </c>
      <c r="O73" s="62">
        <f>(INDEX('ART Totals'!$Z$128:$AT$274,MATCH($M73,'ART Totals'!$Y$128:$Y$274,0),MATCH(O$4,'ART Totals'!$Z$127:$AT$127,0))*VLOOKUP($M73,'Algorithms &amp; Assumptions'!$B$10:$H$129,5,FALSE))
+(INDEX('ART Forecast'!$C$8:$W$127,MATCH($M73,'ART Forecast'!$B$8:$B$127,0),MATCH(O$4,'ART Forecast'!$C$7:$W$7,0))*VLOOKUP($M73,'Algorithms &amp; Assumptions'!$B$10:$H$129,6,FALSE)*(1-VLOOKUP($M73,'Algorithms &amp; Assumptions'!$B$10:$J$129,9,FALSE))
+(INDEX('ART Forecast'!$C$8:$W$127,MATCH($M73,'ART Forecast'!$B$8:$B$127,0),MATCH(O$4,'ART Forecast'!$C$7:$W$7,0))*VLOOKUP($M73,'Algorithms &amp; Assumptions'!$B$10:$H$129,7,FALSE)*VLOOKUP($M73,'Algorithms &amp; Assumptions'!$B$10:$J$129,9,FALSE)*(VLOOKUP($M73,'Algorithms &amp; Assumptions'!$B$10:$C$129,2,FALSE))))</f>
        <v>0</v>
      </c>
      <c r="P73" s="62">
        <f>(INDEX('ART Totals'!$Z$128:$AT$274,MATCH($M73,'ART Totals'!$Y$128:$Y$274,0),MATCH(P$4,'ART Totals'!$Z$127:$AT$127,0))*VLOOKUP($M73,'Algorithms &amp; Assumptions'!$B$10:$H$129,5,FALSE))
+(INDEX('ART Forecast'!$C$8:$W$127,MATCH($M73,'ART Forecast'!$B$8:$B$127,0),MATCH(P$4,'ART Forecast'!$C$7:$W$7,0))*VLOOKUP($M73,'Algorithms &amp; Assumptions'!$B$10:$H$129,6,FALSE)*(1-VLOOKUP($M73,'Algorithms &amp; Assumptions'!$B$10:$J$129,9,FALSE))
+(INDEX('ART Forecast'!$C$8:$W$127,MATCH($M73,'ART Forecast'!$B$8:$B$127,0),MATCH(P$4,'ART Forecast'!$C$7:$W$7,0))*VLOOKUP($M73,'Algorithms &amp; Assumptions'!$B$10:$H$129,7,FALSE)*VLOOKUP($M73,'Algorithms &amp; Assumptions'!$B$10:$J$129,9,FALSE)*(VLOOKUP($M73,'Algorithms &amp; Assumptions'!$B$10:$C$129,2,FALSE))))</f>
        <v>0</v>
      </c>
      <c r="Q73" s="62">
        <f>(INDEX('ART Totals'!$Z$128:$AT$274,MATCH($M73,'ART Totals'!$Y$128:$Y$274,0),MATCH(Q$4,'ART Totals'!$Z$127:$AT$127,0))*VLOOKUP($M73,'Algorithms &amp; Assumptions'!$B$10:$H$129,5,FALSE))
+(INDEX('ART Forecast'!$C$8:$W$127,MATCH($M73,'ART Forecast'!$B$8:$B$127,0),MATCH(Q$4,'ART Forecast'!$C$7:$W$7,0))*VLOOKUP($M73,'Algorithms &amp; Assumptions'!$B$10:$H$129,6,FALSE)*(1-VLOOKUP($M73,'Algorithms &amp; Assumptions'!$B$10:$J$129,9,FALSE))
+(INDEX('ART Forecast'!$C$8:$W$127,MATCH($M73,'ART Forecast'!$B$8:$B$127,0),MATCH(Q$4,'ART Forecast'!$C$7:$W$7,0))*VLOOKUP($M73,'Algorithms &amp; Assumptions'!$B$10:$H$129,7,FALSE)*VLOOKUP($M73,'Algorithms &amp; Assumptions'!$B$10:$J$129,9,FALSE)*(VLOOKUP($M73,'Algorithms &amp; Assumptions'!$B$10:$C$129,2,FALSE))))</f>
        <v>0</v>
      </c>
      <c r="R73" s="62">
        <f>(INDEX('ART Totals'!$Z$128:$AT$274,MATCH($M73,'ART Totals'!$Y$128:$Y$274,0),MATCH(R$4,'ART Totals'!$Z$127:$AT$127,0))*VLOOKUP($M73,'Algorithms &amp; Assumptions'!$B$10:$H$129,5,FALSE))
+(INDEX('ART Forecast'!$C$8:$W$127,MATCH($M73,'ART Forecast'!$B$8:$B$127,0),MATCH(R$4,'ART Forecast'!$C$7:$W$7,0))*VLOOKUP($M73,'Algorithms &amp; Assumptions'!$B$10:$H$129,6,FALSE)*(1-VLOOKUP($M73,'Algorithms &amp; Assumptions'!$B$10:$J$129,9,FALSE))
+(INDEX('ART Forecast'!$C$8:$W$127,MATCH($M73,'ART Forecast'!$B$8:$B$127,0),MATCH(R$4,'ART Forecast'!$C$7:$W$7,0))*VLOOKUP($M73,'Algorithms &amp; Assumptions'!$B$10:$H$129,7,FALSE)*VLOOKUP($M73,'Algorithms &amp; Assumptions'!$B$10:$J$129,9,FALSE)*(VLOOKUP($M73,'Algorithms &amp; Assumptions'!$B$10:$C$129,2,FALSE))))</f>
        <v>0</v>
      </c>
      <c r="S73" s="62">
        <f>(INDEX('ART Totals'!$Z$128:$AT$274,MATCH($M73,'ART Totals'!$Y$128:$Y$274,0),MATCH(S$4,'ART Totals'!$Z$127:$AT$127,0))*VLOOKUP($M73,'Algorithms &amp; Assumptions'!$B$10:$H$129,5,FALSE))
+(INDEX('ART Forecast'!$C$8:$W$127,MATCH($M73,'ART Forecast'!$B$8:$B$127,0),MATCH(S$4,'ART Forecast'!$C$7:$W$7,0))*VLOOKUP($M73,'Algorithms &amp; Assumptions'!$B$10:$H$129,6,FALSE)*(1-VLOOKUP($M73,'Algorithms &amp; Assumptions'!$B$10:$J$129,9,FALSE))
+(INDEX('ART Forecast'!$C$8:$W$127,MATCH($M73,'ART Forecast'!$B$8:$B$127,0),MATCH(S$4,'ART Forecast'!$C$7:$W$7,0))*VLOOKUP($M73,'Algorithms &amp; Assumptions'!$B$10:$H$129,7,FALSE)*VLOOKUP($M73,'Algorithms &amp; Assumptions'!$B$10:$J$129,9,FALSE)*(VLOOKUP($M73,'Algorithms &amp; Assumptions'!$B$10:$C$129,2,FALSE))))</f>
        <v>0</v>
      </c>
      <c r="T73" s="62">
        <f>(INDEX('ART Totals'!$Z$128:$AT$274,MATCH($M73,'ART Totals'!$Y$128:$Y$274,0),MATCH(T$4,'ART Totals'!$Z$127:$AT$127,0))*VLOOKUP($M73,'Algorithms &amp; Assumptions'!$B$10:$H$129,5,FALSE))
+(INDEX('ART Forecast'!$C$8:$W$127,MATCH($M73,'ART Forecast'!$B$8:$B$127,0),MATCH(T$4,'ART Forecast'!$C$7:$W$7,0))*VLOOKUP($M73,'Algorithms &amp; Assumptions'!$B$10:$H$129,6,FALSE)*(1-VLOOKUP($M73,'Algorithms &amp; Assumptions'!$B$10:$J$129,9,FALSE))
+(INDEX('ART Forecast'!$C$8:$W$127,MATCH($M73,'ART Forecast'!$B$8:$B$127,0),MATCH(T$4,'ART Forecast'!$C$7:$W$7,0))*VLOOKUP($M73,'Algorithms &amp; Assumptions'!$B$10:$H$129,7,FALSE)*VLOOKUP($M73,'Algorithms &amp; Assumptions'!$B$10:$J$129,9,FALSE)*(VLOOKUP($M73,'Algorithms &amp; Assumptions'!$B$10:$C$129,2,FALSE))))</f>
        <v>0</v>
      </c>
      <c r="U73" s="6"/>
      <c r="V73" s="29" t="str">
        <f t="shared" si="14"/>
        <v>Macedonia</v>
      </c>
      <c r="W73" s="63">
        <f>(INDEX('ART Totals'!$Z$251:$AT$370,MATCH($V73,'ART Totals'!$Y$251:$Y$370,0),MATCH(W$4,'ART Totals'!$Z$250:$AT$250,0))*VLOOKUP($V73,'Algorithms &amp; Assumptions'!$B$10:$H$129,5,FALSE))
+(INDEX('ART Forecast'!$C$131:$W$250,MATCH($V73,'ART Forecast'!$B$131:$B$250,0),MATCH(W$4,'ART Forecast'!$C$130:$W$130,0))*VLOOKUP($V73,'Algorithms &amp; Assumptions'!$B$10:$H$129,6,FALSE)*(1-VLOOKUP($V73,'Algorithms &amp; Assumptions'!$B$10:$J$129,9,FALSE))
+(INDEX('ART Forecast'!$C$131:$W$250,MATCH($V73,'ART Forecast'!$B$131:$B$250,0),MATCH(W$4,'ART Forecast'!$C$130:$W$130,0))*VLOOKUP($V73,'Algorithms &amp; Assumptions'!$B$10:$H$129,7,FALSE)*VLOOKUP($V73,'Algorithms &amp; Assumptions'!$B$10:$J$129,9,FALSE)*(VLOOKUP($V73,'Algorithms &amp; Assumptions'!$B$10:$C$129,2,FALSE))))</f>
        <v>0</v>
      </c>
      <c r="X73" s="63">
        <f>(INDEX('ART Totals'!$Z$251:$AT$370,MATCH($V73,'ART Totals'!$Y$251:$Y$370,0),MATCH(X$4,'ART Totals'!$Z$250:$AT$250,0))*VLOOKUP($V73,'Algorithms &amp; Assumptions'!$B$10:$H$129,5,FALSE))
+(INDEX('ART Forecast'!$C$131:$W$250,MATCH($V73,'ART Forecast'!$B$131:$B$250,0),MATCH(X$4,'ART Forecast'!$C$130:$W$130,0))*VLOOKUP($V73,'Algorithms &amp; Assumptions'!$B$10:$H$129,6,FALSE)*(1-VLOOKUP($V73,'Algorithms &amp; Assumptions'!$B$10:$J$129,9,FALSE))
+(INDEX('ART Forecast'!$C$131:$W$250,MATCH($V73,'ART Forecast'!$B$131:$B$250,0),MATCH(X$4,'ART Forecast'!$C$130:$W$130,0))*VLOOKUP($V73,'Algorithms &amp; Assumptions'!$B$10:$H$129,7,FALSE)*VLOOKUP($V73,'Algorithms &amp; Assumptions'!$B$10:$J$129,9,FALSE)*(VLOOKUP($V73,'Algorithms &amp; Assumptions'!$B$10:$C$129,2,FALSE))))</f>
        <v>0</v>
      </c>
      <c r="Y73" s="63">
        <f>(INDEX('ART Totals'!$Z$251:$AT$370,MATCH($V73,'ART Totals'!$Y$251:$Y$370,0),MATCH(Y$4,'ART Totals'!$Z$250:$AT$250,0))*VLOOKUP($V73,'Algorithms &amp; Assumptions'!$B$10:$H$129,5,FALSE))
+(INDEX('ART Forecast'!$C$131:$W$250,MATCH($V73,'ART Forecast'!$B$131:$B$250,0),MATCH(Y$4,'ART Forecast'!$C$130:$W$130,0))*VLOOKUP($V73,'Algorithms &amp; Assumptions'!$B$10:$H$129,6,FALSE)*(1-VLOOKUP($V73,'Algorithms &amp; Assumptions'!$B$10:$J$129,9,FALSE))
+(INDEX('ART Forecast'!$C$131:$W$250,MATCH($V73,'ART Forecast'!$B$131:$B$250,0),MATCH(Y$4,'ART Forecast'!$C$130:$W$130,0))*VLOOKUP($V73,'Algorithms &amp; Assumptions'!$B$10:$H$129,7,FALSE)*VLOOKUP($V73,'Algorithms &amp; Assumptions'!$B$10:$J$129,9,FALSE)*(VLOOKUP($V73,'Algorithms &amp; Assumptions'!$B$10:$C$129,2,FALSE))))</f>
        <v>0</v>
      </c>
      <c r="Z73" s="63">
        <f>(INDEX('ART Totals'!$Z$251:$AT$370,MATCH($V73,'ART Totals'!$Y$251:$Y$370,0),MATCH(Z$4,'ART Totals'!$Z$250:$AT$250,0))*VLOOKUP($V73,'Algorithms &amp; Assumptions'!$B$10:$H$129,5,FALSE))
+(INDEX('ART Forecast'!$C$131:$W$250,MATCH($V73,'ART Forecast'!$B$131:$B$250,0),MATCH(Z$4,'ART Forecast'!$C$130:$W$130,0))*VLOOKUP($V73,'Algorithms &amp; Assumptions'!$B$10:$H$129,6,FALSE)*(1-VLOOKUP($V73,'Algorithms &amp; Assumptions'!$B$10:$J$129,9,FALSE))
+(INDEX('ART Forecast'!$C$131:$W$250,MATCH($V73,'ART Forecast'!$B$131:$B$250,0),MATCH(Z$4,'ART Forecast'!$C$130:$W$130,0))*VLOOKUP($V73,'Algorithms &amp; Assumptions'!$B$10:$H$129,7,FALSE)*VLOOKUP($V73,'Algorithms &amp; Assumptions'!$B$10:$J$129,9,FALSE)*(VLOOKUP($V73,'Algorithms &amp; Assumptions'!$B$10:$C$129,2,FALSE))))</f>
        <v>0</v>
      </c>
      <c r="AA73" s="63">
        <f>(INDEX('ART Totals'!$Z$251:$AT$370,MATCH($V73,'ART Totals'!$Y$251:$Y$370,0),MATCH(AA$4,'ART Totals'!$Z$250:$AT$250,0))*VLOOKUP($V73,'Algorithms &amp; Assumptions'!$B$10:$H$129,5,FALSE))
+(INDEX('ART Forecast'!$C$131:$W$250,MATCH($V73,'ART Forecast'!$B$131:$B$250,0),MATCH(AA$4,'ART Forecast'!$C$130:$W$130,0))*VLOOKUP($V73,'Algorithms &amp; Assumptions'!$B$10:$H$129,6,FALSE)*(1-VLOOKUP($V73,'Algorithms &amp; Assumptions'!$B$10:$J$129,9,FALSE))
+(INDEX('ART Forecast'!$C$131:$W$250,MATCH($V73,'ART Forecast'!$B$131:$B$250,0),MATCH(AA$4,'ART Forecast'!$C$130:$W$130,0))*VLOOKUP($V73,'Algorithms &amp; Assumptions'!$B$10:$H$129,7,FALSE)*VLOOKUP($V73,'Algorithms &amp; Assumptions'!$B$10:$J$129,9,FALSE)*(VLOOKUP($V73,'Algorithms &amp; Assumptions'!$B$10:$C$129,2,FALSE))))</f>
        <v>0</v>
      </c>
      <c r="AB73" s="63">
        <f>(INDEX('ART Totals'!$Z$251:$AT$370,MATCH($V73,'ART Totals'!$Y$251:$Y$370,0),MATCH(AB$4,'ART Totals'!$Z$250:$AT$250,0))*VLOOKUP($V73,'Algorithms &amp; Assumptions'!$B$10:$H$129,5,FALSE))
+(INDEX('ART Forecast'!$C$131:$W$250,MATCH($V73,'ART Forecast'!$B$131:$B$250,0),MATCH(AB$4,'ART Forecast'!$C$130:$W$130,0))*VLOOKUP($V73,'Algorithms &amp; Assumptions'!$B$10:$H$129,6,FALSE)*(1-VLOOKUP($V73,'Algorithms &amp; Assumptions'!$B$10:$J$129,9,FALSE))
+(INDEX('ART Forecast'!$C$131:$W$250,MATCH($V73,'ART Forecast'!$B$131:$B$250,0),MATCH(AB$4,'ART Forecast'!$C$130:$W$130,0))*VLOOKUP($V73,'Algorithms &amp; Assumptions'!$B$10:$H$129,7,FALSE)*VLOOKUP($V73,'Algorithms &amp; Assumptions'!$B$10:$J$129,9,FALSE)*(VLOOKUP($V73,'Algorithms &amp; Assumptions'!$B$10:$C$129,2,FALSE))))</f>
        <v>0</v>
      </c>
      <c r="AC73" s="63">
        <f>(INDEX('ART Totals'!$Z$251:$AT$370,MATCH($V73,'ART Totals'!$Y$251:$Y$370,0),MATCH(AC$4,'ART Totals'!$Z$250:$AT$250,0))*VLOOKUP($V73,'Algorithms &amp; Assumptions'!$B$10:$H$129,5,FALSE))
+(INDEX('ART Forecast'!$C$131:$W$250,MATCH($V73,'ART Forecast'!$B$131:$B$250,0),MATCH(AC$4,'ART Forecast'!$C$130:$W$130,0))*VLOOKUP($V73,'Algorithms &amp; Assumptions'!$B$10:$H$129,6,FALSE)*(1-VLOOKUP($V73,'Algorithms &amp; Assumptions'!$B$10:$J$129,9,FALSE))
+(INDEX('ART Forecast'!$C$131:$W$250,MATCH($V73,'ART Forecast'!$B$131:$B$250,0),MATCH(AC$4,'ART Forecast'!$C$130:$W$130,0))*VLOOKUP($V73,'Algorithms &amp; Assumptions'!$B$10:$H$129,7,FALSE)*VLOOKUP($V73,'Algorithms &amp; Assumptions'!$B$10:$J$129,9,FALSE)*(VLOOKUP($V73,'Algorithms &amp; Assumptions'!$B$10:$C$129,2,FALSE))))</f>
        <v>0</v>
      </c>
    </row>
    <row r="74" spans="2:29" x14ac:dyDescent="0.35">
      <c r="B74" s="29" t="str">
        <f>'ART Totals'!B73</f>
        <v>Madagascar</v>
      </c>
      <c r="C74" s="25">
        <f t="shared" si="15"/>
        <v>5230.9781700000003</v>
      </c>
      <c r="D74" s="25">
        <f t="shared" si="16"/>
        <v>4724.6112466666691</v>
      </c>
      <c r="E74" s="25">
        <f t="shared" si="17"/>
        <v>5110.362656666668</v>
      </c>
      <c r="F74" s="25">
        <f t="shared" si="18"/>
        <v>5496.114066666667</v>
      </c>
      <c r="G74" s="25">
        <f t="shared" si="19"/>
        <v>5881.8654766666668</v>
      </c>
      <c r="H74" s="25">
        <f t="shared" si="20"/>
        <v>6267.6168866666676</v>
      </c>
      <c r="I74" s="25">
        <f t="shared" si="21"/>
        <v>6653.3682966666638</v>
      </c>
      <c r="M74" s="29" t="str">
        <f t="shared" si="13"/>
        <v>Madagascar</v>
      </c>
      <c r="N74" s="62">
        <f>(INDEX('ART Totals'!$Z$128:$AT$274,MATCH($M74,'ART Totals'!$Y$128:$Y$274,0),MATCH(N$4,'ART Totals'!$Z$127:$AT$127,0))*VLOOKUP($M74,'Algorithms &amp; Assumptions'!$B$10:$H$129,5,FALSE))
+(INDEX('ART Forecast'!$C$8:$W$127,MATCH($M74,'ART Forecast'!$B$8:$B$127,0),MATCH(N$4,'ART Forecast'!$C$7:$W$7,0))*VLOOKUP($M74,'Algorithms &amp; Assumptions'!$B$10:$H$129,6,FALSE)*(1-VLOOKUP($M74,'Algorithms &amp; Assumptions'!$B$10:$J$129,9,FALSE))
+(INDEX('ART Forecast'!$C$8:$W$127,MATCH($M74,'ART Forecast'!$B$8:$B$127,0),MATCH(N$4,'ART Forecast'!$C$7:$W$7,0))*VLOOKUP($M74,'Algorithms &amp; Assumptions'!$B$10:$H$129,7,FALSE)*VLOOKUP($M74,'Algorithms &amp; Assumptions'!$B$10:$J$129,9,FALSE)*(VLOOKUP($M74,'Algorithms &amp; Assumptions'!$B$10:$C$129,2,FALSE))))</f>
        <v>5077.6459800000002</v>
      </c>
      <c r="O74" s="62">
        <f>(INDEX('ART Totals'!$Z$128:$AT$274,MATCH($M74,'ART Totals'!$Y$128:$Y$274,0),MATCH(O$4,'ART Totals'!$Z$127:$AT$127,0))*VLOOKUP($M74,'Algorithms &amp; Assumptions'!$B$10:$H$129,5,FALSE))
+(INDEX('ART Forecast'!$C$8:$W$127,MATCH($M74,'ART Forecast'!$B$8:$B$127,0),MATCH(O$4,'ART Forecast'!$C$7:$W$7,0))*VLOOKUP($M74,'Algorithms &amp; Assumptions'!$B$10:$H$129,6,FALSE)*(1-VLOOKUP($M74,'Algorithms &amp; Assumptions'!$B$10:$J$129,9,FALSE))
+(INDEX('ART Forecast'!$C$8:$W$127,MATCH($M74,'ART Forecast'!$B$8:$B$127,0),MATCH(O$4,'ART Forecast'!$C$7:$W$7,0))*VLOOKUP($M74,'Algorithms &amp; Assumptions'!$B$10:$H$129,7,FALSE)*VLOOKUP($M74,'Algorithms &amp; Assumptions'!$B$10:$J$129,9,FALSE)*(VLOOKUP($M74,'Algorithms &amp; Assumptions'!$B$10:$C$129,2,FALSE))))</f>
        <v>4577.8200233333355</v>
      </c>
      <c r="P74" s="62">
        <f>(INDEX('ART Totals'!$Z$128:$AT$274,MATCH($M74,'ART Totals'!$Y$128:$Y$274,0),MATCH(P$4,'ART Totals'!$Z$127:$AT$127,0))*VLOOKUP($M74,'Algorithms &amp; Assumptions'!$B$10:$H$129,5,FALSE))
+(INDEX('ART Forecast'!$C$8:$W$127,MATCH($M74,'ART Forecast'!$B$8:$B$127,0),MATCH(P$4,'ART Forecast'!$C$7:$W$7,0))*VLOOKUP($M74,'Algorithms &amp; Assumptions'!$B$10:$H$129,6,FALSE)*(1-VLOOKUP($M74,'Algorithms &amp; Assumptions'!$B$10:$J$129,9,FALSE))
+(INDEX('ART Forecast'!$C$8:$W$127,MATCH($M74,'ART Forecast'!$B$8:$B$127,0),MATCH(P$4,'ART Forecast'!$C$7:$W$7,0))*VLOOKUP($M74,'Algorithms &amp; Assumptions'!$B$10:$H$129,7,FALSE)*VLOOKUP($M74,'Algorithms &amp; Assumptions'!$B$10:$J$129,9,FALSE)*(VLOOKUP($M74,'Algorithms &amp; Assumptions'!$B$10:$C$129,2,FALSE))))</f>
        <v>4949.8540666666677</v>
      </c>
      <c r="Q74" s="62">
        <f>(INDEX('ART Totals'!$Z$128:$AT$274,MATCH($M74,'ART Totals'!$Y$128:$Y$274,0),MATCH(Q$4,'ART Totals'!$Z$127:$AT$127,0))*VLOOKUP($M74,'Algorithms &amp; Assumptions'!$B$10:$H$129,5,FALSE))
+(INDEX('ART Forecast'!$C$8:$W$127,MATCH($M74,'ART Forecast'!$B$8:$B$127,0),MATCH(Q$4,'ART Forecast'!$C$7:$W$7,0))*VLOOKUP($M74,'Algorithms &amp; Assumptions'!$B$10:$H$129,6,FALSE)*(1-VLOOKUP($M74,'Algorithms &amp; Assumptions'!$B$10:$J$129,9,FALSE))
+(INDEX('ART Forecast'!$C$8:$W$127,MATCH($M74,'ART Forecast'!$B$8:$B$127,0),MATCH(Q$4,'ART Forecast'!$C$7:$W$7,0))*VLOOKUP($M74,'Algorithms &amp; Assumptions'!$B$10:$H$129,7,FALSE)*VLOOKUP($M74,'Algorithms &amp; Assumptions'!$B$10:$J$129,9,FALSE)*(VLOOKUP($M74,'Algorithms &amp; Assumptions'!$B$10:$C$129,2,FALSE))))</f>
        <v>5321.8881099999999</v>
      </c>
      <c r="R74" s="62">
        <f>(INDEX('ART Totals'!$Z$128:$AT$274,MATCH($M74,'ART Totals'!$Y$128:$Y$274,0),MATCH(R$4,'ART Totals'!$Z$127:$AT$127,0))*VLOOKUP($M74,'Algorithms &amp; Assumptions'!$B$10:$H$129,5,FALSE))
+(INDEX('ART Forecast'!$C$8:$W$127,MATCH($M74,'ART Forecast'!$B$8:$B$127,0),MATCH(R$4,'ART Forecast'!$C$7:$W$7,0))*VLOOKUP($M74,'Algorithms &amp; Assumptions'!$B$10:$H$129,6,FALSE)*(1-VLOOKUP($M74,'Algorithms &amp; Assumptions'!$B$10:$J$129,9,FALSE))
+(INDEX('ART Forecast'!$C$8:$W$127,MATCH($M74,'ART Forecast'!$B$8:$B$127,0),MATCH(R$4,'ART Forecast'!$C$7:$W$7,0))*VLOOKUP($M74,'Algorithms &amp; Assumptions'!$B$10:$H$129,7,FALSE)*VLOOKUP($M74,'Algorithms &amp; Assumptions'!$B$10:$J$129,9,FALSE)*(VLOOKUP($M74,'Algorithms &amp; Assumptions'!$B$10:$C$129,2,FALSE))))</f>
        <v>5693.9221533333339</v>
      </c>
      <c r="S74" s="62">
        <f>(INDEX('ART Totals'!$Z$128:$AT$274,MATCH($M74,'ART Totals'!$Y$128:$Y$274,0),MATCH(S$4,'ART Totals'!$Z$127:$AT$127,0))*VLOOKUP($M74,'Algorithms &amp; Assumptions'!$B$10:$H$129,5,FALSE))
+(INDEX('ART Forecast'!$C$8:$W$127,MATCH($M74,'ART Forecast'!$B$8:$B$127,0),MATCH(S$4,'ART Forecast'!$C$7:$W$7,0))*VLOOKUP($M74,'Algorithms &amp; Assumptions'!$B$10:$H$129,6,FALSE)*(1-VLOOKUP($M74,'Algorithms &amp; Assumptions'!$B$10:$J$129,9,FALSE))
+(INDEX('ART Forecast'!$C$8:$W$127,MATCH($M74,'ART Forecast'!$B$8:$B$127,0),MATCH(S$4,'ART Forecast'!$C$7:$W$7,0))*VLOOKUP($M74,'Algorithms &amp; Assumptions'!$B$10:$H$129,7,FALSE)*VLOOKUP($M74,'Algorithms &amp; Assumptions'!$B$10:$J$129,9,FALSE)*(VLOOKUP($M74,'Algorithms &amp; Assumptions'!$B$10:$C$129,2,FALSE))))</f>
        <v>6065.9561966666679</v>
      </c>
      <c r="T74" s="62">
        <f>(INDEX('ART Totals'!$Z$128:$AT$274,MATCH($M74,'ART Totals'!$Y$128:$Y$274,0),MATCH(T$4,'ART Totals'!$Z$127:$AT$127,0))*VLOOKUP($M74,'Algorithms &amp; Assumptions'!$B$10:$H$129,5,FALSE))
+(INDEX('ART Forecast'!$C$8:$W$127,MATCH($M74,'ART Forecast'!$B$8:$B$127,0),MATCH(T$4,'ART Forecast'!$C$7:$W$7,0))*VLOOKUP($M74,'Algorithms &amp; Assumptions'!$B$10:$H$129,6,FALSE)*(1-VLOOKUP($M74,'Algorithms &amp; Assumptions'!$B$10:$J$129,9,FALSE))
+(INDEX('ART Forecast'!$C$8:$W$127,MATCH($M74,'ART Forecast'!$B$8:$B$127,0),MATCH(T$4,'ART Forecast'!$C$7:$W$7,0))*VLOOKUP($M74,'Algorithms &amp; Assumptions'!$B$10:$H$129,7,FALSE)*VLOOKUP($M74,'Algorithms &amp; Assumptions'!$B$10:$J$129,9,FALSE)*(VLOOKUP($M74,'Algorithms &amp; Assumptions'!$B$10:$C$129,2,FALSE))))</f>
        <v>6437.9902399999974</v>
      </c>
      <c r="U74" s="6"/>
      <c r="V74" s="29" t="str">
        <f t="shared" si="14"/>
        <v>Madagascar</v>
      </c>
      <c r="W74" s="63">
        <f>(INDEX('ART Totals'!$Z$251:$AT$370,MATCH($V74,'ART Totals'!$Y$251:$Y$370,0),MATCH(W$4,'ART Totals'!$Z$250:$AT$250,0))*VLOOKUP($V74,'Algorithms &amp; Assumptions'!$B$10:$H$129,5,FALSE))
+(INDEX('ART Forecast'!$C$131:$W$250,MATCH($V74,'ART Forecast'!$B$131:$B$250,0),MATCH(W$4,'ART Forecast'!$C$130:$W$130,0))*VLOOKUP($V74,'Algorithms &amp; Assumptions'!$B$10:$H$129,6,FALSE)*(1-VLOOKUP($V74,'Algorithms &amp; Assumptions'!$B$10:$J$129,9,FALSE))
+(INDEX('ART Forecast'!$C$131:$W$250,MATCH($V74,'ART Forecast'!$B$131:$B$250,0),MATCH(W$4,'ART Forecast'!$C$130:$W$130,0))*VLOOKUP($V74,'Algorithms &amp; Assumptions'!$B$10:$H$129,7,FALSE)*VLOOKUP($V74,'Algorithms &amp; Assumptions'!$B$10:$J$129,9,FALSE)*(VLOOKUP($V74,'Algorithms &amp; Assumptions'!$B$10:$C$129,2,FALSE))))</f>
        <v>153.33219000000003</v>
      </c>
      <c r="X74" s="63">
        <f>(INDEX('ART Totals'!$Z$251:$AT$370,MATCH($V74,'ART Totals'!$Y$251:$Y$370,0),MATCH(X$4,'ART Totals'!$Z$250:$AT$250,0))*VLOOKUP($V74,'Algorithms &amp; Assumptions'!$B$10:$H$129,5,FALSE))
+(INDEX('ART Forecast'!$C$131:$W$250,MATCH($V74,'ART Forecast'!$B$131:$B$250,0),MATCH(X$4,'ART Forecast'!$C$130:$W$130,0))*VLOOKUP($V74,'Algorithms &amp; Assumptions'!$B$10:$H$129,6,FALSE)*(1-VLOOKUP($V74,'Algorithms &amp; Assumptions'!$B$10:$J$129,9,FALSE))
+(INDEX('ART Forecast'!$C$131:$W$250,MATCH($V74,'ART Forecast'!$B$131:$B$250,0),MATCH(X$4,'ART Forecast'!$C$130:$W$130,0))*VLOOKUP($V74,'Algorithms &amp; Assumptions'!$B$10:$H$129,7,FALSE)*VLOOKUP($V74,'Algorithms &amp; Assumptions'!$B$10:$J$129,9,FALSE)*(VLOOKUP($V74,'Algorithms &amp; Assumptions'!$B$10:$C$129,2,FALSE))))</f>
        <v>146.79122333333331</v>
      </c>
      <c r="Y74" s="63">
        <f>(INDEX('ART Totals'!$Z$251:$AT$370,MATCH($V74,'ART Totals'!$Y$251:$Y$370,0),MATCH(Y$4,'ART Totals'!$Z$250:$AT$250,0))*VLOOKUP($V74,'Algorithms &amp; Assumptions'!$B$10:$H$129,5,FALSE))
+(INDEX('ART Forecast'!$C$131:$W$250,MATCH($V74,'ART Forecast'!$B$131:$B$250,0),MATCH(Y$4,'ART Forecast'!$C$130:$W$130,0))*VLOOKUP($V74,'Algorithms &amp; Assumptions'!$B$10:$H$129,6,FALSE)*(1-VLOOKUP($V74,'Algorithms &amp; Assumptions'!$B$10:$J$129,9,FALSE))
+(INDEX('ART Forecast'!$C$131:$W$250,MATCH($V74,'ART Forecast'!$B$131:$B$250,0),MATCH(Y$4,'ART Forecast'!$C$130:$W$130,0))*VLOOKUP($V74,'Algorithms &amp; Assumptions'!$B$10:$H$129,7,FALSE)*VLOOKUP($V74,'Algorithms &amp; Assumptions'!$B$10:$J$129,9,FALSE)*(VLOOKUP($V74,'Algorithms &amp; Assumptions'!$B$10:$C$129,2,FALSE))))</f>
        <v>160.50858999999997</v>
      </c>
      <c r="Z74" s="63">
        <f>(INDEX('ART Totals'!$Z$251:$AT$370,MATCH($V74,'ART Totals'!$Y$251:$Y$370,0),MATCH(Z$4,'ART Totals'!$Z$250:$AT$250,0))*VLOOKUP($V74,'Algorithms &amp; Assumptions'!$B$10:$H$129,5,FALSE))
+(INDEX('ART Forecast'!$C$131:$W$250,MATCH($V74,'ART Forecast'!$B$131:$B$250,0),MATCH(Z$4,'ART Forecast'!$C$130:$W$130,0))*VLOOKUP($V74,'Algorithms &amp; Assumptions'!$B$10:$H$129,6,FALSE)*(1-VLOOKUP($V74,'Algorithms &amp; Assumptions'!$B$10:$J$129,9,FALSE))
+(INDEX('ART Forecast'!$C$131:$W$250,MATCH($V74,'ART Forecast'!$B$131:$B$250,0),MATCH(Z$4,'ART Forecast'!$C$130:$W$130,0))*VLOOKUP($V74,'Algorithms &amp; Assumptions'!$B$10:$H$129,7,FALSE)*VLOOKUP($V74,'Algorithms &amp; Assumptions'!$B$10:$J$129,9,FALSE)*(VLOOKUP($V74,'Algorithms &amp; Assumptions'!$B$10:$C$129,2,FALSE))))</f>
        <v>174.22595666666672</v>
      </c>
      <c r="AA74" s="63">
        <f>(INDEX('ART Totals'!$Z$251:$AT$370,MATCH($V74,'ART Totals'!$Y$251:$Y$370,0),MATCH(AA$4,'ART Totals'!$Z$250:$AT$250,0))*VLOOKUP($V74,'Algorithms &amp; Assumptions'!$B$10:$H$129,5,FALSE))
+(INDEX('ART Forecast'!$C$131:$W$250,MATCH($V74,'ART Forecast'!$B$131:$B$250,0),MATCH(AA$4,'ART Forecast'!$C$130:$W$130,0))*VLOOKUP($V74,'Algorithms &amp; Assumptions'!$B$10:$H$129,6,FALSE)*(1-VLOOKUP($V74,'Algorithms &amp; Assumptions'!$B$10:$J$129,9,FALSE))
+(INDEX('ART Forecast'!$C$131:$W$250,MATCH($V74,'ART Forecast'!$B$131:$B$250,0),MATCH(AA$4,'ART Forecast'!$C$130:$W$130,0))*VLOOKUP($V74,'Algorithms &amp; Assumptions'!$B$10:$H$129,7,FALSE)*VLOOKUP($V74,'Algorithms &amp; Assumptions'!$B$10:$J$129,9,FALSE)*(VLOOKUP($V74,'Algorithms &amp; Assumptions'!$B$10:$C$129,2,FALSE))))</f>
        <v>187.94332333333338</v>
      </c>
      <c r="AB74" s="63">
        <f>(INDEX('ART Totals'!$Z$251:$AT$370,MATCH($V74,'ART Totals'!$Y$251:$Y$370,0),MATCH(AB$4,'ART Totals'!$Z$250:$AT$250,0))*VLOOKUP($V74,'Algorithms &amp; Assumptions'!$B$10:$H$129,5,FALSE))
+(INDEX('ART Forecast'!$C$131:$W$250,MATCH($V74,'ART Forecast'!$B$131:$B$250,0),MATCH(AB$4,'ART Forecast'!$C$130:$W$130,0))*VLOOKUP($V74,'Algorithms &amp; Assumptions'!$B$10:$H$129,6,FALSE)*(1-VLOOKUP($V74,'Algorithms &amp; Assumptions'!$B$10:$J$129,9,FALSE))
+(INDEX('ART Forecast'!$C$131:$W$250,MATCH($V74,'ART Forecast'!$B$131:$B$250,0),MATCH(AB$4,'ART Forecast'!$C$130:$W$130,0))*VLOOKUP($V74,'Algorithms &amp; Assumptions'!$B$10:$H$129,7,FALSE)*VLOOKUP($V74,'Algorithms &amp; Assumptions'!$B$10:$J$129,9,FALSE)*(VLOOKUP($V74,'Algorithms &amp; Assumptions'!$B$10:$C$129,2,FALSE))))</f>
        <v>201.66069000000005</v>
      </c>
      <c r="AC74" s="63">
        <f>(INDEX('ART Totals'!$Z$251:$AT$370,MATCH($V74,'ART Totals'!$Y$251:$Y$370,0),MATCH(AC$4,'ART Totals'!$Z$250:$AT$250,0))*VLOOKUP($V74,'Algorithms &amp; Assumptions'!$B$10:$H$129,5,FALSE))
+(INDEX('ART Forecast'!$C$131:$W$250,MATCH($V74,'ART Forecast'!$B$131:$B$250,0),MATCH(AC$4,'ART Forecast'!$C$130:$W$130,0))*VLOOKUP($V74,'Algorithms &amp; Assumptions'!$B$10:$H$129,6,FALSE)*(1-VLOOKUP($V74,'Algorithms &amp; Assumptions'!$B$10:$J$129,9,FALSE))
+(INDEX('ART Forecast'!$C$131:$W$250,MATCH($V74,'ART Forecast'!$B$131:$B$250,0),MATCH(AC$4,'ART Forecast'!$C$130:$W$130,0))*VLOOKUP($V74,'Algorithms &amp; Assumptions'!$B$10:$H$129,7,FALSE)*VLOOKUP($V74,'Algorithms &amp; Assumptions'!$B$10:$J$129,9,FALSE)*(VLOOKUP($V74,'Algorithms &amp; Assumptions'!$B$10:$C$129,2,FALSE))))</f>
        <v>215.37805666666671</v>
      </c>
    </row>
    <row r="75" spans="2:29" x14ac:dyDescent="0.35">
      <c r="B75" s="29" t="str">
        <f>'ART Totals'!B74</f>
        <v>Malawi</v>
      </c>
      <c r="C75" s="25">
        <f t="shared" si="15"/>
        <v>193542.15584000008</v>
      </c>
      <c r="D75" s="25">
        <f t="shared" si="16"/>
        <v>198776.49894666675</v>
      </c>
      <c r="E75" s="25">
        <f t="shared" si="17"/>
        <v>186792.68446666677</v>
      </c>
      <c r="F75" s="25">
        <f t="shared" si="18"/>
        <v>164964.95194666673</v>
      </c>
      <c r="G75" s="25">
        <f t="shared" si="19"/>
        <v>164368.75942666671</v>
      </c>
      <c r="H75" s="25">
        <f t="shared" si="20"/>
        <v>163772.56690666673</v>
      </c>
      <c r="I75" s="25">
        <f t="shared" si="21"/>
        <v>163176.37438666672</v>
      </c>
      <c r="M75" s="29" t="str">
        <f t="shared" si="13"/>
        <v>Malawi</v>
      </c>
      <c r="N75" s="62">
        <f>(INDEX('ART Totals'!$Z$128:$AT$274,MATCH($M75,'ART Totals'!$Y$128:$Y$274,0),MATCH(N$4,'ART Totals'!$Z$127:$AT$127,0))*VLOOKUP($M75,'Algorithms &amp; Assumptions'!$B$10:$H$129,5,FALSE))
+(INDEX('ART Forecast'!$C$8:$W$127,MATCH($M75,'ART Forecast'!$B$8:$B$127,0),MATCH(N$4,'ART Forecast'!$C$7:$W$7,0))*VLOOKUP($M75,'Algorithms &amp; Assumptions'!$B$10:$H$129,6,FALSE)*(1-VLOOKUP($M75,'Algorithms &amp; Assumptions'!$B$10:$J$129,9,FALSE))
+(INDEX('ART Forecast'!$C$8:$W$127,MATCH($M75,'ART Forecast'!$B$8:$B$127,0),MATCH(N$4,'ART Forecast'!$C$7:$W$7,0))*VLOOKUP($M75,'Algorithms &amp; Assumptions'!$B$10:$H$129,7,FALSE)*VLOOKUP($M75,'Algorithms &amp; Assumptions'!$B$10:$J$129,9,FALSE)*(VLOOKUP($M75,'Algorithms &amp; Assumptions'!$B$10:$C$129,2,FALSE))))</f>
        <v>186954.49300000007</v>
      </c>
      <c r="O75" s="62">
        <f>(INDEX('ART Totals'!$Z$128:$AT$274,MATCH($M75,'ART Totals'!$Y$128:$Y$274,0),MATCH(O$4,'ART Totals'!$Z$127:$AT$127,0))*VLOOKUP($M75,'Algorithms &amp; Assumptions'!$B$10:$H$129,5,FALSE))
+(INDEX('ART Forecast'!$C$8:$W$127,MATCH($M75,'ART Forecast'!$B$8:$B$127,0),MATCH(O$4,'ART Forecast'!$C$7:$W$7,0))*VLOOKUP($M75,'Algorithms &amp; Assumptions'!$B$10:$H$129,6,FALSE)*(1-VLOOKUP($M75,'Algorithms &amp; Assumptions'!$B$10:$J$129,9,FALSE))
+(INDEX('ART Forecast'!$C$8:$W$127,MATCH($M75,'ART Forecast'!$B$8:$B$127,0),MATCH(O$4,'ART Forecast'!$C$7:$W$7,0))*VLOOKUP($M75,'Algorithms &amp; Assumptions'!$B$10:$H$129,7,FALSE)*VLOOKUP($M75,'Algorithms &amp; Assumptions'!$B$10:$J$129,9,FALSE)*(VLOOKUP($M75,'Algorithms &amp; Assumptions'!$B$10:$C$129,2,FALSE))))</f>
        <v>192922.16196000008</v>
      </c>
      <c r="P75" s="62">
        <f>(INDEX('ART Totals'!$Z$128:$AT$274,MATCH($M75,'ART Totals'!$Y$128:$Y$274,0),MATCH(P$4,'ART Totals'!$Z$127:$AT$127,0))*VLOOKUP($M75,'Algorithms &amp; Assumptions'!$B$10:$H$129,5,FALSE))
+(INDEX('ART Forecast'!$C$8:$W$127,MATCH($M75,'ART Forecast'!$B$8:$B$127,0),MATCH(P$4,'ART Forecast'!$C$7:$W$7,0))*VLOOKUP($M75,'Algorithms &amp; Assumptions'!$B$10:$H$129,6,FALSE)*(1-VLOOKUP($M75,'Algorithms &amp; Assumptions'!$B$10:$J$129,9,FALSE))
+(INDEX('ART Forecast'!$C$8:$W$127,MATCH($M75,'ART Forecast'!$B$8:$B$127,0),MATCH(P$4,'ART Forecast'!$C$7:$W$7,0))*VLOOKUP($M75,'Algorithms &amp; Assumptions'!$B$10:$H$129,7,FALSE)*VLOOKUP($M75,'Algorithms &amp; Assumptions'!$B$10:$J$129,9,FALSE)*(VLOOKUP($M75,'Algorithms &amp; Assumptions'!$B$10:$C$129,2,FALSE))))</f>
        <v>181534.5400000001</v>
      </c>
      <c r="Q75" s="62">
        <f>(INDEX('ART Totals'!$Z$128:$AT$274,MATCH($M75,'ART Totals'!$Y$128:$Y$274,0),MATCH(Q$4,'ART Totals'!$Z$127:$AT$127,0))*VLOOKUP($M75,'Algorithms &amp; Assumptions'!$B$10:$H$129,5,FALSE))
+(INDEX('ART Forecast'!$C$8:$W$127,MATCH($M75,'ART Forecast'!$B$8:$B$127,0),MATCH(Q$4,'ART Forecast'!$C$7:$W$7,0))*VLOOKUP($M75,'Algorithms &amp; Assumptions'!$B$10:$H$129,6,FALSE)*(1-VLOOKUP($M75,'Algorithms &amp; Assumptions'!$B$10:$J$129,9,FALSE))
+(INDEX('ART Forecast'!$C$8:$W$127,MATCH($M75,'ART Forecast'!$B$8:$B$127,0),MATCH(Q$4,'ART Forecast'!$C$7:$W$7,0))*VLOOKUP($M75,'Algorithms &amp; Assumptions'!$B$10:$H$129,7,FALSE)*VLOOKUP($M75,'Algorithms &amp; Assumptions'!$B$10:$J$129,9,FALSE)*(VLOOKUP($M75,'Algorithms &amp; Assumptions'!$B$10:$C$129,2,FALSE))))</f>
        <v>160303.00000000006</v>
      </c>
      <c r="R75" s="62">
        <f>(INDEX('ART Totals'!$Z$128:$AT$274,MATCH($M75,'ART Totals'!$Y$128:$Y$274,0),MATCH(R$4,'ART Totals'!$Z$127:$AT$127,0))*VLOOKUP($M75,'Algorithms &amp; Assumptions'!$B$10:$H$129,5,FALSE))
+(INDEX('ART Forecast'!$C$8:$W$127,MATCH($M75,'ART Forecast'!$B$8:$B$127,0),MATCH(R$4,'ART Forecast'!$C$7:$W$7,0))*VLOOKUP($M75,'Algorithms &amp; Assumptions'!$B$10:$H$129,6,FALSE)*(1-VLOOKUP($M75,'Algorithms &amp; Assumptions'!$B$10:$J$129,9,FALSE))
+(INDEX('ART Forecast'!$C$8:$W$127,MATCH($M75,'ART Forecast'!$B$8:$B$127,0),MATCH(R$4,'ART Forecast'!$C$7:$W$7,0))*VLOOKUP($M75,'Algorithms &amp; Assumptions'!$B$10:$H$129,7,FALSE)*VLOOKUP($M75,'Algorithms &amp; Assumptions'!$B$10:$J$129,9,FALSE)*(VLOOKUP($M75,'Algorithms &amp; Assumptions'!$B$10:$C$129,2,FALSE))))</f>
        <v>160303.00000000006</v>
      </c>
      <c r="S75" s="62">
        <f>(INDEX('ART Totals'!$Z$128:$AT$274,MATCH($M75,'ART Totals'!$Y$128:$Y$274,0),MATCH(S$4,'ART Totals'!$Z$127:$AT$127,0))*VLOOKUP($M75,'Algorithms &amp; Assumptions'!$B$10:$H$129,5,FALSE))
+(INDEX('ART Forecast'!$C$8:$W$127,MATCH($M75,'ART Forecast'!$B$8:$B$127,0),MATCH(S$4,'ART Forecast'!$C$7:$W$7,0))*VLOOKUP($M75,'Algorithms &amp; Assumptions'!$B$10:$H$129,6,FALSE)*(1-VLOOKUP($M75,'Algorithms &amp; Assumptions'!$B$10:$J$129,9,FALSE))
+(INDEX('ART Forecast'!$C$8:$W$127,MATCH($M75,'ART Forecast'!$B$8:$B$127,0),MATCH(S$4,'ART Forecast'!$C$7:$W$7,0))*VLOOKUP($M75,'Algorithms &amp; Assumptions'!$B$10:$H$129,7,FALSE)*VLOOKUP($M75,'Algorithms &amp; Assumptions'!$B$10:$J$129,9,FALSE)*(VLOOKUP($M75,'Algorithms &amp; Assumptions'!$B$10:$C$129,2,FALSE))))</f>
        <v>160303.00000000006</v>
      </c>
      <c r="T75" s="62">
        <f>(INDEX('ART Totals'!$Z$128:$AT$274,MATCH($M75,'ART Totals'!$Y$128:$Y$274,0),MATCH(T$4,'ART Totals'!$Z$127:$AT$127,0))*VLOOKUP($M75,'Algorithms &amp; Assumptions'!$B$10:$H$129,5,FALSE))
+(INDEX('ART Forecast'!$C$8:$W$127,MATCH($M75,'ART Forecast'!$B$8:$B$127,0),MATCH(T$4,'ART Forecast'!$C$7:$W$7,0))*VLOOKUP($M75,'Algorithms &amp; Assumptions'!$B$10:$H$129,6,FALSE)*(1-VLOOKUP($M75,'Algorithms &amp; Assumptions'!$B$10:$J$129,9,FALSE))
+(INDEX('ART Forecast'!$C$8:$W$127,MATCH($M75,'ART Forecast'!$B$8:$B$127,0),MATCH(T$4,'ART Forecast'!$C$7:$W$7,0))*VLOOKUP($M75,'Algorithms &amp; Assumptions'!$B$10:$H$129,7,FALSE)*VLOOKUP($M75,'Algorithms &amp; Assumptions'!$B$10:$J$129,9,FALSE)*(VLOOKUP($M75,'Algorithms &amp; Assumptions'!$B$10:$C$129,2,FALSE))))</f>
        <v>160303.00000000006</v>
      </c>
      <c r="U75" s="6"/>
      <c r="V75" s="29" t="str">
        <f t="shared" si="14"/>
        <v>Malawi</v>
      </c>
      <c r="W75" s="63">
        <f>(INDEX('ART Totals'!$Z$251:$AT$370,MATCH($V75,'ART Totals'!$Y$251:$Y$370,0),MATCH(W$4,'ART Totals'!$Z$250:$AT$250,0))*VLOOKUP($V75,'Algorithms &amp; Assumptions'!$B$10:$H$129,5,FALSE))
+(INDEX('ART Forecast'!$C$131:$W$250,MATCH($V75,'ART Forecast'!$B$131:$B$250,0),MATCH(W$4,'ART Forecast'!$C$130:$W$130,0))*VLOOKUP($V75,'Algorithms &amp; Assumptions'!$B$10:$H$129,6,FALSE)*(1-VLOOKUP($V75,'Algorithms &amp; Assumptions'!$B$10:$J$129,9,FALSE))
+(INDEX('ART Forecast'!$C$131:$W$250,MATCH($V75,'ART Forecast'!$B$131:$B$250,0),MATCH(W$4,'ART Forecast'!$C$130:$W$130,0))*VLOOKUP($V75,'Algorithms &amp; Assumptions'!$B$10:$H$129,7,FALSE)*VLOOKUP($V75,'Algorithms &amp; Assumptions'!$B$10:$J$129,9,FALSE)*(VLOOKUP($V75,'Algorithms &amp; Assumptions'!$B$10:$C$129,2,FALSE))))</f>
        <v>6587.6628400000009</v>
      </c>
      <c r="X75" s="63">
        <f>(INDEX('ART Totals'!$Z$251:$AT$370,MATCH($V75,'ART Totals'!$Y$251:$Y$370,0),MATCH(X$4,'ART Totals'!$Z$250:$AT$250,0))*VLOOKUP($V75,'Algorithms &amp; Assumptions'!$B$10:$H$129,5,FALSE))
+(INDEX('ART Forecast'!$C$131:$W$250,MATCH($V75,'ART Forecast'!$B$131:$B$250,0),MATCH(X$4,'ART Forecast'!$C$130:$W$130,0))*VLOOKUP($V75,'Algorithms &amp; Assumptions'!$B$10:$H$129,6,FALSE)*(1-VLOOKUP($V75,'Algorithms &amp; Assumptions'!$B$10:$J$129,9,FALSE))
+(INDEX('ART Forecast'!$C$131:$W$250,MATCH($V75,'ART Forecast'!$B$131:$B$250,0),MATCH(X$4,'ART Forecast'!$C$130:$W$130,0))*VLOOKUP($V75,'Algorithms &amp; Assumptions'!$B$10:$H$129,7,FALSE)*VLOOKUP($V75,'Algorithms &amp; Assumptions'!$B$10:$J$129,9,FALSE)*(VLOOKUP($V75,'Algorithms &amp; Assumptions'!$B$10:$C$129,2,FALSE))))</f>
        <v>5854.3369866666735</v>
      </c>
      <c r="Y75" s="63">
        <f>(INDEX('ART Totals'!$Z$251:$AT$370,MATCH($V75,'ART Totals'!$Y$251:$Y$370,0),MATCH(Y$4,'ART Totals'!$Z$250:$AT$250,0))*VLOOKUP($V75,'Algorithms &amp; Assumptions'!$B$10:$H$129,5,FALSE))
+(INDEX('ART Forecast'!$C$131:$W$250,MATCH($V75,'ART Forecast'!$B$131:$B$250,0),MATCH(Y$4,'ART Forecast'!$C$130:$W$130,0))*VLOOKUP($V75,'Algorithms &amp; Assumptions'!$B$10:$H$129,6,FALSE)*(1-VLOOKUP($V75,'Algorithms &amp; Assumptions'!$B$10:$J$129,9,FALSE))
+(INDEX('ART Forecast'!$C$131:$W$250,MATCH($V75,'ART Forecast'!$B$131:$B$250,0),MATCH(Y$4,'ART Forecast'!$C$130:$W$130,0))*VLOOKUP($V75,'Algorithms &amp; Assumptions'!$B$10:$H$129,7,FALSE)*VLOOKUP($V75,'Algorithms &amp; Assumptions'!$B$10:$J$129,9,FALSE)*(VLOOKUP($V75,'Algorithms &amp; Assumptions'!$B$10:$C$129,2,FALSE))))</f>
        <v>5258.1444666666721</v>
      </c>
      <c r="Z75" s="63">
        <f>(INDEX('ART Totals'!$Z$251:$AT$370,MATCH($V75,'ART Totals'!$Y$251:$Y$370,0),MATCH(Z$4,'ART Totals'!$Z$250:$AT$250,0))*VLOOKUP($V75,'Algorithms &amp; Assumptions'!$B$10:$H$129,5,FALSE))
+(INDEX('ART Forecast'!$C$131:$W$250,MATCH($V75,'ART Forecast'!$B$131:$B$250,0),MATCH(Z$4,'ART Forecast'!$C$130:$W$130,0))*VLOOKUP($V75,'Algorithms &amp; Assumptions'!$B$10:$H$129,6,FALSE)*(1-VLOOKUP($V75,'Algorithms &amp; Assumptions'!$B$10:$J$129,9,FALSE))
+(INDEX('ART Forecast'!$C$131:$W$250,MATCH($V75,'ART Forecast'!$B$131:$B$250,0),MATCH(Z$4,'ART Forecast'!$C$130:$W$130,0))*VLOOKUP($V75,'Algorithms &amp; Assumptions'!$B$10:$H$129,7,FALSE)*VLOOKUP($V75,'Algorithms &amp; Assumptions'!$B$10:$J$129,9,FALSE)*(VLOOKUP($V75,'Algorithms &amp; Assumptions'!$B$10:$C$129,2,FALSE))))</f>
        <v>4661.9519466666679</v>
      </c>
      <c r="AA75" s="63">
        <f>(INDEX('ART Totals'!$Z$251:$AT$370,MATCH($V75,'ART Totals'!$Y$251:$Y$370,0),MATCH(AA$4,'ART Totals'!$Z$250:$AT$250,0))*VLOOKUP($V75,'Algorithms &amp; Assumptions'!$B$10:$H$129,5,FALSE))
+(INDEX('ART Forecast'!$C$131:$W$250,MATCH($V75,'ART Forecast'!$B$131:$B$250,0),MATCH(AA$4,'ART Forecast'!$C$130:$W$130,0))*VLOOKUP($V75,'Algorithms &amp; Assumptions'!$B$10:$H$129,6,FALSE)*(1-VLOOKUP($V75,'Algorithms &amp; Assumptions'!$B$10:$J$129,9,FALSE))
+(INDEX('ART Forecast'!$C$131:$W$250,MATCH($V75,'ART Forecast'!$B$131:$B$250,0),MATCH(AA$4,'ART Forecast'!$C$130:$W$130,0))*VLOOKUP($V75,'Algorithms &amp; Assumptions'!$B$10:$H$129,7,FALSE)*VLOOKUP($V75,'Algorithms &amp; Assumptions'!$B$10:$J$129,9,FALSE)*(VLOOKUP($V75,'Algorithms &amp; Assumptions'!$B$10:$C$129,2,FALSE))))</f>
        <v>4065.7594266666665</v>
      </c>
      <c r="AB75" s="63">
        <f>(INDEX('ART Totals'!$Z$251:$AT$370,MATCH($V75,'ART Totals'!$Y$251:$Y$370,0),MATCH(AB$4,'ART Totals'!$Z$250:$AT$250,0))*VLOOKUP($V75,'Algorithms &amp; Assumptions'!$B$10:$H$129,5,FALSE))
+(INDEX('ART Forecast'!$C$131:$W$250,MATCH($V75,'ART Forecast'!$B$131:$B$250,0),MATCH(AB$4,'ART Forecast'!$C$130:$W$130,0))*VLOOKUP($V75,'Algorithms &amp; Assumptions'!$B$10:$H$129,6,FALSE)*(1-VLOOKUP($V75,'Algorithms &amp; Assumptions'!$B$10:$J$129,9,FALSE))
+(INDEX('ART Forecast'!$C$131:$W$250,MATCH($V75,'ART Forecast'!$B$131:$B$250,0),MATCH(AB$4,'ART Forecast'!$C$130:$W$130,0))*VLOOKUP($V75,'Algorithms &amp; Assumptions'!$B$10:$H$129,7,FALSE)*VLOOKUP($V75,'Algorithms &amp; Assumptions'!$B$10:$J$129,9,FALSE)*(VLOOKUP($V75,'Algorithms &amp; Assumptions'!$B$10:$C$129,2,FALSE))))</f>
        <v>3469.5669066666655</v>
      </c>
      <c r="AC75" s="63">
        <f>(INDEX('ART Totals'!$Z$251:$AT$370,MATCH($V75,'ART Totals'!$Y$251:$Y$370,0),MATCH(AC$4,'ART Totals'!$Z$250:$AT$250,0))*VLOOKUP($V75,'Algorithms &amp; Assumptions'!$B$10:$H$129,5,FALSE))
+(INDEX('ART Forecast'!$C$131:$W$250,MATCH($V75,'ART Forecast'!$B$131:$B$250,0),MATCH(AC$4,'ART Forecast'!$C$130:$W$130,0))*VLOOKUP($V75,'Algorithms &amp; Assumptions'!$B$10:$H$129,6,FALSE)*(1-VLOOKUP($V75,'Algorithms &amp; Assumptions'!$B$10:$J$129,9,FALSE))
+(INDEX('ART Forecast'!$C$131:$W$250,MATCH($V75,'ART Forecast'!$B$131:$B$250,0),MATCH(AC$4,'ART Forecast'!$C$130:$W$130,0))*VLOOKUP($V75,'Algorithms &amp; Assumptions'!$B$10:$H$129,7,FALSE)*VLOOKUP($V75,'Algorithms &amp; Assumptions'!$B$10:$J$129,9,FALSE)*(VLOOKUP($V75,'Algorithms &amp; Assumptions'!$B$10:$C$129,2,FALSE))))</f>
        <v>2873.3743866666682</v>
      </c>
    </row>
    <row r="76" spans="2:29" x14ac:dyDescent="0.35">
      <c r="B76" s="29" t="str">
        <f>'ART Totals'!B75</f>
        <v>Malaysia</v>
      </c>
      <c r="C76" s="25">
        <f t="shared" si="15"/>
        <v>10367.851560000001</v>
      </c>
      <c r="D76" s="25">
        <f t="shared" si="16"/>
        <v>11476.585999999999</v>
      </c>
      <c r="E76" s="25">
        <f t="shared" si="17"/>
        <v>11691.68044</v>
      </c>
      <c r="F76" s="25">
        <f t="shared" si="18"/>
        <v>11906.774879999997</v>
      </c>
      <c r="G76" s="25">
        <f t="shared" si="19"/>
        <v>12121.869319999994</v>
      </c>
      <c r="H76" s="25">
        <f t="shared" si="20"/>
        <v>12336.963759999997</v>
      </c>
      <c r="I76" s="25">
        <f t="shared" si="21"/>
        <v>12552.927639999994</v>
      </c>
      <c r="M76" s="29" t="str">
        <f t="shared" si="13"/>
        <v>Malaysia</v>
      </c>
      <c r="N76" s="62">
        <f>(INDEX('ART Totals'!$Z$128:$AT$274,MATCH($M76,'ART Totals'!$Y$128:$Y$274,0),MATCH(N$4,'ART Totals'!$Z$127:$AT$127,0))*VLOOKUP($M76,'Algorithms &amp; Assumptions'!$B$10:$H$129,5,FALSE))
+(INDEX('ART Forecast'!$C$8:$W$127,MATCH($M76,'ART Forecast'!$B$8:$B$127,0),MATCH(N$4,'ART Forecast'!$C$7:$W$7,0))*VLOOKUP($M76,'Algorithms &amp; Assumptions'!$B$10:$H$129,6,FALSE)*(1-VLOOKUP($M76,'Algorithms &amp; Assumptions'!$B$10:$J$129,9,FALSE))
+(INDEX('ART Forecast'!$C$8:$W$127,MATCH($M76,'ART Forecast'!$B$8:$B$127,0),MATCH(N$4,'ART Forecast'!$C$7:$W$7,0))*VLOOKUP($M76,'Algorithms &amp; Assumptions'!$B$10:$H$129,7,FALSE)*VLOOKUP($M76,'Algorithms &amp; Assumptions'!$B$10:$J$129,9,FALSE)*(VLOOKUP($M76,'Algorithms &amp; Assumptions'!$B$10:$C$129,2,FALSE))))</f>
        <v>10346.332920000001</v>
      </c>
      <c r="O76" s="62">
        <f>(INDEX('ART Totals'!$Z$128:$AT$274,MATCH($M76,'ART Totals'!$Y$128:$Y$274,0),MATCH(O$4,'ART Totals'!$Z$127:$AT$127,0))*VLOOKUP($M76,'Algorithms &amp; Assumptions'!$B$10:$H$129,5,FALSE))
+(INDEX('ART Forecast'!$C$8:$W$127,MATCH($M76,'ART Forecast'!$B$8:$B$127,0),MATCH(O$4,'ART Forecast'!$C$7:$W$7,0))*VLOOKUP($M76,'Algorithms &amp; Assumptions'!$B$10:$H$129,6,FALSE)*(1-VLOOKUP($M76,'Algorithms &amp; Assumptions'!$B$10:$J$129,9,FALSE))
+(INDEX('ART Forecast'!$C$8:$W$127,MATCH($M76,'ART Forecast'!$B$8:$B$127,0),MATCH(O$4,'ART Forecast'!$C$7:$W$7,0))*VLOOKUP($M76,'Algorithms &amp; Assumptions'!$B$10:$H$129,7,FALSE)*VLOOKUP($M76,'Algorithms &amp; Assumptions'!$B$10:$J$129,9,FALSE)*(VLOOKUP($M76,'Algorithms &amp; Assumptions'!$B$10:$C$129,2,FALSE))))</f>
        <v>11458.798706666666</v>
      </c>
      <c r="P76" s="62">
        <f>(INDEX('ART Totals'!$Z$128:$AT$274,MATCH($M76,'ART Totals'!$Y$128:$Y$274,0),MATCH(P$4,'ART Totals'!$Z$127:$AT$127,0))*VLOOKUP($M76,'Algorithms &amp; Assumptions'!$B$10:$H$129,5,FALSE))
+(INDEX('ART Forecast'!$C$8:$W$127,MATCH($M76,'ART Forecast'!$B$8:$B$127,0),MATCH(P$4,'ART Forecast'!$C$7:$W$7,0))*VLOOKUP($M76,'Algorithms &amp; Assumptions'!$B$10:$H$129,6,FALSE)*(1-VLOOKUP($M76,'Algorithms &amp; Assumptions'!$B$10:$J$129,9,FALSE))
+(INDEX('ART Forecast'!$C$8:$W$127,MATCH($M76,'ART Forecast'!$B$8:$B$127,0),MATCH(P$4,'ART Forecast'!$C$7:$W$7,0))*VLOOKUP($M76,'Algorithms &amp; Assumptions'!$B$10:$H$129,7,FALSE)*VLOOKUP($M76,'Algorithms &amp; Assumptions'!$B$10:$J$129,9,FALSE)*(VLOOKUP($M76,'Algorithms &amp; Assumptions'!$B$10:$C$129,2,FALSE))))</f>
        <v>11677.624493333333</v>
      </c>
      <c r="Q76" s="62">
        <f>(INDEX('ART Totals'!$Z$128:$AT$274,MATCH($M76,'ART Totals'!$Y$128:$Y$274,0),MATCH(Q$4,'ART Totals'!$Z$127:$AT$127,0))*VLOOKUP($M76,'Algorithms &amp; Assumptions'!$B$10:$H$129,5,FALSE))
+(INDEX('ART Forecast'!$C$8:$W$127,MATCH($M76,'ART Forecast'!$B$8:$B$127,0),MATCH(Q$4,'ART Forecast'!$C$7:$W$7,0))*VLOOKUP($M76,'Algorithms &amp; Assumptions'!$B$10:$H$129,6,FALSE)*(1-VLOOKUP($M76,'Algorithms &amp; Assumptions'!$B$10:$J$129,9,FALSE))
+(INDEX('ART Forecast'!$C$8:$W$127,MATCH($M76,'ART Forecast'!$B$8:$B$127,0),MATCH(Q$4,'ART Forecast'!$C$7:$W$7,0))*VLOOKUP($M76,'Algorithms &amp; Assumptions'!$B$10:$H$129,7,FALSE)*VLOOKUP($M76,'Algorithms &amp; Assumptions'!$B$10:$J$129,9,FALSE)*(VLOOKUP($M76,'Algorithms &amp; Assumptions'!$B$10:$C$129,2,FALSE))))</f>
        <v>11896.450279999997</v>
      </c>
      <c r="R76" s="62">
        <f>(INDEX('ART Totals'!$Z$128:$AT$274,MATCH($M76,'ART Totals'!$Y$128:$Y$274,0),MATCH(R$4,'ART Totals'!$Z$127:$AT$127,0))*VLOOKUP($M76,'Algorithms &amp; Assumptions'!$B$10:$H$129,5,FALSE))
+(INDEX('ART Forecast'!$C$8:$W$127,MATCH($M76,'ART Forecast'!$B$8:$B$127,0),MATCH(R$4,'ART Forecast'!$C$7:$W$7,0))*VLOOKUP($M76,'Algorithms &amp; Assumptions'!$B$10:$H$129,6,FALSE)*(1-VLOOKUP($M76,'Algorithms &amp; Assumptions'!$B$10:$J$129,9,FALSE))
+(INDEX('ART Forecast'!$C$8:$W$127,MATCH($M76,'ART Forecast'!$B$8:$B$127,0),MATCH(R$4,'ART Forecast'!$C$7:$W$7,0))*VLOOKUP($M76,'Algorithms &amp; Assumptions'!$B$10:$H$129,7,FALSE)*VLOOKUP($M76,'Algorithms &amp; Assumptions'!$B$10:$J$129,9,FALSE)*(VLOOKUP($M76,'Algorithms &amp; Assumptions'!$B$10:$C$129,2,FALSE))))</f>
        <v>12115.276066666662</v>
      </c>
      <c r="S76" s="62">
        <f>(INDEX('ART Totals'!$Z$128:$AT$274,MATCH($M76,'ART Totals'!$Y$128:$Y$274,0),MATCH(S$4,'ART Totals'!$Z$127:$AT$127,0))*VLOOKUP($M76,'Algorithms &amp; Assumptions'!$B$10:$H$129,5,FALSE))
+(INDEX('ART Forecast'!$C$8:$W$127,MATCH($M76,'ART Forecast'!$B$8:$B$127,0),MATCH(S$4,'ART Forecast'!$C$7:$W$7,0))*VLOOKUP($M76,'Algorithms &amp; Assumptions'!$B$10:$H$129,6,FALSE)*(1-VLOOKUP($M76,'Algorithms &amp; Assumptions'!$B$10:$J$129,9,FALSE))
+(INDEX('ART Forecast'!$C$8:$W$127,MATCH($M76,'ART Forecast'!$B$8:$B$127,0),MATCH(S$4,'ART Forecast'!$C$7:$W$7,0))*VLOOKUP($M76,'Algorithms &amp; Assumptions'!$B$10:$H$129,7,FALSE)*VLOOKUP($M76,'Algorithms &amp; Assumptions'!$B$10:$J$129,9,FALSE)*(VLOOKUP($M76,'Algorithms &amp; Assumptions'!$B$10:$C$129,2,FALSE))))</f>
        <v>12334.10185333333</v>
      </c>
      <c r="T76" s="62">
        <f>(INDEX('ART Totals'!$Z$128:$AT$274,MATCH($M76,'ART Totals'!$Y$128:$Y$274,0),MATCH(T$4,'ART Totals'!$Z$127:$AT$127,0))*VLOOKUP($M76,'Algorithms &amp; Assumptions'!$B$10:$H$129,5,FALSE))
+(INDEX('ART Forecast'!$C$8:$W$127,MATCH($M76,'ART Forecast'!$B$8:$B$127,0),MATCH(T$4,'ART Forecast'!$C$7:$W$7,0))*VLOOKUP($M76,'Algorithms &amp; Assumptions'!$B$10:$H$129,6,FALSE)*(1-VLOOKUP($M76,'Algorithms &amp; Assumptions'!$B$10:$J$129,9,FALSE))
+(INDEX('ART Forecast'!$C$8:$W$127,MATCH($M76,'ART Forecast'!$B$8:$B$127,0),MATCH(T$4,'ART Forecast'!$C$7:$W$7,0))*VLOOKUP($M76,'Algorithms &amp; Assumptions'!$B$10:$H$129,7,FALSE)*VLOOKUP($M76,'Algorithms &amp; Assumptions'!$B$10:$J$129,9,FALSE)*(VLOOKUP($M76,'Algorithms &amp; Assumptions'!$B$10:$C$129,2,FALSE))))</f>
        <v>12552.927639999994</v>
      </c>
      <c r="U76" s="6"/>
      <c r="V76" s="29" t="str">
        <f t="shared" si="14"/>
        <v>Malaysia</v>
      </c>
      <c r="W76" s="63">
        <f>(INDEX('ART Totals'!$Z$251:$AT$370,MATCH($V76,'ART Totals'!$Y$251:$Y$370,0),MATCH(W$4,'ART Totals'!$Z$250:$AT$250,0))*VLOOKUP($V76,'Algorithms &amp; Assumptions'!$B$10:$H$129,5,FALSE))
+(INDEX('ART Forecast'!$C$131:$W$250,MATCH($V76,'ART Forecast'!$B$131:$B$250,0),MATCH(W$4,'ART Forecast'!$C$130:$W$130,0))*VLOOKUP($V76,'Algorithms &amp; Assumptions'!$B$10:$H$129,6,FALSE)*(1-VLOOKUP($V76,'Algorithms &amp; Assumptions'!$B$10:$J$129,9,FALSE))
+(INDEX('ART Forecast'!$C$131:$W$250,MATCH($V76,'ART Forecast'!$B$131:$B$250,0),MATCH(W$4,'ART Forecast'!$C$130:$W$130,0))*VLOOKUP($V76,'Algorithms &amp; Assumptions'!$B$10:$H$129,7,FALSE)*VLOOKUP($V76,'Algorithms &amp; Assumptions'!$B$10:$J$129,9,FALSE)*(VLOOKUP($V76,'Algorithms &amp; Assumptions'!$B$10:$C$129,2,FALSE))))</f>
        <v>21.518640000000005</v>
      </c>
      <c r="X76" s="63">
        <f>(INDEX('ART Totals'!$Z$251:$AT$370,MATCH($V76,'ART Totals'!$Y$251:$Y$370,0),MATCH(X$4,'ART Totals'!$Z$250:$AT$250,0))*VLOOKUP($V76,'Algorithms &amp; Assumptions'!$B$10:$H$129,5,FALSE))
+(INDEX('ART Forecast'!$C$131:$W$250,MATCH($V76,'ART Forecast'!$B$131:$B$250,0),MATCH(X$4,'ART Forecast'!$C$130:$W$130,0))*VLOOKUP($V76,'Algorithms &amp; Assumptions'!$B$10:$H$129,6,FALSE)*(1-VLOOKUP($V76,'Algorithms &amp; Assumptions'!$B$10:$J$129,9,FALSE))
+(INDEX('ART Forecast'!$C$131:$W$250,MATCH($V76,'ART Forecast'!$B$131:$B$250,0),MATCH(X$4,'ART Forecast'!$C$130:$W$130,0))*VLOOKUP($V76,'Algorithms &amp; Assumptions'!$B$10:$H$129,7,FALSE)*VLOOKUP($V76,'Algorithms &amp; Assumptions'!$B$10:$J$129,9,FALSE)*(VLOOKUP($V76,'Algorithms &amp; Assumptions'!$B$10:$C$129,2,FALSE))))</f>
        <v>17.787293333333334</v>
      </c>
      <c r="Y76" s="63">
        <f>(INDEX('ART Totals'!$Z$251:$AT$370,MATCH($V76,'ART Totals'!$Y$251:$Y$370,0),MATCH(Y$4,'ART Totals'!$Z$250:$AT$250,0))*VLOOKUP($V76,'Algorithms &amp; Assumptions'!$B$10:$H$129,5,FALSE))
+(INDEX('ART Forecast'!$C$131:$W$250,MATCH($V76,'ART Forecast'!$B$131:$B$250,0),MATCH(Y$4,'ART Forecast'!$C$130:$W$130,0))*VLOOKUP($V76,'Algorithms &amp; Assumptions'!$B$10:$H$129,6,FALSE)*(1-VLOOKUP($V76,'Algorithms &amp; Assumptions'!$B$10:$J$129,9,FALSE))
+(INDEX('ART Forecast'!$C$131:$W$250,MATCH($V76,'ART Forecast'!$B$131:$B$250,0),MATCH(Y$4,'ART Forecast'!$C$130:$W$130,0))*VLOOKUP($V76,'Algorithms &amp; Assumptions'!$B$10:$H$129,7,FALSE)*VLOOKUP($V76,'Algorithms &amp; Assumptions'!$B$10:$J$129,9,FALSE)*(VLOOKUP($V76,'Algorithms &amp; Assumptions'!$B$10:$C$129,2,FALSE))))</f>
        <v>14.055946666666665</v>
      </c>
      <c r="Z76" s="63">
        <f>(INDEX('ART Totals'!$Z$251:$AT$370,MATCH($V76,'ART Totals'!$Y$251:$Y$370,0),MATCH(Z$4,'ART Totals'!$Z$250:$AT$250,0))*VLOOKUP($V76,'Algorithms &amp; Assumptions'!$B$10:$H$129,5,FALSE))
+(INDEX('ART Forecast'!$C$131:$W$250,MATCH($V76,'ART Forecast'!$B$131:$B$250,0),MATCH(Z$4,'ART Forecast'!$C$130:$W$130,0))*VLOOKUP($V76,'Algorithms &amp; Assumptions'!$B$10:$H$129,6,FALSE)*(1-VLOOKUP($V76,'Algorithms &amp; Assumptions'!$B$10:$J$129,9,FALSE))
+(INDEX('ART Forecast'!$C$131:$W$250,MATCH($V76,'ART Forecast'!$B$131:$B$250,0),MATCH(Z$4,'ART Forecast'!$C$130:$W$130,0))*VLOOKUP($V76,'Algorithms &amp; Assumptions'!$B$10:$H$129,7,FALSE)*VLOOKUP($V76,'Algorithms &amp; Assumptions'!$B$10:$J$129,9,FALSE)*(VLOOKUP($V76,'Algorithms &amp; Assumptions'!$B$10:$C$129,2,FALSE))))</f>
        <v>10.324599999999997</v>
      </c>
      <c r="AA76" s="63">
        <f>(INDEX('ART Totals'!$Z$251:$AT$370,MATCH($V76,'ART Totals'!$Y$251:$Y$370,0),MATCH(AA$4,'ART Totals'!$Z$250:$AT$250,0))*VLOOKUP($V76,'Algorithms &amp; Assumptions'!$B$10:$H$129,5,FALSE))
+(INDEX('ART Forecast'!$C$131:$W$250,MATCH($V76,'ART Forecast'!$B$131:$B$250,0),MATCH(AA$4,'ART Forecast'!$C$130:$W$130,0))*VLOOKUP($V76,'Algorithms &amp; Assumptions'!$B$10:$H$129,6,FALSE)*(1-VLOOKUP($V76,'Algorithms &amp; Assumptions'!$B$10:$J$129,9,FALSE))
+(INDEX('ART Forecast'!$C$131:$W$250,MATCH($V76,'ART Forecast'!$B$131:$B$250,0),MATCH(AA$4,'ART Forecast'!$C$130:$W$130,0))*VLOOKUP($V76,'Algorithms &amp; Assumptions'!$B$10:$H$129,7,FALSE)*VLOOKUP($V76,'Algorithms &amp; Assumptions'!$B$10:$J$129,9,FALSE)*(VLOOKUP($V76,'Algorithms &amp; Assumptions'!$B$10:$C$129,2,FALSE))))</f>
        <v>6.5932533333333314</v>
      </c>
      <c r="AB76" s="63">
        <f>(INDEX('ART Totals'!$Z$251:$AT$370,MATCH($V76,'ART Totals'!$Y$251:$Y$370,0),MATCH(AB$4,'ART Totals'!$Z$250:$AT$250,0))*VLOOKUP($V76,'Algorithms &amp; Assumptions'!$B$10:$H$129,5,FALSE))
+(INDEX('ART Forecast'!$C$131:$W$250,MATCH($V76,'ART Forecast'!$B$131:$B$250,0),MATCH(AB$4,'ART Forecast'!$C$130:$W$130,0))*VLOOKUP($V76,'Algorithms &amp; Assumptions'!$B$10:$H$129,6,FALSE)*(1-VLOOKUP($V76,'Algorithms &amp; Assumptions'!$B$10:$J$129,9,FALSE))
+(INDEX('ART Forecast'!$C$131:$W$250,MATCH($V76,'ART Forecast'!$B$131:$B$250,0),MATCH(AB$4,'ART Forecast'!$C$130:$W$130,0))*VLOOKUP($V76,'Algorithms &amp; Assumptions'!$B$10:$H$129,7,FALSE)*VLOOKUP($V76,'Algorithms &amp; Assumptions'!$B$10:$J$129,9,FALSE)*(VLOOKUP($V76,'Algorithms &amp; Assumptions'!$B$10:$C$129,2,FALSE))))</f>
        <v>2.8619066666666635</v>
      </c>
      <c r="AC76" s="63">
        <f>(INDEX('ART Totals'!$Z$251:$AT$370,MATCH($V76,'ART Totals'!$Y$251:$Y$370,0),MATCH(AC$4,'ART Totals'!$Z$250:$AT$250,0))*VLOOKUP($V76,'Algorithms &amp; Assumptions'!$B$10:$H$129,5,FALSE))
+(INDEX('ART Forecast'!$C$131:$W$250,MATCH($V76,'ART Forecast'!$B$131:$B$250,0),MATCH(AC$4,'ART Forecast'!$C$130:$W$130,0))*VLOOKUP($V76,'Algorithms &amp; Assumptions'!$B$10:$H$129,6,FALSE)*(1-VLOOKUP($V76,'Algorithms &amp; Assumptions'!$B$10:$J$129,9,FALSE))
+(INDEX('ART Forecast'!$C$131:$W$250,MATCH($V76,'ART Forecast'!$B$131:$B$250,0),MATCH(AC$4,'ART Forecast'!$C$130:$W$130,0))*VLOOKUP($V76,'Algorithms &amp; Assumptions'!$B$10:$H$129,7,FALSE)*VLOOKUP($V76,'Algorithms &amp; Assumptions'!$B$10:$J$129,9,FALSE)*(VLOOKUP($V76,'Algorithms &amp; Assumptions'!$B$10:$C$129,2,FALSE))))</f>
        <v>0</v>
      </c>
    </row>
    <row r="77" spans="2:29" x14ac:dyDescent="0.35">
      <c r="B77" s="29" t="str">
        <f>'ART Totals'!B76</f>
        <v>Maldives</v>
      </c>
      <c r="C77" s="25">
        <f t="shared" si="15"/>
        <v>7.7307999999999986</v>
      </c>
      <c r="D77" s="25">
        <f t="shared" si="16"/>
        <v>9.0578400000000006</v>
      </c>
      <c r="E77" s="25">
        <f t="shared" si="17"/>
        <v>9.3948800000000041</v>
      </c>
      <c r="F77" s="25">
        <f t="shared" si="18"/>
        <v>9.7319199999999988</v>
      </c>
      <c r="G77" s="25">
        <f t="shared" si="19"/>
        <v>10.068960000000004</v>
      </c>
      <c r="H77" s="25">
        <f t="shared" si="20"/>
        <v>10.405999999999999</v>
      </c>
      <c r="I77" s="25">
        <f t="shared" si="21"/>
        <v>10.743040000000001</v>
      </c>
      <c r="M77" s="29" t="str">
        <f t="shared" si="13"/>
        <v>Maldives</v>
      </c>
      <c r="N77" s="62">
        <f>(INDEX('ART Totals'!$Z$128:$AT$274,MATCH($M77,'ART Totals'!$Y$128:$Y$274,0),MATCH(N$4,'ART Totals'!$Z$127:$AT$127,0))*VLOOKUP($M77,'Algorithms &amp; Assumptions'!$B$10:$H$129,5,FALSE))
+(INDEX('ART Forecast'!$C$8:$W$127,MATCH($M77,'ART Forecast'!$B$8:$B$127,0),MATCH(N$4,'ART Forecast'!$C$7:$W$7,0))*VLOOKUP($M77,'Algorithms &amp; Assumptions'!$B$10:$H$129,6,FALSE)*(1-VLOOKUP($M77,'Algorithms &amp; Assumptions'!$B$10:$J$129,9,FALSE))
+(INDEX('ART Forecast'!$C$8:$W$127,MATCH($M77,'ART Forecast'!$B$8:$B$127,0),MATCH(N$4,'ART Forecast'!$C$7:$W$7,0))*VLOOKUP($M77,'Algorithms &amp; Assumptions'!$B$10:$H$129,7,FALSE)*VLOOKUP($M77,'Algorithms &amp; Assumptions'!$B$10:$J$129,9,FALSE)*(VLOOKUP($M77,'Algorithms &amp; Assumptions'!$B$10:$C$129,2,FALSE))))</f>
        <v>7.7307999999999986</v>
      </c>
      <c r="O77" s="62">
        <f>(INDEX('ART Totals'!$Z$128:$AT$274,MATCH($M77,'ART Totals'!$Y$128:$Y$274,0),MATCH(O$4,'ART Totals'!$Z$127:$AT$127,0))*VLOOKUP($M77,'Algorithms &amp; Assumptions'!$B$10:$H$129,5,FALSE))
+(INDEX('ART Forecast'!$C$8:$W$127,MATCH($M77,'ART Forecast'!$B$8:$B$127,0),MATCH(O$4,'ART Forecast'!$C$7:$W$7,0))*VLOOKUP($M77,'Algorithms &amp; Assumptions'!$B$10:$H$129,6,FALSE)*(1-VLOOKUP($M77,'Algorithms &amp; Assumptions'!$B$10:$J$129,9,FALSE))
+(INDEX('ART Forecast'!$C$8:$W$127,MATCH($M77,'ART Forecast'!$B$8:$B$127,0),MATCH(O$4,'ART Forecast'!$C$7:$W$7,0))*VLOOKUP($M77,'Algorithms &amp; Assumptions'!$B$10:$H$129,7,FALSE)*VLOOKUP($M77,'Algorithms &amp; Assumptions'!$B$10:$J$129,9,FALSE)*(VLOOKUP($M77,'Algorithms &amp; Assumptions'!$B$10:$C$129,2,FALSE))))</f>
        <v>9.0578400000000006</v>
      </c>
      <c r="P77" s="62">
        <f>(INDEX('ART Totals'!$Z$128:$AT$274,MATCH($M77,'ART Totals'!$Y$128:$Y$274,0),MATCH(P$4,'ART Totals'!$Z$127:$AT$127,0))*VLOOKUP($M77,'Algorithms &amp; Assumptions'!$B$10:$H$129,5,FALSE))
+(INDEX('ART Forecast'!$C$8:$W$127,MATCH($M77,'ART Forecast'!$B$8:$B$127,0),MATCH(P$4,'ART Forecast'!$C$7:$W$7,0))*VLOOKUP($M77,'Algorithms &amp; Assumptions'!$B$10:$H$129,6,FALSE)*(1-VLOOKUP($M77,'Algorithms &amp; Assumptions'!$B$10:$J$129,9,FALSE))
+(INDEX('ART Forecast'!$C$8:$W$127,MATCH($M77,'ART Forecast'!$B$8:$B$127,0),MATCH(P$4,'ART Forecast'!$C$7:$W$7,0))*VLOOKUP($M77,'Algorithms &amp; Assumptions'!$B$10:$H$129,7,FALSE)*VLOOKUP($M77,'Algorithms &amp; Assumptions'!$B$10:$J$129,9,FALSE)*(VLOOKUP($M77,'Algorithms &amp; Assumptions'!$B$10:$C$129,2,FALSE))))</f>
        <v>9.3948800000000041</v>
      </c>
      <c r="Q77" s="62">
        <f>(INDEX('ART Totals'!$Z$128:$AT$274,MATCH($M77,'ART Totals'!$Y$128:$Y$274,0),MATCH(Q$4,'ART Totals'!$Z$127:$AT$127,0))*VLOOKUP($M77,'Algorithms &amp; Assumptions'!$B$10:$H$129,5,FALSE))
+(INDEX('ART Forecast'!$C$8:$W$127,MATCH($M77,'ART Forecast'!$B$8:$B$127,0),MATCH(Q$4,'ART Forecast'!$C$7:$W$7,0))*VLOOKUP($M77,'Algorithms &amp; Assumptions'!$B$10:$H$129,6,FALSE)*(1-VLOOKUP($M77,'Algorithms &amp; Assumptions'!$B$10:$J$129,9,FALSE))
+(INDEX('ART Forecast'!$C$8:$W$127,MATCH($M77,'ART Forecast'!$B$8:$B$127,0),MATCH(Q$4,'ART Forecast'!$C$7:$W$7,0))*VLOOKUP($M77,'Algorithms &amp; Assumptions'!$B$10:$H$129,7,FALSE)*VLOOKUP($M77,'Algorithms &amp; Assumptions'!$B$10:$J$129,9,FALSE)*(VLOOKUP($M77,'Algorithms &amp; Assumptions'!$B$10:$C$129,2,FALSE))))</f>
        <v>9.7319199999999988</v>
      </c>
      <c r="R77" s="62">
        <f>(INDEX('ART Totals'!$Z$128:$AT$274,MATCH($M77,'ART Totals'!$Y$128:$Y$274,0),MATCH(R$4,'ART Totals'!$Z$127:$AT$127,0))*VLOOKUP($M77,'Algorithms &amp; Assumptions'!$B$10:$H$129,5,FALSE))
+(INDEX('ART Forecast'!$C$8:$W$127,MATCH($M77,'ART Forecast'!$B$8:$B$127,0),MATCH(R$4,'ART Forecast'!$C$7:$W$7,0))*VLOOKUP($M77,'Algorithms &amp; Assumptions'!$B$10:$H$129,6,FALSE)*(1-VLOOKUP($M77,'Algorithms &amp; Assumptions'!$B$10:$J$129,9,FALSE))
+(INDEX('ART Forecast'!$C$8:$W$127,MATCH($M77,'ART Forecast'!$B$8:$B$127,0),MATCH(R$4,'ART Forecast'!$C$7:$W$7,0))*VLOOKUP($M77,'Algorithms &amp; Assumptions'!$B$10:$H$129,7,FALSE)*VLOOKUP($M77,'Algorithms &amp; Assumptions'!$B$10:$J$129,9,FALSE)*(VLOOKUP($M77,'Algorithms &amp; Assumptions'!$B$10:$C$129,2,FALSE))))</f>
        <v>10.068960000000004</v>
      </c>
      <c r="S77" s="62">
        <f>(INDEX('ART Totals'!$Z$128:$AT$274,MATCH($M77,'ART Totals'!$Y$128:$Y$274,0),MATCH(S$4,'ART Totals'!$Z$127:$AT$127,0))*VLOOKUP($M77,'Algorithms &amp; Assumptions'!$B$10:$H$129,5,FALSE))
+(INDEX('ART Forecast'!$C$8:$W$127,MATCH($M77,'ART Forecast'!$B$8:$B$127,0),MATCH(S$4,'ART Forecast'!$C$7:$W$7,0))*VLOOKUP($M77,'Algorithms &amp; Assumptions'!$B$10:$H$129,6,FALSE)*(1-VLOOKUP($M77,'Algorithms &amp; Assumptions'!$B$10:$J$129,9,FALSE))
+(INDEX('ART Forecast'!$C$8:$W$127,MATCH($M77,'ART Forecast'!$B$8:$B$127,0),MATCH(S$4,'ART Forecast'!$C$7:$W$7,0))*VLOOKUP($M77,'Algorithms &amp; Assumptions'!$B$10:$H$129,7,FALSE)*VLOOKUP($M77,'Algorithms &amp; Assumptions'!$B$10:$J$129,9,FALSE)*(VLOOKUP($M77,'Algorithms &amp; Assumptions'!$B$10:$C$129,2,FALSE))))</f>
        <v>10.405999999999999</v>
      </c>
      <c r="T77" s="62">
        <f>(INDEX('ART Totals'!$Z$128:$AT$274,MATCH($M77,'ART Totals'!$Y$128:$Y$274,0),MATCH(T$4,'ART Totals'!$Z$127:$AT$127,0))*VLOOKUP($M77,'Algorithms &amp; Assumptions'!$B$10:$H$129,5,FALSE))
+(INDEX('ART Forecast'!$C$8:$W$127,MATCH($M77,'ART Forecast'!$B$8:$B$127,0),MATCH(T$4,'ART Forecast'!$C$7:$W$7,0))*VLOOKUP($M77,'Algorithms &amp; Assumptions'!$B$10:$H$129,6,FALSE)*(1-VLOOKUP($M77,'Algorithms &amp; Assumptions'!$B$10:$J$129,9,FALSE))
+(INDEX('ART Forecast'!$C$8:$W$127,MATCH($M77,'ART Forecast'!$B$8:$B$127,0),MATCH(T$4,'ART Forecast'!$C$7:$W$7,0))*VLOOKUP($M77,'Algorithms &amp; Assumptions'!$B$10:$H$129,7,FALSE)*VLOOKUP($M77,'Algorithms &amp; Assumptions'!$B$10:$J$129,9,FALSE)*(VLOOKUP($M77,'Algorithms &amp; Assumptions'!$B$10:$C$129,2,FALSE))))</f>
        <v>10.743040000000001</v>
      </c>
      <c r="U77" s="6"/>
      <c r="V77" s="29" t="str">
        <f t="shared" si="14"/>
        <v>Maldives</v>
      </c>
      <c r="W77" s="63">
        <f>(INDEX('ART Totals'!$Z$251:$AT$370,MATCH($V77,'ART Totals'!$Y$251:$Y$370,0),MATCH(W$4,'ART Totals'!$Z$250:$AT$250,0))*VLOOKUP($V77,'Algorithms &amp; Assumptions'!$B$10:$H$129,5,FALSE))
+(INDEX('ART Forecast'!$C$131:$W$250,MATCH($V77,'ART Forecast'!$B$131:$B$250,0),MATCH(W$4,'ART Forecast'!$C$130:$W$130,0))*VLOOKUP($V77,'Algorithms &amp; Assumptions'!$B$10:$H$129,6,FALSE)*(1-VLOOKUP($V77,'Algorithms &amp; Assumptions'!$B$10:$J$129,9,FALSE))
+(INDEX('ART Forecast'!$C$131:$W$250,MATCH($V77,'ART Forecast'!$B$131:$B$250,0),MATCH(W$4,'ART Forecast'!$C$130:$W$130,0))*VLOOKUP($V77,'Algorithms &amp; Assumptions'!$B$10:$H$129,7,FALSE)*VLOOKUP($V77,'Algorithms &amp; Assumptions'!$B$10:$J$129,9,FALSE)*(VLOOKUP($V77,'Algorithms &amp; Assumptions'!$B$10:$C$129,2,FALSE))))</f>
        <v>0</v>
      </c>
      <c r="X77" s="63">
        <f>(INDEX('ART Totals'!$Z$251:$AT$370,MATCH($V77,'ART Totals'!$Y$251:$Y$370,0),MATCH(X$4,'ART Totals'!$Z$250:$AT$250,0))*VLOOKUP($V77,'Algorithms &amp; Assumptions'!$B$10:$H$129,5,FALSE))
+(INDEX('ART Forecast'!$C$131:$W$250,MATCH($V77,'ART Forecast'!$B$131:$B$250,0),MATCH(X$4,'ART Forecast'!$C$130:$W$130,0))*VLOOKUP($V77,'Algorithms &amp; Assumptions'!$B$10:$H$129,6,FALSE)*(1-VLOOKUP($V77,'Algorithms &amp; Assumptions'!$B$10:$J$129,9,FALSE))
+(INDEX('ART Forecast'!$C$131:$W$250,MATCH($V77,'ART Forecast'!$B$131:$B$250,0),MATCH(X$4,'ART Forecast'!$C$130:$W$130,0))*VLOOKUP($V77,'Algorithms &amp; Assumptions'!$B$10:$H$129,7,FALSE)*VLOOKUP($V77,'Algorithms &amp; Assumptions'!$B$10:$J$129,9,FALSE)*(VLOOKUP($V77,'Algorithms &amp; Assumptions'!$B$10:$C$129,2,FALSE))))</f>
        <v>0</v>
      </c>
      <c r="Y77" s="63">
        <f>(INDEX('ART Totals'!$Z$251:$AT$370,MATCH($V77,'ART Totals'!$Y$251:$Y$370,0),MATCH(Y$4,'ART Totals'!$Z$250:$AT$250,0))*VLOOKUP($V77,'Algorithms &amp; Assumptions'!$B$10:$H$129,5,FALSE))
+(INDEX('ART Forecast'!$C$131:$W$250,MATCH($V77,'ART Forecast'!$B$131:$B$250,0),MATCH(Y$4,'ART Forecast'!$C$130:$W$130,0))*VLOOKUP($V77,'Algorithms &amp; Assumptions'!$B$10:$H$129,6,FALSE)*(1-VLOOKUP($V77,'Algorithms &amp; Assumptions'!$B$10:$J$129,9,FALSE))
+(INDEX('ART Forecast'!$C$131:$W$250,MATCH($V77,'ART Forecast'!$B$131:$B$250,0),MATCH(Y$4,'ART Forecast'!$C$130:$W$130,0))*VLOOKUP($V77,'Algorithms &amp; Assumptions'!$B$10:$H$129,7,FALSE)*VLOOKUP($V77,'Algorithms &amp; Assumptions'!$B$10:$J$129,9,FALSE)*(VLOOKUP($V77,'Algorithms &amp; Assumptions'!$B$10:$C$129,2,FALSE))))</f>
        <v>0</v>
      </c>
      <c r="Z77" s="63">
        <f>(INDEX('ART Totals'!$Z$251:$AT$370,MATCH($V77,'ART Totals'!$Y$251:$Y$370,0),MATCH(Z$4,'ART Totals'!$Z$250:$AT$250,0))*VLOOKUP($V77,'Algorithms &amp; Assumptions'!$B$10:$H$129,5,FALSE))
+(INDEX('ART Forecast'!$C$131:$W$250,MATCH($V77,'ART Forecast'!$B$131:$B$250,0),MATCH(Z$4,'ART Forecast'!$C$130:$W$130,0))*VLOOKUP($V77,'Algorithms &amp; Assumptions'!$B$10:$H$129,6,FALSE)*(1-VLOOKUP($V77,'Algorithms &amp; Assumptions'!$B$10:$J$129,9,FALSE))
+(INDEX('ART Forecast'!$C$131:$W$250,MATCH($V77,'ART Forecast'!$B$131:$B$250,0),MATCH(Z$4,'ART Forecast'!$C$130:$W$130,0))*VLOOKUP($V77,'Algorithms &amp; Assumptions'!$B$10:$H$129,7,FALSE)*VLOOKUP($V77,'Algorithms &amp; Assumptions'!$B$10:$J$129,9,FALSE)*(VLOOKUP($V77,'Algorithms &amp; Assumptions'!$B$10:$C$129,2,FALSE))))</f>
        <v>0</v>
      </c>
      <c r="AA77" s="63">
        <f>(INDEX('ART Totals'!$Z$251:$AT$370,MATCH($V77,'ART Totals'!$Y$251:$Y$370,0),MATCH(AA$4,'ART Totals'!$Z$250:$AT$250,0))*VLOOKUP($V77,'Algorithms &amp; Assumptions'!$B$10:$H$129,5,FALSE))
+(INDEX('ART Forecast'!$C$131:$W$250,MATCH($V77,'ART Forecast'!$B$131:$B$250,0),MATCH(AA$4,'ART Forecast'!$C$130:$W$130,0))*VLOOKUP($V77,'Algorithms &amp; Assumptions'!$B$10:$H$129,6,FALSE)*(1-VLOOKUP($V77,'Algorithms &amp; Assumptions'!$B$10:$J$129,9,FALSE))
+(INDEX('ART Forecast'!$C$131:$W$250,MATCH($V77,'ART Forecast'!$B$131:$B$250,0),MATCH(AA$4,'ART Forecast'!$C$130:$W$130,0))*VLOOKUP($V77,'Algorithms &amp; Assumptions'!$B$10:$H$129,7,FALSE)*VLOOKUP($V77,'Algorithms &amp; Assumptions'!$B$10:$J$129,9,FALSE)*(VLOOKUP($V77,'Algorithms &amp; Assumptions'!$B$10:$C$129,2,FALSE))))</f>
        <v>0</v>
      </c>
      <c r="AB77" s="63">
        <f>(INDEX('ART Totals'!$Z$251:$AT$370,MATCH($V77,'ART Totals'!$Y$251:$Y$370,0),MATCH(AB$4,'ART Totals'!$Z$250:$AT$250,0))*VLOOKUP($V77,'Algorithms &amp; Assumptions'!$B$10:$H$129,5,FALSE))
+(INDEX('ART Forecast'!$C$131:$W$250,MATCH($V77,'ART Forecast'!$B$131:$B$250,0),MATCH(AB$4,'ART Forecast'!$C$130:$W$130,0))*VLOOKUP($V77,'Algorithms &amp; Assumptions'!$B$10:$H$129,6,FALSE)*(1-VLOOKUP($V77,'Algorithms &amp; Assumptions'!$B$10:$J$129,9,FALSE))
+(INDEX('ART Forecast'!$C$131:$W$250,MATCH($V77,'ART Forecast'!$B$131:$B$250,0),MATCH(AB$4,'ART Forecast'!$C$130:$W$130,0))*VLOOKUP($V77,'Algorithms &amp; Assumptions'!$B$10:$H$129,7,FALSE)*VLOOKUP($V77,'Algorithms &amp; Assumptions'!$B$10:$J$129,9,FALSE)*(VLOOKUP($V77,'Algorithms &amp; Assumptions'!$B$10:$C$129,2,FALSE))))</f>
        <v>0</v>
      </c>
      <c r="AC77" s="63">
        <f>(INDEX('ART Totals'!$Z$251:$AT$370,MATCH($V77,'ART Totals'!$Y$251:$Y$370,0),MATCH(AC$4,'ART Totals'!$Z$250:$AT$250,0))*VLOOKUP($V77,'Algorithms &amp; Assumptions'!$B$10:$H$129,5,FALSE))
+(INDEX('ART Forecast'!$C$131:$W$250,MATCH($V77,'ART Forecast'!$B$131:$B$250,0),MATCH(AC$4,'ART Forecast'!$C$130:$W$130,0))*VLOOKUP($V77,'Algorithms &amp; Assumptions'!$B$10:$H$129,6,FALSE)*(1-VLOOKUP($V77,'Algorithms &amp; Assumptions'!$B$10:$J$129,9,FALSE))
+(INDEX('ART Forecast'!$C$131:$W$250,MATCH($V77,'ART Forecast'!$B$131:$B$250,0),MATCH(AC$4,'ART Forecast'!$C$130:$W$130,0))*VLOOKUP($V77,'Algorithms &amp; Assumptions'!$B$10:$H$129,7,FALSE)*VLOOKUP($V77,'Algorithms &amp; Assumptions'!$B$10:$J$129,9,FALSE)*(VLOOKUP($V77,'Algorithms &amp; Assumptions'!$B$10:$C$129,2,FALSE))))</f>
        <v>0</v>
      </c>
    </row>
    <row r="78" spans="2:29" x14ac:dyDescent="0.35">
      <c r="B78" s="29" t="str">
        <f>'ART Totals'!B77</f>
        <v>Mali</v>
      </c>
      <c r="C78" s="25">
        <f t="shared" si="15"/>
        <v>16245.686380000005</v>
      </c>
      <c r="D78" s="25">
        <f t="shared" si="16"/>
        <v>15835.295116666672</v>
      </c>
      <c r="E78" s="25">
        <f t="shared" si="17"/>
        <v>16696.467186666669</v>
      </c>
      <c r="F78" s="25">
        <f t="shared" si="18"/>
        <v>17557.639256666665</v>
      </c>
      <c r="G78" s="25">
        <f t="shared" si="19"/>
        <v>18418.811326666662</v>
      </c>
      <c r="H78" s="25">
        <f t="shared" si="20"/>
        <v>19279.983396666659</v>
      </c>
      <c r="I78" s="25">
        <f t="shared" si="21"/>
        <v>20141.15546666666</v>
      </c>
      <c r="M78" s="29" t="str">
        <f t="shared" si="13"/>
        <v>Mali</v>
      </c>
      <c r="N78" s="62">
        <f>(INDEX('ART Totals'!$Z$128:$AT$274,MATCH($M78,'ART Totals'!$Y$128:$Y$274,0),MATCH(N$4,'ART Totals'!$Z$127:$AT$127,0))*VLOOKUP($M78,'Algorithms &amp; Assumptions'!$B$10:$H$129,5,FALSE))
+(INDEX('ART Forecast'!$C$8:$W$127,MATCH($M78,'ART Forecast'!$B$8:$B$127,0),MATCH(N$4,'ART Forecast'!$C$7:$W$7,0))*VLOOKUP($M78,'Algorithms &amp; Assumptions'!$B$10:$H$129,6,FALSE)*(1-VLOOKUP($M78,'Algorithms &amp; Assumptions'!$B$10:$J$129,9,FALSE))
+(INDEX('ART Forecast'!$C$8:$W$127,MATCH($M78,'ART Forecast'!$B$8:$B$127,0),MATCH(N$4,'ART Forecast'!$C$7:$W$7,0))*VLOOKUP($M78,'Algorithms &amp; Assumptions'!$B$10:$H$129,7,FALSE)*VLOOKUP($M78,'Algorithms &amp; Assumptions'!$B$10:$J$129,9,FALSE)*(VLOOKUP($M78,'Algorithms &amp; Assumptions'!$B$10:$C$129,2,FALSE))))</f>
        <v>15163.425310000004</v>
      </c>
      <c r="O78" s="62">
        <f>(INDEX('ART Totals'!$Z$128:$AT$274,MATCH($M78,'ART Totals'!$Y$128:$Y$274,0),MATCH(O$4,'ART Totals'!$Z$127:$AT$127,0))*VLOOKUP($M78,'Algorithms &amp; Assumptions'!$B$10:$H$129,5,FALSE))
+(INDEX('ART Forecast'!$C$8:$W$127,MATCH($M78,'ART Forecast'!$B$8:$B$127,0),MATCH(O$4,'ART Forecast'!$C$7:$W$7,0))*VLOOKUP($M78,'Algorithms &amp; Assumptions'!$B$10:$H$129,6,FALSE)*(1-VLOOKUP($M78,'Algorithms &amp; Assumptions'!$B$10:$J$129,9,FALSE))
+(INDEX('ART Forecast'!$C$8:$W$127,MATCH($M78,'ART Forecast'!$B$8:$B$127,0),MATCH(O$4,'ART Forecast'!$C$7:$W$7,0))*VLOOKUP($M78,'Algorithms &amp; Assumptions'!$B$10:$H$129,7,FALSE)*VLOOKUP($M78,'Algorithms &amp; Assumptions'!$B$10:$J$129,9,FALSE)*(VLOOKUP($M78,'Algorithms &amp; Assumptions'!$B$10:$C$129,2,FALSE))))</f>
        <v>14311.304553333339</v>
      </c>
      <c r="P78" s="62">
        <f>(INDEX('ART Totals'!$Z$128:$AT$274,MATCH($M78,'ART Totals'!$Y$128:$Y$274,0),MATCH(P$4,'ART Totals'!$Z$127:$AT$127,0))*VLOOKUP($M78,'Algorithms &amp; Assumptions'!$B$10:$H$129,5,FALSE))
+(INDEX('ART Forecast'!$C$8:$W$127,MATCH($M78,'ART Forecast'!$B$8:$B$127,0),MATCH(P$4,'ART Forecast'!$C$7:$W$7,0))*VLOOKUP($M78,'Algorithms &amp; Assumptions'!$B$10:$H$129,6,FALSE)*(1-VLOOKUP($M78,'Algorithms &amp; Assumptions'!$B$10:$J$129,9,FALSE))
+(INDEX('ART Forecast'!$C$8:$W$127,MATCH($M78,'ART Forecast'!$B$8:$B$127,0),MATCH(P$4,'ART Forecast'!$C$7:$W$7,0))*VLOOKUP($M78,'Algorithms &amp; Assumptions'!$B$10:$H$129,7,FALSE)*VLOOKUP($M78,'Algorithms &amp; Assumptions'!$B$10:$J$129,9,FALSE)*(VLOOKUP($M78,'Algorithms &amp; Assumptions'!$B$10:$C$129,2,FALSE))))</f>
        <v>15051.763796666668</v>
      </c>
      <c r="Q78" s="62">
        <f>(INDEX('ART Totals'!$Z$128:$AT$274,MATCH($M78,'ART Totals'!$Y$128:$Y$274,0),MATCH(Q$4,'ART Totals'!$Z$127:$AT$127,0))*VLOOKUP($M78,'Algorithms &amp; Assumptions'!$B$10:$H$129,5,FALSE))
+(INDEX('ART Forecast'!$C$8:$W$127,MATCH($M78,'ART Forecast'!$B$8:$B$127,0),MATCH(Q$4,'ART Forecast'!$C$7:$W$7,0))*VLOOKUP($M78,'Algorithms &amp; Assumptions'!$B$10:$H$129,6,FALSE)*(1-VLOOKUP($M78,'Algorithms &amp; Assumptions'!$B$10:$J$129,9,FALSE))
+(INDEX('ART Forecast'!$C$8:$W$127,MATCH($M78,'ART Forecast'!$B$8:$B$127,0),MATCH(Q$4,'ART Forecast'!$C$7:$W$7,0))*VLOOKUP($M78,'Algorithms &amp; Assumptions'!$B$10:$H$129,7,FALSE)*VLOOKUP($M78,'Algorithms &amp; Assumptions'!$B$10:$J$129,9,FALSE)*(VLOOKUP($M78,'Algorithms &amp; Assumptions'!$B$10:$C$129,2,FALSE))))</f>
        <v>15792.223039999999</v>
      </c>
      <c r="R78" s="62">
        <f>(INDEX('ART Totals'!$Z$128:$AT$274,MATCH($M78,'ART Totals'!$Y$128:$Y$274,0),MATCH(R$4,'ART Totals'!$Z$127:$AT$127,0))*VLOOKUP($M78,'Algorithms &amp; Assumptions'!$B$10:$H$129,5,FALSE))
+(INDEX('ART Forecast'!$C$8:$W$127,MATCH($M78,'ART Forecast'!$B$8:$B$127,0),MATCH(R$4,'ART Forecast'!$C$7:$W$7,0))*VLOOKUP($M78,'Algorithms &amp; Assumptions'!$B$10:$H$129,6,FALSE)*(1-VLOOKUP($M78,'Algorithms &amp; Assumptions'!$B$10:$J$129,9,FALSE))
+(INDEX('ART Forecast'!$C$8:$W$127,MATCH($M78,'ART Forecast'!$B$8:$B$127,0),MATCH(R$4,'ART Forecast'!$C$7:$W$7,0))*VLOOKUP($M78,'Algorithms &amp; Assumptions'!$B$10:$H$129,7,FALSE)*VLOOKUP($M78,'Algorithms &amp; Assumptions'!$B$10:$J$129,9,FALSE)*(VLOOKUP($M78,'Algorithms &amp; Assumptions'!$B$10:$C$129,2,FALSE))))</f>
        <v>16532.682283333328</v>
      </c>
      <c r="S78" s="62">
        <f>(INDEX('ART Totals'!$Z$128:$AT$274,MATCH($M78,'ART Totals'!$Y$128:$Y$274,0),MATCH(S$4,'ART Totals'!$Z$127:$AT$127,0))*VLOOKUP($M78,'Algorithms &amp; Assumptions'!$B$10:$H$129,5,FALSE))
+(INDEX('ART Forecast'!$C$8:$W$127,MATCH($M78,'ART Forecast'!$B$8:$B$127,0),MATCH(S$4,'ART Forecast'!$C$7:$W$7,0))*VLOOKUP($M78,'Algorithms &amp; Assumptions'!$B$10:$H$129,6,FALSE)*(1-VLOOKUP($M78,'Algorithms &amp; Assumptions'!$B$10:$J$129,9,FALSE))
+(INDEX('ART Forecast'!$C$8:$W$127,MATCH($M78,'ART Forecast'!$B$8:$B$127,0),MATCH(S$4,'ART Forecast'!$C$7:$W$7,0))*VLOOKUP($M78,'Algorithms &amp; Assumptions'!$B$10:$H$129,7,FALSE)*VLOOKUP($M78,'Algorithms &amp; Assumptions'!$B$10:$J$129,9,FALSE)*(VLOOKUP($M78,'Algorithms &amp; Assumptions'!$B$10:$C$129,2,FALSE))))</f>
        <v>17273.141526666659</v>
      </c>
      <c r="T78" s="62">
        <f>(INDEX('ART Totals'!$Z$128:$AT$274,MATCH($M78,'ART Totals'!$Y$128:$Y$274,0),MATCH(T$4,'ART Totals'!$Z$127:$AT$127,0))*VLOOKUP($M78,'Algorithms &amp; Assumptions'!$B$10:$H$129,5,FALSE))
+(INDEX('ART Forecast'!$C$8:$W$127,MATCH($M78,'ART Forecast'!$B$8:$B$127,0),MATCH(T$4,'ART Forecast'!$C$7:$W$7,0))*VLOOKUP($M78,'Algorithms &amp; Assumptions'!$B$10:$H$129,6,FALSE)*(1-VLOOKUP($M78,'Algorithms &amp; Assumptions'!$B$10:$J$129,9,FALSE))
+(INDEX('ART Forecast'!$C$8:$W$127,MATCH($M78,'ART Forecast'!$B$8:$B$127,0),MATCH(T$4,'ART Forecast'!$C$7:$W$7,0))*VLOOKUP($M78,'Algorithms &amp; Assumptions'!$B$10:$H$129,7,FALSE)*VLOOKUP($M78,'Algorithms &amp; Assumptions'!$B$10:$J$129,9,FALSE)*(VLOOKUP($M78,'Algorithms &amp; Assumptions'!$B$10:$C$129,2,FALSE))))</f>
        <v>18013.600769999994</v>
      </c>
      <c r="U78" s="6"/>
      <c r="V78" s="29" t="str">
        <f t="shared" si="14"/>
        <v>Mali</v>
      </c>
      <c r="W78" s="63">
        <f>(INDEX('ART Totals'!$Z$251:$AT$370,MATCH($V78,'ART Totals'!$Y$251:$Y$370,0),MATCH(W$4,'ART Totals'!$Z$250:$AT$250,0))*VLOOKUP($V78,'Algorithms &amp; Assumptions'!$B$10:$H$129,5,FALSE))
+(INDEX('ART Forecast'!$C$131:$W$250,MATCH($V78,'ART Forecast'!$B$131:$B$250,0),MATCH(W$4,'ART Forecast'!$C$130:$W$130,0))*VLOOKUP($V78,'Algorithms &amp; Assumptions'!$B$10:$H$129,6,FALSE)*(1-VLOOKUP($V78,'Algorithms &amp; Assumptions'!$B$10:$J$129,9,FALSE))
+(INDEX('ART Forecast'!$C$131:$W$250,MATCH($V78,'ART Forecast'!$B$131:$B$250,0),MATCH(W$4,'ART Forecast'!$C$130:$W$130,0))*VLOOKUP($V78,'Algorithms &amp; Assumptions'!$B$10:$H$129,7,FALSE)*VLOOKUP($V78,'Algorithms &amp; Assumptions'!$B$10:$J$129,9,FALSE)*(VLOOKUP($V78,'Algorithms &amp; Assumptions'!$B$10:$C$129,2,FALSE))))</f>
        <v>1082.26107</v>
      </c>
      <c r="X78" s="63">
        <f>(INDEX('ART Totals'!$Z$251:$AT$370,MATCH($V78,'ART Totals'!$Y$251:$Y$370,0),MATCH(X$4,'ART Totals'!$Z$250:$AT$250,0))*VLOOKUP($V78,'Algorithms &amp; Assumptions'!$B$10:$H$129,5,FALSE))
+(INDEX('ART Forecast'!$C$131:$W$250,MATCH($V78,'ART Forecast'!$B$131:$B$250,0),MATCH(X$4,'ART Forecast'!$C$130:$W$130,0))*VLOOKUP($V78,'Algorithms &amp; Assumptions'!$B$10:$H$129,6,FALSE)*(1-VLOOKUP($V78,'Algorithms &amp; Assumptions'!$B$10:$J$129,9,FALSE))
+(INDEX('ART Forecast'!$C$131:$W$250,MATCH($V78,'ART Forecast'!$B$131:$B$250,0),MATCH(X$4,'ART Forecast'!$C$130:$W$130,0))*VLOOKUP($V78,'Algorithms &amp; Assumptions'!$B$10:$H$129,7,FALSE)*VLOOKUP($V78,'Algorithms &amp; Assumptions'!$B$10:$J$129,9,FALSE)*(VLOOKUP($V78,'Algorithms &amp; Assumptions'!$B$10:$C$129,2,FALSE))))</f>
        <v>1523.9905633333328</v>
      </c>
      <c r="Y78" s="63">
        <f>(INDEX('ART Totals'!$Z$251:$AT$370,MATCH($V78,'ART Totals'!$Y$251:$Y$370,0),MATCH(Y$4,'ART Totals'!$Z$250:$AT$250,0))*VLOOKUP($V78,'Algorithms &amp; Assumptions'!$B$10:$H$129,5,FALSE))
+(INDEX('ART Forecast'!$C$131:$W$250,MATCH($V78,'ART Forecast'!$B$131:$B$250,0),MATCH(Y$4,'ART Forecast'!$C$130:$W$130,0))*VLOOKUP($V78,'Algorithms &amp; Assumptions'!$B$10:$H$129,6,FALSE)*(1-VLOOKUP($V78,'Algorithms &amp; Assumptions'!$B$10:$J$129,9,FALSE))
+(INDEX('ART Forecast'!$C$131:$W$250,MATCH($V78,'ART Forecast'!$B$131:$B$250,0),MATCH(Y$4,'ART Forecast'!$C$130:$W$130,0))*VLOOKUP($V78,'Algorithms &amp; Assumptions'!$B$10:$H$129,7,FALSE)*VLOOKUP($V78,'Algorithms &amp; Assumptions'!$B$10:$J$129,9,FALSE)*(VLOOKUP($V78,'Algorithms &amp; Assumptions'!$B$10:$C$129,2,FALSE))))</f>
        <v>1644.7033900000001</v>
      </c>
      <c r="Z78" s="63">
        <f>(INDEX('ART Totals'!$Z$251:$AT$370,MATCH($V78,'ART Totals'!$Y$251:$Y$370,0),MATCH(Z$4,'ART Totals'!$Z$250:$AT$250,0))*VLOOKUP($V78,'Algorithms &amp; Assumptions'!$B$10:$H$129,5,FALSE))
+(INDEX('ART Forecast'!$C$131:$W$250,MATCH($V78,'ART Forecast'!$B$131:$B$250,0),MATCH(Z$4,'ART Forecast'!$C$130:$W$130,0))*VLOOKUP($V78,'Algorithms &amp; Assumptions'!$B$10:$H$129,6,FALSE)*(1-VLOOKUP($V78,'Algorithms &amp; Assumptions'!$B$10:$J$129,9,FALSE))
+(INDEX('ART Forecast'!$C$131:$W$250,MATCH($V78,'ART Forecast'!$B$131:$B$250,0),MATCH(Z$4,'ART Forecast'!$C$130:$W$130,0))*VLOOKUP($V78,'Algorithms &amp; Assumptions'!$B$10:$H$129,7,FALSE)*VLOOKUP($V78,'Algorithms &amp; Assumptions'!$B$10:$J$129,9,FALSE)*(VLOOKUP($V78,'Algorithms &amp; Assumptions'!$B$10:$C$129,2,FALSE))))</f>
        <v>1765.4162166666661</v>
      </c>
      <c r="AA78" s="63">
        <f>(INDEX('ART Totals'!$Z$251:$AT$370,MATCH($V78,'ART Totals'!$Y$251:$Y$370,0),MATCH(AA$4,'ART Totals'!$Z$250:$AT$250,0))*VLOOKUP($V78,'Algorithms &amp; Assumptions'!$B$10:$H$129,5,FALSE))
+(INDEX('ART Forecast'!$C$131:$W$250,MATCH($V78,'ART Forecast'!$B$131:$B$250,0),MATCH(AA$4,'ART Forecast'!$C$130:$W$130,0))*VLOOKUP($V78,'Algorithms &amp; Assumptions'!$B$10:$H$129,6,FALSE)*(1-VLOOKUP($V78,'Algorithms &amp; Assumptions'!$B$10:$J$129,9,FALSE))
+(INDEX('ART Forecast'!$C$131:$W$250,MATCH($V78,'ART Forecast'!$B$131:$B$250,0),MATCH(AA$4,'ART Forecast'!$C$130:$W$130,0))*VLOOKUP($V78,'Algorithms &amp; Assumptions'!$B$10:$H$129,7,FALSE)*VLOOKUP($V78,'Algorithms &amp; Assumptions'!$B$10:$J$129,9,FALSE)*(VLOOKUP($V78,'Algorithms &amp; Assumptions'!$B$10:$C$129,2,FALSE))))</f>
        <v>1886.1290433333334</v>
      </c>
      <c r="AB78" s="63">
        <f>(INDEX('ART Totals'!$Z$251:$AT$370,MATCH($V78,'ART Totals'!$Y$251:$Y$370,0),MATCH(AB$4,'ART Totals'!$Z$250:$AT$250,0))*VLOOKUP($V78,'Algorithms &amp; Assumptions'!$B$10:$H$129,5,FALSE))
+(INDEX('ART Forecast'!$C$131:$W$250,MATCH($V78,'ART Forecast'!$B$131:$B$250,0),MATCH(AB$4,'ART Forecast'!$C$130:$W$130,0))*VLOOKUP($V78,'Algorithms &amp; Assumptions'!$B$10:$H$129,6,FALSE)*(1-VLOOKUP($V78,'Algorithms &amp; Assumptions'!$B$10:$J$129,9,FALSE))
+(INDEX('ART Forecast'!$C$131:$W$250,MATCH($V78,'ART Forecast'!$B$131:$B$250,0),MATCH(AB$4,'ART Forecast'!$C$130:$W$130,0))*VLOOKUP($V78,'Algorithms &amp; Assumptions'!$B$10:$H$129,7,FALSE)*VLOOKUP($V78,'Algorithms &amp; Assumptions'!$B$10:$J$129,9,FALSE)*(VLOOKUP($V78,'Algorithms &amp; Assumptions'!$B$10:$C$129,2,FALSE))))</f>
        <v>2006.8418699999993</v>
      </c>
      <c r="AC78" s="63">
        <f>(INDEX('ART Totals'!$Z$251:$AT$370,MATCH($V78,'ART Totals'!$Y$251:$Y$370,0),MATCH(AC$4,'ART Totals'!$Z$250:$AT$250,0))*VLOOKUP($V78,'Algorithms &amp; Assumptions'!$B$10:$H$129,5,FALSE))
+(INDEX('ART Forecast'!$C$131:$W$250,MATCH($V78,'ART Forecast'!$B$131:$B$250,0),MATCH(AC$4,'ART Forecast'!$C$130:$W$130,0))*VLOOKUP($V78,'Algorithms &amp; Assumptions'!$B$10:$H$129,6,FALSE)*(1-VLOOKUP($V78,'Algorithms &amp; Assumptions'!$B$10:$J$129,9,FALSE))
+(INDEX('ART Forecast'!$C$131:$W$250,MATCH($V78,'ART Forecast'!$B$131:$B$250,0),MATCH(AC$4,'ART Forecast'!$C$130:$W$130,0))*VLOOKUP($V78,'Algorithms &amp; Assumptions'!$B$10:$H$129,7,FALSE)*VLOOKUP($V78,'Algorithms &amp; Assumptions'!$B$10:$J$129,9,FALSE)*(VLOOKUP($V78,'Algorithms &amp; Assumptions'!$B$10:$C$129,2,FALSE))))</f>
        <v>2127.5546966666661</v>
      </c>
    </row>
    <row r="79" spans="2:29" x14ac:dyDescent="0.35">
      <c r="B79" s="29" t="str">
        <f>'ART Totals'!B78</f>
        <v>Mauritania</v>
      </c>
      <c r="C79" s="25">
        <f t="shared" si="15"/>
        <v>745.86545000000012</v>
      </c>
      <c r="D79" s="25">
        <f t="shared" si="16"/>
        <v>799.76757666666697</v>
      </c>
      <c r="E79" s="25">
        <f t="shared" si="17"/>
        <v>825.36303666666674</v>
      </c>
      <c r="F79" s="25">
        <f t="shared" si="18"/>
        <v>850.95849666666652</v>
      </c>
      <c r="G79" s="25">
        <f t="shared" si="19"/>
        <v>876.55395666666618</v>
      </c>
      <c r="H79" s="25">
        <f t="shared" si="20"/>
        <v>902.14941666666641</v>
      </c>
      <c r="I79" s="25">
        <f t="shared" si="21"/>
        <v>927.7448766666663</v>
      </c>
      <c r="M79" s="29" t="str">
        <f t="shared" si="13"/>
        <v>Mauritania</v>
      </c>
      <c r="N79" s="62">
        <f>(INDEX('ART Totals'!$Z$128:$AT$274,MATCH($M79,'ART Totals'!$Y$128:$Y$274,0),MATCH(N$4,'ART Totals'!$Z$127:$AT$127,0))*VLOOKUP($M79,'Algorithms &amp; Assumptions'!$B$10:$H$129,5,FALSE))
+(INDEX('ART Forecast'!$C$8:$W$127,MATCH($M79,'ART Forecast'!$B$8:$B$127,0),MATCH(N$4,'ART Forecast'!$C$7:$W$7,0))*VLOOKUP($M79,'Algorithms &amp; Assumptions'!$B$10:$H$129,6,FALSE)*(1-VLOOKUP($M79,'Algorithms &amp; Assumptions'!$B$10:$J$129,9,FALSE))
+(INDEX('ART Forecast'!$C$8:$W$127,MATCH($M79,'ART Forecast'!$B$8:$B$127,0),MATCH(N$4,'ART Forecast'!$C$7:$W$7,0))*VLOOKUP($M79,'Algorithms &amp; Assumptions'!$B$10:$H$129,7,FALSE)*VLOOKUP($M79,'Algorithms &amp; Assumptions'!$B$10:$J$129,9,FALSE)*(VLOOKUP($M79,'Algorithms &amp; Assumptions'!$B$10:$C$129,2,FALSE))))</f>
        <v>721.93990000000008</v>
      </c>
      <c r="O79" s="62">
        <f>(INDEX('ART Totals'!$Z$128:$AT$274,MATCH($M79,'ART Totals'!$Y$128:$Y$274,0),MATCH(O$4,'ART Totals'!$Z$127:$AT$127,0))*VLOOKUP($M79,'Algorithms &amp; Assumptions'!$B$10:$H$129,5,FALSE))
+(INDEX('ART Forecast'!$C$8:$W$127,MATCH($M79,'ART Forecast'!$B$8:$B$127,0),MATCH(O$4,'ART Forecast'!$C$7:$W$7,0))*VLOOKUP($M79,'Algorithms &amp; Assumptions'!$B$10:$H$129,6,FALSE)*(1-VLOOKUP($M79,'Algorithms &amp; Assumptions'!$B$10:$J$129,9,FALSE))
+(INDEX('ART Forecast'!$C$8:$W$127,MATCH($M79,'ART Forecast'!$B$8:$B$127,0),MATCH(O$4,'ART Forecast'!$C$7:$W$7,0))*VLOOKUP($M79,'Algorithms &amp; Assumptions'!$B$10:$H$129,7,FALSE)*VLOOKUP($M79,'Algorithms &amp; Assumptions'!$B$10:$J$129,9,FALSE)*(VLOOKUP($M79,'Algorithms &amp; Assumptions'!$B$10:$C$129,2,FALSE))))</f>
        <v>776.0392933333336</v>
      </c>
      <c r="P79" s="62">
        <f>(INDEX('ART Totals'!$Z$128:$AT$274,MATCH($M79,'ART Totals'!$Y$128:$Y$274,0),MATCH(P$4,'ART Totals'!$Z$127:$AT$127,0))*VLOOKUP($M79,'Algorithms &amp; Assumptions'!$B$10:$H$129,5,FALSE))
+(INDEX('ART Forecast'!$C$8:$W$127,MATCH($M79,'ART Forecast'!$B$8:$B$127,0),MATCH(P$4,'ART Forecast'!$C$7:$W$7,0))*VLOOKUP($M79,'Algorithms &amp; Assumptions'!$B$10:$H$129,6,FALSE)*(1-VLOOKUP($M79,'Algorithms &amp; Assumptions'!$B$10:$J$129,9,FALSE))
+(INDEX('ART Forecast'!$C$8:$W$127,MATCH($M79,'ART Forecast'!$B$8:$B$127,0),MATCH(P$4,'ART Forecast'!$C$7:$W$7,0))*VLOOKUP($M79,'Algorithms &amp; Assumptions'!$B$10:$H$129,7,FALSE)*VLOOKUP($M79,'Algorithms &amp; Assumptions'!$B$10:$J$129,9,FALSE)*(VLOOKUP($M79,'Algorithms &amp; Assumptions'!$B$10:$C$129,2,FALSE))))</f>
        <v>803.07868666666673</v>
      </c>
      <c r="Q79" s="62">
        <f>(INDEX('ART Totals'!$Z$128:$AT$274,MATCH($M79,'ART Totals'!$Y$128:$Y$274,0),MATCH(Q$4,'ART Totals'!$Z$127:$AT$127,0))*VLOOKUP($M79,'Algorithms &amp; Assumptions'!$B$10:$H$129,5,FALSE))
+(INDEX('ART Forecast'!$C$8:$W$127,MATCH($M79,'ART Forecast'!$B$8:$B$127,0),MATCH(Q$4,'ART Forecast'!$C$7:$W$7,0))*VLOOKUP($M79,'Algorithms &amp; Assumptions'!$B$10:$H$129,6,FALSE)*(1-VLOOKUP($M79,'Algorithms &amp; Assumptions'!$B$10:$J$129,9,FALSE))
+(INDEX('ART Forecast'!$C$8:$W$127,MATCH($M79,'ART Forecast'!$B$8:$B$127,0),MATCH(Q$4,'ART Forecast'!$C$7:$W$7,0))*VLOOKUP($M79,'Algorithms &amp; Assumptions'!$B$10:$H$129,7,FALSE)*VLOOKUP($M79,'Algorithms &amp; Assumptions'!$B$10:$J$129,9,FALSE)*(VLOOKUP($M79,'Algorithms &amp; Assumptions'!$B$10:$C$129,2,FALSE))))</f>
        <v>830.11807999999985</v>
      </c>
      <c r="R79" s="62">
        <f>(INDEX('ART Totals'!$Z$128:$AT$274,MATCH($M79,'ART Totals'!$Y$128:$Y$274,0),MATCH(R$4,'ART Totals'!$Z$127:$AT$127,0))*VLOOKUP($M79,'Algorithms &amp; Assumptions'!$B$10:$H$129,5,FALSE))
+(INDEX('ART Forecast'!$C$8:$W$127,MATCH($M79,'ART Forecast'!$B$8:$B$127,0),MATCH(R$4,'ART Forecast'!$C$7:$W$7,0))*VLOOKUP($M79,'Algorithms &amp; Assumptions'!$B$10:$H$129,6,FALSE)*(1-VLOOKUP($M79,'Algorithms &amp; Assumptions'!$B$10:$J$129,9,FALSE))
+(INDEX('ART Forecast'!$C$8:$W$127,MATCH($M79,'ART Forecast'!$B$8:$B$127,0),MATCH(R$4,'ART Forecast'!$C$7:$W$7,0))*VLOOKUP($M79,'Algorithms &amp; Assumptions'!$B$10:$H$129,7,FALSE)*VLOOKUP($M79,'Algorithms &amp; Assumptions'!$B$10:$J$129,9,FALSE)*(VLOOKUP($M79,'Algorithms &amp; Assumptions'!$B$10:$C$129,2,FALSE))))</f>
        <v>857.15747333333286</v>
      </c>
      <c r="S79" s="62">
        <f>(INDEX('ART Totals'!$Z$128:$AT$274,MATCH($M79,'ART Totals'!$Y$128:$Y$274,0),MATCH(S$4,'ART Totals'!$Z$127:$AT$127,0))*VLOOKUP($M79,'Algorithms &amp; Assumptions'!$B$10:$H$129,5,FALSE))
+(INDEX('ART Forecast'!$C$8:$W$127,MATCH($M79,'ART Forecast'!$B$8:$B$127,0),MATCH(S$4,'ART Forecast'!$C$7:$W$7,0))*VLOOKUP($M79,'Algorithms &amp; Assumptions'!$B$10:$H$129,6,FALSE)*(1-VLOOKUP($M79,'Algorithms &amp; Assumptions'!$B$10:$J$129,9,FALSE))
+(INDEX('ART Forecast'!$C$8:$W$127,MATCH($M79,'ART Forecast'!$B$8:$B$127,0),MATCH(S$4,'ART Forecast'!$C$7:$W$7,0))*VLOOKUP($M79,'Algorithms &amp; Assumptions'!$B$10:$H$129,7,FALSE)*VLOOKUP($M79,'Algorithms &amp; Assumptions'!$B$10:$J$129,9,FALSE)*(VLOOKUP($M79,'Algorithms &amp; Assumptions'!$B$10:$C$129,2,FALSE))))</f>
        <v>884.19686666666644</v>
      </c>
      <c r="T79" s="62">
        <f>(INDEX('ART Totals'!$Z$128:$AT$274,MATCH($M79,'ART Totals'!$Y$128:$Y$274,0),MATCH(T$4,'ART Totals'!$Z$127:$AT$127,0))*VLOOKUP($M79,'Algorithms &amp; Assumptions'!$B$10:$H$129,5,FALSE))
+(INDEX('ART Forecast'!$C$8:$W$127,MATCH($M79,'ART Forecast'!$B$8:$B$127,0),MATCH(T$4,'ART Forecast'!$C$7:$W$7,0))*VLOOKUP($M79,'Algorithms &amp; Assumptions'!$B$10:$H$129,6,FALSE)*(1-VLOOKUP($M79,'Algorithms &amp; Assumptions'!$B$10:$J$129,9,FALSE))
+(INDEX('ART Forecast'!$C$8:$W$127,MATCH($M79,'ART Forecast'!$B$8:$B$127,0),MATCH(T$4,'ART Forecast'!$C$7:$W$7,0))*VLOOKUP($M79,'Algorithms &amp; Assumptions'!$B$10:$H$129,7,FALSE)*VLOOKUP($M79,'Algorithms &amp; Assumptions'!$B$10:$J$129,9,FALSE)*(VLOOKUP($M79,'Algorithms &amp; Assumptions'!$B$10:$C$129,2,FALSE))))</f>
        <v>911.23625999999967</v>
      </c>
      <c r="U79" s="6"/>
      <c r="V79" s="29" t="str">
        <f t="shared" si="14"/>
        <v>Mauritania</v>
      </c>
      <c r="W79" s="63">
        <f>(INDEX('ART Totals'!$Z$251:$AT$370,MATCH($V79,'ART Totals'!$Y$251:$Y$370,0),MATCH(W$4,'ART Totals'!$Z$250:$AT$250,0))*VLOOKUP($V79,'Algorithms &amp; Assumptions'!$B$10:$H$129,5,FALSE))
+(INDEX('ART Forecast'!$C$131:$W$250,MATCH($V79,'ART Forecast'!$B$131:$B$250,0),MATCH(W$4,'ART Forecast'!$C$130:$W$130,0))*VLOOKUP($V79,'Algorithms &amp; Assumptions'!$B$10:$H$129,6,FALSE)*(1-VLOOKUP($V79,'Algorithms &amp; Assumptions'!$B$10:$J$129,9,FALSE))
+(INDEX('ART Forecast'!$C$131:$W$250,MATCH($V79,'ART Forecast'!$B$131:$B$250,0),MATCH(W$4,'ART Forecast'!$C$130:$W$130,0))*VLOOKUP($V79,'Algorithms &amp; Assumptions'!$B$10:$H$129,7,FALSE)*VLOOKUP($V79,'Algorithms &amp; Assumptions'!$B$10:$J$129,9,FALSE)*(VLOOKUP($V79,'Algorithms &amp; Assumptions'!$B$10:$C$129,2,FALSE))))</f>
        <v>23.925549999999991</v>
      </c>
      <c r="X79" s="63">
        <f>(INDEX('ART Totals'!$Z$251:$AT$370,MATCH($V79,'ART Totals'!$Y$251:$Y$370,0),MATCH(X$4,'ART Totals'!$Z$250:$AT$250,0))*VLOOKUP($V79,'Algorithms &amp; Assumptions'!$B$10:$H$129,5,FALSE))
+(INDEX('ART Forecast'!$C$131:$W$250,MATCH($V79,'ART Forecast'!$B$131:$B$250,0),MATCH(X$4,'ART Forecast'!$C$130:$W$130,0))*VLOOKUP($V79,'Algorithms &amp; Assumptions'!$B$10:$H$129,6,FALSE)*(1-VLOOKUP($V79,'Algorithms &amp; Assumptions'!$B$10:$J$129,9,FALSE))
+(INDEX('ART Forecast'!$C$131:$W$250,MATCH($V79,'ART Forecast'!$B$131:$B$250,0),MATCH(X$4,'ART Forecast'!$C$130:$W$130,0))*VLOOKUP($V79,'Algorithms &amp; Assumptions'!$B$10:$H$129,7,FALSE)*VLOOKUP($V79,'Algorithms &amp; Assumptions'!$B$10:$J$129,9,FALSE)*(VLOOKUP($V79,'Algorithms &amp; Assumptions'!$B$10:$C$129,2,FALSE))))</f>
        <v>23.728283333333348</v>
      </c>
      <c r="Y79" s="63">
        <f>(INDEX('ART Totals'!$Z$251:$AT$370,MATCH($V79,'ART Totals'!$Y$251:$Y$370,0),MATCH(Y$4,'ART Totals'!$Z$250:$AT$250,0))*VLOOKUP($V79,'Algorithms &amp; Assumptions'!$B$10:$H$129,5,FALSE))
+(INDEX('ART Forecast'!$C$131:$W$250,MATCH($V79,'ART Forecast'!$B$131:$B$250,0),MATCH(Y$4,'ART Forecast'!$C$130:$W$130,0))*VLOOKUP($V79,'Algorithms &amp; Assumptions'!$B$10:$H$129,6,FALSE)*(1-VLOOKUP($V79,'Algorithms &amp; Assumptions'!$B$10:$J$129,9,FALSE))
+(INDEX('ART Forecast'!$C$131:$W$250,MATCH($V79,'ART Forecast'!$B$131:$B$250,0),MATCH(Y$4,'ART Forecast'!$C$130:$W$130,0))*VLOOKUP($V79,'Algorithms &amp; Assumptions'!$B$10:$H$129,7,FALSE)*VLOOKUP($V79,'Algorithms &amp; Assumptions'!$B$10:$J$129,9,FALSE)*(VLOOKUP($V79,'Algorithms &amp; Assumptions'!$B$10:$C$129,2,FALSE))))</f>
        <v>22.284350000000014</v>
      </c>
      <c r="Z79" s="63">
        <f>(INDEX('ART Totals'!$Z$251:$AT$370,MATCH($V79,'ART Totals'!$Y$251:$Y$370,0),MATCH(Z$4,'ART Totals'!$Z$250:$AT$250,0))*VLOOKUP($V79,'Algorithms &amp; Assumptions'!$B$10:$H$129,5,FALSE))
+(INDEX('ART Forecast'!$C$131:$W$250,MATCH($V79,'ART Forecast'!$B$131:$B$250,0),MATCH(Z$4,'ART Forecast'!$C$130:$W$130,0))*VLOOKUP($V79,'Algorithms &amp; Assumptions'!$B$10:$H$129,6,FALSE)*(1-VLOOKUP($V79,'Algorithms &amp; Assumptions'!$B$10:$J$129,9,FALSE))
+(INDEX('ART Forecast'!$C$131:$W$250,MATCH($V79,'ART Forecast'!$B$131:$B$250,0),MATCH(Z$4,'ART Forecast'!$C$130:$W$130,0))*VLOOKUP($V79,'Algorithms &amp; Assumptions'!$B$10:$H$129,7,FALSE)*VLOOKUP($V79,'Algorithms &amp; Assumptions'!$B$10:$J$129,9,FALSE)*(VLOOKUP($V79,'Algorithms &amp; Assumptions'!$B$10:$C$129,2,FALSE))))</f>
        <v>20.840416666666663</v>
      </c>
      <c r="AA79" s="63">
        <f>(INDEX('ART Totals'!$Z$251:$AT$370,MATCH($V79,'ART Totals'!$Y$251:$Y$370,0),MATCH(AA$4,'ART Totals'!$Z$250:$AT$250,0))*VLOOKUP($V79,'Algorithms &amp; Assumptions'!$B$10:$H$129,5,FALSE))
+(INDEX('ART Forecast'!$C$131:$W$250,MATCH($V79,'ART Forecast'!$B$131:$B$250,0),MATCH(AA$4,'ART Forecast'!$C$130:$W$130,0))*VLOOKUP($V79,'Algorithms &amp; Assumptions'!$B$10:$H$129,6,FALSE)*(1-VLOOKUP($V79,'Algorithms &amp; Assumptions'!$B$10:$J$129,9,FALSE))
+(INDEX('ART Forecast'!$C$131:$W$250,MATCH($V79,'ART Forecast'!$B$131:$B$250,0),MATCH(AA$4,'ART Forecast'!$C$130:$W$130,0))*VLOOKUP($V79,'Algorithms &amp; Assumptions'!$B$10:$H$129,7,FALSE)*VLOOKUP($V79,'Algorithms &amp; Assumptions'!$B$10:$J$129,9,FALSE)*(VLOOKUP($V79,'Algorithms &amp; Assumptions'!$B$10:$C$129,2,FALSE))))</f>
        <v>19.396483333333332</v>
      </c>
      <c r="AB79" s="63">
        <f>(INDEX('ART Totals'!$Z$251:$AT$370,MATCH($V79,'ART Totals'!$Y$251:$Y$370,0),MATCH(AB$4,'ART Totals'!$Z$250:$AT$250,0))*VLOOKUP($V79,'Algorithms &amp; Assumptions'!$B$10:$H$129,5,FALSE))
+(INDEX('ART Forecast'!$C$131:$W$250,MATCH($V79,'ART Forecast'!$B$131:$B$250,0),MATCH(AB$4,'ART Forecast'!$C$130:$W$130,0))*VLOOKUP($V79,'Algorithms &amp; Assumptions'!$B$10:$H$129,6,FALSE)*(1-VLOOKUP($V79,'Algorithms &amp; Assumptions'!$B$10:$J$129,9,FALSE))
+(INDEX('ART Forecast'!$C$131:$W$250,MATCH($V79,'ART Forecast'!$B$131:$B$250,0),MATCH(AB$4,'ART Forecast'!$C$130:$W$130,0))*VLOOKUP($V79,'Algorithms &amp; Assumptions'!$B$10:$H$129,7,FALSE)*VLOOKUP($V79,'Algorithms &amp; Assumptions'!$B$10:$J$129,9,FALSE)*(VLOOKUP($V79,'Algorithms &amp; Assumptions'!$B$10:$C$129,2,FALSE))))</f>
        <v>17.952549999999999</v>
      </c>
      <c r="AC79" s="63">
        <f>(INDEX('ART Totals'!$Z$251:$AT$370,MATCH($V79,'ART Totals'!$Y$251:$Y$370,0),MATCH(AC$4,'ART Totals'!$Z$250:$AT$250,0))*VLOOKUP($V79,'Algorithms &amp; Assumptions'!$B$10:$H$129,5,FALSE))
+(INDEX('ART Forecast'!$C$131:$W$250,MATCH($V79,'ART Forecast'!$B$131:$B$250,0),MATCH(AC$4,'ART Forecast'!$C$130:$W$130,0))*VLOOKUP($V79,'Algorithms &amp; Assumptions'!$B$10:$H$129,6,FALSE)*(1-VLOOKUP($V79,'Algorithms &amp; Assumptions'!$B$10:$J$129,9,FALSE))
+(INDEX('ART Forecast'!$C$131:$W$250,MATCH($V79,'ART Forecast'!$B$131:$B$250,0),MATCH(AC$4,'ART Forecast'!$C$130:$W$130,0))*VLOOKUP($V79,'Algorithms &amp; Assumptions'!$B$10:$H$129,7,FALSE)*VLOOKUP($V79,'Algorithms &amp; Assumptions'!$B$10:$J$129,9,FALSE)*(VLOOKUP($V79,'Algorithms &amp; Assumptions'!$B$10:$C$129,2,FALSE))))</f>
        <v>16.508616666666665</v>
      </c>
    </row>
    <row r="80" spans="2:29" x14ac:dyDescent="0.35">
      <c r="B80" s="29" t="str">
        <f>'ART Totals'!B79</f>
        <v>Mauritius</v>
      </c>
      <c r="C80" s="25" t="str">
        <f t="shared" si="15"/>
        <v>Data Unavailable</v>
      </c>
      <c r="D80" s="25" t="str">
        <f t="shared" si="16"/>
        <v>Data Unavailable</v>
      </c>
      <c r="E80" s="25" t="str">
        <f t="shared" si="17"/>
        <v>Data Unavailable</v>
      </c>
      <c r="F80" s="25" t="str">
        <f t="shared" si="18"/>
        <v>Data Unavailable</v>
      </c>
      <c r="G80" s="25" t="str">
        <f t="shared" si="19"/>
        <v>Data Unavailable</v>
      </c>
      <c r="H80" s="25" t="str">
        <f t="shared" si="20"/>
        <v>Data Unavailable</v>
      </c>
      <c r="I80" s="25" t="str">
        <f t="shared" si="21"/>
        <v>Data Unavailable</v>
      </c>
      <c r="M80" s="29" t="str">
        <f t="shared" si="13"/>
        <v>Mauritius</v>
      </c>
      <c r="N80" s="62">
        <f>(INDEX('ART Totals'!$Z$128:$AT$274,MATCH($M80,'ART Totals'!$Y$128:$Y$274,0),MATCH(N$4,'ART Totals'!$Z$127:$AT$127,0))*VLOOKUP($M80,'Algorithms &amp; Assumptions'!$B$10:$H$129,5,FALSE))
+(INDEX('ART Forecast'!$C$8:$W$127,MATCH($M80,'ART Forecast'!$B$8:$B$127,0),MATCH(N$4,'ART Forecast'!$C$7:$W$7,0))*VLOOKUP($M80,'Algorithms &amp; Assumptions'!$B$10:$H$129,6,FALSE)*(1-VLOOKUP($M80,'Algorithms &amp; Assumptions'!$B$10:$J$129,9,FALSE))
+(INDEX('ART Forecast'!$C$8:$W$127,MATCH($M80,'ART Forecast'!$B$8:$B$127,0),MATCH(N$4,'ART Forecast'!$C$7:$W$7,0))*VLOOKUP($M80,'Algorithms &amp; Assumptions'!$B$10:$H$129,7,FALSE)*VLOOKUP($M80,'Algorithms &amp; Assumptions'!$B$10:$J$129,9,FALSE)*(VLOOKUP($M80,'Algorithms &amp; Assumptions'!$B$10:$C$129,2,FALSE))))</f>
        <v>0</v>
      </c>
      <c r="O80" s="62">
        <f>(INDEX('ART Totals'!$Z$128:$AT$274,MATCH($M80,'ART Totals'!$Y$128:$Y$274,0),MATCH(O$4,'ART Totals'!$Z$127:$AT$127,0))*VLOOKUP($M80,'Algorithms &amp; Assumptions'!$B$10:$H$129,5,FALSE))
+(INDEX('ART Forecast'!$C$8:$W$127,MATCH($M80,'ART Forecast'!$B$8:$B$127,0),MATCH(O$4,'ART Forecast'!$C$7:$W$7,0))*VLOOKUP($M80,'Algorithms &amp; Assumptions'!$B$10:$H$129,6,FALSE)*(1-VLOOKUP($M80,'Algorithms &amp; Assumptions'!$B$10:$J$129,9,FALSE))
+(INDEX('ART Forecast'!$C$8:$W$127,MATCH($M80,'ART Forecast'!$B$8:$B$127,0),MATCH(O$4,'ART Forecast'!$C$7:$W$7,0))*VLOOKUP($M80,'Algorithms &amp; Assumptions'!$B$10:$H$129,7,FALSE)*VLOOKUP($M80,'Algorithms &amp; Assumptions'!$B$10:$J$129,9,FALSE)*(VLOOKUP($M80,'Algorithms &amp; Assumptions'!$B$10:$C$129,2,FALSE))))</f>
        <v>0</v>
      </c>
      <c r="P80" s="62">
        <f>(INDEX('ART Totals'!$Z$128:$AT$274,MATCH($M80,'ART Totals'!$Y$128:$Y$274,0),MATCH(P$4,'ART Totals'!$Z$127:$AT$127,0))*VLOOKUP($M80,'Algorithms &amp; Assumptions'!$B$10:$H$129,5,FALSE))
+(INDEX('ART Forecast'!$C$8:$W$127,MATCH($M80,'ART Forecast'!$B$8:$B$127,0),MATCH(P$4,'ART Forecast'!$C$7:$W$7,0))*VLOOKUP($M80,'Algorithms &amp; Assumptions'!$B$10:$H$129,6,FALSE)*(1-VLOOKUP($M80,'Algorithms &amp; Assumptions'!$B$10:$J$129,9,FALSE))
+(INDEX('ART Forecast'!$C$8:$W$127,MATCH($M80,'ART Forecast'!$B$8:$B$127,0),MATCH(P$4,'ART Forecast'!$C$7:$W$7,0))*VLOOKUP($M80,'Algorithms &amp; Assumptions'!$B$10:$H$129,7,FALSE)*VLOOKUP($M80,'Algorithms &amp; Assumptions'!$B$10:$J$129,9,FALSE)*(VLOOKUP($M80,'Algorithms &amp; Assumptions'!$B$10:$C$129,2,FALSE))))</f>
        <v>0</v>
      </c>
      <c r="Q80" s="62">
        <f>(INDEX('ART Totals'!$Z$128:$AT$274,MATCH($M80,'ART Totals'!$Y$128:$Y$274,0),MATCH(Q$4,'ART Totals'!$Z$127:$AT$127,0))*VLOOKUP($M80,'Algorithms &amp; Assumptions'!$B$10:$H$129,5,FALSE))
+(INDEX('ART Forecast'!$C$8:$W$127,MATCH($M80,'ART Forecast'!$B$8:$B$127,0),MATCH(Q$4,'ART Forecast'!$C$7:$W$7,0))*VLOOKUP($M80,'Algorithms &amp; Assumptions'!$B$10:$H$129,6,FALSE)*(1-VLOOKUP($M80,'Algorithms &amp; Assumptions'!$B$10:$J$129,9,FALSE))
+(INDEX('ART Forecast'!$C$8:$W$127,MATCH($M80,'ART Forecast'!$B$8:$B$127,0),MATCH(Q$4,'ART Forecast'!$C$7:$W$7,0))*VLOOKUP($M80,'Algorithms &amp; Assumptions'!$B$10:$H$129,7,FALSE)*VLOOKUP($M80,'Algorithms &amp; Assumptions'!$B$10:$J$129,9,FALSE)*(VLOOKUP($M80,'Algorithms &amp; Assumptions'!$B$10:$C$129,2,FALSE))))</f>
        <v>0</v>
      </c>
      <c r="R80" s="62">
        <f>(INDEX('ART Totals'!$Z$128:$AT$274,MATCH($M80,'ART Totals'!$Y$128:$Y$274,0),MATCH(R$4,'ART Totals'!$Z$127:$AT$127,0))*VLOOKUP($M80,'Algorithms &amp; Assumptions'!$B$10:$H$129,5,FALSE))
+(INDEX('ART Forecast'!$C$8:$W$127,MATCH($M80,'ART Forecast'!$B$8:$B$127,0),MATCH(R$4,'ART Forecast'!$C$7:$W$7,0))*VLOOKUP($M80,'Algorithms &amp; Assumptions'!$B$10:$H$129,6,FALSE)*(1-VLOOKUP($M80,'Algorithms &amp; Assumptions'!$B$10:$J$129,9,FALSE))
+(INDEX('ART Forecast'!$C$8:$W$127,MATCH($M80,'ART Forecast'!$B$8:$B$127,0),MATCH(R$4,'ART Forecast'!$C$7:$W$7,0))*VLOOKUP($M80,'Algorithms &amp; Assumptions'!$B$10:$H$129,7,FALSE)*VLOOKUP($M80,'Algorithms &amp; Assumptions'!$B$10:$J$129,9,FALSE)*(VLOOKUP($M80,'Algorithms &amp; Assumptions'!$B$10:$C$129,2,FALSE))))</f>
        <v>0</v>
      </c>
      <c r="S80" s="62">
        <f>(INDEX('ART Totals'!$Z$128:$AT$274,MATCH($M80,'ART Totals'!$Y$128:$Y$274,0),MATCH(S$4,'ART Totals'!$Z$127:$AT$127,0))*VLOOKUP($M80,'Algorithms &amp; Assumptions'!$B$10:$H$129,5,FALSE))
+(INDEX('ART Forecast'!$C$8:$W$127,MATCH($M80,'ART Forecast'!$B$8:$B$127,0),MATCH(S$4,'ART Forecast'!$C$7:$W$7,0))*VLOOKUP($M80,'Algorithms &amp; Assumptions'!$B$10:$H$129,6,FALSE)*(1-VLOOKUP($M80,'Algorithms &amp; Assumptions'!$B$10:$J$129,9,FALSE))
+(INDEX('ART Forecast'!$C$8:$W$127,MATCH($M80,'ART Forecast'!$B$8:$B$127,0),MATCH(S$4,'ART Forecast'!$C$7:$W$7,0))*VLOOKUP($M80,'Algorithms &amp; Assumptions'!$B$10:$H$129,7,FALSE)*VLOOKUP($M80,'Algorithms &amp; Assumptions'!$B$10:$J$129,9,FALSE)*(VLOOKUP($M80,'Algorithms &amp; Assumptions'!$B$10:$C$129,2,FALSE))))</f>
        <v>0</v>
      </c>
      <c r="T80" s="62">
        <f>(INDEX('ART Totals'!$Z$128:$AT$274,MATCH($M80,'ART Totals'!$Y$128:$Y$274,0),MATCH(T$4,'ART Totals'!$Z$127:$AT$127,0))*VLOOKUP($M80,'Algorithms &amp; Assumptions'!$B$10:$H$129,5,FALSE))
+(INDEX('ART Forecast'!$C$8:$W$127,MATCH($M80,'ART Forecast'!$B$8:$B$127,0),MATCH(T$4,'ART Forecast'!$C$7:$W$7,0))*VLOOKUP($M80,'Algorithms &amp; Assumptions'!$B$10:$H$129,6,FALSE)*(1-VLOOKUP($M80,'Algorithms &amp; Assumptions'!$B$10:$J$129,9,FALSE))
+(INDEX('ART Forecast'!$C$8:$W$127,MATCH($M80,'ART Forecast'!$B$8:$B$127,0),MATCH(T$4,'ART Forecast'!$C$7:$W$7,0))*VLOOKUP($M80,'Algorithms &amp; Assumptions'!$B$10:$H$129,7,FALSE)*VLOOKUP($M80,'Algorithms &amp; Assumptions'!$B$10:$J$129,9,FALSE)*(VLOOKUP($M80,'Algorithms &amp; Assumptions'!$B$10:$C$129,2,FALSE))))</f>
        <v>0</v>
      </c>
      <c r="U80" s="6"/>
      <c r="V80" s="29" t="str">
        <f t="shared" si="14"/>
        <v>Mauritius</v>
      </c>
      <c r="W80" s="63">
        <f>(INDEX('ART Totals'!$Z$251:$AT$370,MATCH($V80,'ART Totals'!$Y$251:$Y$370,0),MATCH(W$4,'ART Totals'!$Z$250:$AT$250,0))*VLOOKUP($V80,'Algorithms &amp; Assumptions'!$B$10:$H$129,5,FALSE))
+(INDEX('ART Forecast'!$C$131:$W$250,MATCH($V80,'ART Forecast'!$B$131:$B$250,0),MATCH(W$4,'ART Forecast'!$C$130:$W$130,0))*VLOOKUP($V80,'Algorithms &amp; Assumptions'!$B$10:$H$129,6,FALSE)*(1-VLOOKUP($V80,'Algorithms &amp; Assumptions'!$B$10:$J$129,9,FALSE))
+(INDEX('ART Forecast'!$C$131:$W$250,MATCH($V80,'ART Forecast'!$B$131:$B$250,0),MATCH(W$4,'ART Forecast'!$C$130:$W$130,0))*VLOOKUP($V80,'Algorithms &amp; Assumptions'!$B$10:$H$129,7,FALSE)*VLOOKUP($V80,'Algorithms &amp; Assumptions'!$B$10:$J$129,9,FALSE)*(VLOOKUP($V80,'Algorithms &amp; Assumptions'!$B$10:$C$129,2,FALSE))))</f>
        <v>0</v>
      </c>
      <c r="X80" s="63">
        <f>(INDEX('ART Totals'!$Z$251:$AT$370,MATCH($V80,'ART Totals'!$Y$251:$Y$370,0),MATCH(X$4,'ART Totals'!$Z$250:$AT$250,0))*VLOOKUP($V80,'Algorithms &amp; Assumptions'!$B$10:$H$129,5,FALSE))
+(INDEX('ART Forecast'!$C$131:$W$250,MATCH($V80,'ART Forecast'!$B$131:$B$250,0),MATCH(X$4,'ART Forecast'!$C$130:$W$130,0))*VLOOKUP($V80,'Algorithms &amp; Assumptions'!$B$10:$H$129,6,FALSE)*(1-VLOOKUP($V80,'Algorithms &amp; Assumptions'!$B$10:$J$129,9,FALSE))
+(INDEX('ART Forecast'!$C$131:$W$250,MATCH($V80,'ART Forecast'!$B$131:$B$250,0),MATCH(X$4,'ART Forecast'!$C$130:$W$130,0))*VLOOKUP($V80,'Algorithms &amp; Assumptions'!$B$10:$H$129,7,FALSE)*VLOOKUP($V80,'Algorithms &amp; Assumptions'!$B$10:$J$129,9,FALSE)*(VLOOKUP($V80,'Algorithms &amp; Assumptions'!$B$10:$C$129,2,FALSE))))</f>
        <v>0</v>
      </c>
      <c r="Y80" s="63">
        <f>(INDEX('ART Totals'!$Z$251:$AT$370,MATCH($V80,'ART Totals'!$Y$251:$Y$370,0),MATCH(Y$4,'ART Totals'!$Z$250:$AT$250,0))*VLOOKUP($V80,'Algorithms &amp; Assumptions'!$B$10:$H$129,5,FALSE))
+(INDEX('ART Forecast'!$C$131:$W$250,MATCH($V80,'ART Forecast'!$B$131:$B$250,0),MATCH(Y$4,'ART Forecast'!$C$130:$W$130,0))*VLOOKUP($V80,'Algorithms &amp; Assumptions'!$B$10:$H$129,6,FALSE)*(1-VLOOKUP($V80,'Algorithms &amp; Assumptions'!$B$10:$J$129,9,FALSE))
+(INDEX('ART Forecast'!$C$131:$W$250,MATCH($V80,'ART Forecast'!$B$131:$B$250,0),MATCH(Y$4,'ART Forecast'!$C$130:$W$130,0))*VLOOKUP($V80,'Algorithms &amp; Assumptions'!$B$10:$H$129,7,FALSE)*VLOOKUP($V80,'Algorithms &amp; Assumptions'!$B$10:$J$129,9,FALSE)*(VLOOKUP($V80,'Algorithms &amp; Assumptions'!$B$10:$C$129,2,FALSE))))</f>
        <v>0</v>
      </c>
      <c r="Z80" s="63">
        <f>(INDEX('ART Totals'!$Z$251:$AT$370,MATCH($V80,'ART Totals'!$Y$251:$Y$370,0),MATCH(Z$4,'ART Totals'!$Z$250:$AT$250,0))*VLOOKUP($V80,'Algorithms &amp; Assumptions'!$B$10:$H$129,5,FALSE))
+(INDEX('ART Forecast'!$C$131:$W$250,MATCH($V80,'ART Forecast'!$B$131:$B$250,0),MATCH(Z$4,'ART Forecast'!$C$130:$W$130,0))*VLOOKUP($V80,'Algorithms &amp; Assumptions'!$B$10:$H$129,6,FALSE)*(1-VLOOKUP($V80,'Algorithms &amp; Assumptions'!$B$10:$J$129,9,FALSE))
+(INDEX('ART Forecast'!$C$131:$W$250,MATCH($V80,'ART Forecast'!$B$131:$B$250,0),MATCH(Z$4,'ART Forecast'!$C$130:$W$130,0))*VLOOKUP($V80,'Algorithms &amp; Assumptions'!$B$10:$H$129,7,FALSE)*VLOOKUP($V80,'Algorithms &amp; Assumptions'!$B$10:$J$129,9,FALSE)*(VLOOKUP($V80,'Algorithms &amp; Assumptions'!$B$10:$C$129,2,FALSE))))</f>
        <v>0</v>
      </c>
      <c r="AA80" s="63">
        <f>(INDEX('ART Totals'!$Z$251:$AT$370,MATCH($V80,'ART Totals'!$Y$251:$Y$370,0),MATCH(AA$4,'ART Totals'!$Z$250:$AT$250,0))*VLOOKUP($V80,'Algorithms &amp; Assumptions'!$B$10:$H$129,5,FALSE))
+(INDEX('ART Forecast'!$C$131:$W$250,MATCH($V80,'ART Forecast'!$B$131:$B$250,0),MATCH(AA$4,'ART Forecast'!$C$130:$W$130,0))*VLOOKUP($V80,'Algorithms &amp; Assumptions'!$B$10:$H$129,6,FALSE)*(1-VLOOKUP($V80,'Algorithms &amp; Assumptions'!$B$10:$J$129,9,FALSE))
+(INDEX('ART Forecast'!$C$131:$W$250,MATCH($V80,'ART Forecast'!$B$131:$B$250,0),MATCH(AA$4,'ART Forecast'!$C$130:$W$130,0))*VLOOKUP($V80,'Algorithms &amp; Assumptions'!$B$10:$H$129,7,FALSE)*VLOOKUP($V80,'Algorithms &amp; Assumptions'!$B$10:$J$129,9,FALSE)*(VLOOKUP($V80,'Algorithms &amp; Assumptions'!$B$10:$C$129,2,FALSE))))</f>
        <v>0</v>
      </c>
      <c r="AB80" s="63">
        <f>(INDEX('ART Totals'!$Z$251:$AT$370,MATCH($V80,'ART Totals'!$Y$251:$Y$370,0),MATCH(AB$4,'ART Totals'!$Z$250:$AT$250,0))*VLOOKUP($V80,'Algorithms &amp; Assumptions'!$B$10:$H$129,5,FALSE))
+(INDEX('ART Forecast'!$C$131:$W$250,MATCH($V80,'ART Forecast'!$B$131:$B$250,0),MATCH(AB$4,'ART Forecast'!$C$130:$W$130,0))*VLOOKUP($V80,'Algorithms &amp; Assumptions'!$B$10:$H$129,6,FALSE)*(1-VLOOKUP($V80,'Algorithms &amp; Assumptions'!$B$10:$J$129,9,FALSE))
+(INDEX('ART Forecast'!$C$131:$W$250,MATCH($V80,'ART Forecast'!$B$131:$B$250,0),MATCH(AB$4,'ART Forecast'!$C$130:$W$130,0))*VLOOKUP($V80,'Algorithms &amp; Assumptions'!$B$10:$H$129,7,FALSE)*VLOOKUP($V80,'Algorithms &amp; Assumptions'!$B$10:$J$129,9,FALSE)*(VLOOKUP($V80,'Algorithms &amp; Assumptions'!$B$10:$C$129,2,FALSE))))</f>
        <v>0</v>
      </c>
      <c r="AC80" s="63">
        <f>(INDEX('ART Totals'!$Z$251:$AT$370,MATCH($V80,'ART Totals'!$Y$251:$Y$370,0),MATCH(AC$4,'ART Totals'!$Z$250:$AT$250,0))*VLOOKUP($V80,'Algorithms &amp; Assumptions'!$B$10:$H$129,5,FALSE))
+(INDEX('ART Forecast'!$C$131:$W$250,MATCH($V80,'ART Forecast'!$B$131:$B$250,0),MATCH(AC$4,'ART Forecast'!$C$130:$W$130,0))*VLOOKUP($V80,'Algorithms &amp; Assumptions'!$B$10:$H$129,6,FALSE)*(1-VLOOKUP($V80,'Algorithms &amp; Assumptions'!$B$10:$J$129,9,FALSE))
+(INDEX('ART Forecast'!$C$131:$W$250,MATCH($V80,'ART Forecast'!$B$131:$B$250,0),MATCH(AC$4,'ART Forecast'!$C$130:$W$130,0))*VLOOKUP($V80,'Algorithms &amp; Assumptions'!$B$10:$H$129,7,FALSE)*VLOOKUP($V80,'Algorithms &amp; Assumptions'!$B$10:$J$129,9,FALSE)*(VLOOKUP($V80,'Algorithms &amp; Assumptions'!$B$10:$C$129,2,FALSE))))</f>
        <v>0</v>
      </c>
    </row>
    <row r="81" spans="2:29" x14ac:dyDescent="0.35">
      <c r="B81" s="29" t="str">
        <f>'ART Totals'!B80</f>
        <v>Mexico</v>
      </c>
      <c r="C81" s="25">
        <f t="shared" si="15"/>
        <v>52009.03664000002</v>
      </c>
      <c r="D81" s="25">
        <f t="shared" si="16"/>
        <v>59221.581760000015</v>
      </c>
      <c r="E81" s="25">
        <f t="shared" si="17"/>
        <v>62260.653546666683</v>
      </c>
      <c r="F81" s="25">
        <f t="shared" si="18"/>
        <v>65299.725333333343</v>
      </c>
      <c r="G81" s="25">
        <f t="shared" si="19"/>
        <v>68338.797120000017</v>
      </c>
      <c r="H81" s="25">
        <f t="shared" si="20"/>
        <v>71377.868906666641</v>
      </c>
      <c r="I81" s="25">
        <f t="shared" si="21"/>
        <v>74416.940693333338</v>
      </c>
      <c r="M81" s="29" t="str">
        <f t="shared" si="13"/>
        <v>Mexico</v>
      </c>
      <c r="N81" s="62">
        <f>(INDEX('ART Totals'!$Z$128:$AT$274,MATCH($M81,'ART Totals'!$Y$128:$Y$274,0),MATCH(N$4,'ART Totals'!$Z$127:$AT$127,0))*VLOOKUP($M81,'Algorithms &amp; Assumptions'!$B$10:$H$129,5,FALSE))
+(INDEX('ART Forecast'!$C$8:$W$127,MATCH($M81,'ART Forecast'!$B$8:$B$127,0),MATCH(N$4,'ART Forecast'!$C$7:$W$7,0))*VLOOKUP($M81,'Algorithms &amp; Assumptions'!$B$10:$H$129,6,FALSE)*(1-VLOOKUP($M81,'Algorithms &amp; Assumptions'!$B$10:$J$129,9,FALSE))
+(INDEX('ART Forecast'!$C$8:$W$127,MATCH($M81,'ART Forecast'!$B$8:$B$127,0),MATCH(N$4,'ART Forecast'!$C$7:$W$7,0))*VLOOKUP($M81,'Algorithms &amp; Assumptions'!$B$10:$H$129,7,FALSE)*VLOOKUP($M81,'Algorithms &amp; Assumptions'!$B$10:$J$129,9,FALSE)*(VLOOKUP($M81,'Algorithms &amp; Assumptions'!$B$10:$C$129,2,FALSE))))</f>
        <v>51609.703640000022</v>
      </c>
      <c r="O81" s="62">
        <f>(INDEX('ART Totals'!$Z$128:$AT$274,MATCH($M81,'ART Totals'!$Y$128:$Y$274,0),MATCH(O$4,'ART Totals'!$Z$127:$AT$127,0))*VLOOKUP($M81,'Algorithms &amp; Assumptions'!$B$10:$H$129,5,FALSE))
+(INDEX('ART Forecast'!$C$8:$W$127,MATCH($M81,'ART Forecast'!$B$8:$B$127,0),MATCH(O$4,'ART Forecast'!$C$7:$W$7,0))*VLOOKUP($M81,'Algorithms &amp; Assumptions'!$B$10:$H$129,6,FALSE)*(1-VLOOKUP($M81,'Algorithms &amp; Assumptions'!$B$10:$J$129,9,FALSE))
+(INDEX('ART Forecast'!$C$8:$W$127,MATCH($M81,'ART Forecast'!$B$8:$B$127,0),MATCH(O$4,'ART Forecast'!$C$7:$W$7,0))*VLOOKUP($M81,'Algorithms &amp; Assumptions'!$B$10:$H$129,7,FALSE)*VLOOKUP($M81,'Algorithms &amp; Assumptions'!$B$10:$J$129,9,FALSE)*(VLOOKUP($M81,'Algorithms &amp; Assumptions'!$B$10:$C$129,2,FALSE))))</f>
        <v>58907.271646666682</v>
      </c>
      <c r="P81" s="62">
        <f>(INDEX('ART Totals'!$Z$128:$AT$274,MATCH($M81,'ART Totals'!$Y$128:$Y$274,0),MATCH(P$4,'ART Totals'!$Z$127:$AT$127,0))*VLOOKUP($M81,'Algorithms &amp; Assumptions'!$B$10:$H$129,5,FALSE))
+(INDEX('ART Forecast'!$C$8:$W$127,MATCH($M81,'ART Forecast'!$B$8:$B$127,0),MATCH(P$4,'ART Forecast'!$C$7:$W$7,0))*VLOOKUP($M81,'Algorithms &amp; Assumptions'!$B$10:$H$129,6,FALSE)*(1-VLOOKUP($M81,'Algorithms &amp; Assumptions'!$B$10:$J$129,9,FALSE))
+(INDEX('ART Forecast'!$C$8:$W$127,MATCH($M81,'ART Forecast'!$B$8:$B$127,0),MATCH(P$4,'ART Forecast'!$C$7:$W$7,0))*VLOOKUP($M81,'Algorithms &amp; Assumptions'!$B$10:$H$129,7,FALSE)*VLOOKUP($M81,'Algorithms &amp; Assumptions'!$B$10:$J$129,9,FALSE)*(VLOOKUP($M81,'Algorithms &amp; Assumptions'!$B$10:$C$129,2,FALSE))))</f>
        <v>61953.449653333351</v>
      </c>
      <c r="Q81" s="62">
        <f>(INDEX('ART Totals'!$Z$128:$AT$274,MATCH($M81,'ART Totals'!$Y$128:$Y$274,0),MATCH(Q$4,'ART Totals'!$Z$127:$AT$127,0))*VLOOKUP($M81,'Algorithms &amp; Assumptions'!$B$10:$H$129,5,FALSE))
+(INDEX('ART Forecast'!$C$8:$W$127,MATCH($M81,'ART Forecast'!$B$8:$B$127,0),MATCH(Q$4,'ART Forecast'!$C$7:$W$7,0))*VLOOKUP($M81,'Algorithms &amp; Assumptions'!$B$10:$H$129,6,FALSE)*(1-VLOOKUP($M81,'Algorithms &amp; Assumptions'!$B$10:$J$129,9,FALSE))
+(INDEX('ART Forecast'!$C$8:$W$127,MATCH($M81,'ART Forecast'!$B$8:$B$127,0),MATCH(Q$4,'ART Forecast'!$C$7:$W$7,0))*VLOOKUP($M81,'Algorithms &amp; Assumptions'!$B$10:$H$129,7,FALSE)*VLOOKUP($M81,'Algorithms &amp; Assumptions'!$B$10:$J$129,9,FALSE)*(VLOOKUP($M81,'Algorithms &amp; Assumptions'!$B$10:$C$129,2,FALSE))))</f>
        <v>64999.627660000013</v>
      </c>
      <c r="R81" s="62">
        <f>(INDEX('ART Totals'!$Z$128:$AT$274,MATCH($M81,'ART Totals'!$Y$128:$Y$274,0),MATCH(R$4,'ART Totals'!$Z$127:$AT$127,0))*VLOOKUP($M81,'Algorithms &amp; Assumptions'!$B$10:$H$129,5,FALSE))
+(INDEX('ART Forecast'!$C$8:$W$127,MATCH($M81,'ART Forecast'!$B$8:$B$127,0),MATCH(R$4,'ART Forecast'!$C$7:$W$7,0))*VLOOKUP($M81,'Algorithms &amp; Assumptions'!$B$10:$H$129,6,FALSE)*(1-VLOOKUP($M81,'Algorithms &amp; Assumptions'!$B$10:$J$129,9,FALSE))
+(INDEX('ART Forecast'!$C$8:$W$127,MATCH($M81,'ART Forecast'!$B$8:$B$127,0),MATCH(R$4,'ART Forecast'!$C$7:$W$7,0))*VLOOKUP($M81,'Algorithms &amp; Assumptions'!$B$10:$H$129,7,FALSE)*VLOOKUP($M81,'Algorithms &amp; Assumptions'!$B$10:$J$129,9,FALSE)*(VLOOKUP($M81,'Algorithms &amp; Assumptions'!$B$10:$C$129,2,FALSE))))</f>
        <v>68045.805666666682</v>
      </c>
      <c r="S81" s="62">
        <f>(INDEX('ART Totals'!$Z$128:$AT$274,MATCH($M81,'ART Totals'!$Y$128:$Y$274,0),MATCH(S$4,'ART Totals'!$Z$127:$AT$127,0))*VLOOKUP($M81,'Algorithms &amp; Assumptions'!$B$10:$H$129,5,FALSE))
+(INDEX('ART Forecast'!$C$8:$W$127,MATCH($M81,'ART Forecast'!$B$8:$B$127,0),MATCH(S$4,'ART Forecast'!$C$7:$W$7,0))*VLOOKUP($M81,'Algorithms &amp; Assumptions'!$B$10:$H$129,6,FALSE)*(1-VLOOKUP($M81,'Algorithms &amp; Assumptions'!$B$10:$J$129,9,FALSE))
+(INDEX('ART Forecast'!$C$8:$W$127,MATCH($M81,'ART Forecast'!$B$8:$B$127,0),MATCH(S$4,'ART Forecast'!$C$7:$W$7,0))*VLOOKUP($M81,'Algorithms &amp; Assumptions'!$B$10:$H$129,7,FALSE)*VLOOKUP($M81,'Algorithms &amp; Assumptions'!$B$10:$J$129,9,FALSE)*(VLOOKUP($M81,'Algorithms &amp; Assumptions'!$B$10:$C$129,2,FALSE))))</f>
        <v>71091.983673333307</v>
      </c>
      <c r="T81" s="62">
        <f>(INDEX('ART Totals'!$Z$128:$AT$274,MATCH($M81,'ART Totals'!$Y$128:$Y$274,0),MATCH(T$4,'ART Totals'!$Z$127:$AT$127,0))*VLOOKUP($M81,'Algorithms &amp; Assumptions'!$B$10:$H$129,5,FALSE))
+(INDEX('ART Forecast'!$C$8:$W$127,MATCH($M81,'ART Forecast'!$B$8:$B$127,0),MATCH(T$4,'ART Forecast'!$C$7:$W$7,0))*VLOOKUP($M81,'Algorithms &amp; Assumptions'!$B$10:$H$129,6,FALSE)*(1-VLOOKUP($M81,'Algorithms &amp; Assumptions'!$B$10:$J$129,9,FALSE))
+(INDEX('ART Forecast'!$C$8:$W$127,MATCH($M81,'ART Forecast'!$B$8:$B$127,0),MATCH(T$4,'ART Forecast'!$C$7:$W$7,0))*VLOOKUP($M81,'Algorithms &amp; Assumptions'!$B$10:$H$129,7,FALSE)*VLOOKUP($M81,'Algorithms &amp; Assumptions'!$B$10:$J$129,9,FALSE)*(VLOOKUP($M81,'Algorithms &amp; Assumptions'!$B$10:$C$129,2,FALSE))))</f>
        <v>74138.161680000005</v>
      </c>
      <c r="U81" s="6"/>
      <c r="V81" s="29" t="str">
        <f t="shared" si="14"/>
        <v>Mexico</v>
      </c>
      <c r="W81" s="63">
        <f>(INDEX('ART Totals'!$Z$251:$AT$370,MATCH($V81,'ART Totals'!$Y$251:$Y$370,0),MATCH(W$4,'ART Totals'!$Z$250:$AT$250,0))*VLOOKUP($V81,'Algorithms &amp; Assumptions'!$B$10:$H$129,5,FALSE))
+(INDEX('ART Forecast'!$C$131:$W$250,MATCH($V81,'ART Forecast'!$B$131:$B$250,0),MATCH(W$4,'ART Forecast'!$C$130:$W$130,0))*VLOOKUP($V81,'Algorithms &amp; Assumptions'!$B$10:$H$129,6,FALSE)*(1-VLOOKUP($V81,'Algorithms &amp; Assumptions'!$B$10:$J$129,9,FALSE))
+(INDEX('ART Forecast'!$C$131:$W$250,MATCH($V81,'ART Forecast'!$B$131:$B$250,0),MATCH(W$4,'ART Forecast'!$C$130:$W$130,0))*VLOOKUP($V81,'Algorithms &amp; Assumptions'!$B$10:$H$129,7,FALSE)*VLOOKUP($V81,'Algorithms &amp; Assumptions'!$B$10:$J$129,9,FALSE)*(VLOOKUP($V81,'Algorithms &amp; Assumptions'!$B$10:$C$129,2,FALSE))))</f>
        <v>399.33300000000003</v>
      </c>
      <c r="X81" s="63">
        <f>(INDEX('ART Totals'!$Z$251:$AT$370,MATCH($V81,'ART Totals'!$Y$251:$Y$370,0),MATCH(X$4,'ART Totals'!$Z$250:$AT$250,0))*VLOOKUP($V81,'Algorithms &amp; Assumptions'!$B$10:$H$129,5,FALSE))
+(INDEX('ART Forecast'!$C$131:$W$250,MATCH($V81,'ART Forecast'!$B$131:$B$250,0),MATCH(X$4,'ART Forecast'!$C$130:$W$130,0))*VLOOKUP($V81,'Algorithms &amp; Assumptions'!$B$10:$H$129,6,FALSE)*(1-VLOOKUP($V81,'Algorithms &amp; Assumptions'!$B$10:$J$129,9,FALSE))
+(INDEX('ART Forecast'!$C$131:$W$250,MATCH($V81,'ART Forecast'!$B$131:$B$250,0),MATCH(X$4,'ART Forecast'!$C$130:$W$130,0))*VLOOKUP($V81,'Algorithms &amp; Assumptions'!$B$10:$H$129,7,FALSE)*VLOOKUP($V81,'Algorithms &amp; Assumptions'!$B$10:$J$129,9,FALSE)*(VLOOKUP($V81,'Algorithms &amp; Assumptions'!$B$10:$C$129,2,FALSE))))</f>
        <v>314.3101133333335</v>
      </c>
      <c r="Y81" s="63">
        <f>(INDEX('ART Totals'!$Z$251:$AT$370,MATCH($V81,'ART Totals'!$Y$251:$Y$370,0),MATCH(Y$4,'ART Totals'!$Z$250:$AT$250,0))*VLOOKUP($V81,'Algorithms &amp; Assumptions'!$B$10:$H$129,5,FALSE))
+(INDEX('ART Forecast'!$C$131:$W$250,MATCH($V81,'ART Forecast'!$B$131:$B$250,0),MATCH(Y$4,'ART Forecast'!$C$130:$W$130,0))*VLOOKUP($V81,'Algorithms &amp; Assumptions'!$B$10:$H$129,6,FALSE)*(1-VLOOKUP($V81,'Algorithms &amp; Assumptions'!$B$10:$J$129,9,FALSE))
+(INDEX('ART Forecast'!$C$131:$W$250,MATCH($V81,'ART Forecast'!$B$131:$B$250,0),MATCH(Y$4,'ART Forecast'!$C$130:$W$130,0))*VLOOKUP($V81,'Algorithms &amp; Assumptions'!$B$10:$H$129,7,FALSE)*VLOOKUP($V81,'Algorithms &amp; Assumptions'!$B$10:$J$129,9,FALSE)*(VLOOKUP($V81,'Algorithms &amp; Assumptions'!$B$10:$C$129,2,FALSE))))</f>
        <v>307.20389333333361</v>
      </c>
      <c r="Z81" s="63">
        <f>(INDEX('ART Totals'!$Z$251:$AT$370,MATCH($V81,'ART Totals'!$Y$251:$Y$370,0),MATCH(Z$4,'ART Totals'!$Z$250:$AT$250,0))*VLOOKUP($V81,'Algorithms &amp; Assumptions'!$B$10:$H$129,5,FALSE))
+(INDEX('ART Forecast'!$C$131:$W$250,MATCH($V81,'ART Forecast'!$B$131:$B$250,0),MATCH(Z$4,'ART Forecast'!$C$130:$W$130,0))*VLOOKUP($V81,'Algorithms &amp; Assumptions'!$B$10:$H$129,6,FALSE)*(1-VLOOKUP($V81,'Algorithms &amp; Assumptions'!$B$10:$J$129,9,FALSE))
+(INDEX('ART Forecast'!$C$131:$W$250,MATCH($V81,'ART Forecast'!$B$131:$B$250,0),MATCH(Z$4,'ART Forecast'!$C$130:$W$130,0))*VLOOKUP($V81,'Algorithms &amp; Assumptions'!$B$10:$H$129,7,FALSE)*VLOOKUP($V81,'Algorithms &amp; Assumptions'!$B$10:$J$129,9,FALSE)*(VLOOKUP($V81,'Algorithms &amp; Assumptions'!$B$10:$C$129,2,FALSE))))</f>
        <v>300.09767333333343</v>
      </c>
      <c r="AA81" s="63">
        <f>(INDEX('ART Totals'!$Z$251:$AT$370,MATCH($V81,'ART Totals'!$Y$251:$Y$370,0),MATCH(AA$4,'ART Totals'!$Z$250:$AT$250,0))*VLOOKUP($V81,'Algorithms &amp; Assumptions'!$B$10:$H$129,5,FALSE))
+(INDEX('ART Forecast'!$C$131:$W$250,MATCH($V81,'ART Forecast'!$B$131:$B$250,0),MATCH(AA$4,'ART Forecast'!$C$130:$W$130,0))*VLOOKUP($V81,'Algorithms &amp; Assumptions'!$B$10:$H$129,6,FALSE)*(1-VLOOKUP($V81,'Algorithms &amp; Assumptions'!$B$10:$J$129,9,FALSE))
+(INDEX('ART Forecast'!$C$131:$W$250,MATCH($V81,'ART Forecast'!$B$131:$B$250,0),MATCH(AA$4,'ART Forecast'!$C$130:$W$130,0))*VLOOKUP($V81,'Algorithms &amp; Assumptions'!$B$10:$H$129,7,FALSE)*VLOOKUP($V81,'Algorithms &amp; Assumptions'!$B$10:$J$129,9,FALSE)*(VLOOKUP($V81,'Algorithms &amp; Assumptions'!$B$10:$C$129,2,FALSE))))</f>
        <v>292.9914533333336</v>
      </c>
      <c r="AB81" s="63">
        <f>(INDEX('ART Totals'!$Z$251:$AT$370,MATCH($V81,'ART Totals'!$Y$251:$Y$370,0),MATCH(AB$4,'ART Totals'!$Z$250:$AT$250,0))*VLOOKUP($V81,'Algorithms &amp; Assumptions'!$B$10:$H$129,5,FALSE))
+(INDEX('ART Forecast'!$C$131:$W$250,MATCH($V81,'ART Forecast'!$B$131:$B$250,0),MATCH(AB$4,'ART Forecast'!$C$130:$W$130,0))*VLOOKUP($V81,'Algorithms &amp; Assumptions'!$B$10:$H$129,6,FALSE)*(1-VLOOKUP($V81,'Algorithms &amp; Assumptions'!$B$10:$J$129,9,FALSE))
+(INDEX('ART Forecast'!$C$131:$W$250,MATCH($V81,'ART Forecast'!$B$131:$B$250,0),MATCH(AB$4,'ART Forecast'!$C$130:$W$130,0))*VLOOKUP($V81,'Algorithms &amp; Assumptions'!$B$10:$H$129,7,FALSE)*VLOOKUP($V81,'Algorithms &amp; Assumptions'!$B$10:$J$129,9,FALSE)*(VLOOKUP($V81,'Algorithms &amp; Assumptions'!$B$10:$C$129,2,FALSE))))</f>
        <v>285.8852333333337</v>
      </c>
      <c r="AC81" s="63">
        <f>(INDEX('ART Totals'!$Z$251:$AT$370,MATCH($V81,'ART Totals'!$Y$251:$Y$370,0),MATCH(AC$4,'ART Totals'!$Z$250:$AT$250,0))*VLOOKUP($V81,'Algorithms &amp; Assumptions'!$B$10:$H$129,5,FALSE))
+(INDEX('ART Forecast'!$C$131:$W$250,MATCH($V81,'ART Forecast'!$B$131:$B$250,0),MATCH(AC$4,'ART Forecast'!$C$130:$W$130,0))*VLOOKUP($V81,'Algorithms &amp; Assumptions'!$B$10:$H$129,6,FALSE)*(1-VLOOKUP($V81,'Algorithms &amp; Assumptions'!$B$10:$J$129,9,FALSE))
+(INDEX('ART Forecast'!$C$131:$W$250,MATCH($V81,'ART Forecast'!$B$131:$B$250,0),MATCH(AC$4,'ART Forecast'!$C$130:$W$130,0))*VLOOKUP($V81,'Algorithms &amp; Assumptions'!$B$10:$H$129,7,FALSE)*VLOOKUP($V81,'Algorithms &amp; Assumptions'!$B$10:$J$129,9,FALSE)*(VLOOKUP($V81,'Algorithms &amp; Assumptions'!$B$10:$C$129,2,FALSE))))</f>
        <v>278.77901333333352</v>
      </c>
    </row>
    <row r="82" spans="2:29" x14ac:dyDescent="0.35">
      <c r="B82" s="29" t="str">
        <f>'ART Totals'!B81</f>
        <v>Moldova</v>
      </c>
      <c r="C82" s="25">
        <f t="shared" si="15"/>
        <v>2368.2441200000007</v>
      </c>
      <c r="D82" s="25">
        <f t="shared" si="16"/>
        <v>2257.1203600000008</v>
      </c>
      <c r="E82" s="25">
        <f t="shared" si="17"/>
        <v>2345.0599333333334</v>
      </c>
      <c r="F82" s="25">
        <f t="shared" si="18"/>
        <v>2432.9995066666661</v>
      </c>
      <c r="G82" s="25">
        <f t="shared" si="19"/>
        <v>2520.9390799999992</v>
      </c>
      <c r="H82" s="25">
        <f t="shared" si="20"/>
        <v>2608.8786533333318</v>
      </c>
      <c r="I82" s="25">
        <f t="shared" si="21"/>
        <v>2696.8182266666654</v>
      </c>
      <c r="M82" s="29" t="str">
        <f t="shared" si="13"/>
        <v>Moldova</v>
      </c>
      <c r="N82" s="62">
        <f>(INDEX('ART Totals'!$Z$128:$AT$274,MATCH($M82,'ART Totals'!$Y$128:$Y$274,0),MATCH(N$4,'ART Totals'!$Z$127:$AT$127,0))*VLOOKUP($M82,'Algorithms &amp; Assumptions'!$B$10:$H$129,5,FALSE))
+(INDEX('ART Forecast'!$C$8:$W$127,MATCH($M82,'ART Forecast'!$B$8:$B$127,0),MATCH(N$4,'ART Forecast'!$C$7:$W$7,0))*VLOOKUP($M82,'Algorithms &amp; Assumptions'!$B$10:$H$129,6,FALSE)*(1-VLOOKUP($M82,'Algorithms &amp; Assumptions'!$B$10:$J$129,9,FALSE))
+(INDEX('ART Forecast'!$C$8:$W$127,MATCH($M82,'ART Forecast'!$B$8:$B$127,0),MATCH(N$4,'ART Forecast'!$C$7:$W$7,0))*VLOOKUP($M82,'Algorithms &amp; Assumptions'!$B$10:$H$129,7,FALSE)*VLOOKUP($M82,'Algorithms &amp; Assumptions'!$B$10:$J$129,9,FALSE)*(VLOOKUP($M82,'Algorithms &amp; Assumptions'!$B$10:$C$129,2,FALSE))))</f>
        <v>2333.8444800000007</v>
      </c>
      <c r="O82" s="62">
        <f>(INDEX('ART Totals'!$Z$128:$AT$274,MATCH($M82,'ART Totals'!$Y$128:$Y$274,0),MATCH(O$4,'ART Totals'!$Z$127:$AT$127,0))*VLOOKUP($M82,'Algorithms &amp; Assumptions'!$B$10:$H$129,5,FALSE))
+(INDEX('ART Forecast'!$C$8:$W$127,MATCH($M82,'ART Forecast'!$B$8:$B$127,0),MATCH(O$4,'ART Forecast'!$C$7:$W$7,0))*VLOOKUP($M82,'Algorithms &amp; Assumptions'!$B$10:$H$129,6,FALSE)*(1-VLOOKUP($M82,'Algorithms &amp; Assumptions'!$B$10:$J$129,9,FALSE))
+(INDEX('ART Forecast'!$C$8:$W$127,MATCH($M82,'ART Forecast'!$B$8:$B$127,0),MATCH(O$4,'ART Forecast'!$C$7:$W$7,0))*VLOOKUP($M82,'Algorithms &amp; Assumptions'!$B$10:$H$129,7,FALSE)*VLOOKUP($M82,'Algorithms &amp; Assumptions'!$B$10:$J$129,9,FALSE)*(VLOOKUP($M82,'Algorithms &amp; Assumptions'!$B$10:$C$129,2,FALSE))))</f>
        <v>2221.661493333334</v>
      </c>
      <c r="P82" s="62">
        <f>(INDEX('ART Totals'!$Z$128:$AT$274,MATCH($M82,'ART Totals'!$Y$128:$Y$274,0),MATCH(P$4,'ART Totals'!$Z$127:$AT$127,0))*VLOOKUP($M82,'Algorithms &amp; Assumptions'!$B$10:$H$129,5,FALSE))
+(INDEX('ART Forecast'!$C$8:$W$127,MATCH($M82,'ART Forecast'!$B$8:$B$127,0),MATCH(P$4,'ART Forecast'!$C$7:$W$7,0))*VLOOKUP($M82,'Algorithms &amp; Assumptions'!$B$10:$H$129,6,FALSE)*(1-VLOOKUP($M82,'Algorithms &amp; Assumptions'!$B$10:$J$129,9,FALSE))
+(INDEX('ART Forecast'!$C$8:$W$127,MATCH($M82,'ART Forecast'!$B$8:$B$127,0),MATCH(P$4,'ART Forecast'!$C$7:$W$7,0))*VLOOKUP($M82,'Algorithms &amp; Assumptions'!$B$10:$H$129,7,FALSE)*VLOOKUP($M82,'Algorithms &amp; Assumptions'!$B$10:$J$129,9,FALSE)*(VLOOKUP($M82,'Algorithms &amp; Assumptions'!$B$10:$C$129,2,FALSE))))</f>
        <v>2309.7885066666668</v>
      </c>
      <c r="Q82" s="62">
        <f>(INDEX('ART Totals'!$Z$128:$AT$274,MATCH($M82,'ART Totals'!$Y$128:$Y$274,0),MATCH(Q$4,'ART Totals'!$Z$127:$AT$127,0))*VLOOKUP($M82,'Algorithms &amp; Assumptions'!$B$10:$H$129,5,FALSE))
+(INDEX('ART Forecast'!$C$8:$W$127,MATCH($M82,'ART Forecast'!$B$8:$B$127,0),MATCH(Q$4,'ART Forecast'!$C$7:$W$7,0))*VLOOKUP($M82,'Algorithms &amp; Assumptions'!$B$10:$H$129,6,FALSE)*(1-VLOOKUP($M82,'Algorithms &amp; Assumptions'!$B$10:$J$129,9,FALSE))
+(INDEX('ART Forecast'!$C$8:$W$127,MATCH($M82,'ART Forecast'!$B$8:$B$127,0),MATCH(Q$4,'ART Forecast'!$C$7:$W$7,0))*VLOOKUP($M82,'Algorithms &amp; Assumptions'!$B$10:$H$129,7,FALSE)*VLOOKUP($M82,'Algorithms &amp; Assumptions'!$B$10:$J$129,9,FALSE)*(VLOOKUP($M82,'Algorithms &amp; Assumptions'!$B$10:$C$129,2,FALSE))))</f>
        <v>2397.9155199999996</v>
      </c>
      <c r="R82" s="62">
        <f>(INDEX('ART Totals'!$Z$128:$AT$274,MATCH($M82,'ART Totals'!$Y$128:$Y$274,0),MATCH(R$4,'ART Totals'!$Z$127:$AT$127,0))*VLOOKUP($M82,'Algorithms &amp; Assumptions'!$B$10:$H$129,5,FALSE))
+(INDEX('ART Forecast'!$C$8:$W$127,MATCH($M82,'ART Forecast'!$B$8:$B$127,0),MATCH(R$4,'ART Forecast'!$C$7:$W$7,0))*VLOOKUP($M82,'Algorithms &amp; Assumptions'!$B$10:$H$129,6,FALSE)*(1-VLOOKUP($M82,'Algorithms &amp; Assumptions'!$B$10:$J$129,9,FALSE))
+(INDEX('ART Forecast'!$C$8:$W$127,MATCH($M82,'ART Forecast'!$B$8:$B$127,0),MATCH(R$4,'ART Forecast'!$C$7:$W$7,0))*VLOOKUP($M82,'Algorithms &amp; Assumptions'!$B$10:$H$129,7,FALSE)*VLOOKUP($M82,'Algorithms &amp; Assumptions'!$B$10:$J$129,9,FALSE)*(VLOOKUP($M82,'Algorithms &amp; Assumptions'!$B$10:$C$129,2,FALSE))))</f>
        <v>2486.0425333333324</v>
      </c>
      <c r="S82" s="62">
        <f>(INDEX('ART Totals'!$Z$128:$AT$274,MATCH($M82,'ART Totals'!$Y$128:$Y$274,0),MATCH(S$4,'ART Totals'!$Z$127:$AT$127,0))*VLOOKUP($M82,'Algorithms &amp; Assumptions'!$B$10:$H$129,5,FALSE))
+(INDEX('ART Forecast'!$C$8:$W$127,MATCH($M82,'ART Forecast'!$B$8:$B$127,0),MATCH(S$4,'ART Forecast'!$C$7:$W$7,0))*VLOOKUP($M82,'Algorithms &amp; Assumptions'!$B$10:$H$129,6,FALSE)*(1-VLOOKUP($M82,'Algorithms &amp; Assumptions'!$B$10:$J$129,9,FALSE))
+(INDEX('ART Forecast'!$C$8:$W$127,MATCH($M82,'ART Forecast'!$B$8:$B$127,0),MATCH(S$4,'ART Forecast'!$C$7:$W$7,0))*VLOOKUP($M82,'Algorithms &amp; Assumptions'!$B$10:$H$129,7,FALSE)*VLOOKUP($M82,'Algorithms &amp; Assumptions'!$B$10:$J$129,9,FALSE)*(VLOOKUP($M82,'Algorithms &amp; Assumptions'!$B$10:$C$129,2,FALSE))))</f>
        <v>2574.1695466666652</v>
      </c>
      <c r="T82" s="62">
        <f>(INDEX('ART Totals'!$Z$128:$AT$274,MATCH($M82,'ART Totals'!$Y$128:$Y$274,0),MATCH(T$4,'ART Totals'!$Z$127:$AT$127,0))*VLOOKUP($M82,'Algorithms &amp; Assumptions'!$B$10:$H$129,5,FALSE))
+(INDEX('ART Forecast'!$C$8:$W$127,MATCH($M82,'ART Forecast'!$B$8:$B$127,0),MATCH(T$4,'ART Forecast'!$C$7:$W$7,0))*VLOOKUP($M82,'Algorithms &amp; Assumptions'!$B$10:$H$129,6,FALSE)*(1-VLOOKUP($M82,'Algorithms &amp; Assumptions'!$B$10:$J$129,9,FALSE))
+(INDEX('ART Forecast'!$C$8:$W$127,MATCH($M82,'ART Forecast'!$B$8:$B$127,0),MATCH(T$4,'ART Forecast'!$C$7:$W$7,0))*VLOOKUP($M82,'Algorithms &amp; Assumptions'!$B$10:$H$129,7,FALSE)*VLOOKUP($M82,'Algorithms &amp; Assumptions'!$B$10:$J$129,9,FALSE)*(VLOOKUP($M82,'Algorithms &amp; Assumptions'!$B$10:$C$129,2,FALSE))))</f>
        <v>2662.2965599999989</v>
      </c>
      <c r="U82" s="6"/>
      <c r="V82" s="29" t="str">
        <f t="shared" si="14"/>
        <v>Moldova</v>
      </c>
      <c r="W82" s="63">
        <f>(INDEX('ART Totals'!$Z$251:$AT$370,MATCH($V82,'ART Totals'!$Y$251:$Y$370,0),MATCH(W$4,'ART Totals'!$Z$250:$AT$250,0))*VLOOKUP($V82,'Algorithms &amp; Assumptions'!$B$10:$H$129,5,FALSE))
+(INDEX('ART Forecast'!$C$131:$W$250,MATCH($V82,'ART Forecast'!$B$131:$B$250,0),MATCH(W$4,'ART Forecast'!$C$130:$W$130,0))*VLOOKUP($V82,'Algorithms &amp; Assumptions'!$B$10:$H$129,6,FALSE)*(1-VLOOKUP($V82,'Algorithms &amp; Assumptions'!$B$10:$J$129,9,FALSE))
+(INDEX('ART Forecast'!$C$131:$W$250,MATCH($V82,'ART Forecast'!$B$131:$B$250,0),MATCH(W$4,'ART Forecast'!$C$130:$W$130,0))*VLOOKUP($V82,'Algorithms &amp; Assumptions'!$B$10:$H$129,7,FALSE)*VLOOKUP($V82,'Algorithms &amp; Assumptions'!$B$10:$J$129,9,FALSE)*(VLOOKUP($V82,'Algorithms &amp; Assumptions'!$B$10:$C$129,2,FALSE))))</f>
        <v>34.399640000000005</v>
      </c>
      <c r="X82" s="63">
        <f>(INDEX('ART Totals'!$Z$251:$AT$370,MATCH($V82,'ART Totals'!$Y$251:$Y$370,0),MATCH(X$4,'ART Totals'!$Z$250:$AT$250,0))*VLOOKUP($V82,'Algorithms &amp; Assumptions'!$B$10:$H$129,5,FALSE))
+(INDEX('ART Forecast'!$C$131:$W$250,MATCH($V82,'ART Forecast'!$B$131:$B$250,0),MATCH(X$4,'ART Forecast'!$C$130:$W$130,0))*VLOOKUP($V82,'Algorithms &amp; Assumptions'!$B$10:$H$129,6,FALSE)*(1-VLOOKUP($V82,'Algorithms &amp; Assumptions'!$B$10:$J$129,9,FALSE))
+(INDEX('ART Forecast'!$C$131:$W$250,MATCH($V82,'ART Forecast'!$B$131:$B$250,0),MATCH(X$4,'ART Forecast'!$C$130:$W$130,0))*VLOOKUP($V82,'Algorithms &amp; Assumptions'!$B$10:$H$129,7,FALSE)*VLOOKUP($V82,'Algorithms &amp; Assumptions'!$B$10:$J$129,9,FALSE)*(VLOOKUP($V82,'Algorithms &amp; Assumptions'!$B$10:$C$129,2,FALSE))))</f>
        <v>35.458866666666673</v>
      </c>
      <c r="Y82" s="63">
        <f>(INDEX('ART Totals'!$Z$251:$AT$370,MATCH($V82,'ART Totals'!$Y$251:$Y$370,0),MATCH(Y$4,'ART Totals'!$Z$250:$AT$250,0))*VLOOKUP($V82,'Algorithms &amp; Assumptions'!$B$10:$H$129,5,FALSE))
+(INDEX('ART Forecast'!$C$131:$W$250,MATCH($V82,'ART Forecast'!$B$131:$B$250,0),MATCH(Y$4,'ART Forecast'!$C$130:$W$130,0))*VLOOKUP($V82,'Algorithms &amp; Assumptions'!$B$10:$H$129,6,FALSE)*(1-VLOOKUP($V82,'Algorithms &amp; Assumptions'!$B$10:$J$129,9,FALSE))
+(INDEX('ART Forecast'!$C$131:$W$250,MATCH($V82,'ART Forecast'!$B$131:$B$250,0),MATCH(Y$4,'ART Forecast'!$C$130:$W$130,0))*VLOOKUP($V82,'Algorithms &amp; Assumptions'!$B$10:$H$129,7,FALSE)*VLOOKUP($V82,'Algorithms &amp; Assumptions'!$B$10:$J$129,9,FALSE)*(VLOOKUP($V82,'Algorithms &amp; Assumptions'!$B$10:$C$129,2,FALSE))))</f>
        <v>35.271426666666663</v>
      </c>
      <c r="Z82" s="63">
        <f>(INDEX('ART Totals'!$Z$251:$AT$370,MATCH($V82,'ART Totals'!$Y$251:$Y$370,0),MATCH(Z$4,'ART Totals'!$Z$250:$AT$250,0))*VLOOKUP($V82,'Algorithms &amp; Assumptions'!$B$10:$H$129,5,FALSE))
+(INDEX('ART Forecast'!$C$131:$W$250,MATCH($V82,'ART Forecast'!$B$131:$B$250,0),MATCH(Z$4,'ART Forecast'!$C$130:$W$130,0))*VLOOKUP($V82,'Algorithms &amp; Assumptions'!$B$10:$H$129,6,FALSE)*(1-VLOOKUP($V82,'Algorithms &amp; Assumptions'!$B$10:$J$129,9,FALSE))
+(INDEX('ART Forecast'!$C$131:$W$250,MATCH($V82,'ART Forecast'!$B$131:$B$250,0),MATCH(Z$4,'ART Forecast'!$C$130:$W$130,0))*VLOOKUP($V82,'Algorithms &amp; Assumptions'!$B$10:$H$129,7,FALSE)*VLOOKUP($V82,'Algorithms &amp; Assumptions'!$B$10:$J$129,9,FALSE)*(VLOOKUP($V82,'Algorithms &amp; Assumptions'!$B$10:$C$129,2,FALSE))))</f>
        <v>35.083986666666654</v>
      </c>
      <c r="AA82" s="63">
        <f>(INDEX('ART Totals'!$Z$251:$AT$370,MATCH($V82,'ART Totals'!$Y$251:$Y$370,0),MATCH(AA$4,'ART Totals'!$Z$250:$AT$250,0))*VLOOKUP($V82,'Algorithms &amp; Assumptions'!$B$10:$H$129,5,FALSE))
+(INDEX('ART Forecast'!$C$131:$W$250,MATCH($V82,'ART Forecast'!$B$131:$B$250,0),MATCH(AA$4,'ART Forecast'!$C$130:$W$130,0))*VLOOKUP($V82,'Algorithms &amp; Assumptions'!$B$10:$H$129,6,FALSE)*(1-VLOOKUP($V82,'Algorithms &amp; Assumptions'!$B$10:$J$129,9,FALSE))
+(INDEX('ART Forecast'!$C$131:$W$250,MATCH($V82,'ART Forecast'!$B$131:$B$250,0),MATCH(AA$4,'ART Forecast'!$C$130:$W$130,0))*VLOOKUP($V82,'Algorithms &amp; Assumptions'!$B$10:$H$129,7,FALSE)*VLOOKUP($V82,'Algorithms &amp; Assumptions'!$B$10:$J$129,9,FALSE)*(VLOOKUP($V82,'Algorithms &amp; Assumptions'!$B$10:$C$129,2,FALSE))))</f>
        <v>34.896546666666659</v>
      </c>
      <c r="AB82" s="63">
        <f>(INDEX('ART Totals'!$Z$251:$AT$370,MATCH($V82,'ART Totals'!$Y$251:$Y$370,0),MATCH(AB$4,'ART Totals'!$Z$250:$AT$250,0))*VLOOKUP($V82,'Algorithms &amp; Assumptions'!$B$10:$H$129,5,FALSE))
+(INDEX('ART Forecast'!$C$131:$W$250,MATCH($V82,'ART Forecast'!$B$131:$B$250,0),MATCH(AB$4,'ART Forecast'!$C$130:$W$130,0))*VLOOKUP($V82,'Algorithms &amp; Assumptions'!$B$10:$H$129,6,FALSE)*(1-VLOOKUP($V82,'Algorithms &amp; Assumptions'!$B$10:$J$129,9,FALSE))
+(INDEX('ART Forecast'!$C$131:$W$250,MATCH($V82,'ART Forecast'!$B$131:$B$250,0),MATCH(AB$4,'ART Forecast'!$C$130:$W$130,0))*VLOOKUP($V82,'Algorithms &amp; Assumptions'!$B$10:$H$129,7,FALSE)*VLOOKUP($V82,'Algorithms &amp; Assumptions'!$B$10:$J$129,9,FALSE)*(VLOOKUP($V82,'Algorithms &amp; Assumptions'!$B$10:$C$129,2,FALSE))))</f>
        <v>34.709106666666663</v>
      </c>
      <c r="AC82" s="63">
        <f>(INDEX('ART Totals'!$Z$251:$AT$370,MATCH($V82,'ART Totals'!$Y$251:$Y$370,0),MATCH(AC$4,'ART Totals'!$Z$250:$AT$250,0))*VLOOKUP($V82,'Algorithms &amp; Assumptions'!$B$10:$H$129,5,FALSE))
+(INDEX('ART Forecast'!$C$131:$W$250,MATCH($V82,'ART Forecast'!$B$131:$B$250,0),MATCH(AC$4,'ART Forecast'!$C$130:$W$130,0))*VLOOKUP($V82,'Algorithms &amp; Assumptions'!$B$10:$H$129,6,FALSE)*(1-VLOOKUP($V82,'Algorithms &amp; Assumptions'!$B$10:$J$129,9,FALSE))
+(INDEX('ART Forecast'!$C$131:$W$250,MATCH($V82,'ART Forecast'!$B$131:$B$250,0),MATCH(AC$4,'ART Forecast'!$C$130:$W$130,0))*VLOOKUP($V82,'Algorithms &amp; Assumptions'!$B$10:$H$129,7,FALSE)*VLOOKUP($V82,'Algorithms &amp; Assumptions'!$B$10:$J$129,9,FALSE)*(VLOOKUP($V82,'Algorithms &amp; Assumptions'!$B$10:$C$129,2,FALSE))))</f>
        <v>34.521666666666661</v>
      </c>
    </row>
    <row r="83" spans="2:29" x14ac:dyDescent="0.35">
      <c r="B83" s="29" t="str">
        <f>'ART Totals'!B82</f>
        <v>Mongolia</v>
      </c>
      <c r="C83" s="25">
        <f t="shared" si="15"/>
        <v>58.644080000000017</v>
      </c>
      <c r="D83" s="25">
        <f t="shared" si="16"/>
        <v>64.429786666666701</v>
      </c>
      <c r="E83" s="25">
        <f t="shared" si="17"/>
        <v>67.575493333333384</v>
      </c>
      <c r="F83" s="25">
        <f t="shared" si="18"/>
        <v>70.721200000000024</v>
      </c>
      <c r="G83" s="25">
        <f t="shared" si="19"/>
        <v>73.866906666666708</v>
      </c>
      <c r="H83" s="25">
        <f t="shared" si="20"/>
        <v>77.012613333333377</v>
      </c>
      <c r="I83" s="25">
        <f t="shared" si="21"/>
        <v>80.15832000000006</v>
      </c>
      <c r="M83" s="29" t="str">
        <f t="shared" si="13"/>
        <v>Mongolia</v>
      </c>
      <c r="N83" s="62">
        <f>(INDEX('ART Totals'!$Z$128:$AT$274,MATCH($M83,'ART Totals'!$Y$128:$Y$274,0),MATCH(N$4,'ART Totals'!$Z$127:$AT$127,0))*VLOOKUP($M83,'Algorithms &amp; Assumptions'!$B$10:$H$129,5,FALSE))
+(INDEX('ART Forecast'!$C$8:$W$127,MATCH($M83,'ART Forecast'!$B$8:$B$127,0),MATCH(N$4,'ART Forecast'!$C$7:$W$7,0))*VLOOKUP($M83,'Algorithms &amp; Assumptions'!$B$10:$H$129,6,FALSE)*(1-VLOOKUP($M83,'Algorithms &amp; Assumptions'!$B$10:$J$129,9,FALSE))
+(INDEX('ART Forecast'!$C$8:$W$127,MATCH($M83,'ART Forecast'!$B$8:$B$127,0),MATCH(N$4,'ART Forecast'!$C$7:$W$7,0))*VLOOKUP($M83,'Algorithms &amp; Assumptions'!$B$10:$H$129,7,FALSE)*VLOOKUP($M83,'Algorithms &amp; Assumptions'!$B$10:$J$129,9,FALSE)*(VLOOKUP($M83,'Algorithms &amp; Assumptions'!$B$10:$C$129,2,FALSE))))</f>
        <v>58.644080000000017</v>
      </c>
      <c r="O83" s="62">
        <f>(INDEX('ART Totals'!$Z$128:$AT$274,MATCH($M83,'ART Totals'!$Y$128:$Y$274,0),MATCH(O$4,'ART Totals'!$Z$127:$AT$127,0))*VLOOKUP($M83,'Algorithms &amp; Assumptions'!$B$10:$H$129,5,FALSE))
+(INDEX('ART Forecast'!$C$8:$W$127,MATCH($M83,'ART Forecast'!$B$8:$B$127,0),MATCH(O$4,'ART Forecast'!$C$7:$W$7,0))*VLOOKUP($M83,'Algorithms &amp; Assumptions'!$B$10:$H$129,6,FALSE)*(1-VLOOKUP($M83,'Algorithms &amp; Assumptions'!$B$10:$J$129,9,FALSE))
+(INDEX('ART Forecast'!$C$8:$W$127,MATCH($M83,'ART Forecast'!$B$8:$B$127,0),MATCH(O$4,'ART Forecast'!$C$7:$W$7,0))*VLOOKUP($M83,'Algorithms &amp; Assumptions'!$B$10:$H$129,7,FALSE)*VLOOKUP($M83,'Algorithms &amp; Assumptions'!$B$10:$J$129,9,FALSE)*(VLOOKUP($M83,'Algorithms &amp; Assumptions'!$B$10:$C$129,2,FALSE))))</f>
        <v>64.429786666666701</v>
      </c>
      <c r="P83" s="62">
        <f>(INDEX('ART Totals'!$Z$128:$AT$274,MATCH($M83,'ART Totals'!$Y$128:$Y$274,0),MATCH(P$4,'ART Totals'!$Z$127:$AT$127,0))*VLOOKUP($M83,'Algorithms &amp; Assumptions'!$B$10:$H$129,5,FALSE))
+(INDEX('ART Forecast'!$C$8:$W$127,MATCH($M83,'ART Forecast'!$B$8:$B$127,0),MATCH(P$4,'ART Forecast'!$C$7:$W$7,0))*VLOOKUP($M83,'Algorithms &amp; Assumptions'!$B$10:$H$129,6,FALSE)*(1-VLOOKUP($M83,'Algorithms &amp; Assumptions'!$B$10:$J$129,9,FALSE))
+(INDEX('ART Forecast'!$C$8:$W$127,MATCH($M83,'ART Forecast'!$B$8:$B$127,0),MATCH(P$4,'ART Forecast'!$C$7:$W$7,0))*VLOOKUP($M83,'Algorithms &amp; Assumptions'!$B$10:$H$129,7,FALSE)*VLOOKUP($M83,'Algorithms &amp; Assumptions'!$B$10:$J$129,9,FALSE)*(VLOOKUP($M83,'Algorithms &amp; Assumptions'!$B$10:$C$129,2,FALSE))))</f>
        <v>67.575493333333384</v>
      </c>
      <c r="Q83" s="62">
        <f>(INDEX('ART Totals'!$Z$128:$AT$274,MATCH($M83,'ART Totals'!$Y$128:$Y$274,0),MATCH(Q$4,'ART Totals'!$Z$127:$AT$127,0))*VLOOKUP($M83,'Algorithms &amp; Assumptions'!$B$10:$H$129,5,FALSE))
+(INDEX('ART Forecast'!$C$8:$W$127,MATCH($M83,'ART Forecast'!$B$8:$B$127,0),MATCH(Q$4,'ART Forecast'!$C$7:$W$7,0))*VLOOKUP($M83,'Algorithms &amp; Assumptions'!$B$10:$H$129,6,FALSE)*(1-VLOOKUP($M83,'Algorithms &amp; Assumptions'!$B$10:$J$129,9,FALSE))
+(INDEX('ART Forecast'!$C$8:$W$127,MATCH($M83,'ART Forecast'!$B$8:$B$127,0),MATCH(Q$4,'ART Forecast'!$C$7:$W$7,0))*VLOOKUP($M83,'Algorithms &amp; Assumptions'!$B$10:$H$129,7,FALSE)*VLOOKUP($M83,'Algorithms &amp; Assumptions'!$B$10:$J$129,9,FALSE)*(VLOOKUP($M83,'Algorithms &amp; Assumptions'!$B$10:$C$129,2,FALSE))))</f>
        <v>70.721200000000024</v>
      </c>
      <c r="R83" s="62">
        <f>(INDEX('ART Totals'!$Z$128:$AT$274,MATCH($M83,'ART Totals'!$Y$128:$Y$274,0),MATCH(R$4,'ART Totals'!$Z$127:$AT$127,0))*VLOOKUP($M83,'Algorithms &amp; Assumptions'!$B$10:$H$129,5,FALSE))
+(INDEX('ART Forecast'!$C$8:$W$127,MATCH($M83,'ART Forecast'!$B$8:$B$127,0),MATCH(R$4,'ART Forecast'!$C$7:$W$7,0))*VLOOKUP($M83,'Algorithms &amp; Assumptions'!$B$10:$H$129,6,FALSE)*(1-VLOOKUP($M83,'Algorithms &amp; Assumptions'!$B$10:$J$129,9,FALSE))
+(INDEX('ART Forecast'!$C$8:$W$127,MATCH($M83,'ART Forecast'!$B$8:$B$127,0),MATCH(R$4,'ART Forecast'!$C$7:$W$7,0))*VLOOKUP($M83,'Algorithms &amp; Assumptions'!$B$10:$H$129,7,FALSE)*VLOOKUP($M83,'Algorithms &amp; Assumptions'!$B$10:$J$129,9,FALSE)*(VLOOKUP($M83,'Algorithms &amp; Assumptions'!$B$10:$C$129,2,FALSE))))</f>
        <v>73.866906666666708</v>
      </c>
      <c r="S83" s="62">
        <f>(INDEX('ART Totals'!$Z$128:$AT$274,MATCH($M83,'ART Totals'!$Y$128:$Y$274,0),MATCH(S$4,'ART Totals'!$Z$127:$AT$127,0))*VLOOKUP($M83,'Algorithms &amp; Assumptions'!$B$10:$H$129,5,FALSE))
+(INDEX('ART Forecast'!$C$8:$W$127,MATCH($M83,'ART Forecast'!$B$8:$B$127,0),MATCH(S$4,'ART Forecast'!$C$7:$W$7,0))*VLOOKUP($M83,'Algorithms &amp; Assumptions'!$B$10:$H$129,6,FALSE)*(1-VLOOKUP($M83,'Algorithms &amp; Assumptions'!$B$10:$J$129,9,FALSE))
+(INDEX('ART Forecast'!$C$8:$W$127,MATCH($M83,'ART Forecast'!$B$8:$B$127,0),MATCH(S$4,'ART Forecast'!$C$7:$W$7,0))*VLOOKUP($M83,'Algorithms &amp; Assumptions'!$B$10:$H$129,7,FALSE)*VLOOKUP($M83,'Algorithms &amp; Assumptions'!$B$10:$J$129,9,FALSE)*(VLOOKUP($M83,'Algorithms &amp; Assumptions'!$B$10:$C$129,2,FALSE))))</f>
        <v>77.012613333333377</v>
      </c>
      <c r="T83" s="62">
        <f>(INDEX('ART Totals'!$Z$128:$AT$274,MATCH($M83,'ART Totals'!$Y$128:$Y$274,0),MATCH(T$4,'ART Totals'!$Z$127:$AT$127,0))*VLOOKUP($M83,'Algorithms &amp; Assumptions'!$B$10:$H$129,5,FALSE))
+(INDEX('ART Forecast'!$C$8:$W$127,MATCH($M83,'ART Forecast'!$B$8:$B$127,0),MATCH(T$4,'ART Forecast'!$C$7:$W$7,0))*VLOOKUP($M83,'Algorithms &amp; Assumptions'!$B$10:$H$129,6,FALSE)*(1-VLOOKUP($M83,'Algorithms &amp; Assumptions'!$B$10:$J$129,9,FALSE))
+(INDEX('ART Forecast'!$C$8:$W$127,MATCH($M83,'ART Forecast'!$B$8:$B$127,0),MATCH(T$4,'ART Forecast'!$C$7:$W$7,0))*VLOOKUP($M83,'Algorithms &amp; Assumptions'!$B$10:$H$129,7,FALSE)*VLOOKUP($M83,'Algorithms &amp; Assumptions'!$B$10:$J$129,9,FALSE)*(VLOOKUP($M83,'Algorithms &amp; Assumptions'!$B$10:$C$129,2,FALSE))))</f>
        <v>80.15832000000006</v>
      </c>
      <c r="U83" s="6"/>
      <c r="V83" s="29" t="str">
        <f t="shared" si="14"/>
        <v>Mongolia</v>
      </c>
      <c r="W83" s="63">
        <f>(INDEX('ART Totals'!$Z$251:$AT$370,MATCH($V83,'ART Totals'!$Y$251:$Y$370,0),MATCH(W$4,'ART Totals'!$Z$250:$AT$250,0))*VLOOKUP($V83,'Algorithms &amp; Assumptions'!$B$10:$H$129,5,FALSE))
+(INDEX('ART Forecast'!$C$131:$W$250,MATCH($V83,'ART Forecast'!$B$131:$B$250,0),MATCH(W$4,'ART Forecast'!$C$130:$W$130,0))*VLOOKUP($V83,'Algorithms &amp; Assumptions'!$B$10:$H$129,6,FALSE)*(1-VLOOKUP($V83,'Algorithms &amp; Assumptions'!$B$10:$J$129,9,FALSE))
+(INDEX('ART Forecast'!$C$131:$W$250,MATCH($V83,'ART Forecast'!$B$131:$B$250,0),MATCH(W$4,'ART Forecast'!$C$130:$W$130,0))*VLOOKUP($V83,'Algorithms &amp; Assumptions'!$B$10:$H$129,7,FALSE)*VLOOKUP($V83,'Algorithms &amp; Assumptions'!$B$10:$J$129,9,FALSE)*(VLOOKUP($V83,'Algorithms &amp; Assumptions'!$B$10:$C$129,2,FALSE))))</f>
        <v>0</v>
      </c>
      <c r="X83" s="63">
        <f>(INDEX('ART Totals'!$Z$251:$AT$370,MATCH($V83,'ART Totals'!$Y$251:$Y$370,0),MATCH(X$4,'ART Totals'!$Z$250:$AT$250,0))*VLOOKUP($V83,'Algorithms &amp; Assumptions'!$B$10:$H$129,5,FALSE))
+(INDEX('ART Forecast'!$C$131:$W$250,MATCH($V83,'ART Forecast'!$B$131:$B$250,0),MATCH(X$4,'ART Forecast'!$C$130:$W$130,0))*VLOOKUP($V83,'Algorithms &amp; Assumptions'!$B$10:$H$129,6,FALSE)*(1-VLOOKUP($V83,'Algorithms &amp; Assumptions'!$B$10:$J$129,9,FALSE))
+(INDEX('ART Forecast'!$C$131:$W$250,MATCH($V83,'ART Forecast'!$B$131:$B$250,0),MATCH(X$4,'ART Forecast'!$C$130:$W$130,0))*VLOOKUP($V83,'Algorithms &amp; Assumptions'!$B$10:$H$129,7,FALSE)*VLOOKUP($V83,'Algorithms &amp; Assumptions'!$B$10:$J$129,9,FALSE)*(VLOOKUP($V83,'Algorithms &amp; Assumptions'!$B$10:$C$129,2,FALSE))))</f>
        <v>0</v>
      </c>
      <c r="Y83" s="63">
        <f>(INDEX('ART Totals'!$Z$251:$AT$370,MATCH($V83,'ART Totals'!$Y$251:$Y$370,0),MATCH(Y$4,'ART Totals'!$Z$250:$AT$250,0))*VLOOKUP($V83,'Algorithms &amp; Assumptions'!$B$10:$H$129,5,FALSE))
+(INDEX('ART Forecast'!$C$131:$W$250,MATCH($V83,'ART Forecast'!$B$131:$B$250,0),MATCH(Y$4,'ART Forecast'!$C$130:$W$130,0))*VLOOKUP($V83,'Algorithms &amp; Assumptions'!$B$10:$H$129,6,FALSE)*(1-VLOOKUP($V83,'Algorithms &amp; Assumptions'!$B$10:$J$129,9,FALSE))
+(INDEX('ART Forecast'!$C$131:$W$250,MATCH($V83,'ART Forecast'!$B$131:$B$250,0),MATCH(Y$4,'ART Forecast'!$C$130:$W$130,0))*VLOOKUP($V83,'Algorithms &amp; Assumptions'!$B$10:$H$129,7,FALSE)*VLOOKUP($V83,'Algorithms &amp; Assumptions'!$B$10:$J$129,9,FALSE)*(VLOOKUP($V83,'Algorithms &amp; Assumptions'!$B$10:$C$129,2,FALSE))))</f>
        <v>0</v>
      </c>
      <c r="Z83" s="63">
        <f>(INDEX('ART Totals'!$Z$251:$AT$370,MATCH($V83,'ART Totals'!$Y$251:$Y$370,0),MATCH(Z$4,'ART Totals'!$Z$250:$AT$250,0))*VLOOKUP($V83,'Algorithms &amp; Assumptions'!$B$10:$H$129,5,FALSE))
+(INDEX('ART Forecast'!$C$131:$W$250,MATCH($V83,'ART Forecast'!$B$131:$B$250,0),MATCH(Z$4,'ART Forecast'!$C$130:$W$130,0))*VLOOKUP($V83,'Algorithms &amp; Assumptions'!$B$10:$H$129,6,FALSE)*(1-VLOOKUP($V83,'Algorithms &amp; Assumptions'!$B$10:$J$129,9,FALSE))
+(INDEX('ART Forecast'!$C$131:$W$250,MATCH($V83,'ART Forecast'!$B$131:$B$250,0),MATCH(Z$4,'ART Forecast'!$C$130:$W$130,0))*VLOOKUP($V83,'Algorithms &amp; Assumptions'!$B$10:$H$129,7,FALSE)*VLOOKUP($V83,'Algorithms &amp; Assumptions'!$B$10:$J$129,9,FALSE)*(VLOOKUP($V83,'Algorithms &amp; Assumptions'!$B$10:$C$129,2,FALSE))))</f>
        <v>0</v>
      </c>
      <c r="AA83" s="63">
        <f>(INDEX('ART Totals'!$Z$251:$AT$370,MATCH($V83,'ART Totals'!$Y$251:$Y$370,0),MATCH(AA$4,'ART Totals'!$Z$250:$AT$250,0))*VLOOKUP($V83,'Algorithms &amp; Assumptions'!$B$10:$H$129,5,FALSE))
+(INDEX('ART Forecast'!$C$131:$W$250,MATCH($V83,'ART Forecast'!$B$131:$B$250,0),MATCH(AA$4,'ART Forecast'!$C$130:$W$130,0))*VLOOKUP($V83,'Algorithms &amp; Assumptions'!$B$10:$H$129,6,FALSE)*(1-VLOOKUP($V83,'Algorithms &amp; Assumptions'!$B$10:$J$129,9,FALSE))
+(INDEX('ART Forecast'!$C$131:$W$250,MATCH($V83,'ART Forecast'!$B$131:$B$250,0),MATCH(AA$4,'ART Forecast'!$C$130:$W$130,0))*VLOOKUP($V83,'Algorithms &amp; Assumptions'!$B$10:$H$129,7,FALSE)*VLOOKUP($V83,'Algorithms &amp; Assumptions'!$B$10:$J$129,9,FALSE)*(VLOOKUP($V83,'Algorithms &amp; Assumptions'!$B$10:$C$129,2,FALSE))))</f>
        <v>0</v>
      </c>
      <c r="AB83" s="63">
        <f>(INDEX('ART Totals'!$Z$251:$AT$370,MATCH($V83,'ART Totals'!$Y$251:$Y$370,0),MATCH(AB$4,'ART Totals'!$Z$250:$AT$250,0))*VLOOKUP($V83,'Algorithms &amp; Assumptions'!$B$10:$H$129,5,FALSE))
+(INDEX('ART Forecast'!$C$131:$W$250,MATCH($V83,'ART Forecast'!$B$131:$B$250,0),MATCH(AB$4,'ART Forecast'!$C$130:$W$130,0))*VLOOKUP($V83,'Algorithms &amp; Assumptions'!$B$10:$H$129,6,FALSE)*(1-VLOOKUP($V83,'Algorithms &amp; Assumptions'!$B$10:$J$129,9,FALSE))
+(INDEX('ART Forecast'!$C$131:$W$250,MATCH($V83,'ART Forecast'!$B$131:$B$250,0),MATCH(AB$4,'ART Forecast'!$C$130:$W$130,0))*VLOOKUP($V83,'Algorithms &amp; Assumptions'!$B$10:$H$129,7,FALSE)*VLOOKUP($V83,'Algorithms &amp; Assumptions'!$B$10:$J$129,9,FALSE)*(VLOOKUP($V83,'Algorithms &amp; Assumptions'!$B$10:$C$129,2,FALSE))))</f>
        <v>0</v>
      </c>
      <c r="AC83" s="63">
        <f>(INDEX('ART Totals'!$Z$251:$AT$370,MATCH($V83,'ART Totals'!$Y$251:$Y$370,0),MATCH(AC$4,'ART Totals'!$Z$250:$AT$250,0))*VLOOKUP($V83,'Algorithms &amp; Assumptions'!$B$10:$H$129,5,FALSE))
+(INDEX('ART Forecast'!$C$131:$W$250,MATCH($V83,'ART Forecast'!$B$131:$B$250,0),MATCH(AC$4,'ART Forecast'!$C$130:$W$130,0))*VLOOKUP($V83,'Algorithms &amp; Assumptions'!$B$10:$H$129,6,FALSE)*(1-VLOOKUP($V83,'Algorithms &amp; Assumptions'!$B$10:$J$129,9,FALSE))
+(INDEX('ART Forecast'!$C$131:$W$250,MATCH($V83,'ART Forecast'!$B$131:$B$250,0),MATCH(AC$4,'ART Forecast'!$C$130:$W$130,0))*VLOOKUP($V83,'Algorithms &amp; Assumptions'!$B$10:$H$129,7,FALSE)*VLOOKUP($V83,'Algorithms &amp; Assumptions'!$B$10:$J$129,9,FALSE)*(VLOOKUP($V83,'Algorithms &amp; Assumptions'!$B$10:$C$129,2,FALSE))))</f>
        <v>0</v>
      </c>
    </row>
    <row r="84" spans="2:29" x14ac:dyDescent="0.35">
      <c r="B84" s="29" t="str">
        <f>'ART Totals'!B83</f>
        <v>Montenegro</v>
      </c>
      <c r="C84" s="25">
        <f t="shared" si="15"/>
        <v>62.223040000000019</v>
      </c>
      <c r="D84" s="25">
        <f t="shared" si="16"/>
        <v>53.861280000000001</v>
      </c>
      <c r="E84" s="25">
        <f t="shared" si="17"/>
        <v>56.389520000000019</v>
      </c>
      <c r="F84" s="25">
        <f t="shared" si="18"/>
        <v>58.917760000000015</v>
      </c>
      <c r="G84" s="25">
        <f t="shared" si="19"/>
        <v>61.446000000000026</v>
      </c>
      <c r="H84" s="25">
        <f t="shared" si="20"/>
        <v>63.974240000000016</v>
      </c>
      <c r="I84" s="25">
        <f t="shared" si="21"/>
        <v>66.502480000000006</v>
      </c>
      <c r="M84" s="29" t="str">
        <f t="shared" si="13"/>
        <v>Montenegro</v>
      </c>
      <c r="N84" s="62">
        <f>(INDEX('ART Totals'!$Z$128:$AT$274,MATCH($M84,'ART Totals'!$Y$128:$Y$274,0),MATCH(N$4,'ART Totals'!$Z$127:$AT$127,0))*VLOOKUP($M84,'Algorithms &amp; Assumptions'!$B$10:$H$129,5,FALSE))
+(INDEX('ART Forecast'!$C$8:$W$127,MATCH($M84,'ART Forecast'!$B$8:$B$127,0),MATCH(N$4,'ART Forecast'!$C$7:$W$7,0))*VLOOKUP($M84,'Algorithms &amp; Assumptions'!$B$10:$H$129,6,FALSE)*(1-VLOOKUP($M84,'Algorithms &amp; Assumptions'!$B$10:$J$129,9,FALSE))
+(INDEX('ART Forecast'!$C$8:$W$127,MATCH($M84,'ART Forecast'!$B$8:$B$127,0),MATCH(N$4,'ART Forecast'!$C$7:$W$7,0))*VLOOKUP($M84,'Algorithms &amp; Assumptions'!$B$10:$H$129,7,FALSE)*VLOOKUP($M84,'Algorithms &amp; Assumptions'!$B$10:$J$129,9,FALSE)*(VLOOKUP($M84,'Algorithms &amp; Assumptions'!$B$10:$C$129,2,FALSE))))</f>
        <v>62.223040000000019</v>
      </c>
      <c r="O84" s="62">
        <f>(INDEX('ART Totals'!$Z$128:$AT$274,MATCH($M84,'ART Totals'!$Y$128:$Y$274,0),MATCH(O$4,'ART Totals'!$Z$127:$AT$127,0))*VLOOKUP($M84,'Algorithms &amp; Assumptions'!$B$10:$H$129,5,FALSE))
+(INDEX('ART Forecast'!$C$8:$W$127,MATCH($M84,'ART Forecast'!$B$8:$B$127,0),MATCH(O$4,'ART Forecast'!$C$7:$W$7,0))*VLOOKUP($M84,'Algorithms &amp; Assumptions'!$B$10:$H$129,6,FALSE)*(1-VLOOKUP($M84,'Algorithms &amp; Assumptions'!$B$10:$J$129,9,FALSE))
+(INDEX('ART Forecast'!$C$8:$W$127,MATCH($M84,'ART Forecast'!$B$8:$B$127,0),MATCH(O$4,'ART Forecast'!$C$7:$W$7,0))*VLOOKUP($M84,'Algorithms &amp; Assumptions'!$B$10:$H$129,7,FALSE)*VLOOKUP($M84,'Algorithms &amp; Assumptions'!$B$10:$J$129,9,FALSE)*(VLOOKUP($M84,'Algorithms &amp; Assumptions'!$B$10:$C$129,2,FALSE))))</f>
        <v>53.861280000000001</v>
      </c>
      <c r="P84" s="62">
        <f>(INDEX('ART Totals'!$Z$128:$AT$274,MATCH($M84,'ART Totals'!$Y$128:$Y$274,0),MATCH(P$4,'ART Totals'!$Z$127:$AT$127,0))*VLOOKUP($M84,'Algorithms &amp; Assumptions'!$B$10:$H$129,5,FALSE))
+(INDEX('ART Forecast'!$C$8:$W$127,MATCH($M84,'ART Forecast'!$B$8:$B$127,0),MATCH(P$4,'ART Forecast'!$C$7:$W$7,0))*VLOOKUP($M84,'Algorithms &amp; Assumptions'!$B$10:$H$129,6,FALSE)*(1-VLOOKUP($M84,'Algorithms &amp; Assumptions'!$B$10:$J$129,9,FALSE))
+(INDEX('ART Forecast'!$C$8:$W$127,MATCH($M84,'ART Forecast'!$B$8:$B$127,0),MATCH(P$4,'ART Forecast'!$C$7:$W$7,0))*VLOOKUP($M84,'Algorithms &amp; Assumptions'!$B$10:$H$129,7,FALSE)*VLOOKUP($M84,'Algorithms &amp; Assumptions'!$B$10:$J$129,9,FALSE)*(VLOOKUP($M84,'Algorithms &amp; Assumptions'!$B$10:$C$129,2,FALSE))))</f>
        <v>56.389520000000019</v>
      </c>
      <c r="Q84" s="62">
        <f>(INDEX('ART Totals'!$Z$128:$AT$274,MATCH($M84,'ART Totals'!$Y$128:$Y$274,0),MATCH(Q$4,'ART Totals'!$Z$127:$AT$127,0))*VLOOKUP($M84,'Algorithms &amp; Assumptions'!$B$10:$H$129,5,FALSE))
+(INDEX('ART Forecast'!$C$8:$W$127,MATCH($M84,'ART Forecast'!$B$8:$B$127,0),MATCH(Q$4,'ART Forecast'!$C$7:$W$7,0))*VLOOKUP($M84,'Algorithms &amp; Assumptions'!$B$10:$H$129,6,FALSE)*(1-VLOOKUP($M84,'Algorithms &amp; Assumptions'!$B$10:$J$129,9,FALSE))
+(INDEX('ART Forecast'!$C$8:$W$127,MATCH($M84,'ART Forecast'!$B$8:$B$127,0),MATCH(Q$4,'ART Forecast'!$C$7:$W$7,0))*VLOOKUP($M84,'Algorithms &amp; Assumptions'!$B$10:$H$129,7,FALSE)*VLOOKUP($M84,'Algorithms &amp; Assumptions'!$B$10:$J$129,9,FALSE)*(VLOOKUP($M84,'Algorithms &amp; Assumptions'!$B$10:$C$129,2,FALSE))))</f>
        <v>58.917760000000015</v>
      </c>
      <c r="R84" s="62">
        <f>(INDEX('ART Totals'!$Z$128:$AT$274,MATCH($M84,'ART Totals'!$Y$128:$Y$274,0),MATCH(R$4,'ART Totals'!$Z$127:$AT$127,0))*VLOOKUP($M84,'Algorithms &amp; Assumptions'!$B$10:$H$129,5,FALSE))
+(INDEX('ART Forecast'!$C$8:$W$127,MATCH($M84,'ART Forecast'!$B$8:$B$127,0),MATCH(R$4,'ART Forecast'!$C$7:$W$7,0))*VLOOKUP($M84,'Algorithms &amp; Assumptions'!$B$10:$H$129,6,FALSE)*(1-VLOOKUP($M84,'Algorithms &amp; Assumptions'!$B$10:$J$129,9,FALSE))
+(INDEX('ART Forecast'!$C$8:$W$127,MATCH($M84,'ART Forecast'!$B$8:$B$127,0),MATCH(R$4,'ART Forecast'!$C$7:$W$7,0))*VLOOKUP($M84,'Algorithms &amp; Assumptions'!$B$10:$H$129,7,FALSE)*VLOOKUP($M84,'Algorithms &amp; Assumptions'!$B$10:$J$129,9,FALSE)*(VLOOKUP($M84,'Algorithms &amp; Assumptions'!$B$10:$C$129,2,FALSE))))</f>
        <v>61.446000000000026</v>
      </c>
      <c r="S84" s="62">
        <f>(INDEX('ART Totals'!$Z$128:$AT$274,MATCH($M84,'ART Totals'!$Y$128:$Y$274,0),MATCH(S$4,'ART Totals'!$Z$127:$AT$127,0))*VLOOKUP($M84,'Algorithms &amp; Assumptions'!$B$10:$H$129,5,FALSE))
+(INDEX('ART Forecast'!$C$8:$W$127,MATCH($M84,'ART Forecast'!$B$8:$B$127,0),MATCH(S$4,'ART Forecast'!$C$7:$W$7,0))*VLOOKUP($M84,'Algorithms &amp; Assumptions'!$B$10:$H$129,6,FALSE)*(1-VLOOKUP($M84,'Algorithms &amp; Assumptions'!$B$10:$J$129,9,FALSE))
+(INDEX('ART Forecast'!$C$8:$W$127,MATCH($M84,'ART Forecast'!$B$8:$B$127,0),MATCH(S$4,'ART Forecast'!$C$7:$W$7,0))*VLOOKUP($M84,'Algorithms &amp; Assumptions'!$B$10:$H$129,7,FALSE)*VLOOKUP($M84,'Algorithms &amp; Assumptions'!$B$10:$J$129,9,FALSE)*(VLOOKUP($M84,'Algorithms &amp; Assumptions'!$B$10:$C$129,2,FALSE))))</f>
        <v>63.974240000000016</v>
      </c>
      <c r="T84" s="62">
        <f>(INDEX('ART Totals'!$Z$128:$AT$274,MATCH($M84,'ART Totals'!$Y$128:$Y$274,0),MATCH(T$4,'ART Totals'!$Z$127:$AT$127,0))*VLOOKUP($M84,'Algorithms &amp; Assumptions'!$B$10:$H$129,5,FALSE))
+(INDEX('ART Forecast'!$C$8:$W$127,MATCH($M84,'ART Forecast'!$B$8:$B$127,0),MATCH(T$4,'ART Forecast'!$C$7:$W$7,0))*VLOOKUP($M84,'Algorithms &amp; Assumptions'!$B$10:$H$129,6,FALSE)*(1-VLOOKUP($M84,'Algorithms &amp; Assumptions'!$B$10:$J$129,9,FALSE))
+(INDEX('ART Forecast'!$C$8:$W$127,MATCH($M84,'ART Forecast'!$B$8:$B$127,0),MATCH(T$4,'ART Forecast'!$C$7:$W$7,0))*VLOOKUP($M84,'Algorithms &amp; Assumptions'!$B$10:$H$129,7,FALSE)*VLOOKUP($M84,'Algorithms &amp; Assumptions'!$B$10:$J$129,9,FALSE)*(VLOOKUP($M84,'Algorithms &amp; Assumptions'!$B$10:$C$129,2,FALSE))))</f>
        <v>66.502480000000006</v>
      </c>
      <c r="U84" s="6"/>
      <c r="V84" s="29" t="str">
        <f t="shared" si="14"/>
        <v>Montenegro</v>
      </c>
      <c r="W84" s="63">
        <f>(INDEX('ART Totals'!$Z$251:$AT$370,MATCH($V84,'ART Totals'!$Y$251:$Y$370,0),MATCH(W$4,'ART Totals'!$Z$250:$AT$250,0))*VLOOKUP($V84,'Algorithms &amp; Assumptions'!$B$10:$H$129,5,FALSE))
+(INDEX('ART Forecast'!$C$131:$W$250,MATCH($V84,'ART Forecast'!$B$131:$B$250,0),MATCH(W$4,'ART Forecast'!$C$130:$W$130,0))*VLOOKUP($V84,'Algorithms &amp; Assumptions'!$B$10:$H$129,6,FALSE)*(1-VLOOKUP($V84,'Algorithms &amp; Assumptions'!$B$10:$J$129,9,FALSE))
+(INDEX('ART Forecast'!$C$131:$W$250,MATCH($V84,'ART Forecast'!$B$131:$B$250,0),MATCH(W$4,'ART Forecast'!$C$130:$W$130,0))*VLOOKUP($V84,'Algorithms &amp; Assumptions'!$B$10:$H$129,7,FALSE)*VLOOKUP($V84,'Algorithms &amp; Assumptions'!$B$10:$J$129,9,FALSE)*(VLOOKUP($V84,'Algorithms &amp; Assumptions'!$B$10:$C$129,2,FALSE))))</f>
        <v>0</v>
      </c>
      <c r="X84" s="63">
        <f>(INDEX('ART Totals'!$Z$251:$AT$370,MATCH($V84,'ART Totals'!$Y$251:$Y$370,0),MATCH(X$4,'ART Totals'!$Z$250:$AT$250,0))*VLOOKUP($V84,'Algorithms &amp; Assumptions'!$B$10:$H$129,5,FALSE))
+(INDEX('ART Forecast'!$C$131:$W$250,MATCH($V84,'ART Forecast'!$B$131:$B$250,0),MATCH(X$4,'ART Forecast'!$C$130:$W$130,0))*VLOOKUP($V84,'Algorithms &amp; Assumptions'!$B$10:$H$129,6,FALSE)*(1-VLOOKUP($V84,'Algorithms &amp; Assumptions'!$B$10:$J$129,9,FALSE))
+(INDEX('ART Forecast'!$C$131:$W$250,MATCH($V84,'ART Forecast'!$B$131:$B$250,0),MATCH(X$4,'ART Forecast'!$C$130:$W$130,0))*VLOOKUP($V84,'Algorithms &amp; Assumptions'!$B$10:$H$129,7,FALSE)*VLOOKUP($V84,'Algorithms &amp; Assumptions'!$B$10:$J$129,9,FALSE)*(VLOOKUP($V84,'Algorithms &amp; Assumptions'!$B$10:$C$129,2,FALSE))))</f>
        <v>0</v>
      </c>
      <c r="Y84" s="63">
        <f>(INDEX('ART Totals'!$Z$251:$AT$370,MATCH($V84,'ART Totals'!$Y$251:$Y$370,0),MATCH(Y$4,'ART Totals'!$Z$250:$AT$250,0))*VLOOKUP($V84,'Algorithms &amp; Assumptions'!$B$10:$H$129,5,FALSE))
+(INDEX('ART Forecast'!$C$131:$W$250,MATCH($V84,'ART Forecast'!$B$131:$B$250,0),MATCH(Y$4,'ART Forecast'!$C$130:$W$130,0))*VLOOKUP($V84,'Algorithms &amp; Assumptions'!$B$10:$H$129,6,FALSE)*(1-VLOOKUP($V84,'Algorithms &amp; Assumptions'!$B$10:$J$129,9,FALSE))
+(INDEX('ART Forecast'!$C$131:$W$250,MATCH($V84,'ART Forecast'!$B$131:$B$250,0),MATCH(Y$4,'ART Forecast'!$C$130:$W$130,0))*VLOOKUP($V84,'Algorithms &amp; Assumptions'!$B$10:$H$129,7,FALSE)*VLOOKUP($V84,'Algorithms &amp; Assumptions'!$B$10:$J$129,9,FALSE)*(VLOOKUP($V84,'Algorithms &amp; Assumptions'!$B$10:$C$129,2,FALSE))))</f>
        <v>0</v>
      </c>
      <c r="Z84" s="63">
        <f>(INDEX('ART Totals'!$Z$251:$AT$370,MATCH($V84,'ART Totals'!$Y$251:$Y$370,0),MATCH(Z$4,'ART Totals'!$Z$250:$AT$250,0))*VLOOKUP($V84,'Algorithms &amp; Assumptions'!$B$10:$H$129,5,FALSE))
+(INDEX('ART Forecast'!$C$131:$W$250,MATCH($V84,'ART Forecast'!$B$131:$B$250,0),MATCH(Z$4,'ART Forecast'!$C$130:$W$130,0))*VLOOKUP($V84,'Algorithms &amp; Assumptions'!$B$10:$H$129,6,FALSE)*(1-VLOOKUP($V84,'Algorithms &amp; Assumptions'!$B$10:$J$129,9,FALSE))
+(INDEX('ART Forecast'!$C$131:$W$250,MATCH($V84,'ART Forecast'!$B$131:$B$250,0),MATCH(Z$4,'ART Forecast'!$C$130:$W$130,0))*VLOOKUP($V84,'Algorithms &amp; Assumptions'!$B$10:$H$129,7,FALSE)*VLOOKUP($V84,'Algorithms &amp; Assumptions'!$B$10:$J$129,9,FALSE)*(VLOOKUP($V84,'Algorithms &amp; Assumptions'!$B$10:$C$129,2,FALSE))))</f>
        <v>0</v>
      </c>
      <c r="AA84" s="63">
        <f>(INDEX('ART Totals'!$Z$251:$AT$370,MATCH($V84,'ART Totals'!$Y$251:$Y$370,0),MATCH(AA$4,'ART Totals'!$Z$250:$AT$250,0))*VLOOKUP($V84,'Algorithms &amp; Assumptions'!$B$10:$H$129,5,FALSE))
+(INDEX('ART Forecast'!$C$131:$W$250,MATCH($V84,'ART Forecast'!$B$131:$B$250,0),MATCH(AA$4,'ART Forecast'!$C$130:$W$130,0))*VLOOKUP($V84,'Algorithms &amp; Assumptions'!$B$10:$H$129,6,FALSE)*(1-VLOOKUP($V84,'Algorithms &amp; Assumptions'!$B$10:$J$129,9,FALSE))
+(INDEX('ART Forecast'!$C$131:$W$250,MATCH($V84,'ART Forecast'!$B$131:$B$250,0),MATCH(AA$4,'ART Forecast'!$C$130:$W$130,0))*VLOOKUP($V84,'Algorithms &amp; Assumptions'!$B$10:$H$129,7,FALSE)*VLOOKUP($V84,'Algorithms &amp; Assumptions'!$B$10:$J$129,9,FALSE)*(VLOOKUP($V84,'Algorithms &amp; Assumptions'!$B$10:$C$129,2,FALSE))))</f>
        <v>0</v>
      </c>
      <c r="AB84" s="63">
        <f>(INDEX('ART Totals'!$Z$251:$AT$370,MATCH($V84,'ART Totals'!$Y$251:$Y$370,0),MATCH(AB$4,'ART Totals'!$Z$250:$AT$250,0))*VLOOKUP($V84,'Algorithms &amp; Assumptions'!$B$10:$H$129,5,FALSE))
+(INDEX('ART Forecast'!$C$131:$W$250,MATCH($V84,'ART Forecast'!$B$131:$B$250,0),MATCH(AB$4,'ART Forecast'!$C$130:$W$130,0))*VLOOKUP($V84,'Algorithms &amp; Assumptions'!$B$10:$H$129,6,FALSE)*(1-VLOOKUP($V84,'Algorithms &amp; Assumptions'!$B$10:$J$129,9,FALSE))
+(INDEX('ART Forecast'!$C$131:$W$250,MATCH($V84,'ART Forecast'!$B$131:$B$250,0),MATCH(AB$4,'ART Forecast'!$C$130:$W$130,0))*VLOOKUP($V84,'Algorithms &amp; Assumptions'!$B$10:$H$129,7,FALSE)*VLOOKUP($V84,'Algorithms &amp; Assumptions'!$B$10:$J$129,9,FALSE)*(VLOOKUP($V84,'Algorithms &amp; Assumptions'!$B$10:$C$129,2,FALSE))))</f>
        <v>0</v>
      </c>
      <c r="AC84" s="63">
        <f>(INDEX('ART Totals'!$Z$251:$AT$370,MATCH($V84,'ART Totals'!$Y$251:$Y$370,0),MATCH(AC$4,'ART Totals'!$Z$250:$AT$250,0))*VLOOKUP($V84,'Algorithms &amp; Assumptions'!$B$10:$H$129,5,FALSE))
+(INDEX('ART Forecast'!$C$131:$W$250,MATCH($V84,'ART Forecast'!$B$131:$B$250,0),MATCH(AC$4,'ART Forecast'!$C$130:$W$130,0))*VLOOKUP($V84,'Algorithms &amp; Assumptions'!$B$10:$H$129,6,FALSE)*(1-VLOOKUP($V84,'Algorithms &amp; Assumptions'!$B$10:$J$129,9,FALSE))
+(INDEX('ART Forecast'!$C$131:$W$250,MATCH($V84,'ART Forecast'!$B$131:$B$250,0),MATCH(AC$4,'ART Forecast'!$C$130:$W$130,0))*VLOOKUP($V84,'Algorithms &amp; Assumptions'!$B$10:$H$129,7,FALSE)*VLOOKUP($V84,'Algorithms &amp; Assumptions'!$B$10:$J$129,9,FALSE)*(VLOOKUP($V84,'Algorithms &amp; Assumptions'!$B$10:$C$129,2,FALSE))))</f>
        <v>0</v>
      </c>
    </row>
    <row r="85" spans="2:29" x14ac:dyDescent="0.35">
      <c r="B85" s="29" t="str">
        <f>'ART Totals'!B84</f>
        <v>Morocco</v>
      </c>
      <c r="C85" s="25">
        <f t="shared" si="15"/>
        <v>3242.9448699999994</v>
      </c>
      <c r="D85" s="25">
        <f t="shared" si="16"/>
        <v>3768.1137266666665</v>
      </c>
      <c r="E85" s="25">
        <f t="shared" si="17"/>
        <v>3932.2259166666677</v>
      </c>
      <c r="F85" s="25">
        <f t="shared" si="18"/>
        <v>4096.3381066666652</v>
      </c>
      <c r="G85" s="25">
        <f t="shared" si="19"/>
        <v>4260.450296666666</v>
      </c>
      <c r="H85" s="25">
        <f t="shared" si="20"/>
        <v>4424.5624866666676</v>
      </c>
      <c r="I85" s="25">
        <f t="shared" si="21"/>
        <v>4588.6746766666629</v>
      </c>
      <c r="M85" s="29" t="str">
        <f t="shared" si="13"/>
        <v>Morocco</v>
      </c>
      <c r="N85" s="62">
        <f>(INDEX('ART Totals'!$Z$128:$AT$274,MATCH($M85,'ART Totals'!$Y$128:$Y$274,0),MATCH(N$4,'ART Totals'!$Z$127:$AT$127,0))*VLOOKUP($M85,'Algorithms &amp; Assumptions'!$B$10:$H$129,5,FALSE))
+(INDEX('ART Forecast'!$C$8:$W$127,MATCH($M85,'ART Forecast'!$B$8:$B$127,0),MATCH(N$4,'ART Forecast'!$C$7:$W$7,0))*VLOOKUP($M85,'Algorithms &amp; Assumptions'!$B$10:$H$129,6,FALSE)*(1-VLOOKUP($M85,'Algorithms &amp; Assumptions'!$B$10:$J$129,9,FALSE))
+(INDEX('ART Forecast'!$C$8:$W$127,MATCH($M85,'ART Forecast'!$B$8:$B$127,0),MATCH(N$4,'ART Forecast'!$C$7:$W$7,0))*VLOOKUP($M85,'Algorithms &amp; Assumptions'!$B$10:$H$129,7,FALSE)*VLOOKUP($M85,'Algorithms &amp; Assumptions'!$B$10:$J$129,9,FALSE)*(VLOOKUP($M85,'Algorithms &amp; Assumptions'!$B$10:$C$129,2,FALSE))))</f>
        <v>3115.2666599999993</v>
      </c>
      <c r="O85" s="62">
        <f>(INDEX('ART Totals'!$Z$128:$AT$274,MATCH($M85,'ART Totals'!$Y$128:$Y$274,0),MATCH(O$4,'ART Totals'!$Z$127:$AT$127,0))*VLOOKUP($M85,'Algorithms &amp; Assumptions'!$B$10:$H$129,5,FALSE))
+(INDEX('ART Forecast'!$C$8:$W$127,MATCH($M85,'ART Forecast'!$B$8:$B$127,0),MATCH(O$4,'ART Forecast'!$C$7:$W$7,0))*VLOOKUP($M85,'Algorithms &amp; Assumptions'!$B$10:$H$129,6,FALSE)*(1-VLOOKUP($M85,'Algorithms &amp; Assumptions'!$B$10:$J$129,9,FALSE))
+(INDEX('ART Forecast'!$C$8:$W$127,MATCH($M85,'ART Forecast'!$B$8:$B$127,0),MATCH(O$4,'ART Forecast'!$C$7:$W$7,0))*VLOOKUP($M85,'Algorithms &amp; Assumptions'!$B$10:$H$129,7,FALSE)*VLOOKUP($M85,'Algorithms &amp; Assumptions'!$B$10:$J$129,9,FALSE)*(VLOOKUP($M85,'Algorithms &amp; Assumptions'!$B$10:$C$129,2,FALSE))))</f>
        <v>3585.5150833333332</v>
      </c>
      <c r="P85" s="62">
        <f>(INDEX('ART Totals'!$Z$128:$AT$274,MATCH($M85,'ART Totals'!$Y$128:$Y$274,0),MATCH(P$4,'ART Totals'!$Z$127:$AT$127,0))*VLOOKUP($M85,'Algorithms &amp; Assumptions'!$B$10:$H$129,5,FALSE))
+(INDEX('ART Forecast'!$C$8:$W$127,MATCH($M85,'ART Forecast'!$B$8:$B$127,0),MATCH(P$4,'ART Forecast'!$C$7:$W$7,0))*VLOOKUP($M85,'Algorithms &amp; Assumptions'!$B$10:$H$129,6,FALSE)*(1-VLOOKUP($M85,'Algorithms &amp; Assumptions'!$B$10:$J$129,9,FALSE))
+(INDEX('ART Forecast'!$C$8:$W$127,MATCH($M85,'ART Forecast'!$B$8:$B$127,0),MATCH(P$4,'ART Forecast'!$C$7:$W$7,0))*VLOOKUP($M85,'Algorithms &amp; Assumptions'!$B$10:$H$129,7,FALSE)*VLOOKUP($M85,'Algorithms &amp; Assumptions'!$B$10:$J$129,9,FALSE)*(VLOOKUP($M85,'Algorithms &amp; Assumptions'!$B$10:$C$129,2,FALSE))))</f>
        <v>3744.5735066666675</v>
      </c>
      <c r="Q85" s="62">
        <f>(INDEX('ART Totals'!$Z$128:$AT$274,MATCH($M85,'ART Totals'!$Y$128:$Y$274,0),MATCH(Q$4,'ART Totals'!$Z$127:$AT$127,0))*VLOOKUP($M85,'Algorithms &amp; Assumptions'!$B$10:$H$129,5,FALSE))
+(INDEX('ART Forecast'!$C$8:$W$127,MATCH($M85,'ART Forecast'!$B$8:$B$127,0),MATCH(Q$4,'ART Forecast'!$C$7:$W$7,0))*VLOOKUP($M85,'Algorithms &amp; Assumptions'!$B$10:$H$129,6,FALSE)*(1-VLOOKUP($M85,'Algorithms &amp; Assumptions'!$B$10:$J$129,9,FALSE))
+(INDEX('ART Forecast'!$C$8:$W$127,MATCH($M85,'ART Forecast'!$B$8:$B$127,0),MATCH(Q$4,'ART Forecast'!$C$7:$W$7,0))*VLOOKUP($M85,'Algorithms &amp; Assumptions'!$B$10:$H$129,7,FALSE)*VLOOKUP($M85,'Algorithms &amp; Assumptions'!$B$10:$J$129,9,FALSE)*(VLOOKUP($M85,'Algorithms &amp; Assumptions'!$B$10:$C$129,2,FALSE))))</f>
        <v>3903.6319299999982</v>
      </c>
      <c r="R85" s="62">
        <f>(INDEX('ART Totals'!$Z$128:$AT$274,MATCH($M85,'ART Totals'!$Y$128:$Y$274,0),MATCH(R$4,'ART Totals'!$Z$127:$AT$127,0))*VLOOKUP($M85,'Algorithms &amp; Assumptions'!$B$10:$H$129,5,FALSE))
+(INDEX('ART Forecast'!$C$8:$W$127,MATCH($M85,'ART Forecast'!$B$8:$B$127,0),MATCH(R$4,'ART Forecast'!$C$7:$W$7,0))*VLOOKUP($M85,'Algorithms &amp; Assumptions'!$B$10:$H$129,6,FALSE)*(1-VLOOKUP($M85,'Algorithms &amp; Assumptions'!$B$10:$J$129,9,FALSE))
+(INDEX('ART Forecast'!$C$8:$W$127,MATCH($M85,'ART Forecast'!$B$8:$B$127,0),MATCH(R$4,'ART Forecast'!$C$7:$W$7,0))*VLOOKUP($M85,'Algorithms &amp; Assumptions'!$B$10:$H$129,7,FALSE)*VLOOKUP($M85,'Algorithms &amp; Assumptions'!$B$10:$J$129,9,FALSE)*(VLOOKUP($M85,'Algorithms &amp; Assumptions'!$B$10:$C$129,2,FALSE))))</f>
        <v>4062.6903533333325</v>
      </c>
      <c r="S85" s="62">
        <f>(INDEX('ART Totals'!$Z$128:$AT$274,MATCH($M85,'ART Totals'!$Y$128:$Y$274,0),MATCH(S$4,'ART Totals'!$Z$127:$AT$127,0))*VLOOKUP($M85,'Algorithms &amp; Assumptions'!$B$10:$H$129,5,FALSE))
+(INDEX('ART Forecast'!$C$8:$W$127,MATCH($M85,'ART Forecast'!$B$8:$B$127,0),MATCH(S$4,'ART Forecast'!$C$7:$W$7,0))*VLOOKUP($M85,'Algorithms &amp; Assumptions'!$B$10:$H$129,6,FALSE)*(1-VLOOKUP($M85,'Algorithms &amp; Assumptions'!$B$10:$J$129,9,FALSE))
+(INDEX('ART Forecast'!$C$8:$W$127,MATCH($M85,'ART Forecast'!$B$8:$B$127,0),MATCH(S$4,'ART Forecast'!$C$7:$W$7,0))*VLOOKUP($M85,'Algorithms &amp; Assumptions'!$B$10:$H$129,7,FALSE)*VLOOKUP($M85,'Algorithms &amp; Assumptions'!$B$10:$J$129,9,FALSE)*(VLOOKUP($M85,'Algorithms &amp; Assumptions'!$B$10:$C$129,2,FALSE))))</f>
        <v>4221.7487766666673</v>
      </c>
      <c r="T85" s="62">
        <f>(INDEX('ART Totals'!$Z$128:$AT$274,MATCH($M85,'ART Totals'!$Y$128:$Y$274,0),MATCH(T$4,'ART Totals'!$Z$127:$AT$127,0))*VLOOKUP($M85,'Algorithms &amp; Assumptions'!$B$10:$H$129,5,FALSE))
+(INDEX('ART Forecast'!$C$8:$W$127,MATCH($M85,'ART Forecast'!$B$8:$B$127,0),MATCH(T$4,'ART Forecast'!$C$7:$W$7,0))*VLOOKUP($M85,'Algorithms &amp; Assumptions'!$B$10:$H$129,6,FALSE)*(1-VLOOKUP($M85,'Algorithms &amp; Assumptions'!$B$10:$J$129,9,FALSE))
+(INDEX('ART Forecast'!$C$8:$W$127,MATCH($M85,'ART Forecast'!$B$8:$B$127,0),MATCH(T$4,'ART Forecast'!$C$7:$W$7,0))*VLOOKUP($M85,'Algorithms &amp; Assumptions'!$B$10:$H$129,7,FALSE)*VLOOKUP($M85,'Algorithms &amp; Assumptions'!$B$10:$J$129,9,FALSE)*(VLOOKUP($M85,'Algorithms &amp; Assumptions'!$B$10:$C$129,2,FALSE))))</f>
        <v>4380.8071999999966</v>
      </c>
      <c r="U85" s="6"/>
      <c r="V85" s="29" t="str">
        <f t="shared" si="14"/>
        <v>Morocco</v>
      </c>
      <c r="W85" s="63">
        <f>(INDEX('ART Totals'!$Z$251:$AT$370,MATCH($V85,'ART Totals'!$Y$251:$Y$370,0),MATCH(W$4,'ART Totals'!$Z$250:$AT$250,0))*VLOOKUP($V85,'Algorithms &amp; Assumptions'!$B$10:$H$129,5,FALSE))
+(INDEX('ART Forecast'!$C$131:$W$250,MATCH($V85,'ART Forecast'!$B$131:$B$250,0),MATCH(W$4,'ART Forecast'!$C$130:$W$130,0))*VLOOKUP($V85,'Algorithms &amp; Assumptions'!$B$10:$H$129,6,FALSE)*(1-VLOOKUP($V85,'Algorithms &amp; Assumptions'!$B$10:$J$129,9,FALSE))
+(INDEX('ART Forecast'!$C$131:$W$250,MATCH($V85,'ART Forecast'!$B$131:$B$250,0),MATCH(W$4,'ART Forecast'!$C$130:$W$130,0))*VLOOKUP($V85,'Algorithms &amp; Assumptions'!$B$10:$H$129,7,FALSE)*VLOOKUP($V85,'Algorithms &amp; Assumptions'!$B$10:$J$129,9,FALSE)*(VLOOKUP($V85,'Algorithms &amp; Assumptions'!$B$10:$C$129,2,FALSE))))</f>
        <v>127.67821000000002</v>
      </c>
      <c r="X85" s="63">
        <f>(INDEX('ART Totals'!$Z$251:$AT$370,MATCH($V85,'ART Totals'!$Y$251:$Y$370,0),MATCH(X$4,'ART Totals'!$Z$250:$AT$250,0))*VLOOKUP($V85,'Algorithms &amp; Assumptions'!$B$10:$H$129,5,FALSE))
+(INDEX('ART Forecast'!$C$131:$W$250,MATCH($V85,'ART Forecast'!$B$131:$B$250,0),MATCH(X$4,'ART Forecast'!$C$130:$W$130,0))*VLOOKUP($V85,'Algorithms &amp; Assumptions'!$B$10:$H$129,6,FALSE)*(1-VLOOKUP($V85,'Algorithms &amp; Assumptions'!$B$10:$J$129,9,FALSE))
+(INDEX('ART Forecast'!$C$131:$W$250,MATCH($V85,'ART Forecast'!$B$131:$B$250,0),MATCH(X$4,'ART Forecast'!$C$130:$W$130,0))*VLOOKUP($V85,'Algorithms &amp; Assumptions'!$B$10:$H$129,7,FALSE)*VLOOKUP($V85,'Algorithms &amp; Assumptions'!$B$10:$J$129,9,FALSE)*(VLOOKUP($V85,'Algorithms &amp; Assumptions'!$B$10:$C$129,2,FALSE))))</f>
        <v>182.59864333333337</v>
      </c>
      <c r="Y85" s="63">
        <f>(INDEX('ART Totals'!$Z$251:$AT$370,MATCH($V85,'ART Totals'!$Y$251:$Y$370,0),MATCH(Y$4,'ART Totals'!$Z$250:$AT$250,0))*VLOOKUP($V85,'Algorithms &amp; Assumptions'!$B$10:$H$129,5,FALSE))
+(INDEX('ART Forecast'!$C$131:$W$250,MATCH($V85,'ART Forecast'!$B$131:$B$250,0),MATCH(Y$4,'ART Forecast'!$C$130:$W$130,0))*VLOOKUP($V85,'Algorithms &amp; Assumptions'!$B$10:$H$129,6,FALSE)*(1-VLOOKUP($V85,'Algorithms &amp; Assumptions'!$B$10:$J$129,9,FALSE))
+(INDEX('ART Forecast'!$C$131:$W$250,MATCH($V85,'ART Forecast'!$B$131:$B$250,0),MATCH(Y$4,'ART Forecast'!$C$130:$W$130,0))*VLOOKUP($V85,'Algorithms &amp; Assumptions'!$B$10:$H$129,7,FALSE)*VLOOKUP($V85,'Algorithms &amp; Assumptions'!$B$10:$J$129,9,FALSE)*(VLOOKUP($V85,'Algorithms &amp; Assumptions'!$B$10:$C$129,2,FALSE))))</f>
        <v>187.65241000000006</v>
      </c>
      <c r="Z85" s="63">
        <f>(INDEX('ART Totals'!$Z$251:$AT$370,MATCH($V85,'ART Totals'!$Y$251:$Y$370,0),MATCH(Z$4,'ART Totals'!$Z$250:$AT$250,0))*VLOOKUP($V85,'Algorithms &amp; Assumptions'!$B$10:$H$129,5,FALSE))
+(INDEX('ART Forecast'!$C$131:$W$250,MATCH($V85,'ART Forecast'!$B$131:$B$250,0),MATCH(Z$4,'ART Forecast'!$C$130:$W$130,0))*VLOOKUP($V85,'Algorithms &amp; Assumptions'!$B$10:$H$129,6,FALSE)*(1-VLOOKUP($V85,'Algorithms &amp; Assumptions'!$B$10:$J$129,9,FALSE))
+(INDEX('ART Forecast'!$C$131:$W$250,MATCH($V85,'ART Forecast'!$B$131:$B$250,0),MATCH(Z$4,'ART Forecast'!$C$130:$W$130,0))*VLOOKUP($V85,'Algorithms &amp; Assumptions'!$B$10:$H$129,7,FALSE)*VLOOKUP($V85,'Algorithms &amp; Assumptions'!$B$10:$J$129,9,FALSE)*(VLOOKUP($V85,'Algorithms &amp; Assumptions'!$B$10:$C$129,2,FALSE))))</f>
        <v>192.70617666666675</v>
      </c>
      <c r="AA85" s="63">
        <f>(INDEX('ART Totals'!$Z$251:$AT$370,MATCH($V85,'ART Totals'!$Y$251:$Y$370,0),MATCH(AA$4,'ART Totals'!$Z$250:$AT$250,0))*VLOOKUP($V85,'Algorithms &amp; Assumptions'!$B$10:$H$129,5,FALSE))
+(INDEX('ART Forecast'!$C$131:$W$250,MATCH($V85,'ART Forecast'!$B$131:$B$250,0),MATCH(AA$4,'ART Forecast'!$C$130:$W$130,0))*VLOOKUP($V85,'Algorithms &amp; Assumptions'!$B$10:$H$129,6,FALSE)*(1-VLOOKUP($V85,'Algorithms &amp; Assumptions'!$B$10:$J$129,9,FALSE))
+(INDEX('ART Forecast'!$C$131:$W$250,MATCH($V85,'ART Forecast'!$B$131:$B$250,0),MATCH(AA$4,'ART Forecast'!$C$130:$W$130,0))*VLOOKUP($V85,'Algorithms &amp; Assumptions'!$B$10:$H$129,7,FALSE)*VLOOKUP($V85,'Algorithms &amp; Assumptions'!$B$10:$J$129,9,FALSE)*(VLOOKUP($V85,'Algorithms &amp; Assumptions'!$B$10:$C$129,2,FALSE))))</f>
        <v>197.75994333333341</v>
      </c>
      <c r="AB85" s="63">
        <f>(INDEX('ART Totals'!$Z$251:$AT$370,MATCH($V85,'ART Totals'!$Y$251:$Y$370,0),MATCH(AB$4,'ART Totals'!$Z$250:$AT$250,0))*VLOOKUP($V85,'Algorithms &amp; Assumptions'!$B$10:$H$129,5,FALSE))
+(INDEX('ART Forecast'!$C$131:$W$250,MATCH($V85,'ART Forecast'!$B$131:$B$250,0),MATCH(AB$4,'ART Forecast'!$C$130:$W$130,0))*VLOOKUP($V85,'Algorithms &amp; Assumptions'!$B$10:$H$129,6,FALSE)*(1-VLOOKUP($V85,'Algorithms &amp; Assumptions'!$B$10:$J$129,9,FALSE))
+(INDEX('ART Forecast'!$C$131:$W$250,MATCH($V85,'ART Forecast'!$B$131:$B$250,0),MATCH(AB$4,'ART Forecast'!$C$130:$W$130,0))*VLOOKUP($V85,'Algorithms &amp; Assumptions'!$B$10:$H$129,7,FALSE)*VLOOKUP($V85,'Algorithms &amp; Assumptions'!$B$10:$J$129,9,FALSE)*(VLOOKUP($V85,'Algorithms &amp; Assumptions'!$B$10:$C$129,2,FALSE))))</f>
        <v>202.81371000000004</v>
      </c>
      <c r="AC85" s="63">
        <f>(INDEX('ART Totals'!$Z$251:$AT$370,MATCH($V85,'ART Totals'!$Y$251:$Y$370,0),MATCH(AC$4,'ART Totals'!$Z$250:$AT$250,0))*VLOOKUP($V85,'Algorithms &amp; Assumptions'!$B$10:$H$129,5,FALSE))
+(INDEX('ART Forecast'!$C$131:$W$250,MATCH($V85,'ART Forecast'!$B$131:$B$250,0),MATCH(AC$4,'ART Forecast'!$C$130:$W$130,0))*VLOOKUP($V85,'Algorithms &amp; Assumptions'!$B$10:$H$129,6,FALSE)*(1-VLOOKUP($V85,'Algorithms &amp; Assumptions'!$B$10:$J$129,9,FALSE))
+(INDEX('ART Forecast'!$C$131:$W$250,MATCH($V85,'ART Forecast'!$B$131:$B$250,0),MATCH(AC$4,'ART Forecast'!$C$130:$W$130,0))*VLOOKUP($V85,'Algorithms &amp; Assumptions'!$B$10:$H$129,7,FALSE)*VLOOKUP($V85,'Algorithms &amp; Assumptions'!$B$10:$J$129,9,FALSE)*(VLOOKUP($V85,'Algorithms &amp; Assumptions'!$B$10:$C$129,2,FALSE))))</f>
        <v>207.86747666666673</v>
      </c>
    </row>
    <row r="86" spans="2:29" x14ac:dyDescent="0.35">
      <c r="B86" s="29" t="str">
        <f>'ART Totals'!B85</f>
        <v>Mozambique</v>
      </c>
      <c r="C86" s="25">
        <f t="shared" si="15"/>
        <v>657999.63328000018</v>
      </c>
      <c r="D86" s="25">
        <f t="shared" si="16"/>
        <v>648818.66837333341</v>
      </c>
      <c r="E86" s="25">
        <f t="shared" si="17"/>
        <v>690963.88679999986</v>
      </c>
      <c r="F86" s="25">
        <f t="shared" si="18"/>
        <v>727329.10278516111</v>
      </c>
      <c r="G86" s="25">
        <f t="shared" si="19"/>
        <v>612751.29378764355</v>
      </c>
      <c r="H86" s="25">
        <f t="shared" si="20"/>
        <v>611942.2251193116</v>
      </c>
      <c r="I86" s="25">
        <f t="shared" si="21"/>
        <v>634626.86289820017</v>
      </c>
      <c r="M86" s="29" t="str">
        <f t="shared" si="13"/>
        <v>Mozambique</v>
      </c>
      <c r="N86" s="62">
        <f>(INDEX('ART Totals'!$Z$128:$AT$274,MATCH($M86,'ART Totals'!$Y$128:$Y$274,0),MATCH(N$4,'ART Totals'!$Z$127:$AT$127,0))*VLOOKUP($M86,'Algorithms &amp; Assumptions'!$B$10:$H$129,5,FALSE))
+(INDEX('ART Forecast'!$C$8:$W$127,MATCH($M86,'ART Forecast'!$B$8:$B$127,0),MATCH(N$4,'ART Forecast'!$C$7:$W$7,0))*VLOOKUP($M86,'Algorithms &amp; Assumptions'!$B$10:$H$129,6,FALSE)*(1-VLOOKUP($M86,'Algorithms &amp; Assumptions'!$B$10:$J$129,9,FALSE))
+(INDEX('ART Forecast'!$C$8:$W$127,MATCH($M86,'ART Forecast'!$B$8:$B$127,0),MATCH(N$4,'ART Forecast'!$C$7:$W$7,0))*VLOOKUP($M86,'Algorithms &amp; Assumptions'!$B$10:$H$129,7,FALSE)*VLOOKUP($M86,'Algorithms &amp; Assumptions'!$B$10:$J$129,9,FALSE)*(VLOOKUP($M86,'Algorithms &amp; Assumptions'!$B$10:$C$129,2,FALSE))))</f>
        <v>619131.0012800002</v>
      </c>
      <c r="O86" s="62">
        <f>(INDEX('ART Totals'!$Z$128:$AT$274,MATCH($M86,'ART Totals'!$Y$128:$Y$274,0),MATCH(O$4,'ART Totals'!$Z$127:$AT$127,0))*VLOOKUP($M86,'Algorithms &amp; Assumptions'!$B$10:$H$129,5,FALSE))
+(INDEX('ART Forecast'!$C$8:$W$127,MATCH($M86,'ART Forecast'!$B$8:$B$127,0),MATCH(O$4,'ART Forecast'!$C$7:$W$7,0))*VLOOKUP($M86,'Algorithms &amp; Assumptions'!$B$10:$H$129,6,FALSE)*(1-VLOOKUP($M86,'Algorithms &amp; Assumptions'!$B$10:$J$129,9,FALSE))
+(INDEX('ART Forecast'!$C$8:$W$127,MATCH($M86,'ART Forecast'!$B$8:$B$127,0),MATCH(O$4,'ART Forecast'!$C$7:$W$7,0))*VLOOKUP($M86,'Algorithms &amp; Assumptions'!$B$10:$H$129,7,FALSE)*VLOOKUP($M86,'Algorithms &amp; Assumptions'!$B$10:$J$129,9,FALSE)*(VLOOKUP($M86,'Algorithms &amp; Assumptions'!$B$10:$C$129,2,FALSE))))</f>
        <v>615118.09450666676</v>
      </c>
      <c r="P86" s="62">
        <f>(INDEX('ART Totals'!$Z$128:$AT$274,MATCH($M86,'ART Totals'!$Y$128:$Y$274,0),MATCH(P$4,'ART Totals'!$Z$127:$AT$127,0))*VLOOKUP($M86,'Algorithms &amp; Assumptions'!$B$10:$H$129,5,FALSE))
+(INDEX('ART Forecast'!$C$8:$W$127,MATCH($M86,'ART Forecast'!$B$8:$B$127,0),MATCH(P$4,'ART Forecast'!$C$7:$W$7,0))*VLOOKUP($M86,'Algorithms &amp; Assumptions'!$B$10:$H$129,6,FALSE)*(1-VLOOKUP($M86,'Algorithms &amp; Assumptions'!$B$10:$J$129,9,FALSE))
+(INDEX('ART Forecast'!$C$8:$W$127,MATCH($M86,'ART Forecast'!$B$8:$B$127,0),MATCH(P$4,'ART Forecast'!$C$7:$W$7,0))*VLOOKUP($M86,'Algorithms &amp; Assumptions'!$B$10:$H$129,7,FALSE)*VLOOKUP($M86,'Algorithms &amp; Assumptions'!$B$10:$J$129,9,FALSE)*(VLOOKUP($M86,'Algorithms &amp; Assumptions'!$B$10:$C$129,2,FALSE))))</f>
        <v>656040.95773333323</v>
      </c>
      <c r="Q86" s="62">
        <f>(INDEX('ART Totals'!$Z$128:$AT$274,MATCH($M86,'ART Totals'!$Y$128:$Y$274,0),MATCH(Q$4,'ART Totals'!$Z$127:$AT$127,0))*VLOOKUP($M86,'Algorithms &amp; Assumptions'!$B$10:$H$129,5,FALSE))
+(INDEX('ART Forecast'!$C$8:$W$127,MATCH($M86,'ART Forecast'!$B$8:$B$127,0),MATCH(Q$4,'ART Forecast'!$C$7:$W$7,0))*VLOOKUP($M86,'Algorithms &amp; Assumptions'!$B$10:$H$129,6,FALSE)*(1-VLOOKUP($M86,'Algorithms &amp; Assumptions'!$B$10:$J$129,9,FALSE))
+(INDEX('ART Forecast'!$C$8:$W$127,MATCH($M86,'ART Forecast'!$B$8:$B$127,0),MATCH(Q$4,'ART Forecast'!$C$7:$W$7,0))*VLOOKUP($M86,'Algorithms &amp; Assumptions'!$B$10:$H$129,7,FALSE)*VLOOKUP($M86,'Algorithms &amp; Assumptions'!$B$10:$J$129,9,FALSE)*(VLOOKUP($M86,'Algorithms &amp; Assumptions'!$B$10:$C$129,2,FALSE))))</f>
        <v>691183.81851849449</v>
      </c>
      <c r="R86" s="62">
        <f>(INDEX('ART Totals'!$Z$128:$AT$274,MATCH($M86,'ART Totals'!$Y$128:$Y$274,0),MATCH(R$4,'ART Totals'!$Z$127:$AT$127,0))*VLOOKUP($M86,'Algorithms &amp; Assumptions'!$B$10:$H$129,5,FALSE))
+(INDEX('ART Forecast'!$C$8:$W$127,MATCH($M86,'ART Forecast'!$B$8:$B$127,0),MATCH(R$4,'ART Forecast'!$C$7:$W$7,0))*VLOOKUP($M86,'Algorithms &amp; Assumptions'!$B$10:$H$129,6,FALSE)*(1-VLOOKUP($M86,'Algorithms &amp; Assumptions'!$B$10:$J$129,9,FALSE))
+(INDEX('ART Forecast'!$C$8:$W$127,MATCH($M86,'ART Forecast'!$B$8:$B$127,0),MATCH(R$4,'ART Forecast'!$C$7:$W$7,0))*VLOOKUP($M86,'Algorithms &amp; Assumptions'!$B$10:$H$129,7,FALSE)*VLOOKUP($M86,'Algorithms &amp; Assumptions'!$B$10:$J$129,9,FALSE)*(VLOOKUP($M86,'Algorithms &amp; Assumptions'!$B$10:$C$129,2,FALSE))))</f>
        <v>575383.65432097693</v>
      </c>
      <c r="S86" s="62">
        <f>(INDEX('ART Totals'!$Z$128:$AT$274,MATCH($M86,'ART Totals'!$Y$128:$Y$274,0),MATCH(S$4,'ART Totals'!$Z$127:$AT$127,0))*VLOOKUP($M86,'Algorithms &amp; Assumptions'!$B$10:$H$129,5,FALSE))
+(INDEX('ART Forecast'!$C$8:$W$127,MATCH($M86,'ART Forecast'!$B$8:$B$127,0),MATCH(S$4,'ART Forecast'!$C$7:$W$7,0))*VLOOKUP($M86,'Algorithms &amp; Assumptions'!$B$10:$H$129,6,FALSE)*(1-VLOOKUP($M86,'Algorithms &amp; Assumptions'!$B$10:$J$129,9,FALSE))
+(INDEX('ART Forecast'!$C$8:$W$127,MATCH($M86,'ART Forecast'!$B$8:$B$127,0),MATCH(S$4,'ART Forecast'!$C$7:$W$7,0))*VLOOKUP($M86,'Algorithms &amp; Assumptions'!$B$10:$H$129,7,FALSE)*VLOOKUP($M86,'Algorithms &amp; Assumptions'!$B$10:$J$129,9,FALSE)*(VLOOKUP($M86,'Algorithms &amp; Assumptions'!$B$10:$C$129,2,FALSE))))</f>
        <v>573352.23045264487</v>
      </c>
      <c r="T86" s="62">
        <f>(INDEX('ART Totals'!$Z$128:$AT$274,MATCH($M86,'ART Totals'!$Y$128:$Y$274,0),MATCH(T$4,'ART Totals'!$Z$127:$AT$127,0))*VLOOKUP($M86,'Algorithms &amp; Assumptions'!$B$10:$H$129,5,FALSE))
+(INDEX('ART Forecast'!$C$8:$W$127,MATCH($M86,'ART Forecast'!$B$8:$B$127,0),MATCH(T$4,'ART Forecast'!$C$7:$W$7,0))*VLOOKUP($M86,'Algorithms &amp; Assumptions'!$B$10:$H$129,6,FALSE)*(1-VLOOKUP($M86,'Algorithms &amp; Assumptions'!$B$10:$J$129,9,FALSE))
+(INDEX('ART Forecast'!$C$8:$W$127,MATCH($M86,'ART Forecast'!$B$8:$B$127,0),MATCH(T$4,'ART Forecast'!$C$7:$W$7,0))*VLOOKUP($M86,'Algorithms &amp; Assumptions'!$B$10:$H$129,7,FALSE)*VLOOKUP($M86,'Algorithms &amp; Assumptions'!$B$10:$J$129,9,FALSE)*(VLOOKUP($M86,'Algorithms &amp; Assumptions'!$B$10:$C$129,2,FALSE))))</f>
        <v>594814.51303153345</v>
      </c>
      <c r="U86" s="6"/>
      <c r="V86" s="29" t="str">
        <f t="shared" si="14"/>
        <v>Mozambique</v>
      </c>
      <c r="W86" s="63">
        <f>(INDEX('ART Totals'!$Z$251:$AT$370,MATCH($V86,'ART Totals'!$Y$251:$Y$370,0),MATCH(W$4,'ART Totals'!$Z$250:$AT$250,0))*VLOOKUP($V86,'Algorithms &amp; Assumptions'!$B$10:$H$129,5,FALSE))
+(INDEX('ART Forecast'!$C$131:$W$250,MATCH($V86,'ART Forecast'!$B$131:$B$250,0),MATCH(W$4,'ART Forecast'!$C$130:$W$130,0))*VLOOKUP($V86,'Algorithms &amp; Assumptions'!$B$10:$H$129,6,FALSE)*(1-VLOOKUP($V86,'Algorithms &amp; Assumptions'!$B$10:$J$129,9,FALSE))
+(INDEX('ART Forecast'!$C$131:$W$250,MATCH($V86,'ART Forecast'!$B$131:$B$250,0),MATCH(W$4,'ART Forecast'!$C$130:$W$130,0))*VLOOKUP($V86,'Algorithms &amp; Assumptions'!$B$10:$H$129,7,FALSE)*VLOOKUP($V86,'Algorithms &amp; Assumptions'!$B$10:$J$129,9,FALSE)*(VLOOKUP($V86,'Algorithms &amp; Assumptions'!$B$10:$C$129,2,FALSE))))</f>
        <v>38868.632000000005</v>
      </c>
      <c r="X86" s="63">
        <f>(INDEX('ART Totals'!$Z$251:$AT$370,MATCH($V86,'ART Totals'!$Y$251:$Y$370,0),MATCH(X$4,'ART Totals'!$Z$250:$AT$250,0))*VLOOKUP($V86,'Algorithms &amp; Assumptions'!$B$10:$H$129,5,FALSE))
+(INDEX('ART Forecast'!$C$131:$W$250,MATCH($V86,'ART Forecast'!$B$131:$B$250,0),MATCH(X$4,'ART Forecast'!$C$130:$W$130,0))*VLOOKUP($V86,'Algorithms &amp; Assumptions'!$B$10:$H$129,6,FALSE)*(1-VLOOKUP($V86,'Algorithms &amp; Assumptions'!$B$10:$J$129,9,FALSE))
+(INDEX('ART Forecast'!$C$131:$W$250,MATCH($V86,'ART Forecast'!$B$131:$B$250,0),MATCH(X$4,'ART Forecast'!$C$130:$W$130,0))*VLOOKUP($V86,'Algorithms &amp; Assumptions'!$B$10:$H$129,7,FALSE)*VLOOKUP($V86,'Algorithms &amp; Assumptions'!$B$10:$J$129,9,FALSE)*(VLOOKUP($V86,'Algorithms &amp; Assumptions'!$B$10:$C$129,2,FALSE))))</f>
        <v>33700.573866666666</v>
      </c>
      <c r="Y86" s="63">
        <f>(INDEX('ART Totals'!$Z$251:$AT$370,MATCH($V86,'ART Totals'!$Y$251:$Y$370,0),MATCH(Y$4,'ART Totals'!$Z$250:$AT$250,0))*VLOOKUP($V86,'Algorithms &amp; Assumptions'!$B$10:$H$129,5,FALSE))
+(INDEX('ART Forecast'!$C$131:$W$250,MATCH($V86,'ART Forecast'!$B$131:$B$250,0),MATCH(Y$4,'ART Forecast'!$C$130:$W$130,0))*VLOOKUP($V86,'Algorithms &amp; Assumptions'!$B$10:$H$129,6,FALSE)*(1-VLOOKUP($V86,'Algorithms &amp; Assumptions'!$B$10:$J$129,9,FALSE))
+(INDEX('ART Forecast'!$C$131:$W$250,MATCH($V86,'ART Forecast'!$B$131:$B$250,0),MATCH(Y$4,'ART Forecast'!$C$130:$W$130,0))*VLOOKUP($V86,'Algorithms &amp; Assumptions'!$B$10:$H$129,7,FALSE)*VLOOKUP($V86,'Algorithms &amp; Assumptions'!$B$10:$J$129,9,FALSE)*(VLOOKUP($V86,'Algorithms &amp; Assumptions'!$B$10:$C$129,2,FALSE))))</f>
        <v>34922.929066666664</v>
      </c>
      <c r="Z86" s="63">
        <f>(INDEX('ART Totals'!$Z$251:$AT$370,MATCH($V86,'ART Totals'!$Y$251:$Y$370,0),MATCH(Z$4,'ART Totals'!$Z$250:$AT$250,0))*VLOOKUP($V86,'Algorithms &amp; Assumptions'!$B$10:$H$129,5,FALSE))
+(INDEX('ART Forecast'!$C$131:$W$250,MATCH($V86,'ART Forecast'!$B$131:$B$250,0),MATCH(Z$4,'ART Forecast'!$C$130:$W$130,0))*VLOOKUP($V86,'Algorithms &amp; Assumptions'!$B$10:$H$129,6,FALSE)*(1-VLOOKUP($V86,'Algorithms &amp; Assumptions'!$B$10:$J$129,9,FALSE))
+(INDEX('ART Forecast'!$C$131:$W$250,MATCH($V86,'ART Forecast'!$B$131:$B$250,0),MATCH(Z$4,'ART Forecast'!$C$130:$W$130,0))*VLOOKUP($V86,'Algorithms &amp; Assumptions'!$B$10:$H$129,7,FALSE)*VLOOKUP($V86,'Algorithms &amp; Assumptions'!$B$10:$J$129,9,FALSE)*(VLOOKUP($V86,'Algorithms &amp; Assumptions'!$B$10:$C$129,2,FALSE))))</f>
        <v>36145.284266666662</v>
      </c>
      <c r="AA86" s="63">
        <f>(INDEX('ART Totals'!$Z$251:$AT$370,MATCH($V86,'ART Totals'!$Y$251:$Y$370,0),MATCH(AA$4,'ART Totals'!$Z$250:$AT$250,0))*VLOOKUP($V86,'Algorithms &amp; Assumptions'!$B$10:$H$129,5,FALSE))
+(INDEX('ART Forecast'!$C$131:$W$250,MATCH($V86,'ART Forecast'!$B$131:$B$250,0),MATCH(AA$4,'ART Forecast'!$C$130:$W$130,0))*VLOOKUP($V86,'Algorithms &amp; Assumptions'!$B$10:$H$129,6,FALSE)*(1-VLOOKUP($V86,'Algorithms &amp; Assumptions'!$B$10:$J$129,9,FALSE))
+(INDEX('ART Forecast'!$C$131:$W$250,MATCH($V86,'ART Forecast'!$B$131:$B$250,0),MATCH(AA$4,'ART Forecast'!$C$130:$W$130,0))*VLOOKUP($V86,'Algorithms &amp; Assumptions'!$B$10:$H$129,7,FALSE)*VLOOKUP($V86,'Algorithms &amp; Assumptions'!$B$10:$J$129,9,FALSE)*(VLOOKUP($V86,'Algorithms &amp; Assumptions'!$B$10:$C$129,2,FALSE))))</f>
        <v>37367.63946666666</v>
      </c>
      <c r="AB86" s="63">
        <f>(INDEX('ART Totals'!$Z$251:$AT$370,MATCH($V86,'ART Totals'!$Y$251:$Y$370,0),MATCH(AB$4,'ART Totals'!$Z$250:$AT$250,0))*VLOOKUP($V86,'Algorithms &amp; Assumptions'!$B$10:$H$129,5,FALSE))
+(INDEX('ART Forecast'!$C$131:$W$250,MATCH($V86,'ART Forecast'!$B$131:$B$250,0),MATCH(AB$4,'ART Forecast'!$C$130:$W$130,0))*VLOOKUP($V86,'Algorithms &amp; Assumptions'!$B$10:$H$129,6,FALSE)*(1-VLOOKUP($V86,'Algorithms &amp; Assumptions'!$B$10:$J$129,9,FALSE))
+(INDEX('ART Forecast'!$C$131:$W$250,MATCH($V86,'ART Forecast'!$B$131:$B$250,0),MATCH(AB$4,'ART Forecast'!$C$130:$W$130,0))*VLOOKUP($V86,'Algorithms &amp; Assumptions'!$B$10:$H$129,7,FALSE)*VLOOKUP($V86,'Algorithms &amp; Assumptions'!$B$10:$J$129,9,FALSE)*(VLOOKUP($V86,'Algorithms &amp; Assumptions'!$B$10:$C$129,2,FALSE))))</f>
        <v>38589.99466666668</v>
      </c>
      <c r="AC86" s="63">
        <f>(INDEX('ART Totals'!$Z$251:$AT$370,MATCH($V86,'ART Totals'!$Y$251:$Y$370,0),MATCH(AC$4,'ART Totals'!$Z$250:$AT$250,0))*VLOOKUP($V86,'Algorithms &amp; Assumptions'!$B$10:$H$129,5,FALSE))
+(INDEX('ART Forecast'!$C$131:$W$250,MATCH($V86,'ART Forecast'!$B$131:$B$250,0),MATCH(AC$4,'ART Forecast'!$C$130:$W$130,0))*VLOOKUP($V86,'Algorithms &amp; Assumptions'!$B$10:$H$129,6,FALSE)*(1-VLOOKUP($V86,'Algorithms &amp; Assumptions'!$B$10:$J$129,9,FALSE))
+(INDEX('ART Forecast'!$C$131:$W$250,MATCH($V86,'ART Forecast'!$B$131:$B$250,0),MATCH(AC$4,'ART Forecast'!$C$130:$W$130,0))*VLOOKUP($V86,'Algorithms &amp; Assumptions'!$B$10:$H$129,7,FALSE)*VLOOKUP($V86,'Algorithms &amp; Assumptions'!$B$10:$J$129,9,FALSE)*(VLOOKUP($V86,'Algorithms &amp; Assumptions'!$B$10:$C$129,2,FALSE))))</f>
        <v>39812.349866666678</v>
      </c>
    </row>
    <row r="87" spans="2:29" x14ac:dyDescent="0.35">
      <c r="B87" s="29" t="str">
        <f>'ART Totals'!B86</f>
        <v>Myanmar</v>
      </c>
      <c r="C87" s="25">
        <f t="shared" si="15"/>
        <v>52218.414600000011</v>
      </c>
      <c r="D87" s="25">
        <f t="shared" si="16"/>
        <v>44683.135639999979</v>
      </c>
      <c r="E87" s="25">
        <f t="shared" si="17"/>
        <v>45990.390013333315</v>
      </c>
      <c r="F87" s="25">
        <f t="shared" si="18"/>
        <v>47297.64438666666</v>
      </c>
      <c r="G87" s="25">
        <f t="shared" si="19"/>
        <v>48604.898759999982</v>
      </c>
      <c r="H87" s="25">
        <f t="shared" si="20"/>
        <v>49949.681466666654</v>
      </c>
      <c r="I87" s="25">
        <f t="shared" si="21"/>
        <v>51355.385839999988</v>
      </c>
      <c r="M87" s="29" t="str">
        <f t="shared" si="13"/>
        <v>Myanmar</v>
      </c>
      <c r="N87" s="62">
        <f>(INDEX('ART Totals'!$Z$128:$AT$274,MATCH($M87,'ART Totals'!$Y$128:$Y$274,0),MATCH(N$4,'ART Totals'!$Z$127:$AT$127,0))*VLOOKUP($M87,'Algorithms &amp; Assumptions'!$B$10:$H$129,5,FALSE))
+(INDEX('ART Forecast'!$C$8:$W$127,MATCH($M87,'ART Forecast'!$B$8:$B$127,0),MATCH(N$4,'ART Forecast'!$C$7:$W$7,0))*VLOOKUP($M87,'Algorithms &amp; Assumptions'!$B$10:$H$129,6,FALSE)*(1-VLOOKUP($M87,'Algorithms &amp; Assumptions'!$B$10:$J$129,9,FALSE))
+(INDEX('ART Forecast'!$C$8:$W$127,MATCH($M87,'ART Forecast'!$B$8:$B$127,0),MATCH(N$4,'ART Forecast'!$C$7:$W$7,0))*VLOOKUP($M87,'Algorithms &amp; Assumptions'!$B$10:$H$129,7,FALSE)*VLOOKUP($M87,'Algorithms &amp; Assumptions'!$B$10:$J$129,9,FALSE)*(VLOOKUP($M87,'Algorithms &amp; Assumptions'!$B$10:$C$129,2,FALSE))))</f>
        <v>51267.422360000011</v>
      </c>
      <c r="O87" s="62">
        <f>(INDEX('ART Totals'!$Z$128:$AT$274,MATCH($M87,'ART Totals'!$Y$128:$Y$274,0),MATCH(O$4,'ART Totals'!$Z$127:$AT$127,0))*VLOOKUP($M87,'Algorithms &amp; Assumptions'!$B$10:$H$129,5,FALSE))
+(INDEX('ART Forecast'!$C$8:$W$127,MATCH($M87,'ART Forecast'!$B$8:$B$127,0),MATCH(O$4,'ART Forecast'!$C$7:$W$7,0))*VLOOKUP($M87,'Algorithms &amp; Assumptions'!$B$10:$H$129,6,FALSE)*(1-VLOOKUP($M87,'Algorithms &amp; Assumptions'!$B$10:$J$129,9,FALSE))
+(INDEX('ART Forecast'!$C$8:$W$127,MATCH($M87,'ART Forecast'!$B$8:$B$127,0),MATCH(O$4,'ART Forecast'!$C$7:$W$7,0))*VLOOKUP($M87,'Algorithms &amp; Assumptions'!$B$10:$H$129,7,FALSE)*VLOOKUP($M87,'Algorithms &amp; Assumptions'!$B$10:$J$129,9,FALSE)*(VLOOKUP($M87,'Algorithms &amp; Assumptions'!$B$10:$C$129,2,FALSE))))</f>
        <v>44002.643666666649</v>
      </c>
      <c r="P87" s="62">
        <f>(INDEX('ART Totals'!$Z$128:$AT$274,MATCH($M87,'ART Totals'!$Y$128:$Y$274,0),MATCH(P$4,'ART Totals'!$Z$127:$AT$127,0))*VLOOKUP($M87,'Algorithms &amp; Assumptions'!$B$10:$H$129,5,FALSE))
+(INDEX('ART Forecast'!$C$8:$W$127,MATCH($M87,'ART Forecast'!$B$8:$B$127,0),MATCH(P$4,'ART Forecast'!$C$7:$W$7,0))*VLOOKUP($M87,'Algorithms &amp; Assumptions'!$B$10:$H$129,6,FALSE)*(1-VLOOKUP($M87,'Algorithms &amp; Assumptions'!$B$10:$J$129,9,FALSE))
+(INDEX('ART Forecast'!$C$8:$W$127,MATCH($M87,'ART Forecast'!$B$8:$B$127,0),MATCH(P$4,'ART Forecast'!$C$7:$W$7,0))*VLOOKUP($M87,'Algorithms &amp; Assumptions'!$B$10:$H$129,7,FALSE)*VLOOKUP($M87,'Algorithms &amp; Assumptions'!$B$10:$J$129,9,FALSE)*(VLOOKUP($M87,'Algorithms &amp; Assumptions'!$B$10:$C$129,2,FALSE))))</f>
        <v>45443.264973333316</v>
      </c>
      <c r="Q87" s="62">
        <f>(INDEX('ART Totals'!$Z$128:$AT$274,MATCH($M87,'ART Totals'!$Y$128:$Y$274,0),MATCH(Q$4,'ART Totals'!$Z$127:$AT$127,0))*VLOOKUP($M87,'Algorithms &amp; Assumptions'!$B$10:$H$129,5,FALSE))
+(INDEX('ART Forecast'!$C$8:$W$127,MATCH($M87,'ART Forecast'!$B$8:$B$127,0),MATCH(Q$4,'ART Forecast'!$C$7:$W$7,0))*VLOOKUP($M87,'Algorithms &amp; Assumptions'!$B$10:$H$129,6,FALSE)*(1-VLOOKUP($M87,'Algorithms &amp; Assumptions'!$B$10:$J$129,9,FALSE))
+(INDEX('ART Forecast'!$C$8:$W$127,MATCH($M87,'ART Forecast'!$B$8:$B$127,0),MATCH(Q$4,'ART Forecast'!$C$7:$W$7,0))*VLOOKUP($M87,'Algorithms &amp; Assumptions'!$B$10:$H$129,7,FALSE)*VLOOKUP($M87,'Algorithms &amp; Assumptions'!$B$10:$J$129,9,FALSE)*(VLOOKUP($M87,'Algorithms &amp; Assumptions'!$B$10:$C$129,2,FALSE))))</f>
        <v>46883.886279999992</v>
      </c>
      <c r="R87" s="62">
        <f>(INDEX('ART Totals'!$Z$128:$AT$274,MATCH($M87,'ART Totals'!$Y$128:$Y$274,0),MATCH(R$4,'ART Totals'!$Z$127:$AT$127,0))*VLOOKUP($M87,'Algorithms &amp; Assumptions'!$B$10:$H$129,5,FALSE))
+(INDEX('ART Forecast'!$C$8:$W$127,MATCH($M87,'ART Forecast'!$B$8:$B$127,0),MATCH(R$4,'ART Forecast'!$C$7:$W$7,0))*VLOOKUP($M87,'Algorithms &amp; Assumptions'!$B$10:$H$129,6,FALSE)*(1-VLOOKUP($M87,'Algorithms &amp; Assumptions'!$B$10:$J$129,9,FALSE))
+(INDEX('ART Forecast'!$C$8:$W$127,MATCH($M87,'ART Forecast'!$B$8:$B$127,0),MATCH(R$4,'ART Forecast'!$C$7:$W$7,0))*VLOOKUP($M87,'Algorithms &amp; Assumptions'!$B$10:$H$129,7,FALSE)*VLOOKUP($M87,'Algorithms &amp; Assumptions'!$B$10:$J$129,9,FALSE)*(VLOOKUP($M87,'Algorithms &amp; Assumptions'!$B$10:$C$129,2,FALSE))))</f>
        <v>48324.507586666652</v>
      </c>
      <c r="S87" s="62">
        <f>(INDEX('ART Totals'!$Z$128:$AT$274,MATCH($M87,'ART Totals'!$Y$128:$Y$274,0),MATCH(S$4,'ART Totals'!$Z$127:$AT$127,0))*VLOOKUP($M87,'Algorithms &amp; Assumptions'!$B$10:$H$129,5,FALSE))
+(INDEX('ART Forecast'!$C$8:$W$127,MATCH($M87,'ART Forecast'!$B$8:$B$127,0),MATCH(S$4,'ART Forecast'!$C$7:$W$7,0))*VLOOKUP($M87,'Algorithms &amp; Assumptions'!$B$10:$H$129,6,FALSE)*(1-VLOOKUP($M87,'Algorithms &amp; Assumptions'!$B$10:$J$129,9,FALSE))
+(INDEX('ART Forecast'!$C$8:$W$127,MATCH($M87,'ART Forecast'!$B$8:$B$127,0),MATCH(S$4,'ART Forecast'!$C$7:$W$7,0))*VLOOKUP($M87,'Algorithms &amp; Assumptions'!$B$10:$H$129,7,FALSE)*VLOOKUP($M87,'Algorithms &amp; Assumptions'!$B$10:$J$129,9,FALSE)*(VLOOKUP($M87,'Algorithms &amp; Assumptions'!$B$10:$C$129,2,FALSE))))</f>
        <v>49765.12889333332</v>
      </c>
      <c r="T87" s="62">
        <f>(INDEX('ART Totals'!$Z$128:$AT$274,MATCH($M87,'ART Totals'!$Y$128:$Y$274,0),MATCH(T$4,'ART Totals'!$Z$127:$AT$127,0))*VLOOKUP($M87,'Algorithms &amp; Assumptions'!$B$10:$H$129,5,FALSE))
+(INDEX('ART Forecast'!$C$8:$W$127,MATCH($M87,'ART Forecast'!$B$8:$B$127,0),MATCH(T$4,'ART Forecast'!$C$7:$W$7,0))*VLOOKUP($M87,'Algorithms &amp; Assumptions'!$B$10:$H$129,6,FALSE)*(1-VLOOKUP($M87,'Algorithms &amp; Assumptions'!$B$10:$J$129,9,FALSE))
+(INDEX('ART Forecast'!$C$8:$W$127,MATCH($M87,'ART Forecast'!$B$8:$B$127,0),MATCH(T$4,'ART Forecast'!$C$7:$W$7,0))*VLOOKUP($M87,'Algorithms &amp; Assumptions'!$B$10:$H$129,7,FALSE)*VLOOKUP($M87,'Algorithms &amp; Assumptions'!$B$10:$J$129,9,FALSE)*(VLOOKUP($M87,'Algorithms &amp; Assumptions'!$B$10:$C$129,2,FALSE))))</f>
        <v>51205.750199999988</v>
      </c>
      <c r="U87" s="6"/>
      <c r="V87" s="29" t="str">
        <f t="shared" si="14"/>
        <v>Myanmar</v>
      </c>
      <c r="W87" s="63">
        <f>(INDEX('ART Totals'!$Z$251:$AT$370,MATCH($V87,'ART Totals'!$Y$251:$Y$370,0),MATCH(W$4,'ART Totals'!$Z$250:$AT$250,0))*VLOOKUP($V87,'Algorithms &amp; Assumptions'!$B$10:$H$129,5,FALSE))
+(INDEX('ART Forecast'!$C$131:$W$250,MATCH($V87,'ART Forecast'!$B$131:$B$250,0),MATCH(W$4,'ART Forecast'!$C$130:$W$130,0))*VLOOKUP($V87,'Algorithms &amp; Assumptions'!$B$10:$H$129,6,FALSE)*(1-VLOOKUP($V87,'Algorithms &amp; Assumptions'!$B$10:$J$129,9,FALSE))
+(INDEX('ART Forecast'!$C$131:$W$250,MATCH($V87,'ART Forecast'!$B$131:$B$250,0),MATCH(W$4,'ART Forecast'!$C$130:$W$130,0))*VLOOKUP($V87,'Algorithms &amp; Assumptions'!$B$10:$H$129,7,FALSE)*VLOOKUP($V87,'Algorithms &amp; Assumptions'!$B$10:$J$129,9,FALSE)*(VLOOKUP($V87,'Algorithms &amp; Assumptions'!$B$10:$C$129,2,FALSE))))</f>
        <v>950.99224000000038</v>
      </c>
      <c r="X87" s="63">
        <f>(INDEX('ART Totals'!$Z$251:$AT$370,MATCH($V87,'ART Totals'!$Y$251:$Y$370,0),MATCH(X$4,'ART Totals'!$Z$250:$AT$250,0))*VLOOKUP($V87,'Algorithms &amp; Assumptions'!$B$10:$H$129,5,FALSE))
+(INDEX('ART Forecast'!$C$131:$W$250,MATCH($V87,'ART Forecast'!$B$131:$B$250,0),MATCH(X$4,'ART Forecast'!$C$130:$W$130,0))*VLOOKUP($V87,'Algorithms &amp; Assumptions'!$B$10:$H$129,6,FALSE)*(1-VLOOKUP($V87,'Algorithms &amp; Assumptions'!$B$10:$J$129,9,FALSE))
+(INDEX('ART Forecast'!$C$131:$W$250,MATCH($V87,'ART Forecast'!$B$131:$B$250,0),MATCH(X$4,'ART Forecast'!$C$130:$W$130,0))*VLOOKUP($V87,'Algorithms &amp; Assumptions'!$B$10:$H$129,7,FALSE)*VLOOKUP($V87,'Algorithms &amp; Assumptions'!$B$10:$J$129,9,FALSE)*(VLOOKUP($V87,'Algorithms &amp; Assumptions'!$B$10:$C$129,2,FALSE))))</f>
        <v>680.49197333333336</v>
      </c>
      <c r="Y87" s="63">
        <f>(INDEX('ART Totals'!$Z$251:$AT$370,MATCH($V87,'ART Totals'!$Y$251:$Y$370,0),MATCH(Y$4,'ART Totals'!$Z$250:$AT$250,0))*VLOOKUP($V87,'Algorithms &amp; Assumptions'!$B$10:$H$129,5,FALSE))
+(INDEX('ART Forecast'!$C$131:$W$250,MATCH($V87,'ART Forecast'!$B$131:$B$250,0),MATCH(Y$4,'ART Forecast'!$C$130:$W$130,0))*VLOOKUP($V87,'Algorithms &amp; Assumptions'!$B$10:$H$129,6,FALSE)*(1-VLOOKUP($V87,'Algorithms &amp; Assumptions'!$B$10:$J$129,9,FALSE))
+(INDEX('ART Forecast'!$C$131:$W$250,MATCH($V87,'ART Forecast'!$B$131:$B$250,0),MATCH(Y$4,'ART Forecast'!$C$130:$W$130,0))*VLOOKUP($V87,'Algorithms &amp; Assumptions'!$B$10:$H$129,7,FALSE)*VLOOKUP($V87,'Algorithms &amp; Assumptions'!$B$10:$J$129,9,FALSE)*(VLOOKUP($V87,'Algorithms &amp; Assumptions'!$B$10:$C$129,2,FALSE))))</f>
        <v>547.1250399999999</v>
      </c>
      <c r="Z87" s="63">
        <f>(INDEX('ART Totals'!$Z$251:$AT$370,MATCH($V87,'ART Totals'!$Y$251:$Y$370,0),MATCH(Z$4,'ART Totals'!$Z$250:$AT$250,0))*VLOOKUP($V87,'Algorithms &amp; Assumptions'!$B$10:$H$129,5,FALSE))
+(INDEX('ART Forecast'!$C$131:$W$250,MATCH($V87,'ART Forecast'!$B$131:$B$250,0),MATCH(Z$4,'ART Forecast'!$C$130:$W$130,0))*VLOOKUP($V87,'Algorithms &amp; Assumptions'!$B$10:$H$129,6,FALSE)*(1-VLOOKUP($V87,'Algorithms &amp; Assumptions'!$B$10:$J$129,9,FALSE))
+(INDEX('ART Forecast'!$C$131:$W$250,MATCH($V87,'ART Forecast'!$B$131:$B$250,0),MATCH(Z$4,'ART Forecast'!$C$130:$W$130,0))*VLOOKUP($V87,'Algorithms &amp; Assumptions'!$B$10:$H$129,7,FALSE)*VLOOKUP($V87,'Algorithms &amp; Assumptions'!$B$10:$J$129,9,FALSE)*(VLOOKUP($V87,'Algorithms &amp; Assumptions'!$B$10:$C$129,2,FALSE))))</f>
        <v>413.75810666666655</v>
      </c>
      <c r="AA87" s="63">
        <f>(INDEX('ART Totals'!$Z$251:$AT$370,MATCH($V87,'ART Totals'!$Y$251:$Y$370,0),MATCH(AA$4,'ART Totals'!$Z$250:$AT$250,0))*VLOOKUP($V87,'Algorithms &amp; Assumptions'!$B$10:$H$129,5,FALSE))
+(INDEX('ART Forecast'!$C$131:$W$250,MATCH($V87,'ART Forecast'!$B$131:$B$250,0),MATCH(AA$4,'ART Forecast'!$C$130:$W$130,0))*VLOOKUP($V87,'Algorithms &amp; Assumptions'!$B$10:$H$129,6,FALSE)*(1-VLOOKUP($V87,'Algorithms &amp; Assumptions'!$B$10:$J$129,9,FALSE))
+(INDEX('ART Forecast'!$C$131:$W$250,MATCH($V87,'ART Forecast'!$B$131:$B$250,0),MATCH(AA$4,'ART Forecast'!$C$130:$W$130,0))*VLOOKUP($V87,'Algorithms &amp; Assumptions'!$B$10:$H$129,7,FALSE)*VLOOKUP($V87,'Algorithms &amp; Assumptions'!$B$10:$J$129,9,FALSE)*(VLOOKUP($V87,'Algorithms &amp; Assumptions'!$B$10:$C$129,2,FALSE))))</f>
        <v>280.3911733333332</v>
      </c>
      <c r="AB87" s="63">
        <f>(INDEX('ART Totals'!$Z$251:$AT$370,MATCH($V87,'ART Totals'!$Y$251:$Y$370,0),MATCH(AB$4,'ART Totals'!$Z$250:$AT$250,0))*VLOOKUP($V87,'Algorithms &amp; Assumptions'!$B$10:$H$129,5,FALSE))
+(INDEX('ART Forecast'!$C$131:$W$250,MATCH($V87,'ART Forecast'!$B$131:$B$250,0),MATCH(AB$4,'ART Forecast'!$C$130:$W$130,0))*VLOOKUP($V87,'Algorithms &amp; Assumptions'!$B$10:$H$129,6,FALSE)*(1-VLOOKUP($V87,'Algorithms &amp; Assumptions'!$B$10:$J$129,9,FALSE))
+(INDEX('ART Forecast'!$C$131:$W$250,MATCH($V87,'ART Forecast'!$B$131:$B$250,0),MATCH(AB$4,'ART Forecast'!$C$130:$W$130,0))*VLOOKUP($V87,'Algorithms &amp; Assumptions'!$B$10:$H$129,7,FALSE)*VLOOKUP($V87,'Algorithms &amp; Assumptions'!$B$10:$J$129,9,FALSE)*(VLOOKUP($V87,'Algorithms &amp; Assumptions'!$B$10:$C$129,2,FALSE))))</f>
        <v>184.55257333333333</v>
      </c>
      <c r="AC87" s="63">
        <f>(INDEX('ART Totals'!$Z$251:$AT$370,MATCH($V87,'ART Totals'!$Y$251:$Y$370,0),MATCH(AC$4,'ART Totals'!$Z$250:$AT$250,0))*VLOOKUP($V87,'Algorithms &amp; Assumptions'!$B$10:$H$129,5,FALSE))
+(INDEX('ART Forecast'!$C$131:$W$250,MATCH($V87,'ART Forecast'!$B$131:$B$250,0),MATCH(AC$4,'ART Forecast'!$C$130:$W$130,0))*VLOOKUP($V87,'Algorithms &amp; Assumptions'!$B$10:$H$129,6,FALSE)*(1-VLOOKUP($V87,'Algorithms &amp; Assumptions'!$B$10:$J$129,9,FALSE))
+(INDEX('ART Forecast'!$C$131:$W$250,MATCH($V87,'ART Forecast'!$B$131:$B$250,0),MATCH(AC$4,'ART Forecast'!$C$130:$W$130,0))*VLOOKUP($V87,'Algorithms &amp; Assumptions'!$B$10:$H$129,7,FALSE)*VLOOKUP($V87,'Algorithms &amp; Assumptions'!$B$10:$J$129,9,FALSE)*(VLOOKUP($V87,'Algorithms &amp; Assumptions'!$B$10:$C$129,2,FALSE))))</f>
        <v>149.63564000000002</v>
      </c>
    </row>
    <row r="88" spans="2:29" x14ac:dyDescent="0.35">
      <c r="B88" s="29" t="str">
        <f>'ART Totals'!B87</f>
        <v>Namibia</v>
      </c>
      <c r="C88" s="25">
        <f t="shared" si="15"/>
        <v>40874.321400000023</v>
      </c>
      <c r="D88" s="25">
        <f t="shared" si="16"/>
        <v>42024.132700000009</v>
      </c>
      <c r="E88" s="25">
        <f t="shared" si="17"/>
        <v>43135.535666666707</v>
      </c>
      <c r="F88" s="25">
        <f t="shared" si="18"/>
        <v>40585.596333333327</v>
      </c>
      <c r="G88" s="25">
        <f t="shared" si="19"/>
        <v>36465.361900000018</v>
      </c>
      <c r="H88" s="25">
        <f t="shared" si="20"/>
        <v>36429.225800000015</v>
      </c>
      <c r="I88" s="25">
        <f t="shared" si="21"/>
        <v>36393.089700000011</v>
      </c>
      <c r="M88" s="29" t="str">
        <f t="shared" si="13"/>
        <v>Namibia</v>
      </c>
      <c r="N88" s="62">
        <f>(INDEX('ART Totals'!$Z$128:$AT$274,MATCH($M88,'ART Totals'!$Y$128:$Y$274,0),MATCH(N$4,'ART Totals'!$Z$127:$AT$127,0))*VLOOKUP($M88,'Algorithms &amp; Assumptions'!$B$10:$H$129,5,FALSE))
+(INDEX('ART Forecast'!$C$8:$W$127,MATCH($M88,'ART Forecast'!$B$8:$B$127,0),MATCH(N$4,'ART Forecast'!$C$7:$W$7,0))*VLOOKUP($M88,'Algorithms &amp; Assumptions'!$B$10:$H$129,6,FALSE)*(1-VLOOKUP($M88,'Algorithms &amp; Assumptions'!$B$10:$J$129,9,FALSE))
+(INDEX('ART Forecast'!$C$8:$W$127,MATCH($M88,'ART Forecast'!$B$8:$B$127,0),MATCH(N$4,'ART Forecast'!$C$7:$W$7,0))*VLOOKUP($M88,'Algorithms &amp; Assumptions'!$B$10:$H$129,7,FALSE)*VLOOKUP($M88,'Algorithms &amp; Assumptions'!$B$10:$J$129,9,FALSE)*(VLOOKUP($M88,'Algorithms &amp; Assumptions'!$B$10:$C$129,2,FALSE))))</f>
        <v>40053.520100000023</v>
      </c>
      <c r="O88" s="62">
        <f>(INDEX('ART Totals'!$Z$128:$AT$274,MATCH($M88,'ART Totals'!$Y$128:$Y$274,0),MATCH(O$4,'ART Totals'!$Z$127:$AT$127,0))*VLOOKUP($M88,'Algorithms &amp; Assumptions'!$B$10:$H$129,5,FALSE))
+(INDEX('ART Forecast'!$C$8:$W$127,MATCH($M88,'ART Forecast'!$B$8:$B$127,0),MATCH(O$4,'ART Forecast'!$C$7:$W$7,0))*VLOOKUP($M88,'Algorithms &amp; Assumptions'!$B$10:$H$129,6,FALSE)*(1-VLOOKUP($M88,'Algorithms &amp; Assumptions'!$B$10:$J$129,9,FALSE))
+(INDEX('ART Forecast'!$C$8:$W$127,MATCH($M88,'ART Forecast'!$B$8:$B$127,0),MATCH(O$4,'ART Forecast'!$C$7:$W$7,0))*VLOOKUP($M88,'Algorithms &amp; Assumptions'!$B$10:$H$129,7,FALSE)*VLOOKUP($M88,'Algorithms &amp; Assumptions'!$B$10:$J$129,9,FALSE)*(VLOOKUP($M88,'Algorithms &amp; Assumptions'!$B$10:$C$129,2,FALSE))))</f>
        <v>41448.944166666675</v>
      </c>
      <c r="P88" s="62">
        <f>(INDEX('ART Totals'!$Z$128:$AT$274,MATCH($M88,'ART Totals'!$Y$128:$Y$274,0),MATCH(P$4,'ART Totals'!$Z$127:$AT$127,0))*VLOOKUP($M88,'Algorithms &amp; Assumptions'!$B$10:$H$129,5,FALSE))
+(INDEX('ART Forecast'!$C$8:$W$127,MATCH($M88,'ART Forecast'!$B$8:$B$127,0),MATCH(P$4,'ART Forecast'!$C$7:$W$7,0))*VLOOKUP($M88,'Algorithms &amp; Assumptions'!$B$10:$H$129,6,FALSE)*(1-VLOOKUP($M88,'Algorithms &amp; Assumptions'!$B$10:$J$129,9,FALSE))
+(INDEX('ART Forecast'!$C$8:$W$127,MATCH($M88,'ART Forecast'!$B$8:$B$127,0),MATCH(P$4,'ART Forecast'!$C$7:$W$7,0))*VLOOKUP($M88,'Algorithms &amp; Assumptions'!$B$10:$H$129,7,FALSE)*VLOOKUP($M88,'Algorithms &amp; Assumptions'!$B$10:$J$129,9,FALSE)*(VLOOKUP($M88,'Algorithms &amp; Assumptions'!$B$10:$C$129,2,FALSE))))</f>
        <v>42691.57823333337</v>
      </c>
      <c r="Q88" s="62">
        <f>(INDEX('ART Totals'!$Z$128:$AT$274,MATCH($M88,'ART Totals'!$Y$128:$Y$274,0),MATCH(Q$4,'ART Totals'!$Z$127:$AT$127,0))*VLOOKUP($M88,'Algorithms &amp; Assumptions'!$B$10:$H$129,5,FALSE))
+(INDEX('ART Forecast'!$C$8:$W$127,MATCH($M88,'ART Forecast'!$B$8:$B$127,0),MATCH(Q$4,'ART Forecast'!$C$7:$W$7,0))*VLOOKUP($M88,'Algorithms &amp; Assumptions'!$B$10:$H$129,6,FALSE)*(1-VLOOKUP($M88,'Algorithms &amp; Assumptions'!$B$10:$J$129,9,FALSE))
+(INDEX('ART Forecast'!$C$8:$W$127,MATCH($M88,'ART Forecast'!$B$8:$B$127,0),MATCH(Q$4,'ART Forecast'!$C$7:$W$7,0))*VLOOKUP($M88,'Algorithms &amp; Assumptions'!$B$10:$H$129,7,FALSE)*VLOOKUP($M88,'Algorithms &amp; Assumptions'!$B$10:$J$129,9,FALSE)*(VLOOKUP($M88,'Algorithms &amp; Assumptions'!$B$10:$C$129,2,FALSE))))</f>
        <v>40272.869999999995</v>
      </c>
      <c r="R88" s="62">
        <f>(INDEX('ART Totals'!$Z$128:$AT$274,MATCH($M88,'ART Totals'!$Y$128:$Y$274,0),MATCH(R$4,'ART Totals'!$Z$127:$AT$127,0))*VLOOKUP($M88,'Algorithms &amp; Assumptions'!$B$10:$H$129,5,FALSE))
+(INDEX('ART Forecast'!$C$8:$W$127,MATCH($M88,'ART Forecast'!$B$8:$B$127,0),MATCH(R$4,'ART Forecast'!$C$7:$W$7,0))*VLOOKUP($M88,'Algorithms &amp; Assumptions'!$B$10:$H$129,6,FALSE)*(1-VLOOKUP($M88,'Algorithms &amp; Assumptions'!$B$10:$J$129,9,FALSE))
+(INDEX('ART Forecast'!$C$8:$W$127,MATCH($M88,'ART Forecast'!$B$8:$B$127,0),MATCH(R$4,'ART Forecast'!$C$7:$W$7,0))*VLOOKUP($M88,'Algorithms &amp; Assumptions'!$B$10:$H$129,7,FALSE)*VLOOKUP($M88,'Algorithms &amp; Assumptions'!$B$10:$J$129,9,FALSE)*(VLOOKUP($M88,'Algorithms &amp; Assumptions'!$B$10:$C$129,2,FALSE))))</f>
        <v>36267.000000000015</v>
      </c>
      <c r="S88" s="62">
        <f>(INDEX('ART Totals'!$Z$128:$AT$274,MATCH($M88,'ART Totals'!$Y$128:$Y$274,0),MATCH(S$4,'ART Totals'!$Z$127:$AT$127,0))*VLOOKUP($M88,'Algorithms &amp; Assumptions'!$B$10:$H$129,5,FALSE))
+(INDEX('ART Forecast'!$C$8:$W$127,MATCH($M88,'ART Forecast'!$B$8:$B$127,0),MATCH(S$4,'ART Forecast'!$C$7:$W$7,0))*VLOOKUP($M88,'Algorithms &amp; Assumptions'!$B$10:$H$129,6,FALSE)*(1-VLOOKUP($M88,'Algorithms &amp; Assumptions'!$B$10:$J$129,9,FALSE))
+(INDEX('ART Forecast'!$C$8:$W$127,MATCH($M88,'ART Forecast'!$B$8:$B$127,0),MATCH(S$4,'ART Forecast'!$C$7:$W$7,0))*VLOOKUP($M88,'Algorithms &amp; Assumptions'!$B$10:$H$129,7,FALSE)*VLOOKUP($M88,'Algorithms &amp; Assumptions'!$B$10:$J$129,9,FALSE)*(VLOOKUP($M88,'Algorithms &amp; Assumptions'!$B$10:$C$129,2,FALSE))))</f>
        <v>36267.000000000015</v>
      </c>
      <c r="T88" s="62">
        <f>(INDEX('ART Totals'!$Z$128:$AT$274,MATCH($M88,'ART Totals'!$Y$128:$Y$274,0),MATCH(T$4,'ART Totals'!$Z$127:$AT$127,0))*VLOOKUP($M88,'Algorithms &amp; Assumptions'!$B$10:$H$129,5,FALSE))
+(INDEX('ART Forecast'!$C$8:$W$127,MATCH($M88,'ART Forecast'!$B$8:$B$127,0),MATCH(T$4,'ART Forecast'!$C$7:$W$7,0))*VLOOKUP($M88,'Algorithms &amp; Assumptions'!$B$10:$H$129,6,FALSE)*(1-VLOOKUP($M88,'Algorithms &amp; Assumptions'!$B$10:$J$129,9,FALSE))
+(INDEX('ART Forecast'!$C$8:$W$127,MATCH($M88,'ART Forecast'!$B$8:$B$127,0),MATCH(T$4,'ART Forecast'!$C$7:$W$7,0))*VLOOKUP($M88,'Algorithms &amp; Assumptions'!$B$10:$H$129,7,FALSE)*VLOOKUP($M88,'Algorithms &amp; Assumptions'!$B$10:$J$129,9,FALSE)*(VLOOKUP($M88,'Algorithms &amp; Assumptions'!$B$10:$C$129,2,FALSE))))</f>
        <v>36267.000000000015</v>
      </c>
      <c r="U88" s="6"/>
      <c r="V88" s="29" t="str">
        <f t="shared" si="14"/>
        <v>Namibia</v>
      </c>
      <c r="W88" s="63">
        <f>(INDEX('ART Totals'!$Z$251:$AT$370,MATCH($V88,'ART Totals'!$Y$251:$Y$370,0),MATCH(W$4,'ART Totals'!$Z$250:$AT$250,0))*VLOOKUP($V88,'Algorithms &amp; Assumptions'!$B$10:$H$129,5,FALSE))
+(INDEX('ART Forecast'!$C$131:$W$250,MATCH($V88,'ART Forecast'!$B$131:$B$250,0),MATCH(W$4,'ART Forecast'!$C$130:$W$130,0))*VLOOKUP($V88,'Algorithms &amp; Assumptions'!$B$10:$H$129,6,FALSE)*(1-VLOOKUP($V88,'Algorithms &amp; Assumptions'!$B$10:$J$129,9,FALSE))
+(INDEX('ART Forecast'!$C$131:$W$250,MATCH($V88,'ART Forecast'!$B$131:$B$250,0),MATCH(W$4,'ART Forecast'!$C$130:$W$130,0))*VLOOKUP($V88,'Algorithms &amp; Assumptions'!$B$10:$H$129,7,FALSE)*VLOOKUP($V88,'Algorithms &amp; Assumptions'!$B$10:$J$129,9,FALSE)*(VLOOKUP($V88,'Algorithms &amp; Assumptions'!$B$10:$C$129,2,FALSE))))</f>
        <v>820.80130000000008</v>
      </c>
      <c r="X88" s="63">
        <f>(INDEX('ART Totals'!$Z$251:$AT$370,MATCH($V88,'ART Totals'!$Y$251:$Y$370,0),MATCH(X$4,'ART Totals'!$Z$250:$AT$250,0))*VLOOKUP($V88,'Algorithms &amp; Assumptions'!$B$10:$H$129,5,FALSE))
+(INDEX('ART Forecast'!$C$131:$W$250,MATCH($V88,'ART Forecast'!$B$131:$B$250,0),MATCH(X$4,'ART Forecast'!$C$130:$W$130,0))*VLOOKUP($V88,'Algorithms &amp; Assumptions'!$B$10:$H$129,6,FALSE)*(1-VLOOKUP($V88,'Algorithms &amp; Assumptions'!$B$10:$J$129,9,FALSE))
+(INDEX('ART Forecast'!$C$131:$W$250,MATCH($V88,'ART Forecast'!$B$131:$B$250,0),MATCH(X$4,'ART Forecast'!$C$130:$W$130,0))*VLOOKUP($V88,'Algorithms &amp; Assumptions'!$B$10:$H$129,7,FALSE)*VLOOKUP($V88,'Algorithms &amp; Assumptions'!$B$10:$J$129,9,FALSE)*(VLOOKUP($V88,'Algorithms &amp; Assumptions'!$B$10:$C$129,2,FALSE))))</f>
        <v>575.18853333333436</v>
      </c>
      <c r="Y88" s="63">
        <f>(INDEX('ART Totals'!$Z$251:$AT$370,MATCH($V88,'ART Totals'!$Y$251:$Y$370,0),MATCH(Y$4,'ART Totals'!$Z$250:$AT$250,0))*VLOOKUP($V88,'Algorithms &amp; Assumptions'!$B$10:$H$129,5,FALSE))
+(INDEX('ART Forecast'!$C$131:$W$250,MATCH($V88,'ART Forecast'!$B$131:$B$250,0),MATCH(Y$4,'ART Forecast'!$C$130:$W$130,0))*VLOOKUP($V88,'Algorithms &amp; Assumptions'!$B$10:$H$129,6,FALSE)*(1-VLOOKUP($V88,'Algorithms &amp; Assumptions'!$B$10:$J$129,9,FALSE))
+(INDEX('ART Forecast'!$C$131:$W$250,MATCH($V88,'ART Forecast'!$B$131:$B$250,0),MATCH(Y$4,'ART Forecast'!$C$130:$W$130,0))*VLOOKUP($V88,'Algorithms &amp; Assumptions'!$B$10:$H$129,7,FALSE)*VLOOKUP($V88,'Algorithms &amp; Assumptions'!$B$10:$J$129,9,FALSE)*(VLOOKUP($V88,'Algorithms &amp; Assumptions'!$B$10:$C$129,2,FALSE))))</f>
        <v>443.9574333333336</v>
      </c>
      <c r="Z88" s="63">
        <f>(INDEX('ART Totals'!$Z$251:$AT$370,MATCH($V88,'ART Totals'!$Y$251:$Y$370,0),MATCH(Z$4,'ART Totals'!$Z$250:$AT$250,0))*VLOOKUP($V88,'Algorithms &amp; Assumptions'!$B$10:$H$129,5,FALSE))
+(INDEX('ART Forecast'!$C$131:$W$250,MATCH($V88,'ART Forecast'!$B$131:$B$250,0),MATCH(Z$4,'ART Forecast'!$C$130:$W$130,0))*VLOOKUP($V88,'Algorithms &amp; Assumptions'!$B$10:$H$129,6,FALSE)*(1-VLOOKUP($V88,'Algorithms &amp; Assumptions'!$B$10:$J$129,9,FALSE))
+(INDEX('ART Forecast'!$C$131:$W$250,MATCH($V88,'ART Forecast'!$B$131:$B$250,0),MATCH(Z$4,'ART Forecast'!$C$130:$W$130,0))*VLOOKUP($V88,'Algorithms &amp; Assumptions'!$B$10:$H$129,7,FALSE)*VLOOKUP($V88,'Algorithms &amp; Assumptions'!$B$10:$J$129,9,FALSE)*(VLOOKUP($V88,'Algorithms &amp; Assumptions'!$B$10:$C$129,2,FALSE))))</f>
        <v>312.72633333333323</v>
      </c>
      <c r="AA88" s="63">
        <f>(INDEX('ART Totals'!$Z$251:$AT$370,MATCH($V88,'ART Totals'!$Y$251:$Y$370,0),MATCH(AA$4,'ART Totals'!$Z$250:$AT$250,0))*VLOOKUP($V88,'Algorithms &amp; Assumptions'!$B$10:$H$129,5,FALSE))
+(INDEX('ART Forecast'!$C$131:$W$250,MATCH($V88,'ART Forecast'!$B$131:$B$250,0),MATCH(AA$4,'ART Forecast'!$C$130:$W$130,0))*VLOOKUP($V88,'Algorithms &amp; Assumptions'!$B$10:$H$129,6,FALSE)*(1-VLOOKUP($V88,'Algorithms &amp; Assumptions'!$B$10:$J$129,9,FALSE))
+(INDEX('ART Forecast'!$C$131:$W$250,MATCH($V88,'ART Forecast'!$B$131:$B$250,0),MATCH(AA$4,'ART Forecast'!$C$130:$W$130,0))*VLOOKUP($V88,'Algorithms &amp; Assumptions'!$B$10:$H$129,7,FALSE)*VLOOKUP($V88,'Algorithms &amp; Assumptions'!$B$10:$J$129,9,FALSE)*(VLOOKUP($V88,'Algorithms &amp; Assumptions'!$B$10:$C$129,2,FALSE))))</f>
        <v>198.36190000000019</v>
      </c>
      <c r="AB88" s="63">
        <f>(INDEX('ART Totals'!$Z$251:$AT$370,MATCH($V88,'ART Totals'!$Y$251:$Y$370,0),MATCH(AB$4,'ART Totals'!$Z$250:$AT$250,0))*VLOOKUP($V88,'Algorithms &amp; Assumptions'!$B$10:$H$129,5,FALSE))
+(INDEX('ART Forecast'!$C$131:$W$250,MATCH($V88,'ART Forecast'!$B$131:$B$250,0),MATCH(AB$4,'ART Forecast'!$C$130:$W$130,0))*VLOOKUP($V88,'Algorithms &amp; Assumptions'!$B$10:$H$129,6,FALSE)*(1-VLOOKUP($V88,'Algorithms &amp; Assumptions'!$B$10:$J$129,9,FALSE))
+(INDEX('ART Forecast'!$C$131:$W$250,MATCH($V88,'ART Forecast'!$B$131:$B$250,0),MATCH(AB$4,'ART Forecast'!$C$130:$W$130,0))*VLOOKUP($V88,'Algorithms &amp; Assumptions'!$B$10:$H$129,7,FALSE)*VLOOKUP($V88,'Algorithms &amp; Assumptions'!$B$10:$J$129,9,FALSE)*(VLOOKUP($V88,'Algorithms &amp; Assumptions'!$B$10:$C$129,2,FALSE))))</f>
        <v>162.22580000000016</v>
      </c>
      <c r="AC88" s="63">
        <f>(INDEX('ART Totals'!$Z$251:$AT$370,MATCH($V88,'ART Totals'!$Y$251:$Y$370,0),MATCH(AC$4,'ART Totals'!$Z$250:$AT$250,0))*VLOOKUP($V88,'Algorithms &amp; Assumptions'!$B$10:$H$129,5,FALSE))
+(INDEX('ART Forecast'!$C$131:$W$250,MATCH($V88,'ART Forecast'!$B$131:$B$250,0),MATCH(AC$4,'ART Forecast'!$C$130:$W$130,0))*VLOOKUP($V88,'Algorithms &amp; Assumptions'!$B$10:$H$129,6,FALSE)*(1-VLOOKUP($V88,'Algorithms &amp; Assumptions'!$B$10:$J$129,9,FALSE))
+(INDEX('ART Forecast'!$C$131:$W$250,MATCH($V88,'ART Forecast'!$B$131:$B$250,0),MATCH(AC$4,'ART Forecast'!$C$130:$W$130,0))*VLOOKUP($V88,'Algorithms &amp; Assumptions'!$B$10:$H$129,7,FALSE)*VLOOKUP($V88,'Algorithms &amp; Assumptions'!$B$10:$J$129,9,FALSE)*(VLOOKUP($V88,'Algorithms &amp; Assumptions'!$B$10:$C$129,2,FALSE))))</f>
        <v>126.08970000000014</v>
      </c>
    </row>
    <row r="89" spans="2:29" x14ac:dyDescent="0.35">
      <c r="B89" s="29" t="str">
        <f>'ART Totals'!B88</f>
        <v>Nepal</v>
      </c>
      <c r="C89" s="25">
        <f t="shared" si="15"/>
        <v>4842.0389600000008</v>
      </c>
      <c r="D89" s="25">
        <f t="shared" si="16"/>
        <v>4992.9902000000011</v>
      </c>
      <c r="E89" s="25">
        <f t="shared" si="17"/>
        <v>5202.8281066666659</v>
      </c>
      <c r="F89" s="25">
        <f t="shared" si="18"/>
        <v>5412.6660133333344</v>
      </c>
      <c r="G89" s="25">
        <f t="shared" si="19"/>
        <v>5622.503920000001</v>
      </c>
      <c r="H89" s="25">
        <f t="shared" si="20"/>
        <v>4224.9775333333391</v>
      </c>
      <c r="I89" s="25">
        <f t="shared" si="21"/>
        <v>4005.9393733333345</v>
      </c>
      <c r="M89" s="29" t="str">
        <f t="shared" si="13"/>
        <v>Nepal</v>
      </c>
      <c r="N89" s="62">
        <f>(INDEX('ART Totals'!$Z$128:$AT$274,MATCH($M89,'ART Totals'!$Y$128:$Y$274,0),MATCH(N$4,'ART Totals'!$Z$127:$AT$127,0))*VLOOKUP($M89,'Algorithms &amp; Assumptions'!$B$10:$H$129,5,FALSE))
+(INDEX('ART Forecast'!$C$8:$W$127,MATCH($M89,'ART Forecast'!$B$8:$B$127,0),MATCH(N$4,'ART Forecast'!$C$7:$W$7,0))*VLOOKUP($M89,'Algorithms &amp; Assumptions'!$B$10:$H$129,6,FALSE)*(1-VLOOKUP($M89,'Algorithms &amp; Assumptions'!$B$10:$J$129,9,FALSE))
+(INDEX('ART Forecast'!$C$8:$W$127,MATCH($M89,'ART Forecast'!$B$8:$B$127,0),MATCH(N$4,'ART Forecast'!$C$7:$W$7,0))*VLOOKUP($M89,'Algorithms &amp; Assumptions'!$B$10:$H$129,7,FALSE)*VLOOKUP($M89,'Algorithms &amp; Assumptions'!$B$10:$J$129,9,FALSE)*(VLOOKUP($M89,'Algorithms &amp; Assumptions'!$B$10:$C$129,2,FALSE))))</f>
        <v>4659.0539600000011</v>
      </c>
      <c r="O89" s="62">
        <f>(INDEX('ART Totals'!$Z$128:$AT$274,MATCH($M89,'ART Totals'!$Y$128:$Y$274,0),MATCH(O$4,'ART Totals'!$Z$127:$AT$127,0))*VLOOKUP($M89,'Algorithms &amp; Assumptions'!$B$10:$H$129,5,FALSE))
+(INDEX('ART Forecast'!$C$8:$W$127,MATCH($M89,'ART Forecast'!$B$8:$B$127,0),MATCH(O$4,'ART Forecast'!$C$7:$W$7,0))*VLOOKUP($M89,'Algorithms &amp; Assumptions'!$B$10:$H$129,6,FALSE)*(1-VLOOKUP($M89,'Algorithms &amp; Assumptions'!$B$10:$J$129,9,FALSE))
+(INDEX('ART Forecast'!$C$8:$W$127,MATCH($M89,'ART Forecast'!$B$8:$B$127,0),MATCH(O$4,'ART Forecast'!$C$7:$W$7,0))*VLOOKUP($M89,'Algorithms &amp; Assumptions'!$B$10:$H$129,7,FALSE)*VLOOKUP($M89,'Algorithms &amp; Assumptions'!$B$10:$J$129,9,FALSE)*(VLOOKUP($M89,'Algorithms &amp; Assumptions'!$B$10:$C$129,2,FALSE))))</f>
        <v>4847.0300266666673</v>
      </c>
      <c r="P89" s="62">
        <f>(INDEX('ART Totals'!$Z$128:$AT$274,MATCH($M89,'ART Totals'!$Y$128:$Y$274,0),MATCH(P$4,'ART Totals'!$Z$127:$AT$127,0))*VLOOKUP($M89,'Algorithms &amp; Assumptions'!$B$10:$H$129,5,FALSE))
+(INDEX('ART Forecast'!$C$8:$W$127,MATCH($M89,'ART Forecast'!$B$8:$B$127,0),MATCH(P$4,'ART Forecast'!$C$7:$W$7,0))*VLOOKUP($M89,'Algorithms &amp; Assumptions'!$B$10:$H$129,6,FALSE)*(1-VLOOKUP($M89,'Algorithms &amp; Assumptions'!$B$10:$J$129,9,FALSE))
+(INDEX('ART Forecast'!$C$8:$W$127,MATCH($M89,'ART Forecast'!$B$8:$B$127,0),MATCH(P$4,'ART Forecast'!$C$7:$W$7,0))*VLOOKUP($M89,'Algorithms &amp; Assumptions'!$B$10:$H$129,7,FALSE)*VLOOKUP($M89,'Algorithms &amp; Assumptions'!$B$10:$J$129,9,FALSE)*(VLOOKUP($M89,'Algorithms &amp; Assumptions'!$B$10:$C$129,2,FALSE))))</f>
        <v>5068.3360933333324</v>
      </c>
      <c r="Q89" s="62">
        <f>(INDEX('ART Totals'!$Z$128:$AT$274,MATCH($M89,'ART Totals'!$Y$128:$Y$274,0),MATCH(Q$4,'ART Totals'!$Z$127:$AT$127,0))*VLOOKUP($M89,'Algorithms &amp; Assumptions'!$B$10:$H$129,5,FALSE))
+(INDEX('ART Forecast'!$C$8:$W$127,MATCH($M89,'ART Forecast'!$B$8:$B$127,0),MATCH(Q$4,'ART Forecast'!$C$7:$W$7,0))*VLOOKUP($M89,'Algorithms &amp; Assumptions'!$B$10:$H$129,6,FALSE)*(1-VLOOKUP($M89,'Algorithms &amp; Assumptions'!$B$10:$J$129,9,FALSE))
+(INDEX('ART Forecast'!$C$8:$W$127,MATCH($M89,'ART Forecast'!$B$8:$B$127,0),MATCH(Q$4,'ART Forecast'!$C$7:$W$7,0))*VLOOKUP($M89,'Algorithms &amp; Assumptions'!$B$10:$H$129,7,FALSE)*VLOOKUP($M89,'Algorithms &amp; Assumptions'!$B$10:$J$129,9,FALSE)*(VLOOKUP($M89,'Algorithms &amp; Assumptions'!$B$10:$C$129,2,FALSE))))</f>
        <v>5289.6421600000012</v>
      </c>
      <c r="R89" s="62">
        <f>(INDEX('ART Totals'!$Z$128:$AT$274,MATCH($M89,'ART Totals'!$Y$128:$Y$274,0),MATCH(R$4,'ART Totals'!$Z$127:$AT$127,0))*VLOOKUP($M89,'Algorithms &amp; Assumptions'!$B$10:$H$129,5,FALSE))
+(INDEX('ART Forecast'!$C$8:$W$127,MATCH($M89,'ART Forecast'!$B$8:$B$127,0),MATCH(R$4,'ART Forecast'!$C$7:$W$7,0))*VLOOKUP($M89,'Algorithms &amp; Assumptions'!$B$10:$H$129,6,FALSE)*(1-VLOOKUP($M89,'Algorithms &amp; Assumptions'!$B$10:$J$129,9,FALSE))
+(INDEX('ART Forecast'!$C$8:$W$127,MATCH($M89,'ART Forecast'!$B$8:$B$127,0),MATCH(R$4,'ART Forecast'!$C$7:$W$7,0))*VLOOKUP($M89,'Algorithms &amp; Assumptions'!$B$10:$H$129,7,FALSE)*VLOOKUP($M89,'Algorithms &amp; Assumptions'!$B$10:$J$129,9,FALSE)*(VLOOKUP($M89,'Algorithms &amp; Assumptions'!$B$10:$C$129,2,FALSE))))</f>
        <v>5510.9482266666673</v>
      </c>
      <c r="S89" s="62">
        <f>(INDEX('ART Totals'!$Z$128:$AT$274,MATCH($M89,'ART Totals'!$Y$128:$Y$274,0),MATCH(S$4,'ART Totals'!$Z$127:$AT$127,0))*VLOOKUP($M89,'Algorithms &amp; Assumptions'!$B$10:$H$129,5,FALSE))
+(INDEX('ART Forecast'!$C$8:$W$127,MATCH($M89,'ART Forecast'!$B$8:$B$127,0),MATCH(S$4,'ART Forecast'!$C$7:$W$7,0))*VLOOKUP($M89,'Algorithms &amp; Assumptions'!$B$10:$H$129,6,FALSE)*(1-VLOOKUP($M89,'Algorithms &amp; Assumptions'!$B$10:$J$129,9,FALSE))
+(INDEX('ART Forecast'!$C$8:$W$127,MATCH($M89,'ART Forecast'!$B$8:$B$127,0),MATCH(S$4,'ART Forecast'!$C$7:$W$7,0))*VLOOKUP($M89,'Algorithms &amp; Assumptions'!$B$10:$H$129,7,FALSE)*VLOOKUP($M89,'Algorithms &amp; Assumptions'!$B$10:$J$129,9,FALSE)*(VLOOKUP($M89,'Algorithms &amp; Assumptions'!$B$10:$C$129,2,FALSE))))</f>
        <v>4124.8900000000058</v>
      </c>
      <c r="T89" s="62">
        <f>(INDEX('ART Totals'!$Z$128:$AT$274,MATCH($M89,'ART Totals'!$Y$128:$Y$274,0),MATCH(T$4,'ART Totals'!$Z$127:$AT$127,0))*VLOOKUP($M89,'Algorithms &amp; Assumptions'!$B$10:$H$129,5,FALSE))
+(INDEX('ART Forecast'!$C$8:$W$127,MATCH($M89,'ART Forecast'!$B$8:$B$127,0),MATCH(T$4,'ART Forecast'!$C$7:$W$7,0))*VLOOKUP($M89,'Algorithms &amp; Assumptions'!$B$10:$H$129,6,FALSE)*(1-VLOOKUP($M89,'Algorithms &amp; Assumptions'!$B$10:$J$129,9,FALSE))
+(INDEX('ART Forecast'!$C$8:$W$127,MATCH($M89,'ART Forecast'!$B$8:$B$127,0),MATCH(T$4,'ART Forecast'!$C$7:$W$7,0))*VLOOKUP($M89,'Algorithms &amp; Assumptions'!$B$10:$H$129,7,FALSE)*VLOOKUP($M89,'Algorithms &amp; Assumptions'!$B$10:$J$129,9,FALSE)*(VLOOKUP($M89,'Algorithms &amp; Assumptions'!$B$10:$C$129,2,FALSE))))</f>
        <v>3917.3200000000011</v>
      </c>
      <c r="U89" s="6"/>
      <c r="V89" s="29" t="str">
        <f t="shared" si="14"/>
        <v>Nepal</v>
      </c>
      <c r="W89" s="63">
        <f>(INDEX('ART Totals'!$Z$251:$AT$370,MATCH($V89,'ART Totals'!$Y$251:$Y$370,0),MATCH(W$4,'ART Totals'!$Z$250:$AT$250,0))*VLOOKUP($V89,'Algorithms &amp; Assumptions'!$B$10:$H$129,5,FALSE))
+(INDEX('ART Forecast'!$C$131:$W$250,MATCH($V89,'ART Forecast'!$B$131:$B$250,0),MATCH(W$4,'ART Forecast'!$C$130:$W$130,0))*VLOOKUP($V89,'Algorithms &amp; Assumptions'!$B$10:$H$129,6,FALSE)*(1-VLOOKUP($V89,'Algorithms &amp; Assumptions'!$B$10:$J$129,9,FALSE))
+(INDEX('ART Forecast'!$C$131:$W$250,MATCH($V89,'ART Forecast'!$B$131:$B$250,0),MATCH(W$4,'ART Forecast'!$C$130:$W$130,0))*VLOOKUP($V89,'Algorithms &amp; Assumptions'!$B$10:$H$129,7,FALSE)*VLOOKUP($V89,'Algorithms &amp; Assumptions'!$B$10:$J$129,9,FALSE)*(VLOOKUP($V89,'Algorithms &amp; Assumptions'!$B$10:$C$129,2,FALSE))))</f>
        <v>182.9850000000001</v>
      </c>
      <c r="X89" s="63">
        <f>(INDEX('ART Totals'!$Z$251:$AT$370,MATCH($V89,'ART Totals'!$Y$251:$Y$370,0),MATCH(X$4,'ART Totals'!$Z$250:$AT$250,0))*VLOOKUP($V89,'Algorithms &amp; Assumptions'!$B$10:$H$129,5,FALSE))
+(INDEX('ART Forecast'!$C$131:$W$250,MATCH($V89,'ART Forecast'!$B$131:$B$250,0),MATCH(X$4,'ART Forecast'!$C$130:$W$130,0))*VLOOKUP($V89,'Algorithms &amp; Assumptions'!$B$10:$H$129,6,FALSE)*(1-VLOOKUP($V89,'Algorithms &amp; Assumptions'!$B$10:$J$129,9,FALSE))
+(INDEX('ART Forecast'!$C$131:$W$250,MATCH($V89,'ART Forecast'!$B$131:$B$250,0),MATCH(X$4,'ART Forecast'!$C$130:$W$130,0))*VLOOKUP($V89,'Algorithms &amp; Assumptions'!$B$10:$H$129,7,FALSE)*VLOOKUP($V89,'Algorithms &amp; Assumptions'!$B$10:$J$129,9,FALSE)*(VLOOKUP($V89,'Algorithms &amp; Assumptions'!$B$10:$C$129,2,FALSE))))</f>
        <v>145.96017333333344</v>
      </c>
      <c r="Y89" s="63">
        <f>(INDEX('ART Totals'!$Z$251:$AT$370,MATCH($V89,'ART Totals'!$Y$251:$Y$370,0),MATCH(Y$4,'ART Totals'!$Z$250:$AT$250,0))*VLOOKUP($V89,'Algorithms &amp; Assumptions'!$B$10:$H$129,5,FALSE))
+(INDEX('ART Forecast'!$C$131:$W$250,MATCH($V89,'ART Forecast'!$B$131:$B$250,0),MATCH(Y$4,'ART Forecast'!$C$130:$W$130,0))*VLOOKUP($V89,'Algorithms &amp; Assumptions'!$B$10:$H$129,6,FALSE)*(1-VLOOKUP($V89,'Algorithms &amp; Assumptions'!$B$10:$J$129,9,FALSE))
+(INDEX('ART Forecast'!$C$131:$W$250,MATCH($V89,'ART Forecast'!$B$131:$B$250,0),MATCH(Y$4,'ART Forecast'!$C$130:$W$130,0))*VLOOKUP($V89,'Algorithms &amp; Assumptions'!$B$10:$H$129,7,FALSE)*VLOOKUP($V89,'Algorithms &amp; Assumptions'!$B$10:$J$129,9,FALSE)*(VLOOKUP($V89,'Algorithms &amp; Assumptions'!$B$10:$C$129,2,FALSE))))</f>
        <v>134.49201333333338</v>
      </c>
      <c r="Z89" s="63">
        <f>(INDEX('ART Totals'!$Z$251:$AT$370,MATCH($V89,'ART Totals'!$Y$251:$Y$370,0),MATCH(Z$4,'ART Totals'!$Z$250:$AT$250,0))*VLOOKUP($V89,'Algorithms &amp; Assumptions'!$B$10:$H$129,5,FALSE))
+(INDEX('ART Forecast'!$C$131:$W$250,MATCH($V89,'ART Forecast'!$B$131:$B$250,0),MATCH(Z$4,'ART Forecast'!$C$130:$W$130,0))*VLOOKUP($V89,'Algorithms &amp; Assumptions'!$B$10:$H$129,6,FALSE)*(1-VLOOKUP($V89,'Algorithms &amp; Assumptions'!$B$10:$J$129,9,FALSE))
+(INDEX('ART Forecast'!$C$131:$W$250,MATCH($V89,'ART Forecast'!$B$131:$B$250,0),MATCH(Z$4,'ART Forecast'!$C$130:$W$130,0))*VLOOKUP($V89,'Algorithms &amp; Assumptions'!$B$10:$H$129,7,FALSE)*VLOOKUP($V89,'Algorithms &amp; Assumptions'!$B$10:$J$129,9,FALSE)*(VLOOKUP($V89,'Algorithms &amp; Assumptions'!$B$10:$C$129,2,FALSE))))</f>
        <v>123.02385333333329</v>
      </c>
      <c r="AA89" s="63">
        <f>(INDEX('ART Totals'!$Z$251:$AT$370,MATCH($V89,'ART Totals'!$Y$251:$Y$370,0),MATCH(AA$4,'ART Totals'!$Z$250:$AT$250,0))*VLOOKUP($V89,'Algorithms &amp; Assumptions'!$B$10:$H$129,5,FALSE))
+(INDEX('ART Forecast'!$C$131:$W$250,MATCH($V89,'ART Forecast'!$B$131:$B$250,0),MATCH(AA$4,'ART Forecast'!$C$130:$W$130,0))*VLOOKUP($V89,'Algorithms &amp; Assumptions'!$B$10:$H$129,6,FALSE)*(1-VLOOKUP($V89,'Algorithms &amp; Assumptions'!$B$10:$J$129,9,FALSE))
+(INDEX('ART Forecast'!$C$131:$W$250,MATCH($V89,'ART Forecast'!$B$131:$B$250,0),MATCH(AA$4,'ART Forecast'!$C$130:$W$130,0))*VLOOKUP($V89,'Algorithms &amp; Assumptions'!$B$10:$H$129,7,FALSE)*VLOOKUP($V89,'Algorithms &amp; Assumptions'!$B$10:$J$129,9,FALSE)*(VLOOKUP($V89,'Algorithms &amp; Assumptions'!$B$10:$C$129,2,FALSE))))</f>
        <v>111.55569333333335</v>
      </c>
      <c r="AB89" s="63">
        <f>(INDEX('ART Totals'!$Z$251:$AT$370,MATCH($V89,'ART Totals'!$Y$251:$Y$370,0),MATCH(AB$4,'ART Totals'!$Z$250:$AT$250,0))*VLOOKUP($V89,'Algorithms &amp; Assumptions'!$B$10:$H$129,5,FALSE))
+(INDEX('ART Forecast'!$C$131:$W$250,MATCH($V89,'ART Forecast'!$B$131:$B$250,0),MATCH(AB$4,'ART Forecast'!$C$130:$W$130,0))*VLOOKUP($V89,'Algorithms &amp; Assumptions'!$B$10:$H$129,6,FALSE)*(1-VLOOKUP($V89,'Algorithms &amp; Assumptions'!$B$10:$J$129,9,FALSE))
+(INDEX('ART Forecast'!$C$131:$W$250,MATCH($V89,'ART Forecast'!$B$131:$B$250,0),MATCH(AB$4,'ART Forecast'!$C$130:$W$130,0))*VLOOKUP($V89,'Algorithms &amp; Assumptions'!$B$10:$H$129,7,FALSE)*VLOOKUP($V89,'Algorithms &amp; Assumptions'!$B$10:$J$129,9,FALSE)*(VLOOKUP($V89,'Algorithms &amp; Assumptions'!$B$10:$C$129,2,FALSE))))</f>
        <v>100.08753333333327</v>
      </c>
      <c r="AC89" s="63">
        <f>(INDEX('ART Totals'!$Z$251:$AT$370,MATCH($V89,'ART Totals'!$Y$251:$Y$370,0),MATCH(AC$4,'ART Totals'!$Z$250:$AT$250,0))*VLOOKUP($V89,'Algorithms &amp; Assumptions'!$B$10:$H$129,5,FALSE))
+(INDEX('ART Forecast'!$C$131:$W$250,MATCH($V89,'ART Forecast'!$B$131:$B$250,0),MATCH(AC$4,'ART Forecast'!$C$130:$W$130,0))*VLOOKUP($V89,'Algorithms &amp; Assumptions'!$B$10:$H$129,6,FALSE)*(1-VLOOKUP($V89,'Algorithms &amp; Assumptions'!$B$10:$J$129,9,FALSE))
+(INDEX('ART Forecast'!$C$131:$W$250,MATCH($V89,'ART Forecast'!$B$131:$B$250,0),MATCH(AC$4,'ART Forecast'!$C$130:$W$130,0))*VLOOKUP($V89,'Algorithms &amp; Assumptions'!$B$10:$H$129,7,FALSE)*VLOOKUP($V89,'Algorithms &amp; Assumptions'!$B$10:$J$129,9,FALSE)*(VLOOKUP($V89,'Algorithms &amp; Assumptions'!$B$10:$C$129,2,FALSE))))</f>
        <v>88.6193733333333</v>
      </c>
    </row>
    <row r="90" spans="2:29" x14ac:dyDescent="0.35">
      <c r="B90" s="29" t="str">
        <f>'ART Totals'!B89</f>
        <v>Nicaragua</v>
      </c>
      <c r="C90" s="25">
        <f t="shared" si="15"/>
        <v>2439.6120100000007</v>
      </c>
      <c r="D90" s="25">
        <f t="shared" si="16"/>
        <v>2120.9139600000003</v>
      </c>
      <c r="E90" s="25">
        <f t="shared" si="17"/>
        <v>2200.2509099999997</v>
      </c>
      <c r="F90" s="25">
        <f t="shared" si="18"/>
        <v>2280.0278600000001</v>
      </c>
      <c r="G90" s="25">
        <f t="shared" si="19"/>
        <v>2359.8048100000001</v>
      </c>
      <c r="H90" s="25">
        <f t="shared" si="20"/>
        <v>2439.5817600000009</v>
      </c>
      <c r="I90" s="25">
        <f t="shared" si="21"/>
        <v>2519.3587100000009</v>
      </c>
      <c r="M90" s="29" t="str">
        <f t="shared" si="13"/>
        <v>Nicaragua</v>
      </c>
      <c r="N90" s="62">
        <f>(INDEX('ART Totals'!$Z$128:$AT$274,MATCH($M90,'ART Totals'!$Y$128:$Y$274,0),MATCH(N$4,'ART Totals'!$Z$127:$AT$127,0))*VLOOKUP($M90,'Algorithms &amp; Assumptions'!$B$10:$H$129,5,FALSE))
+(INDEX('ART Forecast'!$C$8:$W$127,MATCH($M90,'ART Forecast'!$B$8:$B$127,0),MATCH(N$4,'ART Forecast'!$C$7:$W$7,0))*VLOOKUP($M90,'Algorithms &amp; Assumptions'!$B$10:$H$129,6,FALSE)*(1-VLOOKUP($M90,'Algorithms &amp; Assumptions'!$B$10:$J$129,9,FALSE))
+(INDEX('ART Forecast'!$C$8:$W$127,MATCH($M90,'ART Forecast'!$B$8:$B$127,0),MATCH(N$4,'ART Forecast'!$C$7:$W$7,0))*VLOOKUP($M90,'Algorithms &amp; Assumptions'!$B$10:$H$129,7,FALSE)*VLOOKUP($M90,'Algorithms &amp; Assumptions'!$B$10:$J$129,9,FALSE)*(VLOOKUP($M90,'Algorithms &amp; Assumptions'!$B$10:$C$129,2,FALSE))))</f>
        <v>2407.9368500000005</v>
      </c>
      <c r="O90" s="62">
        <f>(INDEX('ART Totals'!$Z$128:$AT$274,MATCH($M90,'ART Totals'!$Y$128:$Y$274,0),MATCH(O$4,'ART Totals'!$Z$127:$AT$127,0))*VLOOKUP($M90,'Algorithms &amp; Assumptions'!$B$10:$H$129,5,FALSE))
+(INDEX('ART Forecast'!$C$8:$W$127,MATCH($M90,'ART Forecast'!$B$8:$B$127,0),MATCH(O$4,'ART Forecast'!$C$7:$W$7,0))*VLOOKUP($M90,'Algorithms &amp; Assumptions'!$B$10:$H$129,6,FALSE)*(1-VLOOKUP($M90,'Algorithms &amp; Assumptions'!$B$10:$J$129,9,FALSE))
+(INDEX('ART Forecast'!$C$8:$W$127,MATCH($M90,'ART Forecast'!$B$8:$B$127,0),MATCH(O$4,'ART Forecast'!$C$7:$W$7,0))*VLOOKUP($M90,'Algorithms &amp; Assumptions'!$B$10:$H$129,7,FALSE)*VLOOKUP($M90,'Algorithms &amp; Assumptions'!$B$10:$J$129,9,FALSE)*(VLOOKUP($M90,'Algorithms &amp; Assumptions'!$B$10:$C$129,2,FALSE))))</f>
        <v>2107.7467400000005</v>
      </c>
      <c r="P90" s="62">
        <f>(INDEX('ART Totals'!$Z$128:$AT$274,MATCH($M90,'ART Totals'!$Y$128:$Y$274,0),MATCH(P$4,'ART Totals'!$Z$127:$AT$127,0))*VLOOKUP($M90,'Algorithms &amp; Assumptions'!$B$10:$H$129,5,FALSE))
+(INDEX('ART Forecast'!$C$8:$W$127,MATCH($M90,'ART Forecast'!$B$8:$B$127,0),MATCH(P$4,'ART Forecast'!$C$7:$W$7,0))*VLOOKUP($M90,'Algorithms &amp; Assumptions'!$B$10:$H$129,6,FALSE)*(1-VLOOKUP($M90,'Algorithms &amp; Assumptions'!$B$10:$J$129,9,FALSE))
+(INDEX('ART Forecast'!$C$8:$W$127,MATCH($M90,'ART Forecast'!$B$8:$B$127,0),MATCH(P$4,'ART Forecast'!$C$7:$W$7,0))*VLOOKUP($M90,'Algorithms &amp; Assumptions'!$B$10:$H$129,7,FALSE)*VLOOKUP($M90,'Algorithms &amp; Assumptions'!$B$10:$J$129,9,FALSE)*(VLOOKUP($M90,'Algorithms &amp; Assumptions'!$B$10:$C$129,2,FALSE))))</f>
        <v>2189.6966299999999</v>
      </c>
      <c r="Q90" s="62">
        <f>(INDEX('ART Totals'!$Z$128:$AT$274,MATCH($M90,'ART Totals'!$Y$128:$Y$274,0),MATCH(Q$4,'ART Totals'!$Z$127:$AT$127,0))*VLOOKUP($M90,'Algorithms &amp; Assumptions'!$B$10:$H$129,5,FALSE))
+(INDEX('ART Forecast'!$C$8:$W$127,MATCH($M90,'ART Forecast'!$B$8:$B$127,0),MATCH(Q$4,'ART Forecast'!$C$7:$W$7,0))*VLOOKUP($M90,'Algorithms &amp; Assumptions'!$B$10:$H$129,6,FALSE)*(1-VLOOKUP($M90,'Algorithms &amp; Assumptions'!$B$10:$J$129,9,FALSE))
+(INDEX('ART Forecast'!$C$8:$W$127,MATCH($M90,'ART Forecast'!$B$8:$B$127,0),MATCH(Q$4,'ART Forecast'!$C$7:$W$7,0))*VLOOKUP($M90,'Algorithms &amp; Assumptions'!$B$10:$H$129,7,FALSE)*VLOOKUP($M90,'Algorithms &amp; Assumptions'!$B$10:$J$129,9,FALSE)*(VLOOKUP($M90,'Algorithms &amp; Assumptions'!$B$10:$C$129,2,FALSE))))</f>
        <v>2271.6465200000002</v>
      </c>
      <c r="R90" s="62">
        <f>(INDEX('ART Totals'!$Z$128:$AT$274,MATCH($M90,'ART Totals'!$Y$128:$Y$274,0),MATCH(R$4,'ART Totals'!$Z$127:$AT$127,0))*VLOOKUP($M90,'Algorithms &amp; Assumptions'!$B$10:$H$129,5,FALSE))
+(INDEX('ART Forecast'!$C$8:$W$127,MATCH($M90,'ART Forecast'!$B$8:$B$127,0),MATCH(R$4,'ART Forecast'!$C$7:$W$7,0))*VLOOKUP($M90,'Algorithms &amp; Assumptions'!$B$10:$H$129,6,FALSE)*(1-VLOOKUP($M90,'Algorithms &amp; Assumptions'!$B$10:$J$129,9,FALSE))
+(INDEX('ART Forecast'!$C$8:$W$127,MATCH($M90,'ART Forecast'!$B$8:$B$127,0),MATCH(R$4,'ART Forecast'!$C$7:$W$7,0))*VLOOKUP($M90,'Algorithms &amp; Assumptions'!$B$10:$H$129,7,FALSE)*VLOOKUP($M90,'Algorithms &amp; Assumptions'!$B$10:$J$129,9,FALSE)*(VLOOKUP($M90,'Algorithms &amp; Assumptions'!$B$10:$C$129,2,FALSE))))</f>
        <v>2353.5964100000001</v>
      </c>
      <c r="S90" s="62">
        <f>(INDEX('ART Totals'!$Z$128:$AT$274,MATCH($M90,'ART Totals'!$Y$128:$Y$274,0),MATCH(S$4,'ART Totals'!$Z$127:$AT$127,0))*VLOOKUP($M90,'Algorithms &amp; Assumptions'!$B$10:$H$129,5,FALSE))
+(INDEX('ART Forecast'!$C$8:$W$127,MATCH($M90,'ART Forecast'!$B$8:$B$127,0),MATCH(S$4,'ART Forecast'!$C$7:$W$7,0))*VLOOKUP($M90,'Algorithms &amp; Assumptions'!$B$10:$H$129,6,FALSE)*(1-VLOOKUP($M90,'Algorithms &amp; Assumptions'!$B$10:$J$129,9,FALSE))
+(INDEX('ART Forecast'!$C$8:$W$127,MATCH($M90,'ART Forecast'!$B$8:$B$127,0),MATCH(S$4,'ART Forecast'!$C$7:$W$7,0))*VLOOKUP($M90,'Algorithms &amp; Assumptions'!$B$10:$H$129,7,FALSE)*VLOOKUP($M90,'Algorithms &amp; Assumptions'!$B$10:$J$129,9,FALSE)*(VLOOKUP($M90,'Algorithms &amp; Assumptions'!$B$10:$C$129,2,FALSE))))</f>
        <v>2435.5463000000009</v>
      </c>
      <c r="T90" s="62">
        <f>(INDEX('ART Totals'!$Z$128:$AT$274,MATCH($M90,'ART Totals'!$Y$128:$Y$274,0),MATCH(T$4,'ART Totals'!$Z$127:$AT$127,0))*VLOOKUP($M90,'Algorithms &amp; Assumptions'!$B$10:$H$129,5,FALSE))
+(INDEX('ART Forecast'!$C$8:$W$127,MATCH($M90,'ART Forecast'!$B$8:$B$127,0),MATCH(T$4,'ART Forecast'!$C$7:$W$7,0))*VLOOKUP($M90,'Algorithms &amp; Assumptions'!$B$10:$H$129,6,FALSE)*(1-VLOOKUP($M90,'Algorithms &amp; Assumptions'!$B$10:$J$129,9,FALSE))
+(INDEX('ART Forecast'!$C$8:$W$127,MATCH($M90,'ART Forecast'!$B$8:$B$127,0),MATCH(T$4,'ART Forecast'!$C$7:$W$7,0))*VLOOKUP($M90,'Algorithms &amp; Assumptions'!$B$10:$H$129,7,FALSE)*VLOOKUP($M90,'Algorithms &amp; Assumptions'!$B$10:$J$129,9,FALSE)*(VLOOKUP($M90,'Algorithms &amp; Assumptions'!$B$10:$C$129,2,FALSE))))</f>
        <v>2517.4961900000008</v>
      </c>
      <c r="U90" s="6"/>
      <c r="V90" s="29" t="str">
        <f t="shared" si="14"/>
        <v>Nicaragua</v>
      </c>
      <c r="W90" s="63">
        <f>(INDEX('ART Totals'!$Z$251:$AT$370,MATCH($V90,'ART Totals'!$Y$251:$Y$370,0),MATCH(W$4,'ART Totals'!$Z$250:$AT$250,0))*VLOOKUP($V90,'Algorithms &amp; Assumptions'!$B$10:$H$129,5,FALSE))
+(INDEX('ART Forecast'!$C$131:$W$250,MATCH($V90,'ART Forecast'!$B$131:$B$250,0),MATCH(W$4,'ART Forecast'!$C$130:$W$130,0))*VLOOKUP($V90,'Algorithms &amp; Assumptions'!$B$10:$H$129,6,FALSE)*(1-VLOOKUP($V90,'Algorithms &amp; Assumptions'!$B$10:$J$129,9,FALSE))
+(INDEX('ART Forecast'!$C$131:$W$250,MATCH($V90,'ART Forecast'!$B$131:$B$250,0),MATCH(W$4,'ART Forecast'!$C$130:$W$130,0))*VLOOKUP($V90,'Algorithms &amp; Assumptions'!$B$10:$H$129,7,FALSE)*VLOOKUP($V90,'Algorithms &amp; Assumptions'!$B$10:$J$129,9,FALSE)*(VLOOKUP($V90,'Algorithms &amp; Assumptions'!$B$10:$C$129,2,FALSE))))</f>
        <v>31.675160000000005</v>
      </c>
      <c r="X90" s="63">
        <f>(INDEX('ART Totals'!$Z$251:$AT$370,MATCH($V90,'ART Totals'!$Y$251:$Y$370,0),MATCH(X$4,'ART Totals'!$Z$250:$AT$250,0))*VLOOKUP($V90,'Algorithms &amp; Assumptions'!$B$10:$H$129,5,FALSE))
+(INDEX('ART Forecast'!$C$131:$W$250,MATCH($V90,'ART Forecast'!$B$131:$B$250,0),MATCH(X$4,'ART Forecast'!$C$130:$W$130,0))*VLOOKUP($V90,'Algorithms &amp; Assumptions'!$B$10:$H$129,6,FALSE)*(1-VLOOKUP($V90,'Algorithms &amp; Assumptions'!$B$10:$J$129,9,FALSE))
+(INDEX('ART Forecast'!$C$131:$W$250,MATCH($V90,'ART Forecast'!$B$131:$B$250,0),MATCH(X$4,'ART Forecast'!$C$130:$W$130,0))*VLOOKUP($V90,'Algorithms &amp; Assumptions'!$B$10:$H$129,7,FALSE)*VLOOKUP($V90,'Algorithms &amp; Assumptions'!$B$10:$J$129,9,FALSE)*(VLOOKUP($V90,'Algorithms &amp; Assumptions'!$B$10:$C$129,2,FALSE))))</f>
        <v>13.167220000000009</v>
      </c>
      <c r="Y90" s="63">
        <f>(INDEX('ART Totals'!$Z$251:$AT$370,MATCH($V90,'ART Totals'!$Y$251:$Y$370,0),MATCH(Y$4,'ART Totals'!$Z$250:$AT$250,0))*VLOOKUP($V90,'Algorithms &amp; Assumptions'!$B$10:$H$129,5,FALSE))
+(INDEX('ART Forecast'!$C$131:$W$250,MATCH($V90,'ART Forecast'!$B$131:$B$250,0),MATCH(Y$4,'ART Forecast'!$C$130:$W$130,0))*VLOOKUP($V90,'Algorithms &amp; Assumptions'!$B$10:$H$129,6,FALSE)*(1-VLOOKUP($V90,'Algorithms &amp; Assumptions'!$B$10:$J$129,9,FALSE))
+(INDEX('ART Forecast'!$C$131:$W$250,MATCH($V90,'ART Forecast'!$B$131:$B$250,0),MATCH(Y$4,'ART Forecast'!$C$130:$W$130,0))*VLOOKUP($V90,'Algorithms &amp; Assumptions'!$B$10:$H$129,7,FALSE)*VLOOKUP($V90,'Algorithms &amp; Assumptions'!$B$10:$J$129,9,FALSE)*(VLOOKUP($V90,'Algorithms &amp; Assumptions'!$B$10:$C$129,2,FALSE))))</f>
        <v>10.554280000000004</v>
      </c>
      <c r="Z90" s="63">
        <f>(INDEX('ART Totals'!$Z$251:$AT$370,MATCH($V90,'ART Totals'!$Y$251:$Y$370,0),MATCH(Z$4,'ART Totals'!$Z$250:$AT$250,0))*VLOOKUP($V90,'Algorithms &amp; Assumptions'!$B$10:$H$129,5,FALSE))
+(INDEX('ART Forecast'!$C$131:$W$250,MATCH($V90,'ART Forecast'!$B$131:$B$250,0),MATCH(Z$4,'ART Forecast'!$C$130:$W$130,0))*VLOOKUP($V90,'Algorithms &amp; Assumptions'!$B$10:$H$129,6,FALSE)*(1-VLOOKUP($V90,'Algorithms &amp; Assumptions'!$B$10:$J$129,9,FALSE))
+(INDEX('ART Forecast'!$C$131:$W$250,MATCH($V90,'ART Forecast'!$B$131:$B$250,0),MATCH(Z$4,'ART Forecast'!$C$130:$W$130,0))*VLOOKUP($V90,'Algorithms &amp; Assumptions'!$B$10:$H$129,7,FALSE)*VLOOKUP($V90,'Algorithms &amp; Assumptions'!$B$10:$J$129,9,FALSE)*(VLOOKUP($V90,'Algorithms &amp; Assumptions'!$B$10:$C$129,2,FALSE))))</f>
        <v>8.3813400000000016</v>
      </c>
      <c r="AA90" s="63">
        <f>(INDEX('ART Totals'!$Z$251:$AT$370,MATCH($V90,'ART Totals'!$Y$251:$Y$370,0),MATCH(AA$4,'ART Totals'!$Z$250:$AT$250,0))*VLOOKUP($V90,'Algorithms &amp; Assumptions'!$B$10:$H$129,5,FALSE))
+(INDEX('ART Forecast'!$C$131:$W$250,MATCH($V90,'ART Forecast'!$B$131:$B$250,0),MATCH(AA$4,'ART Forecast'!$C$130:$W$130,0))*VLOOKUP($V90,'Algorithms &amp; Assumptions'!$B$10:$H$129,6,FALSE)*(1-VLOOKUP($V90,'Algorithms &amp; Assumptions'!$B$10:$J$129,9,FALSE))
+(INDEX('ART Forecast'!$C$131:$W$250,MATCH($V90,'ART Forecast'!$B$131:$B$250,0),MATCH(AA$4,'ART Forecast'!$C$130:$W$130,0))*VLOOKUP($V90,'Algorithms &amp; Assumptions'!$B$10:$H$129,7,FALSE)*VLOOKUP($V90,'Algorithms &amp; Assumptions'!$B$10:$J$129,9,FALSE)*(VLOOKUP($V90,'Algorithms &amp; Assumptions'!$B$10:$C$129,2,FALSE))))</f>
        <v>6.208400000000001</v>
      </c>
      <c r="AB90" s="63">
        <f>(INDEX('ART Totals'!$Z$251:$AT$370,MATCH($V90,'ART Totals'!$Y$251:$Y$370,0),MATCH(AB$4,'ART Totals'!$Z$250:$AT$250,0))*VLOOKUP($V90,'Algorithms &amp; Assumptions'!$B$10:$H$129,5,FALSE))
+(INDEX('ART Forecast'!$C$131:$W$250,MATCH($V90,'ART Forecast'!$B$131:$B$250,0),MATCH(AB$4,'ART Forecast'!$C$130:$W$130,0))*VLOOKUP($V90,'Algorithms &amp; Assumptions'!$B$10:$H$129,6,FALSE)*(1-VLOOKUP($V90,'Algorithms &amp; Assumptions'!$B$10:$J$129,9,FALSE))
+(INDEX('ART Forecast'!$C$131:$W$250,MATCH($V90,'ART Forecast'!$B$131:$B$250,0),MATCH(AB$4,'ART Forecast'!$C$130:$W$130,0))*VLOOKUP($V90,'Algorithms &amp; Assumptions'!$B$10:$H$129,7,FALSE)*VLOOKUP($V90,'Algorithms &amp; Assumptions'!$B$10:$J$129,9,FALSE)*(VLOOKUP($V90,'Algorithms &amp; Assumptions'!$B$10:$C$129,2,FALSE))))</f>
        <v>4.0354600000000005</v>
      </c>
      <c r="AC90" s="63">
        <f>(INDEX('ART Totals'!$Z$251:$AT$370,MATCH($V90,'ART Totals'!$Y$251:$Y$370,0),MATCH(AC$4,'ART Totals'!$Z$250:$AT$250,0))*VLOOKUP($V90,'Algorithms &amp; Assumptions'!$B$10:$H$129,5,FALSE))
+(INDEX('ART Forecast'!$C$131:$W$250,MATCH($V90,'ART Forecast'!$B$131:$B$250,0),MATCH(AC$4,'ART Forecast'!$C$130:$W$130,0))*VLOOKUP($V90,'Algorithms &amp; Assumptions'!$B$10:$H$129,6,FALSE)*(1-VLOOKUP($V90,'Algorithms &amp; Assumptions'!$B$10:$J$129,9,FALSE))
+(INDEX('ART Forecast'!$C$131:$W$250,MATCH($V90,'ART Forecast'!$B$131:$B$250,0),MATCH(AC$4,'ART Forecast'!$C$130:$W$130,0))*VLOOKUP($V90,'Algorithms &amp; Assumptions'!$B$10:$H$129,7,FALSE)*VLOOKUP($V90,'Algorithms &amp; Assumptions'!$B$10:$J$129,9,FALSE)*(VLOOKUP($V90,'Algorithms &amp; Assumptions'!$B$10:$C$129,2,FALSE))))</f>
        <v>1.8625200000000004</v>
      </c>
    </row>
    <row r="91" spans="2:29" x14ac:dyDescent="0.35">
      <c r="B91" s="29" t="str">
        <f>'ART Totals'!B90</f>
        <v>Niger</v>
      </c>
      <c r="C91" s="25">
        <f t="shared" si="15"/>
        <v>5099.8713699999989</v>
      </c>
      <c r="D91" s="25">
        <f t="shared" si="16"/>
        <v>6009.1571833333337</v>
      </c>
      <c r="E91" s="25">
        <f t="shared" si="17"/>
        <v>6272.1929966666676</v>
      </c>
      <c r="F91" s="25">
        <f t="shared" si="18"/>
        <v>6535.2288099999987</v>
      </c>
      <c r="G91" s="25">
        <f t="shared" si="19"/>
        <v>6798.2646233333326</v>
      </c>
      <c r="H91" s="25">
        <f t="shared" si="20"/>
        <v>5381.5144900000068</v>
      </c>
      <c r="I91" s="25">
        <f t="shared" si="21"/>
        <v>5315.9494300000006</v>
      </c>
      <c r="M91" s="29" t="str">
        <f t="shared" ref="M91:M122" si="22">B91</f>
        <v>Niger</v>
      </c>
      <c r="N91" s="62">
        <f>(INDEX('ART Totals'!$Z$128:$AT$274,MATCH($M91,'ART Totals'!$Y$128:$Y$274,0),MATCH(N$4,'ART Totals'!$Z$127:$AT$127,0))*VLOOKUP($M91,'Algorithms &amp; Assumptions'!$B$10:$H$129,5,FALSE))
+(INDEX('ART Forecast'!$C$8:$W$127,MATCH($M91,'ART Forecast'!$B$8:$B$127,0),MATCH(N$4,'ART Forecast'!$C$7:$W$7,0))*VLOOKUP($M91,'Algorithms &amp; Assumptions'!$B$10:$H$129,6,FALSE)*(1-VLOOKUP($M91,'Algorithms &amp; Assumptions'!$B$10:$J$129,9,FALSE))
+(INDEX('ART Forecast'!$C$8:$W$127,MATCH($M91,'ART Forecast'!$B$8:$B$127,0),MATCH(N$4,'ART Forecast'!$C$7:$W$7,0))*VLOOKUP($M91,'Algorithms &amp; Assumptions'!$B$10:$H$129,7,FALSE)*VLOOKUP($M91,'Algorithms &amp; Assumptions'!$B$10:$J$129,9,FALSE)*(VLOOKUP($M91,'Algorithms &amp; Assumptions'!$B$10:$C$129,2,FALSE))))</f>
        <v>4726.741579999999</v>
      </c>
      <c r="O91" s="62">
        <f>(INDEX('ART Totals'!$Z$128:$AT$274,MATCH($M91,'ART Totals'!$Y$128:$Y$274,0),MATCH(O$4,'ART Totals'!$Z$127:$AT$127,0))*VLOOKUP($M91,'Algorithms &amp; Assumptions'!$B$10:$H$129,5,FALSE))
+(INDEX('ART Forecast'!$C$8:$W$127,MATCH($M91,'ART Forecast'!$B$8:$B$127,0),MATCH(O$4,'ART Forecast'!$C$7:$W$7,0))*VLOOKUP($M91,'Algorithms &amp; Assumptions'!$B$10:$H$129,6,FALSE)*(1-VLOOKUP($M91,'Algorithms &amp; Assumptions'!$B$10:$J$129,9,FALSE))
+(INDEX('ART Forecast'!$C$8:$W$127,MATCH($M91,'ART Forecast'!$B$8:$B$127,0),MATCH(O$4,'ART Forecast'!$C$7:$W$7,0))*VLOOKUP($M91,'Algorithms &amp; Assumptions'!$B$10:$H$129,7,FALSE)*VLOOKUP($M91,'Algorithms &amp; Assumptions'!$B$10:$J$129,9,FALSE)*(VLOOKUP($M91,'Algorithms &amp; Assumptions'!$B$10:$C$129,2,FALSE))))</f>
        <v>5612.3824533333336</v>
      </c>
      <c r="P91" s="62">
        <f>(INDEX('ART Totals'!$Z$128:$AT$274,MATCH($M91,'ART Totals'!$Y$128:$Y$274,0),MATCH(P$4,'ART Totals'!$Z$127:$AT$127,0))*VLOOKUP($M91,'Algorithms &amp; Assumptions'!$B$10:$H$129,5,FALSE))
+(INDEX('ART Forecast'!$C$8:$W$127,MATCH($M91,'ART Forecast'!$B$8:$B$127,0),MATCH(P$4,'ART Forecast'!$C$7:$W$7,0))*VLOOKUP($M91,'Algorithms &amp; Assumptions'!$B$10:$H$129,6,FALSE)*(1-VLOOKUP($M91,'Algorithms &amp; Assumptions'!$B$10:$J$129,9,FALSE))
+(INDEX('ART Forecast'!$C$8:$W$127,MATCH($M91,'ART Forecast'!$B$8:$B$127,0),MATCH(P$4,'ART Forecast'!$C$7:$W$7,0))*VLOOKUP($M91,'Algorithms &amp; Assumptions'!$B$10:$H$129,7,FALSE)*VLOOKUP($M91,'Algorithms &amp; Assumptions'!$B$10:$J$129,9,FALSE)*(VLOOKUP($M91,'Algorithms &amp; Assumptions'!$B$10:$C$129,2,FALSE))))</f>
        <v>5861.1233266666677</v>
      </c>
      <c r="Q91" s="62">
        <f>(INDEX('ART Totals'!$Z$128:$AT$274,MATCH($M91,'ART Totals'!$Y$128:$Y$274,0),MATCH(Q$4,'ART Totals'!$Z$127:$AT$127,0))*VLOOKUP($M91,'Algorithms &amp; Assumptions'!$B$10:$H$129,5,FALSE))
+(INDEX('ART Forecast'!$C$8:$W$127,MATCH($M91,'ART Forecast'!$B$8:$B$127,0),MATCH(Q$4,'ART Forecast'!$C$7:$W$7,0))*VLOOKUP($M91,'Algorithms &amp; Assumptions'!$B$10:$H$129,6,FALSE)*(1-VLOOKUP($M91,'Algorithms &amp; Assumptions'!$B$10:$J$129,9,FALSE))
+(INDEX('ART Forecast'!$C$8:$W$127,MATCH($M91,'ART Forecast'!$B$8:$B$127,0),MATCH(Q$4,'ART Forecast'!$C$7:$W$7,0))*VLOOKUP($M91,'Algorithms &amp; Assumptions'!$B$10:$H$129,7,FALSE)*VLOOKUP($M91,'Algorithms &amp; Assumptions'!$B$10:$J$129,9,FALSE)*(VLOOKUP($M91,'Algorithms &amp; Assumptions'!$B$10:$C$129,2,FALSE))))</f>
        <v>6109.8641999999982</v>
      </c>
      <c r="R91" s="62">
        <f>(INDEX('ART Totals'!$Z$128:$AT$274,MATCH($M91,'ART Totals'!$Y$128:$Y$274,0),MATCH(R$4,'ART Totals'!$Z$127:$AT$127,0))*VLOOKUP($M91,'Algorithms &amp; Assumptions'!$B$10:$H$129,5,FALSE))
+(INDEX('ART Forecast'!$C$8:$W$127,MATCH($M91,'ART Forecast'!$B$8:$B$127,0),MATCH(R$4,'ART Forecast'!$C$7:$W$7,0))*VLOOKUP($M91,'Algorithms &amp; Assumptions'!$B$10:$H$129,6,FALSE)*(1-VLOOKUP($M91,'Algorithms &amp; Assumptions'!$B$10:$J$129,9,FALSE))
+(INDEX('ART Forecast'!$C$8:$W$127,MATCH($M91,'ART Forecast'!$B$8:$B$127,0),MATCH(R$4,'ART Forecast'!$C$7:$W$7,0))*VLOOKUP($M91,'Algorithms &amp; Assumptions'!$B$10:$H$129,7,FALSE)*VLOOKUP($M91,'Algorithms &amp; Assumptions'!$B$10:$J$129,9,FALSE)*(VLOOKUP($M91,'Algorithms &amp; Assumptions'!$B$10:$C$129,2,FALSE))))</f>
        <v>6358.6050733333323</v>
      </c>
      <c r="S91" s="62">
        <f>(INDEX('ART Totals'!$Z$128:$AT$274,MATCH($M91,'ART Totals'!$Y$128:$Y$274,0),MATCH(S$4,'ART Totals'!$Z$127:$AT$127,0))*VLOOKUP($M91,'Algorithms &amp; Assumptions'!$B$10:$H$129,5,FALSE))
+(INDEX('ART Forecast'!$C$8:$W$127,MATCH($M91,'ART Forecast'!$B$8:$B$127,0),MATCH(S$4,'ART Forecast'!$C$7:$W$7,0))*VLOOKUP($M91,'Algorithms &amp; Assumptions'!$B$10:$H$129,6,FALSE)*(1-VLOOKUP($M91,'Algorithms &amp; Assumptions'!$B$10:$J$129,9,FALSE))
+(INDEX('ART Forecast'!$C$8:$W$127,MATCH($M91,'ART Forecast'!$B$8:$B$127,0),MATCH(S$4,'ART Forecast'!$C$7:$W$7,0))*VLOOKUP($M91,'Algorithms &amp; Assumptions'!$B$10:$H$129,7,FALSE)*VLOOKUP($M91,'Algorithms &amp; Assumptions'!$B$10:$J$129,9,FALSE)*(VLOOKUP($M91,'Algorithms &amp; Assumptions'!$B$10:$C$129,2,FALSE))))</f>
        <v>4927.5600000000068</v>
      </c>
      <c r="T91" s="62">
        <f>(INDEX('ART Totals'!$Z$128:$AT$274,MATCH($M91,'ART Totals'!$Y$128:$Y$274,0),MATCH(T$4,'ART Totals'!$Z$127:$AT$127,0))*VLOOKUP($M91,'Algorithms &amp; Assumptions'!$B$10:$H$129,5,FALSE))
+(INDEX('ART Forecast'!$C$8:$W$127,MATCH($M91,'ART Forecast'!$B$8:$B$127,0),MATCH(T$4,'ART Forecast'!$C$7:$W$7,0))*VLOOKUP($M91,'Algorithms &amp; Assumptions'!$B$10:$H$129,6,FALSE)*(1-VLOOKUP($M91,'Algorithms &amp; Assumptions'!$B$10:$J$129,9,FALSE))
+(INDEX('ART Forecast'!$C$8:$W$127,MATCH($M91,'ART Forecast'!$B$8:$B$127,0),MATCH(T$4,'ART Forecast'!$C$7:$W$7,0))*VLOOKUP($M91,'Algorithms &amp; Assumptions'!$B$10:$H$129,7,FALSE)*VLOOKUP($M91,'Algorithms &amp; Assumptions'!$B$10:$J$129,9,FALSE)*(VLOOKUP($M91,'Algorithms &amp; Assumptions'!$B$10:$C$129,2,FALSE))))</f>
        <v>4847.7000000000007</v>
      </c>
      <c r="U91" s="6"/>
      <c r="V91" s="29" t="str">
        <f t="shared" ref="V91:V122" si="23">M91</f>
        <v>Niger</v>
      </c>
      <c r="W91" s="63">
        <f>(INDEX('ART Totals'!$Z$251:$AT$370,MATCH($V91,'ART Totals'!$Y$251:$Y$370,0),MATCH(W$4,'ART Totals'!$Z$250:$AT$250,0))*VLOOKUP($V91,'Algorithms &amp; Assumptions'!$B$10:$H$129,5,FALSE))
+(INDEX('ART Forecast'!$C$131:$W$250,MATCH($V91,'ART Forecast'!$B$131:$B$250,0),MATCH(W$4,'ART Forecast'!$C$130:$W$130,0))*VLOOKUP($V91,'Algorithms &amp; Assumptions'!$B$10:$H$129,6,FALSE)*(1-VLOOKUP($V91,'Algorithms &amp; Assumptions'!$B$10:$J$129,9,FALSE))
+(INDEX('ART Forecast'!$C$131:$W$250,MATCH($V91,'ART Forecast'!$B$131:$B$250,0),MATCH(W$4,'ART Forecast'!$C$130:$W$130,0))*VLOOKUP($V91,'Algorithms &amp; Assumptions'!$B$10:$H$129,7,FALSE)*VLOOKUP($V91,'Algorithms &amp; Assumptions'!$B$10:$J$129,9,FALSE)*(VLOOKUP($V91,'Algorithms &amp; Assumptions'!$B$10:$C$129,2,FALSE))))</f>
        <v>373.12979000000001</v>
      </c>
      <c r="X91" s="63">
        <f>(INDEX('ART Totals'!$Z$251:$AT$370,MATCH($V91,'ART Totals'!$Y$251:$Y$370,0),MATCH(X$4,'ART Totals'!$Z$250:$AT$250,0))*VLOOKUP($V91,'Algorithms &amp; Assumptions'!$B$10:$H$129,5,FALSE))
+(INDEX('ART Forecast'!$C$131:$W$250,MATCH($V91,'ART Forecast'!$B$131:$B$250,0),MATCH(X$4,'ART Forecast'!$C$130:$W$130,0))*VLOOKUP($V91,'Algorithms &amp; Assumptions'!$B$10:$H$129,6,FALSE)*(1-VLOOKUP($V91,'Algorithms &amp; Assumptions'!$B$10:$J$129,9,FALSE))
+(INDEX('ART Forecast'!$C$131:$W$250,MATCH($V91,'ART Forecast'!$B$131:$B$250,0),MATCH(X$4,'ART Forecast'!$C$130:$W$130,0))*VLOOKUP($V91,'Algorithms &amp; Assumptions'!$B$10:$H$129,7,FALSE)*VLOOKUP($V91,'Algorithms &amp; Assumptions'!$B$10:$J$129,9,FALSE)*(VLOOKUP($V91,'Algorithms &amp; Assumptions'!$B$10:$C$129,2,FALSE))))</f>
        <v>396.77473000000015</v>
      </c>
      <c r="Y91" s="63">
        <f>(INDEX('ART Totals'!$Z$251:$AT$370,MATCH($V91,'ART Totals'!$Y$251:$Y$370,0),MATCH(Y$4,'ART Totals'!$Z$250:$AT$250,0))*VLOOKUP($V91,'Algorithms &amp; Assumptions'!$B$10:$H$129,5,FALSE))
+(INDEX('ART Forecast'!$C$131:$W$250,MATCH($V91,'ART Forecast'!$B$131:$B$250,0),MATCH(Y$4,'ART Forecast'!$C$130:$W$130,0))*VLOOKUP($V91,'Algorithms &amp; Assumptions'!$B$10:$H$129,6,FALSE)*(1-VLOOKUP($V91,'Algorithms &amp; Assumptions'!$B$10:$J$129,9,FALSE))
+(INDEX('ART Forecast'!$C$131:$W$250,MATCH($V91,'ART Forecast'!$B$131:$B$250,0),MATCH(Y$4,'ART Forecast'!$C$130:$W$130,0))*VLOOKUP($V91,'Algorithms &amp; Assumptions'!$B$10:$H$129,7,FALSE)*VLOOKUP($V91,'Algorithms &amp; Assumptions'!$B$10:$J$129,9,FALSE)*(VLOOKUP($V91,'Algorithms &amp; Assumptions'!$B$10:$C$129,2,FALSE))))</f>
        <v>411.06966999999997</v>
      </c>
      <c r="Z91" s="63">
        <f>(INDEX('ART Totals'!$Z$251:$AT$370,MATCH($V91,'ART Totals'!$Y$251:$Y$370,0),MATCH(Z$4,'ART Totals'!$Z$250:$AT$250,0))*VLOOKUP($V91,'Algorithms &amp; Assumptions'!$B$10:$H$129,5,FALSE))
+(INDEX('ART Forecast'!$C$131:$W$250,MATCH($V91,'ART Forecast'!$B$131:$B$250,0),MATCH(Z$4,'ART Forecast'!$C$130:$W$130,0))*VLOOKUP($V91,'Algorithms &amp; Assumptions'!$B$10:$H$129,6,FALSE)*(1-VLOOKUP($V91,'Algorithms &amp; Assumptions'!$B$10:$J$129,9,FALSE))
+(INDEX('ART Forecast'!$C$131:$W$250,MATCH($V91,'ART Forecast'!$B$131:$B$250,0),MATCH(Z$4,'ART Forecast'!$C$130:$W$130,0))*VLOOKUP($V91,'Algorithms &amp; Assumptions'!$B$10:$H$129,7,FALSE)*VLOOKUP($V91,'Algorithms &amp; Assumptions'!$B$10:$J$129,9,FALSE)*(VLOOKUP($V91,'Algorithms &amp; Assumptions'!$B$10:$C$129,2,FALSE))))</f>
        <v>425.36461000000008</v>
      </c>
      <c r="AA91" s="63">
        <f>(INDEX('ART Totals'!$Z$251:$AT$370,MATCH($V91,'ART Totals'!$Y$251:$Y$370,0),MATCH(AA$4,'ART Totals'!$Z$250:$AT$250,0))*VLOOKUP($V91,'Algorithms &amp; Assumptions'!$B$10:$H$129,5,FALSE))
+(INDEX('ART Forecast'!$C$131:$W$250,MATCH($V91,'ART Forecast'!$B$131:$B$250,0),MATCH(AA$4,'ART Forecast'!$C$130:$W$130,0))*VLOOKUP($V91,'Algorithms &amp; Assumptions'!$B$10:$H$129,6,FALSE)*(1-VLOOKUP($V91,'Algorithms &amp; Assumptions'!$B$10:$J$129,9,FALSE))
+(INDEX('ART Forecast'!$C$131:$W$250,MATCH($V91,'ART Forecast'!$B$131:$B$250,0),MATCH(AA$4,'ART Forecast'!$C$130:$W$130,0))*VLOOKUP($V91,'Algorithms &amp; Assumptions'!$B$10:$H$129,7,FALSE)*VLOOKUP($V91,'Algorithms &amp; Assumptions'!$B$10:$J$129,9,FALSE)*(VLOOKUP($V91,'Algorithms &amp; Assumptions'!$B$10:$C$129,2,FALSE))))</f>
        <v>439.65954999999997</v>
      </c>
      <c r="AB91" s="63">
        <f>(INDEX('ART Totals'!$Z$251:$AT$370,MATCH($V91,'ART Totals'!$Y$251:$Y$370,0),MATCH(AB$4,'ART Totals'!$Z$250:$AT$250,0))*VLOOKUP($V91,'Algorithms &amp; Assumptions'!$B$10:$H$129,5,FALSE))
+(INDEX('ART Forecast'!$C$131:$W$250,MATCH($V91,'ART Forecast'!$B$131:$B$250,0),MATCH(AB$4,'ART Forecast'!$C$130:$W$130,0))*VLOOKUP($V91,'Algorithms &amp; Assumptions'!$B$10:$H$129,6,FALSE)*(1-VLOOKUP($V91,'Algorithms &amp; Assumptions'!$B$10:$J$129,9,FALSE))
+(INDEX('ART Forecast'!$C$131:$W$250,MATCH($V91,'ART Forecast'!$B$131:$B$250,0),MATCH(AB$4,'ART Forecast'!$C$130:$W$130,0))*VLOOKUP($V91,'Algorithms &amp; Assumptions'!$B$10:$H$129,7,FALSE)*VLOOKUP($V91,'Algorithms &amp; Assumptions'!$B$10:$J$129,9,FALSE)*(VLOOKUP($V91,'Algorithms &amp; Assumptions'!$B$10:$C$129,2,FALSE))))</f>
        <v>453.95449000000008</v>
      </c>
      <c r="AC91" s="63">
        <f>(INDEX('ART Totals'!$Z$251:$AT$370,MATCH($V91,'ART Totals'!$Y$251:$Y$370,0),MATCH(AC$4,'ART Totals'!$Z$250:$AT$250,0))*VLOOKUP($V91,'Algorithms &amp; Assumptions'!$B$10:$H$129,5,FALSE))
+(INDEX('ART Forecast'!$C$131:$W$250,MATCH($V91,'ART Forecast'!$B$131:$B$250,0),MATCH(AC$4,'ART Forecast'!$C$130:$W$130,0))*VLOOKUP($V91,'Algorithms &amp; Assumptions'!$B$10:$H$129,6,FALSE)*(1-VLOOKUP($V91,'Algorithms &amp; Assumptions'!$B$10:$J$129,9,FALSE))
+(INDEX('ART Forecast'!$C$131:$W$250,MATCH($V91,'ART Forecast'!$B$131:$B$250,0),MATCH(AC$4,'ART Forecast'!$C$130:$W$130,0))*VLOOKUP($V91,'Algorithms &amp; Assumptions'!$B$10:$H$129,7,FALSE)*VLOOKUP($V91,'Algorithms &amp; Assumptions'!$B$10:$J$129,9,FALSE)*(VLOOKUP($V91,'Algorithms &amp; Assumptions'!$B$10:$C$129,2,FALSE))))</f>
        <v>468.24943000000019</v>
      </c>
    </row>
    <row r="92" spans="2:29" x14ac:dyDescent="0.35">
      <c r="B92" s="29" t="str">
        <f>'ART Totals'!B91</f>
        <v>Nigeria</v>
      </c>
      <c r="C92" s="25">
        <f t="shared" si="15"/>
        <v>669054.56405333348</v>
      </c>
      <c r="D92" s="25">
        <f t="shared" si="16"/>
        <v>279224.31758223206</v>
      </c>
      <c r="E92" s="25">
        <f t="shared" si="17"/>
        <v>409326.77415259543</v>
      </c>
      <c r="F92" s="25">
        <f t="shared" si="18"/>
        <v>441054.73825383961</v>
      </c>
      <c r="G92" s="25">
        <f t="shared" si="19"/>
        <v>437849.23733449914</v>
      </c>
      <c r="H92" s="25">
        <f t="shared" si="20"/>
        <v>457932.71309552627</v>
      </c>
      <c r="I92" s="25">
        <f t="shared" si="21"/>
        <v>462490.20440298389</v>
      </c>
      <c r="M92" s="29" t="str">
        <f t="shared" si="22"/>
        <v>Nigeria</v>
      </c>
      <c r="N92" s="62">
        <f>(INDEX('ART Totals'!$Z$128:$AT$274,MATCH($M92,'ART Totals'!$Y$128:$Y$274,0),MATCH(N$4,'ART Totals'!$Z$127:$AT$127,0))*VLOOKUP($M92,'Algorithms &amp; Assumptions'!$B$10:$H$129,5,FALSE))
+(INDEX('ART Forecast'!$C$8:$W$127,MATCH($M92,'ART Forecast'!$B$8:$B$127,0),MATCH(N$4,'ART Forecast'!$C$7:$W$7,0))*VLOOKUP($M92,'Algorithms &amp; Assumptions'!$B$10:$H$129,6,FALSE)*(1-VLOOKUP($M92,'Algorithms &amp; Assumptions'!$B$10:$J$129,9,FALSE))
+(INDEX('ART Forecast'!$C$8:$W$127,MATCH($M92,'ART Forecast'!$B$8:$B$127,0),MATCH(N$4,'ART Forecast'!$C$7:$W$7,0))*VLOOKUP($M92,'Algorithms &amp; Assumptions'!$B$10:$H$129,7,FALSE)*VLOOKUP($M92,'Algorithms &amp; Assumptions'!$B$10:$J$129,9,FALSE)*(VLOOKUP($M92,'Algorithms &amp; Assumptions'!$B$10:$C$129,2,FALSE))))</f>
        <v>655877.05656000006</v>
      </c>
      <c r="O92" s="62">
        <f>(INDEX('ART Totals'!$Z$128:$AT$274,MATCH($M92,'ART Totals'!$Y$128:$Y$274,0),MATCH(O$4,'ART Totals'!$Z$127:$AT$127,0))*VLOOKUP($M92,'Algorithms &amp; Assumptions'!$B$10:$H$129,5,FALSE))
+(INDEX('ART Forecast'!$C$8:$W$127,MATCH($M92,'ART Forecast'!$B$8:$B$127,0),MATCH(O$4,'ART Forecast'!$C$7:$W$7,0))*VLOOKUP($M92,'Algorithms &amp; Assumptions'!$B$10:$H$129,6,FALSE)*(1-VLOOKUP($M92,'Algorithms &amp; Assumptions'!$B$10:$J$129,9,FALSE))
+(INDEX('ART Forecast'!$C$8:$W$127,MATCH($M92,'ART Forecast'!$B$8:$B$127,0),MATCH(O$4,'ART Forecast'!$C$7:$W$7,0))*VLOOKUP($M92,'Algorithms &amp; Assumptions'!$B$10:$H$129,7,FALSE)*VLOOKUP($M92,'Algorithms &amp; Assumptions'!$B$10:$J$129,9,FALSE)*(VLOOKUP($M92,'Algorithms &amp; Assumptions'!$B$10:$C$129,2,FALSE))))</f>
        <v>265944.4211111209</v>
      </c>
      <c r="P92" s="62">
        <f>(INDEX('ART Totals'!$Z$128:$AT$274,MATCH($M92,'ART Totals'!$Y$128:$Y$274,0),MATCH(P$4,'ART Totals'!$Z$127:$AT$127,0))*VLOOKUP($M92,'Algorithms &amp; Assumptions'!$B$10:$H$129,5,FALSE))
+(INDEX('ART Forecast'!$C$8:$W$127,MATCH($M92,'ART Forecast'!$B$8:$B$127,0),MATCH(P$4,'ART Forecast'!$C$7:$W$7,0))*VLOOKUP($M92,'Algorithms &amp; Assumptions'!$B$10:$H$129,6,FALSE)*(1-VLOOKUP($M92,'Algorithms &amp; Assumptions'!$B$10:$J$129,9,FALSE))
+(INDEX('ART Forecast'!$C$8:$W$127,MATCH($M92,'ART Forecast'!$B$8:$B$127,0),MATCH(P$4,'ART Forecast'!$C$7:$W$7,0))*VLOOKUP($M92,'Algorithms &amp; Assumptions'!$B$10:$H$129,7,FALSE)*VLOOKUP($M92,'Algorithms &amp; Assumptions'!$B$10:$J$129,9,FALSE)*(VLOOKUP($M92,'Algorithms &amp; Assumptions'!$B$10:$C$129,2,FALSE))))</f>
        <v>395944.59259259538</v>
      </c>
      <c r="Q92" s="62">
        <f>(INDEX('ART Totals'!$Z$128:$AT$274,MATCH($M92,'ART Totals'!$Y$128:$Y$274,0),MATCH(Q$4,'ART Totals'!$Z$127:$AT$127,0))*VLOOKUP($M92,'Algorithms &amp; Assumptions'!$B$10:$H$129,5,FALSE))
+(INDEX('ART Forecast'!$C$8:$W$127,MATCH($M92,'ART Forecast'!$B$8:$B$127,0),MATCH(Q$4,'ART Forecast'!$C$7:$W$7,0))*VLOOKUP($M92,'Algorithms &amp; Assumptions'!$B$10:$H$129,6,FALSE)*(1-VLOOKUP($M92,'Algorithms &amp; Assumptions'!$B$10:$J$129,9,FALSE))
+(INDEX('ART Forecast'!$C$8:$W$127,MATCH($M92,'ART Forecast'!$B$8:$B$127,0),MATCH(Q$4,'ART Forecast'!$C$7:$W$7,0))*VLOOKUP($M92,'Algorithms &amp; Assumptions'!$B$10:$H$129,7,FALSE)*VLOOKUP($M92,'Algorithms &amp; Assumptions'!$B$10:$J$129,9,FALSE)*(VLOOKUP($M92,'Algorithms &amp; Assumptions'!$B$10:$C$129,2,FALSE))))</f>
        <v>427570.27160495066</v>
      </c>
      <c r="R92" s="62">
        <f>(INDEX('ART Totals'!$Z$128:$AT$274,MATCH($M92,'ART Totals'!$Y$128:$Y$274,0),MATCH(R$4,'ART Totals'!$Z$127:$AT$127,0))*VLOOKUP($M92,'Algorithms &amp; Assumptions'!$B$10:$H$129,5,FALSE))
+(INDEX('ART Forecast'!$C$8:$W$127,MATCH($M92,'ART Forecast'!$B$8:$B$127,0),MATCH(R$4,'ART Forecast'!$C$7:$W$7,0))*VLOOKUP($M92,'Algorithms &amp; Assumptions'!$B$10:$H$129,6,FALSE)*(1-VLOOKUP($M92,'Algorithms &amp; Assumptions'!$B$10:$J$129,9,FALSE))
+(INDEX('ART Forecast'!$C$8:$W$127,MATCH($M92,'ART Forecast'!$B$8:$B$127,0),MATCH(R$4,'ART Forecast'!$C$7:$W$7,0))*VLOOKUP($M92,'Algorithms &amp; Assumptions'!$B$10:$H$129,7,FALSE)*VLOOKUP($M92,'Algorithms &amp; Assumptions'!$B$10:$J$129,9,FALSE)*(VLOOKUP($M92,'Algorithms &amp; Assumptions'!$B$10:$C$129,2,FALSE))))</f>
        <v>424262.48559672129</v>
      </c>
      <c r="S92" s="62">
        <f>(INDEX('ART Totals'!$Z$128:$AT$274,MATCH($M92,'ART Totals'!$Y$128:$Y$274,0),MATCH(S$4,'ART Totals'!$Z$127:$AT$127,0))*VLOOKUP($M92,'Algorithms &amp; Assumptions'!$B$10:$H$129,5,FALSE))
+(INDEX('ART Forecast'!$C$8:$W$127,MATCH($M92,'ART Forecast'!$B$8:$B$127,0),MATCH(S$4,'ART Forecast'!$C$7:$W$7,0))*VLOOKUP($M92,'Algorithms &amp; Assumptions'!$B$10:$H$129,6,FALSE)*(1-VLOOKUP($M92,'Algorithms &amp; Assumptions'!$B$10:$J$129,9,FALSE))
+(INDEX('ART Forecast'!$C$8:$W$127,MATCH($M92,'ART Forecast'!$B$8:$B$127,0),MATCH(S$4,'ART Forecast'!$C$7:$W$7,0))*VLOOKUP($M92,'Algorithms &amp; Assumptions'!$B$10:$H$129,7,FALSE)*VLOOKUP($M92,'Algorithms &amp; Assumptions'!$B$10:$J$129,9,FALSE)*(VLOOKUP($M92,'Algorithms &amp; Assumptions'!$B$10:$C$129,2,FALSE))))</f>
        <v>444243.67626885953</v>
      </c>
      <c r="T92" s="62">
        <f>(INDEX('ART Totals'!$Z$128:$AT$274,MATCH($M92,'ART Totals'!$Y$128:$Y$274,0),MATCH(T$4,'ART Totals'!$Z$127:$AT$127,0))*VLOOKUP($M92,'Algorithms &amp; Assumptions'!$B$10:$H$129,5,FALSE))
+(INDEX('ART Forecast'!$C$8:$W$127,MATCH($M92,'ART Forecast'!$B$8:$B$127,0),MATCH(T$4,'ART Forecast'!$C$7:$W$7,0))*VLOOKUP($M92,'Algorithms &amp; Assumptions'!$B$10:$H$129,6,FALSE)*(1-VLOOKUP($M92,'Algorithms &amp; Assumptions'!$B$10:$J$129,9,FALSE))
+(INDEX('ART Forecast'!$C$8:$W$127,MATCH($M92,'ART Forecast'!$B$8:$B$127,0),MATCH(T$4,'ART Forecast'!$C$7:$W$7,0))*VLOOKUP($M92,'Algorithms &amp; Assumptions'!$B$10:$H$129,7,FALSE)*VLOOKUP($M92,'Algorithms &amp; Assumptions'!$B$10:$J$129,9,FALSE)*(VLOOKUP($M92,'Algorithms &amp; Assumptions'!$B$10:$C$129,2,FALSE))))</f>
        <v>448698.88248742826</v>
      </c>
      <c r="U92" s="6"/>
      <c r="V92" s="29" t="str">
        <f t="shared" si="23"/>
        <v>Nigeria</v>
      </c>
      <c r="W92" s="63">
        <f>(INDEX('ART Totals'!$Z$251:$AT$370,MATCH($V92,'ART Totals'!$Y$251:$Y$370,0),MATCH(W$4,'ART Totals'!$Z$250:$AT$250,0))*VLOOKUP($V92,'Algorithms &amp; Assumptions'!$B$10:$H$129,5,FALSE))
+(INDEX('ART Forecast'!$C$131:$W$250,MATCH($V92,'ART Forecast'!$B$131:$B$250,0),MATCH(W$4,'ART Forecast'!$C$130:$W$130,0))*VLOOKUP($V92,'Algorithms &amp; Assumptions'!$B$10:$H$129,6,FALSE)*(1-VLOOKUP($V92,'Algorithms &amp; Assumptions'!$B$10:$J$129,9,FALSE))
+(INDEX('ART Forecast'!$C$131:$W$250,MATCH($V92,'ART Forecast'!$B$131:$B$250,0),MATCH(W$4,'ART Forecast'!$C$130:$W$130,0))*VLOOKUP($V92,'Algorithms &amp; Assumptions'!$B$10:$H$129,7,FALSE)*VLOOKUP($V92,'Algorithms &amp; Assumptions'!$B$10:$J$129,9,FALSE)*(VLOOKUP($V92,'Algorithms &amp; Assumptions'!$B$10:$C$129,2,FALSE))))</f>
        <v>13177.50749333338</v>
      </c>
      <c r="X92" s="63">
        <f>(INDEX('ART Totals'!$Z$251:$AT$370,MATCH($V92,'ART Totals'!$Y$251:$Y$370,0),MATCH(X$4,'ART Totals'!$Z$250:$AT$250,0))*VLOOKUP($V92,'Algorithms &amp; Assumptions'!$B$10:$H$129,5,FALSE))
+(INDEX('ART Forecast'!$C$131:$W$250,MATCH($V92,'ART Forecast'!$B$131:$B$250,0),MATCH(X$4,'ART Forecast'!$C$130:$W$130,0))*VLOOKUP($V92,'Algorithms &amp; Assumptions'!$B$10:$H$129,6,FALSE)*(1-VLOOKUP($V92,'Algorithms &amp; Assumptions'!$B$10:$J$129,9,FALSE))
+(INDEX('ART Forecast'!$C$131:$W$250,MATCH($V92,'ART Forecast'!$B$131:$B$250,0),MATCH(X$4,'ART Forecast'!$C$130:$W$130,0))*VLOOKUP($V92,'Algorithms &amp; Assumptions'!$B$10:$H$129,7,FALSE)*VLOOKUP($V92,'Algorithms &amp; Assumptions'!$B$10:$J$129,9,FALSE)*(VLOOKUP($V92,'Algorithms &amp; Assumptions'!$B$10:$C$129,2,FALSE))))</f>
        <v>13279.896471111142</v>
      </c>
      <c r="Y92" s="63">
        <f>(INDEX('ART Totals'!$Z$251:$AT$370,MATCH($V92,'ART Totals'!$Y$251:$Y$370,0),MATCH(Y$4,'ART Totals'!$Z$250:$AT$250,0))*VLOOKUP($V92,'Algorithms &amp; Assumptions'!$B$10:$H$129,5,FALSE))
+(INDEX('ART Forecast'!$C$131:$W$250,MATCH($V92,'ART Forecast'!$B$131:$B$250,0),MATCH(Y$4,'ART Forecast'!$C$130:$W$130,0))*VLOOKUP($V92,'Algorithms &amp; Assumptions'!$B$10:$H$129,6,FALSE)*(1-VLOOKUP($V92,'Algorithms &amp; Assumptions'!$B$10:$J$129,9,FALSE))
+(INDEX('ART Forecast'!$C$131:$W$250,MATCH($V92,'ART Forecast'!$B$131:$B$250,0),MATCH(Y$4,'ART Forecast'!$C$130:$W$130,0))*VLOOKUP($V92,'Algorithms &amp; Assumptions'!$B$10:$H$129,7,FALSE)*VLOOKUP($V92,'Algorithms &amp; Assumptions'!$B$10:$J$129,9,FALSE)*(VLOOKUP($V92,'Algorithms &amp; Assumptions'!$B$10:$C$129,2,FALSE))))</f>
        <v>13382.18156000003</v>
      </c>
      <c r="Z92" s="63">
        <f>(INDEX('ART Totals'!$Z$251:$AT$370,MATCH($V92,'ART Totals'!$Y$251:$Y$370,0),MATCH(Z$4,'ART Totals'!$Z$250:$AT$250,0))*VLOOKUP($V92,'Algorithms &amp; Assumptions'!$B$10:$H$129,5,FALSE))
+(INDEX('ART Forecast'!$C$131:$W$250,MATCH($V92,'ART Forecast'!$B$131:$B$250,0),MATCH(Z$4,'ART Forecast'!$C$130:$W$130,0))*VLOOKUP($V92,'Algorithms &amp; Assumptions'!$B$10:$H$129,6,FALSE)*(1-VLOOKUP($V92,'Algorithms &amp; Assumptions'!$B$10:$J$129,9,FALSE))
+(INDEX('ART Forecast'!$C$131:$W$250,MATCH($V92,'ART Forecast'!$B$131:$B$250,0),MATCH(Z$4,'ART Forecast'!$C$130:$W$130,0))*VLOOKUP($V92,'Algorithms &amp; Assumptions'!$B$10:$H$129,7,FALSE)*VLOOKUP($V92,'Algorithms &amp; Assumptions'!$B$10:$J$129,9,FALSE)*(VLOOKUP($V92,'Algorithms &amp; Assumptions'!$B$10:$C$129,2,FALSE))))</f>
        <v>13484.466648888925</v>
      </c>
      <c r="AA92" s="63">
        <f>(INDEX('ART Totals'!$Z$251:$AT$370,MATCH($V92,'ART Totals'!$Y$251:$Y$370,0),MATCH(AA$4,'ART Totals'!$Z$250:$AT$250,0))*VLOOKUP($V92,'Algorithms &amp; Assumptions'!$B$10:$H$129,5,FALSE))
+(INDEX('ART Forecast'!$C$131:$W$250,MATCH($V92,'ART Forecast'!$B$131:$B$250,0),MATCH(AA$4,'ART Forecast'!$C$130:$W$130,0))*VLOOKUP($V92,'Algorithms &amp; Assumptions'!$B$10:$H$129,6,FALSE)*(1-VLOOKUP($V92,'Algorithms &amp; Assumptions'!$B$10:$J$129,9,FALSE))
+(INDEX('ART Forecast'!$C$131:$W$250,MATCH($V92,'ART Forecast'!$B$131:$B$250,0),MATCH(AA$4,'ART Forecast'!$C$130:$W$130,0))*VLOOKUP($V92,'Algorithms &amp; Assumptions'!$B$10:$H$129,7,FALSE)*VLOOKUP($V92,'Algorithms &amp; Assumptions'!$B$10:$J$129,9,FALSE)*(VLOOKUP($V92,'Algorithms &amp; Assumptions'!$B$10:$C$129,2,FALSE))))</f>
        <v>13586.75173777782</v>
      </c>
      <c r="AB92" s="63">
        <f>(INDEX('ART Totals'!$Z$251:$AT$370,MATCH($V92,'ART Totals'!$Y$251:$Y$370,0),MATCH(AB$4,'ART Totals'!$Z$250:$AT$250,0))*VLOOKUP($V92,'Algorithms &amp; Assumptions'!$B$10:$H$129,5,FALSE))
+(INDEX('ART Forecast'!$C$131:$W$250,MATCH($V92,'ART Forecast'!$B$131:$B$250,0),MATCH(AB$4,'ART Forecast'!$C$130:$W$130,0))*VLOOKUP($V92,'Algorithms &amp; Assumptions'!$B$10:$H$129,6,FALSE)*(1-VLOOKUP($V92,'Algorithms &amp; Assumptions'!$B$10:$J$129,9,FALSE))
+(INDEX('ART Forecast'!$C$131:$W$250,MATCH($V92,'ART Forecast'!$B$131:$B$250,0),MATCH(AB$4,'ART Forecast'!$C$130:$W$130,0))*VLOOKUP($V92,'Algorithms &amp; Assumptions'!$B$10:$H$129,7,FALSE)*VLOOKUP($V92,'Algorithms &amp; Assumptions'!$B$10:$J$129,9,FALSE)*(VLOOKUP($V92,'Algorithms &amp; Assumptions'!$B$10:$C$129,2,FALSE))))</f>
        <v>13689.036826666708</v>
      </c>
      <c r="AC92" s="63">
        <f>(INDEX('ART Totals'!$Z$251:$AT$370,MATCH($V92,'ART Totals'!$Y$251:$Y$370,0),MATCH(AC$4,'ART Totals'!$Z$250:$AT$250,0))*VLOOKUP($V92,'Algorithms &amp; Assumptions'!$B$10:$H$129,5,FALSE))
+(INDEX('ART Forecast'!$C$131:$W$250,MATCH($V92,'ART Forecast'!$B$131:$B$250,0),MATCH(AC$4,'ART Forecast'!$C$130:$W$130,0))*VLOOKUP($V92,'Algorithms &amp; Assumptions'!$B$10:$H$129,6,FALSE)*(1-VLOOKUP($V92,'Algorithms &amp; Assumptions'!$B$10:$J$129,9,FALSE))
+(INDEX('ART Forecast'!$C$131:$W$250,MATCH($V92,'ART Forecast'!$B$131:$B$250,0),MATCH(AC$4,'ART Forecast'!$C$130:$W$130,0))*VLOOKUP($V92,'Algorithms &amp; Assumptions'!$B$10:$H$129,7,FALSE)*VLOOKUP($V92,'Algorithms &amp; Assumptions'!$B$10:$J$129,9,FALSE)*(VLOOKUP($V92,'Algorithms &amp; Assumptions'!$B$10:$C$129,2,FALSE))))</f>
        <v>13791.321915555603</v>
      </c>
    </row>
    <row r="93" spans="2:29" x14ac:dyDescent="0.35">
      <c r="B93" s="29" t="str">
        <f>'ART Totals'!B92</f>
        <v>Pakistan</v>
      </c>
      <c r="C93" s="25">
        <f t="shared" si="15"/>
        <v>13612.758720000002</v>
      </c>
      <c r="D93" s="25">
        <f t="shared" si="16"/>
        <v>10365.94548</v>
      </c>
      <c r="E93" s="25">
        <f t="shared" si="17"/>
        <v>11025.232240000003</v>
      </c>
      <c r="F93" s="25">
        <f t="shared" si="18"/>
        <v>11684.519000000004</v>
      </c>
      <c r="G93" s="25">
        <f t="shared" si="19"/>
        <v>12343.805759999997</v>
      </c>
      <c r="H93" s="25">
        <f t="shared" si="20"/>
        <v>13003.09252</v>
      </c>
      <c r="I93" s="25">
        <f t="shared" si="21"/>
        <v>13662.379280000001</v>
      </c>
      <c r="M93" s="29" t="str">
        <f t="shared" si="22"/>
        <v>Pakistan</v>
      </c>
      <c r="N93" s="62">
        <f>(INDEX('ART Totals'!$Z$128:$AT$274,MATCH($M93,'ART Totals'!$Y$128:$Y$274,0),MATCH(N$4,'ART Totals'!$Z$127:$AT$127,0))*VLOOKUP($M93,'Algorithms &amp; Assumptions'!$B$10:$H$129,5,FALSE))
+(INDEX('ART Forecast'!$C$8:$W$127,MATCH($M93,'ART Forecast'!$B$8:$B$127,0),MATCH(N$4,'ART Forecast'!$C$7:$W$7,0))*VLOOKUP($M93,'Algorithms &amp; Assumptions'!$B$10:$H$129,6,FALSE)*(1-VLOOKUP($M93,'Algorithms &amp; Assumptions'!$B$10:$J$129,9,FALSE))
+(INDEX('ART Forecast'!$C$8:$W$127,MATCH($M93,'ART Forecast'!$B$8:$B$127,0),MATCH(N$4,'ART Forecast'!$C$7:$W$7,0))*VLOOKUP($M93,'Algorithms &amp; Assumptions'!$B$10:$H$129,7,FALSE)*VLOOKUP($M93,'Algorithms &amp; Assumptions'!$B$10:$J$129,9,FALSE)*(VLOOKUP($M93,'Algorithms &amp; Assumptions'!$B$10:$C$129,2,FALSE))))</f>
        <v>12679.246800000001</v>
      </c>
      <c r="O93" s="62">
        <f>(INDEX('ART Totals'!$Z$128:$AT$274,MATCH($M93,'ART Totals'!$Y$128:$Y$274,0),MATCH(O$4,'ART Totals'!$Z$127:$AT$127,0))*VLOOKUP($M93,'Algorithms &amp; Assumptions'!$B$10:$H$129,5,FALSE))
+(INDEX('ART Forecast'!$C$8:$W$127,MATCH($M93,'ART Forecast'!$B$8:$B$127,0),MATCH(O$4,'ART Forecast'!$C$7:$W$7,0))*VLOOKUP($M93,'Algorithms &amp; Assumptions'!$B$10:$H$129,6,FALSE)*(1-VLOOKUP($M93,'Algorithms &amp; Assumptions'!$B$10:$J$129,9,FALSE))
+(INDEX('ART Forecast'!$C$8:$W$127,MATCH($M93,'ART Forecast'!$B$8:$B$127,0),MATCH(O$4,'ART Forecast'!$C$7:$W$7,0))*VLOOKUP($M93,'Algorithms &amp; Assumptions'!$B$10:$H$129,7,FALSE)*VLOOKUP($M93,'Algorithms &amp; Assumptions'!$B$10:$J$129,9,FALSE)*(VLOOKUP($M93,'Algorithms &amp; Assumptions'!$B$10:$C$129,2,FALSE))))</f>
        <v>9388.7934800000003</v>
      </c>
      <c r="P93" s="62">
        <f>(INDEX('ART Totals'!$Z$128:$AT$274,MATCH($M93,'ART Totals'!$Y$128:$Y$274,0),MATCH(P$4,'ART Totals'!$Z$127:$AT$127,0))*VLOOKUP($M93,'Algorithms &amp; Assumptions'!$B$10:$H$129,5,FALSE))
+(INDEX('ART Forecast'!$C$8:$W$127,MATCH($M93,'ART Forecast'!$B$8:$B$127,0),MATCH(P$4,'ART Forecast'!$C$7:$W$7,0))*VLOOKUP($M93,'Algorithms &amp; Assumptions'!$B$10:$H$129,6,FALSE)*(1-VLOOKUP($M93,'Algorithms &amp; Assumptions'!$B$10:$J$129,9,FALSE))
+(INDEX('ART Forecast'!$C$8:$W$127,MATCH($M93,'ART Forecast'!$B$8:$B$127,0),MATCH(P$4,'ART Forecast'!$C$7:$W$7,0))*VLOOKUP($M93,'Algorithms &amp; Assumptions'!$B$10:$H$129,7,FALSE)*VLOOKUP($M93,'Algorithms &amp; Assumptions'!$B$10:$J$129,9,FALSE)*(VLOOKUP($M93,'Algorithms &amp; Assumptions'!$B$10:$C$129,2,FALSE))))</f>
        <v>9980.1301600000024</v>
      </c>
      <c r="Q93" s="62">
        <f>(INDEX('ART Totals'!$Z$128:$AT$274,MATCH($M93,'ART Totals'!$Y$128:$Y$274,0),MATCH(Q$4,'ART Totals'!$Z$127:$AT$127,0))*VLOOKUP($M93,'Algorithms &amp; Assumptions'!$B$10:$H$129,5,FALSE))
+(INDEX('ART Forecast'!$C$8:$W$127,MATCH($M93,'ART Forecast'!$B$8:$B$127,0),MATCH(Q$4,'ART Forecast'!$C$7:$W$7,0))*VLOOKUP($M93,'Algorithms &amp; Assumptions'!$B$10:$H$129,6,FALSE)*(1-VLOOKUP($M93,'Algorithms &amp; Assumptions'!$B$10:$J$129,9,FALSE))
+(INDEX('ART Forecast'!$C$8:$W$127,MATCH($M93,'ART Forecast'!$B$8:$B$127,0),MATCH(Q$4,'ART Forecast'!$C$7:$W$7,0))*VLOOKUP($M93,'Algorithms &amp; Assumptions'!$B$10:$H$129,7,FALSE)*VLOOKUP($M93,'Algorithms &amp; Assumptions'!$B$10:$J$129,9,FALSE)*(VLOOKUP($M93,'Algorithms &amp; Assumptions'!$B$10:$C$129,2,FALSE))))</f>
        <v>10571.466840000005</v>
      </c>
      <c r="R93" s="62">
        <f>(INDEX('ART Totals'!$Z$128:$AT$274,MATCH($M93,'ART Totals'!$Y$128:$Y$274,0),MATCH(R$4,'ART Totals'!$Z$127:$AT$127,0))*VLOOKUP($M93,'Algorithms &amp; Assumptions'!$B$10:$H$129,5,FALSE))
+(INDEX('ART Forecast'!$C$8:$W$127,MATCH($M93,'ART Forecast'!$B$8:$B$127,0),MATCH(R$4,'ART Forecast'!$C$7:$W$7,0))*VLOOKUP($M93,'Algorithms &amp; Assumptions'!$B$10:$H$129,6,FALSE)*(1-VLOOKUP($M93,'Algorithms &amp; Assumptions'!$B$10:$J$129,9,FALSE))
+(INDEX('ART Forecast'!$C$8:$W$127,MATCH($M93,'ART Forecast'!$B$8:$B$127,0),MATCH(R$4,'ART Forecast'!$C$7:$W$7,0))*VLOOKUP($M93,'Algorithms &amp; Assumptions'!$B$10:$H$129,7,FALSE)*VLOOKUP($M93,'Algorithms &amp; Assumptions'!$B$10:$J$129,9,FALSE)*(VLOOKUP($M93,'Algorithms &amp; Assumptions'!$B$10:$C$129,2,FALSE))))</f>
        <v>11162.803519999998</v>
      </c>
      <c r="S93" s="62">
        <f>(INDEX('ART Totals'!$Z$128:$AT$274,MATCH($M93,'ART Totals'!$Y$128:$Y$274,0),MATCH(S$4,'ART Totals'!$Z$127:$AT$127,0))*VLOOKUP($M93,'Algorithms &amp; Assumptions'!$B$10:$H$129,5,FALSE))
+(INDEX('ART Forecast'!$C$8:$W$127,MATCH($M93,'ART Forecast'!$B$8:$B$127,0),MATCH(S$4,'ART Forecast'!$C$7:$W$7,0))*VLOOKUP($M93,'Algorithms &amp; Assumptions'!$B$10:$H$129,6,FALSE)*(1-VLOOKUP($M93,'Algorithms &amp; Assumptions'!$B$10:$J$129,9,FALSE))
+(INDEX('ART Forecast'!$C$8:$W$127,MATCH($M93,'ART Forecast'!$B$8:$B$127,0),MATCH(S$4,'ART Forecast'!$C$7:$W$7,0))*VLOOKUP($M93,'Algorithms &amp; Assumptions'!$B$10:$H$129,7,FALSE)*VLOOKUP($M93,'Algorithms &amp; Assumptions'!$B$10:$J$129,9,FALSE)*(VLOOKUP($M93,'Algorithms &amp; Assumptions'!$B$10:$C$129,2,FALSE))))</f>
        <v>11754.1402</v>
      </c>
      <c r="T93" s="62">
        <f>(INDEX('ART Totals'!$Z$128:$AT$274,MATCH($M93,'ART Totals'!$Y$128:$Y$274,0),MATCH(T$4,'ART Totals'!$Z$127:$AT$127,0))*VLOOKUP($M93,'Algorithms &amp; Assumptions'!$B$10:$H$129,5,FALSE))
+(INDEX('ART Forecast'!$C$8:$W$127,MATCH($M93,'ART Forecast'!$B$8:$B$127,0),MATCH(T$4,'ART Forecast'!$C$7:$W$7,0))*VLOOKUP($M93,'Algorithms &amp; Assumptions'!$B$10:$H$129,6,FALSE)*(1-VLOOKUP($M93,'Algorithms &amp; Assumptions'!$B$10:$J$129,9,FALSE))
+(INDEX('ART Forecast'!$C$8:$W$127,MATCH($M93,'ART Forecast'!$B$8:$B$127,0),MATCH(T$4,'ART Forecast'!$C$7:$W$7,0))*VLOOKUP($M93,'Algorithms &amp; Assumptions'!$B$10:$H$129,7,FALSE)*VLOOKUP($M93,'Algorithms &amp; Assumptions'!$B$10:$J$129,9,FALSE)*(VLOOKUP($M93,'Algorithms &amp; Assumptions'!$B$10:$C$129,2,FALSE))))</f>
        <v>12345.47688</v>
      </c>
      <c r="U93" s="6"/>
      <c r="V93" s="29" t="str">
        <f t="shared" si="23"/>
        <v>Pakistan</v>
      </c>
      <c r="W93" s="63">
        <f>(INDEX('ART Totals'!$Z$251:$AT$370,MATCH($V93,'ART Totals'!$Y$251:$Y$370,0),MATCH(W$4,'ART Totals'!$Z$250:$AT$250,0))*VLOOKUP($V93,'Algorithms &amp; Assumptions'!$B$10:$H$129,5,FALSE))
+(INDEX('ART Forecast'!$C$131:$W$250,MATCH($V93,'ART Forecast'!$B$131:$B$250,0),MATCH(W$4,'ART Forecast'!$C$130:$W$130,0))*VLOOKUP($V93,'Algorithms &amp; Assumptions'!$B$10:$H$129,6,FALSE)*(1-VLOOKUP($V93,'Algorithms &amp; Assumptions'!$B$10:$J$129,9,FALSE))
+(INDEX('ART Forecast'!$C$131:$W$250,MATCH($V93,'ART Forecast'!$B$131:$B$250,0),MATCH(W$4,'ART Forecast'!$C$130:$W$130,0))*VLOOKUP($V93,'Algorithms &amp; Assumptions'!$B$10:$H$129,7,FALSE)*VLOOKUP($V93,'Algorithms &amp; Assumptions'!$B$10:$J$129,9,FALSE)*(VLOOKUP($V93,'Algorithms &amp; Assumptions'!$B$10:$C$129,2,FALSE))))</f>
        <v>933.51192000000026</v>
      </c>
      <c r="X93" s="63">
        <f>(INDEX('ART Totals'!$Z$251:$AT$370,MATCH($V93,'ART Totals'!$Y$251:$Y$370,0),MATCH(X$4,'ART Totals'!$Z$250:$AT$250,0))*VLOOKUP($V93,'Algorithms &amp; Assumptions'!$B$10:$H$129,5,FALSE))
+(INDEX('ART Forecast'!$C$131:$W$250,MATCH($V93,'ART Forecast'!$B$131:$B$250,0),MATCH(X$4,'ART Forecast'!$C$130:$W$130,0))*VLOOKUP($V93,'Algorithms &amp; Assumptions'!$B$10:$H$129,6,FALSE)*(1-VLOOKUP($V93,'Algorithms &amp; Assumptions'!$B$10:$J$129,9,FALSE))
+(INDEX('ART Forecast'!$C$131:$W$250,MATCH($V93,'ART Forecast'!$B$131:$B$250,0),MATCH(X$4,'ART Forecast'!$C$130:$W$130,0))*VLOOKUP($V93,'Algorithms &amp; Assumptions'!$B$10:$H$129,7,FALSE)*VLOOKUP($V93,'Algorithms &amp; Assumptions'!$B$10:$J$129,9,FALSE)*(VLOOKUP($V93,'Algorithms &amp; Assumptions'!$B$10:$C$129,2,FALSE))))</f>
        <v>977.15200000000016</v>
      </c>
      <c r="Y93" s="63">
        <f>(INDEX('ART Totals'!$Z$251:$AT$370,MATCH($V93,'ART Totals'!$Y$251:$Y$370,0),MATCH(Y$4,'ART Totals'!$Z$250:$AT$250,0))*VLOOKUP($V93,'Algorithms &amp; Assumptions'!$B$10:$H$129,5,FALSE))
+(INDEX('ART Forecast'!$C$131:$W$250,MATCH($V93,'ART Forecast'!$B$131:$B$250,0),MATCH(Y$4,'ART Forecast'!$C$130:$W$130,0))*VLOOKUP($V93,'Algorithms &amp; Assumptions'!$B$10:$H$129,6,FALSE)*(1-VLOOKUP($V93,'Algorithms &amp; Assumptions'!$B$10:$J$129,9,FALSE))
+(INDEX('ART Forecast'!$C$131:$W$250,MATCH($V93,'ART Forecast'!$B$131:$B$250,0),MATCH(Y$4,'ART Forecast'!$C$130:$W$130,0))*VLOOKUP($V93,'Algorithms &amp; Assumptions'!$B$10:$H$129,7,FALSE)*VLOOKUP($V93,'Algorithms &amp; Assumptions'!$B$10:$J$129,9,FALSE)*(VLOOKUP($V93,'Algorithms &amp; Assumptions'!$B$10:$C$129,2,FALSE))))</f>
        <v>1045.1020800000001</v>
      </c>
      <c r="Z93" s="63">
        <f>(INDEX('ART Totals'!$Z$251:$AT$370,MATCH($V93,'ART Totals'!$Y$251:$Y$370,0),MATCH(Z$4,'ART Totals'!$Z$250:$AT$250,0))*VLOOKUP($V93,'Algorithms &amp; Assumptions'!$B$10:$H$129,5,FALSE))
+(INDEX('ART Forecast'!$C$131:$W$250,MATCH($V93,'ART Forecast'!$B$131:$B$250,0),MATCH(Z$4,'ART Forecast'!$C$130:$W$130,0))*VLOOKUP($V93,'Algorithms &amp; Assumptions'!$B$10:$H$129,6,FALSE)*(1-VLOOKUP($V93,'Algorithms &amp; Assumptions'!$B$10:$J$129,9,FALSE))
+(INDEX('ART Forecast'!$C$131:$W$250,MATCH($V93,'ART Forecast'!$B$131:$B$250,0),MATCH(Z$4,'ART Forecast'!$C$130:$W$130,0))*VLOOKUP($V93,'Algorithms &amp; Assumptions'!$B$10:$H$129,7,FALSE)*VLOOKUP($V93,'Algorithms &amp; Assumptions'!$B$10:$J$129,9,FALSE)*(VLOOKUP($V93,'Algorithms &amp; Assumptions'!$B$10:$C$129,2,FALSE))))</f>
        <v>1113.05216</v>
      </c>
      <c r="AA93" s="63">
        <f>(INDEX('ART Totals'!$Z$251:$AT$370,MATCH($V93,'ART Totals'!$Y$251:$Y$370,0),MATCH(AA$4,'ART Totals'!$Z$250:$AT$250,0))*VLOOKUP($V93,'Algorithms &amp; Assumptions'!$B$10:$H$129,5,FALSE))
+(INDEX('ART Forecast'!$C$131:$W$250,MATCH($V93,'ART Forecast'!$B$131:$B$250,0),MATCH(AA$4,'ART Forecast'!$C$130:$W$130,0))*VLOOKUP($V93,'Algorithms &amp; Assumptions'!$B$10:$H$129,6,FALSE)*(1-VLOOKUP($V93,'Algorithms &amp; Assumptions'!$B$10:$J$129,9,FALSE))
+(INDEX('ART Forecast'!$C$131:$W$250,MATCH($V93,'ART Forecast'!$B$131:$B$250,0),MATCH(AA$4,'ART Forecast'!$C$130:$W$130,0))*VLOOKUP($V93,'Algorithms &amp; Assumptions'!$B$10:$H$129,7,FALSE)*VLOOKUP($V93,'Algorithms &amp; Assumptions'!$B$10:$J$129,9,FALSE)*(VLOOKUP($V93,'Algorithms &amp; Assumptions'!$B$10:$C$129,2,FALSE))))</f>
        <v>1181.00224</v>
      </c>
      <c r="AB93" s="63">
        <f>(INDEX('ART Totals'!$Z$251:$AT$370,MATCH($V93,'ART Totals'!$Y$251:$Y$370,0),MATCH(AB$4,'ART Totals'!$Z$250:$AT$250,0))*VLOOKUP($V93,'Algorithms &amp; Assumptions'!$B$10:$H$129,5,FALSE))
+(INDEX('ART Forecast'!$C$131:$W$250,MATCH($V93,'ART Forecast'!$B$131:$B$250,0),MATCH(AB$4,'ART Forecast'!$C$130:$W$130,0))*VLOOKUP($V93,'Algorithms &amp; Assumptions'!$B$10:$H$129,6,FALSE)*(1-VLOOKUP($V93,'Algorithms &amp; Assumptions'!$B$10:$J$129,9,FALSE))
+(INDEX('ART Forecast'!$C$131:$W$250,MATCH($V93,'ART Forecast'!$B$131:$B$250,0),MATCH(AB$4,'ART Forecast'!$C$130:$W$130,0))*VLOOKUP($V93,'Algorithms &amp; Assumptions'!$B$10:$H$129,7,FALSE)*VLOOKUP($V93,'Algorithms &amp; Assumptions'!$B$10:$J$129,9,FALSE)*(VLOOKUP($V93,'Algorithms &amp; Assumptions'!$B$10:$C$129,2,FALSE))))</f>
        <v>1248.9523200000003</v>
      </c>
      <c r="AC93" s="63">
        <f>(INDEX('ART Totals'!$Z$251:$AT$370,MATCH($V93,'ART Totals'!$Y$251:$Y$370,0),MATCH(AC$4,'ART Totals'!$Z$250:$AT$250,0))*VLOOKUP($V93,'Algorithms &amp; Assumptions'!$B$10:$H$129,5,FALSE))
+(INDEX('ART Forecast'!$C$131:$W$250,MATCH($V93,'ART Forecast'!$B$131:$B$250,0),MATCH(AC$4,'ART Forecast'!$C$130:$W$130,0))*VLOOKUP($V93,'Algorithms &amp; Assumptions'!$B$10:$H$129,6,FALSE)*(1-VLOOKUP($V93,'Algorithms &amp; Assumptions'!$B$10:$J$129,9,FALSE))
+(INDEX('ART Forecast'!$C$131:$W$250,MATCH($V93,'ART Forecast'!$B$131:$B$250,0),MATCH(AC$4,'ART Forecast'!$C$130:$W$130,0))*VLOOKUP($V93,'Algorithms &amp; Assumptions'!$B$10:$H$129,7,FALSE)*VLOOKUP($V93,'Algorithms &amp; Assumptions'!$B$10:$J$129,9,FALSE)*(VLOOKUP($V93,'Algorithms &amp; Assumptions'!$B$10:$C$129,2,FALSE))))</f>
        <v>1316.9024000000002</v>
      </c>
    </row>
    <row r="94" spans="2:29" x14ac:dyDescent="0.35">
      <c r="B94" s="29" t="str">
        <f>'ART Totals'!B93</f>
        <v>Papua New Guinea</v>
      </c>
      <c r="C94" s="25">
        <f t="shared" si="15"/>
        <v>12879.692320000002</v>
      </c>
      <c r="D94" s="25">
        <f t="shared" si="16"/>
        <v>12058.030306666666</v>
      </c>
      <c r="E94" s="25">
        <f t="shared" si="17"/>
        <v>12731.818293333332</v>
      </c>
      <c r="F94" s="25">
        <f t="shared" si="18"/>
        <v>13405.606280000002</v>
      </c>
      <c r="G94" s="25">
        <f t="shared" si="19"/>
        <v>14079.394266666668</v>
      </c>
      <c r="H94" s="25">
        <f t="shared" si="20"/>
        <v>14753.182253333331</v>
      </c>
      <c r="I94" s="25">
        <f t="shared" si="21"/>
        <v>15426.970239999995</v>
      </c>
      <c r="M94" s="29" t="str">
        <f t="shared" si="22"/>
        <v>Papua New Guinea</v>
      </c>
      <c r="N94" s="62">
        <f>(INDEX('ART Totals'!$Z$128:$AT$274,MATCH($M94,'ART Totals'!$Y$128:$Y$274,0),MATCH(N$4,'ART Totals'!$Z$127:$AT$127,0))*VLOOKUP($M94,'Algorithms &amp; Assumptions'!$B$10:$H$129,5,FALSE))
+(INDEX('ART Forecast'!$C$8:$W$127,MATCH($M94,'ART Forecast'!$B$8:$B$127,0),MATCH(N$4,'ART Forecast'!$C$7:$W$7,0))*VLOOKUP($M94,'Algorithms &amp; Assumptions'!$B$10:$H$129,6,FALSE)*(1-VLOOKUP($M94,'Algorithms &amp; Assumptions'!$B$10:$J$129,9,FALSE))
+(INDEX('ART Forecast'!$C$8:$W$127,MATCH($M94,'ART Forecast'!$B$8:$B$127,0),MATCH(N$4,'ART Forecast'!$C$7:$W$7,0))*VLOOKUP($M94,'Algorithms &amp; Assumptions'!$B$10:$H$129,7,FALSE)*VLOOKUP($M94,'Algorithms &amp; Assumptions'!$B$10:$J$129,9,FALSE)*(VLOOKUP($M94,'Algorithms &amp; Assumptions'!$B$10:$C$129,2,FALSE))))</f>
        <v>12266.089880000001</v>
      </c>
      <c r="O94" s="62">
        <f>(INDEX('ART Totals'!$Z$128:$AT$274,MATCH($M94,'ART Totals'!$Y$128:$Y$274,0),MATCH(O$4,'ART Totals'!$Z$127:$AT$127,0))*VLOOKUP($M94,'Algorithms &amp; Assumptions'!$B$10:$H$129,5,FALSE))
+(INDEX('ART Forecast'!$C$8:$W$127,MATCH($M94,'ART Forecast'!$B$8:$B$127,0),MATCH(O$4,'ART Forecast'!$C$7:$W$7,0))*VLOOKUP($M94,'Algorithms &amp; Assumptions'!$B$10:$H$129,6,FALSE)*(1-VLOOKUP($M94,'Algorithms &amp; Assumptions'!$B$10:$J$129,9,FALSE))
+(INDEX('ART Forecast'!$C$8:$W$127,MATCH($M94,'ART Forecast'!$B$8:$B$127,0),MATCH(O$4,'ART Forecast'!$C$7:$W$7,0))*VLOOKUP($M94,'Algorithms &amp; Assumptions'!$B$10:$H$129,7,FALSE)*VLOOKUP($M94,'Algorithms &amp; Assumptions'!$B$10:$J$129,9,FALSE)*(VLOOKUP($M94,'Algorithms &amp; Assumptions'!$B$10:$C$129,2,FALSE))))</f>
        <v>11345.270346666666</v>
      </c>
      <c r="P94" s="62">
        <f>(INDEX('ART Totals'!$Z$128:$AT$274,MATCH($M94,'ART Totals'!$Y$128:$Y$274,0),MATCH(P$4,'ART Totals'!$Z$127:$AT$127,0))*VLOOKUP($M94,'Algorithms &amp; Assumptions'!$B$10:$H$129,5,FALSE))
+(INDEX('ART Forecast'!$C$8:$W$127,MATCH($M94,'ART Forecast'!$B$8:$B$127,0),MATCH(P$4,'ART Forecast'!$C$7:$W$7,0))*VLOOKUP($M94,'Algorithms &amp; Assumptions'!$B$10:$H$129,6,FALSE)*(1-VLOOKUP($M94,'Algorithms &amp; Assumptions'!$B$10:$J$129,9,FALSE))
+(INDEX('ART Forecast'!$C$8:$W$127,MATCH($M94,'ART Forecast'!$B$8:$B$127,0),MATCH(P$4,'ART Forecast'!$C$7:$W$7,0))*VLOOKUP($M94,'Algorithms &amp; Assumptions'!$B$10:$H$129,7,FALSE)*VLOOKUP($M94,'Algorithms &amp; Assumptions'!$B$10:$J$129,9,FALSE)*(VLOOKUP($M94,'Algorithms &amp; Assumptions'!$B$10:$C$129,2,FALSE))))</f>
        <v>11974.130813333331</v>
      </c>
      <c r="Q94" s="62">
        <f>(INDEX('ART Totals'!$Z$128:$AT$274,MATCH($M94,'ART Totals'!$Y$128:$Y$274,0),MATCH(Q$4,'ART Totals'!$Z$127:$AT$127,0))*VLOOKUP($M94,'Algorithms &amp; Assumptions'!$B$10:$H$129,5,FALSE))
+(INDEX('ART Forecast'!$C$8:$W$127,MATCH($M94,'ART Forecast'!$B$8:$B$127,0),MATCH(Q$4,'ART Forecast'!$C$7:$W$7,0))*VLOOKUP($M94,'Algorithms &amp; Assumptions'!$B$10:$H$129,6,FALSE)*(1-VLOOKUP($M94,'Algorithms &amp; Assumptions'!$B$10:$J$129,9,FALSE))
+(INDEX('ART Forecast'!$C$8:$W$127,MATCH($M94,'ART Forecast'!$B$8:$B$127,0),MATCH(Q$4,'ART Forecast'!$C$7:$W$7,0))*VLOOKUP($M94,'Algorithms &amp; Assumptions'!$B$10:$H$129,7,FALSE)*VLOOKUP($M94,'Algorithms &amp; Assumptions'!$B$10:$J$129,9,FALSE)*(VLOOKUP($M94,'Algorithms &amp; Assumptions'!$B$10:$C$129,2,FALSE))))</f>
        <v>12602.991280000002</v>
      </c>
      <c r="R94" s="62">
        <f>(INDEX('ART Totals'!$Z$128:$AT$274,MATCH($M94,'ART Totals'!$Y$128:$Y$274,0),MATCH(R$4,'ART Totals'!$Z$127:$AT$127,0))*VLOOKUP($M94,'Algorithms &amp; Assumptions'!$B$10:$H$129,5,FALSE))
+(INDEX('ART Forecast'!$C$8:$W$127,MATCH($M94,'ART Forecast'!$B$8:$B$127,0),MATCH(R$4,'ART Forecast'!$C$7:$W$7,0))*VLOOKUP($M94,'Algorithms &amp; Assumptions'!$B$10:$H$129,6,FALSE)*(1-VLOOKUP($M94,'Algorithms &amp; Assumptions'!$B$10:$J$129,9,FALSE))
+(INDEX('ART Forecast'!$C$8:$W$127,MATCH($M94,'ART Forecast'!$B$8:$B$127,0),MATCH(R$4,'ART Forecast'!$C$7:$W$7,0))*VLOOKUP($M94,'Algorithms &amp; Assumptions'!$B$10:$H$129,7,FALSE)*VLOOKUP($M94,'Algorithms &amp; Assumptions'!$B$10:$J$129,9,FALSE)*(VLOOKUP($M94,'Algorithms &amp; Assumptions'!$B$10:$C$129,2,FALSE))))</f>
        <v>13231.851746666667</v>
      </c>
      <c r="S94" s="62">
        <f>(INDEX('ART Totals'!$Z$128:$AT$274,MATCH($M94,'ART Totals'!$Y$128:$Y$274,0),MATCH(S$4,'ART Totals'!$Z$127:$AT$127,0))*VLOOKUP($M94,'Algorithms &amp; Assumptions'!$B$10:$H$129,5,FALSE))
+(INDEX('ART Forecast'!$C$8:$W$127,MATCH($M94,'ART Forecast'!$B$8:$B$127,0),MATCH(S$4,'ART Forecast'!$C$7:$W$7,0))*VLOOKUP($M94,'Algorithms &amp; Assumptions'!$B$10:$H$129,6,FALSE)*(1-VLOOKUP($M94,'Algorithms &amp; Assumptions'!$B$10:$J$129,9,FALSE))
+(INDEX('ART Forecast'!$C$8:$W$127,MATCH($M94,'ART Forecast'!$B$8:$B$127,0),MATCH(S$4,'ART Forecast'!$C$7:$W$7,0))*VLOOKUP($M94,'Algorithms &amp; Assumptions'!$B$10:$H$129,7,FALSE)*VLOOKUP($M94,'Algorithms &amp; Assumptions'!$B$10:$J$129,9,FALSE)*(VLOOKUP($M94,'Algorithms &amp; Assumptions'!$B$10:$C$129,2,FALSE))))</f>
        <v>13860.712213333331</v>
      </c>
      <c r="T94" s="62">
        <f>(INDEX('ART Totals'!$Z$128:$AT$274,MATCH($M94,'ART Totals'!$Y$128:$Y$274,0),MATCH(T$4,'ART Totals'!$Z$127:$AT$127,0))*VLOOKUP($M94,'Algorithms &amp; Assumptions'!$B$10:$H$129,5,FALSE))
+(INDEX('ART Forecast'!$C$8:$W$127,MATCH($M94,'ART Forecast'!$B$8:$B$127,0),MATCH(T$4,'ART Forecast'!$C$7:$W$7,0))*VLOOKUP($M94,'Algorithms &amp; Assumptions'!$B$10:$H$129,6,FALSE)*(1-VLOOKUP($M94,'Algorithms &amp; Assumptions'!$B$10:$J$129,9,FALSE))
+(INDEX('ART Forecast'!$C$8:$W$127,MATCH($M94,'ART Forecast'!$B$8:$B$127,0),MATCH(T$4,'ART Forecast'!$C$7:$W$7,0))*VLOOKUP($M94,'Algorithms &amp; Assumptions'!$B$10:$H$129,7,FALSE)*VLOOKUP($M94,'Algorithms &amp; Assumptions'!$B$10:$J$129,9,FALSE)*(VLOOKUP($M94,'Algorithms &amp; Assumptions'!$B$10:$C$129,2,FALSE))))</f>
        <v>14489.572679999994</v>
      </c>
      <c r="U94" s="6"/>
      <c r="V94" s="29" t="str">
        <f t="shared" si="23"/>
        <v>Papua New Guinea</v>
      </c>
      <c r="W94" s="63">
        <f>(INDEX('ART Totals'!$Z$251:$AT$370,MATCH($V94,'ART Totals'!$Y$251:$Y$370,0),MATCH(W$4,'ART Totals'!$Z$250:$AT$250,0))*VLOOKUP($V94,'Algorithms &amp; Assumptions'!$B$10:$H$129,5,FALSE))
+(INDEX('ART Forecast'!$C$131:$W$250,MATCH($V94,'ART Forecast'!$B$131:$B$250,0),MATCH(W$4,'ART Forecast'!$C$130:$W$130,0))*VLOOKUP($V94,'Algorithms &amp; Assumptions'!$B$10:$H$129,6,FALSE)*(1-VLOOKUP($V94,'Algorithms &amp; Assumptions'!$B$10:$J$129,9,FALSE))
+(INDEX('ART Forecast'!$C$131:$W$250,MATCH($V94,'ART Forecast'!$B$131:$B$250,0),MATCH(W$4,'ART Forecast'!$C$130:$W$130,0))*VLOOKUP($V94,'Algorithms &amp; Assumptions'!$B$10:$H$129,7,FALSE)*VLOOKUP($V94,'Algorithms &amp; Assumptions'!$B$10:$J$129,9,FALSE)*(VLOOKUP($V94,'Algorithms &amp; Assumptions'!$B$10:$C$129,2,FALSE))))</f>
        <v>613.60244</v>
      </c>
      <c r="X94" s="63">
        <f>(INDEX('ART Totals'!$Z$251:$AT$370,MATCH($V94,'ART Totals'!$Y$251:$Y$370,0),MATCH(X$4,'ART Totals'!$Z$250:$AT$250,0))*VLOOKUP($V94,'Algorithms &amp; Assumptions'!$B$10:$H$129,5,FALSE))
+(INDEX('ART Forecast'!$C$131:$W$250,MATCH($V94,'ART Forecast'!$B$131:$B$250,0),MATCH(X$4,'ART Forecast'!$C$130:$W$130,0))*VLOOKUP($V94,'Algorithms &amp; Assumptions'!$B$10:$H$129,6,FALSE)*(1-VLOOKUP($V94,'Algorithms &amp; Assumptions'!$B$10:$J$129,9,FALSE))
+(INDEX('ART Forecast'!$C$131:$W$250,MATCH($V94,'ART Forecast'!$B$131:$B$250,0),MATCH(X$4,'ART Forecast'!$C$130:$W$130,0))*VLOOKUP($V94,'Algorithms &amp; Assumptions'!$B$10:$H$129,7,FALSE)*VLOOKUP($V94,'Algorithms &amp; Assumptions'!$B$10:$J$129,9,FALSE)*(VLOOKUP($V94,'Algorithms &amp; Assumptions'!$B$10:$C$129,2,FALSE))))</f>
        <v>712.75996000000009</v>
      </c>
      <c r="Y94" s="63">
        <f>(INDEX('ART Totals'!$Z$251:$AT$370,MATCH($V94,'ART Totals'!$Y$251:$Y$370,0),MATCH(Y$4,'ART Totals'!$Z$250:$AT$250,0))*VLOOKUP($V94,'Algorithms &amp; Assumptions'!$B$10:$H$129,5,FALSE))
+(INDEX('ART Forecast'!$C$131:$W$250,MATCH($V94,'ART Forecast'!$B$131:$B$250,0),MATCH(Y$4,'ART Forecast'!$C$130:$W$130,0))*VLOOKUP($V94,'Algorithms &amp; Assumptions'!$B$10:$H$129,6,FALSE)*(1-VLOOKUP($V94,'Algorithms &amp; Assumptions'!$B$10:$J$129,9,FALSE))
+(INDEX('ART Forecast'!$C$131:$W$250,MATCH($V94,'ART Forecast'!$B$131:$B$250,0),MATCH(Y$4,'ART Forecast'!$C$130:$W$130,0))*VLOOKUP($V94,'Algorithms &amp; Assumptions'!$B$10:$H$129,7,FALSE)*VLOOKUP($V94,'Algorithms &amp; Assumptions'!$B$10:$J$129,9,FALSE)*(VLOOKUP($V94,'Algorithms &amp; Assumptions'!$B$10:$C$129,2,FALSE))))</f>
        <v>757.68748000000005</v>
      </c>
      <c r="Z94" s="63">
        <f>(INDEX('ART Totals'!$Z$251:$AT$370,MATCH($V94,'ART Totals'!$Y$251:$Y$370,0),MATCH(Z$4,'ART Totals'!$Z$250:$AT$250,0))*VLOOKUP($V94,'Algorithms &amp; Assumptions'!$B$10:$H$129,5,FALSE))
+(INDEX('ART Forecast'!$C$131:$W$250,MATCH($V94,'ART Forecast'!$B$131:$B$250,0),MATCH(Z$4,'ART Forecast'!$C$130:$W$130,0))*VLOOKUP($V94,'Algorithms &amp; Assumptions'!$B$10:$H$129,6,FALSE)*(1-VLOOKUP($V94,'Algorithms &amp; Assumptions'!$B$10:$J$129,9,FALSE))
+(INDEX('ART Forecast'!$C$131:$W$250,MATCH($V94,'ART Forecast'!$B$131:$B$250,0),MATCH(Z$4,'ART Forecast'!$C$130:$W$130,0))*VLOOKUP($V94,'Algorithms &amp; Assumptions'!$B$10:$H$129,7,FALSE)*VLOOKUP($V94,'Algorithms &amp; Assumptions'!$B$10:$J$129,9,FALSE)*(VLOOKUP($V94,'Algorithms &amp; Assumptions'!$B$10:$C$129,2,FALSE))))</f>
        <v>802.61500000000001</v>
      </c>
      <c r="AA94" s="63">
        <f>(INDEX('ART Totals'!$Z$251:$AT$370,MATCH($V94,'ART Totals'!$Y$251:$Y$370,0),MATCH(AA$4,'ART Totals'!$Z$250:$AT$250,0))*VLOOKUP($V94,'Algorithms &amp; Assumptions'!$B$10:$H$129,5,FALSE))
+(INDEX('ART Forecast'!$C$131:$W$250,MATCH($V94,'ART Forecast'!$B$131:$B$250,0),MATCH(AA$4,'ART Forecast'!$C$130:$W$130,0))*VLOOKUP($V94,'Algorithms &amp; Assumptions'!$B$10:$H$129,6,FALSE)*(1-VLOOKUP($V94,'Algorithms &amp; Assumptions'!$B$10:$J$129,9,FALSE))
+(INDEX('ART Forecast'!$C$131:$W$250,MATCH($V94,'ART Forecast'!$B$131:$B$250,0),MATCH(AA$4,'ART Forecast'!$C$130:$W$130,0))*VLOOKUP($V94,'Algorithms &amp; Assumptions'!$B$10:$H$129,7,FALSE)*VLOOKUP($V94,'Algorithms &amp; Assumptions'!$B$10:$J$129,9,FALSE)*(VLOOKUP($V94,'Algorithms &amp; Assumptions'!$B$10:$C$129,2,FALSE))))</f>
        <v>847.54252000000008</v>
      </c>
      <c r="AB94" s="63">
        <f>(INDEX('ART Totals'!$Z$251:$AT$370,MATCH($V94,'ART Totals'!$Y$251:$Y$370,0),MATCH(AB$4,'ART Totals'!$Z$250:$AT$250,0))*VLOOKUP($V94,'Algorithms &amp; Assumptions'!$B$10:$H$129,5,FALSE))
+(INDEX('ART Forecast'!$C$131:$W$250,MATCH($V94,'ART Forecast'!$B$131:$B$250,0),MATCH(AB$4,'ART Forecast'!$C$130:$W$130,0))*VLOOKUP($V94,'Algorithms &amp; Assumptions'!$B$10:$H$129,6,FALSE)*(1-VLOOKUP($V94,'Algorithms &amp; Assumptions'!$B$10:$J$129,9,FALSE))
+(INDEX('ART Forecast'!$C$131:$W$250,MATCH($V94,'ART Forecast'!$B$131:$B$250,0),MATCH(AB$4,'ART Forecast'!$C$130:$W$130,0))*VLOOKUP($V94,'Algorithms &amp; Assumptions'!$B$10:$H$129,7,FALSE)*VLOOKUP($V94,'Algorithms &amp; Assumptions'!$B$10:$J$129,9,FALSE)*(VLOOKUP($V94,'Algorithms &amp; Assumptions'!$B$10:$C$129,2,FALSE))))</f>
        <v>892.47004000000027</v>
      </c>
      <c r="AC94" s="63">
        <f>(INDEX('ART Totals'!$Z$251:$AT$370,MATCH($V94,'ART Totals'!$Y$251:$Y$370,0),MATCH(AC$4,'ART Totals'!$Z$250:$AT$250,0))*VLOOKUP($V94,'Algorithms &amp; Assumptions'!$B$10:$H$129,5,FALSE))
+(INDEX('ART Forecast'!$C$131:$W$250,MATCH($V94,'ART Forecast'!$B$131:$B$250,0),MATCH(AC$4,'ART Forecast'!$C$130:$W$130,0))*VLOOKUP($V94,'Algorithms &amp; Assumptions'!$B$10:$H$129,6,FALSE)*(1-VLOOKUP($V94,'Algorithms &amp; Assumptions'!$B$10:$J$129,9,FALSE))
+(INDEX('ART Forecast'!$C$131:$W$250,MATCH($V94,'ART Forecast'!$B$131:$B$250,0),MATCH(AC$4,'ART Forecast'!$C$130:$W$130,0))*VLOOKUP($V94,'Algorithms &amp; Assumptions'!$B$10:$H$129,7,FALSE)*VLOOKUP($V94,'Algorithms &amp; Assumptions'!$B$10:$J$129,9,FALSE)*(VLOOKUP($V94,'Algorithms &amp; Assumptions'!$B$10:$C$129,2,FALSE))))</f>
        <v>937.39756000000034</v>
      </c>
    </row>
    <row r="95" spans="2:29" x14ac:dyDescent="0.35">
      <c r="B95" s="29" t="str">
        <f>'ART Totals'!B94</f>
        <v>Paraguay</v>
      </c>
      <c r="C95" s="25">
        <f t="shared" si="15"/>
        <v>3499.5982999999992</v>
      </c>
      <c r="D95" s="25">
        <f t="shared" si="16"/>
        <v>3358.6013999999996</v>
      </c>
      <c r="E95" s="25">
        <f t="shared" si="17"/>
        <v>3519.8111666666655</v>
      </c>
      <c r="F95" s="25">
        <f t="shared" si="18"/>
        <v>3681.0209333333341</v>
      </c>
      <c r="G95" s="25">
        <f t="shared" si="19"/>
        <v>3842.2307000000001</v>
      </c>
      <c r="H95" s="25">
        <f t="shared" si="20"/>
        <v>4003.4404666666665</v>
      </c>
      <c r="I95" s="25">
        <f t="shared" si="21"/>
        <v>4164.6502333333328</v>
      </c>
      <c r="M95" s="29" t="str">
        <f t="shared" si="22"/>
        <v>Paraguay</v>
      </c>
      <c r="N95" s="62">
        <f>(INDEX('ART Totals'!$Z$128:$AT$274,MATCH($M95,'ART Totals'!$Y$128:$Y$274,0),MATCH(N$4,'ART Totals'!$Z$127:$AT$127,0))*VLOOKUP($M95,'Algorithms &amp; Assumptions'!$B$10:$H$129,5,FALSE))
+(INDEX('ART Forecast'!$C$8:$W$127,MATCH($M95,'ART Forecast'!$B$8:$B$127,0),MATCH(N$4,'ART Forecast'!$C$7:$W$7,0))*VLOOKUP($M95,'Algorithms &amp; Assumptions'!$B$10:$H$129,6,FALSE)*(1-VLOOKUP($M95,'Algorithms &amp; Assumptions'!$B$10:$J$129,9,FALSE))
+(INDEX('ART Forecast'!$C$8:$W$127,MATCH($M95,'ART Forecast'!$B$8:$B$127,0),MATCH(N$4,'ART Forecast'!$C$7:$W$7,0))*VLOOKUP($M95,'Algorithms &amp; Assumptions'!$B$10:$H$129,7,FALSE)*VLOOKUP($M95,'Algorithms &amp; Assumptions'!$B$10:$J$129,9,FALSE)*(VLOOKUP($M95,'Algorithms &amp; Assumptions'!$B$10:$C$129,2,FALSE))))</f>
        <v>3456.0701999999992</v>
      </c>
      <c r="O95" s="62">
        <f>(INDEX('ART Totals'!$Z$128:$AT$274,MATCH($M95,'ART Totals'!$Y$128:$Y$274,0),MATCH(O$4,'ART Totals'!$Z$127:$AT$127,0))*VLOOKUP($M95,'Algorithms &amp; Assumptions'!$B$10:$H$129,5,FALSE))
+(INDEX('ART Forecast'!$C$8:$W$127,MATCH($M95,'ART Forecast'!$B$8:$B$127,0),MATCH(O$4,'ART Forecast'!$C$7:$W$7,0))*VLOOKUP($M95,'Algorithms &amp; Assumptions'!$B$10:$H$129,6,FALSE)*(1-VLOOKUP($M95,'Algorithms &amp; Assumptions'!$B$10:$J$129,9,FALSE))
+(INDEX('ART Forecast'!$C$8:$W$127,MATCH($M95,'ART Forecast'!$B$8:$B$127,0),MATCH(O$4,'ART Forecast'!$C$7:$W$7,0))*VLOOKUP($M95,'Algorithms &amp; Assumptions'!$B$10:$H$129,7,FALSE)*VLOOKUP($M95,'Algorithms &amp; Assumptions'!$B$10:$J$129,9,FALSE)*(VLOOKUP($M95,'Algorithms &amp; Assumptions'!$B$10:$C$129,2,FALSE))))</f>
        <v>3335.7983999999997</v>
      </c>
      <c r="P95" s="62">
        <f>(INDEX('ART Totals'!$Z$128:$AT$274,MATCH($M95,'ART Totals'!$Y$128:$Y$274,0),MATCH(P$4,'ART Totals'!$Z$127:$AT$127,0))*VLOOKUP($M95,'Algorithms &amp; Assumptions'!$B$10:$H$129,5,FALSE))
+(INDEX('ART Forecast'!$C$8:$W$127,MATCH($M95,'ART Forecast'!$B$8:$B$127,0),MATCH(P$4,'ART Forecast'!$C$7:$W$7,0))*VLOOKUP($M95,'Algorithms &amp; Assumptions'!$B$10:$H$129,6,FALSE)*(1-VLOOKUP($M95,'Algorithms &amp; Assumptions'!$B$10:$J$129,9,FALSE))
+(INDEX('ART Forecast'!$C$8:$W$127,MATCH($M95,'ART Forecast'!$B$8:$B$127,0),MATCH(P$4,'ART Forecast'!$C$7:$W$7,0))*VLOOKUP($M95,'Algorithms &amp; Assumptions'!$B$10:$H$129,7,FALSE)*VLOOKUP($M95,'Algorithms &amp; Assumptions'!$B$10:$J$129,9,FALSE)*(VLOOKUP($M95,'Algorithms &amp; Assumptions'!$B$10:$C$129,2,FALSE))))</f>
        <v>3499.6565999999989</v>
      </c>
      <c r="Q95" s="62">
        <f>(INDEX('ART Totals'!$Z$128:$AT$274,MATCH($M95,'ART Totals'!$Y$128:$Y$274,0),MATCH(Q$4,'ART Totals'!$Z$127:$AT$127,0))*VLOOKUP($M95,'Algorithms &amp; Assumptions'!$B$10:$H$129,5,FALSE))
+(INDEX('ART Forecast'!$C$8:$W$127,MATCH($M95,'ART Forecast'!$B$8:$B$127,0),MATCH(Q$4,'ART Forecast'!$C$7:$W$7,0))*VLOOKUP($M95,'Algorithms &amp; Assumptions'!$B$10:$H$129,6,FALSE)*(1-VLOOKUP($M95,'Algorithms &amp; Assumptions'!$B$10:$J$129,9,FALSE))
+(INDEX('ART Forecast'!$C$8:$W$127,MATCH($M95,'ART Forecast'!$B$8:$B$127,0),MATCH(Q$4,'ART Forecast'!$C$7:$W$7,0))*VLOOKUP($M95,'Algorithms &amp; Assumptions'!$B$10:$H$129,7,FALSE)*VLOOKUP($M95,'Algorithms &amp; Assumptions'!$B$10:$J$129,9,FALSE)*(VLOOKUP($M95,'Algorithms &amp; Assumptions'!$B$10:$C$129,2,FALSE))))</f>
        <v>3663.5148000000008</v>
      </c>
      <c r="R95" s="62">
        <f>(INDEX('ART Totals'!$Z$128:$AT$274,MATCH($M95,'ART Totals'!$Y$128:$Y$274,0),MATCH(R$4,'ART Totals'!$Z$127:$AT$127,0))*VLOOKUP($M95,'Algorithms &amp; Assumptions'!$B$10:$H$129,5,FALSE))
+(INDEX('ART Forecast'!$C$8:$W$127,MATCH($M95,'ART Forecast'!$B$8:$B$127,0),MATCH(R$4,'ART Forecast'!$C$7:$W$7,0))*VLOOKUP($M95,'Algorithms &amp; Assumptions'!$B$10:$H$129,6,FALSE)*(1-VLOOKUP($M95,'Algorithms &amp; Assumptions'!$B$10:$J$129,9,FALSE))
+(INDEX('ART Forecast'!$C$8:$W$127,MATCH($M95,'ART Forecast'!$B$8:$B$127,0),MATCH(R$4,'ART Forecast'!$C$7:$W$7,0))*VLOOKUP($M95,'Algorithms &amp; Assumptions'!$B$10:$H$129,7,FALSE)*VLOOKUP($M95,'Algorithms &amp; Assumptions'!$B$10:$J$129,9,FALSE)*(VLOOKUP($M95,'Algorithms &amp; Assumptions'!$B$10:$C$129,2,FALSE))))</f>
        <v>3827.373</v>
      </c>
      <c r="S95" s="62">
        <f>(INDEX('ART Totals'!$Z$128:$AT$274,MATCH($M95,'ART Totals'!$Y$128:$Y$274,0),MATCH(S$4,'ART Totals'!$Z$127:$AT$127,0))*VLOOKUP($M95,'Algorithms &amp; Assumptions'!$B$10:$H$129,5,FALSE))
+(INDEX('ART Forecast'!$C$8:$W$127,MATCH($M95,'ART Forecast'!$B$8:$B$127,0),MATCH(S$4,'ART Forecast'!$C$7:$W$7,0))*VLOOKUP($M95,'Algorithms &amp; Assumptions'!$B$10:$H$129,6,FALSE)*(1-VLOOKUP($M95,'Algorithms &amp; Assumptions'!$B$10:$J$129,9,FALSE))
+(INDEX('ART Forecast'!$C$8:$W$127,MATCH($M95,'ART Forecast'!$B$8:$B$127,0),MATCH(S$4,'ART Forecast'!$C$7:$W$7,0))*VLOOKUP($M95,'Algorithms &amp; Assumptions'!$B$10:$H$129,7,FALSE)*VLOOKUP($M95,'Algorithms &amp; Assumptions'!$B$10:$J$129,9,FALSE)*(VLOOKUP($M95,'Algorithms &amp; Assumptions'!$B$10:$C$129,2,FALSE))))</f>
        <v>3991.2311999999997</v>
      </c>
      <c r="T95" s="62">
        <f>(INDEX('ART Totals'!$Z$128:$AT$274,MATCH($M95,'ART Totals'!$Y$128:$Y$274,0),MATCH(T$4,'ART Totals'!$Z$127:$AT$127,0))*VLOOKUP($M95,'Algorithms &amp; Assumptions'!$B$10:$H$129,5,FALSE))
+(INDEX('ART Forecast'!$C$8:$W$127,MATCH($M95,'ART Forecast'!$B$8:$B$127,0),MATCH(T$4,'ART Forecast'!$C$7:$W$7,0))*VLOOKUP($M95,'Algorithms &amp; Assumptions'!$B$10:$H$129,6,FALSE)*(1-VLOOKUP($M95,'Algorithms &amp; Assumptions'!$B$10:$J$129,9,FALSE))
+(INDEX('ART Forecast'!$C$8:$W$127,MATCH($M95,'ART Forecast'!$B$8:$B$127,0),MATCH(T$4,'ART Forecast'!$C$7:$W$7,0))*VLOOKUP($M95,'Algorithms &amp; Assumptions'!$B$10:$H$129,7,FALSE)*VLOOKUP($M95,'Algorithms &amp; Assumptions'!$B$10:$J$129,9,FALSE)*(VLOOKUP($M95,'Algorithms &amp; Assumptions'!$B$10:$C$129,2,FALSE))))</f>
        <v>4155.0893999999998</v>
      </c>
      <c r="U95" s="6"/>
      <c r="V95" s="29" t="str">
        <f t="shared" si="23"/>
        <v>Paraguay</v>
      </c>
      <c r="W95" s="63">
        <f>(INDEX('ART Totals'!$Z$251:$AT$370,MATCH($V95,'ART Totals'!$Y$251:$Y$370,0),MATCH(W$4,'ART Totals'!$Z$250:$AT$250,0))*VLOOKUP($V95,'Algorithms &amp; Assumptions'!$B$10:$H$129,5,FALSE))
+(INDEX('ART Forecast'!$C$131:$W$250,MATCH($V95,'ART Forecast'!$B$131:$B$250,0),MATCH(W$4,'ART Forecast'!$C$130:$W$130,0))*VLOOKUP($V95,'Algorithms &amp; Assumptions'!$B$10:$H$129,6,FALSE)*(1-VLOOKUP($V95,'Algorithms &amp; Assumptions'!$B$10:$J$129,9,FALSE))
+(INDEX('ART Forecast'!$C$131:$W$250,MATCH($V95,'ART Forecast'!$B$131:$B$250,0),MATCH(W$4,'ART Forecast'!$C$130:$W$130,0))*VLOOKUP($V95,'Algorithms &amp; Assumptions'!$B$10:$H$129,7,FALSE)*VLOOKUP($V95,'Algorithms &amp; Assumptions'!$B$10:$J$129,9,FALSE)*(VLOOKUP($V95,'Algorithms &amp; Assumptions'!$B$10:$C$129,2,FALSE))))</f>
        <v>43.528100000000002</v>
      </c>
      <c r="X95" s="63">
        <f>(INDEX('ART Totals'!$Z$251:$AT$370,MATCH($V95,'ART Totals'!$Y$251:$Y$370,0),MATCH(X$4,'ART Totals'!$Z$250:$AT$250,0))*VLOOKUP($V95,'Algorithms &amp; Assumptions'!$B$10:$H$129,5,FALSE))
+(INDEX('ART Forecast'!$C$131:$W$250,MATCH($V95,'ART Forecast'!$B$131:$B$250,0),MATCH(X$4,'ART Forecast'!$C$130:$W$130,0))*VLOOKUP($V95,'Algorithms &amp; Assumptions'!$B$10:$H$129,6,FALSE)*(1-VLOOKUP($V95,'Algorithms &amp; Assumptions'!$B$10:$J$129,9,FALSE))
+(INDEX('ART Forecast'!$C$131:$W$250,MATCH($V95,'ART Forecast'!$B$131:$B$250,0),MATCH(X$4,'ART Forecast'!$C$130:$W$130,0))*VLOOKUP($V95,'Algorithms &amp; Assumptions'!$B$10:$H$129,7,FALSE)*VLOOKUP($V95,'Algorithms &amp; Assumptions'!$B$10:$J$129,9,FALSE)*(VLOOKUP($V95,'Algorithms &amp; Assumptions'!$B$10:$C$129,2,FALSE))))</f>
        <v>22.803000000000004</v>
      </c>
      <c r="Y95" s="63">
        <f>(INDEX('ART Totals'!$Z$251:$AT$370,MATCH($V95,'ART Totals'!$Y$251:$Y$370,0),MATCH(Y$4,'ART Totals'!$Z$250:$AT$250,0))*VLOOKUP($V95,'Algorithms &amp; Assumptions'!$B$10:$H$129,5,FALSE))
+(INDEX('ART Forecast'!$C$131:$W$250,MATCH($V95,'ART Forecast'!$B$131:$B$250,0),MATCH(Y$4,'ART Forecast'!$C$130:$W$130,0))*VLOOKUP($V95,'Algorithms &amp; Assumptions'!$B$10:$H$129,6,FALSE)*(1-VLOOKUP($V95,'Algorithms &amp; Assumptions'!$B$10:$J$129,9,FALSE))
+(INDEX('ART Forecast'!$C$131:$W$250,MATCH($V95,'ART Forecast'!$B$131:$B$250,0),MATCH(Y$4,'ART Forecast'!$C$130:$W$130,0))*VLOOKUP($V95,'Algorithms &amp; Assumptions'!$B$10:$H$129,7,FALSE)*VLOOKUP($V95,'Algorithms &amp; Assumptions'!$B$10:$J$129,9,FALSE)*(VLOOKUP($V95,'Algorithms &amp; Assumptions'!$B$10:$C$129,2,FALSE))))</f>
        <v>20.154566666666671</v>
      </c>
      <c r="Z95" s="63">
        <f>(INDEX('ART Totals'!$Z$251:$AT$370,MATCH($V95,'ART Totals'!$Y$251:$Y$370,0),MATCH(Z$4,'ART Totals'!$Z$250:$AT$250,0))*VLOOKUP($V95,'Algorithms &amp; Assumptions'!$B$10:$H$129,5,FALSE))
+(INDEX('ART Forecast'!$C$131:$W$250,MATCH($V95,'ART Forecast'!$B$131:$B$250,0),MATCH(Z$4,'ART Forecast'!$C$130:$W$130,0))*VLOOKUP($V95,'Algorithms &amp; Assumptions'!$B$10:$H$129,6,FALSE)*(1-VLOOKUP($V95,'Algorithms &amp; Assumptions'!$B$10:$J$129,9,FALSE))
+(INDEX('ART Forecast'!$C$131:$W$250,MATCH($V95,'ART Forecast'!$B$131:$B$250,0),MATCH(Z$4,'ART Forecast'!$C$130:$W$130,0))*VLOOKUP($V95,'Algorithms &amp; Assumptions'!$B$10:$H$129,7,FALSE)*VLOOKUP($V95,'Algorithms &amp; Assumptions'!$B$10:$J$129,9,FALSE)*(VLOOKUP($V95,'Algorithms &amp; Assumptions'!$B$10:$C$129,2,FALSE))))</f>
        <v>17.506133333333342</v>
      </c>
      <c r="AA95" s="63">
        <f>(INDEX('ART Totals'!$Z$251:$AT$370,MATCH($V95,'ART Totals'!$Y$251:$Y$370,0),MATCH(AA$4,'ART Totals'!$Z$250:$AT$250,0))*VLOOKUP($V95,'Algorithms &amp; Assumptions'!$B$10:$H$129,5,FALSE))
+(INDEX('ART Forecast'!$C$131:$W$250,MATCH($V95,'ART Forecast'!$B$131:$B$250,0),MATCH(AA$4,'ART Forecast'!$C$130:$W$130,0))*VLOOKUP($V95,'Algorithms &amp; Assumptions'!$B$10:$H$129,6,FALSE)*(1-VLOOKUP($V95,'Algorithms &amp; Assumptions'!$B$10:$J$129,9,FALSE))
+(INDEX('ART Forecast'!$C$131:$W$250,MATCH($V95,'ART Forecast'!$B$131:$B$250,0),MATCH(AA$4,'ART Forecast'!$C$130:$W$130,0))*VLOOKUP($V95,'Algorithms &amp; Assumptions'!$B$10:$H$129,7,FALSE)*VLOOKUP($V95,'Algorithms &amp; Assumptions'!$B$10:$J$129,9,FALSE)*(VLOOKUP($V95,'Algorithms &amp; Assumptions'!$B$10:$C$129,2,FALSE))))</f>
        <v>14.857700000000014</v>
      </c>
      <c r="AB95" s="63">
        <f>(INDEX('ART Totals'!$Z$251:$AT$370,MATCH($V95,'ART Totals'!$Y$251:$Y$370,0),MATCH(AB$4,'ART Totals'!$Z$250:$AT$250,0))*VLOOKUP($V95,'Algorithms &amp; Assumptions'!$B$10:$H$129,5,FALSE))
+(INDEX('ART Forecast'!$C$131:$W$250,MATCH($V95,'ART Forecast'!$B$131:$B$250,0),MATCH(AB$4,'ART Forecast'!$C$130:$W$130,0))*VLOOKUP($V95,'Algorithms &amp; Assumptions'!$B$10:$H$129,6,FALSE)*(1-VLOOKUP($V95,'Algorithms &amp; Assumptions'!$B$10:$J$129,9,FALSE))
+(INDEX('ART Forecast'!$C$131:$W$250,MATCH($V95,'ART Forecast'!$B$131:$B$250,0),MATCH(AB$4,'ART Forecast'!$C$130:$W$130,0))*VLOOKUP($V95,'Algorithms &amp; Assumptions'!$B$10:$H$129,7,FALSE)*VLOOKUP($V95,'Algorithms &amp; Assumptions'!$B$10:$J$129,9,FALSE)*(VLOOKUP($V95,'Algorithms &amp; Assumptions'!$B$10:$C$129,2,FALSE))))</f>
        <v>12.209266666666682</v>
      </c>
      <c r="AC95" s="63">
        <f>(INDEX('ART Totals'!$Z$251:$AT$370,MATCH($V95,'ART Totals'!$Y$251:$Y$370,0),MATCH(AC$4,'ART Totals'!$Z$250:$AT$250,0))*VLOOKUP($V95,'Algorithms &amp; Assumptions'!$B$10:$H$129,5,FALSE))
+(INDEX('ART Forecast'!$C$131:$W$250,MATCH($V95,'ART Forecast'!$B$131:$B$250,0),MATCH(AC$4,'ART Forecast'!$C$130:$W$130,0))*VLOOKUP($V95,'Algorithms &amp; Assumptions'!$B$10:$H$129,6,FALSE)*(1-VLOOKUP($V95,'Algorithms &amp; Assumptions'!$B$10:$J$129,9,FALSE))
+(INDEX('ART Forecast'!$C$131:$W$250,MATCH($V95,'ART Forecast'!$B$131:$B$250,0),MATCH(AC$4,'ART Forecast'!$C$130:$W$130,0))*VLOOKUP($V95,'Algorithms &amp; Assumptions'!$B$10:$H$129,7,FALSE)*VLOOKUP($V95,'Algorithms &amp; Assumptions'!$B$10:$J$129,9,FALSE)*(VLOOKUP($V95,'Algorithms &amp; Assumptions'!$B$10:$C$129,2,FALSE))))</f>
        <v>9.5608333333333384</v>
      </c>
    </row>
    <row r="96" spans="2:29" x14ac:dyDescent="0.35">
      <c r="B96" s="29" t="str">
        <f>'ART Totals'!B95</f>
        <v>Peru</v>
      </c>
      <c r="C96" s="25">
        <f t="shared" si="15"/>
        <v>37274.582620000008</v>
      </c>
      <c r="D96" s="25">
        <f t="shared" si="16"/>
        <v>38886.643546666652</v>
      </c>
      <c r="E96" s="25">
        <f t="shared" si="17"/>
        <v>41124.292806666665</v>
      </c>
      <c r="F96" s="25">
        <f t="shared" si="18"/>
        <v>43361.942066666663</v>
      </c>
      <c r="G96" s="25">
        <f t="shared" si="19"/>
        <v>38839.465643951429</v>
      </c>
      <c r="H96" s="25">
        <f t="shared" si="20"/>
        <v>39867.005421811868</v>
      </c>
      <c r="I96" s="25">
        <f t="shared" si="21"/>
        <v>40020.864692127274</v>
      </c>
      <c r="M96" s="29" t="str">
        <f t="shared" si="22"/>
        <v>Peru</v>
      </c>
      <c r="N96" s="62">
        <f>(INDEX('ART Totals'!$Z$128:$AT$274,MATCH($M96,'ART Totals'!$Y$128:$Y$274,0),MATCH(N$4,'ART Totals'!$Z$127:$AT$127,0))*VLOOKUP($M96,'Algorithms &amp; Assumptions'!$B$10:$H$129,5,FALSE))
+(INDEX('ART Forecast'!$C$8:$W$127,MATCH($M96,'ART Forecast'!$B$8:$B$127,0),MATCH(N$4,'ART Forecast'!$C$7:$W$7,0))*VLOOKUP($M96,'Algorithms &amp; Assumptions'!$B$10:$H$129,6,FALSE)*(1-VLOOKUP($M96,'Algorithms &amp; Assumptions'!$B$10:$J$129,9,FALSE))
+(INDEX('ART Forecast'!$C$8:$W$127,MATCH($M96,'ART Forecast'!$B$8:$B$127,0),MATCH(N$4,'ART Forecast'!$C$7:$W$7,0))*VLOOKUP($M96,'Algorithms &amp; Assumptions'!$B$10:$H$129,7,FALSE)*VLOOKUP($M96,'Algorithms &amp; Assumptions'!$B$10:$J$129,9,FALSE)*(VLOOKUP($M96,'Algorithms &amp; Assumptions'!$B$10:$C$129,2,FALSE))))</f>
        <v>36950.975820000007</v>
      </c>
      <c r="O96" s="62">
        <f>(INDEX('ART Totals'!$Z$128:$AT$274,MATCH($M96,'ART Totals'!$Y$128:$Y$274,0),MATCH(O$4,'ART Totals'!$Z$127:$AT$127,0))*VLOOKUP($M96,'Algorithms &amp; Assumptions'!$B$10:$H$129,5,FALSE))
+(INDEX('ART Forecast'!$C$8:$W$127,MATCH($M96,'ART Forecast'!$B$8:$B$127,0),MATCH(O$4,'ART Forecast'!$C$7:$W$7,0))*VLOOKUP($M96,'Algorithms &amp; Assumptions'!$B$10:$H$129,6,FALSE)*(1-VLOOKUP($M96,'Algorithms &amp; Assumptions'!$B$10:$J$129,9,FALSE))
+(INDEX('ART Forecast'!$C$8:$W$127,MATCH($M96,'ART Forecast'!$B$8:$B$127,0),MATCH(O$4,'ART Forecast'!$C$7:$W$7,0))*VLOOKUP($M96,'Algorithms &amp; Assumptions'!$B$10:$H$129,7,FALSE)*VLOOKUP($M96,'Algorithms &amp; Assumptions'!$B$10:$J$129,9,FALSE)*(VLOOKUP($M96,'Algorithms &amp; Assumptions'!$B$10:$C$129,2,FALSE))))</f>
        <v>38558.87427333332</v>
      </c>
      <c r="P96" s="62">
        <f>(INDEX('ART Totals'!$Z$128:$AT$274,MATCH($M96,'ART Totals'!$Y$128:$Y$274,0),MATCH(P$4,'ART Totals'!$Z$127:$AT$127,0))*VLOOKUP($M96,'Algorithms &amp; Assumptions'!$B$10:$H$129,5,FALSE))
+(INDEX('ART Forecast'!$C$8:$W$127,MATCH($M96,'ART Forecast'!$B$8:$B$127,0),MATCH(P$4,'ART Forecast'!$C$7:$W$7,0))*VLOOKUP($M96,'Algorithms &amp; Assumptions'!$B$10:$H$129,6,FALSE)*(1-VLOOKUP($M96,'Algorithms &amp; Assumptions'!$B$10:$J$129,9,FALSE))
+(INDEX('ART Forecast'!$C$8:$W$127,MATCH($M96,'ART Forecast'!$B$8:$B$127,0),MATCH(P$4,'ART Forecast'!$C$7:$W$7,0))*VLOOKUP($M96,'Algorithms &amp; Assumptions'!$B$10:$H$129,7,FALSE)*VLOOKUP($M96,'Algorithms &amp; Assumptions'!$B$10:$J$129,9,FALSE)*(VLOOKUP($M96,'Algorithms &amp; Assumptions'!$B$10:$C$129,2,FALSE))))</f>
        <v>40802.022726666662</v>
      </c>
      <c r="Q96" s="62">
        <f>(INDEX('ART Totals'!$Z$128:$AT$274,MATCH($M96,'ART Totals'!$Y$128:$Y$274,0),MATCH(Q$4,'ART Totals'!$Z$127:$AT$127,0))*VLOOKUP($M96,'Algorithms &amp; Assumptions'!$B$10:$H$129,5,FALSE))
+(INDEX('ART Forecast'!$C$8:$W$127,MATCH($M96,'ART Forecast'!$B$8:$B$127,0),MATCH(Q$4,'ART Forecast'!$C$7:$W$7,0))*VLOOKUP($M96,'Algorithms &amp; Assumptions'!$B$10:$H$129,6,FALSE)*(1-VLOOKUP($M96,'Algorithms &amp; Assumptions'!$B$10:$J$129,9,FALSE))
+(INDEX('ART Forecast'!$C$8:$W$127,MATCH($M96,'ART Forecast'!$B$8:$B$127,0),MATCH(Q$4,'ART Forecast'!$C$7:$W$7,0))*VLOOKUP($M96,'Algorithms &amp; Assumptions'!$B$10:$H$129,7,FALSE)*VLOOKUP($M96,'Algorithms &amp; Assumptions'!$B$10:$J$129,9,FALSE)*(VLOOKUP($M96,'Algorithms &amp; Assumptions'!$B$10:$C$129,2,FALSE))))</f>
        <v>43045.171179999998</v>
      </c>
      <c r="R96" s="62">
        <f>(INDEX('ART Totals'!$Z$128:$AT$274,MATCH($M96,'ART Totals'!$Y$128:$Y$274,0),MATCH(R$4,'ART Totals'!$Z$127:$AT$127,0))*VLOOKUP($M96,'Algorithms &amp; Assumptions'!$B$10:$H$129,5,FALSE))
+(INDEX('ART Forecast'!$C$8:$W$127,MATCH($M96,'ART Forecast'!$B$8:$B$127,0),MATCH(R$4,'ART Forecast'!$C$7:$W$7,0))*VLOOKUP($M96,'Algorithms &amp; Assumptions'!$B$10:$H$129,6,FALSE)*(1-VLOOKUP($M96,'Algorithms &amp; Assumptions'!$B$10:$J$129,9,FALSE))
+(INDEX('ART Forecast'!$C$8:$W$127,MATCH($M96,'ART Forecast'!$B$8:$B$127,0),MATCH(R$4,'ART Forecast'!$C$7:$W$7,0))*VLOOKUP($M96,'Algorithms &amp; Assumptions'!$B$10:$H$129,7,FALSE)*VLOOKUP($M96,'Algorithms &amp; Assumptions'!$B$10:$J$129,9,FALSE)*(VLOOKUP($M96,'Algorithms &amp; Assumptions'!$B$10:$C$129,2,FALSE))))</f>
        <v>38528.193950618093</v>
      </c>
      <c r="S96" s="62">
        <f>(INDEX('ART Totals'!$Z$128:$AT$274,MATCH($M96,'ART Totals'!$Y$128:$Y$274,0),MATCH(S$4,'ART Totals'!$Z$127:$AT$127,0))*VLOOKUP($M96,'Algorithms &amp; Assumptions'!$B$10:$H$129,5,FALSE))
+(INDEX('ART Forecast'!$C$8:$W$127,MATCH($M96,'ART Forecast'!$B$8:$B$127,0),MATCH(S$4,'ART Forecast'!$C$7:$W$7,0))*VLOOKUP($M96,'Algorithms &amp; Assumptions'!$B$10:$H$129,6,FALSE)*(1-VLOOKUP($M96,'Algorithms &amp; Assumptions'!$B$10:$J$129,9,FALSE))
+(INDEX('ART Forecast'!$C$8:$W$127,MATCH($M96,'ART Forecast'!$B$8:$B$127,0),MATCH(S$4,'ART Forecast'!$C$7:$W$7,0))*VLOOKUP($M96,'Algorithms &amp; Assumptions'!$B$10:$H$129,7,FALSE)*VLOOKUP($M96,'Algorithms &amp; Assumptions'!$B$10:$J$129,9,FALSE)*(VLOOKUP($M96,'Algorithms &amp; Assumptions'!$B$10:$C$129,2,FALSE))))</f>
        <v>39561.232921811868</v>
      </c>
      <c r="T96" s="62">
        <f>(INDEX('ART Totals'!$Z$128:$AT$274,MATCH($M96,'ART Totals'!$Y$128:$Y$274,0),MATCH(T$4,'ART Totals'!$Z$127:$AT$127,0))*VLOOKUP($M96,'Algorithms &amp; Assumptions'!$B$10:$H$129,5,FALSE))
+(INDEX('ART Forecast'!$C$8:$W$127,MATCH($M96,'ART Forecast'!$B$8:$B$127,0),MATCH(T$4,'ART Forecast'!$C$7:$W$7,0))*VLOOKUP($M96,'Algorithms &amp; Assumptions'!$B$10:$H$129,6,FALSE)*(1-VLOOKUP($M96,'Algorithms &amp; Assumptions'!$B$10:$J$129,9,FALSE))
+(INDEX('ART Forecast'!$C$8:$W$127,MATCH($M96,'ART Forecast'!$B$8:$B$127,0),MATCH(T$4,'ART Forecast'!$C$7:$W$7,0))*VLOOKUP($M96,'Algorithms &amp; Assumptions'!$B$10:$H$129,7,FALSE)*VLOOKUP($M96,'Algorithms &amp; Assumptions'!$B$10:$J$129,9,FALSE)*(VLOOKUP($M96,'Algorithms &amp; Assumptions'!$B$10:$C$129,2,FALSE))))</f>
        <v>39720.591385460604</v>
      </c>
      <c r="U96" s="6"/>
      <c r="V96" s="29" t="str">
        <f t="shared" si="23"/>
        <v>Peru</v>
      </c>
      <c r="W96" s="63">
        <f>(INDEX('ART Totals'!$Z$251:$AT$370,MATCH($V96,'ART Totals'!$Y$251:$Y$370,0),MATCH(W$4,'ART Totals'!$Z$250:$AT$250,0))*VLOOKUP($V96,'Algorithms &amp; Assumptions'!$B$10:$H$129,5,FALSE))
+(INDEX('ART Forecast'!$C$131:$W$250,MATCH($V96,'ART Forecast'!$B$131:$B$250,0),MATCH(W$4,'ART Forecast'!$C$130:$W$130,0))*VLOOKUP($V96,'Algorithms &amp; Assumptions'!$B$10:$H$129,6,FALSE)*(1-VLOOKUP($V96,'Algorithms &amp; Assumptions'!$B$10:$J$129,9,FALSE))
+(INDEX('ART Forecast'!$C$131:$W$250,MATCH($V96,'ART Forecast'!$B$131:$B$250,0),MATCH(W$4,'ART Forecast'!$C$130:$W$130,0))*VLOOKUP($V96,'Algorithms &amp; Assumptions'!$B$10:$H$129,7,FALSE)*VLOOKUP($V96,'Algorithms &amp; Assumptions'!$B$10:$J$129,9,FALSE)*(VLOOKUP($V96,'Algorithms &amp; Assumptions'!$B$10:$C$129,2,FALSE))))</f>
        <v>323.60680000000002</v>
      </c>
      <c r="X96" s="63">
        <f>(INDEX('ART Totals'!$Z$251:$AT$370,MATCH($V96,'ART Totals'!$Y$251:$Y$370,0),MATCH(X$4,'ART Totals'!$Z$250:$AT$250,0))*VLOOKUP($V96,'Algorithms &amp; Assumptions'!$B$10:$H$129,5,FALSE))
+(INDEX('ART Forecast'!$C$131:$W$250,MATCH($V96,'ART Forecast'!$B$131:$B$250,0),MATCH(X$4,'ART Forecast'!$C$130:$W$130,0))*VLOOKUP($V96,'Algorithms &amp; Assumptions'!$B$10:$H$129,6,FALSE)*(1-VLOOKUP($V96,'Algorithms &amp; Assumptions'!$B$10:$J$129,9,FALSE))
+(INDEX('ART Forecast'!$C$131:$W$250,MATCH($V96,'ART Forecast'!$B$131:$B$250,0),MATCH(X$4,'ART Forecast'!$C$130:$W$130,0))*VLOOKUP($V96,'Algorithms &amp; Assumptions'!$B$10:$H$129,7,FALSE)*VLOOKUP($V96,'Algorithms &amp; Assumptions'!$B$10:$J$129,9,FALSE)*(VLOOKUP($V96,'Algorithms &amp; Assumptions'!$B$10:$C$129,2,FALSE))))</f>
        <v>327.76927333333339</v>
      </c>
      <c r="Y96" s="63">
        <f>(INDEX('ART Totals'!$Z$251:$AT$370,MATCH($V96,'ART Totals'!$Y$251:$Y$370,0),MATCH(Y$4,'ART Totals'!$Z$250:$AT$250,0))*VLOOKUP($V96,'Algorithms &amp; Assumptions'!$B$10:$H$129,5,FALSE))
+(INDEX('ART Forecast'!$C$131:$W$250,MATCH($V96,'ART Forecast'!$B$131:$B$250,0),MATCH(Y$4,'ART Forecast'!$C$130:$W$130,0))*VLOOKUP($V96,'Algorithms &amp; Assumptions'!$B$10:$H$129,6,FALSE)*(1-VLOOKUP($V96,'Algorithms &amp; Assumptions'!$B$10:$J$129,9,FALSE))
+(INDEX('ART Forecast'!$C$131:$W$250,MATCH($V96,'ART Forecast'!$B$131:$B$250,0),MATCH(Y$4,'ART Forecast'!$C$130:$W$130,0))*VLOOKUP($V96,'Algorithms &amp; Assumptions'!$B$10:$H$129,7,FALSE)*VLOOKUP($V96,'Algorithms &amp; Assumptions'!$B$10:$J$129,9,FALSE)*(VLOOKUP($V96,'Algorithms &amp; Assumptions'!$B$10:$C$129,2,FALSE))))</f>
        <v>322.27008000000012</v>
      </c>
      <c r="Z96" s="63">
        <f>(INDEX('ART Totals'!$Z$251:$AT$370,MATCH($V96,'ART Totals'!$Y$251:$Y$370,0),MATCH(Z$4,'ART Totals'!$Z$250:$AT$250,0))*VLOOKUP($V96,'Algorithms &amp; Assumptions'!$B$10:$H$129,5,FALSE))
+(INDEX('ART Forecast'!$C$131:$W$250,MATCH($V96,'ART Forecast'!$B$131:$B$250,0),MATCH(Z$4,'ART Forecast'!$C$130:$W$130,0))*VLOOKUP($V96,'Algorithms &amp; Assumptions'!$B$10:$H$129,6,FALSE)*(1-VLOOKUP($V96,'Algorithms &amp; Assumptions'!$B$10:$J$129,9,FALSE))
+(INDEX('ART Forecast'!$C$131:$W$250,MATCH($V96,'ART Forecast'!$B$131:$B$250,0),MATCH(Z$4,'ART Forecast'!$C$130:$W$130,0))*VLOOKUP($V96,'Algorithms &amp; Assumptions'!$B$10:$H$129,7,FALSE)*VLOOKUP($V96,'Algorithms &amp; Assumptions'!$B$10:$J$129,9,FALSE)*(VLOOKUP($V96,'Algorithms &amp; Assumptions'!$B$10:$C$129,2,FALSE))))</f>
        <v>316.77088666666674</v>
      </c>
      <c r="AA96" s="63">
        <f>(INDEX('ART Totals'!$Z$251:$AT$370,MATCH($V96,'ART Totals'!$Y$251:$Y$370,0),MATCH(AA$4,'ART Totals'!$Z$250:$AT$250,0))*VLOOKUP($V96,'Algorithms &amp; Assumptions'!$B$10:$H$129,5,FALSE))
+(INDEX('ART Forecast'!$C$131:$W$250,MATCH($V96,'ART Forecast'!$B$131:$B$250,0),MATCH(AA$4,'ART Forecast'!$C$130:$W$130,0))*VLOOKUP($V96,'Algorithms &amp; Assumptions'!$B$10:$H$129,6,FALSE)*(1-VLOOKUP($V96,'Algorithms &amp; Assumptions'!$B$10:$J$129,9,FALSE))
+(INDEX('ART Forecast'!$C$131:$W$250,MATCH($V96,'ART Forecast'!$B$131:$B$250,0),MATCH(AA$4,'ART Forecast'!$C$130:$W$130,0))*VLOOKUP($V96,'Algorithms &amp; Assumptions'!$B$10:$H$129,7,FALSE)*VLOOKUP($V96,'Algorithms &amp; Assumptions'!$B$10:$J$129,9,FALSE)*(VLOOKUP($V96,'Algorithms &amp; Assumptions'!$B$10:$C$129,2,FALSE))))</f>
        <v>311.27169333333347</v>
      </c>
      <c r="AB96" s="63">
        <f>(INDEX('ART Totals'!$Z$251:$AT$370,MATCH($V96,'ART Totals'!$Y$251:$Y$370,0),MATCH(AB$4,'ART Totals'!$Z$250:$AT$250,0))*VLOOKUP($V96,'Algorithms &amp; Assumptions'!$B$10:$H$129,5,FALSE))
+(INDEX('ART Forecast'!$C$131:$W$250,MATCH($V96,'ART Forecast'!$B$131:$B$250,0),MATCH(AB$4,'ART Forecast'!$C$130:$W$130,0))*VLOOKUP($V96,'Algorithms &amp; Assumptions'!$B$10:$H$129,6,FALSE)*(1-VLOOKUP($V96,'Algorithms &amp; Assumptions'!$B$10:$J$129,9,FALSE))
+(INDEX('ART Forecast'!$C$131:$W$250,MATCH($V96,'ART Forecast'!$B$131:$B$250,0),MATCH(AB$4,'ART Forecast'!$C$130:$W$130,0))*VLOOKUP($V96,'Algorithms &amp; Assumptions'!$B$10:$H$129,7,FALSE)*VLOOKUP($V96,'Algorithms &amp; Assumptions'!$B$10:$J$129,9,FALSE)*(VLOOKUP($V96,'Algorithms &amp; Assumptions'!$B$10:$C$129,2,FALSE))))</f>
        <v>305.77250000000004</v>
      </c>
      <c r="AC96" s="63">
        <f>(INDEX('ART Totals'!$Z$251:$AT$370,MATCH($V96,'ART Totals'!$Y$251:$Y$370,0),MATCH(AC$4,'ART Totals'!$Z$250:$AT$250,0))*VLOOKUP($V96,'Algorithms &amp; Assumptions'!$B$10:$H$129,5,FALSE))
+(INDEX('ART Forecast'!$C$131:$W$250,MATCH($V96,'ART Forecast'!$B$131:$B$250,0),MATCH(AC$4,'ART Forecast'!$C$130:$W$130,0))*VLOOKUP($V96,'Algorithms &amp; Assumptions'!$B$10:$H$129,6,FALSE)*(1-VLOOKUP($V96,'Algorithms &amp; Assumptions'!$B$10:$J$129,9,FALSE))
+(INDEX('ART Forecast'!$C$131:$W$250,MATCH($V96,'ART Forecast'!$B$131:$B$250,0),MATCH(AC$4,'ART Forecast'!$C$130:$W$130,0))*VLOOKUP($V96,'Algorithms &amp; Assumptions'!$B$10:$H$129,7,FALSE)*VLOOKUP($V96,'Algorithms &amp; Assumptions'!$B$10:$J$129,9,FALSE)*(VLOOKUP($V96,'Algorithms &amp; Assumptions'!$B$10:$C$129,2,FALSE))))</f>
        <v>300.27330666666677</v>
      </c>
    </row>
    <row r="97" spans="2:29" x14ac:dyDescent="0.35">
      <c r="B97" s="29" t="str">
        <f>'ART Totals'!B96</f>
        <v>Philippines</v>
      </c>
      <c r="C97" s="25">
        <f t="shared" si="15"/>
        <v>24946.782960000004</v>
      </c>
      <c r="D97" s="25">
        <f t="shared" si="16"/>
        <v>21218.587279999992</v>
      </c>
      <c r="E97" s="25">
        <f t="shared" si="17"/>
        <v>22637.76826666667</v>
      </c>
      <c r="F97" s="25">
        <f t="shared" si="18"/>
        <v>24056.949253333325</v>
      </c>
      <c r="G97" s="25">
        <f t="shared" si="19"/>
        <v>25476.130239999988</v>
      </c>
      <c r="H97" s="25">
        <f t="shared" si="20"/>
        <v>26895.311226666658</v>
      </c>
      <c r="I97" s="25">
        <f t="shared" si="21"/>
        <v>28314.492213333328</v>
      </c>
      <c r="M97" s="29" t="str">
        <f t="shared" si="22"/>
        <v>Philippines</v>
      </c>
      <c r="N97" s="62">
        <f>(INDEX('ART Totals'!$Z$128:$AT$274,MATCH($M97,'ART Totals'!$Y$128:$Y$274,0),MATCH(N$4,'ART Totals'!$Z$127:$AT$127,0))*VLOOKUP($M97,'Algorithms &amp; Assumptions'!$B$10:$H$129,5,FALSE))
+(INDEX('ART Forecast'!$C$8:$W$127,MATCH($M97,'ART Forecast'!$B$8:$B$127,0),MATCH(N$4,'ART Forecast'!$C$7:$W$7,0))*VLOOKUP($M97,'Algorithms &amp; Assumptions'!$B$10:$H$129,6,FALSE)*(1-VLOOKUP($M97,'Algorithms &amp; Assumptions'!$B$10:$J$129,9,FALSE))
+(INDEX('ART Forecast'!$C$8:$W$127,MATCH($M97,'ART Forecast'!$B$8:$B$127,0),MATCH(N$4,'ART Forecast'!$C$7:$W$7,0))*VLOOKUP($M97,'Algorithms &amp; Assumptions'!$B$10:$H$129,7,FALSE)*VLOOKUP($M97,'Algorithms &amp; Assumptions'!$B$10:$J$129,9,FALSE)*(VLOOKUP($M97,'Algorithms &amp; Assumptions'!$B$10:$C$129,2,FALSE))))</f>
        <v>24882.157520000004</v>
      </c>
      <c r="O97" s="62">
        <f>(INDEX('ART Totals'!$Z$128:$AT$274,MATCH($M97,'ART Totals'!$Y$128:$Y$274,0),MATCH(O$4,'ART Totals'!$Z$127:$AT$127,0))*VLOOKUP($M97,'Algorithms &amp; Assumptions'!$B$10:$H$129,5,FALSE))
+(INDEX('ART Forecast'!$C$8:$W$127,MATCH($M97,'ART Forecast'!$B$8:$B$127,0),MATCH(O$4,'ART Forecast'!$C$7:$W$7,0))*VLOOKUP($M97,'Algorithms &amp; Assumptions'!$B$10:$H$129,6,FALSE)*(1-VLOOKUP($M97,'Algorithms &amp; Assumptions'!$B$10:$J$129,9,FALSE))
+(INDEX('ART Forecast'!$C$8:$W$127,MATCH($M97,'ART Forecast'!$B$8:$B$127,0),MATCH(O$4,'ART Forecast'!$C$7:$W$7,0))*VLOOKUP($M97,'Algorithms &amp; Assumptions'!$B$10:$H$129,7,FALSE)*VLOOKUP($M97,'Algorithms &amp; Assumptions'!$B$10:$J$129,9,FALSE)*(VLOOKUP($M97,'Algorithms &amp; Assumptions'!$B$10:$C$129,2,FALSE))))</f>
        <v>21160.833173333325</v>
      </c>
      <c r="P97" s="62">
        <f>(INDEX('ART Totals'!$Z$128:$AT$274,MATCH($M97,'ART Totals'!$Y$128:$Y$274,0),MATCH(P$4,'ART Totals'!$Z$127:$AT$127,0))*VLOOKUP($M97,'Algorithms &amp; Assumptions'!$B$10:$H$129,5,FALSE))
+(INDEX('ART Forecast'!$C$8:$W$127,MATCH($M97,'ART Forecast'!$B$8:$B$127,0),MATCH(P$4,'ART Forecast'!$C$7:$W$7,0))*VLOOKUP($M97,'Algorithms &amp; Assumptions'!$B$10:$H$129,6,FALSE)*(1-VLOOKUP($M97,'Algorithms &amp; Assumptions'!$B$10:$J$129,9,FALSE))
+(INDEX('ART Forecast'!$C$8:$W$127,MATCH($M97,'ART Forecast'!$B$8:$B$127,0),MATCH(P$4,'ART Forecast'!$C$7:$W$7,0))*VLOOKUP($M97,'Algorithms &amp; Assumptions'!$B$10:$H$129,7,FALSE)*VLOOKUP($M97,'Algorithms &amp; Assumptions'!$B$10:$J$129,9,FALSE)*(VLOOKUP($M97,'Algorithms &amp; Assumptions'!$B$10:$C$129,2,FALSE))))</f>
        <v>22576.288826666671</v>
      </c>
      <c r="Q97" s="62">
        <f>(INDEX('ART Totals'!$Z$128:$AT$274,MATCH($M97,'ART Totals'!$Y$128:$Y$274,0),MATCH(Q$4,'ART Totals'!$Z$127:$AT$127,0))*VLOOKUP($M97,'Algorithms &amp; Assumptions'!$B$10:$H$129,5,FALSE))
+(INDEX('ART Forecast'!$C$8:$W$127,MATCH($M97,'ART Forecast'!$B$8:$B$127,0),MATCH(Q$4,'ART Forecast'!$C$7:$W$7,0))*VLOOKUP($M97,'Algorithms &amp; Assumptions'!$B$10:$H$129,6,FALSE)*(1-VLOOKUP($M97,'Algorithms &amp; Assumptions'!$B$10:$J$129,9,FALSE))
+(INDEX('ART Forecast'!$C$8:$W$127,MATCH($M97,'ART Forecast'!$B$8:$B$127,0),MATCH(Q$4,'ART Forecast'!$C$7:$W$7,0))*VLOOKUP($M97,'Algorithms &amp; Assumptions'!$B$10:$H$129,7,FALSE)*VLOOKUP($M97,'Algorithms &amp; Assumptions'!$B$10:$J$129,9,FALSE)*(VLOOKUP($M97,'Algorithms &amp; Assumptions'!$B$10:$C$129,2,FALSE))))</f>
        <v>23991.74447999999</v>
      </c>
      <c r="R97" s="62">
        <f>(INDEX('ART Totals'!$Z$128:$AT$274,MATCH($M97,'ART Totals'!$Y$128:$Y$274,0),MATCH(R$4,'ART Totals'!$Z$127:$AT$127,0))*VLOOKUP($M97,'Algorithms &amp; Assumptions'!$B$10:$H$129,5,FALSE))
+(INDEX('ART Forecast'!$C$8:$W$127,MATCH($M97,'ART Forecast'!$B$8:$B$127,0),MATCH(R$4,'ART Forecast'!$C$7:$W$7,0))*VLOOKUP($M97,'Algorithms &amp; Assumptions'!$B$10:$H$129,6,FALSE)*(1-VLOOKUP($M97,'Algorithms &amp; Assumptions'!$B$10:$J$129,9,FALSE))
+(INDEX('ART Forecast'!$C$8:$W$127,MATCH($M97,'ART Forecast'!$B$8:$B$127,0),MATCH(R$4,'ART Forecast'!$C$7:$W$7,0))*VLOOKUP($M97,'Algorithms &amp; Assumptions'!$B$10:$H$129,7,FALSE)*VLOOKUP($M97,'Algorithms &amp; Assumptions'!$B$10:$J$129,9,FALSE)*(VLOOKUP($M97,'Algorithms &amp; Assumptions'!$B$10:$C$129,2,FALSE))))</f>
        <v>25407.200133333321</v>
      </c>
      <c r="S97" s="62">
        <f>(INDEX('ART Totals'!$Z$128:$AT$274,MATCH($M97,'ART Totals'!$Y$128:$Y$274,0),MATCH(S$4,'ART Totals'!$Z$127:$AT$127,0))*VLOOKUP($M97,'Algorithms &amp; Assumptions'!$B$10:$H$129,5,FALSE))
+(INDEX('ART Forecast'!$C$8:$W$127,MATCH($M97,'ART Forecast'!$B$8:$B$127,0),MATCH(S$4,'ART Forecast'!$C$7:$W$7,0))*VLOOKUP($M97,'Algorithms &amp; Assumptions'!$B$10:$H$129,6,FALSE)*(1-VLOOKUP($M97,'Algorithms &amp; Assumptions'!$B$10:$J$129,9,FALSE))
+(INDEX('ART Forecast'!$C$8:$W$127,MATCH($M97,'ART Forecast'!$B$8:$B$127,0),MATCH(S$4,'ART Forecast'!$C$7:$W$7,0))*VLOOKUP($M97,'Algorithms &amp; Assumptions'!$B$10:$H$129,7,FALSE)*VLOOKUP($M97,'Algorithms &amp; Assumptions'!$B$10:$J$129,9,FALSE)*(VLOOKUP($M97,'Algorithms &amp; Assumptions'!$B$10:$C$129,2,FALSE))))</f>
        <v>26822.655786666659</v>
      </c>
      <c r="T97" s="62">
        <f>(INDEX('ART Totals'!$Z$128:$AT$274,MATCH($M97,'ART Totals'!$Y$128:$Y$274,0),MATCH(T$4,'ART Totals'!$Z$127:$AT$127,0))*VLOOKUP($M97,'Algorithms &amp; Assumptions'!$B$10:$H$129,5,FALSE))
+(INDEX('ART Forecast'!$C$8:$W$127,MATCH($M97,'ART Forecast'!$B$8:$B$127,0),MATCH(T$4,'ART Forecast'!$C$7:$W$7,0))*VLOOKUP($M97,'Algorithms &amp; Assumptions'!$B$10:$H$129,6,FALSE)*(1-VLOOKUP($M97,'Algorithms &amp; Assumptions'!$B$10:$J$129,9,FALSE))
+(INDEX('ART Forecast'!$C$8:$W$127,MATCH($M97,'ART Forecast'!$B$8:$B$127,0),MATCH(T$4,'ART Forecast'!$C$7:$W$7,0))*VLOOKUP($M97,'Algorithms &amp; Assumptions'!$B$10:$H$129,7,FALSE)*VLOOKUP($M97,'Algorithms &amp; Assumptions'!$B$10:$J$129,9,FALSE)*(VLOOKUP($M97,'Algorithms &amp; Assumptions'!$B$10:$C$129,2,FALSE))))</f>
        <v>28238.111439999993</v>
      </c>
      <c r="U97" s="6"/>
      <c r="V97" s="29" t="str">
        <f t="shared" si="23"/>
        <v>Philippines</v>
      </c>
      <c r="W97" s="63">
        <f>(INDEX('ART Totals'!$Z$251:$AT$370,MATCH($V97,'ART Totals'!$Y$251:$Y$370,0),MATCH(W$4,'ART Totals'!$Z$250:$AT$250,0))*VLOOKUP($V97,'Algorithms &amp; Assumptions'!$B$10:$H$129,5,FALSE))
+(INDEX('ART Forecast'!$C$131:$W$250,MATCH($V97,'ART Forecast'!$B$131:$B$250,0),MATCH(W$4,'ART Forecast'!$C$130:$W$130,0))*VLOOKUP($V97,'Algorithms &amp; Assumptions'!$B$10:$H$129,6,FALSE)*(1-VLOOKUP($V97,'Algorithms &amp; Assumptions'!$B$10:$J$129,9,FALSE))
+(INDEX('ART Forecast'!$C$131:$W$250,MATCH($V97,'ART Forecast'!$B$131:$B$250,0),MATCH(W$4,'ART Forecast'!$C$130:$W$130,0))*VLOOKUP($V97,'Algorithms &amp; Assumptions'!$B$10:$H$129,7,FALSE)*VLOOKUP($V97,'Algorithms &amp; Assumptions'!$B$10:$J$129,9,FALSE)*(VLOOKUP($V97,'Algorithms &amp; Assumptions'!$B$10:$C$129,2,FALSE))))</f>
        <v>64.625439999999998</v>
      </c>
      <c r="X97" s="63">
        <f>(INDEX('ART Totals'!$Z$251:$AT$370,MATCH($V97,'ART Totals'!$Y$251:$Y$370,0),MATCH(X$4,'ART Totals'!$Z$250:$AT$250,0))*VLOOKUP($V97,'Algorithms &amp; Assumptions'!$B$10:$H$129,5,FALSE))
+(INDEX('ART Forecast'!$C$131:$W$250,MATCH($V97,'ART Forecast'!$B$131:$B$250,0),MATCH(X$4,'ART Forecast'!$C$130:$W$130,0))*VLOOKUP($V97,'Algorithms &amp; Assumptions'!$B$10:$H$129,6,FALSE)*(1-VLOOKUP($V97,'Algorithms &amp; Assumptions'!$B$10:$J$129,9,FALSE))
+(INDEX('ART Forecast'!$C$131:$W$250,MATCH($V97,'ART Forecast'!$B$131:$B$250,0),MATCH(X$4,'ART Forecast'!$C$130:$W$130,0))*VLOOKUP($V97,'Algorithms &amp; Assumptions'!$B$10:$H$129,7,FALSE)*VLOOKUP($V97,'Algorithms &amp; Assumptions'!$B$10:$J$129,9,FALSE)*(VLOOKUP($V97,'Algorithms &amp; Assumptions'!$B$10:$C$129,2,FALSE))))</f>
        <v>57.754106666666672</v>
      </c>
      <c r="Y97" s="63">
        <f>(INDEX('ART Totals'!$Z$251:$AT$370,MATCH($V97,'ART Totals'!$Y$251:$Y$370,0),MATCH(Y$4,'ART Totals'!$Z$250:$AT$250,0))*VLOOKUP($V97,'Algorithms &amp; Assumptions'!$B$10:$H$129,5,FALSE))
+(INDEX('ART Forecast'!$C$131:$W$250,MATCH($V97,'ART Forecast'!$B$131:$B$250,0),MATCH(Y$4,'ART Forecast'!$C$130:$W$130,0))*VLOOKUP($V97,'Algorithms &amp; Assumptions'!$B$10:$H$129,6,FALSE)*(1-VLOOKUP($V97,'Algorithms &amp; Assumptions'!$B$10:$J$129,9,FALSE))
+(INDEX('ART Forecast'!$C$131:$W$250,MATCH($V97,'ART Forecast'!$B$131:$B$250,0),MATCH(Y$4,'ART Forecast'!$C$130:$W$130,0))*VLOOKUP($V97,'Algorithms &amp; Assumptions'!$B$10:$H$129,7,FALSE)*VLOOKUP($V97,'Algorithms &amp; Assumptions'!$B$10:$J$129,9,FALSE)*(VLOOKUP($V97,'Algorithms &amp; Assumptions'!$B$10:$C$129,2,FALSE))))</f>
        <v>61.479439999999983</v>
      </c>
      <c r="Z97" s="63">
        <f>(INDEX('ART Totals'!$Z$251:$AT$370,MATCH($V97,'ART Totals'!$Y$251:$Y$370,0),MATCH(Z$4,'ART Totals'!$Z$250:$AT$250,0))*VLOOKUP($V97,'Algorithms &amp; Assumptions'!$B$10:$H$129,5,FALSE))
+(INDEX('ART Forecast'!$C$131:$W$250,MATCH($V97,'ART Forecast'!$B$131:$B$250,0),MATCH(Z$4,'ART Forecast'!$C$130:$W$130,0))*VLOOKUP($V97,'Algorithms &amp; Assumptions'!$B$10:$H$129,6,FALSE)*(1-VLOOKUP($V97,'Algorithms &amp; Assumptions'!$B$10:$J$129,9,FALSE))
+(INDEX('ART Forecast'!$C$131:$W$250,MATCH($V97,'ART Forecast'!$B$131:$B$250,0),MATCH(Z$4,'ART Forecast'!$C$130:$W$130,0))*VLOOKUP($V97,'Algorithms &amp; Assumptions'!$B$10:$H$129,7,FALSE)*VLOOKUP($V97,'Algorithms &amp; Assumptions'!$B$10:$J$129,9,FALSE)*(VLOOKUP($V97,'Algorithms &amp; Assumptions'!$B$10:$C$129,2,FALSE))))</f>
        <v>65.204773333333335</v>
      </c>
      <c r="AA97" s="63">
        <f>(INDEX('ART Totals'!$Z$251:$AT$370,MATCH($V97,'ART Totals'!$Y$251:$Y$370,0),MATCH(AA$4,'ART Totals'!$Z$250:$AT$250,0))*VLOOKUP($V97,'Algorithms &amp; Assumptions'!$B$10:$H$129,5,FALSE))
+(INDEX('ART Forecast'!$C$131:$W$250,MATCH($V97,'ART Forecast'!$B$131:$B$250,0),MATCH(AA$4,'ART Forecast'!$C$130:$W$130,0))*VLOOKUP($V97,'Algorithms &amp; Assumptions'!$B$10:$H$129,6,FALSE)*(1-VLOOKUP($V97,'Algorithms &amp; Assumptions'!$B$10:$J$129,9,FALSE))
+(INDEX('ART Forecast'!$C$131:$W$250,MATCH($V97,'ART Forecast'!$B$131:$B$250,0),MATCH(AA$4,'ART Forecast'!$C$130:$W$130,0))*VLOOKUP($V97,'Algorithms &amp; Assumptions'!$B$10:$H$129,7,FALSE)*VLOOKUP($V97,'Algorithms &amp; Assumptions'!$B$10:$J$129,9,FALSE)*(VLOOKUP($V97,'Algorithms &amp; Assumptions'!$B$10:$C$129,2,FALSE))))</f>
        <v>68.930106666666646</v>
      </c>
      <c r="AB97" s="63">
        <f>(INDEX('ART Totals'!$Z$251:$AT$370,MATCH($V97,'ART Totals'!$Y$251:$Y$370,0),MATCH(AB$4,'ART Totals'!$Z$250:$AT$250,0))*VLOOKUP($V97,'Algorithms &amp; Assumptions'!$B$10:$H$129,5,FALSE))
+(INDEX('ART Forecast'!$C$131:$W$250,MATCH($V97,'ART Forecast'!$B$131:$B$250,0),MATCH(AB$4,'ART Forecast'!$C$130:$W$130,0))*VLOOKUP($V97,'Algorithms &amp; Assumptions'!$B$10:$H$129,6,FALSE)*(1-VLOOKUP($V97,'Algorithms &amp; Assumptions'!$B$10:$J$129,9,FALSE))
+(INDEX('ART Forecast'!$C$131:$W$250,MATCH($V97,'ART Forecast'!$B$131:$B$250,0),MATCH(AB$4,'ART Forecast'!$C$130:$W$130,0))*VLOOKUP($V97,'Algorithms &amp; Assumptions'!$B$10:$H$129,7,FALSE)*VLOOKUP($V97,'Algorithms &amp; Assumptions'!$B$10:$J$129,9,FALSE)*(VLOOKUP($V97,'Algorithms &amp; Assumptions'!$B$10:$C$129,2,FALSE))))</f>
        <v>72.65543999999997</v>
      </c>
      <c r="AC97" s="63">
        <f>(INDEX('ART Totals'!$Z$251:$AT$370,MATCH($V97,'ART Totals'!$Y$251:$Y$370,0),MATCH(AC$4,'ART Totals'!$Z$250:$AT$250,0))*VLOOKUP($V97,'Algorithms &amp; Assumptions'!$B$10:$H$129,5,FALSE))
+(INDEX('ART Forecast'!$C$131:$W$250,MATCH($V97,'ART Forecast'!$B$131:$B$250,0),MATCH(AC$4,'ART Forecast'!$C$130:$W$130,0))*VLOOKUP($V97,'Algorithms &amp; Assumptions'!$B$10:$H$129,6,FALSE)*(1-VLOOKUP($V97,'Algorithms &amp; Assumptions'!$B$10:$J$129,9,FALSE))
+(INDEX('ART Forecast'!$C$131:$W$250,MATCH($V97,'ART Forecast'!$B$131:$B$250,0),MATCH(AC$4,'ART Forecast'!$C$130:$W$130,0))*VLOOKUP($V97,'Algorithms &amp; Assumptions'!$B$10:$H$129,7,FALSE)*VLOOKUP($V97,'Algorithms &amp; Assumptions'!$B$10:$J$129,9,FALSE)*(VLOOKUP($V97,'Algorithms &amp; Assumptions'!$B$10:$C$129,2,FALSE))))</f>
        <v>76.380773333333309</v>
      </c>
    </row>
    <row r="98" spans="2:29" x14ac:dyDescent="0.35">
      <c r="B98" s="29" t="str">
        <f>'ART Totals'!B97</f>
        <v>Russia</v>
      </c>
      <c r="C98" s="25" t="str">
        <f t="shared" si="15"/>
        <v>Data Unavailable</v>
      </c>
      <c r="D98" s="25" t="str">
        <f t="shared" si="16"/>
        <v>Data Unavailable</v>
      </c>
      <c r="E98" s="25" t="str">
        <f t="shared" si="17"/>
        <v>Data Unavailable</v>
      </c>
      <c r="F98" s="25" t="str">
        <f t="shared" si="18"/>
        <v>Data Unavailable</v>
      </c>
      <c r="G98" s="25" t="str">
        <f t="shared" si="19"/>
        <v>Data Unavailable</v>
      </c>
      <c r="H98" s="25" t="str">
        <f t="shared" si="20"/>
        <v>Data Unavailable</v>
      </c>
      <c r="I98" s="25" t="str">
        <f t="shared" si="21"/>
        <v>Data Unavailable</v>
      </c>
      <c r="M98" s="29" t="str">
        <f t="shared" si="22"/>
        <v>Russia</v>
      </c>
      <c r="N98" s="62">
        <f>(INDEX('ART Totals'!$Z$128:$AT$274,MATCH($M98,'ART Totals'!$Y$128:$Y$274,0),MATCH(N$4,'ART Totals'!$Z$127:$AT$127,0))*VLOOKUP($M98,'Algorithms &amp; Assumptions'!$B$10:$H$129,5,FALSE))
+(INDEX('ART Forecast'!$C$8:$W$127,MATCH($M98,'ART Forecast'!$B$8:$B$127,0),MATCH(N$4,'ART Forecast'!$C$7:$W$7,0))*VLOOKUP($M98,'Algorithms &amp; Assumptions'!$B$10:$H$129,6,FALSE)*(1-VLOOKUP($M98,'Algorithms &amp; Assumptions'!$B$10:$J$129,9,FALSE))
+(INDEX('ART Forecast'!$C$8:$W$127,MATCH($M98,'ART Forecast'!$B$8:$B$127,0),MATCH(N$4,'ART Forecast'!$C$7:$W$7,0))*VLOOKUP($M98,'Algorithms &amp; Assumptions'!$B$10:$H$129,7,FALSE)*VLOOKUP($M98,'Algorithms &amp; Assumptions'!$B$10:$J$129,9,FALSE)*(VLOOKUP($M98,'Algorithms &amp; Assumptions'!$B$10:$C$129,2,FALSE))))</f>
        <v>0</v>
      </c>
      <c r="O98" s="62">
        <f>(INDEX('ART Totals'!$Z$128:$AT$274,MATCH($M98,'ART Totals'!$Y$128:$Y$274,0),MATCH(O$4,'ART Totals'!$Z$127:$AT$127,0))*VLOOKUP($M98,'Algorithms &amp; Assumptions'!$B$10:$H$129,5,FALSE))
+(INDEX('ART Forecast'!$C$8:$W$127,MATCH($M98,'ART Forecast'!$B$8:$B$127,0),MATCH(O$4,'ART Forecast'!$C$7:$W$7,0))*VLOOKUP($M98,'Algorithms &amp; Assumptions'!$B$10:$H$129,6,FALSE)*(1-VLOOKUP($M98,'Algorithms &amp; Assumptions'!$B$10:$J$129,9,FALSE))
+(INDEX('ART Forecast'!$C$8:$W$127,MATCH($M98,'ART Forecast'!$B$8:$B$127,0),MATCH(O$4,'ART Forecast'!$C$7:$W$7,0))*VLOOKUP($M98,'Algorithms &amp; Assumptions'!$B$10:$H$129,7,FALSE)*VLOOKUP($M98,'Algorithms &amp; Assumptions'!$B$10:$J$129,9,FALSE)*(VLOOKUP($M98,'Algorithms &amp; Assumptions'!$B$10:$C$129,2,FALSE))))</f>
        <v>0</v>
      </c>
      <c r="P98" s="62">
        <f>(INDEX('ART Totals'!$Z$128:$AT$274,MATCH($M98,'ART Totals'!$Y$128:$Y$274,0),MATCH(P$4,'ART Totals'!$Z$127:$AT$127,0))*VLOOKUP($M98,'Algorithms &amp; Assumptions'!$B$10:$H$129,5,FALSE))
+(INDEX('ART Forecast'!$C$8:$W$127,MATCH($M98,'ART Forecast'!$B$8:$B$127,0),MATCH(P$4,'ART Forecast'!$C$7:$W$7,0))*VLOOKUP($M98,'Algorithms &amp; Assumptions'!$B$10:$H$129,6,FALSE)*(1-VLOOKUP($M98,'Algorithms &amp; Assumptions'!$B$10:$J$129,9,FALSE))
+(INDEX('ART Forecast'!$C$8:$W$127,MATCH($M98,'ART Forecast'!$B$8:$B$127,0),MATCH(P$4,'ART Forecast'!$C$7:$W$7,0))*VLOOKUP($M98,'Algorithms &amp; Assumptions'!$B$10:$H$129,7,FALSE)*VLOOKUP($M98,'Algorithms &amp; Assumptions'!$B$10:$J$129,9,FALSE)*(VLOOKUP($M98,'Algorithms &amp; Assumptions'!$B$10:$C$129,2,FALSE))))</f>
        <v>0</v>
      </c>
      <c r="Q98" s="62">
        <f>(INDEX('ART Totals'!$Z$128:$AT$274,MATCH($M98,'ART Totals'!$Y$128:$Y$274,0),MATCH(Q$4,'ART Totals'!$Z$127:$AT$127,0))*VLOOKUP($M98,'Algorithms &amp; Assumptions'!$B$10:$H$129,5,FALSE))
+(INDEX('ART Forecast'!$C$8:$W$127,MATCH($M98,'ART Forecast'!$B$8:$B$127,0),MATCH(Q$4,'ART Forecast'!$C$7:$W$7,0))*VLOOKUP($M98,'Algorithms &amp; Assumptions'!$B$10:$H$129,6,FALSE)*(1-VLOOKUP($M98,'Algorithms &amp; Assumptions'!$B$10:$J$129,9,FALSE))
+(INDEX('ART Forecast'!$C$8:$W$127,MATCH($M98,'ART Forecast'!$B$8:$B$127,0),MATCH(Q$4,'ART Forecast'!$C$7:$W$7,0))*VLOOKUP($M98,'Algorithms &amp; Assumptions'!$B$10:$H$129,7,FALSE)*VLOOKUP($M98,'Algorithms &amp; Assumptions'!$B$10:$J$129,9,FALSE)*(VLOOKUP($M98,'Algorithms &amp; Assumptions'!$B$10:$C$129,2,FALSE))))</f>
        <v>0</v>
      </c>
      <c r="R98" s="62">
        <f>(INDEX('ART Totals'!$Z$128:$AT$274,MATCH($M98,'ART Totals'!$Y$128:$Y$274,0),MATCH(R$4,'ART Totals'!$Z$127:$AT$127,0))*VLOOKUP($M98,'Algorithms &amp; Assumptions'!$B$10:$H$129,5,FALSE))
+(INDEX('ART Forecast'!$C$8:$W$127,MATCH($M98,'ART Forecast'!$B$8:$B$127,0),MATCH(R$4,'ART Forecast'!$C$7:$W$7,0))*VLOOKUP($M98,'Algorithms &amp; Assumptions'!$B$10:$H$129,6,FALSE)*(1-VLOOKUP($M98,'Algorithms &amp; Assumptions'!$B$10:$J$129,9,FALSE))
+(INDEX('ART Forecast'!$C$8:$W$127,MATCH($M98,'ART Forecast'!$B$8:$B$127,0),MATCH(R$4,'ART Forecast'!$C$7:$W$7,0))*VLOOKUP($M98,'Algorithms &amp; Assumptions'!$B$10:$H$129,7,FALSE)*VLOOKUP($M98,'Algorithms &amp; Assumptions'!$B$10:$J$129,9,FALSE)*(VLOOKUP($M98,'Algorithms &amp; Assumptions'!$B$10:$C$129,2,FALSE))))</f>
        <v>0</v>
      </c>
      <c r="S98" s="62">
        <f>(INDEX('ART Totals'!$Z$128:$AT$274,MATCH($M98,'ART Totals'!$Y$128:$Y$274,0),MATCH(S$4,'ART Totals'!$Z$127:$AT$127,0))*VLOOKUP($M98,'Algorithms &amp; Assumptions'!$B$10:$H$129,5,FALSE))
+(INDEX('ART Forecast'!$C$8:$W$127,MATCH($M98,'ART Forecast'!$B$8:$B$127,0),MATCH(S$4,'ART Forecast'!$C$7:$W$7,0))*VLOOKUP($M98,'Algorithms &amp; Assumptions'!$B$10:$H$129,6,FALSE)*(1-VLOOKUP($M98,'Algorithms &amp; Assumptions'!$B$10:$J$129,9,FALSE))
+(INDEX('ART Forecast'!$C$8:$W$127,MATCH($M98,'ART Forecast'!$B$8:$B$127,0),MATCH(S$4,'ART Forecast'!$C$7:$W$7,0))*VLOOKUP($M98,'Algorithms &amp; Assumptions'!$B$10:$H$129,7,FALSE)*VLOOKUP($M98,'Algorithms &amp; Assumptions'!$B$10:$J$129,9,FALSE)*(VLOOKUP($M98,'Algorithms &amp; Assumptions'!$B$10:$C$129,2,FALSE))))</f>
        <v>0</v>
      </c>
      <c r="T98" s="62">
        <f>(INDEX('ART Totals'!$Z$128:$AT$274,MATCH($M98,'ART Totals'!$Y$128:$Y$274,0),MATCH(T$4,'ART Totals'!$Z$127:$AT$127,0))*VLOOKUP($M98,'Algorithms &amp; Assumptions'!$B$10:$H$129,5,FALSE))
+(INDEX('ART Forecast'!$C$8:$W$127,MATCH($M98,'ART Forecast'!$B$8:$B$127,0),MATCH(T$4,'ART Forecast'!$C$7:$W$7,0))*VLOOKUP($M98,'Algorithms &amp; Assumptions'!$B$10:$H$129,6,FALSE)*(1-VLOOKUP($M98,'Algorithms &amp; Assumptions'!$B$10:$J$129,9,FALSE))
+(INDEX('ART Forecast'!$C$8:$W$127,MATCH($M98,'ART Forecast'!$B$8:$B$127,0),MATCH(T$4,'ART Forecast'!$C$7:$W$7,0))*VLOOKUP($M98,'Algorithms &amp; Assumptions'!$B$10:$H$129,7,FALSE)*VLOOKUP($M98,'Algorithms &amp; Assumptions'!$B$10:$J$129,9,FALSE)*(VLOOKUP($M98,'Algorithms &amp; Assumptions'!$B$10:$C$129,2,FALSE))))</f>
        <v>0</v>
      </c>
      <c r="U98" s="6"/>
      <c r="V98" s="29" t="str">
        <f t="shared" si="23"/>
        <v>Russia</v>
      </c>
      <c r="W98" s="63">
        <f>(INDEX('ART Totals'!$Z$251:$AT$370,MATCH($V98,'ART Totals'!$Y$251:$Y$370,0),MATCH(W$4,'ART Totals'!$Z$250:$AT$250,0))*VLOOKUP($V98,'Algorithms &amp; Assumptions'!$B$10:$H$129,5,FALSE))
+(INDEX('ART Forecast'!$C$131:$W$250,MATCH($V98,'ART Forecast'!$B$131:$B$250,0),MATCH(W$4,'ART Forecast'!$C$130:$W$130,0))*VLOOKUP($V98,'Algorithms &amp; Assumptions'!$B$10:$H$129,6,FALSE)*(1-VLOOKUP($V98,'Algorithms &amp; Assumptions'!$B$10:$J$129,9,FALSE))
+(INDEX('ART Forecast'!$C$131:$W$250,MATCH($V98,'ART Forecast'!$B$131:$B$250,0),MATCH(W$4,'ART Forecast'!$C$130:$W$130,0))*VLOOKUP($V98,'Algorithms &amp; Assumptions'!$B$10:$H$129,7,FALSE)*VLOOKUP($V98,'Algorithms &amp; Assumptions'!$B$10:$J$129,9,FALSE)*(VLOOKUP($V98,'Algorithms &amp; Assumptions'!$B$10:$C$129,2,FALSE))))</f>
        <v>0</v>
      </c>
      <c r="X98" s="63">
        <f>(INDEX('ART Totals'!$Z$251:$AT$370,MATCH($V98,'ART Totals'!$Y$251:$Y$370,0),MATCH(X$4,'ART Totals'!$Z$250:$AT$250,0))*VLOOKUP($V98,'Algorithms &amp; Assumptions'!$B$10:$H$129,5,FALSE))
+(INDEX('ART Forecast'!$C$131:$W$250,MATCH($V98,'ART Forecast'!$B$131:$B$250,0),MATCH(X$4,'ART Forecast'!$C$130:$W$130,0))*VLOOKUP($V98,'Algorithms &amp; Assumptions'!$B$10:$H$129,6,FALSE)*(1-VLOOKUP($V98,'Algorithms &amp; Assumptions'!$B$10:$J$129,9,FALSE))
+(INDEX('ART Forecast'!$C$131:$W$250,MATCH($V98,'ART Forecast'!$B$131:$B$250,0),MATCH(X$4,'ART Forecast'!$C$130:$W$130,0))*VLOOKUP($V98,'Algorithms &amp; Assumptions'!$B$10:$H$129,7,FALSE)*VLOOKUP($V98,'Algorithms &amp; Assumptions'!$B$10:$J$129,9,FALSE)*(VLOOKUP($V98,'Algorithms &amp; Assumptions'!$B$10:$C$129,2,FALSE))))</f>
        <v>0</v>
      </c>
      <c r="Y98" s="63">
        <f>(INDEX('ART Totals'!$Z$251:$AT$370,MATCH($V98,'ART Totals'!$Y$251:$Y$370,0),MATCH(Y$4,'ART Totals'!$Z$250:$AT$250,0))*VLOOKUP($V98,'Algorithms &amp; Assumptions'!$B$10:$H$129,5,FALSE))
+(INDEX('ART Forecast'!$C$131:$W$250,MATCH($V98,'ART Forecast'!$B$131:$B$250,0),MATCH(Y$4,'ART Forecast'!$C$130:$W$130,0))*VLOOKUP($V98,'Algorithms &amp; Assumptions'!$B$10:$H$129,6,FALSE)*(1-VLOOKUP($V98,'Algorithms &amp; Assumptions'!$B$10:$J$129,9,FALSE))
+(INDEX('ART Forecast'!$C$131:$W$250,MATCH($V98,'ART Forecast'!$B$131:$B$250,0),MATCH(Y$4,'ART Forecast'!$C$130:$W$130,0))*VLOOKUP($V98,'Algorithms &amp; Assumptions'!$B$10:$H$129,7,FALSE)*VLOOKUP($V98,'Algorithms &amp; Assumptions'!$B$10:$J$129,9,FALSE)*(VLOOKUP($V98,'Algorithms &amp; Assumptions'!$B$10:$C$129,2,FALSE))))</f>
        <v>0</v>
      </c>
      <c r="Z98" s="63">
        <f>(INDEX('ART Totals'!$Z$251:$AT$370,MATCH($V98,'ART Totals'!$Y$251:$Y$370,0),MATCH(Z$4,'ART Totals'!$Z$250:$AT$250,0))*VLOOKUP($V98,'Algorithms &amp; Assumptions'!$B$10:$H$129,5,FALSE))
+(INDEX('ART Forecast'!$C$131:$W$250,MATCH($V98,'ART Forecast'!$B$131:$B$250,0),MATCH(Z$4,'ART Forecast'!$C$130:$W$130,0))*VLOOKUP($V98,'Algorithms &amp; Assumptions'!$B$10:$H$129,6,FALSE)*(1-VLOOKUP($V98,'Algorithms &amp; Assumptions'!$B$10:$J$129,9,FALSE))
+(INDEX('ART Forecast'!$C$131:$W$250,MATCH($V98,'ART Forecast'!$B$131:$B$250,0),MATCH(Z$4,'ART Forecast'!$C$130:$W$130,0))*VLOOKUP($V98,'Algorithms &amp; Assumptions'!$B$10:$H$129,7,FALSE)*VLOOKUP($V98,'Algorithms &amp; Assumptions'!$B$10:$J$129,9,FALSE)*(VLOOKUP($V98,'Algorithms &amp; Assumptions'!$B$10:$C$129,2,FALSE))))</f>
        <v>0</v>
      </c>
      <c r="AA98" s="63">
        <f>(INDEX('ART Totals'!$Z$251:$AT$370,MATCH($V98,'ART Totals'!$Y$251:$Y$370,0),MATCH(AA$4,'ART Totals'!$Z$250:$AT$250,0))*VLOOKUP($V98,'Algorithms &amp; Assumptions'!$B$10:$H$129,5,FALSE))
+(INDEX('ART Forecast'!$C$131:$W$250,MATCH($V98,'ART Forecast'!$B$131:$B$250,0),MATCH(AA$4,'ART Forecast'!$C$130:$W$130,0))*VLOOKUP($V98,'Algorithms &amp; Assumptions'!$B$10:$H$129,6,FALSE)*(1-VLOOKUP($V98,'Algorithms &amp; Assumptions'!$B$10:$J$129,9,FALSE))
+(INDEX('ART Forecast'!$C$131:$W$250,MATCH($V98,'ART Forecast'!$B$131:$B$250,0),MATCH(AA$4,'ART Forecast'!$C$130:$W$130,0))*VLOOKUP($V98,'Algorithms &amp; Assumptions'!$B$10:$H$129,7,FALSE)*VLOOKUP($V98,'Algorithms &amp; Assumptions'!$B$10:$J$129,9,FALSE)*(VLOOKUP($V98,'Algorithms &amp; Assumptions'!$B$10:$C$129,2,FALSE))))</f>
        <v>0</v>
      </c>
      <c r="AB98" s="63">
        <f>(INDEX('ART Totals'!$Z$251:$AT$370,MATCH($V98,'ART Totals'!$Y$251:$Y$370,0),MATCH(AB$4,'ART Totals'!$Z$250:$AT$250,0))*VLOOKUP($V98,'Algorithms &amp; Assumptions'!$B$10:$H$129,5,FALSE))
+(INDEX('ART Forecast'!$C$131:$W$250,MATCH($V98,'ART Forecast'!$B$131:$B$250,0),MATCH(AB$4,'ART Forecast'!$C$130:$W$130,0))*VLOOKUP($V98,'Algorithms &amp; Assumptions'!$B$10:$H$129,6,FALSE)*(1-VLOOKUP($V98,'Algorithms &amp; Assumptions'!$B$10:$J$129,9,FALSE))
+(INDEX('ART Forecast'!$C$131:$W$250,MATCH($V98,'ART Forecast'!$B$131:$B$250,0),MATCH(AB$4,'ART Forecast'!$C$130:$W$130,0))*VLOOKUP($V98,'Algorithms &amp; Assumptions'!$B$10:$H$129,7,FALSE)*VLOOKUP($V98,'Algorithms &amp; Assumptions'!$B$10:$J$129,9,FALSE)*(VLOOKUP($V98,'Algorithms &amp; Assumptions'!$B$10:$C$129,2,FALSE))))</f>
        <v>0</v>
      </c>
      <c r="AC98" s="63">
        <f>(INDEX('ART Totals'!$Z$251:$AT$370,MATCH($V98,'ART Totals'!$Y$251:$Y$370,0),MATCH(AC$4,'ART Totals'!$Z$250:$AT$250,0))*VLOOKUP($V98,'Algorithms &amp; Assumptions'!$B$10:$H$129,5,FALSE))
+(INDEX('ART Forecast'!$C$131:$W$250,MATCH($V98,'ART Forecast'!$B$131:$B$250,0),MATCH(AC$4,'ART Forecast'!$C$130:$W$130,0))*VLOOKUP($V98,'Algorithms &amp; Assumptions'!$B$10:$H$129,6,FALSE)*(1-VLOOKUP($V98,'Algorithms &amp; Assumptions'!$B$10:$J$129,9,FALSE))
+(INDEX('ART Forecast'!$C$131:$W$250,MATCH($V98,'ART Forecast'!$B$131:$B$250,0),MATCH(AC$4,'ART Forecast'!$C$130:$W$130,0))*VLOOKUP($V98,'Algorithms &amp; Assumptions'!$B$10:$H$129,7,FALSE)*VLOOKUP($V98,'Algorithms &amp; Assumptions'!$B$10:$J$129,9,FALSE)*(VLOOKUP($V98,'Algorithms &amp; Assumptions'!$B$10:$C$129,2,FALSE))))</f>
        <v>0</v>
      </c>
    </row>
    <row r="99" spans="2:29" x14ac:dyDescent="0.35">
      <c r="B99" s="29" t="str">
        <f>'ART Totals'!B98</f>
        <v>Rwanda</v>
      </c>
      <c r="C99" s="25">
        <f t="shared" si="15"/>
        <v>44095.518280000004</v>
      </c>
      <c r="D99" s="25">
        <f t="shared" si="16"/>
        <v>45688.327080000003</v>
      </c>
      <c r="E99" s="25">
        <f t="shared" si="17"/>
        <v>46658.370880000017</v>
      </c>
      <c r="F99" s="25">
        <f t="shared" si="18"/>
        <v>47628.414680000024</v>
      </c>
      <c r="G99" s="25">
        <f t="shared" si="19"/>
        <v>43655.952559999998</v>
      </c>
      <c r="H99" s="25">
        <f t="shared" si="20"/>
        <v>41776.958960000011</v>
      </c>
      <c r="I99" s="25">
        <f t="shared" si="21"/>
        <v>41738.705360000014</v>
      </c>
      <c r="M99" s="29" t="str">
        <f t="shared" si="22"/>
        <v>Rwanda</v>
      </c>
      <c r="N99" s="62">
        <f>(INDEX('ART Totals'!$Z$128:$AT$274,MATCH($M99,'ART Totals'!$Y$128:$Y$274,0),MATCH(N$4,'ART Totals'!$Z$127:$AT$127,0))*VLOOKUP($M99,'Algorithms &amp; Assumptions'!$B$10:$H$129,5,FALSE))
+(INDEX('ART Forecast'!$C$8:$W$127,MATCH($M99,'ART Forecast'!$B$8:$B$127,0),MATCH(N$4,'ART Forecast'!$C$7:$W$7,0))*VLOOKUP($M99,'Algorithms &amp; Assumptions'!$B$10:$H$129,6,FALSE)*(1-VLOOKUP($M99,'Algorithms &amp; Assumptions'!$B$10:$J$129,9,FALSE))
+(INDEX('ART Forecast'!$C$8:$W$127,MATCH($M99,'ART Forecast'!$B$8:$B$127,0),MATCH(N$4,'ART Forecast'!$C$7:$W$7,0))*VLOOKUP($M99,'Algorithms &amp; Assumptions'!$B$10:$H$129,7,FALSE)*VLOOKUP($M99,'Algorithms &amp; Assumptions'!$B$10:$J$129,9,FALSE)*(VLOOKUP($M99,'Algorithms &amp; Assumptions'!$B$10:$C$129,2,FALSE))))</f>
        <v>43356.556320000003</v>
      </c>
      <c r="O99" s="62">
        <f>(INDEX('ART Totals'!$Z$128:$AT$274,MATCH($M99,'ART Totals'!$Y$128:$Y$274,0),MATCH(O$4,'ART Totals'!$Z$127:$AT$127,0))*VLOOKUP($M99,'Algorithms &amp; Assumptions'!$B$10:$H$129,5,FALSE))
+(INDEX('ART Forecast'!$C$8:$W$127,MATCH($M99,'ART Forecast'!$B$8:$B$127,0),MATCH(O$4,'ART Forecast'!$C$7:$W$7,0))*VLOOKUP($M99,'Algorithms &amp; Assumptions'!$B$10:$H$129,6,FALSE)*(1-VLOOKUP($M99,'Algorithms &amp; Assumptions'!$B$10:$J$129,9,FALSE))
+(INDEX('ART Forecast'!$C$8:$W$127,MATCH($M99,'ART Forecast'!$B$8:$B$127,0),MATCH(O$4,'ART Forecast'!$C$7:$W$7,0))*VLOOKUP($M99,'Algorithms &amp; Assumptions'!$B$10:$H$129,7,FALSE)*VLOOKUP($M99,'Algorithms &amp; Assumptions'!$B$10:$J$129,9,FALSE)*(VLOOKUP($M99,'Algorithms &amp; Assumptions'!$B$10:$C$129,2,FALSE))))</f>
        <v>45072.043720000001</v>
      </c>
      <c r="P99" s="62">
        <f>(INDEX('ART Totals'!$Z$128:$AT$274,MATCH($M99,'ART Totals'!$Y$128:$Y$274,0),MATCH(P$4,'ART Totals'!$Z$127:$AT$127,0))*VLOOKUP($M99,'Algorithms &amp; Assumptions'!$B$10:$H$129,5,FALSE))
+(INDEX('ART Forecast'!$C$8:$W$127,MATCH($M99,'ART Forecast'!$B$8:$B$127,0),MATCH(P$4,'ART Forecast'!$C$7:$W$7,0))*VLOOKUP($M99,'Algorithms &amp; Assumptions'!$B$10:$H$129,6,FALSE)*(1-VLOOKUP($M99,'Algorithms &amp; Assumptions'!$B$10:$J$129,9,FALSE))
+(INDEX('ART Forecast'!$C$8:$W$127,MATCH($M99,'ART Forecast'!$B$8:$B$127,0),MATCH(P$4,'ART Forecast'!$C$7:$W$7,0))*VLOOKUP($M99,'Algorithms &amp; Assumptions'!$B$10:$H$129,7,FALSE)*VLOOKUP($M99,'Algorithms &amp; Assumptions'!$B$10:$J$129,9,FALSE)*(VLOOKUP($M99,'Algorithms &amp; Assumptions'!$B$10:$C$129,2,FALSE))))</f>
        <v>46169.441120000018</v>
      </c>
      <c r="Q99" s="62">
        <f>(INDEX('ART Totals'!$Z$128:$AT$274,MATCH($M99,'ART Totals'!$Y$128:$Y$274,0),MATCH(Q$4,'ART Totals'!$Z$127:$AT$127,0))*VLOOKUP($M99,'Algorithms &amp; Assumptions'!$B$10:$H$129,5,FALSE))
+(INDEX('ART Forecast'!$C$8:$W$127,MATCH($M99,'ART Forecast'!$B$8:$B$127,0),MATCH(Q$4,'ART Forecast'!$C$7:$W$7,0))*VLOOKUP($M99,'Algorithms &amp; Assumptions'!$B$10:$H$129,6,FALSE)*(1-VLOOKUP($M99,'Algorithms &amp; Assumptions'!$B$10:$J$129,9,FALSE))
+(INDEX('ART Forecast'!$C$8:$W$127,MATCH($M99,'ART Forecast'!$B$8:$B$127,0),MATCH(Q$4,'ART Forecast'!$C$7:$W$7,0))*VLOOKUP($M99,'Algorithms &amp; Assumptions'!$B$10:$H$129,7,FALSE)*VLOOKUP($M99,'Algorithms &amp; Assumptions'!$B$10:$J$129,9,FALSE)*(VLOOKUP($M99,'Algorithms &amp; Assumptions'!$B$10:$C$129,2,FALSE))))</f>
        <v>47266.838520000027</v>
      </c>
      <c r="R99" s="62">
        <f>(INDEX('ART Totals'!$Z$128:$AT$274,MATCH($M99,'ART Totals'!$Y$128:$Y$274,0),MATCH(R$4,'ART Totals'!$Z$127:$AT$127,0))*VLOOKUP($M99,'Algorithms &amp; Assumptions'!$B$10:$H$129,5,FALSE))
+(INDEX('ART Forecast'!$C$8:$W$127,MATCH($M99,'ART Forecast'!$B$8:$B$127,0),MATCH(R$4,'ART Forecast'!$C$7:$W$7,0))*VLOOKUP($M99,'Algorithms &amp; Assumptions'!$B$10:$H$129,6,FALSE)*(1-VLOOKUP($M99,'Algorithms &amp; Assumptions'!$B$10:$J$129,9,FALSE))
+(INDEX('ART Forecast'!$C$8:$W$127,MATCH($M99,'ART Forecast'!$B$8:$B$127,0),MATCH(R$4,'ART Forecast'!$C$7:$W$7,0))*VLOOKUP($M99,'Algorithms &amp; Assumptions'!$B$10:$H$129,7,FALSE)*VLOOKUP($M99,'Algorithms &amp; Assumptions'!$B$10:$J$129,9,FALSE)*(VLOOKUP($M99,'Algorithms &amp; Assumptions'!$B$10:$C$129,2,FALSE))))</f>
        <v>43421.729999999996</v>
      </c>
      <c r="S99" s="62">
        <f>(INDEX('ART Totals'!$Z$128:$AT$274,MATCH($M99,'ART Totals'!$Y$128:$Y$274,0),MATCH(S$4,'ART Totals'!$Z$127:$AT$127,0))*VLOOKUP($M99,'Algorithms &amp; Assumptions'!$B$10:$H$129,5,FALSE))
+(INDEX('ART Forecast'!$C$8:$W$127,MATCH($M99,'ART Forecast'!$B$8:$B$127,0),MATCH(S$4,'ART Forecast'!$C$7:$W$7,0))*VLOOKUP($M99,'Algorithms &amp; Assumptions'!$B$10:$H$129,6,FALSE)*(1-VLOOKUP($M99,'Algorithms &amp; Assumptions'!$B$10:$J$129,9,FALSE))
+(INDEX('ART Forecast'!$C$8:$W$127,MATCH($M99,'ART Forecast'!$B$8:$B$127,0),MATCH(S$4,'ART Forecast'!$C$7:$W$7,0))*VLOOKUP($M99,'Algorithms &amp; Assumptions'!$B$10:$H$129,7,FALSE)*VLOOKUP($M99,'Algorithms &amp; Assumptions'!$B$10:$J$129,9,FALSE)*(VLOOKUP($M99,'Algorithms &amp; Assumptions'!$B$10:$C$129,2,FALSE))))</f>
        <v>41593.200000000012</v>
      </c>
      <c r="T99" s="62">
        <f>(INDEX('ART Totals'!$Z$128:$AT$274,MATCH($M99,'ART Totals'!$Y$128:$Y$274,0),MATCH(T$4,'ART Totals'!$Z$127:$AT$127,0))*VLOOKUP($M99,'Algorithms &amp; Assumptions'!$B$10:$H$129,5,FALSE))
+(INDEX('ART Forecast'!$C$8:$W$127,MATCH($M99,'ART Forecast'!$B$8:$B$127,0),MATCH(T$4,'ART Forecast'!$C$7:$W$7,0))*VLOOKUP($M99,'Algorithms &amp; Assumptions'!$B$10:$H$129,6,FALSE)*(1-VLOOKUP($M99,'Algorithms &amp; Assumptions'!$B$10:$J$129,9,FALSE))
+(INDEX('ART Forecast'!$C$8:$W$127,MATCH($M99,'ART Forecast'!$B$8:$B$127,0),MATCH(T$4,'ART Forecast'!$C$7:$W$7,0))*VLOOKUP($M99,'Algorithms &amp; Assumptions'!$B$10:$H$129,7,FALSE)*VLOOKUP($M99,'Algorithms &amp; Assumptions'!$B$10:$J$129,9,FALSE)*(VLOOKUP($M99,'Algorithms &amp; Assumptions'!$B$10:$C$129,2,FALSE))))</f>
        <v>41593.200000000012</v>
      </c>
      <c r="U99" s="6"/>
      <c r="V99" s="29" t="str">
        <f t="shared" si="23"/>
        <v>Rwanda</v>
      </c>
      <c r="W99" s="63">
        <f>(INDEX('ART Totals'!$Z$251:$AT$370,MATCH($V99,'ART Totals'!$Y$251:$Y$370,0),MATCH(W$4,'ART Totals'!$Z$250:$AT$250,0))*VLOOKUP($V99,'Algorithms &amp; Assumptions'!$B$10:$H$129,5,FALSE))
+(INDEX('ART Forecast'!$C$131:$W$250,MATCH($V99,'ART Forecast'!$B$131:$B$250,0),MATCH(W$4,'ART Forecast'!$C$130:$W$130,0))*VLOOKUP($V99,'Algorithms &amp; Assumptions'!$B$10:$H$129,6,FALSE)*(1-VLOOKUP($V99,'Algorithms &amp; Assumptions'!$B$10:$J$129,9,FALSE))
+(INDEX('ART Forecast'!$C$131:$W$250,MATCH($V99,'ART Forecast'!$B$131:$B$250,0),MATCH(W$4,'ART Forecast'!$C$130:$W$130,0))*VLOOKUP($V99,'Algorithms &amp; Assumptions'!$B$10:$H$129,7,FALSE)*VLOOKUP($V99,'Algorithms &amp; Assumptions'!$B$10:$J$129,9,FALSE)*(VLOOKUP($V99,'Algorithms &amp; Assumptions'!$B$10:$C$129,2,FALSE))))</f>
        <v>738.96196000000054</v>
      </c>
      <c r="X99" s="63">
        <f>(INDEX('ART Totals'!$Z$251:$AT$370,MATCH($V99,'ART Totals'!$Y$251:$Y$370,0),MATCH(X$4,'ART Totals'!$Z$250:$AT$250,0))*VLOOKUP($V99,'Algorithms &amp; Assumptions'!$B$10:$H$129,5,FALSE))
+(INDEX('ART Forecast'!$C$131:$W$250,MATCH($V99,'ART Forecast'!$B$131:$B$250,0),MATCH(X$4,'ART Forecast'!$C$130:$W$130,0))*VLOOKUP($V99,'Algorithms &amp; Assumptions'!$B$10:$H$129,6,FALSE)*(1-VLOOKUP($V99,'Algorithms &amp; Assumptions'!$B$10:$J$129,9,FALSE))
+(INDEX('ART Forecast'!$C$131:$W$250,MATCH($V99,'ART Forecast'!$B$131:$B$250,0),MATCH(X$4,'ART Forecast'!$C$130:$W$130,0))*VLOOKUP($V99,'Algorithms &amp; Assumptions'!$B$10:$H$129,7,FALSE)*VLOOKUP($V99,'Algorithms &amp; Assumptions'!$B$10:$J$129,9,FALSE)*(VLOOKUP($V99,'Algorithms &amp; Assumptions'!$B$10:$C$129,2,FALSE))))</f>
        <v>616.28336000000058</v>
      </c>
      <c r="Y99" s="63">
        <f>(INDEX('ART Totals'!$Z$251:$AT$370,MATCH($V99,'ART Totals'!$Y$251:$Y$370,0),MATCH(Y$4,'ART Totals'!$Z$250:$AT$250,0))*VLOOKUP($V99,'Algorithms &amp; Assumptions'!$B$10:$H$129,5,FALSE))
+(INDEX('ART Forecast'!$C$131:$W$250,MATCH($V99,'ART Forecast'!$B$131:$B$250,0),MATCH(Y$4,'ART Forecast'!$C$130:$W$130,0))*VLOOKUP($V99,'Algorithms &amp; Assumptions'!$B$10:$H$129,6,FALSE)*(1-VLOOKUP($V99,'Algorithms &amp; Assumptions'!$B$10:$J$129,9,FALSE))
+(INDEX('ART Forecast'!$C$131:$W$250,MATCH($V99,'ART Forecast'!$B$131:$B$250,0),MATCH(Y$4,'ART Forecast'!$C$130:$W$130,0))*VLOOKUP($V99,'Algorithms &amp; Assumptions'!$B$10:$H$129,7,FALSE)*VLOOKUP($V99,'Algorithms &amp; Assumptions'!$B$10:$J$129,9,FALSE)*(VLOOKUP($V99,'Algorithms &amp; Assumptions'!$B$10:$C$129,2,FALSE))))</f>
        <v>488.92976000000004</v>
      </c>
      <c r="Z99" s="63">
        <f>(INDEX('ART Totals'!$Z$251:$AT$370,MATCH($V99,'ART Totals'!$Y$251:$Y$370,0),MATCH(Z$4,'ART Totals'!$Z$250:$AT$250,0))*VLOOKUP($V99,'Algorithms &amp; Assumptions'!$B$10:$H$129,5,FALSE))
+(INDEX('ART Forecast'!$C$131:$W$250,MATCH($V99,'ART Forecast'!$B$131:$B$250,0),MATCH(Z$4,'ART Forecast'!$C$130:$W$130,0))*VLOOKUP($V99,'Algorithms &amp; Assumptions'!$B$10:$H$129,6,FALSE)*(1-VLOOKUP($V99,'Algorithms &amp; Assumptions'!$B$10:$J$129,9,FALSE))
+(INDEX('ART Forecast'!$C$131:$W$250,MATCH($V99,'ART Forecast'!$B$131:$B$250,0),MATCH(Z$4,'ART Forecast'!$C$130:$W$130,0))*VLOOKUP($V99,'Algorithms &amp; Assumptions'!$B$10:$H$129,7,FALSE)*VLOOKUP($V99,'Algorithms &amp; Assumptions'!$B$10:$J$129,9,FALSE)*(VLOOKUP($V99,'Algorithms &amp; Assumptions'!$B$10:$C$129,2,FALSE))))</f>
        <v>361.57615999999996</v>
      </c>
      <c r="AA99" s="63">
        <f>(INDEX('ART Totals'!$Z$251:$AT$370,MATCH($V99,'ART Totals'!$Y$251:$Y$370,0),MATCH(AA$4,'ART Totals'!$Z$250:$AT$250,0))*VLOOKUP($V99,'Algorithms &amp; Assumptions'!$B$10:$H$129,5,FALSE))
+(INDEX('ART Forecast'!$C$131:$W$250,MATCH($V99,'ART Forecast'!$B$131:$B$250,0),MATCH(AA$4,'ART Forecast'!$C$130:$W$130,0))*VLOOKUP($V99,'Algorithms &amp; Assumptions'!$B$10:$H$129,6,FALSE)*(1-VLOOKUP($V99,'Algorithms &amp; Assumptions'!$B$10:$J$129,9,FALSE))
+(INDEX('ART Forecast'!$C$131:$W$250,MATCH($V99,'ART Forecast'!$B$131:$B$250,0),MATCH(AA$4,'ART Forecast'!$C$130:$W$130,0))*VLOOKUP($V99,'Algorithms &amp; Assumptions'!$B$10:$H$129,7,FALSE)*VLOOKUP($V99,'Algorithms &amp; Assumptions'!$B$10:$J$129,9,FALSE)*(VLOOKUP($V99,'Algorithms &amp; Assumptions'!$B$10:$C$129,2,FALSE))))</f>
        <v>234.22255999999993</v>
      </c>
      <c r="AB99" s="63">
        <f>(INDEX('ART Totals'!$Z$251:$AT$370,MATCH($V99,'ART Totals'!$Y$251:$Y$370,0),MATCH(AB$4,'ART Totals'!$Z$250:$AT$250,0))*VLOOKUP($V99,'Algorithms &amp; Assumptions'!$B$10:$H$129,5,FALSE))
+(INDEX('ART Forecast'!$C$131:$W$250,MATCH($V99,'ART Forecast'!$B$131:$B$250,0),MATCH(AB$4,'ART Forecast'!$C$130:$W$130,0))*VLOOKUP($V99,'Algorithms &amp; Assumptions'!$B$10:$H$129,6,FALSE)*(1-VLOOKUP($V99,'Algorithms &amp; Assumptions'!$B$10:$J$129,9,FALSE))
+(INDEX('ART Forecast'!$C$131:$W$250,MATCH($V99,'ART Forecast'!$B$131:$B$250,0),MATCH(AB$4,'ART Forecast'!$C$130:$W$130,0))*VLOOKUP($V99,'Algorithms &amp; Assumptions'!$B$10:$H$129,7,FALSE)*VLOOKUP($V99,'Algorithms &amp; Assumptions'!$B$10:$J$129,9,FALSE)*(VLOOKUP($V99,'Algorithms &amp; Assumptions'!$B$10:$C$129,2,FALSE))))</f>
        <v>183.75896000000003</v>
      </c>
      <c r="AC99" s="63">
        <f>(INDEX('ART Totals'!$Z$251:$AT$370,MATCH($V99,'ART Totals'!$Y$251:$Y$370,0),MATCH(AC$4,'ART Totals'!$Z$250:$AT$250,0))*VLOOKUP($V99,'Algorithms &amp; Assumptions'!$B$10:$H$129,5,FALSE))
+(INDEX('ART Forecast'!$C$131:$W$250,MATCH($V99,'ART Forecast'!$B$131:$B$250,0),MATCH(AC$4,'ART Forecast'!$C$130:$W$130,0))*VLOOKUP($V99,'Algorithms &amp; Assumptions'!$B$10:$H$129,6,FALSE)*(1-VLOOKUP($V99,'Algorithms &amp; Assumptions'!$B$10:$J$129,9,FALSE))
+(INDEX('ART Forecast'!$C$131:$W$250,MATCH($V99,'ART Forecast'!$B$131:$B$250,0),MATCH(AC$4,'ART Forecast'!$C$130:$W$130,0))*VLOOKUP($V99,'Algorithms &amp; Assumptions'!$B$10:$H$129,7,FALSE)*VLOOKUP($V99,'Algorithms &amp; Assumptions'!$B$10:$J$129,9,FALSE)*(VLOOKUP($V99,'Algorithms &amp; Assumptions'!$B$10:$C$129,2,FALSE))))</f>
        <v>145.50536000000002</v>
      </c>
    </row>
    <row r="100" spans="2:29" x14ac:dyDescent="0.35">
      <c r="B100" s="29" t="str">
        <f>'ART Totals'!B99</f>
        <v>S.Tome&amp;Principe</v>
      </c>
      <c r="C100" s="25">
        <f t="shared" si="15"/>
        <v>299.41175000000004</v>
      </c>
      <c r="D100" s="25">
        <f t="shared" si="16"/>
        <v>276.70463333333339</v>
      </c>
      <c r="E100" s="25">
        <f t="shared" si="17"/>
        <v>232.0090666666666</v>
      </c>
      <c r="F100" s="25">
        <f t="shared" si="18"/>
        <v>231.71646666666669</v>
      </c>
      <c r="G100" s="25">
        <f t="shared" si="19"/>
        <v>232.08386666666669</v>
      </c>
      <c r="H100" s="25">
        <f t="shared" si="20"/>
        <v>232.4512666666667</v>
      </c>
      <c r="I100" s="25">
        <f t="shared" si="21"/>
        <v>232.8186666666667</v>
      </c>
      <c r="M100" s="29" t="str">
        <f t="shared" si="22"/>
        <v>S.Tome&amp;Principe</v>
      </c>
      <c r="N100" s="62">
        <f>(INDEX('ART Totals'!$Z$128:$AT$274,MATCH($M100,'ART Totals'!$Y$128:$Y$274,0),MATCH(N$4,'ART Totals'!$Z$127:$AT$127,0))*VLOOKUP($M100,'Algorithms &amp; Assumptions'!$B$10:$H$129,5,FALSE))
+(INDEX('ART Forecast'!$C$8:$W$127,MATCH($M100,'ART Forecast'!$B$8:$B$127,0),MATCH(N$4,'ART Forecast'!$C$7:$W$7,0))*VLOOKUP($M100,'Algorithms &amp; Assumptions'!$B$10:$H$129,6,FALSE)*(1-VLOOKUP($M100,'Algorithms &amp; Assumptions'!$B$10:$J$129,9,FALSE))
+(INDEX('ART Forecast'!$C$8:$W$127,MATCH($M100,'ART Forecast'!$B$8:$B$127,0),MATCH(N$4,'ART Forecast'!$C$7:$W$7,0))*VLOOKUP($M100,'Algorithms &amp; Assumptions'!$B$10:$H$129,7,FALSE)*VLOOKUP($M100,'Algorithms &amp; Assumptions'!$B$10:$J$129,9,FALSE)*(VLOOKUP($M100,'Algorithms &amp; Assumptions'!$B$10:$C$129,2,FALSE))))</f>
        <v>294.33415000000002</v>
      </c>
      <c r="O100" s="62">
        <f>(INDEX('ART Totals'!$Z$128:$AT$274,MATCH($M100,'ART Totals'!$Y$128:$Y$274,0),MATCH(O$4,'ART Totals'!$Z$127:$AT$127,0))*VLOOKUP($M100,'Algorithms &amp; Assumptions'!$B$10:$H$129,5,FALSE))
+(INDEX('ART Forecast'!$C$8:$W$127,MATCH($M100,'ART Forecast'!$B$8:$B$127,0),MATCH(O$4,'ART Forecast'!$C$7:$W$7,0))*VLOOKUP($M100,'Algorithms &amp; Assumptions'!$B$10:$H$129,6,FALSE)*(1-VLOOKUP($M100,'Algorithms &amp; Assumptions'!$B$10:$J$129,9,FALSE))
+(INDEX('ART Forecast'!$C$8:$W$127,MATCH($M100,'ART Forecast'!$B$8:$B$127,0),MATCH(O$4,'ART Forecast'!$C$7:$W$7,0))*VLOOKUP($M100,'Algorithms &amp; Assumptions'!$B$10:$H$129,7,FALSE)*VLOOKUP($M100,'Algorithms &amp; Assumptions'!$B$10:$J$129,9,FALSE)*(VLOOKUP($M100,'Algorithms &amp; Assumptions'!$B$10:$C$129,2,FALSE))))</f>
        <v>266.27296666666672</v>
      </c>
      <c r="P100" s="62">
        <f>(INDEX('ART Totals'!$Z$128:$AT$274,MATCH($M100,'ART Totals'!$Y$128:$Y$274,0),MATCH(P$4,'ART Totals'!$Z$127:$AT$127,0))*VLOOKUP($M100,'Algorithms &amp; Assumptions'!$B$10:$H$129,5,FALSE))
+(INDEX('ART Forecast'!$C$8:$W$127,MATCH($M100,'ART Forecast'!$B$8:$B$127,0),MATCH(P$4,'ART Forecast'!$C$7:$W$7,0))*VLOOKUP($M100,'Algorithms &amp; Assumptions'!$B$10:$H$129,6,FALSE)*(1-VLOOKUP($M100,'Algorithms &amp; Assumptions'!$B$10:$J$129,9,FALSE))
+(INDEX('ART Forecast'!$C$8:$W$127,MATCH($M100,'ART Forecast'!$B$8:$B$127,0),MATCH(P$4,'ART Forecast'!$C$7:$W$7,0))*VLOOKUP($M100,'Algorithms &amp; Assumptions'!$B$10:$H$129,7,FALSE)*VLOOKUP($M100,'Algorithms &amp; Assumptions'!$B$10:$J$129,9,FALSE)*(VLOOKUP($M100,'Algorithms &amp; Assumptions'!$B$10:$C$129,2,FALSE))))</f>
        <v>221.20999999999992</v>
      </c>
      <c r="Q100" s="62">
        <f>(INDEX('ART Totals'!$Z$128:$AT$274,MATCH($M100,'ART Totals'!$Y$128:$Y$274,0),MATCH(Q$4,'ART Totals'!$Z$127:$AT$127,0))*VLOOKUP($M100,'Algorithms &amp; Assumptions'!$B$10:$H$129,5,FALSE))
+(INDEX('ART Forecast'!$C$8:$W$127,MATCH($M100,'ART Forecast'!$B$8:$B$127,0),MATCH(Q$4,'ART Forecast'!$C$7:$W$7,0))*VLOOKUP($M100,'Algorithms &amp; Assumptions'!$B$10:$H$129,6,FALSE)*(1-VLOOKUP($M100,'Algorithms &amp; Assumptions'!$B$10:$J$129,9,FALSE))
+(INDEX('ART Forecast'!$C$8:$W$127,MATCH($M100,'ART Forecast'!$B$8:$B$127,0),MATCH(Q$4,'ART Forecast'!$C$7:$W$7,0))*VLOOKUP($M100,'Algorithms &amp; Assumptions'!$B$10:$H$129,7,FALSE)*VLOOKUP($M100,'Algorithms &amp; Assumptions'!$B$10:$J$129,9,FALSE)*(VLOOKUP($M100,'Algorithms &amp; Assumptions'!$B$10:$C$129,2,FALSE))))</f>
        <v>220.55</v>
      </c>
      <c r="R100" s="62">
        <f>(INDEX('ART Totals'!$Z$128:$AT$274,MATCH($M100,'ART Totals'!$Y$128:$Y$274,0),MATCH(R$4,'ART Totals'!$Z$127:$AT$127,0))*VLOOKUP($M100,'Algorithms &amp; Assumptions'!$B$10:$H$129,5,FALSE))
+(INDEX('ART Forecast'!$C$8:$W$127,MATCH($M100,'ART Forecast'!$B$8:$B$127,0),MATCH(R$4,'ART Forecast'!$C$7:$W$7,0))*VLOOKUP($M100,'Algorithms &amp; Assumptions'!$B$10:$H$129,6,FALSE)*(1-VLOOKUP($M100,'Algorithms &amp; Assumptions'!$B$10:$J$129,9,FALSE))
+(INDEX('ART Forecast'!$C$8:$W$127,MATCH($M100,'ART Forecast'!$B$8:$B$127,0),MATCH(R$4,'ART Forecast'!$C$7:$W$7,0))*VLOOKUP($M100,'Algorithms &amp; Assumptions'!$B$10:$H$129,7,FALSE)*VLOOKUP($M100,'Algorithms &amp; Assumptions'!$B$10:$J$129,9,FALSE)*(VLOOKUP($M100,'Algorithms &amp; Assumptions'!$B$10:$C$129,2,FALSE))))</f>
        <v>220.55</v>
      </c>
      <c r="S100" s="62">
        <f>(INDEX('ART Totals'!$Z$128:$AT$274,MATCH($M100,'ART Totals'!$Y$128:$Y$274,0),MATCH(S$4,'ART Totals'!$Z$127:$AT$127,0))*VLOOKUP($M100,'Algorithms &amp; Assumptions'!$B$10:$H$129,5,FALSE))
+(INDEX('ART Forecast'!$C$8:$W$127,MATCH($M100,'ART Forecast'!$B$8:$B$127,0),MATCH(S$4,'ART Forecast'!$C$7:$W$7,0))*VLOOKUP($M100,'Algorithms &amp; Assumptions'!$B$10:$H$129,6,FALSE)*(1-VLOOKUP($M100,'Algorithms &amp; Assumptions'!$B$10:$J$129,9,FALSE))
+(INDEX('ART Forecast'!$C$8:$W$127,MATCH($M100,'ART Forecast'!$B$8:$B$127,0),MATCH(S$4,'ART Forecast'!$C$7:$W$7,0))*VLOOKUP($M100,'Algorithms &amp; Assumptions'!$B$10:$H$129,7,FALSE)*VLOOKUP($M100,'Algorithms &amp; Assumptions'!$B$10:$J$129,9,FALSE)*(VLOOKUP($M100,'Algorithms &amp; Assumptions'!$B$10:$C$129,2,FALSE))))</f>
        <v>220.55</v>
      </c>
      <c r="T100" s="62">
        <f>(INDEX('ART Totals'!$Z$128:$AT$274,MATCH($M100,'ART Totals'!$Y$128:$Y$274,0),MATCH(T$4,'ART Totals'!$Z$127:$AT$127,0))*VLOOKUP($M100,'Algorithms &amp; Assumptions'!$B$10:$H$129,5,FALSE))
+(INDEX('ART Forecast'!$C$8:$W$127,MATCH($M100,'ART Forecast'!$B$8:$B$127,0),MATCH(T$4,'ART Forecast'!$C$7:$W$7,0))*VLOOKUP($M100,'Algorithms &amp; Assumptions'!$B$10:$H$129,6,FALSE)*(1-VLOOKUP($M100,'Algorithms &amp; Assumptions'!$B$10:$J$129,9,FALSE))
+(INDEX('ART Forecast'!$C$8:$W$127,MATCH($M100,'ART Forecast'!$B$8:$B$127,0),MATCH(T$4,'ART Forecast'!$C$7:$W$7,0))*VLOOKUP($M100,'Algorithms &amp; Assumptions'!$B$10:$H$129,7,FALSE)*VLOOKUP($M100,'Algorithms &amp; Assumptions'!$B$10:$J$129,9,FALSE)*(VLOOKUP($M100,'Algorithms &amp; Assumptions'!$B$10:$C$129,2,FALSE))))</f>
        <v>220.55</v>
      </c>
      <c r="U100" s="6"/>
      <c r="V100" s="29" t="str">
        <f t="shared" si="23"/>
        <v>S.Tome&amp;Principe</v>
      </c>
      <c r="W100" s="63">
        <f>(INDEX('ART Totals'!$Z$251:$AT$370,MATCH($V100,'ART Totals'!$Y$251:$Y$370,0),MATCH(W$4,'ART Totals'!$Z$250:$AT$250,0))*VLOOKUP($V100,'Algorithms &amp; Assumptions'!$B$10:$H$129,5,FALSE))
+(INDEX('ART Forecast'!$C$131:$W$250,MATCH($V100,'ART Forecast'!$B$131:$B$250,0),MATCH(W$4,'ART Forecast'!$C$130:$W$130,0))*VLOOKUP($V100,'Algorithms &amp; Assumptions'!$B$10:$H$129,6,FALSE)*(1-VLOOKUP($V100,'Algorithms &amp; Assumptions'!$B$10:$J$129,9,FALSE))
+(INDEX('ART Forecast'!$C$131:$W$250,MATCH($V100,'ART Forecast'!$B$131:$B$250,0),MATCH(W$4,'ART Forecast'!$C$130:$W$130,0))*VLOOKUP($V100,'Algorithms &amp; Assumptions'!$B$10:$H$129,7,FALSE)*VLOOKUP($V100,'Algorithms &amp; Assumptions'!$B$10:$J$129,9,FALSE)*(VLOOKUP($V100,'Algorithms &amp; Assumptions'!$B$10:$C$129,2,FALSE))))</f>
        <v>5.0775999999999994</v>
      </c>
      <c r="X100" s="63">
        <f>(INDEX('ART Totals'!$Z$251:$AT$370,MATCH($V100,'ART Totals'!$Y$251:$Y$370,0),MATCH(X$4,'ART Totals'!$Z$250:$AT$250,0))*VLOOKUP($V100,'Algorithms &amp; Assumptions'!$B$10:$H$129,5,FALSE))
+(INDEX('ART Forecast'!$C$131:$W$250,MATCH($V100,'ART Forecast'!$B$131:$B$250,0),MATCH(X$4,'ART Forecast'!$C$130:$W$130,0))*VLOOKUP($V100,'Algorithms &amp; Assumptions'!$B$10:$H$129,6,FALSE)*(1-VLOOKUP($V100,'Algorithms &amp; Assumptions'!$B$10:$J$129,9,FALSE))
+(INDEX('ART Forecast'!$C$131:$W$250,MATCH($V100,'ART Forecast'!$B$131:$B$250,0),MATCH(X$4,'ART Forecast'!$C$130:$W$130,0))*VLOOKUP($V100,'Algorithms &amp; Assumptions'!$B$10:$H$129,7,FALSE)*VLOOKUP($V100,'Algorithms &amp; Assumptions'!$B$10:$J$129,9,FALSE)*(VLOOKUP($V100,'Algorithms &amp; Assumptions'!$B$10:$C$129,2,FALSE))))</f>
        <v>10.431666666666672</v>
      </c>
      <c r="Y100" s="63">
        <f>(INDEX('ART Totals'!$Z$251:$AT$370,MATCH($V100,'ART Totals'!$Y$251:$Y$370,0),MATCH(Y$4,'ART Totals'!$Z$250:$AT$250,0))*VLOOKUP($V100,'Algorithms &amp; Assumptions'!$B$10:$H$129,5,FALSE))
+(INDEX('ART Forecast'!$C$131:$W$250,MATCH($V100,'ART Forecast'!$B$131:$B$250,0),MATCH(Y$4,'ART Forecast'!$C$130:$W$130,0))*VLOOKUP($V100,'Algorithms &amp; Assumptions'!$B$10:$H$129,6,FALSE)*(1-VLOOKUP($V100,'Algorithms &amp; Assumptions'!$B$10:$J$129,9,FALSE))
+(INDEX('ART Forecast'!$C$131:$W$250,MATCH($V100,'ART Forecast'!$B$131:$B$250,0),MATCH(Y$4,'ART Forecast'!$C$130:$W$130,0))*VLOOKUP($V100,'Algorithms &amp; Assumptions'!$B$10:$H$129,7,FALSE)*VLOOKUP($V100,'Algorithms &amp; Assumptions'!$B$10:$J$129,9,FALSE)*(VLOOKUP($V100,'Algorithms &amp; Assumptions'!$B$10:$C$129,2,FALSE))))</f>
        <v>10.799066666666672</v>
      </c>
      <c r="Z100" s="63">
        <f>(INDEX('ART Totals'!$Z$251:$AT$370,MATCH($V100,'ART Totals'!$Y$251:$Y$370,0),MATCH(Z$4,'ART Totals'!$Z$250:$AT$250,0))*VLOOKUP($V100,'Algorithms &amp; Assumptions'!$B$10:$H$129,5,FALSE))
+(INDEX('ART Forecast'!$C$131:$W$250,MATCH($V100,'ART Forecast'!$B$131:$B$250,0),MATCH(Z$4,'ART Forecast'!$C$130:$W$130,0))*VLOOKUP($V100,'Algorithms &amp; Assumptions'!$B$10:$H$129,6,FALSE)*(1-VLOOKUP($V100,'Algorithms &amp; Assumptions'!$B$10:$J$129,9,FALSE))
+(INDEX('ART Forecast'!$C$131:$W$250,MATCH($V100,'ART Forecast'!$B$131:$B$250,0),MATCH(Z$4,'ART Forecast'!$C$130:$W$130,0))*VLOOKUP($V100,'Algorithms &amp; Assumptions'!$B$10:$H$129,7,FALSE)*VLOOKUP($V100,'Algorithms &amp; Assumptions'!$B$10:$J$129,9,FALSE)*(VLOOKUP($V100,'Algorithms &amp; Assumptions'!$B$10:$C$129,2,FALSE))))</f>
        <v>11.166466666666672</v>
      </c>
      <c r="AA100" s="63">
        <f>(INDEX('ART Totals'!$Z$251:$AT$370,MATCH($V100,'ART Totals'!$Y$251:$Y$370,0),MATCH(AA$4,'ART Totals'!$Z$250:$AT$250,0))*VLOOKUP($V100,'Algorithms &amp; Assumptions'!$B$10:$H$129,5,FALSE))
+(INDEX('ART Forecast'!$C$131:$W$250,MATCH($V100,'ART Forecast'!$B$131:$B$250,0),MATCH(AA$4,'ART Forecast'!$C$130:$W$130,0))*VLOOKUP($V100,'Algorithms &amp; Assumptions'!$B$10:$H$129,6,FALSE)*(1-VLOOKUP($V100,'Algorithms &amp; Assumptions'!$B$10:$J$129,9,FALSE))
+(INDEX('ART Forecast'!$C$131:$W$250,MATCH($V100,'ART Forecast'!$B$131:$B$250,0),MATCH(AA$4,'ART Forecast'!$C$130:$W$130,0))*VLOOKUP($V100,'Algorithms &amp; Assumptions'!$B$10:$H$129,7,FALSE)*VLOOKUP($V100,'Algorithms &amp; Assumptions'!$B$10:$J$129,9,FALSE)*(VLOOKUP($V100,'Algorithms &amp; Assumptions'!$B$10:$C$129,2,FALSE))))</f>
        <v>11.533866666666675</v>
      </c>
      <c r="AB100" s="63">
        <f>(INDEX('ART Totals'!$Z$251:$AT$370,MATCH($V100,'ART Totals'!$Y$251:$Y$370,0),MATCH(AB$4,'ART Totals'!$Z$250:$AT$250,0))*VLOOKUP($V100,'Algorithms &amp; Assumptions'!$B$10:$H$129,5,FALSE))
+(INDEX('ART Forecast'!$C$131:$W$250,MATCH($V100,'ART Forecast'!$B$131:$B$250,0),MATCH(AB$4,'ART Forecast'!$C$130:$W$130,0))*VLOOKUP($V100,'Algorithms &amp; Assumptions'!$B$10:$H$129,6,FALSE)*(1-VLOOKUP($V100,'Algorithms &amp; Assumptions'!$B$10:$J$129,9,FALSE))
+(INDEX('ART Forecast'!$C$131:$W$250,MATCH($V100,'ART Forecast'!$B$131:$B$250,0),MATCH(AB$4,'ART Forecast'!$C$130:$W$130,0))*VLOOKUP($V100,'Algorithms &amp; Assumptions'!$B$10:$H$129,7,FALSE)*VLOOKUP($V100,'Algorithms &amp; Assumptions'!$B$10:$J$129,9,FALSE)*(VLOOKUP($V100,'Algorithms &amp; Assumptions'!$B$10:$C$129,2,FALSE))))</f>
        <v>11.901266666666675</v>
      </c>
      <c r="AC100" s="63">
        <f>(INDEX('ART Totals'!$Z$251:$AT$370,MATCH($V100,'ART Totals'!$Y$251:$Y$370,0),MATCH(AC$4,'ART Totals'!$Z$250:$AT$250,0))*VLOOKUP($V100,'Algorithms &amp; Assumptions'!$B$10:$H$129,5,FALSE))
+(INDEX('ART Forecast'!$C$131:$W$250,MATCH($V100,'ART Forecast'!$B$131:$B$250,0),MATCH(AC$4,'ART Forecast'!$C$130:$W$130,0))*VLOOKUP($V100,'Algorithms &amp; Assumptions'!$B$10:$H$129,6,FALSE)*(1-VLOOKUP($V100,'Algorithms &amp; Assumptions'!$B$10:$J$129,9,FALSE))
+(INDEX('ART Forecast'!$C$131:$W$250,MATCH($V100,'ART Forecast'!$B$131:$B$250,0),MATCH(AC$4,'ART Forecast'!$C$130:$W$130,0))*VLOOKUP($V100,'Algorithms &amp; Assumptions'!$B$10:$H$129,7,FALSE)*VLOOKUP($V100,'Algorithms &amp; Assumptions'!$B$10:$J$129,9,FALSE)*(VLOOKUP($V100,'Algorithms &amp; Assumptions'!$B$10:$C$129,2,FALSE))))</f>
        <v>12.268666666666679</v>
      </c>
    </row>
    <row r="101" spans="2:29" x14ac:dyDescent="0.35">
      <c r="B101" s="29" t="str">
        <f>'ART Totals'!B100</f>
        <v>Senegal</v>
      </c>
      <c r="C101" s="25">
        <f t="shared" si="15"/>
        <v>7159.6790099999998</v>
      </c>
      <c r="D101" s="25">
        <f t="shared" si="16"/>
        <v>7148.3215466666679</v>
      </c>
      <c r="E101" s="25">
        <f t="shared" si="17"/>
        <v>7384.1157500000008</v>
      </c>
      <c r="F101" s="25">
        <f t="shared" si="18"/>
        <v>7619.9099533333356</v>
      </c>
      <c r="G101" s="25">
        <f t="shared" si="19"/>
        <v>7855.7041566666667</v>
      </c>
      <c r="H101" s="25">
        <f t="shared" si="20"/>
        <v>8091.4983599999996</v>
      </c>
      <c r="I101" s="25">
        <f t="shared" si="21"/>
        <v>8209.7766740608622</v>
      </c>
      <c r="M101" s="29" t="str">
        <f t="shared" si="22"/>
        <v>Senegal</v>
      </c>
      <c r="N101" s="62">
        <f>(INDEX('ART Totals'!$Z$128:$AT$274,MATCH($M101,'ART Totals'!$Y$128:$Y$274,0),MATCH(N$4,'ART Totals'!$Z$127:$AT$127,0))*VLOOKUP($M101,'Algorithms &amp; Assumptions'!$B$10:$H$129,5,FALSE))
+(INDEX('ART Forecast'!$C$8:$W$127,MATCH($M101,'ART Forecast'!$B$8:$B$127,0),MATCH(N$4,'ART Forecast'!$C$7:$W$7,0))*VLOOKUP($M101,'Algorithms &amp; Assumptions'!$B$10:$H$129,6,FALSE)*(1-VLOOKUP($M101,'Algorithms &amp; Assumptions'!$B$10:$J$129,9,FALSE))
+(INDEX('ART Forecast'!$C$8:$W$127,MATCH($M101,'ART Forecast'!$B$8:$B$127,0),MATCH(N$4,'ART Forecast'!$C$7:$W$7,0))*VLOOKUP($M101,'Algorithms &amp; Assumptions'!$B$10:$H$129,7,FALSE)*VLOOKUP($M101,'Algorithms &amp; Assumptions'!$B$10:$J$129,9,FALSE)*(VLOOKUP($M101,'Algorithms &amp; Assumptions'!$B$10:$C$129,2,FALSE))))</f>
        <v>6833.8223799999996</v>
      </c>
      <c r="O101" s="62">
        <f>(INDEX('ART Totals'!$Z$128:$AT$274,MATCH($M101,'ART Totals'!$Y$128:$Y$274,0),MATCH(O$4,'ART Totals'!$Z$127:$AT$127,0))*VLOOKUP($M101,'Algorithms &amp; Assumptions'!$B$10:$H$129,5,FALSE))
+(INDEX('ART Forecast'!$C$8:$W$127,MATCH($M101,'ART Forecast'!$B$8:$B$127,0),MATCH(O$4,'ART Forecast'!$C$7:$W$7,0))*VLOOKUP($M101,'Algorithms &amp; Assumptions'!$B$10:$H$129,6,FALSE)*(1-VLOOKUP($M101,'Algorithms &amp; Assumptions'!$B$10:$J$129,9,FALSE))
+(INDEX('ART Forecast'!$C$8:$W$127,MATCH($M101,'ART Forecast'!$B$8:$B$127,0),MATCH(O$4,'ART Forecast'!$C$7:$W$7,0))*VLOOKUP($M101,'Algorithms &amp; Assumptions'!$B$10:$H$129,7,FALSE)*VLOOKUP($M101,'Algorithms &amp; Assumptions'!$B$10:$J$129,9,FALSE)*(VLOOKUP($M101,'Algorithms &amp; Assumptions'!$B$10:$C$129,2,FALSE))))</f>
        <v>6834.2853700000014</v>
      </c>
      <c r="P101" s="62">
        <f>(INDEX('ART Totals'!$Z$128:$AT$274,MATCH($M101,'ART Totals'!$Y$128:$Y$274,0),MATCH(P$4,'ART Totals'!$Z$127:$AT$127,0))*VLOOKUP($M101,'Algorithms &amp; Assumptions'!$B$10:$H$129,5,FALSE))
+(INDEX('ART Forecast'!$C$8:$W$127,MATCH($M101,'ART Forecast'!$B$8:$B$127,0),MATCH(P$4,'ART Forecast'!$C$7:$W$7,0))*VLOOKUP($M101,'Algorithms &amp; Assumptions'!$B$10:$H$129,6,FALSE)*(1-VLOOKUP($M101,'Algorithms &amp; Assumptions'!$B$10:$J$129,9,FALSE))
+(INDEX('ART Forecast'!$C$8:$W$127,MATCH($M101,'ART Forecast'!$B$8:$B$127,0),MATCH(P$4,'ART Forecast'!$C$7:$W$7,0))*VLOOKUP($M101,'Algorithms &amp; Assumptions'!$B$10:$H$129,7,FALSE)*VLOOKUP($M101,'Algorithms &amp; Assumptions'!$B$10:$J$129,9,FALSE)*(VLOOKUP($M101,'Algorithms &amp; Assumptions'!$B$10:$C$129,2,FALSE))))</f>
        <v>7070.3683600000004</v>
      </c>
      <c r="Q101" s="62">
        <f>(INDEX('ART Totals'!$Z$128:$AT$274,MATCH($M101,'ART Totals'!$Y$128:$Y$274,0),MATCH(Q$4,'ART Totals'!$Z$127:$AT$127,0))*VLOOKUP($M101,'Algorithms &amp; Assumptions'!$B$10:$H$129,5,FALSE))
+(INDEX('ART Forecast'!$C$8:$W$127,MATCH($M101,'ART Forecast'!$B$8:$B$127,0),MATCH(Q$4,'ART Forecast'!$C$7:$W$7,0))*VLOOKUP($M101,'Algorithms &amp; Assumptions'!$B$10:$H$129,6,FALSE)*(1-VLOOKUP($M101,'Algorithms &amp; Assumptions'!$B$10:$J$129,9,FALSE))
+(INDEX('ART Forecast'!$C$8:$W$127,MATCH($M101,'ART Forecast'!$B$8:$B$127,0),MATCH(Q$4,'ART Forecast'!$C$7:$W$7,0))*VLOOKUP($M101,'Algorithms &amp; Assumptions'!$B$10:$H$129,7,FALSE)*VLOOKUP($M101,'Algorithms &amp; Assumptions'!$B$10:$J$129,9,FALSE)*(VLOOKUP($M101,'Algorithms &amp; Assumptions'!$B$10:$C$129,2,FALSE))))</f>
        <v>7306.4513500000021</v>
      </c>
      <c r="R101" s="62">
        <f>(INDEX('ART Totals'!$Z$128:$AT$274,MATCH($M101,'ART Totals'!$Y$128:$Y$274,0),MATCH(R$4,'ART Totals'!$Z$127:$AT$127,0))*VLOOKUP($M101,'Algorithms &amp; Assumptions'!$B$10:$H$129,5,FALSE))
+(INDEX('ART Forecast'!$C$8:$W$127,MATCH($M101,'ART Forecast'!$B$8:$B$127,0),MATCH(R$4,'ART Forecast'!$C$7:$W$7,0))*VLOOKUP($M101,'Algorithms &amp; Assumptions'!$B$10:$H$129,6,FALSE)*(1-VLOOKUP($M101,'Algorithms &amp; Assumptions'!$B$10:$J$129,9,FALSE))
+(INDEX('ART Forecast'!$C$8:$W$127,MATCH($M101,'ART Forecast'!$B$8:$B$127,0),MATCH(R$4,'ART Forecast'!$C$7:$W$7,0))*VLOOKUP($M101,'Algorithms &amp; Assumptions'!$B$10:$H$129,7,FALSE)*VLOOKUP($M101,'Algorithms &amp; Assumptions'!$B$10:$J$129,9,FALSE)*(VLOOKUP($M101,'Algorithms &amp; Assumptions'!$B$10:$C$129,2,FALSE))))</f>
        <v>7542.5343400000002</v>
      </c>
      <c r="S101" s="62">
        <f>(INDEX('ART Totals'!$Z$128:$AT$274,MATCH($M101,'ART Totals'!$Y$128:$Y$274,0),MATCH(S$4,'ART Totals'!$Z$127:$AT$127,0))*VLOOKUP($M101,'Algorithms &amp; Assumptions'!$B$10:$H$129,5,FALSE))
+(INDEX('ART Forecast'!$C$8:$W$127,MATCH($M101,'ART Forecast'!$B$8:$B$127,0),MATCH(S$4,'ART Forecast'!$C$7:$W$7,0))*VLOOKUP($M101,'Algorithms &amp; Assumptions'!$B$10:$H$129,6,FALSE)*(1-VLOOKUP($M101,'Algorithms &amp; Assumptions'!$B$10:$J$129,9,FALSE))
+(INDEX('ART Forecast'!$C$8:$W$127,MATCH($M101,'ART Forecast'!$B$8:$B$127,0),MATCH(S$4,'ART Forecast'!$C$7:$W$7,0))*VLOOKUP($M101,'Algorithms &amp; Assumptions'!$B$10:$H$129,7,FALSE)*VLOOKUP($M101,'Algorithms &amp; Assumptions'!$B$10:$J$129,9,FALSE)*(VLOOKUP($M101,'Algorithms &amp; Assumptions'!$B$10:$C$129,2,FALSE))))</f>
        <v>7778.6173299999991</v>
      </c>
      <c r="T101" s="62">
        <f>(INDEX('ART Totals'!$Z$128:$AT$274,MATCH($M101,'ART Totals'!$Y$128:$Y$274,0),MATCH(T$4,'ART Totals'!$Z$127:$AT$127,0))*VLOOKUP($M101,'Algorithms &amp; Assumptions'!$B$10:$H$129,5,FALSE))
+(INDEX('ART Forecast'!$C$8:$W$127,MATCH($M101,'ART Forecast'!$B$8:$B$127,0),MATCH(T$4,'ART Forecast'!$C$7:$W$7,0))*VLOOKUP($M101,'Algorithms &amp; Assumptions'!$B$10:$H$129,6,FALSE)*(1-VLOOKUP($M101,'Algorithms &amp; Assumptions'!$B$10:$J$129,9,FALSE))
+(INDEX('ART Forecast'!$C$8:$W$127,MATCH($M101,'ART Forecast'!$B$8:$B$127,0),MATCH(T$4,'ART Forecast'!$C$7:$W$7,0))*VLOOKUP($M101,'Algorithms &amp; Assumptions'!$B$10:$H$129,7,FALSE)*VLOOKUP($M101,'Algorithms &amp; Assumptions'!$B$10:$J$129,9,FALSE)*(VLOOKUP($M101,'Algorithms &amp; Assumptions'!$B$10:$C$129,2,FALSE))))</f>
        <v>7897.1844307275296</v>
      </c>
      <c r="U101" s="6"/>
      <c r="V101" s="29" t="str">
        <f t="shared" si="23"/>
        <v>Senegal</v>
      </c>
      <c r="W101" s="63">
        <f>(INDEX('ART Totals'!$Z$251:$AT$370,MATCH($V101,'ART Totals'!$Y$251:$Y$370,0),MATCH(W$4,'ART Totals'!$Z$250:$AT$250,0))*VLOOKUP($V101,'Algorithms &amp; Assumptions'!$B$10:$H$129,5,FALSE))
+(INDEX('ART Forecast'!$C$131:$W$250,MATCH($V101,'ART Forecast'!$B$131:$B$250,0),MATCH(W$4,'ART Forecast'!$C$130:$W$130,0))*VLOOKUP($V101,'Algorithms &amp; Assumptions'!$B$10:$H$129,6,FALSE)*(1-VLOOKUP($V101,'Algorithms &amp; Assumptions'!$B$10:$J$129,9,FALSE))
+(INDEX('ART Forecast'!$C$131:$W$250,MATCH($V101,'ART Forecast'!$B$131:$B$250,0),MATCH(W$4,'ART Forecast'!$C$130:$W$130,0))*VLOOKUP($V101,'Algorithms &amp; Assumptions'!$B$10:$H$129,7,FALSE)*VLOOKUP($V101,'Algorithms &amp; Assumptions'!$B$10:$J$129,9,FALSE)*(VLOOKUP($V101,'Algorithms &amp; Assumptions'!$B$10:$C$129,2,FALSE))))</f>
        <v>325.85663000000011</v>
      </c>
      <c r="X101" s="63">
        <f>(INDEX('ART Totals'!$Z$251:$AT$370,MATCH($V101,'ART Totals'!$Y$251:$Y$370,0),MATCH(X$4,'ART Totals'!$Z$250:$AT$250,0))*VLOOKUP($V101,'Algorithms &amp; Assumptions'!$B$10:$H$129,5,FALSE))
+(INDEX('ART Forecast'!$C$131:$W$250,MATCH($V101,'ART Forecast'!$B$131:$B$250,0),MATCH(X$4,'ART Forecast'!$C$130:$W$130,0))*VLOOKUP($V101,'Algorithms &amp; Assumptions'!$B$10:$H$129,6,FALSE)*(1-VLOOKUP($V101,'Algorithms &amp; Assumptions'!$B$10:$J$129,9,FALSE))
+(INDEX('ART Forecast'!$C$131:$W$250,MATCH($V101,'ART Forecast'!$B$131:$B$250,0),MATCH(X$4,'ART Forecast'!$C$130:$W$130,0))*VLOOKUP($V101,'Algorithms &amp; Assumptions'!$B$10:$H$129,7,FALSE)*VLOOKUP($V101,'Algorithms &amp; Assumptions'!$B$10:$J$129,9,FALSE)*(VLOOKUP($V101,'Algorithms &amp; Assumptions'!$B$10:$C$129,2,FALSE))))</f>
        <v>314.03617666666673</v>
      </c>
      <c r="Y101" s="63">
        <f>(INDEX('ART Totals'!$Z$251:$AT$370,MATCH($V101,'ART Totals'!$Y$251:$Y$370,0),MATCH(Y$4,'ART Totals'!$Z$250:$AT$250,0))*VLOOKUP($V101,'Algorithms &amp; Assumptions'!$B$10:$H$129,5,FALSE))
+(INDEX('ART Forecast'!$C$131:$W$250,MATCH($V101,'ART Forecast'!$B$131:$B$250,0),MATCH(Y$4,'ART Forecast'!$C$130:$W$130,0))*VLOOKUP($V101,'Algorithms &amp; Assumptions'!$B$10:$H$129,6,FALSE)*(1-VLOOKUP($V101,'Algorithms &amp; Assumptions'!$B$10:$J$129,9,FALSE))
+(INDEX('ART Forecast'!$C$131:$W$250,MATCH($V101,'ART Forecast'!$B$131:$B$250,0),MATCH(Y$4,'ART Forecast'!$C$130:$W$130,0))*VLOOKUP($V101,'Algorithms &amp; Assumptions'!$B$10:$H$129,7,FALSE)*VLOOKUP($V101,'Algorithms &amp; Assumptions'!$B$10:$J$129,9,FALSE)*(VLOOKUP($V101,'Algorithms &amp; Assumptions'!$B$10:$C$129,2,FALSE))))</f>
        <v>313.74739</v>
      </c>
      <c r="Z101" s="63">
        <f>(INDEX('ART Totals'!$Z$251:$AT$370,MATCH($V101,'ART Totals'!$Y$251:$Y$370,0),MATCH(Z$4,'ART Totals'!$Z$250:$AT$250,0))*VLOOKUP($V101,'Algorithms &amp; Assumptions'!$B$10:$H$129,5,FALSE))
+(INDEX('ART Forecast'!$C$131:$W$250,MATCH($V101,'ART Forecast'!$B$131:$B$250,0),MATCH(Z$4,'ART Forecast'!$C$130:$W$130,0))*VLOOKUP($V101,'Algorithms &amp; Assumptions'!$B$10:$H$129,6,FALSE)*(1-VLOOKUP($V101,'Algorithms &amp; Assumptions'!$B$10:$J$129,9,FALSE))
+(INDEX('ART Forecast'!$C$131:$W$250,MATCH($V101,'ART Forecast'!$B$131:$B$250,0),MATCH(Z$4,'ART Forecast'!$C$130:$W$130,0))*VLOOKUP($V101,'Algorithms &amp; Assumptions'!$B$10:$H$129,7,FALSE)*VLOOKUP($V101,'Algorithms &amp; Assumptions'!$B$10:$J$129,9,FALSE)*(VLOOKUP($V101,'Algorithms &amp; Assumptions'!$B$10:$C$129,2,FALSE))))</f>
        <v>313.4586033333336</v>
      </c>
      <c r="AA101" s="63">
        <f>(INDEX('ART Totals'!$Z$251:$AT$370,MATCH($V101,'ART Totals'!$Y$251:$Y$370,0),MATCH(AA$4,'ART Totals'!$Z$250:$AT$250,0))*VLOOKUP($V101,'Algorithms &amp; Assumptions'!$B$10:$H$129,5,FALSE))
+(INDEX('ART Forecast'!$C$131:$W$250,MATCH($V101,'ART Forecast'!$B$131:$B$250,0),MATCH(AA$4,'ART Forecast'!$C$130:$W$130,0))*VLOOKUP($V101,'Algorithms &amp; Assumptions'!$B$10:$H$129,6,FALSE)*(1-VLOOKUP($V101,'Algorithms &amp; Assumptions'!$B$10:$J$129,9,FALSE))
+(INDEX('ART Forecast'!$C$131:$W$250,MATCH($V101,'ART Forecast'!$B$131:$B$250,0),MATCH(AA$4,'ART Forecast'!$C$130:$W$130,0))*VLOOKUP($V101,'Algorithms &amp; Assumptions'!$B$10:$H$129,7,FALSE)*VLOOKUP($V101,'Algorithms &amp; Assumptions'!$B$10:$J$129,9,FALSE)*(VLOOKUP($V101,'Algorithms &amp; Assumptions'!$B$10:$C$129,2,FALSE))))</f>
        <v>313.16981666666686</v>
      </c>
      <c r="AB101" s="63">
        <f>(INDEX('ART Totals'!$Z$251:$AT$370,MATCH($V101,'ART Totals'!$Y$251:$Y$370,0),MATCH(AB$4,'ART Totals'!$Z$250:$AT$250,0))*VLOOKUP($V101,'Algorithms &amp; Assumptions'!$B$10:$H$129,5,FALSE))
+(INDEX('ART Forecast'!$C$131:$W$250,MATCH($V101,'ART Forecast'!$B$131:$B$250,0),MATCH(AB$4,'ART Forecast'!$C$130:$W$130,0))*VLOOKUP($V101,'Algorithms &amp; Assumptions'!$B$10:$H$129,6,FALSE)*(1-VLOOKUP($V101,'Algorithms &amp; Assumptions'!$B$10:$J$129,9,FALSE))
+(INDEX('ART Forecast'!$C$131:$W$250,MATCH($V101,'ART Forecast'!$B$131:$B$250,0),MATCH(AB$4,'ART Forecast'!$C$130:$W$130,0))*VLOOKUP($V101,'Algorithms &amp; Assumptions'!$B$10:$H$129,7,FALSE)*VLOOKUP($V101,'Algorithms &amp; Assumptions'!$B$10:$J$129,9,FALSE)*(VLOOKUP($V101,'Algorithms &amp; Assumptions'!$B$10:$C$129,2,FALSE))))</f>
        <v>312.88103000000012</v>
      </c>
      <c r="AC101" s="63">
        <f>(INDEX('ART Totals'!$Z$251:$AT$370,MATCH($V101,'ART Totals'!$Y$251:$Y$370,0),MATCH(AC$4,'ART Totals'!$Z$250:$AT$250,0))*VLOOKUP($V101,'Algorithms &amp; Assumptions'!$B$10:$H$129,5,FALSE))
+(INDEX('ART Forecast'!$C$131:$W$250,MATCH($V101,'ART Forecast'!$B$131:$B$250,0),MATCH(AC$4,'ART Forecast'!$C$130:$W$130,0))*VLOOKUP($V101,'Algorithms &amp; Assumptions'!$B$10:$H$129,6,FALSE)*(1-VLOOKUP($V101,'Algorithms &amp; Assumptions'!$B$10:$J$129,9,FALSE))
+(INDEX('ART Forecast'!$C$131:$W$250,MATCH($V101,'ART Forecast'!$B$131:$B$250,0),MATCH(AC$4,'ART Forecast'!$C$130:$W$130,0))*VLOOKUP($V101,'Algorithms &amp; Assumptions'!$B$10:$H$129,7,FALSE)*VLOOKUP($V101,'Algorithms &amp; Assumptions'!$B$10:$J$129,9,FALSE)*(VLOOKUP($V101,'Algorithms &amp; Assumptions'!$B$10:$C$129,2,FALSE))))</f>
        <v>312.59224333333344</v>
      </c>
    </row>
    <row r="102" spans="2:29" x14ac:dyDescent="0.35">
      <c r="B102" s="29" t="str">
        <f>'ART Totals'!B101</f>
        <v>Serbia</v>
      </c>
      <c r="C102" s="25">
        <f t="shared" si="15"/>
        <v>569.14352000000019</v>
      </c>
      <c r="D102" s="25">
        <f t="shared" si="16"/>
        <v>560.31712000000005</v>
      </c>
      <c r="E102" s="25">
        <f t="shared" si="17"/>
        <v>579.81572000000006</v>
      </c>
      <c r="F102" s="25">
        <f t="shared" si="18"/>
        <v>599.42431999999997</v>
      </c>
      <c r="G102" s="25">
        <f t="shared" si="19"/>
        <v>619.08791999999983</v>
      </c>
      <c r="H102" s="25">
        <f t="shared" si="20"/>
        <v>638.75152000000026</v>
      </c>
      <c r="I102" s="25">
        <f t="shared" si="21"/>
        <v>658.41512000000023</v>
      </c>
      <c r="M102" s="29" t="str">
        <f t="shared" si="22"/>
        <v>Serbia</v>
      </c>
      <c r="N102" s="62">
        <f>(INDEX('ART Totals'!$Z$128:$AT$274,MATCH($M102,'ART Totals'!$Y$128:$Y$274,0),MATCH(N$4,'ART Totals'!$Z$127:$AT$127,0))*VLOOKUP($M102,'Algorithms &amp; Assumptions'!$B$10:$H$129,5,FALSE))
+(INDEX('ART Forecast'!$C$8:$W$127,MATCH($M102,'ART Forecast'!$B$8:$B$127,0),MATCH(N$4,'ART Forecast'!$C$7:$W$7,0))*VLOOKUP($M102,'Algorithms &amp; Assumptions'!$B$10:$H$129,6,FALSE)*(1-VLOOKUP($M102,'Algorithms &amp; Assumptions'!$B$10:$J$129,9,FALSE))
+(INDEX('ART Forecast'!$C$8:$W$127,MATCH($M102,'ART Forecast'!$B$8:$B$127,0),MATCH(N$4,'ART Forecast'!$C$7:$W$7,0))*VLOOKUP($M102,'Algorithms &amp; Assumptions'!$B$10:$H$129,7,FALSE)*VLOOKUP($M102,'Algorithms &amp; Assumptions'!$B$10:$J$129,9,FALSE)*(VLOOKUP($M102,'Algorithms &amp; Assumptions'!$B$10:$C$129,2,FALSE))))</f>
        <v>568.60144000000014</v>
      </c>
      <c r="O102" s="62">
        <f>(INDEX('ART Totals'!$Z$128:$AT$274,MATCH($M102,'ART Totals'!$Y$128:$Y$274,0),MATCH(O$4,'ART Totals'!$Z$127:$AT$127,0))*VLOOKUP($M102,'Algorithms &amp; Assumptions'!$B$10:$H$129,5,FALSE))
+(INDEX('ART Forecast'!$C$8:$W$127,MATCH($M102,'ART Forecast'!$B$8:$B$127,0),MATCH(O$4,'ART Forecast'!$C$7:$W$7,0))*VLOOKUP($M102,'Algorithms &amp; Assumptions'!$B$10:$H$129,6,FALSE)*(1-VLOOKUP($M102,'Algorithms &amp; Assumptions'!$B$10:$J$129,9,FALSE))
+(INDEX('ART Forecast'!$C$8:$W$127,MATCH($M102,'ART Forecast'!$B$8:$B$127,0),MATCH(O$4,'ART Forecast'!$C$7:$W$7,0))*VLOOKUP($M102,'Algorithms &amp; Assumptions'!$B$10:$H$129,7,FALSE)*VLOOKUP($M102,'Algorithms &amp; Assumptions'!$B$10:$J$129,9,FALSE)*(VLOOKUP($M102,'Algorithms &amp; Assumptions'!$B$10:$C$129,2,FALSE))))</f>
        <v>559.6228000000001</v>
      </c>
      <c r="P102" s="62">
        <f>(INDEX('ART Totals'!$Z$128:$AT$274,MATCH($M102,'ART Totals'!$Y$128:$Y$274,0),MATCH(P$4,'ART Totals'!$Z$127:$AT$127,0))*VLOOKUP($M102,'Algorithms &amp; Assumptions'!$B$10:$H$129,5,FALSE))
+(INDEX('ART Forecast'!$C$8:$W$127,MATCH($M102,'ART Forecast'!$B$8:$B$127,0),MATCH(P$4,'ART Forecast'!$C$7:$W$7,0))*VLOOKUP($M102,'Algorithms &amp; Assumptions'!$B$10:$H$129,6,FALSE)*(1-VLOOKUP($M102,'Algorithms &amp; Assumptions'!$B$10:$J$129,9,FALSE))
+(INDEX('ART Forecast'!$C$8:$W$127,MATCH($M102,'ART Forecast'!$B$8:$B$127,0),MATCH(P$4,'ART Forecast'!$C$7:$W$7,0))*VLOOKUP($M102,'Algorithms &amp; Assumptions'!$B$10:$H$129,7,FALSE)*VLOOKUP($M102,'Algorithms &amp; Assumptions'!$B$10:$J$129,9,FALSE)*(VLOOKUP($M102,'Algorithms &amp; Assumptions'!$B$10:$C$129,2,FALSE))))</f>
        <v>579.35416000000009</v>
      </c>
      <c r="Q102" s="62">
        <f>(INDEX('ART Totals'!$Z$128:$AT$274,MATCH($M102,'ART Totals'!$Y$128:$Y$274,0),MATCH(Q$4,'ART Totals'!$Z$127:$AT$127,0))*VLOOKUP($M102,'Algorithms &amp; Assumptions'!$B$10:$H$129,5,FALSE))
+(INDEX('ART Forecast'!$C$8:$W$127,MATCH($M102,'ART Forecast'!$B$8:$B$127,0),MATCH(Q$4,'ART Forecast'!$C$7:$W$7,0))*VLOOKUP($M102,'Algorithms &amp; Assumptions'!$B$10:$H$129,6,FALSE)*(1-VLOOKUP($M102,'Algorithms &amp; Assumptions'!$B$10:$J$129,9,FALSE))
+(INDEX('ART Forecast'!$C$8:$W$127,MATCH($M102,'ART Forecast'!$B$8:$B$127,0),MATCH(Q$4,'ART Forecast'!$C$7:$W$7,0))*VLOOKUP($M102,'Algorithms &amp; Assumptions'!$B$10:$H$129,7,FALSE)*VLOOKUP($M102,'Algorithms &amp; Assumptions'!$B$10:$J$129,9,FALSE)*(VLOOKUP($M102,'Algorithms &amp; Assumptions'!$B$10:$C$129,2,FALSE))))</f>
        <v>599.08551999999997</v>
      </c>
      <c r="R102" s="62">
        <f>(INDEX('ART Totals'!$Z$128:$AT$274,MATCH($M102,'ART Totals'!$Y$128:$Y$274,0),MATCH(R$4,'ART Totals'!$Z$127:$AT$127,0))*VLOOKUP($M102,'Algorithms &amp; Assumptions'!$B$10:$H$129,5,FALSE))
+(INDEX('ART Forecast'!$C$8:$W$127,MATCH($M102,'ART Forecast'!$B$8:$B$127,0),MATCH(R$4,'ART Forecast'!$C$7:$W$7,0))*VLOOKUP($M102,'Algorithms &amp; Assumptions'!$B$10:$H$129,6,FALSE)*(1-VLOOKUP($M102,'Algorithms &amp; Assumptions'!$B$10:$J$129,9,FALSE))
+(INDEX('ART Forecast'!$C$8:$W$127,MATCH($M102,'ART Forecast'!$B$8:$B$127,0),MATCH(R$4,'ART Forecast'!$C$7:$W$7,0))*VLOOKUP($M102,'Algorithms &amp; Assumptions'!$B$10:$H$129,7,FALSE)*VLOOKUP($M102,'Algorithms &amp; Assumptions'!$B$10:$J$129,9,FALSE)*(VLOOKUP($M102,'Algorithms &amp; Assumptions'!$B$10:$C$129,2,FALSE))))</f>
        <v>618.81687999999986</v>
      </c>
      <c r="S102" s="62">
        <f>(INDEX('ART Totals'!$Z$128:$AT$274,MATCH($M102,'ART Totals'!$Y$128:$Y$274,0),MATCH(S$4,'ART Totals'!$Z$127:$AT$127,0))*VLOOKUP($M102,'Algorithms &amp; Assumptions'!$B$10:$H$129,5,FALSE))
+(INDEX('ART Forecast'!$C$8:$W$127,MATCH($M102,'ART Forecast'!$B$8:$B$127,0),MATCH(S$4,'ART Forecast'!$C$7:$W$7,0))*VLOOKUP($M102,'Algorithms &amp; Assumptions'!$B$10:$H$129,6,FALSE)*(1-VLOOKUP($M102,'Algorithms &amp; Assumptions'!$B$10:$J$129,9,FALSE))
+(INDEX('ART Forecast'!$C$8:$W$127,MATCH($M102,'ART Forecast'!$B$8:$B$127,0),MATCH(S$4,'ART Forecast'!$C$7:$W$7,0))*VLOOKUP($M102,'Algorithms &amp; Assumptions'!$B$10:$H$129,7,FALSE)*VLOOKUP($M102,'Algorithms &amp; Assumptions'!$B$10:$J$129,9,FALSE)*(VLOOKUP($M102,'Algorithms &amp; Assumptions'!$B$10:$C$129,2,FALSE))))</f>
        <v>638.54824000000031</v>
      </c>
      <c r="T102" s="62">
        <f>(INDEX('ART Totals'!$Z$128:$AT$274,MATCH($M102,'ART Totals'!$Y$128:$Y$274,0),MATCH(T$4,'ART Totals'!$Z$127:$AT$127,0))*VLOOKUP($M102,'Algorithms &amp; Assumptions'!$B$10:$H$129,5,FALSE))
+(INDEX('ART Forecast'!$C$8:$W$127,MATCH($M102,'ART Forecast'!$B$8:$B$127,0),MATCH(T$4,'ART Forecast'!$C$7:$W$7,0))*VLOOKUP($M102,'Algorithms &amp; Assumptions'!$B$10:$H$129,6,FALSE)*(1-VLOOKUP($M102,'Algorithms &amp; Assumptions'!$B$10:$J$129,9,FALSE))
+(INDEX('ART Forecast'!$C$8:$W$127,MATCH($M102,'ART Forecast'!$B$8:$B$127,0),MATCH(T$4,'ART Forecast'!$C$7:$W$7,0))*VLOOKUP($M102,'Algorithms &amp; Assumptions'!$B$10:$H$129,7,FALSE)*VLOOKUP($M102,'Algorithms &amp; Assumptions'!$B$10:$J$129,9,FALSE)*(VLOOKUP($M102,'Algorithms &amp; Assumptions'!$B$10:$C$129,2,FALSE))))</f>
        <v>658.27960000000019</v>
      </c>
      <c r="U102" s="6"/>
      <c r="V102" s="29" t="str">
        <f t="shared" si="23"/>
        <v>Serbia</v>
      </c>
      <c r="W102" s="63">
        <f>(INDEX('ART Totals'!$Z$251:$AT$370,MATCH($V102,'ART Totals'!$Y$251:$Y$370,0),MATCH(W$4,'ART Totals'!$Z$250:$AT$250,0))*VLOOKUP($V102,'Algorithms &amp; Assumptions'!$B$10:$H$129,5,FALSE))
+(INDEX('ART Forecast'!$C$131:$W$250,MATCH($V102,'ART Forecast'!$B$131:$B$250,0),MATCH(W$4,'ART Forecast'!$C$130:$W$130,0))*VLOOKUP($V102,'Algorithms &amp; Assumptions'!$B$10:$H$129,6,FALSE)*(1-VLOOKUP($V102,'Algorithms &amp; Assumptions'!$B$10:$J$129,9,FALSE))
+(INDEX('ART Forecast'!$C$131:$W$250,MATCH($V102,'ART Forecast'!$B$131:$B$250,0),MATCH(W$4,'ART Forecast'!$C$130:$W$130,0))*VLOOKUP($V102,'Algorithms &amp; Assumptions'!$B$10:$H$129,7,FALSE)*VLOOKUP($V102,'Algorithms &amp; Assumptions'!$B$10:$J$129,9,FALSE)*(VLOOKUP($V102,'Algorithms &amp; Assumptions'!$B$10:$C$129,2,FALSE))))</f>
        <v>0.54208000000000012</v>
      </c>
      <c r="X102" s="63">
        <f>(INDEX('ART Totals'!$Z$251:$AT$370,MATCH($V102,'ART Totals'!$Y$251:$Y$370,0),MATCH(X$4,'ART Totals'!$Z$250:$AT$250,0))*VLOOKUP($V102,'Algorithms &amp; Assumptions'!$B$10:$H$129,5,FALSE))
+(INDEX('ART Forecast'!$C$131:$W$250,MATCH($V102,'ART Forecast'!$B$131:$B$250,0),MATCH(X$4,'ART Forecast'!$C$130:$W$130,0))*VLOOKUP($V102,'Algorithms &amp; Assumptions'!$B$10:$H$129,6,FALSE)*(1-VLOOKUP($V102,'Algorithms &amp; Assumptions'!$B$10:$J$129,9,FALSE))
+(INDEX('ART Forecast'!$C$131:$W$250,MATCH($V102,'ART Forecast'!$B$131:$B$250,0),MATCH(X$4,'ART Forecast'!$C$130:$W$130,0))*VLOOKUP($V102,'Algorithms &amp; Assumptions'!$B$10:$H$129,7,FALSE)*VLOOKUP($V102,'Algorithms &amp; Assumptions'!$B$10:$J$129,9,FALSE)*(VLOOKUP($V102,'Algorithms &amp; Assumptions'!$B$10:$C$129,2,FALSE))))</f>
        <v>0.69432000000000027</v>
      </c>
      <c r="Y102" s="63">
        <f>(INDEX('ART Totals'!$Z$251:$AT$370,MATCH($V102,'ART Totals'!$Y$251:$Y$370,0),MATCH(Y$4,'ART Totals'!$Z$250:$AT$250,0))*VLOOKUP($V102,'Algorithms &amp; Assumptions'!$B$10:$H$129,5,FALSE))
+(INDEX('ART Forecast'!$C$131:$W$250,MATCH($V102,'ART Forecast'!$B$131:$B$250,0),MATCH(Y$4,'ART Forecast'!$C$130:$W$130,0))*VLOOKUP($V102,'Algorithms &amp; Assumptions'!$B$10:$H$129,6,FALSE)*(1-VLOOKUP($V102,'Algorithms &amp; Assumptions'!$B$10:$J$129,9,FALSE))
+(INDEX('ART Forecast'!$C$131:$W$250,MATCH($V102,'ART Forecast'!$B$131:$B$250,0),MATCH(Y$4,'ART Forecast'!$C$130:$W$130,0))*VLOOKUP($V102,'Algorithms &amp; Assumptions'!$B$10:$H$129,7,FALSE)*VLOOKUP($V102,'Algorithms &amp; Assumptions'!$B$10:$J$129,9,FALSE)*(VLOOKUP($V102,'Algorithms &amp; Assumptions'!$B$10:$C$129,2,FALSE))))</f>
        <v>0.46155999999999991</v>
      </c>
      <c r="Z102" s="63">
        <f>(INDEX('ART Totals'!$Z$251:$AT$370,MATCH($V102,'ART Totals'!$Y$251:$Y$370,0),MATCH(Z$4,'ART Totals'!$Z$250:$AT$250,0))*VLOOKUP($V102,'Algorithms &amp; Assumptions'!$B$10:$H$129,5,FALSE))
+(INDEX('ART Forecast'!$C$131:$W$250,MATCH($V102,'ART Forecast'!$B$131:$B$250,0),MATCH(Z$4,'ART Forecast'!$C$130:$W$130,0))*VLOOKUP($V102,'Algorithms &amp; Assumptions'!$B$10:$H$129,6,FALSE)*(1-VLOOKUP($V102,'Algorithms &amp; Assumptions'!$B$10:$J$129,9,FALSE))
+(INDEX('ART Forecast'!$C$131:$W$250,MATCH($V102,'ART Forecast'!$B$131:$B$250,0),MATCH(Z$4,'ART Forecast'!$C$130:$W$130,0))*VLOOKUP($V102,'Algorithms &amp; Assumptions'!$B$10:$H$129,7,FALSE)*VLOOKUP($V102,'Algorithms &amp; Assumptions'!$B$10:$J$129,9,FALSE)*(VLOOKUP($V102,'Algorithms &amp; Assumptions'!$B$10:$C$129,2,FALSE))))</f>
        <v>0.33880000000000005</v>
      </c>
      <c r="AA102" s="63">
        <f>(INDEX('ART Totals'!$Z$251:$AT$370,MATCH($V102,'ART Totals'!$Y$251:$Y$370,0),MATCH(AA$4,'ART Totals'!$Z$250:$AT$250,0))*VLOOKUP($V102,'Algorithms &amp; Assumptions'!$B$10:$H$129,5,FALSE))
+(INDEX('ART Forecast'!$C$131:$W$250,MATCH($V102,'ART Forecast'!$B$131:$B$250,0),MATCH(AA$4,'ART Forecast'!$C$130:$W$130,0))*VLOOKUP($V102,'Algorithms &amp; Assumptions'!$B$10:$H$129,6,FALSE)*(1-VLOOKUP($V102,'Algorithms &amp; Assumptions'!$B$10:$J$129,9,FALSE))
+(INDEX('ART Forecast'!$C$131:$W$250,MATCH($V102,'ART Forecast'!$B$131:$B$250,0),MATCH(AA$4,'ART Forecast'!$C$130:$W$130,0))*VLOOKUP($V102,'Algorithms &amp; Assumptions'!$B$10:$H$129,7,FALSE)*VLOOKUP($V102,'Algorithms &amp; Assumptions'!$B$10:$J$129,9,FALSE)*(VLOOKUP($V102,'Algorithms &amp; Assumptions'!$B$10:$C$129,2,FALSE))))</f>
        <v>0.27104000000000006</v>
      </c>
      <c r="AB102" s="63">
        <f>(INDEX('ART Totals'!$Z$251:$AT$370,MATCH($V102,'ART Totals'!$Y$251:$Y$370,0),MATCH(AB$4,'ART Totals'!$Z$250:$AT$250,0))*VLOOKUP($V102,'Algorithms &amp; Assumptions'!$B$10:$H$129,5,FALSE))
+(INDEX('ART Forecast'!$C$131:$W$250,MATCH($V102,'ART Forecast'!$B$131:$B$250,0),MATCH(AB$4,'ART Forecast'!$C$130:$W$130,0))*VLOOKUP($V102,'Algorithms &amp; Assumptions'!$B$10:$H$129,6,FALSE)*(1-VLOOKUP($V102,'Algorithms &amp; Assumptions'!$B$10:$J$129,9,FALSE))
+(INDEX('ART Forecast'!$C$131:$W$250,MATCH($V102,'ART Forecast'!$B$131:$B$250,0),MATCH(AB$4,'ART Forecast'!$C$130:$W$130,0))*VLOOKUP($V102,'Algorithms &amp; Assumptions'!$B$10:$H$129,7,FALSE)*VLOOKUP($V102,'Algorithms &amp; Assumptions'!$B$10:$J$129,9,FALSE)*(VLOOKUP($V102,'Algorithms &amp; Assumptions'!$B$10:$C$129,2,FALSE))))</f>
        <v>0.20328000000000004</v>
      </c>
      <c r="AC102" s="63">
        <f>(INDEX('ART Totals'!$Z$251:$AT$370,MATCH($V102,'ART Totals'!$Y$251:$Y$370,0),MATCH(AC$4,'ART Totals'!$Z$250:$AT$250,0))*VLOOKUP($V102,'Algorithms &amp; Assumptions'!$B$10:$H$129,5,FALSE))
+(INDEX('ART Forecast'!$C$131:$W$250,MATCH($V102,'ART Forecast'!$B$131:$B$250,0),MATCH(AC$4,'ART Forecast'!$C$130:$W$130,0))*VLOOKUP($V102,'Algorithms &amp; Assumptions'!$B$10:$H$129,6,FALSE)*(1-VLOOKUP($V102,'Algorithms &amp; Assumptions'!$B$10:$J$129,9,FALSE))
+(INDEX('ART Forecast'!$C$131:$W$250,MATCH($V102,'ART Forecast'!$B$131:$B$250,0),MATCH(AC$4,'ART Forecast'!$C$130:$W$130,0))*VLOOKUP($V102,'Algorithms &amp; Assumptions'!$B$10:$H$129,7,FALSE)*VLOOKUP($V102,'Algorithms &amp; Assumptions'!$B$10:$J$129,9,FALSE)*(VLOOKUP($V102,'Algorithms &amp; Assumptions'!$B$10:$C$129,2,FALSE))))</f>
        <v>0.13552000000000003</v>
      </c>
    </row>
    <row r="103" spans="2:29" x14ac:dyDescent="0.35">
      <c r="B103" s="29" t="str">
        <f>'ART Totals'!B102</f>
        <v>Sierra Leone</v>
      </c>
      <c r="C103" s="25">
        <f t="shared" si="15"/>
        <v>20904.077260000005</v>
      </c>
      <c r="D103" s="25">
        <f t="shared" si="16"/>
        <v>18964.981126666669</v>
      </c>
      <c r="E103" s="25">
        <f t="shared" si="17"/>
        <v>19796.135699999999</v>
      </c>
      <c r="F103" s="25">
        <f t="shared" si="18"/>
        <v>13439.869703333334</v>
      </c>
      <c r="G103" s="25">
        <f t="shared" si="19"/>
        <v>13640.373706666667</v>
      </c>
      <c r="H103" s="25">
        <f t="shared" si="20"/>
        <v>13840.877710000001</v>
      </c>
      <c r="I103" s="25">
        <f t="shared" si="21"/>
        <v>14041.381713333332</v>
      </c>
      <c r="M103" s="29" t="str">
        <f t="shared" si="22"/>
        <v>Sierra Leone</v>
      </c>
      <c r="N103" s="62">
        <f>(INDEX('ART Totals'!$Z$128:$AT$274,MATCH($M103,'ART Totals'!$Y$128:$Y$274,0),MATCH(N$4,'ART Totals'!$Z$127:$AT$127,0))*VLOOKUP($M103,'Algorithms &amp; Assumptions'!$B$10:$H$129,5,FALSE))
+(INDEX('ART Forecast'!$C$8:$W$127,MATCH($M103,'ART Forecast'!$B$8:$B$127,0),MATCH(N$4,'ART Forecast'!$C$7:$W$7,0))*VLOOKUP($M103,'Algorithms &amp; Assumptions'!$B$10:$H$129,6,FALSE)*(1-VLOOKUP($M103,'Algorithms &amp; Assumptions'!$B$10:$J$129,9,FALSE))
+(INDEX('ART Forecast'!$C$8:$W$127,MATCH($M103,'ART Forecast'!$B$8:$B$127,0),MATCH(N$4,'ART Forecast'!$C$7:$W$7,0))*VLOOKUP($M103,'Algorithms &amp; Assumptions'!$B$10:$H$129,7,FALSE)*VLOOKUP($M103,'Algorithms &amp; Assumptions'!$B$10:$J$129,9,FALSE)*(VLOOKUP($M103,'Algorithms &amp; Assumptions'!$B$10:$C$129,2,FALSE))))</f>
        <v>20238.612900000007</v>
      </c>
      <c r="O103" s="62">
        <f>(INDEX('ART Totals'!$Z$128:$AT$274,MATCH($M103,'ART Totals'!$Y$128:$Y$274,0),MATCH(O$4,'ART Totals'!$Z$127:$AT$127,0))*VLOOKUP($M103,'Algorithms &amp; Assumptions'!$B$10:$H$129,5,FALSE))
+(INDEX('ART Forecast'!$C$8:$W$127,MATCH($M103,'ART Forecast'!$B$8:$B$127,0),MATCH(O$4,'ART Forecast'!$C$7:$W$7,0))*VLOOKUP($M103,'Algorithms &amp; Assumptions'!$B$10:$H$129,6,FALSE)*(1-VLOOKUP($M103,'Algorithms &amp; Assumptions'!$B$10:$J$129,9,FALSE))
+(INDEX('ART Forecast'!$C$8:$W$127,MATCH($M103,'ART Forecast'!$B$8:$B$127,0),MATCH(O$4,'ART Forecast'!$C$7:$W$7,0))*VLOOKUP($M103,'Algorithms &amp; Assumptions'!$B$10:$H$129,7,FALSE)*VLOOKUP($M103,'Algorithms &amp; Assumptions'!$B$10:$J$129,9,FALSE)*(VLOOKUP($M103,'Algorithms &amp; Assumptions'!$B$10:$C$129,2,FALSE))))</f>
        <v>18389.009430000002</v>
      </c>
      <c r="P103" s="62">
        <f>(INDEX('ART Totals'!$Z$128:$AT$274,MATCH($M103,'ART Totals'!$Y$128:$Y$274,0),MATCH(P$4,'ART Totals'!$Z$127:$AT$127,0))*VLOOKUP($M103,'Algorithms &amp; Assumptions'!$B$10:$H$129,5,FALSE))
+(INDEX('ART Forecast'!$C$8:$W$127,MATCH($M103,'ART Forecast'!$B$8:$B$127,0),MATCH(P$4,'ART Forecast'!$C$7:$W$7,0))*VLOOKUP($M103,'Algorithms &amp; Assumptions'!$B$10:$H$129,6,FALSE)*(1-VLOOKUP($M103,'Algorithms &amp; Assumptions'!$B$10:$J$129,9,FALSE))
+(INDEX('ART Forecast'!$C$8:$W$127,MATCH($M103,'ART Forecast'!$B$8:$B$127,0),MATCH(P$4,'ART Forecast'!$C$7:$W$7,0))*VLOOKUP($M103,'Algorithms &amp; Assumptions'!$B$10:$H$129,7,FALSE)*VLOOKUP($M103,'Algorithms &amp; Assumptions'!$B$10:$J$129,9,FALSE)*(VLOOKUP($M103,'Algorithms &amp; Assumptions'!$B$10:$C$129,2,FALSE))))</f>
        <v>19181.25</v>
      </c>
      <c r="Q103" s="62">
        <f>(INDEX('ART Totals'!$Z$128:$AT$274,MATCH($M103,'ART Totals'!$Y$128:$Y$274,0),MATCH(Q$4,'ART Totals'!$Z$127:$AT$127,0))*VLOOKUP($M103,'Algorithms &amp; Assumptions'!$B$10:$H$129,5,FALSE))
+(INDEX('ART Forecast'!$C$8:$W$127,MATCH($M103,'ART Forecast'!$B$8:$B$127,0),MATCH(Q$4,'ART Forecast'!$C$7:$W$7,0))*VLOOKUP($M103,'Algorithms &amp; Assumptions'!$B$10:$H$129,6,FALSE)*(1-VLOOKUP($M103,'Algorithms &amp; Assumptions'!$B$10:$J$129,9,FALSE))
+(INDEX('ART Forecast'!$C$8:$W$127,MATCH($M103,'ART Forecast'!$B$8:$B$127,0),MATCH(Q$4,'ART Forecast'!$C$7:$W$7,0))*VLOOKUP($M103,'Algorithms &amp; Assumptions'!$B$10:$H$129,7,FALSE)*VLOOKUP($M103,'Algorithms &amp; Assumptions'!$B$10:$J$129,9,FALSE)*(VLOOKUP($M103,'Algorithms &amp; Assumptions'!$B$10:$C$129,2,FALSE))))</f>
        <v>12786.07</v>
      </c>
      <c r="R103" s="62">
        <f>(INDEX('ART Totals'!$Z$128:$AT$274,MATCH($M103,'ART Totals'!$Y$128:$Y$274,0),MATCH(R$4,'ART Totals'!$Z$127:$AT$127,0))*VLOOKUP($M103,'Algorithms &amp; Assumptions'!$B$10:$H$129,5,FALSE))
+(INDEX('ART Forecast'!$C$8:$W$127,MATCH($M103,'ART Forecast'!$B$8:$B$127,0),MATCH(R$4,'ART Forecast'!$C$7:$W$7,0))*VLOOKUP($M103,'Algorithms &amp; Assumptions'!$B$10:$H$129,6,FALSE)*(1-VLOOKUP($M103,'Algorithms &amp; Assumptions'!$B$10:$J$129,9,FALSE))
+(INDEX('ART Forecast'!$C$8:$W$127,MATCH($M103,'ART Forecast'!$B$8:$B$127,0),MATCH(R$4,'ART Forecast'!$C$7:$W$7,0))*VLOOKUP($M103,'Algorithms &amp; Assumptions'!$B$10:$H$129,7,FALSE)*VLOOKUP($M103,'Algorithms &amp; Assumptions'!$B$10:$J$129,9,FALSE)*(VLOOKUP($M103,'Algorithms &amp; Assumptions'!$B$10:$C$129,2,FALSE))))</f>
        <v>12947.66</v>
      </c>
      <c r="S103" s="62">
        <f>(INDEX('ART Totals'!$Z$128:$AT$274,MATCH($M103,'ART Totals'!$Y$128:$Y$274,0),MATCH(S$4,'ART Totals'!$Z$127:$AT$127,0))*VLOOKUP($M103,'Algorithms &amp; Assumptions'!$B$10:$H$129,5,FALSE))
+(INDEX('ART Forecast'!$C$8:$W$127,MATCH($M103,'ART Forecast'!$B$8:$B$127,0),MATCH(S$4,'ART Forecast'!$C$7:$W$7,0))*VLOOKUP($M103,'Algorithms &amp; Assumptions'!$B$10:$H$129,6,FALSE)*(1-VLOOKUP($M103,'Algorithms &amp; Assumptions'!$B$10:$J$129,9,FALSE))
+(INDEX('ART Forecast'!$C$8:$W$127,MATCH($M103,'ART Forecast'!$B$8:$B$127,0),MATCH(S$4,'ART Forecast'!$C$7:$W$7,0))*VLOOKUP($M103,'Algorithms &amp; Assumptions'!$B$10:$H$129,7,FALSE)*VLOOKUP($M103,'Algorithms &amp; Assumptions'!$B$10:$J$129,9,FALSE)*(VLOOKUP($M103,'Algorithms &amp; Assumptions'!$B$10:$C$129,2,FALSE))))</f>
        <v>13109.25</v>
      </c>
      <c r="T103" s="62">
        <f>(INDEX('ART Totals'!$Z$128:$AT$274,MATCH($M103,'ART Totals'!$Y$128:$Y$274,0),MATCH(T$4,'ART Totals'!$Z$127:$AT$127,0))*VLOOKUP($M103,'Algorithms &amp; Assumptions'!$B$10:$H$129,5,FALSE))
+(INDEX('ART Forecast'!$C$8:$W$127,MATCH($M103,'ART Forecast'!$B$8:$B$127,0),MATCH(T$4,'ART Forecast'!$C$7:$W$7,0))*VLOOKUP($M103,'Algorithms &amp; Assumptions'!$B$10:$H$129,6,FALSE)*(1-VLOOKUP($M103,'Algorithms &amp; Assumptions'!$B$10:$J$129,9,FALSE))
+(INDEX('ART Forecast'!$C$8:$W$127,MATCH($M103,'ART Forecast'!$B$8:$B$127,0),MATCH(T$4,'ART Forecast'!$C$7:$W$7,0))*VLOOKUP($M103,'Algorithms &amp; Assumptions'!$B$10:$H$129,7,FALSE)*VLOOKUP($M103,'Algorithms &amp; Assumptions'!$B$10:$J$129,9,FALSE)*(VLOOKUP($M103,'Algorithms &amp; Assumptions'!$B$10:$C$129,2,FALSE))))</f>
        <v>13270.84</v>
      </c>
      <c r="U103" s="6"/>
      <c r="V103" s="29" t="str">
        <f t="shared" si="23"/>
        <v>Sierra Leone</v>
      </c>
      <c r="W103" s="63">
        <f>(INDEX('ART Totals'!$Z$251:$AT$370,MATCH($V103,'ART Totals'!$Y$251:$Y$370,0),MATCH(W$4,'ART Totals'!$Z$250:$AT$250,0))*VLOOKUP($V103,'Algorithms &amp; Assumptions'!$B$10:$H$129,5,FALSE))
+(INDEX('ART Forecast'!$C$131:$W$250,MATCH($V103,'ART Forecast'!$B$131:$B$250,0),MATCH(W$4,'ART Forecast'!$C$130:$W$130,0))*VLOOKUP($V103,'Algorithms &amp; Assumptions'!$B$10:$H$129,6,FALSE)*(1-VLOOKUP($V103,'Algorithms &amp; Assumptions'!$B$10:$J$129,9,FALSE))
+(INDEX('ART Forecast'!$C$131:$W$250,MATCH($V103,'ART Forecast'!$B$131:$B$250,0),MATCH(W$4,'ART Forecast'!$C$130:$W$130,0))*VLOOKUP($V103,'Algorithms &amp; Assumptions'!$B$10:$H$129,7,FALSE)*VLOOKUP($V103,'Algorithms &amp; Assumptions'!$B$10:$J$129,9,FALSE)*(VLOOKUP($V103,'Algorithms &amp; Assumptions'!$B$10:$C$129,2,FALSE))))</f>
        <v>665.46435999999994</v>
      </c>
      <c r="X103" s="63">
        <f>(INDEX('ART Totals'!$Z$251:$AT$370,MATCH($V103,'ART Totals'!$Y$251:$Y$370,0),MATCH(X$4,'ART Totals'!$Z$250:$AT$250,0))*VLOOKUP($V103,'Algorithms &amp; Assumptions'!$B$10:$H$129,5,FALSE))
+(INDEX('ART Forecast'!$C$131:$W$250,MATCH($V103,'ART Forecast'!$B$131:$B$250,0),MATCH(X$4,'ART Forecast'!$C$130:$W$130,0))*VLOOKUP($V103,'Algorithms &amp; Assumptions'!$B$10:$H$129,6,FALSE)*(1-VLOOKUP($V103,'Algorithms &amp; Assumptions'!$B$10:$J$129,9,FALSE))
+(INDEX('ART Forecast'!$C$131:$W$250,MATCH($V103,'ART Forecast'!$B$131:$B$250,0),MATCH(X$4,'ART Forecast'!$C$130:$W$130,0))*VLOOKUP($V103,'Algorithms &amp; Assumptions'!$B$10:$H$129,7,FALSE)*VLOOKUP($V103,'Algorithms &amp; Assumptions'!$B$10:$J$129,9,FALSE)*(VLOOKUP($V103,'Algorithms &amp; Assumptions'!$B$10:$C$129,2,FALSE))))</f>
        <v>575.97169666666673</v>
      </c>
      <c r="Y103" s="63">
        <f>(INDEX('ART Totals'!$Z$251:$AT$370,MATCH($V103,'ART Totals'!$Y$251:$Y$370,0),MATCH(Y$4,'ART Totals'!$Z$250:$AT$250,0))*VLOOKUP($V103,'Algorithms &amp; Assumptions'!$B$10:$H$129,5,FALSE))
+(INDEX('ART Forecast'!$C$131:$W$250,MATCH($V103,'ART Forecast'!$B$131:$B$250,0),MATCH(Y$4,'ART Forecast'!$C$130:$W$130,0))*VLOOKUP($V103,'Algorithms &amp; Assumptions'!$B$10:$H$129,6,FALSE)*(1-VLOOKUP($V103,'Algorithms &amp; Assumptions'!$B$10:$J$129,9,FALSE))
+(INDEX('ART Forecast'!$C$131:$W$250,MATCH($V103,'ART Forecast'!$B$131:$B$250,0),MATCH(Y$4,'ART Forecast'!$C$130:$W$130,0))*VLOOKUP($V103,'Algorithms &amp; Assumptions'!$B$10:$H$129,7,FALSE)*VLOOKUP($V103,'Algorithms &amp; Assumptions'!$B$10:$J$129,9,FALSE)*(VLOOKUP($V103,'Algorithms &amp; Assumptions'!$B$10:$C$129,2,FALSE))))</f>
        <v>614.88570000000004</v>
      </c>
      <c r="Z103" s="63">
        <f>(INDEX('ART Totals'!$Z$251:$AT$370,MATCH($V103,'ART Totals'!$Y$251:$Y$370,0),MATCH(Z$4,'ART Totals'!$Z$250:$AT$250,0))*VLOOKUP($V103,'Algorithms &amp; Assumptions'!$B$10:$H$129,5,FALSE))
+(INDEX('ART Forecast'!$C$131:$W$250,MATCH($V103,'ART Forecast'!$B$131:$B$250,0),MATCH(Z$4,'ART Forecast'!$C$130:$W$130,0))*VLOOKUP($V103,'Algorithms &amp; Assumptions'!$B$10:$H$129,6,FALSE)*(1-VLOOKUP($V103,'Algorithms &amp; Assumptions'!$B$10:$J$129,9,FALSE))
+(INDEX('ART Forecast'!$C$131:$W$250,MATCH($V103,'ART Forecast'!$B$131:$B$250,0),MATCH(Z$4,'ART Forecast'!$C$130:$W$130,0))*VLOOKUP($V103,'Algorithms &amp; Assumptions'!$B$10:$H$129,7,FALSE)*VLOOKUP($V103,'Algorithms &amp; Assumptions'!$B$10:$J$129,9,FALSE)*(VLOOKUP($V103,'Algorithms &amp; Assumptions'!$B$10:$C$129,2,FALSE))))</f>
        <v>653.79970333333324</v>
      </c>
      <c r="AA103" s="63">
        <f>(INDEX('ART Totals'!$Z$251:$AT$370,MATCH($V103,'ART Totals'!$Y$251:$Y$370,0),MATCH(AA$4,'ART Totals'!$Z$250:$AT$250,0))*VLOOKUP($V103,'Algorithms &amp; Assumptions'!$B$10:$H$129,5,FALSE))
+(INDEX('ART Forecast'!$C$131:$W$250,MATCH($V103,'ART Forecast'!$B$131:$B$250,0),MATCH(AA$4,'ART Forecast'!$C$130:$W$130,0))*VLOOKUP($V103,'Algorithms &amp; Assumptions'!$B$10:$H$129,6,FALSE)*(1-VLOOKUP($V103,'Algorithms &amp; Assumptions'!$B$10:$J$129,9,FALSE))
+(INDEX('ART Forecast'!$C$131:$W$250,MATCH($V103,'ART Forecast'!$B$131:$B$250,0),MATCH(AA$4,'ART Forecast'!$C$130:$W$130,0))*VLOOKUP($V103,'Algorithms &amp; Assumptions'!$B$10:$H$129,7,FALSE)*VLOOKUP($V103,'Algorithms &amp; Assumptions'!$B$10:$J$129,9,FALSE)*(VLOOKUP($V103,'Algorithms &amp; Assumptions'!$B$10:$C$129,2,FALSE))))</f>
        <v>692.71370666666655</v>
      </c>
      <c r="AB103" s="63">
        <f>(INDEX('ART Totals'!$Z$251:$AT$370,MATCH($V103,'ART Totals'!$Y$251:$Y$370,0),MATCH(AB$4,'ART Totals'!$Z$250:$AT$250,0))*VLOOKUP($V103,'Algorithms &amp; Assumptions'!$B$10:$H$129,5,FALSE))
+(INDEX('ART Forecast'!$C$131:$W$250,MATCH($V103,'ART Forecast'!$B$131:$B$250,0),MATCH(AB$4,'ART Forecast'!$C$130:$W$130,0))*VLOOKUP($V103,'Algorithms &amp; Assumptions'!$B$10:$H$129,6,FALSE)*(1-VLOOKUP($V103,'Algorithms &amp; Assumptions'!$B$10:$J$129,9,FALSE))
+(INDEX('ART Forecast'!$C$131:$W$250,MATCH($V103,'ART Forecast'!$B$131:$B$250,0),MATCH(AB$4,'ART Forecast'!$C$130:$W$130,0))*VLOOKUP($V103,'Algorithms &amp; Assumptions'!$B$10:$H$129,7,FALSE)*VLOOKUP($V103,'Algorithms &amp; Assumptions'!$B$10:$J$129,9,FALSE)*(VLOOKUP($V103,'Algorithms &amp; Assumptions'!$B$10:$C$129,2,FALSE))))</f>
        <v>731.62770999999998</v>
      </c>
      <c r="AC103" s="63">
        <f>(INDEX('ART Totals'!$Z$251:$AT$370,MATCH($V103,'ART Totals'!$Y$251:$Y$370,0),MATCH(AC$4,'ART Totals'!$Z$250:$AT$250,0))*VLOOKUP($V103,'Algorithms &amp; Assumptions'!$B$10:$H$129,5,FALSE))
+(INDEX('ART Forecast'!$C$131:$W$250,MATCH($V103,'ART Forecast'!$B$131:$B$250,0),MATCH(AC$4,'ART Forecast'!$C$130:$W$130,0))*VLOOKUP($V103,'Algorithms &amp; Assumptions'!$B$10:$H$129,6,FALSE)*(1-VLOOKUP($V103,'Algorithms &amp; Assumptions'!$B$10:$J$129,9,FALSE))
+(INDEX('ART Forecast'!$C$131:$W$250,MATCH($V103,'ART Forecast'!$B$131:$B$250,0),MATCH(AC$4,'ART Forecast'!$C$130:$W$130,0))*VLOOKUP($V103,'Algorithms &amp; Assumptions'!$B$10:$H$129,7,FALSE)*VLOOKUP($V103,'Algorithms &amp; Assumptions'!$B$10:$J$129,9,FALSE)*(VLOOKUP($V103,'Algorithms &amp; Assumptions'!$B$10:$C$129,2,FALSE))))</f>
        <v>770.54171333333306</v>
      </c>
    </row>
    <row r="104" spans="2:29" x14ac:dyDescent="0.35">
      <c r="B104" s="29" t="str">
        <f>'ART Totals'!B103</f>
        <v>Somalia</v>
      </c>
      <c r="C104" s="25">
        <f t="shared" si="15"/>
        <v>1010.7202600000002</v>
      </c>
      <c r="D104" s="25">
        <f t="shared" si="16"/>
        <v>973.7407166666668</v>
      </c>
      <c r="E104" s="25">
        <f t="shared" si="17"/>
        <v>1013.35784</v>
      </c>
      <c r="F104" s="25">
        <f t="shared" si="18"/>
        <v>1052.9749633333338</v>
      </c>
      <c r="G104" s="25">
        <f t="shared" si="19"/>
        <v>1092.5920866666672</v>
      </c>
      <c r="H104" s="25">
        <f t="shared" si="20"/>
        <v>1132.2092100000007</v>
      </c>
      <c r="I104" s="25">
        <f t="shared" si="21"/>
        <v>1171.8263333333339</v>
      </c>
      <c r="M104" s="29" t="str">
        <f t="shared" si="22"/>
        <v>Somalia</v>
      </c>
      <c r="N104" s="62">
        <f>(INDEX('ART Totals'!$Z$128:$AT$274,MATCH($M104,'ART Totals'!$Y$128:$Y$274,0),MATCH(N$4,'ART Totals'!$Z$127:$AT$127,0))*VLOOKUP($M104,'Algorithms &amp; Assumptions'!$B$10:$H$129,5,FALSE))
+(INDEX('ART Forecast'!$C$8:$W$127,MATCH($M104,'ART Forecast'!$B$8:$B$127,0),MATCH(N$4,'ART Forecast'!$C$7:$W$7,0))*VLOOKUP($M104,'Algorithms &amp; Assumptions'!$B$10:$H$129,6,FALSE)*(1-VLOOKUP($M104,'Algorithms &amp; Assumptions'!$B$10:$J$129,9,FALSE))
+(INDEX('ART Forecast'!$C$8:$W$127,MATCH($M104,'ART Forecast'!$B$8:$B$127,0),MATCH(N$4,'ART Forecast'!$C$7:$W$7,0))*VLOOKUP($M104,'Algorithms &amp; Assumptions'!$B$10:$H$129,7,FALSE)*VLOOKUP($M104,'Algorithms &amp; Assumptions'!$B$10:$J$129,9,FALSE)*(VLOOKUP($M104,'Algorithms &amp; Assumptions'!$B$10:$C$129,2,FALSE))))</f>
        <v>971.48084000000017</v>
      </c>
      <c r="O104" s="62">
        <f>(INDEX('ART Totals'!$Z$128:$AT$274,MATCH($M104,'ART Totals'!$Y$128:$Y$274,0),MATCH(O$4,'ART Totals'!$Z$127:$AT$127,0))*VLOOKUP($M104,'Algorithms &amp; Assumptions'!$B$10:$H$129,5,FALSE))
+(INDEX('ART Forecast'!$C$8:$W$127,MATCH($M104,'ART Forecast'!$B$8:$B$127,0),MATCH(O$4,'ART Forecast'!$C$7:$W$7,0))*VLOOKUP($M104,'Algorithms &amp; Assumptions'!$B$10:$H$129,6,FALSE)*(1-VLOOKUP($M104,'Algorithms &amp; Assumptions'!$B$10:$J$129,9,FALSE))
+(INDEX('ART Forecast'!$C$8:$W$127,MATCH($M104,'ART Forecast'!$B$8:$B$127,0),MATCH(O$4,'ART Forecast'!$C$7:$W$7,0))*VLOOKUP($M104,'Algorithms &amp; Assumptions'!$B$10:$H$129,7,FALSE)*VLOOKUP($M104,'Algorithms &amp; Assumptions'!$B$10:$J$129,9,FALSE)*(VLOOKUP($M104,'Algorithms &amp; Assumptions'!$B$10:$C$129,2,FALSE))))</f>
        <v>952.29629000000011</v>
      </c>
      <c r="P104" s="62">
        <f>(INDEX('ART Totals'!$Z$128:$AT$274,MATCH($M104,'ART Totals'!$Y$128:$Y$274,0),MATCH(P$4,'ART Totals'!$Z$127:$AT$127,0))*VLOOKUP($M104,'Algorithms &amp; Assumptions'!$B$10:$H$129,5,FALSE))
+(INDEX('ART Forecast'!$C$8:$W$127,MATCH($M104,'ART Forecast'!$B$8:$B$127,0),MATCH(P$4,'ART Forecast'!$C$7:$W$7,0))*VLOOKUP($M104,'Algorithms &amp; Assumptions'!$B$10:$H$129,6,FALSE)*(1-VLOOKUP($M104,'Algorithms &amp; Assumptions'!$B$10:$J$129,9,FALSE))
+(INDEX('ART Forecast'!$C$8:$W$127,MATCH($M104,'ART Forecast'!$B$8:$B$127,0),MATCH(P$4,'ART Forecast'!$C$7:$W$7,0))*VLOOKUP($M104,'Algorithms &amp; Assumptions'!$B$10:$H$129,7,FALSE)*VLOOKUP($M104,'Algorithms &amp; Assumptions'!$B$10:$J$129,9,FALSE)*(VLOOKUP($M104,'Algorithms &amp; Assumptions'!$B$10:$C$129,2,FALSE))))</f>
        <v>993.50174000000004</v>
      </c>
      <c r="Q104" s="62">
        <f>(INDEX('ART Totals'!$Z$128:$AT$274,MATCH($M104,'ART Totals'!$Y$128:$Y$274,0),MATCH(Q$4,'ART Totals'!$Z$127:$AT$127,0))*VLOOKUP($M104,'Algorithms &amp; Assumptions'!$B$10:$H$129,5,FALSE))
+(INDEX('ART Forecast'!$C$8:$W$127,MATCH($M104,'ART Forecast'!$B$8:$B$127,0),MATCH(Q$4,'ART Forecast'!$C$7:$W$7,0))*VLOOKUP($M104,'Algorithms &amp; Assumptions'!$B$10:$H$129,6,FALSE)*(1-VLOOKUP($M104,'Algorithms &amp; Assumptions'!$B$10:$J$129,9,FALSE))
+(INDEX('ART Forecast'!$C$8:$W$127,MATCH($M104,'ART Forecast'!$B$8:$B$127,0),MATCH(Q$4,'ART Forecast'!$C$7:$W$7,0))*VLOOKUP($M104,'Algorithms &amp; Assumptions'!$B$10:$H$129,7,FALSE)*VLOOKUP($M104,'Algorithms &amp; Assumptions'!$B$10:$J$129,9,FALSE)*(VLOOKUP($M104,'Algorithms &amp; Assumptions'!$B$10:$C$129,2,FALSE))))</f>
        <v>1034.7071900000005</v>
      </c>
      <c r="R104" s="62">
        <f>(INDEX('ART Totals'!$Z$128:$AT$274,MATCH($M104,'ART Totals'!$Y$128:$Y$274,0),MATCH(R$4,'ART Totals'!$Z$127:$AT$127,0))*VLOOKUP($M104,'Algorithms &amp; Assumptions'!$B$10:$H$129,5,FALSE))
+(INDEX('ART Forecast'!$C$8:$W$127,MATCH($M104,'ART Forecast'!$B$8:$B$127,0),MATCH(R$4,'ART Forecast'!$C$7:$W$7,0))*VLOOKUP($M104,'Algorithms &amp; Assumptions'!$B$10:$H$129,6,FALSE)*(1-VLOOKUP($M104,'Algorithms &amp; Assumptions'!$B$10:$J$129,9,FALSE))
+(INDEX('ART Forecast'!$C$8:$W$127,MATCH($M104,'ART Forecast'!$B$8:$B$127,0),MATCH(R$4,'ART Forecast'!$C$7:$W$7,0))*VLOOKUP($M104,'Algorithms &amp; Assumptions'!$B$10:$H$129,7,FALSE)*VLOOKUP($M104,'Algorithms &amp; Assumptions'!$B$10:$J$129,9,FALSE)*(VLOOKUP($M104,'Algorithms &amp; Assumptions'!$B$10:$C$129,2,FALSE))))</f>
        <v>1075.9126400000005</v>
      </c>
      <c r="S104" s="62">
        <f>(INDEX('ART Totals'!$Z$128:$AT$274,MATCH($M104,'ART Totals'!$Y$128:$Y$274,0),MATCH(S$4,'ART Totals'!$Z$127:$AT$127,0))*VLOOKUP($M104,'Algorithms &amp; Assumptions'!$B$10:$H$129,5,FALSE))
+(INDEX('ART Forecast'!$C$8:$W$127,MATCH($M104,'ART Forecast'!$B$8:$B$127,0),MATCH(S$4,'ART Forecast'!$C$7:$W$7,0))*VLOOKUP($M104,'Algorithms &amp; Assumptions'!$B$10:$H$129,6,FALSE)*(1-VLOOKUP($M104,'Algorithms &amp; Assumptions'!$B$10:$J$129,9,FALSE))
+(INDEX('ART Forecast'!$C$8:$W$127,MATCH($M104,'ART Forecast'!$B$8:$B$127,0),MATCH(S$4,'ART Forecast'!$C$7:$W$7,0))*VLOOKUP($M104,'Algorithms &amp; Assumptions'!$B$10:$H$129,7,FALSE)*VLOOKUP($M104,'Algorithms &amp; Assumptions'!$B$10:$J$129,9,FALSE)*(VLOOKUP($M104,'Algorithms &amp; Assumptions'!$B$10:$C$129,2,FALSE))))</f>
        <v>1117.1180900000006</v>
      </c>
      <c r="T104" s="62">
        <f>(INDEX('ART Totals'!$Z$128:$AT$274,MATCH($M104,'ART Totals'!$Y$128:$Y$274,0),MATCH(T$4,'ART Totals'!$Z$127:$AT$127,0))*VLOOKUP($M104,'Algorithms &amp; Assumptions'!$B$10:$H$129,5,FALSE))
+(INDEX('ART Forecast'!$C$8:$W$127,MATCH($M104,'ART Forecast'!$B$8:$B$127,0),MATCH(T$4,'ART Forecast'!$C$7:$W$7,0))*VLOOKUP($M104,'Algorithms &amp; Assumptions'!$B$10:$H$129,6,FALSE)*(1-VLOOKUP($M104,'Algorithms &amp; Assumptions'!$B$10:$J$129,9,FALSE))
+(INDEX('ART Forecast'!$C$8:$W$127,MATCH($M104,'ART Forecast'!$B$8:$B$127,0),MATCH(T$4,'ART Forecast'!$C$7:$W$7,0))*VLOOKUP($M104,'Algorithms &amp; Assumptions'!$B$10:$H$129,7,FALSE)*VLOOKUP($M104,'Algorithms &amp; Assumptions'!$B$10:$J$129,9,FALSE)*(VLOOKUP($M104,'Algorithms &amp; Assumptions'!$B$10:$C$129,2,FALSE))))</f>
        <v>1158.3235400000005</v>
      </c>
      <c r="U104" s="6"/>
      <c r="V104" s="29" t="str">
        <f t="shared" si="23"/>
        <v>Somalia</v>
      </c>
      <c r="W104" s="63">
        <f>(INDEX('ART Totals'!$Z$251:$AT$370,MATCH($V104,'ART Totals'!$Y$251:$Y$370,0),MATCH(W$4,'ART Totals'!$Z$250:$AT$250,0))*VLOOKUP($V104,'Algorithms &amp; Assumptions'!$B$10:$H$129,5,FALSE))
+(INDEX('ART Forecast'!$C$131:$W$250,MATCH($V104,'ART Forecast'!$B$131:$B$250,0),MATCH(W$4,'ART Forecast'!$C$130:$W$130,0))*VLOOKUP($V104,'Algorithms &amp; Assumptions'!$B$10:$H$129,6,FALSE)*(1-VLOOKUP($V104,'Algorithms &amp; Assumptions'!$B$10:$J$129,9,FALSE))
+(INDEX('ART Forecast'!$C$131:$W$250,MATCH($V104,'ART Forecast'!$B$131:$B$250,0),MATCH(W$4,'ART Forecast'!$C$130:$W$130,0))*VLOOKUP($V104,'Algorithms &amp; Assumptions'!$B$10:$H$129,7,FALSE)*VLOOKUP($V104,'Algorithms &amp; Assumptions'!$B$10:$J$129,9,FALSE)*(VLOOKUP($V104,'Algorithms &amp; Assumptions'!$B$10:$C$129,2,FALSE))))</f>
        <v>39.23942000000001</v>
      </c>
      <c r="X104" s="63">
        <f>(INDEX('ART Totals'!$Z$251:$AT$370,MATCH($V104,'ART Totals'!$Y$251:$Y$370,0),MATCH(X$4,'ART Totals'!$Z$250:$AT$250,0))*VLOOKUP($V104,'Algorithms &amp; Assumptions'!$B$10:$H$129,5,FALSE))
+(INDEX('ART Forecast'!$C$131:$W$250,MATCH($V104,'ART Forecast'!$B$131:$B$250,0),MATCH(X$4,'ART Forecast'!$C$130:$W$130,0))*VLOOKUP($V104,'Algorithms &amp; Assumptions'!$B$10:$H$129,6,FALSE)*(1-VLOOKUP($V104,'Algorithms &amp; Assumptions'!$B$10:$J$129,9,FALSE))
+(INDEX('ART Forecast'!$C$131:$W$250,MATCH($V104,'ART Forecast'!$B$131:$B$250,0),MATCH(X$4,'ART Forecast'!$C$130:$W$130,0))*VLOOKUP($V104,'Algorithms &amp; Assumptions'!$B$10:$H$129,7,FALSE)*VLOOKUP($V104,'Algorithms &amp; Assumptions'!$B$10:$J$129,9,FALSE)*(VLOOKUP($V104,'Algorithms &amp; Assumptions'!$B$10:$C$129,2,FALSE))))</f>
        <v>21.444426666666661</v>
      </c>
      <c r="Y104" s="63">
        <f>(INDEX('ART Totals'!$Z$251:$AT$370,MATCH($V104,'ART Totals'!$Y$251:$Y$370,0),MATCH(Y$4,'ART Totals'!$Z$250:$AT$250,0))*VLOOKUP($V104,'Algorithms &amp; Assumptions'!$B$10:$H$129,5,FALSE))
+(INDEX('ART Forecast'!$C$131:$W$250,MATCH($V104,'ART Forecast'!$B$131:$B$250,0),MATCH(Y$4,'ART Forecast'!$C$130:$W$130,0))*VLOOKUP($V104,'Algorithms &amp; Assumptions'!$B$10:$H$129,6,FALSE)*(1-VLOOKUP($V104,'Algorithms &amp; Assumptions'!$B$10:$J$129,9,FALSE))
+(INDEX('ART Forecast'!$C$131:$W$250,MATCH($V104,'ART Forecast'!$B$131:$B$250,0),MATCH(Y$4,'ART Forecast'!$C$130:$W$130,0))*VLOOKUP($V104,'Algorithms &amp; Assumptions'!$B$10:$H$129,7,FALSE)*VLOOKUP($V104,'Algorithms &amp; Assumptions'!$B$10:$J$129,9,FALSE)*(VLOOKUP($V104,'Algorithms &amp; Assumptions'!$B$10:$C$129,2,FALSE))))</f>
        <v>19.856100000000005</v>
      </c>
      <c r="Z104" s="63">
        <f>(INDEX('ART Totals'!$Z$251:$AT$370,MATCH($V104,'ART Totals'!$Y$251:$Y$370,0),MATCH(Z$4,'ART Totals'!$Z$250:$AT$250,0))*VLOOKUP($V104,'Algorithms &amp; Assumptions'!$B$10:$H$129,5,FALSE))
+(INDEX('ART Forecast'!$C$131:$W$250,MATCH($V104,'ART Forecast'!$B$131:$B$250,0),MATCH(Z$4,'ART Forecast'!$C$130:$W$130,0))*VLOOKUP($V104,'Algorithms &amp; Assumptions'!$B$10:$H$129,6,FALSE)*(1-VLOOKUP($V104,'Algorithms &amp; Assumptions'!$B$10:$J$129,9,FALSE))
+(INDEX('ART Forecast'!$C$131:$W$250,MATCH($V104,'ART Forecast'!$B$131:$B$250,0),MATCH(Z$4,'ART Forecast'!$C$130:$W$130,0))*VLOOKUP($V104,'Algorithms &amp; Assumptions'!$B$10:$H$129,7,FALSE)*VLOOKUP($V104,'Algorithms &amp; Assumptions'!$B$10:$J$129,9,FALSE)*(VLOOKUP($V104,'Algorithms &amp; Assumptions'!$B$10:$C$129,2,FALSE))))</f>
        <v>18.267773333333341</v>
      </c>
      <c r="AA104" s="63">
        <f>(INDEX('ART Totals'!$Z$251:$AT$370,MATCH($V104,'ART Totals'!$Y$251:$Y$370,0),MATCH(AA$4,'ART Totals'!$Z$250:$AT$250,0))*VLOOKUP($V104,'Algorithms &amp; Assumptions'!$B$10:$H$129,5,FALSE))
+(INDEX('ART Forecast'!$C$131:$W$250,MATCH($V104,'ART Forecast'!$B$131:$B$250,0),MATCH(AA$4,'ART Forecast'!$C$130:$W$130,0))*VLOOKUP($V104,'Algorithms &amp; Assumptions'!$B$10:$H$129,6,FALSE)*(1-VLOOKUP($V104,'Algorithms &amp; Assumptions'!$B$10:$J$129,9,FALSE))
+(INDEX('ART Forecast'!$C$131:$W$250,MATCH($V104,'ART Forecast'!$B$131:$B$250,0),MATCH(AA$4,'ART Forecast'!$C$130:$W$130,0))*VLOOKUP($V104,'Algorithms &amp; Assumptions'!$B$10:$H$129,7,FALSE)*VLOOKUP($V104,'Algorithms &amp; Assumptions'!$B$10:$J$129,9,FALSE)*(VLOOKUP($V104,'Algorithms &amp; Assumptions'!$B$10:$C$129,2,FALSE))))</f>
        <v>16.679446666666681</v>
      </c>
      <c r="AB104" s="63">
        <f>(INDEX('ART Totals'!$Z$251:$AT$370,MATCH($V104,'ART Totals'!$Y$251:$Y$370,0),MATCH(AB$4,'ART Totals'!$Z$250:$AT$250,0))*VLOOKUP($V104,'Algorithms &amp; Assumptions'!$B$10:$H$129,5,FALSE))
+(INDEX('ART Forecast'!$C$131:$W$250,MATCH($V104,'ART Forecast'!$B$131:$B$250,0),MATCH(AB$4,'ART Forecast'!$C$130:$W$130,0))*VLOOKUP($V104,'Algorithms &amp; Assumptions'!$B$10:$H$129,6,FALSE)*(1-VLOOKUP($V104,'Algorithms &amp; Assumptions'!$B$10:$J$129,9,FALSE))
+(INDEX('ART Forecast'!$C$131:$W$250,MATCH($V104,'ART Forecast'!$B$131:$B$250,0),MATCH(AB$4,'ART Forecast'!$C$130:$W$130,0))*VLOOKUP($V104,'Algorithms &amp; Assumptions'!$B$10:$H$129,7,FALSE)*VLOOKUP($V104,'Algorithms &amp; Assumptions'!$B$10:$J$129,9,FALSE)*(VLOOKUP($V104,'Algorithms &amp; Assumptions'!$B$10:$C$129,2,FALSE))))</f>
        <v>15.091120000000004</v>
      </c>
      <c r="AC104" s="63">
        <f>(INDEX('ART Totals'!$Z$251:$AT$370,MATCH($V104,'ART Totals'!$Y$251:$Y$370,0),MATCH(AC$4,'ART Totals'!$Z$250:$AT$250,0))*VLOOKUP($V104,'Algorithms &amp; Assumptions'!$B$10:$H$129,5,FALSE))
+(INDEX('ART Forecast'!$C$131:$W$250,MATCH($V104,'ART Forecast'!$B$131:$B$250,0),MATCH(AC$4,'ART Forecast'!$C$130:$W$130,0))*VLOOKUP($V104,'Algorithms &amp; Assumptions'!$B$10:$H$129,6,FALSE)*(1-VLOOKUP($V104,'Algorithms &amp; Assumptions'!$B$10:$J$129,9,FALSE))
+(INDEX('ART Forecast'!$C$131:$W$250,MATCH($V104,'ART Forecast'!$B$131:$B$250,0),MATCH(AC$4,'ART Forecast'!$C$130:$W$130,0))*VLOOKUP($V104,'Algorithms &amp; Assumptions'!$B$10:$H$129,7,FALSE)*VLOOKUP($V104,'Algorithms &amp; Assumptions'!$B$10:$J$129,9,FALSE)*(VLOOKUP($V104,'Algorithms &amp; Assumptions'!$B$10:$C$129,2,FALSE))))</f>
        <v>13.502793333333344</v>
      </c>
    </row>
    <row r="105" spans="2:29" x14ac:dyDescent="0.35">
      <c r="B105" s="29" t="str">
        <f>'ART Totals'!B104</f>
        <v>South Africa</v>
      </c>
      <c r="C105" s="25">
        <f t="shared" si="15"/>
        <v>1154474.6875199999</v>
      </c>
      <c r="D105" s="25">
        <f t="shared" si="16"/>
        <v>1200819.9895999995</v>
      </c>
      <c r="E105" s="25">
        <f t="shared" si="17"/>
        <v>1224482.4116799992</v>
      </c>
      <c r="F105" s="25">
        <f t="shared" si="18"/>
        <v>1248144.8337599998</v>
      </c>
      <c r="G105" s="25">
        <f t="shared" si="19"/>
        <v>1271807.2558399993</v>
      </c>
      <c r="H105" s="25">
        <f t="shared" si="20"/>
        <v>1295469.677919999</v>
      </c>
      <c r="I105" s="25">
        <f t="shared" si="21"/>
        <v>1319325.9199999997</v>
      </c>
      <c r="M105" s="29" t="str">
        <f t="shared" si="22"/>
        <v>South Africa</v>
      </c>
      <c r="N105" s="62">
        <f>(INDEX('ART Totals'!$Z$128:$AT$274,MATCH($M105,'ART Totals'!$Y$128:$Y$274,0),MATCH(N$4,'ART Totals'!$Z$127:$AT$127,0))*VLOOKUP($M105,'Algorithms &amp; Assumptions'!$B$10:$H$129,5,FALSE))
+(INDEX('ART Forecast'!$C$8:$W$127,MATCH($M105,'ART Forecast'!$B$8:$B$127,0),MATCH(N$4,'ART Forecast'!$C$7:$W$7,0))*VLOOKUP($M105,'Algorithms &amp; Assumptions'!$B$10:$H$129,6,FALSE)*(1-VLOOKUP($M105,'Algorithms &amp; Assumptions'!$B$10:$J$129,9,FALSE))
+(INDEX('ART Forecast'!$C$8:$W$127,MATCH($M105,'ART Forecast'!$B$8:$B$127,0),MATCH(N$4,'ART Forecast'!$C$7:$W$7,0))*VLOOKUP($M105,'Algorithms &amp; Assumptions'!$B$10:$H$129,7,FALSE)*VLOOKUP($M105,'Algorithms &amp; Assumptions'!$B$10:$J$129,9,FALSE)*(VLOOKUP($M105,'Algorithms &amp; Assumptions'!$B$10:$C$129,2,FALSE))))</f>
        <v>1135192.3703999999</v>
      </c>
      <c r="O105" s="62">
        <f>(INDEX('ART Totals'!$Z$128:$AT$274,MATCH($M105,'ART Totals'!$Y$128:$Y$274,0),MATCH(O$4,'ART Totals'!$Z$127:$AT$127,0))*VLOOKUP($M105,'Algorithms &amp; Assumptions'!$B$10:$H$129,5,FALSE))
+(INDEX('ART Forecast'!$C$8:$W$127,MATCH($M105,'ART Forecast'!$B$8:$B$127,0),MATCH(O$4,'ART Forecast'!$C$7:$W$7,0))*VLOOKUP($M105,'Algorithms &amp; Assumptions'!$B$10:$H$129,6,FALSE)*(1-VLOOKUP($M105,'Algorithms &amp; Assumptions'!$B$10:$J$129,9,FALSE))
+(INDEX('ART Forecast'!$C$8:$W$127,MATCH($M105,'ART Forecast'!$B$8:$B$127,0),MATCH(O$4,'ART Forecast'!$C$7:$W$7,0))*VLOOKUP($M105,'Algorithms &amp; Assumptions'!$B$10:$H$129,7,FALSE)*VLOOKUP($M105,'Algorithms &amp; Assumptions'!$B$10:$J$129,9,FALSE)*(VLOOKUP($M105,'Algorithms &amp; Assumptions'!$B$10:$C$129,2,FALSE))))</f>
        <v>1184079.8639999996</v>
      </c>
      <c r="P105" s="62">
        <f>(INDEX('ART Totals'!$Z$128:$AT$274,MATCH($M105,'ART Totals'!$Y$128:$Y$274,0),MATCH(P$4,'ART Totals'!$Z$127:$AT$127,0))*VLOOKUP($M105,'Algorithms &amp; Assumptions'!$B$10:$H$129,5,FALSE))
+(INDEX('ART Forecast'!$C$8:$W$127,MATCH($M105,'ART Forecast'!$B$8:$B$127,0),MATCH(P$4,'ART Forecast'!$C$7:$W$7,0))*VLOOKUP($M105,'Algorithms &amp; Assumptions'!$B$10:$H$129,6,FALSE)*(1-VLOOKUP($M105,'Algorithms &amp; Assumptions'!$B$10:$J$129,9,FALSE))
+(INDEX('ART Forecast'!$C$8:$W$127,MATCH($M105,'ART Forecast'!$B$8:$B$127,0),MATCH(P$4,'ART Forecast'!$C$7:$W$7,0))*VLOOKUP($M105,'Algorithms &amp; Assumptions'!$B$10:$H$129,7,FALSE)*VLOOKUP($M105,'Algorithms &amp; Assumptions'!$B$10:$J$129,9,FALSE)*(VLOOKUP($M105,'Algorithms &amp; Assumptions'!$B$10:$C$129,2,FALSE))))</f>
        <v>1210273.2575999992</v>
      </c>
      <c r="Q105" s="62">
        <f>(INDEX('ART Totals'!$Z$128:$AT$274,MATCH($M105,'ART Totals'!$Y$128:$Y$274,0),MATCH(Q$4,'ART Totals'!$Z$127:$AT$127,0))*VLOOKUP($M105,'Algorithms &amp; Assumptions'!$B$10:$H$129,5,FALSE))
+(INDEX('ART Forecast'!$C$8:$W$127,MATCH($M105,'ART Forecast'!$B$8:$B$127,0),MATCH(Q$4,'ART Forecast'!$C$7:$W$7,0))*VLOOKUP($M105,'Algorithms &amp; Assumptions'!$B$10:$H$129,6,FALSE)*(1-VLOOKUP($M105,'Algorithms &amp; Assumptions'!$B$10:$J$129,9,FALSE))
+(INDEX('ART Forecast'!$C$8:$W$127,MATCH($M105,'ART Forecast'!$B$8:$B$127,0),MATCH(Q$4,'ART Forecast'!$C$7:$W$7,0))*VLOOKUP($M105,'Algorithms &amp; Assumptions'!$B$10:$H$129,7,FALSE)*VLOOKUP($M105,'Algorithms &amp; Assumptions'!$B$10:$J$129,9,FALSE)*(VLOOKUP($M105,'Algorithms &amp; Assumptions'!$B$10:$C$129,2,FALSE))))</f>
        <v>1236466.6511999997</v>
      </c>
      <c r="R105" s="62">
        <f>(INDEX('ART Totals'!$Z$128:$AT$274,MATCH($M105,'ART Totals'!$Y$128:$Y$274,0),MATCH(R$4,'ART Totals'!$Z$127:$AT$127,0))*VLOOKUP($M105,'Algorithms &amp; Assumptions'!$B$10:$H$129,5,FALSE))
+(INDEX('ART Forecast'!$C$8:$W$127,MATCH($M105,'ART Forecast'!$B$8:$B$127,0),MATCH(R$4,'ART Forecast'!$C$7:$W$7,0))*VLOOKUP($M105,'Algorithms &amp; Assumptions'!$B$10:$H$129,6,FALSE)*(1-VLOOKUP($M105,'Algorithms &amp; Assumptions'!$B$10:$J$129,9,FALSE))
+(INDEX('ART Forecast'!$C$8:$W$127,MATCH($M105,'ART Forecast'!$B$8:$B$127,0),MATCH(R$4,'ART Forecast'!$C$7:$W$7,0))*VLOOKUP($M105,'Algorithms &amp; Assumptions'!$B$10:$H$129,7,FALSE)*VLOOKUP($M105,'Algorithms &amp; Assumptions'!$B$10:$J$129,9,FALSE)*(VLOOKUP($M105,'Algorithms &amp; Assumptions'!$B$10:$C$129,2,FALSE))))</f>
        <v>1262660.0447999993</v>
      </c>
      <c r="S105" s="62">
        <f>(INDEX('ART Totals'!$Z$128:$AT$274,MATCH($M105,'ART Totals'!$Y$128:$Y$274,0),MATCH(S$4,'ART Totals'!$Z$127:$AT$127,0))*VLOOKUP($M105,'Algorithms &amp; Assumptions'!$B$10:$H$129,5,FALSE))
+(INDEX('ART Forecast'!$C$8:$W$127,MATCH($M105,'ART Forecast'!$B$8:$B$127,0),MATCH(S$4,'ART Forecast'!$C$7:$W$7,0))*VLOOKUP($M105,'Algorithms &amp; Assumptions'!$B$10:$H$129,6,FALSE)*(1-VLOOKUP($M105,'Algorithms &amp; Assumptions'!$B$10:$J$129,9,FALSE))
+(INDEX('ART Forecast'!$C$8:$W$127,MATCH($M105,'ART Forecast'!$B$8:$B$127,0),MATCH(S$4,'ART Forecast'!$C$7:$W$7,0))*VLOOKUP($M105,'Algorithms &amp; Assumptions'!$B$10:$H$129,7,FALSE)*VLOOKUP($M105,'Algorithms &amp; Assumptions'!$B$10:$J$129,9,FALSE)*(VLOOKUP($M105,'Algorithms &amp; Assumptions'!$B$10:$C$129,2,FALSE))))</f>
        <v>1288853.4383999989</v>
      </c>
      <c r="T105" s="62">
        <f>(INDEX('ART Totals'!$Z$128:$AT$274,MATCH($M105,'ART Totals'!$Y$128:$Y$274,0),MATCH(T$4,'ART Totals'!$Z$127:$AT$127,0))*VLOOKUP($M105,'Algorithms &amp; Assumptions'!$B$10:$H$129,5,FALSE))
+(INDEX('ART Forecast'!$C$8:$W$127,MATCH($M105,'ART Forecast'!$B$8:$B$127,0),MATCH(T$4,'ART Forecast'!$C$7:$W$7,0))*VLOOKUP($M105,'Algorithms &amp; Assumptions'!$B$10:$H$129,6,FALSE)*(1-VLOOKUP($M105,'Algorithms &amp; Assumptions'!$B$10:$J$129,9,FALSE))
+(INDEX('ART Forecast'!$C$8:$W$127,MATCH($M105,'ART Forecast'!$B$8:$B$127,0),MATCH(T$4,'ART Forecast'!$C$7:$W$7,0))*VLOOKUP($M105,'Algorithms &amp; Assumptions'!$B$10:$H$129,7,FALSE)*VLOOKUP($M105,'Algorithms &amp; Assumptions'!$B$10:$J$129,9,FALSE)*(VLOOKUP($M105,'Algorithms &amp; Assumptions'!$B$10:$C$129,2,FALSE))))</f>
        <v>1315046.8319999997</v>
      </c>
      <c r="U105" s="6"/>
      <c r="V105" s="29" t="str">
        <f t="shared" si="23"/>
        <v>South Africa</v>
      </c>
      <c r="W105" s="63">
        <f>(INDEX('ART Totals'!$Z$251:$AT$370,MATCH($V105,'ART Totals'!$Y$251:$Y$370,0),MATCH(W$4,'ART Totals'!$Z$250:$AT$250,0))*VLOOKUP($V105,'Algorithms &amp; Assumptions'!$B$10:$H$129,5,FALSE))
+(INDEX('ART Forecast'!$C$131:$W$250,MATCH($V105,'ART Forecast'!$B$131:$B$250,0),MATCH(W$4,'ART Forecast'!$C$130:$W$130,0))*VLOOKUP($V105,'Algorithms &amp; Assumptions'!$B$10:$H$129,6,FALSE)*(1-VLOOKUP($V105,'Algorithms &amp; Assumptions'!$B$10:$J$129,9,FALSE))
+(INDEX('ART Forecast'!$C$131:$W$250,MATCH($V105,'ART Forecast'!$B$131:$B$250,0),MATCH(W$4,'ART Forecast'!$C$130:$W$130,0))*VLOOKUP($V105,'Algorithms &amp; Assumptions'!$B$10:$H$129,7,FALSE)*VLOOKUP($V105,'Algorithms &amp; Assumptions'!$B$10:$J$129,9,FALSE)*(VLOOKUP($V105,'Algorithms &amp; Assumptions'!$B$10:$C$129,2,FALSE))))</f>
        <v>19282.31712</v>
      </c>
      <c r="X105" s="63">
        <f>(INDEX('ART Totals'!$Z$251:$AT$370,MATCH($V105,'ART Totals'!$Y$251:$Y$370,0),MATCH(X$4,'ART Totals'!$Z$250:$AT$250,0))*VLOOKUP($V105,'Algorithms &amp; Assumptions'!$B$10:$H$129,5,FALSE))
+(INDEX('ART Forecast'!$C$131:$W$250,MATCH($V105,'ART Forecast'!$B$131:$B$250,0),MATCH(X$4,'ART Forecast'!$C$130:$W$130,0))*VLOOKUP($V105,'Algorithms &amp; Assumptions'!$B$10:$H$129,6,FALSE)*(1-VLOOKUP($V105,'Algorithms &amp; Assumptions'!$B$10:$J$129,9,FALSE))
+(INDEX('ART Forecast'!$C$131:$W$250,MATCH($V105,'ART Forecast'!$B$131:$B$250,0),MATCH(X$4,'ART Forecast'!$C$130:$W$130,0))*VLOOKUP($V105,'Algorithms &amp; Assumptions'!$B$10:$H$129,7,FALSE)*VLOOKUP($V105,'Algorithms &amp; Assumptions'!$B$10:$J$129,9,FALSE)*(VLOOKUP($V105,'Algorithms &amp; Assumptions'!$B$10:$C$129,2,FALSE))))</f>
        <v>16740.125599999999</v>
      </c>
      <c r="Y105" s="63">
        <f>(INDEX('ART Totals'!$Z$251:$AT$370,MATCH($V105,'ART Totals'!$Y$251:$Y$370,0),MATCH(Y$4,'ART Totals'!$Z$250:$AT$250,0))*VLOOKUP($V105,'Algorithms &amp; Assumptions'!$B$10:$H$129,5,FALSE))
+(INDEX('ART Forecast'!$C$131:$W$250,MATCH($V105,'ART Forecast'!$B$131:$B$250,0),MATCH(Y$4,'ART Forecast'!$C$130:$W$130,0))*VLOOKUP($V105,'Algorithms &amp; Assumptions'!$B$10:$H$129,6,FALSE)*(1-VLOOKUP($V105,'Algorithms &amp; Assumptions'!$B$10:$J$129,9,FALSE))
+(INDEX('ART Forecast'!$C$131:$W$250,MATCH($V105,'ART Forecast'!$B$131:$B$250,0),MATCH(Y$4,'ART Forecast'!$C$130:$W$130,0))*VLOOKUP($V105,'Algorithms &amp; Assumptions'!$B$10:$H$129,7,FALSE)*VLOOKUP($V105,'Algorithms &amp; Assumptions'!$B$10:$J$129,9,FALSE)*(VLOOKUP($V105,'Algorithms &amp; Assumptions'!$B$10:$C$129,2,FALSE))))</f>
        <v>14209.154079999997</v>
      </c>
      <c r="Z105" s="63">
        <f>(INDEX('ART Totals'!$Z$251:$AT$370,MATCH($V105,'ART Totals'!$Y$251:$Y$370,0),MATCH(Z$4,'ART Totals'!$Z$250:$AT$250,0))*VLOOKUP($V105,'Algorithms &amp; Assumptions'!$B$10:$H$129,5,FALSE))
+(INDEX('ART Forecast'!$C$131:$W$250,MATCH($V105,'ART Forecast'!$B$131:$B$250,0),MATCH(Z$4,'ART Forecast'!$C$130:$W$130,0))*VLOOKUP($V105,'Algorithms &amp; Assumptions'!$B$10:$H$129,6,FALSE)*(1-VLOOKUP($V105,'Algorithms &amp; Assumptions'!$B$10:$J$129,9,FALSE))
+(INDEX('ART Forecast'!$C$131:$W$250,MATCH($V105,'ART Forecast'!$B$131:$B$250,0),MATCH(Z$4,'ART Forecast'!$C$130:$W$130,0))*VLOOKUP($V105,'Algorithms &amp; Assumptions'!$B$10:$H$129,7,FALSE)*VLOOKUP($V105,'Algorithms &amp; Assumptions'!$B$10:$J$129,9,FALSE)*(VLOOKUP($V105,'Algorithms &amp; Assumptions'!$B$10:$C$129,2,FALSE))))</f>
        <v>11678.182559999994</v>
      </c>
      <c r="AA105" s="63">
        <f>(INDEX('ART Totals'!$Z$251:$AT$370,MATCH($V105,'ART Totals'!$Y$251:$Y$370,0),MATCH(AA$4,'ART Totals'!$Z$250:$AT$250,0))*VLOOKUP($V105,'Algorithms &amp; Assumptions'!$B$10:$H$129,5,FALSE))
+(INDEX('ART Forecast'!$C$131:$W$250,MATCH($V105,'ART Forecast'!$B$131:$B$250,0),MATCH(AA$4,'ART Forecast'!$C$130:$W$130,0))*VLOOKUP($V105,'Algorithms &amp; Assumptions'!$B$10:$H$129,6,FALSE)*(1-VLOOKUP($V105,'Algorithms &amp; Assumptions'!$B$10:$J$129,9,FALSE))
+(INDEX('ART Forecast'!$C$131:$W$250,MATCH($V105,'ART Forecast'!$B$131:$B$250,0),MATCH(AA$4,'ART Forecast'!$C$130:$W$130,0))*VLOOKUP($V105,'Algorithms &amp; Assumptions'!$B$10:$H$129,7,FALSE)*VLOOKUP($V105,'Algorithms &amp; Assumptions'!$B$10:$J$129,9,FALSE)*(VLOOKUP($V105,'Algorithms &amp; Assumptions'!$B$10:$C$129,2,FALSE))))</f>
        <v>9147.211039999991</v>
      </c>
      <c r="AB105" s="63">
        <f>(INDEX('ART Totals'!$Z$251:$AT$370,MATCH($V105,'ART Totals'!$Y$251:$Y$370,0),MATCH(AB$4,'ART Totals'!$Z$250:$AT$250,0))*VLOOKUP($V105,'Algorithms &amp; Assumptions'!$B$10:$H$129,5,FALSE))
+(INDEX('ART Forecast'!$C$131:$W$250,MATCH($V105,'ART Forecast'!$B$131:$B$250,0),MATCH(AB$4,'ART Forecast'!$C$130:$W$130,0))*VLOOKUP($V105,'Algorithms &amp; Assumptions'!$B$10:$H$129,6,FALSE)*(1-VLOOKUP($V105,'Algorithms &amp; Assumptions'!$B$10:$J$129,9,FALSE))
+(INDEX('ART Forecast'!$C$131:$W$250,MATCH($V105,'ART Forecast'!$B$131:$B$250,0),MATCH(AB$4,'ART Forecast'!$C$130:$W$130,0))*VLOOKUP($V105,'Algorithms &amp; Assumptions'!$B$10:$H$129,7,FALSE)*VLOOKUP($V105,'Algorithms &amp; Assumptions'!$B$10:$J$129,9,FALSE)*(VLOOKUP($V105,'Algorithms &amp; Assumptions'!$B$10:$C$129,2,FALSE))))</f>
        <v>6616.2395200000046</v>
      </c>
      <c r="AC105" s="63">
        <f>(INDEX('ART Totals'!$Z$251:$AT$370,MATCH($V105,'ART Totals'!$Y$251:$Y$370,0),MATCH(AC$4,'ART Totals'!$Z$250:$AT$250,0))*VLOOKUP($V105,'Algorithms &amp; Assumptions'!$B$10:$H$129,5,FALSE))
+(INDEX('ART Forecast'!$C$131:$W$250,MATCH($V105,'ART Forecast'!$B$131:$B$250,0),MATCH(AC$4,'ART Forecast'!$C$130:$W$130,0))*VLOOKUP($V105,'Algorithms &amp; Assumptions'!$B$10:$H$129,6,FALSE)*(1-VLOOKUP($V105,'Algorithms &amp; Assumptions'!$B$10:$J$129,9,FALSE))
+(INDEX('ART Forecast'!$C$131:$W$250,MATCH($V105,'ART Forecast'!$B$131:$B$250,0),MATCH(AC$4,'ART Forecast'!$C$130:$W$130,0))*VLOOKUP($V105,'Algorithms &amp; Assumptions'!$B$10:$H$129,7,FALSE)*VLOOKUP($V105,'Algorithms &amp; Assumptions'!$B$10:$J$129,9,FALSE)*(VLOOKUP($V105,'Algorithms &amp; Assumptions'!$B$10:$C$129,2,FALSE))))</f>
        <v>4279.0879999999979</v>
      </c>
    </row>
    <row r="106" spans="2:29" x14ac:dyDescent="0.35">
      <c r="B106" s="29" t="str">
        <f>'ART Totals'!B105</f>
        <v>South Sudan</v>
      </c>
      <c r="C106" s="25">
        <f t="shared" si="15"/>
        <v>13961.531320000004</v>
      </c>
      <c r="D106" s="25">
        <f t="shared" si="16"/>
        <v>15607.291663333337</v>
      </c>
      <c r="E106" s="25">
        <f t="shared" si="17"/>
        <v>16586.727006666668</v>
      </c>
      <c r="F106" s="25">
        <f t="shared" si="18"/>
        <v>17566.162349999999</v>
      </c>
      <c r="G106" s="25">
        <f t="shared" si="19"/>
        <v>18545.597693333326</v>
      </c>
      <c r="H106" s="25">
        <f t="shared" si="20"/>
        <v>19525.033036666668</v>
      </c>
      <c r="I106" s="25">
        <f t="shared" si="21"/>
        <v>20504.468379999998</v>
      </c>
      <c r="M106" s="29" t="str">
        <f t="shared" si="22"/>
        <v>South Sudan</v>
      </c>
      <c r="N106" s="62">
        <f>(INDEX('ART Totals'!$Z$128:$AT$274,MATCH($M106,'ART Totals'!$Y$128:$Y$274,0),MATCH(N$4,'ART Totals'!$Z$127:$AT$127,0))*VLOOKUP($M106,'Algorithms &amp; Assumptions'!$B$10:$H$129,5,FALSE))
+(INDEX('ART Forecast'!$C$8:$W$127,MATCH($M106,'ART Forecast'!$B$8:$B$127,0),MATCH(N$4,'ART Forecast'!$C$7:$W$7,0))*VLOOKUP($M106,'Algorithms &amp; Assumptions'!$B$10:$H$129,6,FALSE)*(1-VLOOKUP($M106,'Algorithms &amp; Assumptions'!$B$10:$J$129,9,FALSE))
+(INDEX('ART Forecast'!$C$8:$W$127,MATCH($M106,'ART Forecast'!$B$8:$B$127,0),MATCH(N$4,'ART Forecast'!$C$7:$W$7,0))*VLOOKUP($M106,'Algorithms &amp; Assumptions'!$B$10:$H$129,7,FALSE)*VLOOKUP($M106,'Algorithms &amp; Assumptions'!$B$10:$J$129,9,FALSE)*(VLOOKUP($M106,'Algorithms &amp; Assumptions'!$B$10:$C$129,2,FALSE))))</f>
        <v>12982.786850000004</v>
      </c>
      <c r="O106" s="62">
        <f>(INDEX('ART Totals'!$Z$128:$AT$274,MATCH($M106,'ART Totals'!$Y$128:$Y$274,0),MATCH(O$4,'ART Totals'!$Z$127:$AT$127,0))*VLOOKUP($M106,'Algorithms &amp; Assumptions'!$B$10:$H$129,5,FALSE))
+(INDEX('ART Forecast'!$C$8:$W$127,MATCH($M106,'ART Forecast'!$B$8:$B$127,0),MATCH(O$4,'ART Forecast'!$C$7:$W$7,0))*VLOOKUP($M106,'Algorithms &amp; Assumptions'!$B$10:$H$129,6,FALSE)*(1-VLOOKUP($M106,'Algorithms &amp; Assumptions'!$B$10:$J$129,9,FALSE))
+(INDEX('ART Forecast'!$C$8:$W$127,MATCH($M106,'ART Forecast'!$B$8:$B$127,0),MATCH(O$4,'ART Forecast'!$C$7:$W$7,0))*VLOOKUP($M106,'Algorithms &amp; Assumptions'!$B$10:$H$129,7,FALSE)*VLOOKUP($M106,'Algorithms &amp; Assumptions'!$B$10:$J$129,9,FALSE)*(VLOOKUP($M106,'Algorithms &amp; Assumptions'!$B$10:$C$129,2,FALSE))))</f>
        <v>14756.575423333337</v>
      </c>
      <c r="P106" s="62">
        <f>(INDEX('ART Totals'!$Z$128:$AT$274,MATCH($M106,'ART Totals'!$Y$128:$Y$274,0),MATCH(P$4,'ART Totals'!$Z$127:$AT$127,0))*VLOOKUP($M106,'Algorithms &amp; Assumptions'!$B$10:$H$129,5,FALSE))
+(INDEX('ART Forecast'!$C$8:$W$127,MATCH($M106,'ART Forecast'!$B$8:$B$127,0),MATCH(P$4,'ART Forecast'!$C$7:$W$7,0))*VLOOKUP($M106,'Algorithms &amp; Assumptions'!$B$10:$H$129,6,FALSE)*(1-VLOOKUP($M106,'Algorithms &amp; Assumptions'!$B$10:$J$129,9,FALSE))
+(INDEX('ART Forecast'!$C$8:$W$127,MATCH($M106,'ART Forecast'!$B$8:$B$127,0),MATCH(P$4,'ART Forecast'!$C$7:$W$7,0))*VLOOKUP($M106,'Algorithms &amp; Assumptions'!$B$10:$H$129,7,FALSE)*VLOOKUP($M106,'Algorithms &amp; Assumptions'!$B$10:$J$129,9,FALSE)*(VLOOKUP($M106,'Algorithms &amp; Assumptions'!$B$10:$C$129,2,FALSE))))</f>
        <v>15683.583996666668</v>
      </c>
      <c r="Q106" s="62">
        <f>(INDEX('ART Totals'!$Z$128:$AT$274,MATCH($M106,'ART Totals'!$Y$128:$Y$274,0),MATCH(Q$4,'ART Totals'!$Z$127:$AT$127,0))*VLOOKUP($M106,'Algorithms &amp; Assumptions'!$B$10:$H$129,5,FALSE))
+(INDEX('ART Forecast'!$C$8:$W$127,MATCH($M106,'ART Forecast'!$B$8:$B$127,0),MATCH(Q$4,'ART Forecast'!$C$7:$W$7,0))*VLOOKUP($M106,'Algorithms &amp; Assumptions'!$B$10:$H$129,6,FALSE)*(1-VLOOKUP($M106,'Algorithms &amp; Assumptions'!$B$10:$J$129,9,FALSE))
+(INDEX('ART Forecast'!$C$8:$W$127,MATCH($M106,'ART Forecast'!$B$8:$B$127,0),MATCH(Q$4,'ART Forecast'!$C$7:$W$7,0))*VLOOKUP($M106,'Algorithms &amp; Assumptions'!$B$10:$H$129,7,FALSE)*VLOOKUP($M106,'Algorithms &amp; Assumptions'!$B$10:$J$129,9,FALSE)*(VLOOKUP($M106,'Algorithms &amp; Assumptions'!$B$10:$C$129,2,FALSE))))</f>
        <v>16610.592569999997</v>
      </c>
      <c r="R106" s="62">
        <f>(INDEX('ART Totals'!$Z$128:$AT$274,MATCH($M106,'ART Totals'!$Y$128:$Y$274,0),MATCH(R$4,'ART Totals'!$Z$127:$AT$127,0))*VLOOKUP($M106,'Algorithms &amp; Assumptions'!$B$10:$H$129,5,FALSE))
+(INDEX('ART Forecast'!$C$8:$W$127,MATCH($M106,'ART Forecast'!$B$8:$B$127,0),MATCH(R$4,'ART Forecast'!$C$7:$W$7,0))*VLOOKUP($M106,'Algorithms &amp; Assumptions'!$B$10:$H$129,6,FALSE)*(1-VLOOKUP($M106,'Algorithms &amp; Assumptions'!$B$10:$J$129,9,FALSE))
+(INDEX('ART Forecast'!$C$8:$W$127,MATCH($M106,'ART Forecast'!$B$8:$B$127,0),MATCH(R$4,'ART Forecast'!$C$7:$W$7,0))*VLOOKUP($M106,'Algorithms &amp; Assumptions'!$B$10:$H$129,7,FALSE)*VLOOKUP($M106,'Algorithms &amp; Assumptions'!$B$10:$J$129,9,FALSE)*(VLOOKUP($M106,'Algorithms &amp; Assumptions'!$B$10:$C$129,2,FALSE))))</f>
        <v>17537.601143333326</v>
      </c>
      <c r="S106" s="62">
        <f>(INDEX('ART Totals'!$Z$128:$AT$274,MATCH($M106,'ART Totals'!$Y$128:$Y$274,0),MATCH(S$4,'ART Totals'!$Z$127:$AT$127,0))*VLOOKUP($M106,'Algorithms &amp; Assumptions'!$B$10:$H$129,5,FALSE))
+(INDEX('ART Forecast'!$C$8:$W$127,MATCH($M106,'ART Forecast'!$B$8:$B$127,0),MATCH(S$4,'ART Forecast'!$C$7:$W$7,0))*VLOOKUP($M106,'Algorithms &amp; Assumptions'!$B$10:$H$129,6,FALSE)*(1-VLOOKUP($M106,'Algorithms &amp; Assumptions'!$B$10:$J$129,9,FALSE))
+(INDEX('ART Forecast'!$C$8:$W$127,MATCH($M106,'ART Forecast'!$B$8:$B$127,0),MATCH(S$4,'ART Forecast'!$C$7:$W$7,0))*VLOOKUP($M106,'Algorithms &amp; Assumptions'!$B$10:$H$129,7,FALSE)*VLOOKUP($M106,'Algorithms &amp; Assumptions'!$B$10:$J$129,9,FALSE)*(VLOOKUP($M106,'Algorithms &amp; Assumptions'!$B$10:$C$129,2,FALSE))))</f>
        <v>18464.609716666666</v>
      </c>
      <c r="T106" s="62">
        <f>(INDEX('ART Totals'!$Z$128:$AT$274,MATCH($M106,'ART Totals'!$Y$128:$Y$274,0),MATCH(T$4,'ART Totals'!$Z$127:$AT$127,0))*VLOOKUP($M106,'Algorithms &amp; Assumptions'!$B$10:$H$129,5,FALSE))
+(INDEX('ART Forecast'!$C$8:$W$127,MATCH($M106,'ART Forecast'!$B$8:$B$127,0),MATCH(T$4,'ART Forecast'!$C$7:$W$7,0))*VLOOKUP($M106,'Algorithms &amp; Assumptions'!$B$10:$H$129,6,FALSE)*(1-VLOOKUP($M106,'Algorithms &amp; Assumptions'!$B$10:$J$129,9,FALSE))
+(INDEX('ART Forecast'!$C$8:$W$127,MATCH($M106,'ART Forecast'!$B$8:$B$127,0),MATCH(T$4,'ART Forecast'!$C$7:$W$7,0))*VLOOKUP($M106,'Algorithms &amp; Assumptions'!$B$10:$H$129,7,FALSE)*VLOOKUP($M106,'Algorithms &amp; Assumptions'!$B$10:$J$129,9,FALSE)*(VLOOKUP($M106,'Algorithms &amp; Assumptions'!$B$10:$C$129,2,FALSE))))</f>
        <v>19391.618289999999</v>
      </c>
      <c r="U106" s="6"/>
      <c r="V106" s="29" t="str">
        <f t="shared" si="23"/>
        <v>South Sudan</v>
      </c>
      <c r="W106" s="63">
        <f>(INDEX('ART Totals'!$Z$251:$AT$370,MATCH($V106,'ART Totals'!$Y$251:$Y$370,0),MATCH(W$4,'ART Totals'!$Z$250:$AT$250,0))*VLOOKUP($V106,'Algorithms &amp; Assumptions'!$B$10:$H$129,5,FALSE))
+(INDEX('ART Forecast'!$C$131:$W$250,MATCH($V106,'ART Forecast'!$B$131:$B$250,0),MATCH(W$4,'ART Forecast'!$C$130:$W$130,0))*VLOOKUP($V106,'Algorithms &amp; Assumptions'!$B$10:$H$129,6,FALSE)*(1-VLOOKUP($V106,'Algorithms &amp; Assumptions'!$B$10:$J$129,9,FALSE))
+(INDEX('ART Forecast'!$C$131:$W$250,MATCH($V106,'ART Forecast'!$B$131:$B$250,0),MATCH(W$4,'ART Forecast'!$C$130:$W$130,0))*VLOOKUP($V106,'Algorithms &amp; Assumptions'!$B$10:$H$129,7,FALSE)*VLOOKUP($V106,'Algorithms &amp; Assumptions'!$B$10:$J$129,9,FALSE)*(VLOOKUP($V106,'Algorithms &amp; Assumptions'!$B$10:$C$129,2,FALSE))))</f>
        <v>978.74447000000009</v>
      </c>
      <c r="X106" s="63">
        <f>(INDEX('ART Totals'!$Z$251:$AT$370,MATCH($V106,'ART Totals'!$Y$251:$Y$370,0),MATCH(X$4,'ART Totals'!$Z$250:$AT$250,0))*VLOOKUP($V106,'Algorithms &amp; Assumptions'!$B$10:$H$129,5,FALSE))
+(INDEX('ART Forecast'!$C$131:$W$250,MATCH($V106,'ART Forecast'!$B$131:$B$250,0),MATCH(X$4,'ART Forecast'!$C$130:$W$130,0))*VLOOKUP($V106,'Algorithms &amp; Assumptions'!$B$10:$H$129,6,FALSE)*(1-VLOOKUP($V106,'Algorithms &amp; Assumptions'!$B$10:$J$129,9,FALSE))
+(INDEX('ART Forecast'!$C$131:$W$250,MATCH($V106,'ART Forecast'!$B$131:$B$250,0),MATCH(X$4,'ART Forecast'!$C$130:$W$130,0))*VLOOKUP($V106,'Algorithms &amp; Assumptions'!$B$10:$H$129,7,FALSE)*VLOOKUP($V106,'Algorithms &amp; Assumptions'!$B$10:$J$129,9,FALSE)*(VLOOKUP($V106,'Algorithms &amp; Assumptions'!$B$10:$C$129,2,FALSE))))</f>
        <v>850.7162400000002</v>
      </c>
      <c r="Y106" s="63">
        <f>(INDEX('ART Totals'!$Z$251:$AT$370,MATCH($V106,'ART Totals'!$Y$251:$Y$370,0),MATCH(Y$4,'ART Totals'!$Z$250:$AT$250,0))*VLOOKUP($V106,'Algorithms &amp; Assumptions'!$B$10:$H$129,5,FALSE))
+(INDEX('ART Forecast'!$C$131:$W$250,MATCH($V106,'ART Forecast'!$B$131:$B$250,0),MATCH(Y$4,'ART Forecast'!$C$130:$W$130,0))*VLOOKUP($V106,'Algorithms &amp; Assumptions'!$B$10:$H$129,6,FALSE)*(1-VLOOKUP($V106,'Algorithms &amp; Assumptions'!$B$10:$J$129,9,FALSE))
+(INDEX('ART Forecast'!$C$131:$W$250,MATCH($V106,'ART Forecast'!$B$131:$B$250,0),MATCH(Y$4,'ART Forecast'!$C$130:$W$130,0))*VLOOKUP($V106,'Algorithms &amp; Assumptions'!$B$10:$H$129,7,FALSE)*VLOOKUP($V106,'Algorithms &amp; Assumptions'!$B$10:$J$129,9,FALSE)*(VLOOKUP($V106,'Algorithms &amp; Assumptions'!$B$10:$C$129,2,FALSE))))</f>
        <v>903.14301</v>
      </c>
      <c r="Z106" s="63">
        <f>(INDEX('ART Totals'!$Z$251:$AT$370,MATCH($V106,'ART Totals'!$Y$251:$Y$370,0),MATCH(Z$4,'ART Totals'!$Z$250:$AT$250,0))*VLOOKUP($V106,'Algorithms &amp; Assumptions'!$B$10:$H$129,5,FALSE))
+(INDEX('ART Forecast'!$C$131:$W$250,MATCH($V106,'ART Forecast'!$B$131:$B$250,0),MATCH(Z$4,'ART Forecast'!$C$130:$W$130,0))*VLOOKUP($V106,'Algorithms &amp; Assumptions'!$B$10:$H$129,6,FALSE)*(1-VLOOKUP($V106,'Algorithms &amp; Assumptions'!$B$10:$J$129,9,FALSE))
+(INDEX('ART Forecast'!$C$131:$W$250,MATCH($V106,'ART Forecast'!$B$131:$B$250,0),MATCH(Z$4,'ART Forecast'!$C$130:$W$130,0))*VLOOKUP($V106,'Algorithms &amp; Assumptions'!$B$10:$H$129,7,FALSE)*VLOOKUP($V106,'Algorithms &amp; Assumptions'!$B$10:$J$129,9,FALSE)*(VLOOKUP($V106,'Algorithms &amp; Assumptions'!$B$10:$C$129,2,FALSE))))</f>
        <v>955.56978000000026</v>
      </c>
      <c r="AA106" s="63">
        <f>(INDEX('ART Totals'!$Z$251:$AT$370,MATCH($V106,'ART Totals'!$Y$251:$Y$370,0),MATCH(AA$4,'ART Totals'!$Z$250:$AT$250,0))*VLOOKUP($V106,'Algorithms &amp; Assumptions'!$B$10:$H$129,5,FALSE))
+(INDEX('ART Forecast'!$C$131:$W$250,MATCH($V106,'ART Forecast'!$B$131:$B$250,0),MATCH(AA$4,'ART Forecast'!$C$130:$W$130,0))*VLOOKUP($V106,'Algorithms &amp; Assumptions'!$B$10:$H$129,6,FALSE)*(1-VLOOKUP($V106,'Algorithms &amp; Assumptions'!$B$10:$J$129,9,FALSE))
+(INDEX('ART Forecast'!$C$131:$W$250,MATCH($V106,'ART Forecast'!$B$131:$B$250,0),MATCH(AA$4,'ART Forecast'!$C$130:$W$130,0))*VLOOKUP($V106,'Algorithms &amp; Assumptions'!$B$10:$H$129,7,FALSE)*VLOOKUP($V106,'Algorithms &amp; Assumptions'!$B$10:$J$129,9,FALSE)*(VLOOKUP($V106,'Algorithms &amp; Assumptions'!$B$10:$C$129,2,FALSE))))</f>
        <v>1007.9965499999998</v>
      </c>
      <c r="AB106" s="63">
        <f>(INDEX('ART Totals'!$Z$251:$AT$370,MATCH($V106,'ART Totals'!$Y$251:$Y$370,0),MATCH(AB$4,'ART Totals'!$Z$250:$AT$250,0))*VLOOKUP($V106,'Algorithms &amp; Assumptions'!$B$10:$H$129,5,FALSE))
+(INDEX('ART Forecast'!$C$131:$W$250,MATCH($V106,'ART Forecast'!$B$131:$B$250,0),MATCH(AB$4,'ART Forecast'!$C$130:$W$130,0))*VLOOKUP($V106,'Algorithms &amp; Assumptions'!$B$10:$H$129,6,FALSE)*(1-VLOOKUP($V106,'Algorithms &amp; Assumptions'!$B$10:$J$129,9,FALSE))
+(INDEX('ART Forecast'!$C$131:$W$250,MATCH($V106,'ART Forecast'!$B$131:$B$250,0),MATCH(AB$4,'ART Forecast'!$C$130:$W$130,0))*VLOOKUP($V106,'Algorithms &amp; Assumptions'!$B$10:$H$129,7,FALSE)*VLOOKUP($V106,'Algorithms &amp; Assumptions'!$B$10:$J$129,9,FALSE)*(VLOOKUP($V106,'Algorithms &amp; Assumptions'!$B$10:$C$129,2,FALSE))))</f>
        <v>1060.4233200000001</v>
      </c>
      <c r="AC106" s="63">
        <f>(INDEX('ART Totals'!$Z$251:$AT$370,MATCH($V106,'ART Totals'!$Y$251:$Y$370,0),MATCH(AC$4,'ART Totals'!$Z$250:$AT$250,0))*VLOOKUP($V106,'Algorithms &amp; Assumptions'!$B$10:$H$129,5,FALSE))
+(INDEX('ART Forecast'!$C$131:$W$250,MATCH($V106,'ART Forecast'!$B$131:$B$250,0),MATCH(AC$4,'ART Forecast'!$C$130:$W$130,0))*VLOOKUP($V106,'Algorithms &amp; Assumptions'!$B$10:$H$129,6,FALSE)*(1-VLOOKUP($V106,'Algorithms &amp; Assumptions'!$B$10:$J$129,9,FALSE))
+(INDEX('ART Forecast'!$C$131:$W$250,MATCH($V106,'ART Forecast'!$B$131:$B$250,0),MATCH(AC$4,'ART Forecast'!$C$130:$W$130,0))*VLOOKUP($V106,'Algorithms &amp; Assumptions'!$B$10:$H$129,7,FALSE)*VLOOKUP($V106,'Algorithms &amp; Assumptions'!$B$10:$J$129,9,FALSE)*(VLOOKUP($V106,'Algorithms &amp; Assumptions'!$B$10:$C$129,2,FALSE))))</f>
        <v>1112.8500900000004</v>
      </c>
    </row>
    <row r="107" spans="2:29" x14ac:dyDescent="0.35">
      <c r="B107" s="29" t="str">
        <f>'ART Totals'!B106</f>
        <v>Sri Lanka</v>
      </c>
      <c r="C107" s="25">
        <f t="shared" si="15"/>
        <v>1118.2485600000005</v>
      </c>
      <c r="D107" s="25">
        <f t="shared" si="16"/>
        <v>1111.5152400000004</v>
      </c>
      <c r="E107" s="25">
        <f t="shared" si="17"/>
        <v>1192.6535866666668</v>
      </c>
      <c r="F107" s="25">
        <f t="shared" si="18"/>
        <v>1273.7919333333336</v>
      </c>
      <c r="G107" s="25">
        <f t="shared" si="19"/>
        <v>1354.9302799999998</v>
      </c>
      <c r="H107" s="25">
        <f t="shared" si="20"/>
        <v>1411.9214049382281</v>
      </c>
      <c r="I107" s="25">
        <f t="shared" si="21"/>
        <v>1187.9198204115032</v>
      </c>
      <c r="M107" s="29" t="str">
        <f t="shared" si="22"/>
        <v>Sri Lanka</v>
      </c>
      <c r="N107" s="62">
        <f>(INDEX('ART Totals'!$Z$128:$AT$274,MATCH($M107,'ART Totals'!$Y$128:$Y$274,0),MATCH(N$4,'ART Totals'!$Z$127:$AT$127,0))*VLOOKUP($M107,'Algorithms &amp; Assumptions'!$B$10:$H$129,5,FALSE))
+(INDEX('ART Forecast'!$C$8:$W$127,MATCH($M107,'ART Forecast'!$B$8:$B$127,0),MATCH(N$4,'ART Forecast'!$C$7:$W$7,0))*VLOOKUP($M107,'Algorithms &amp; Assumptions'!$B$10:$H$129,6,FALSE)*(1-VLOOKUP($M107,'Algorithms &amp; Assumptions'!$B$10:$J$129,9,FALSE))
+(INDEX('ART Forecast'!$C$8:$W$127,MATCH($M107,'ART Forecast'!$B$8:$B$127,0),MATCH(N$4,'ART Forecast'!$C$7:$W$7,0))*VLOOKUP($M107,'Algorithms &amp; Assumptions'!$B$10:$H$129,7,FALSE)*VLOOKUP($M107,'Algorithms &amp; Assumptions'!$B$10:$J$129,9,FALSE)*(VLOOKUP($M107,'Algorithms &amp; Assumptions'!$B$10:$C$129,2,FALSE))))</f>
        <v>1111.2393600000005</v>
      </c>
      <c r="O107" s="62">
        <f>(INDEX('ART Totals'!$Z$128:$AT$274,MATCH($M107,'ART Totals'!$Y$128:$Y$274,0),MATCH(O$4,'ART Totals'!$Z$127:$AT$127,0))*VLOOKUP($M107,'Algorithms &amp; Assumptions'!$B$10:$H$129,5,FALSE))
+(INDEX('ART Forecast'!$C$8:$W$127,MATCH($M107,'ART Forecast'!$B$8:$B$127,0),MATCH(O$4,'ART Forecast'!$C$7:$W$7,0))*VLOOKUP($M107,'Algorithms &amp; Assumptions'!$B$10:$H$129,6,FALSE)*(1-VLOOKUP($M107,'Algorithms &amp; Assumptions'!$B$10:$J$129,9,FALSE))
+(INDEX('ART Forecast'!$C$8:$W$127,MATCH($M107,'ART Forecast'!$B$8:$B$127,0),MATCH(O$4,'ART Forecast'!$C$7:$W$7,0))*VLOOKUP($M107,'Algorithms &amp; Assumptions'!$B$10:$H$129,7,FALSE)*VLOOKUP($M107,'Algorithms &amp; Assumptions'!$B$10:$J$129,9,FALSE)*(VLOOKUP($M107,'Algorithms &amp; Assumptions'!$B$10:$C$129,2,FALSE))))</f>
        <v>1103.6643200000003</v>
      </c>
      <c r="P107" s="62">
        <f>(INDEX('ART Totals'!$Z$128:$AT$274,MATCH($M107,'ART Totals'!$Y$128:$Y$274,0),MATCH(P$4,'ART Totals'!$Z$127:$AT$127,0))*VLOOKUP($M107,'Algorithms &amp; Assumptions'!$B$10:$H$129,5,FALSE))
+(INDEX('ART Forecast'!$C$8:$W$127,MATCH($M107,'ART Forecast'!$B$8:$B$127,0),MATCH(P$4,'ART Forecast'!$C$7:$W$7,0))*VLOOKUP($M107,'Algorithms &amp; Assumptions'!$B$10:$H$129,6,FALSE)*(1-VLOOKUP($M107,'Algorithms &amp; Assumptions'!$B$10:$J$129,9,FALSE))
+(INDEX('ART Forecast'!$C$8:$W$127,MATCH($M107,'ART Forecast'!$B$8:$B$127,0),MATCH(P$4,'ART Forecast'!$C$7:$W$7,0))*VLOOKUP($M107,'Algorithms &amp; Assumptions'!$B$10:$H$129,7,FALSE)*VLOOKUP($M107,'Algorithms &amp; Assumptions'!$B$10:$J$129,9,FALSE)*(VLOOKUP($M107,'Algorithms &amp; Assumptions'!$B$10:$C$129,2,FALSE))))</f>
        <v>1185.5192800000002</v>
      </c>
      <c r="Q107" s="62">
        <f>(INDEX('ART Totals'!$Z$128:$AT$274,MATCH($M107,'ART Totals'!$Y$128:$Y$274,0),MATCH(Q$4,'ART Totals'!$Z$127:$AT$127,0))*VLOOKUP($M107,'Algorithms &amp; Assumptions'!$B$10:$H$129,5,FALSE))
+(INDEX('ART Forecast'!$C$8:$W$127,MATCH($M107,'ART Forecast'!$B$8:$B$127,0),MATCH(Q$4,'ART Forecast'!$C$7:$W$7,0))*VLOOKUP($M107,'Algorithms &amp; Assumptions'!$B$10:$H$129,6,FALSE)*(1-VLOOKUP($M107,'Algorithms &amp; Assumptions'!$B$10:$J$129,9,FALSE))
+(INDEX('ART Forecast'!$C$8:$W$127,MATCH($M107,'ART Forecast'!$B$8:$B$127,0),MATCH(Q$4,'ART Forecast'!$C$7:$W$7,0))*VLOOKUP($M107,'Algorithms &amp; Assumptions'!$B$10:$H$129,7,FALSE)*VLOOKUP($M107,'Algorithms &amp; Assumptions'!$B$10:$J$129,9,FALSE)*(VLOOKUP($M107,'Algorithms &amp; Assumptions'!$B$10:$C$129,2,FALSE))))</f>
        <v>1267.3742400000003</v>
      </c>
      <c r="R107" s="62">
        <f>(INDEX('ART Totals'!$Z$128:$AT$274,MATCH($M107,'ART Totals'!$Y$128:$Y$274,0),MATCH(R$4,'ART Totals'!$Z$127:$AT$127,0))*VLOOKUP($M107,'Algorithms &amp; Assumptions'!$B$10:$H$129,5,FALSE))
+(INDEX('ART Forecast'!$C$8:$W$127,MATCH($M107,'ART Forecast'!$B$8:$B$127,0),MATCH(R$4,'ART Forecast'!$C$7:$W$7,0))*VLOOKUP($M107,'Algorithms &amp; Assumptions'!$B$10:$H$129,6,FALSE)*(1-VLOOKUP($M107,'Algorithms &amp; Assumptions'!$B$10:$J$129,9,FALSE))
+(INDEX('ART Forecast'!$C$8:$W$127,MATCH($M107,'ART Forecast'!$B$8:$B$127,0),MATCH(R$4,'ART Forecast'!$C$7:$W$7,0))*VLOOKUP($M107,'Algorithms &amp; Assumptions'!$B$10:$H$129,7,FALSE)*VLOOKUP($M107,'Algorithms &amp; Assumptions'!$B$10:$J$129,9,FALSE)*(VLOOKUP($M107,'Algorithms &amp; Assumptions'!$B$10:$C$129,2,FALSE))))</f>
        <v>1349.2291999999998</v>
      </c>
      <c r="S107" s="62">
        <f>(INDEX('ART Totals'!$Z$128:$AT$274,MATCH($M107,'ART Totals'!$Y$128:$Y$274,0),MATCH(S$4,'ART Totals'!$Z$127:$AT$127,0))*VLOOKUP($M107,'Algorithms &amp; Assumptions'!$B$10:$H$129,5,FALSE))
+(INDEX('ART Forecast'!$C$8:$W$127,MATCH($M107,'ART Forecast'!$B$8:$B$127,0),MATCH(S$4,'ART Forecast'!$C$7:$W$7,0))*VLOOKUP($M107,'Algorithms &amp; Assumptions'!$B$10:$H$129,6,FALSE)*(1-VLOOKUP($M107,'Algorithms &amp; Assumptions'!$B$10:$J$129,9,FALSE))
+(INDEX('ART Forecast'!$C$8:$W$127,MATCH($M107,'ART Forecast'!$B$8:$B$127,0),MATCH(S$4,'ART Forecast'!$C$7:$W$7,0))*VLOOKUP($M107,'Algorithms &amp; Assumptions'!$B$10:$H$129,7,FALSE)*VLOOKUP($M107,'Algorithms &amp; Assumptions'!$B$10:$J$129,9,FALSE)*(VLOOKUP($M107,'Algorithms &amp; Assumptions'!$B$10:$C$129,2,FALSE))))</f>
        <v>1406.9369382715613</v>
      </c>
      <c r="T107" s="62">
        <f>(INDEX('ART Totals'!$Z$128:$AT$274,MATCH($M107,'ART Totals'!$Y$128:$Y$274,0),MATCH(T$4,'ART Totals'!$Z$127:$AT$127,0))*VLOOKUP($M107,'Algorithms &amp; Assumptions'!$B$10:$H$129,5,FALSE))
+(INDEX('ART Forecast'!$C$8:$W$127,MATCH($M107,'ART Forecast'!$B$8:$B$127,0),MATCH(T$4,'ART Forecast'!$C$7:$W$7,0))*VLOOKUP($M107,'Algorithms &amp; Assumptions'!$B$10:$H$129,6,FALSE)*(1-VLOOKUP($M107,'Algorithms &amp; Assumptions'!$B$10:$J$129,9,FALSE))
+(INDEX('ART Forecast'!$C$8:$W$127,MATCH($M107,'ART Forecast'!$B$8:$B$127,0),MATCH(T$4,'ART Forecast'!$C$7:$W$7,0))*VLOOKUP($M107,'Algorithms &amp; Assumptions'!$B$10:$H$129,7,FALSE)*VLOOKUP($M107,'Algorithms &amp; Assumptions'!$B$10:$J$129,9,FALSE)*(VLOOKUP($M107,'Algorithms &amp; Assumptions'!$B$10:$C$129,2,FALSE))))</f>
        <v>1183.6519670781699</v>
      </c>
      <c r="U107" s="6"/>
      <c r="V107" s="29" t="str">
        <f t="shared" si="23"/>
        <v>Sri Lanka</v>
      </c>
      <c r="W107" s="63">
        <f>(INDEX('ART Totals'!$Z$251:$AT$370,MATCH($V107,'ART Totals'!$Y$251:$Y$370,0),MATCH(W$4,'ART Totals'!$Z$250:$AT$250,0))*VLOOKUP($V107,'Algorithms &amp; Assumptions'!$B$10:$H$129,5,FALSE))
+(INDEX('ART Forecast'!$C$131:$W$250,MATCH($V107,'ART Forecast'!$B$131:$B$250,0),MATCH(W$4,'ART Forecast'!$C$130:$W$130,0))*VLOOKUP($V107,'Algorithms &amp; Assumptions'!$B$10:$H$129,6,FALSE)*(1-VLOOKUP($V107,'Algorithms &amp; Assumptions'!$B$10:$J$129,9,FALSE))
+(INDEX('ART Forecast'!$C$131:$W$250,MATCH($V107,'ART Forecast'!$B$131:$B$250,0),MATCH(W$4,'ART Forecast'!$C$130:$W$130,0))*VLOOKUP($V107,'Algorithms &amp; Assumptions'!$B$10:$H$129,7,FALSE)*VLOOKUP($V107,'Algorithms &amp; Assumptions'!$B$10:$J$129,9,FALSE)*(VLOOKUP($V107,'Algorithms &amp; Assumptions'!$B$10:$C$129,2,FALSE))))</f>
        <v>7.0092000000000034</v>
      </c>
      <c r="X107" s="63">
        <f>(INDEX('ART Totals'!$Z$251:$AT$370,MATCH($V107,'ART Totals'!$Y$251:$Y$370,0),MATCH(X$4,'ART Totals'!$Z$250:$AT$250,0))*VLOOKUP($V107,'Algorithms &amp; Assumptions'!$B$10:$H$129,5,FALSE))
+(INDEX('ART Forecast'!$C$131:$W$250,MATCH($V107,'ART Forecast'!$B$131:$B$250,0),MATCH(X$4,'ART Forecast'!$C$130:$W$130,0))*VLOOKUP($V107,'Algorithms &amp; Assumptions'!$B$10:$H$129,6,FALSE)*(1-VLOOKUP($V107,'Algorithms &amp; Assumptions'!$B$10:$J$129,9,FALSE))
+(INDEX('ART Forecast'!$C$131:$W$250,MATCH($V107,'ART Forecast'!$B$131:$B$250,0),MATCH(X$4,'ART Forecast'!$C$130:$W$130,0))*VLOOKUP($V107,'Algorithms &amp; Assumptions'!$B$10:$H$129,7,FALSE)*VLOOKUP($V107,'Algorithms &amp; Assumptions'!$B$10:$J$129,9,FALSE)*(VLOOKUP($V107,'Algorithms &amp; Assumptions'!$B$10:$C$129,2,FALSE))))</f>
        <v>7.8509199999999986</v>
      </c>
      <c r="Y107" s="63">
        <f>(INDEX('ART Totals'!$Z$251:$AT$370,MATCH($V107,'ART Totals'!$Y$251:$Y$370,0),MATCH(Y$4,'ART Totals'!$Z$250:$AT$250,0))*VLOOKUP($V107,'Algorithms &amp; Assumptions'!$B$10:$H$129,5,FALSE))
+(INDEX('ART Forecast'!$C$131:$W$250,MATCH($V107,'ART Forecast'!$B$131:$B$250,0),MATCH(Y$4,'ART Forecast'!$C$130:$W$130,0))*VLOOKUP($V107,'Algorithms &amp; Assumptions'!$B$10:$H$129,6,FALSE)*(1-VLOOKUP($V107,'Algorithms &amp; Assumptions'!$B$10:$J$129,9,FALSE))
+(INDEX('ART Forecast'!$C$131:$W$250,MATCH($V107,'ART Forecast'!$B$131:$B$250,0),MATCH(Y$4,'ART Forecast'!$C$130:$W$130,0))*VLOOKUP($V107,'Algorithms &amp; Assumptions'!$B$10:$H$129,7,FALSE)*VLOOKUP($V107,'Algorithms &amp; Assumptions'!$B$10:$J$129,9,FALSE)*(VLOOKUP($V107,'Algorithms &amp; Assumptions'!$B$10:$C$129,2,FALSE))))</f>
        <v>7.1343066666666681</v>
      </c>
      <c r="Z107" s="63">
        <f>(INDEX('ART Totals'!$Z$251:$AT$370,MATCH($V107,'ART Totals'!$Y$251:$Y$370,0),MATCH(Z$4,'ART Totals'!$Z$250:$AT$250,0))*VLOOKUP($V107,'Algorithms &amp; Assumptions'!$B$10:$H$129,5,FALSE))
+(INDEX('ART Forecast'!$C$131:$W$250,MATCH($V107,'ART Forecast'!$B$131:$B$250,0),MATCH(Z$4,'ART Forecast'!$C$130:$W$130,0))*VLOOKUP($V107,'Algorithms &amp; Assumptions'!$B$10:$H$129,6,FALSE)*(1-VLOOKUP($V107,'Algorithms &amp; Assumptions'!$B$10:$J$129,9,FALSE))
+(INDEX('ART Forecast'!$C$131:$W$250,MATCH($V107,'ART Forecast'!$B$131:$B$250,0),MATCH(Z$4,'ART Forecast'!$C$130:$W$130,0))*VLOOKUP($V107,'Algorithms &amp; Assumptions'!$B$10:$H$129,7,FALSE)*VLOOKUP($V107,'Algorithms &amp; Assumptions'!$B$10:$J$129,9,FALSE)*(VLOOKUP($V107,'Algorithms &amp; Assumptions'!$B$10:$C$129,2,FALSE))))</f>
        <v>6.4176933333333377</v>
      </c>
      <c r="AA107" s="63">
        <f>(INDEX('ART Totals'!$Z$251:$AT$370,MATCH($V107,'ART Totals'!$Y$251:$Y$370,0),MATCH(AA$4,'ART Totals'!$Z$250:$AT$250,0))*VLOOKUP($V107,'Algorithms &amp; Assumptions'!$B$10:$H$129,5,FALSE))
+(INDEX('ART Forecast'!$C$131:$W$250,MATCH($V107,'ART Forecast'!$B$131:$B$250,0),MATCH(AA$4,'ART Forecast'!$C$130:$W$130,0))*VLOOKUP($V107,'Algorithms &amp; Assumptions'!$B$10:$H$129,6,FALSE)*(1-VLOOKUP($V107,'Algorithms &amp; Assumptions'!$B$10:$J$129,9,FALSE))
+(INDEX('ART Forecast'!$C$131:$W$250,MATCH($V107,'ART Forecast'!$B$131:$B$250,0),MATCH(AA$4,'ART Forecast'!$C$130:$W$130,0))*VLOOKUP($V107,'Algorithms &amp; Assumptions'!$B$10:$H$129,7,FALSE)*VLOOKUP($V107,'Algorithms &amp; Assumptions'!$B$10:$J$129,9,FALSE)*(VLOOKUP($V107,'Algorithms &amp; Assumptions'!$B$10:$C$129,2,FALSE))))</f>
        <v>5.7010800000000028</v>
      </c>
      <c r="AB107" s="63">
        <f>(INDEX('ART Totals'!$Z$251:$AT$370,MATCH($V107,'ART Totals'!$Y$251:$Y$370,0),MATCH(AB$4,'ART Totals'!$Z$250:$AT$250,0))*VLOOKUP($V107,'Algorithms &amp; Assumptions'!$B$10:$H$129,5,FALSE))
+(INDEX('ART Forecast'!$C$131:$W$250,MATCH($V107,'ART Forecast'!$B$131:$B$250,0),MATCH(AB$4,'ART Forecast'!$C$130:$W$130,0))*VLOOKUP($V107,'Algorithms &amp; Assumptions'!$B$10:$H$129,6,FALSE)*(1-VLOOKUP($V107,'Algorithms &amp; Assumptions'!$B$10:$J$129,9,FALSE))
+(INDEX('ART Forecast'!$C$131:$W$250,MATCH($V107,'ART Forecast'!$B$131:$B$250,0),MATCH(AB$4,'ART Forecast'!$C$130:$W$130,0))*VLOOKUP($V107,'Algorithms &amp; Assumptions'!$B$10:$H$129,7,FALSE)*VLOOKUP($V107,'Algorithms &amp; Assumptions'!$B$10:$J$129,9,FALSE)*(VLOOKUP($V107,'Algorithms &amp; Assumptions'!$B$10:$C$129,2,FALSE))))</f>
        <v>4.9844666666666715</v>
      </c>
      <c r="AC107" s="63">
        <f>(INDEX('ART Totals'!$Z$251:$AT$370,MATCH($V107,'ART Totals'!$Y$251:$Y$370,0),MATCH(AC$4,'ART Totals'!$Z$250:$AT$250,0))*VLOOKUP($V107,'Algorithms &amp; Assumptions'!$B$10:$H$129,5,FALSE))
+(INDEX('ART Forecast'!$C$131:$W$250,MATCH($V107,'ART Forecast'!$B$131:$B$250,0),MATCH(AC$4,'ART Forecast'!$C$130:$W$130,0))*VLOOKUP($V107,'Algorithms &amp; Assumptions'!$B$10:$H$129,6,FALSE)*(1-VLOOKUP($V107,'Algorithms &amp; Assumptions'!$B$10:$J$129,9,FALSE))
+(INDEX('ART Forecast'!$C$131:$W$250,MATCH($V107,'ART Forecast'!$B$131:$B$250,0),MATCH(AC$4,'ART Forecast'!$C$130:$W$130,0))*VLOOKUP($V107,'Algorithms &amp; Assumptions'!$B$10:$H$129,7,FALSE)*VLOOKUP($V107,'Algorithms &amp; Assumptions'!$B$10:$J$129,9,FALSE)*(VLOOKUP($V107,'Algorithms &amp; Assumptions'!$B$10:$C$129,2,FALSE))))</f>
        <v>4.2678533333333366</v>
      </c>
    </row>
    <row r="108" spans="2:29" x14ac:dyDescent="0.35">
      <c r="B108" s="29" t="str">
        <f>'ART Totals'!B107</f>
        <v>Sudan</v>
      </c>
      <c r="C108" s="25">
        <f t="shared" si="15"/>
        <v>2196.2133600000002</v>
      </c>
      <c r="D108" s="25">
        <f t="shared" si="16"/>
        <v>2190.7865100000013</v>
      </c>
      <c r="E108" s="25">
        <f t="shared" si="17"/>
        <v>2236.4913266666676</v>
      </c>
      <c r="F108" s="25">
        <f t="shared" si="18"/>
        <v>2282.1961433333345</v>
      </c>
      <c r="G108" s="25">
        <f t="shared" si="19"/>
        <v>2327.9009600000004</v>
      </c>
      <c r="H108" s="25">
        <f t="shared" si="20"/>
        <v>2373.6057766666672</v>
      </c>
      <c r="I108" s="25">
        <f t="shared" si="21"/>
        <v>2419.3105933333341</v>
      </c>
      <c r="M108" s="29" t="str">
        <f t="shared" si="22"/>
        <v>Sudan</v>
      </c>
      <c r="N108" s="62">
        <f>(INDEX('ART Totals'!$Z$128:$AT$274,MATCH($M108,'ART Totals'!$Y$128:$Y$274,0),MATCH(N$4,'ART Totals'!$Z$127:$AT$127,0))*VLOOKUP($M108,'Algorithms &amp; Assumptions'!$B$10:$H$129,5,FALSE))
+(INDEX('ART Forecast'!$C$8:$W$127,MATCH($M108,'ART Forecast'!$B$8:$B$127,0),MATCH(N$4,'ART Forecast'!$C$7:$W$7,0))*VLOOKUP($M108,'Algorithms &amp; Assumptions'!$B$10:$H$129,6,FALSE)*(1-VLOOKUP($M108,'Algorithms &amp; Assumptions'!$B$10:$J$129,9,FALSE))
+(INDEX('ART Forecast'!$C$8:$W$127,MATCH($M108,'ART Forecast'!$B$8:$B$127,0),MATCH(N$4,'ART Forecast'!$C$7:$W$7,0))*VLOOKUP($M108,'Algorithms &amp; Assumptions'!$B$10:$H$129,7,FALSE)*VLOOKUP($M108,'Algorithms &amp; Assumptions'!$B$10:$J$129,9,FALSE)*(VLOOKUP($M108,'Algorithms &amp; Assumptions'!$B$10:$C$129,2,FALSE))))</f>
        <v>2162.4735000000001</v>
      </c>
      <c r="O108" s="62">
        <f>(INDEX('ART Totals'!$Z$128:$AT$274,MATCH($M108,'ART Totals'!$Y$128:$Y$274,0),MATCH(O$4,'ART Totals'!$Z$127:$AT$127,0))*VLOOKUP($M108,'Algorithms &amp; Assumptions'!$B$10:$H$129,5,FALSE))
+(INDEX('ART Forecast'!$C$8:$W$127,MATCH($M108,'ART Forecast'!$B$8:$B$127,0),MATCH(O$4,'ART Forecast'!$C$7:$W$7,0))*VLOOKUP($M108,'Algorithms &amp; Assumptions'!$B$10:$H$129,6,FALSE)*(1-VLOOKUP($M108,'Algorithms &amp; Assumptions'!$B$10:$J$129,9,FALSE))
+(INDEX('ART Forecast'!$C$8:$W$127,MATCH($M108,'ART Forecast'!$B$8:$B$127,0),MATCH(O$4,'ART Forecast'!$C$7:$W$7,0))*VLOOKUP($M108,'Algorithms &amp; Assumptions'!$B$10:$H$129,7,FALSE)*VLOOKUP($M108,'Algorithms &amp; Assumptions'!$B$10:$J$129,9,FALSE)*(VLOOKUP($M108,'Algorithms &amp; Assumptions'!$B$10:$C$129,2,FALSE))))</f>
        <v>2056.4300533333344</v>
      </c>
      <c r="P108" s="62">
        <f>(INDEX('ART Totals'!$Z$128:$AT$274,MATCH($M108,'ART Totals'!$Y$128:$Y$274,0),MATCH(P$4,'ART Totals'!$Z$127:$AT$127,0))*VLOOKUP($M108,'Algorithms &amp; Assumptions'!$B$10:$H$129,5,FALSE))
+(INDEX('ART Forecast'!$C$8:$W$127,MATCH($M108,'ART Forecast'!$B$8:$B$127,0),MATCH(P$4,'ART Forecast'!$C$7:$W$7,0))*VLOOKUP($M108,'Algorithms &amp; Assumptions'!$B$10:$H$129,6,FALSE)*(1-VLOOKUP($M108,'Algorithms &amp; Assumptions'!$B$10:$J$129,9,FALSE))
+(INDEX('ART Forecast'!$C$8:$W$127,MATCH($M108,'ART Forecast'!$B$8:$B$127,0),MATCH(P$4,'ART Forecast'!$C$7:$W$7,0))*VLOOKUP($M108,'Algorithms &amp; Assumptions'!$B$10:$H$129,7,FALSE)*VLOOKUP($M108,'Algorithms &amp; Assumptions'!$B$10:$J$129,9,FALSE)*(VLOOKUP($M108,'Algorithms &amp; Assumptions'!$B$10:$C$129,2,FALSE))))</f>
        <v>2103.5066066666677</v>
      </c>
      <c r="Q108" s="62">
        <f>(INDEX('ART Totals'!$Z$128:$AT$274,MATCH($M108,'ART Totals'!$Y$128:$Y$274,0),MATCH(Q$4,'ART Totals'!$Z$127:$AT$127,0))*VLOOKUP($M108,'Algorithms &amp; Assumptions'!$B$10:$H$129,5,FALSE))
+(INDEX('ART Forecast'!$C$8:$W$127,MATCH($M108,'ART Forecast'!$B$8:$B$127,0),MATCH(Q$4,'ART Forecast'!$C$7:$W$7,0))*VLOOKUP($M108,'Algorithms &amp; Assumptions'!$B$10:$H$129,6,FALSE)*(1-VLOOKUP($M108,'Algorithms &amp; Assumptions'!$B$10:$J$129,9,FALSE))
+(INDEX('ART Forecast'!$C$8:$W$127,MATCH($M108,'ART Forecast'!$B$8:$B$127,0),MATCH(Q$4,'ART Forecast'!$C$7:$W$7,0))*VLOOKUP($M108,'Algorithms &amp; Assumptions'!$B$10:$H$129,7,FALSE)*VLOOKUP($M108,'Algorithms &amp; Assumptions'!$B$10:$J$129,9,FALSE)*(VLOOKUP($M108,'Algorithms &amp; Assumptions'!$B$10:$C$129,2,FALSE))))</f>
        <v>2150.583160000001</v>
      </c>
      <c r="R108" s="62">
        <f>(INDEX('ART Totals'!$Z$128:$AT$274,MATCH($M108,'ART Totals'!$Y$128:$Y$274,0),MATCH(R$4,'ART Totals'!$Z$127:$AT$127,0))*VLOOKUP($M108,'Algorithms &amp; Assumptions'!$B$10:$H$129,5,FALSE))
+(INDEX('ART Forecast'!$C$8:$W$127,MATCH($M108,'ART Forecast'!$B$8:$B$127,0),MATCH(R$4,'ART Forecast'!$C$7:$W$7,0))*VLOOKUP($M108,'Algorithms &amp; Assumptions'!$B$10:$H$129,6,FALSE)*(1-VLOOKUP($M108,'Algorithms &amp; Assumptions'!$B$10:$J$129,9,FALSE))
+(INDEX('ART Forecast'!$C$8:$W$127,MATCH($M108,'ART Forecast'!$B$8:$B$127,0),MATCH(R$4,'ART Forecast'!$C$7:$W$7,0))*VLOOKUP($M108,'Algorithms &amp; Assumptions'!$B$10:$H$129,7,FALSE)*VLOOKUP($M108,'Algorithms &amp; Assumptions'!$B$10:$J$129,9,FALSE)*(VLOOKUP($M108,'Algorithms &amp; Assumptions'!$B$10:$C$129,2,FALSE))))</f>
        <v>2197.6597133333339</v>
      </c>
      <c r="S108" s="62">
        <f>(INDEX('ART Totals'!$Z$128:$AT$274,MATCH($M108,'ART Totals'!$Y$128:$Y$274,0),MATCH(S$4,'ART Totals'!$Z$127:$AT$127,0))*VLOOKUP($M108,'Algorithms &amp; Assumptions'!$B$10:$H$129,5,FALSE))
+(INDEX('ART Forecast'!$C$8:$W$127,MATCH($M108,'ART Forecast'!$B$8:$B$127,0),MATCH(S$4,'ART Forecast'!$C$7:$W$7,0))*VLOOKUP($M108,'Algorithms &amp; Assumptions'!$B$10:$H$129,6,FALSE)*(1-VLOOKUP($M108,'Algorithms &amp; Assumptions'!$B$10:$J$129,9,FALSE))
+(INDEX('ART Forecast'!$C$8:$W$127,MATCH($M108,'ART Forecast'!$B$8:$B$127,0),MATCH(S$4,'ART Forecast'!$C$7:$W$7,0))*VLOOKUP($M108,'Algorithms &amp; Assumptions'!$B$10:$H$129,7,FALSE)*VLOOKUP($M108,'Algorithms &amp; Assumptions'!$B$10:$J$129,9,FALSE)*(VLOOKUP($M108,'Algorithms &amp; Assumptions'!$B$10:$C$129,2,FALSE))))</f>
        <v>2244.7362666666672</v>
      </c>
      <c r="T108" s="62">
        <f>(INDEX('ART Totals'!$Z$128:$AT$274,MATCH($M108,'ART Totals'!$Y$128:$Y$274,0),MATCH(T$4,'ART Totals'!$Z$127:$AT$127,0))*VLOOKUP($M108,'Algorithms &amp; Assumptions'!$B$10:$H$129,5,FALSE))
+(INDEX('ART Forecast'!$C$8:$W$127,MATCH($M108,'ART Forecast'!$B$8:$B$127,0),MATCH(T$4,'ART Forecast'!$C$7:$W$7,0))*VLOOKUP($M108,'Algorithms &amp; Assumptions'!$B$10:$H$129,6,FALSE)*(1-VLOOKUP($M108,'Algorithms &amp; Assumptions'!$B$10:$J$129,9,FALSE))
+(INDEX('ART Forecast'!$C$8:$W$127,MATCH($M108,'ART Forecast'!$B$8:$B$127,0),MATCH(T$4,'ART Forecast'!$C$7:$W$7,0))*VLOOKUP($M108,'Algorithms &amp; Assumptions'!$B$10:$H$129,7,FALSE)*VLOOKUP($M108,'Algorithms &amp; Assumptions'!$B$10:$J$129,9,FALSE)*(VLOOKUP($M108,'Algorithms &amp; Assumptions'!$B$10:$C$129,2,FALSE))))</f>
        <v>2291.8128200000006</v>
      </c>
      <c r="U108" s="6"/>
      <c r="V108" s="29" t="str">
        <f t="shared" si="23"/>
        <v>Sudan</v>
      </c>
      <c r="W108" s="63">
        <f>(INDEX('ART Totals'!$Z$251:$AT$370,MATCH($V108,'ART Totals'!$Y$251:$Y$370,0),MATCH(W$4,'ART Totals'!$Z$250:$AT$250,0))*VLOOKUP($V108,'Algorithms &amp; Assumptions'!$B$10:$H$129,5,FALSE))
+(INDEX('ART Forecast'!$C$131:$W$250,MATCH($V108,'ART Forecast'!$B$131:$B$250,0),MATCH(W$4,'ART Forecast'!$C$130:$W$130,0))*VLOOKUP($V108,'Algorithms &amp; Assumptions'!$B$10:$H$129,6,FALSE)*(1-VLOOKUP($V108,'Algorithms &amp; Assumptions'!$B$10:$J$129,9,FALSE))
+(INDEX('ART Forecast'!$C$131:$W$250,MATCH($V108,'ART Forecast'!$B$131:$B$250,0),MATCH(W$4,'ART Forecast'!$C$130:$W$130,0))*VLOOKUP($V108,'Algorithms &amp; Assumptions'!$B$10:$H$129,7,FALSE)*VLOOKUP($V108,'Algorithms &amp; Assumptions'!$B$10:$J$129,9,FALSE)*(VLOOKUP($V108,'Algorithms &amp; Assumptions'!$B$10:$C$129,2,FALSE))))</f>
        <v>33.739860000000007</v>
      </c>
      <c r="X108" s="63">
        <f>(INDEX('ART Totals'!$Z$251:$AT$370,MATCH($V108,'ART Totals'!$Y$251:$Y$370,0),MATCH(X$4,'ART Totals'!$Z$250:$AT$250,0))*VLOOKUP($V108,'Algorithms &amp; Assumptions'!$B$10:$H$129,5,FALSE))
+(INDEX('ART Forecast'!$C$131:$W$250,MATCH($V108,'ART Forecast'!$B$131:$B$250,0),MATCH(X$4,'ART Forecast'!$C$130:$W$130,0))*VLOOKUP($V108,'Algorithms &amp; Assumptions'!$B$10:$H$129,6,FALSE)*(1-VLOOKUP($V108,'Algorithms &amp; Assumptions'!$B$10:$J$129,9,FALSE))
+(INDEX('ART Forecast'!$C$131:$W$250,MATCH($V108,'ART Forecast'!$B$131:$B$250,0),MATCH(X$4,'ART Forecast'!$C$130:$W$130,0))*VLOOKUP($V108,'Algorithms &amp; Assumptions'!$B$10:$H$129,7,FALSE)*VLOOKUP($V108,'Algorithms &amp; Assumptions'!$B$10:$J$129,9,FALSE)*(VLOOKUP($V108,'Algorithms &amp; Assumptions'!$B$10:$C$129,2,FALSE))))</f>
        <v>134.35645666666667</v>
      </c>
      <c r="Y108" s="63">
        <f>(INDEX('ART Totals'!$Z$251:$AT$370,MATCH($V108,'ART Totals'!$Y$251:$Y$370,0),MATCH(Y$4,'ART Totals'!$Z$250:$AT$250,0))*VLOOKUP($V108,'Algorithms &amp; Assumptions'!$B$10:$H$129,5,FALSE))
+(INDEX('ART Forecast'!$C$131:$W$250,MATCH($V108,'ART Forecast'!$B$131:$B$250,0),MATCH(Y$4,'ART Forecast'!$C$130:$W$130,0))*VLOOKUP($V108,'Algorithms &amp; Assumptions'!$B$10:$H$129,6,FALSE)*(1-VLOOKUP($V108,'Algorithms &amp; Assumptions'!$B$10:$J$129,9,FALSE))
+(INDEX('ART Forecast'!$C$131:$W$250,MATCH($V108,'ART Forecast'!$B$131:$B$250,0),MATCH(Y$4,'ART Forecast'!$C$130:$W$130,0))*VLOOKUP($V108,'Algorithms &amp; Assumptions'!$B$10:$H$129,7,FALSE)*VLOOKUP($V108,'Algorithms &amp; Assumptions'!$B$10:$J$129,9,FALSE)*(VLOOKUP($V108,'Algorithms &amp; Assumptions'!$B$10:$C$129,2,FALSE))))</f>
        <v>132.98471999999995</v>
      </c>
      <c r="Z108" s="63">
        <f>(INDEX('ART Totals'!$Z$251:$AT$370,MATCH($V108,'ART Totals'!$Y$251:$Y$370,0),MATCH(Z$4,'ART Totals'!$Z$250:$AT$250,0))*VLOOKUP($V108,'Algorithms &amp; Assumptions'!$B$10:$H$129,5,FALSE))
+(INDEX('ART Forecast'!$C$131:$W$250,MATCH($V108,'ART Forecast'!$B$131:$B$250,0),MATCH(Z$4,'ART Forecast'!$C$130:$W$130,0))*VLOOKUP($V108,'Algorithms &amp; Assumptions'!$B$10:$H$129,6,FALSE)*(1-VLOOKUP($V108,'Algorithms &amp; Assumptions'!$B$10:$J$129,9,FALSE))
+(INDEX('ART Forecast'!$C$131:$W$250,MATCH($V108,'ART Forecast'!$B$131:$B$250,0),MATCH(Z$4,'ART Forecast'!$C$130:$W$130,0))*VLOOKUP($V108,'Algorithms &amp; Assumptions'!$B$10:$H$129,7,FALSE)*VLOOKUP($V108,'Algorithms &amp; Assumptions'!$B$10:$J$129,9,FALSE)*(VLOOKUP($V108,'Algorithms &amp; Assumptions'!$B$10:$C$129,2,FALSE))))</f>
        <v>131.61298333333335</v>
      </c>
      <c r="AA108" s="63">
        <f>(INDEX('ART Totals'!$Z$251:$AT$370,MATCH($V108,'ART Totals'!$Y$251:$Y$370,0),MATCH(AA$4,'ART Totals'!$Z$250:$AT$250,0))*VLOOKUP($V108,'Algorithms &amp; Assumptions'!$B$10:$H$129,5,FALSE))
+(INDEX('ART Forecast'!$C$131:$W$250,MATCH($V108,'ART Forecast'!$B$131:$B$250,0),MATCH(AA$4,'ART Forecast'!$C$130:$W$130,0))*VLOOKUP($V108,'Algorithms &amp; Assumptions'!$B$10:$H$129,6,FALSE)*(1-VLOOKUP($V108,'Algorithms &amp; Assumptions'!$B$10:$J$129,9,FALSE))
+(INDEX('ART Forecast'!$C$131:$W$250,MATCH($V108,'ART Forecast'!$B$131:$B$250,0),MATCH(AA$4,'ART Forecast'!$C$130:$W$130,0))*VLOOKUP($V108,'Algorithms &amp; Assumptions'!$B$10:$H$129,7,FALSE)*VLOOKUP($V108,'Algorithms &amp; Assumptions'!$B$10:$J$129,9,FALSE)*(VLOOKUP($V108,'Algorithms &amp; Assumptions'!$B$10:$C$129,2,FALSE))))</f>
        <v>130.24124666666663</v>
      </c>
      <c r="AB108" s="63">
        <f>(INDEX('ART Totals'!$Z$251:$AT$370,MATCH($V108,'ART Totals'!$Y$251:$Y$370,0),MATCH(AB$4,'ART Totals'!$Z$250:$AT$250,0))*VLOOKUP($V108,'Algorithms &amp; Assumptions'!$B$10:$H$129,5,FALSE))
+(INDEX('ART Forecast'!$C$131:$W$250,MATCH($V108,'ART Forecast'!$B$131:$B$250,0),MATCH(AB$4,'ART Forecast'!$C$130:$W$130,0))*VLOOKUP($V108,'Algorithms &amp; Assumptions'!$B$10:$H$129,6,FALSE)*(1-VLOOKUP($V108,'Algorithms &amp; Assumptions'!$B$10:$J$129,9,FALSE))
+(INDEX('ART Forecast'!$C$131:$W$250,MATCH($V108,'ART Forecast'!$B$131:$B$250,0),MATCH(AB$4,'ART Forecast'!$C$130:$W$130,0))*VLOOKUP($V108,'Algorithms &amp; Assumptions'!$B$10:$H$129,7,FALSE)*VLOOKUP($V108,'Algorithms &amp; Assumptions'!$B$10:$J$129,9,FALSE)*(VLOOKUP($V108,'Algorithms &amp; Assumptions'!$B$10:$C$129,2,FALSE))))</f>
        <v>128.86950999999991</v>
      </c>
      <c r="AC108" s="63">
        <f>(INDEX('ART Totals'!$Z$251:$AT$370,MATCH($V108,'ART Totals'!$Y$251:$Y$370,0),MATCH(AC$4,'ART Totals'!$Z$250:$AT$250,0))*VLOOKUP($V108,'Algorithms &amp; Assumptions'!$B$10:$H$129,5,FALSE))
+(INDEX('ART Forecast'!$C$131:$W$250,MATCH($V108,'ART Forecast'!$B$131:$B$250,0),MATCH(AC$4,'ART Forecast'!$C$130:$W$130,0))*VLOOKUP($V108,'Algorithms &amp; Assumptions'!$B$10:$H$129,6,FALSE)*(1-VLOOKUP($V108,'Algorithms &amp; Assumptions'!$B$10:$J$129,9,FALSE))
+(INDEX('ART Forecast'!$C$131:$W$250,MATCH($V108,'ART Forecast'!$B$131:$B$250,0),MATCH(AC$4,'ART Forecast'!$C$130:$W$130,0))*VLOOKUP($V108,'Algorithms &amp; Assumptions'!$B$10:$H$129,7,FALSE)*VLOOKUP($V108,'Algorithms &amp; Assumptions'!$B$10:$J$129,9,FALSE)*(VLOOKUP($V108,'Algorithms &amp; Assumptions'!$B$10:$C$129,2,FALSE))))</f>
        <v>127.49777333333331</v>
      </c>
    </row>
    <row r="109" spans="2:29" x14ac:dyDescent="0.35">
      <c r="B109" s="29" t="str">
        <f>'ART Totals'!B108</f>
        <v>Suriname</v>
      </c>
      <c r="C109" s="25">
        <f t="shared" si="15"/>
        <v>370.23194999999993</v>
      </c>
      <c r="D109" s="25">
        <f t="shared" si="16"/>
        <v>655.72573000000011</v>
      </c>
      <c r="E109" s="25">
        <f t="shared" si="17"/>
        <v>671.62784333333332</v>
      </c>
      <c r="F109" s="25">
        <f t="shared" si="18"/>
        <v>687.52995666666652</v>
      </c>
      <c r="G109" s="25">
        <f t="shared" si="19"/>
        <v>703.43207000000018</v>
      </c>
      <c r="H109" s="25">
        <f t="shared" si="20"/>
        <v>719.33418333333361</v>
      </c>
      <c r="I109" s="25">
        <f t="shared" si="21"/>
        <v>735.2362966666667</v>
      </c>
      <c r="M109" s="29" t="str">
        <f t="shared" si="22"/>
        <v>Suriname</v>
      </c>
      <c r="N109" s="62">
        <f>(INDEX('ART Totals'!$Z$128:$AT$274,MATCH($M109,'ART Totals'!$Y$128:$Y$274,0),MATCH(N$4,'ART Totals'!$Z$127:$AT$127,0))*VLOOKUP($M109,'Algorithms &amp; Assumptions'!$B$10:$H$129,5,FALSE))
+(INDEX('ART Forecast'!$C$8:$W$127,MATCH($M109,'ART Forecast'!$B$8:$B$127,0),MATCH(N$4,'ART Forecast'!$C$7:$W$7,0))*VLOOKUP($M109,'Algorithms &amp; Assumptions'!$B$10:$H$129,6,FALSE)*(1-VLOOKUP($M109,'Algorithms &amp; Assumptions'!$B$10:$J$129,9,FALSE))
+(INDEX('ART Forecast'!$C$8:$W$127,MATCH($M109,'ART Forecast'!$B$8:$B$127,0),MATCH(N$4,'ART Forecast'!$C$7:$W$7,0))*VLOOKUP($M109,'Algorithms &amp; Assumptions'!$B$10:$H$129,7,FALSE)*VLOOKUP($M109,'Algorithms &amp; Assumptions'!$B$10:$J$129,9,FALSE)*(VLOOKUP($M109,'Algorithms &amp; Assumptions'!$B$10:$C$129,2,FALSE))))</f>
        <v>359.93099999999993</v>
      </c>
      <c r="O109" s="62">
        <f>(INDEX('ART Totals'!$Z$128:$AT$274,MATCH($M109,'ART Totals'!$Y$128:$Y$274,0),MATCH(O$4,'ART Totals'!$Z$127:$AT$127,0))*VLOOKUP($M109,'Algorithms &amp; Assumptions'!$B$10:$H$129,5,FALSE))
+(INDEX('ART Forecast'!$C$8:$W$127,MATCH($M109,'ART Forecast'!$B$8:$B$127,0),MATCH(O$4,'ART Forecast'!$C$7:$W$7,0))*VLOOKUP($M109,'Algorithms &amp; Assumptions'!$B$10:$H$129,6,FALSE)*(1-VLOOKUP($M109,'Algorithms &amp; Assumptions'!$B$10:$J$129,9,FALSE))
+(INDEX('ART Forecast'!$C$8:$W$127,MATCH($M109,'ART Forecast'!$B$8:$B$127,0),MATCH(O$4,'ART Forecast'!$C$7:$W$7,0))*VLOOKUP($M109,'Algorithms &amp; Assumptions'!$B$10:$H$129,7,FALSE)*VLOOKUP($M109,'Algorithms &amp; Assumptions'!$B$10:$J$129,9,FALSE)*(VLOOKUP($M109,'Algorithms &amp; Assumptions'!$B$10:$C$129,2,FALSE))))</f>
        <v>645.03681000000006</v>
      </c>
      <c r="P109" s="62">
        <f>(INDEX('ART Totals'!$Z$128:$AT$274,MATCH($M109,'ART Totals'!$Y$128:$Y$274,0),MATCH(P$4,'ART Totals'!$Z$127:$AT$127,0))*VLOOKUP($M109,'Algorithms &amp; Assumptions'!$B$10:$H$129,5,FALSE))
+(INDEX('ART Forecast'!$C$8:$W$127,MATCH($M109,'ART Forecast'!$B$8:$B$127,0),MATCH(P$4,'ART Forecast'!$C$7:$W$7,0))*VLOOKUP($M109,'Algorithms &amp; Assumptions'!$B$10:$H$129,6,FALSE)*(1-VLOOKUP($M109,'Algorithms &amp; Assumptions'!$B$10:$J$129,9,FALSE))
+(INDEX('ART Forecast'!$C$8:$W$127,MATCH($M109,'ART Forecast'!$B$8:$B$127,0),MATCH(P$4,'ART Forecast'!$C$7:$W$7,0))*VLOOKUP($M109,'Algorithms &amp; Assumptions'!$B$10:$H$129,7,FALSE)*VLOOKUP($M109,'Algorithms &amp; Assumptions'!$B$10:$J$129,9,FALSE)*(VLOOKUP($M109,'Algorithms &amp; Assumptions'!$B$10:$C$129,2,FALSE))))</f>
        <v>660.86261999999999</v>
      </c>
      <c r="Q109" s="62">
        <f>(INDEX('ART Totals'!$Z$128:$AT$274,MATCH($M109,'ART Totals'!$Y$128:$Y$274,0),MATCH(Q$4,'ART Totals'!$Z$127:$AT$127,0))*VLOOKUP($M109,'Algorithms &amp; Assumptions'!$B$10:$H$129,5,FALSE))
+(INDEX('ART Forecast'!$C$8:$W$127,MATCH($M109,'ART Forecast'!$B$8:$B$127,0),MATCH(Q$4,'ART Forecast'!$C$7:$W$7,0))*VLOOKUP($M109,'Algorithms &amp; Assumptions'!$B$10:$H$129,6,FALSE)*(1-VLOOKUP($M109,'Algorithms &amp; Assumptions'!$B$10:$J$129,9,FALSE))
+(INDEX('ART Forecast'!$C$8:$W$127,MATCH($M109,'ART Forecast'!$B$8:$B$127,0),MATCH(Q$4,'ART Forecast'!$C$7:$W$7,0))*VLOOKUP($M109,'Algorithms &amp; Assumptions'!$B$10:$H$129,7,FALSE)*VLOOKUP($M109,'Algorithms &amp; Assumptions'!$B$10:$J$129,9,FALSE)*(VLOOKUP($M109,'Algorithms &amp; Assumptions'!$B$10:$C$129,2,FALSE))))</f>
        <v>676.68842999999981</v>
      </c>
      <c r="R109" s="62">
        <f>(INDEX('ART Totals'!$Z$128:$AT$274,MATCH($M109,'ART Totals'!$Y$128:$Y$274,0),MATCH(R$4,'ART Totals'!$Z$127:$AT$127,0))*VLOOKUP($M109,'Algorithms &amp; Assumptions'!$B$10:$H$129,5,FALSE))
+(INDEX('ART Forecast'!$C$8:$W$127,MATCH($M109,'ART Forecast'!$B$8:$B$127,0),MATCH(R$4,'ART Forecast'!$C$7:$W$7,0))*VLOOKUP($M109,'Algorithms &amp; Assumptions'!$B$10:$H$129,6,FALSE)*(1-VLOOKUP($M109,'Algorithms &amp; Assumptions'!$B$10:$J$129,9,FALSE))
+(INDEX('ART Forecast'!$C$8:$W$127,MATCH($M109,'ART Forecast'!$B$8:$B$127,0),MATCH(R$4,'ART Forecast'!$C$7:$W$7,0))*VLOOKUP($M109,'Algorithms &amp; Assumptions'!$B$10:$H$129,7,FALSE)*VLOOKUP($M109,'Algorithms &amp; Assumptions'!$B$10:$J$129,9,FALSE)*(VLOOKUP($M109,'Algorithms &amp; Assumptions'!$B$10:$C$129,2,FALSE))))</f>
        <v>692.5142400000002</v>
      </c>
      <c r="S109" s="62">
        <f>(INDEX('ART Totals'!$Z$128:$AT$274,MATCH($M109,'ART Totals'!$Y$128:$Y$274,0),MATCH(S$4,'ART Totals'!$Z$127:$AT$127,0))*VLOOKUP($M109,'Algorithms &amp; Assumptions'!$B$10:$H$129,5,FALSE))
+(INDEX('ART Forecast'!$C$8:$W$127,MATCH($M109,'ART Forecast'!$B$8:$B$127,0),MATCH(S$4,'ART Forecast'!$C$7:$W$7,0))*VLOOKUP($M109,'Algorithms &amp; Assumptions'!$B$10:$H$129,6,FALSE)*(1-VLOOKUP($M109,'Algorithms &amp; Assumptions'!$B$10:$J$129,9,FALSE))
+(INDEX('ART Forecast'!$C$8:$W$127,MATCH($M109,'ART Forecast'!$B$8:$B$127,0),MATCH(S$4,'ART Forecast'!$C$7:$W$7,0))*VLOOKUP($M109,'Algorithms &amp; Assumptions'!$B$10:$H$129,7,FALSE)*VLOOKUP($M109,'Algorithms &amp; Assumptions'!$B$10:$J$129,9,FALSE)*(VLOOKUP($M109,'Algorithms &amp; Assumptions'!$B$10:$C$129,2,FALSE))))</f>
        <v>708.34005000000025</v>
      </c>
      <c r="T109" s="62">
        <f>(INDEX('ART Totals'!$Z$128:$AT$274,MATCH($M109,'ART Totals'!$Y$128:$Y$274,0),MATCH(T$4,'ART Totals'!$Z$127:$AT$127,0))*VLOOKUP($M109,'Algorithms &amp; Assumptions'!$B$10:$H$129,5,FALSE))
+(INDEX('ART Forecast'!$C$8:$W$127,MATCH($M109,'ART Forecast'!$B$8:$B$127,0),MATCH(T$4,'ART Forecast'!$C$7:$W$7,0))*VLOOKUP($M109,'Algorithms &amp; Assumptions'!$B$10:$H$129,6,FALSE)*(1-VLOOKUP($M109,'Algorithms &amp; Assumptions'!$B$10:$J$129,9,FALSE))
+(INDEX('ART Forecast'!$C$8:$W$127,MATCH($M109,'ART Forecast'!$B$8:$B$127,0),MATCH(T$4,'ART Forecast'!$C$7:$W$7,0))*VLOOKUP($M109,'Algorithms &amp; Assumptions'!$B$10:$H$129,7,FALSE)*VLOOKUP($M109,'Algorithms &amp; Assumptions'!$B$10:$J$129,9,FALSE)*(VLOOKUP($M109,'Algorithms &amp; Assumptions'!$B$10:$C$129,2,FALSE))))</f>
        <v>724.16586000000007</v>
      </c>
      <c r="U109" s="6"/>
      <c r="V109" s="29" t="str">
        <f t="shared" si="23"/>
        <v>Suriname</v>
      </c>
      <c r="W109" s="63">
        <f>(INDEX('ART Totals'!$Z$251:$AT$370,MATCH($V109,'ART Totals'!$Y$251:$Y$370,0),MATCH(W$4,'ART Totals'!$Z$250:$AT$250,0))*VLOOKUP($V109,'Algorithms &amp; Assumptions'!$B$10:$H$129,5,FALSE))
+(INDEX('ART Forecast'!$C$131:$W$250,MATCH($V109,'ART Forecast'!$B$131:$B$250,0),MATCH(W$4,'ART Forecast'!$C$130:$W$130,0))*VLOOKUP($V109,'Algorithms &amp; Assumptions'!$B$10:$H$129,6,FALSE)*(1-VLOOKUP($V109,'Algorithms &amp; Assumptions'!$B$10:$J$129,9,FALSE))
+(INDEX('ART Forecast'!$C$131:$W$250,MATCH($V109,'ART Forecast'!$B$131:$B$250,0),MATCH(W$4,'ART Forecast'!$C$130:$W$130,0))*VLOOKUP($V109,'Algorithms &amp; Assumptions'!$B$10:$H$129,7,FALSE)*VLOOKUP($V109,'Algorithms &amp; Assumptions'!$B$10:$J$129,9,FALSE)*(VLOOKUP($V109,'Algorithms &amp; Assumptions'!$B$10:$C$129,2,FALSE))))</f>
        <v>10.30095</v>
      </c>
      <c r="X109" s="63">
        <f>(INDEX('ART Totals'!$Z$251:$AT$370,MATCH($V109,'ART Totals'!$Y$251:$Y$370,0),MATCH(X$4,'ART Totals'!$Z$250:$AT$250,0))*VLOOKUP($V109,'Algorithms &amp; Assumptions'!$B$10:$H$129,5,FALSE))
+(INDEX('ART Forecast'!$C$131:$W$250,MATCH($V109,'ART Forecast'!$B$131:$B$250,0),MATCH(X$4,'ART Forecast'!$C$130:$W$130,0))*VLOOKUP($V109,'Algorithms &amp; Assumptions'!$B$10:$H$129,6,FALSE)*(1-VLOOKUP($V109,'Algorithms &amp; Assumptions'!$B$10:$J$129,9,FALSE))
+(INDEX('ART Forecast'!$C$131:$W$250,MATCH($V109,'ART Forecast'!$B$131:$B$250,0),MATCH(X$4,'ART Forecast'!$C$130:$W$130,0))*VLOOKUP($V109,'Algorithms &amp; Assumptions'!$B$10:$H$129,7,FALSE)*VLOOKUP($V109,'Algorithms &amp; Assumptions'!$B$10:$J$129,9,FALSE)*(VLOOKUP($V109,'Algorithms &amp; Assumptions'!$B$10:$C$129,2,FALSE))))</f>
        <v>10.688920000000003</v>
      </c>
      <c r="Y109" s="63">
        <f>(INDEX('ART Totals'!$Z$251:$AT$370,MATCH($V109,'ART Totals'!$Y$251:$Y$370,0),MATCH(Y$4,'ART Totals'!$Z$250:$AT$250,0))*VLOOKUP($V109,'Algorithms &amp; Assumptions'!$B$10:$H$129,5,FALSE))
+(INDEX('ART Forecast'!$C$131:$W$250,MATCH($V109,'ART Forecast'!$B$131:$B$250,0),MATCH(Y$4,'ART Forecast'!$C$130:$W$130,0))*VLOOKUP($V109,'Algorithms &amp; Assumptions'!$B$10:$H$129,6,FALSE)*(1-VLOOKUP($V109,'Algorithms &amp; Assumptions'!$B$10:$J$129,9,FALSE))
+(INDEX('ART Forecast'!$C$131:$W$250,MATCH($V109,'ART Forecast'!$B$131:$B$250,0),MATCH(Y$4,'ART Forecast'!$C$130:$W$130,0))*VLOOKUP($V109,'Algorithms &amp; Assumptions'!$B$10:$H$129,7,FALSE)*VLOOKUP($V109,'Algorithms &amp; Assumptions'!$B$10:$J$129,9,FALSE)*(VLOOKUP($V109,'Algorithms &amp; Assumptions'!$B$10:$C$129,2,FALSE))))</f>
        <v>10.765223333333335</v>
      </c>
      <c r="Z109" s="63">
        <f>(INDEX('ART Totals'!$Z$251:$AT$370,MATCH($V109,'ART Totals'!$Y$251:$Y$370,0),MATCH(Z$4,'ART Totals'!$Z$250:$AT$250,0))*VLOOKUP($V109,'Algorithms &amp; Assumptions'!$B$10:$H$129,5,FALSE))
+(INDEX('ART Forecast'!$C$131:$W$250,MATCH($V109,'ART Forecast'!$B$131:$B$250,0),MATCH(Z$4,'ART Forecast'!$C$130:$W$130,0))*VLOOKUP($V109,'Algorithms &amp; Assumptions'!$B$10:$H$129,6,FALSE)*(1-VLOOKUP($V109,'Algorithms &amp; Assumptions'!$B$10:$J$129,9,FALSE))
+(INDEX('ART Forecast'!$C$131:$W$250,MATCH($V109,'ART Forecast'!$B$131:$B$250,0),MATCH(Z$4,'ART Forecast'!$C$130:$W$130,0))*VLOOKUP($V109,'Algorithms &amp; Assumptions'!$B$10:$H$129,7,FALSE)*VLOOKUP($V109,'Algorithms &amp; Assumptions'!$B$10:$J$129,9,FALSE)*(VLOOKUP($V109,'Algorithms &amp; Assumptions'!$B$10:$C$129,2,FALSE))))</f>
        <v>10.841526666666672</v>
      </c>
      <c r="AA109" s="63">
        <f>(INDEX('ART Totals'!$Z$251:$AT$370,MATCH($V109,'ART Totals'!$Y$251:$Y$370,0),MATCH(AA$4,'ART Totals'!$Z$250:$AT$250,0))*VLOOKUP($V109,'Algorithms &amp; Assumptions'!$B$10:$H$129,5,FALSE))
+(INDEX('ART Forecast'!$C$131:$W$250,MATCH($V109,'ART Forecast'!$B$131:$B$250,0),MATCH(AA$4,'ART Forecast'!$C$130:$W$130,0))*VLOOKUP($V109,'Algorithms &amp; Assumptions'!$B$10:$H$129,6,FALSE)*(1-VLOOKUP($V109,'Algorithms &amp; Assumptions'!$B$10:$J$129,9,FALSE))
+(INDEX('ART Forecast'!$C$131:$W$250,MATCH($V109,'ART Forecast'!$B$131:$B$250,0),MATCH(AA$4,'ART Forecast'!$C$130:$W$130,0))*VLOOKUP($V109,'Algorithms &amp; Assumptions'!$B$10:$H$129,7,FALSE)*VLOOKUP($V109,'Algorithms &amp; Assumptions'!$B$10:$J$129,9,FALSE)*(VLOOKUP($V109,'Algorithms &amp; Assumptions'!$B$10:$C$129,2,FALSE))))</f>
        <v>10.917830000000002</v>
      </c>
      <c r="AB109" s="63">
        <f>(INDEX('ART Totals'!$Z$251:$AT$370,MATCH($V109,'ART Totals'!$Y$251:$Y$370,0),MATCH(AB$4,'ART Totals'!$Z$250:$AT$250,0))*VLOOKUP($V109,'Algorithms &amp; Assumptions'!$B$10:$H$129,5,FALSE))
+(INDEX('ART Forecast'!$C$131:$W$250,MATCH($V109,'ART Forecast'!$B$131:$B$250,0),MATCH(AB$4,'ART Forecast'!$C$130:$W$130,0))*VLOOKUP($V109,'Algorithms &amp; Assumptions'!$B$10:$H$129,6,FALSE)*(1-VLOOKUP($V109,'Algorithms &amp; Assumptions'!$B$10:$J$129,9,FALSE))
+(INDEX('ART Forecast'!$C$131:$W$250,MATCH($V109,'ART Forecast'!$B$131:$B$250,0),MATCH(AB$4,'ART Forecast'!$C$130:$W$130,0))*VLOOKUP($V109,'Algorithms &amp; Assumptions'!$B$10:$H$129,7,FALSE)*VLOOKUP($V109,'Algorithms &amp; Assumptions'!$B$10:$J$129,9,FALSE)*(VLOOKUP($V109,'Algorithms &amp; Assumptions'!$B$10:$C$129,2,FALSE))))</f>
        <v>10.994133333333341</v>
      </c>
      <c r="AC109" s="63">
        <f>(INDEX('ART Totals'!$Z$251:$AT$370,MATCH($V109,'ART Totals'!$Y$251:$Y$370,0),MATCH(AC$4,'ART Totals'!$Z$250:$AT$250,0))*VLOOKUP($V109,'Algorithms &amp; Assumptions'!$B$10:$H$129,5,FALSE))
+(INDEX('ART Forecast'!$C$131:$W$250,MATCH($V109,'ART Forecast'!$B$131:$B$250,0),MATCH(AC$4,'ART Forecast'!$C$130:$W$130,0))*VLOOKUP($V109,'Algorithms &amp; Assumptions'!$B$10:$H$129,6,FALSE)*(1-VLOOKUP($V109,'Algorithms &amp; Assumptions'!$B$10:$J$129,9,FALSE))
+(INDEX('ART Forecast'!$C$131:$W$250,MATCH($V109,'ART Forecast'!$B$131:$B$250,0),MATCH(AC$4,'ART Forecast'!$C$130:$W$130,0))*VLOOKUP($V109,'Algorithms &amp; Assumptions'!$B$10:$H$129,7,FALSE)*VLOOKUP($V109,'Algorithms &amp; Assumptions'!$B$10:$J$129,9,FALSE)*(VLOOKUP($V109,'Algorithms &amp; Assumptions'!$B$10:$C$129,2,FALSE))))</f>
        <v>11.070436666666671</v>
      </c>
    </row>
    <row r="110" spans="2:29" x14ac:dyDescent="0.35">
      <c r="B110" s="29" t="str">
        <f>'ART Totals'!B109</f>
        <v>Syria</v>
      </c>
      <c r="C110" s="25">
        <f t="shared" si="15"/>
        <v>89.959759999999989</v>
      </c>
      <c r="D110" s="25">
        <f t="shared" si="16"/>
        <v>90.500666666666646</v>
      </c>
      <c r="E110" s="25">
        <f t="shared" si="17"/>
        <v>95.349906666666683</v>
      </c>
      <c r="F110" s="25">
        <f t="shared" si="18"/>
        <v>100.19914666666665</v>
      </c>
      <c r="G110" s="25">
        <f t="shared" si="19"/>
        <v>105.04838666666663</v>
      </c>
      <c r="H110" s="25">
        <f t="shared" si="20"/>
        <v>109.89762666666661</v>
      </c>
      <c r="I110" s="25">
        <f t="shared" si="21"/>
        <v>114.74686666666668</v>
      </c>
      <c r="M110" s="29" t="str">
        <f t="shared" si="22"/>
        <v>Syria</v>
      </c>
      <c r="N110" s="62">
        <f>(INDEX('ART Totals'!$Z$128:$AT$274,MATCH($M110,'ART Totals'!$Y$128:$Y$274,0),MATCH(N$4,'ART Totals'!$Z$127:$AT$127,0))*VLOOKUP($M110,'Algorithms &amp; Assumptions'!$B$10:$H$129,5,FALSE))
+(INDEX('ART Forecast'!$C$8:$W$127,MATCH($M110,'ART Forecast'!$B$8:$B$127,0),MATCH(N$4,'ART Forecast'!$C$7:$W$7,0))*VLOOKUP($M110,'Algorithms &amp; Assumptions'!$B$10:$H$129,6,FALSE)*(1-VLOOKUP($M110,'Algorithms &amp; Assumptions'!$B$10:$J$129,9,FALSE))
+(INDEX('ART Forecast'!$C$8:$W$127,MATCH($M110,'ART Forecast'!$B$8:$B$127,0),MATCH(N$4,'ART Forecast'!$C$7:$W$7,0))*VLOOKUP($M110,'Algorithms &amp; Assumptions'!$B$10:$H$129,7,FALSE)*VLOOKUP($M110,'Algorithms &amp; Assumptions'!$B$10:$J$129,9,FALSE)*(VLOOKUP($M110,'Algorithms &amp; Assumptions'!$B$10:$C$129,2,FALSE))))</f>
        <v>88.618639999999985</v>
      </c>
      <c r="O110" s="62">
        <f>(INDEX('ART Totals'!$Z$128:$AT$274,MATCH($M110,'ART Totals'!$Y$128:$Y$274,0),MATCH(O$4,'ART Totals'!$Z$127:$AT$127,0))*VLOOKUP($M110,'Algorithms &amp; Assumptions'!$B$10:$H$129,5,FALSE))
+(INDEX('ART Forecast'!$C$8:$W$127,MATCH($M110,'ART Forecast'!$B$8:$B$127,0),MATCH(O$4,'ART Forecast'!$C$7:$W$7,0))*VLOOKUP($M110,'Algorithms &amp; Assumptions'!$B$10:$H$129,6,FALSE)*(1-VLOOKUP($M110,'Algorithms &amp; Assumptions'!$B$10:$J$129,9,FALSE))
+(INDEX('ART Forecast'!$C$8:$W$127,MATCH($M110,'ART Forecast'!$B$8:$B$127,0),MATCH(O$4,'ART Forecast'!$C$7:$W$7,0))*VLOOKUP($M110,'Algorithms &amp; Assumptions'!$B$10:$H$129,7,FALSE)*VLOOKUP($M110,'Algorithms &amp; Assumptions'!$B$10:$J$129,9,FALSE)*(VLOOKUP($M110,'Algorithms &amp; Assumptions'!$B$10:$C$129,2,FALSE))))</f>
        <v>88.773373333333311</v>
      </c>
      <c r="P110" s="62">
        <f>(INDEX('ART Totals'!$Z$128:$AT$274,MATCH($M110,'ART Totals'!$Y$128:$Y$274,0),MATCH(P$4,'ART Totals'!$Z$127:$AT$127,0))*VLOOKUP($M110,'Algorithms &amp; Assumptions'!$B$10:$H$129,5,FALSE))
+(INDEX('ART Forecast'!$C$8:$W$127,MATCH($M110,'ART Forecast'!$B$8:$B$127,0),MATCH(P$4,'ART Forecast'!$C$7:$W$7,0))*VLOOKUP($M110,'Algorithms &amp; Assumptions'!$B$10:$H$129,6,FALSE)*(1-VLOOKUP($M110,'Algorithms &amp; Assumptions'!$B$10:$J$129,9,FALSE))
+(INDEX('ART Forecast'!$C$8:$W$127,MATCH($M110,'ART Forecast'!$B$8:$B$127,0),MATCH(P$4,'ART Forecast'!$C$7:$W$7,0))*VLOOKUP($M110,'Algorithms &amp; Assumptions'!$B$10:$H$129,7,FALSE)*VLOOKUP($M110,'Algorithms &amp; Assumptions'!$B$10:$J$129,9,FALSE)*(VLOOKUP($M110,'Algorithms &amp; Assumptions'!$B$10:$C$129,2,FALSE))))</f>
        <v>93.548106666666683</v>
      </c>
      <c r="Q110" s="62">
        <f>(INDEX('ART Totals'!$Z$128:$AT$274,MATCH($M110,'ART Totals'!$Y$128:$Y$274,0),MATCH(Q$4,'ART Totals'!$Z$127:$AT$127,0))*VLOOKUP($M110,'Algorithms &amp; Assumptions'!$B$10:$H$129,5,FALSE))
+(INDEX('ART Forecast'!$C$8:$W$127,MATCH($M110,'ART Forecast'!$B$8:$B$127,0),MATCH(Q$4,'ART Forecast'!$C$7:$W$7,0))*VLOOKUP($M110,'Algorithms &amp; Assumptions'!$B$10:$H$129,6,FALSE)*(1-VLOOKUP($M110,'Algorithms &amp; Assumptions'!$B$10:$J$129,9,FALSE))
+(INDEX('ART Forecast'!$C$8:$W$127,MATCH($M110,'ART Forecast'!$B$8:$B$127,0),MATCH(Q$4,'ART Forecast'!$C$7:$W$7,0))*VLOOKUP($M110,'Algorithms &amp; Assumptions'!$B$10:$H$129,7,FALSE)*VLOOKUP($M110,'Algorithms &amp; Assumptions'!$B$10:$J$129,9,FALSE)*(VLOOKUP($M110,'Algorithms &amp; Assumptions'!$B$10:$C$129,2,FALSE))))</f>
        <v>98.322839999999985</v>
      </c>
      <c r="R110" s="62">
        <f>(INDEX('ART Totals'!$Z$128:$AT$274,MATCH($M110,'ART Totals'!$Y$128:$Y$274,0),MATCH(R$4,'ART Totals'!$Z$127:$AT$127,0))*VLOOKUP($M110,'Algorithms &amp; Assumptions'!$B$10:$H$129,5,FALSE))
+(INDEX('ART Forecast'!$C$8:$W$127,MATCH($M110,'ART Forecast'!$B$8:$B$127,0),MATCH(R$4,'ART Forecast'!$C$7:$W$7,0))*VLOOKUP($M110,'Algorithms &amp; Assumptions'!$B$10:$H$129,6,FALSE)*(1-VLOOKUP($M110,'Algorithms &amp; Assumptions'!$B$10:$J$129,9,FALSE))
+(INDEX('ART Forecast'!$C$8:$W$127,MATCH($M110,'ART Forecast'!$B$8:$B$127,0),MATCH(R$4,'ART Forecast'!$C$7:$W$7,0))*VLOOKUP($M110,'Algorithms &amp; Assumptions'!$B$10:$H$129,7,FALSE)*VLOOKUP($M110,'Algorithms &amp; Assumptions'!$B$10:$J$129,9,FALSE)*(VLOOKUP($M110,'Algorithms &amp; Assumptions'!$B$10:$C$129,2,FALSE))))</f>
        <v>103.0975733333333</v>
      </c>
      <c r="S110" s="62">
        <f>(INDEX('ART Totals'!$Z$128:$AT$274,MATCH($M110,'ART Totals'!$Y$128:$Y$274,0),MATCH(S$4,'ART Totals'!$Z$127:$AT$127,0))*VLOOKUP($M110,'Algorithms &amp; Assumptions'!$B$10:$H$129,5,FALSE))
+(INDEX('ART Forecast'!$C$8:$W$127,MATCH($M110,'ART Forecast'!$B$8:$B$127,0),MATCH(S$4,'ART Forecast'!$C$7:$W$7,0))*VLOOKUP($M110,'Algorithms &amp; Assumptions'!$B$10:$H$129,6,FALSE)*(1-VLOOKUP($M110,'Algorithms &amp; Assumptions'!$B$10:$J$129,9,FALSE))
+(INDEX('ART Forecast'!$C$8:$W$127,MATCH($M110,'ART Forecast'!$B$8:$B$127,0),MATCH(S$4,'ART Forecast'!$C$7:$W$7,0))*VLOOKUP($M110,'Algorithms &amp; Assumptions'!$B$10:$H$129,7,FALSE)*VLOOKUP($M110,'Algorithms &amp; Assumptions'!$B$10:$J$129,9,FALSE)*(VLOOKUP($M110,'Algorithms &amp; Assumptions'!$B$10:$C$129,2,FALSE))))</f>
        <v>107.87230666666662</v>
      </c>
      <c r="T110" s="62">
        <f>(INDEX('ART Totals'!$Z$128:$AT$274,MATCH($M110,'ART Totals'!$Y$128:$Y$274,0),MATCH(T$4,'ART Totals'!$Z$127:$AT$127,0))*VLOOKUP($M110,'Algorithms &amp; Assumptions'!$B$10:$H$129,5,FALSE))
+(INDEX('ART Forecast'!$C$8:$W$127,MATCH($M110,'ART Forecast'!$B$8:$B$127,0),MATCH(T$4,'ART Forecast'!$C$7:$W$7,0))*VLOOKUP($M110,'Algorithms &amp; Assumptions'!$B$10:$H$129,6,FALSE)*(1-VLOOKUP($M110,'Algorithms &amp; Assumptions'!$B$10:$J$129,9,FALSE))
+(INDEX('ART Forecast'!$C$8:$W$127,MATCH($M110,'ART Forecast'!$B$8:$B$127,0),MATCH(T$4,'ART Forecast'!$C$7:$W$7,0))*VLOOKUP($M110,'Algorithms &amp; Assumptions'!$B$10:$H$129,7,FALSE)*VLOOKUP($M110,'Algorithms &amp; Assumptions'!$B$10:$J$129,9,FALSE)*(VLOOKUP($M110,'Algorithms &amp; Assumptions'!$B$10:$C$129,2,FALSE))))</f>
        <v>112.64704</v>
      </c>
      <c r="U110" s="6"/>
      <c r="V110" s="29" t="str">
        <f t="shared" si="23"/>
        <v>Syria</v>
      </c>
      <c r="W110" s="63">
        <f>(INDEX('ART Totals'!$Z$251:$AT$370,MATCH($V110,'ART Totals'!$Y$251:$Y$370,0),MATCH(W$4,'ART Totals'!$Z$250:$AT$250,0))*VLOOKUP($V110,'Algorithms &amp; Assumptions'!$B$10:$H$129,5,FALSE))
+(INDEX('ART Forecast'!$C$131:$W$250,MATCH($V110,'ART Forecast'!$B$131:$B$250,0),MATCH(W$4,'ART Forecast'!$C$130:$W$130,0))*VLOOKUP($V110,'Algorithms &amp; Assumptions'!$B$10:$H$129,6,FALSE)*(1-VLOOKUP($V110,'Algorithms &amp; Assumptions'!$B$10:$J$129,9,FALSE))
+(INDEX('ART Forecast'!$C$131:$W$250,MATCH($V110,'ART Forecast'!$B$131:$B$250,0),MATCH(W$4,'ART Forecast'!$C$130:$W$130,0))*VLOOKUP($V110,'Algorithms &amp; Assumptions'!$B$10:$H$129,7,FALSE)*VLOOKUP($V110,'Algorithms &amp; Assumptions'!$B$10:$J$129,9,FALSE)*(VLOOKUP($V110,'Algorithms &amp; Assumptions'!$B$10:$C$129,2,FALSE))))</f>
        <v>1.3411200000000005</v>
      </c>
      <c r="X110" s="63">
        <f>(INDEX('ART Totals'!$Z$251:$AT$370,MATCH($V110,'ART Totals'!$Y$251:$Y$370,0),MATCH(X$4,'ART Totals'!$Z$250:$AT$250,0))*VLOOKUP($V110,'Algorithms &amp; Assumptions'!$B$10:$H$129,5,FALSE))
+(INDEX('ART Forecast'!$C$131:$W$250,MATCH($V110,'ART Forecast'!$B$131:$B$250,0),MATCH(X$4,'ART Forecast'!$C$130:$W$130,0))*VLOOKUP($V110,'Algorithms &amp; Assumptions'!$B$10:$H$129,6,FALSE)*(1-VLOOKUP($V110,'Algorithms &amp; Assumptions'!$B$10:$J$129,9,FALSE))
+(INDEX('ART Forecast'!$C$131:$W$250,MATCH($V110,'ART Forecast'!$B$131:$B$250,0),MATCH(X$4,'ART Forecast'!$C$130:$W$130,0))*VLOOKUP($V110,'Algorithms &amp; Assumptions'!$B$10:$H$129,7,FALSE)*VLOOKUP($V110,'Algorithms &amp; Assumptions'!$B$10:$J$129,9,FALSE)*(VLOOKUP($V110,'Algorithms &amp; Assumptions'!$B$10:$C$129,2,FALSE))))</f>
        <v>1.7272933333333336</v>
      </c>
      <c r="Y110" s="63">
        <f>(INDEX('ART Totals'!$Z$251:$AT$370,MATCH($V110,'ART Totals'!$Y$251:$Y$370,0),MATCH(Y$4,'ART Totals'!$Z$250:$AT$250,0))*VLOOKUP($V110,'Algorithms &amp; Assumptions'!$B$10:$H$129,5,FALSE))
+(INDEX('ART Forecast'!$C$131:$W$250,MATCH($V110,'ART Forecast'!$B$131:$B$250,0),MATCH(Y$4,'ART Forecast'!$C$130:$W$130,0))*VLOOKUP($V110,'Algorithms &amp; Assumptions'!$B$10:$H$129,6,FALSE)*(1-VLOOKUP($V110,'Algorithms &amp; Assumptions'!$B$10:$J$129,9,FALSE))
+(INDEX('ART Forecast'!$C$131:$W$250,MATCH($V110,'ART Forecast'!$B$131:$B$250,0),MATCH(Y$4,'ART Forecast'!$C$130:$W$130,0))*VLOOKUP($V110,'Algorithms &amp; Assumptions'!$B$10:$H$129,7,FALSE)*VLOOKUP($V110,'Algorithms &amp; Assumptions'!$B$10:$J$129,9,FALSE)*(VLOOKUP($V110,'Algorithms &amp; Assumptions'!$B$10:$C$129,2,FALSE))))</f>
        <v>1.8018000000000001</v>
      </c>
      <c r="Z110" s="63">
        <f>(INDEX('ART Totals'!$Z$251:$AT$370,MATCH($V110,'ART Totals'!$Y$251:$Y$370,0),MATCH(Z$4,'ART Totals'!$Z$250:$AT$250,0))*VLOOKUP($V110,'Algorithms &amp; Assumptions'!$B$10:$H$129,5,FALSE))
+(INDEX('ART Forecast'!$C$131:$W$250,MATCH($V110,'ART Forecast'!$B$131:$B$250,0),MATCH(Z$4,'ART Forecast'!$C$130:$W$130,0))*VLOOKUP($V110,'Algorithms &amp; Assumptions'!$B$10:$H$129,6,FALSE)*(1-VLOOKUP($V110,'Algorithms &amp; Assumptions'!$B$10:$J$129,9,FALSE))
+(INDEX('ART Forecast'!$C$131:$W$250,MATCH($V110,'ART Forecast'!$B$131:$B$250,0),MATCH(Z$4,'ART Forecast'!$C$130:$W$130,0))*VLOOKUP($V110,'Algorithms &amp; Assumptions'!$B$10:$H$129,7,FALSE)*VLOOKUP($V110,'Algorithms &amp; Assumptions'!$B$10:$J$129,9,FALSE)*(VLOOKUP($V110,'Algorithms &amp; Assumptions'!$B$10:$C$129,2,FALSE))))</f>
        <v>1.8763066666666666</v>
      </c>
      <c r="AA110" s="63">
        <f>(INDEX('ART Totals'!$Z$251:$AT$370,MATCH($V110,'ART Totals'!$Y$251:$Y$370,0),MATCH(AA$4,'ART Totals'!$Z$250:$AT$250,0))*VLOOKUP($V110,'Algorithms &amp; Assumptions'!$B$10:$H$129,5,FALSE))
+(INDEX('ART Forecast'!$C$131:$W$250,MATCH($V110,'ART Forecast'!$B$131:$B$250,0),MATCH(AA$4,'ART Forecast'!$C$130:$W$130,0))*VLOOKUP($V110,'Algorithms &amp; Assumptions'!$B$10:$H$129,6,FALSE)*(1-VLOOKUP($V110,'Algorithms &amp; Assumptions'!$B$10:$J$129,9,FALSE))
+(INDEX('ART Forecast'!$C$131:$W$250,MATCH($V110,'ART Forecast'!$B$131:$B$250,0),MATCH(AA$4,'ART Forecast'!$C$130:$W$130,0))*VLOOKUP($V110,'Algorithms &amp; Assumptions'!$B$10:$H$129,7,FALSE)*VLOOKUP($V110,'Algorithms &amp; Assumptions'!$B$10:$J$129,9,FALSE)*(VLOOKUP($V110,'Algorithms &amp; Assumptions'!$B$10:$C$129,2,FALSE))))</f>
        <v>1.9508133333333331</v>
      </c>
      <c r="AB110" s="63">
        <f>(INDEX('ART Totals'!$Z$251:$AT$370,MATCH($V110,'ART Totals'!$Y$251:$Y$370,0),MATCH(AB$4,'ART Totals'!$Z$250:$AT$250,0))*VLOOKUP($V110,'Algorithms &amp; Assumptions'!$B$10:$H$129,5,FALSE))
+(INDEX('ART Forecast'!$C$131:$W$250,MATCH($V110,'ART Forecast'!$B$131:$B$250,0),MATCH(AB$4,'ART Forecast'!$C$130:$W$130,0))*VLOOKUP($V110,'Algorithms &amp; Assumptions'!$B$10:$H$129,6,FALSE)*(1-VLOOKUP($V110,'Algorithms &amp; Assumptions'!$B$10:$J$129,9,FALSE))
+(INDEX('ART Forecast'!$C$131:$W$250,MATCH($V110,'ART Forecast'!$B$131:$B$250,0),MATCH(AB$4,'ART Forecast'!$C$130:$W$130,0))*VLOOKUP($V110,'Algorithms &amp; Assumptions'!$B$10:$H$129,7,FALSE)*VLOOKUP($V110,'Algorithms &amp; Assumptions'!$B$10:$J$129,9,FALSE)*(VLOOKUP($V110,'Algorithms &amp; Assumptions'!$B$10:$C$129,2,FALSE))))</f>
        <v>2.0253199999999993</v>
      </c>
      <c r="AC110" s="63">
        <f>(INDEX('ART Totals'!$Z$251:$AT$370,MATCH($V110,'ART Totals'!$Y$251:$Y$370,0),MATCH(AC$4,'ART Totals'!$Z$250:$AT$250,0))*VLOOKUP($V110,'Algorithms &amp; Assumptions'!$B$10:$H$129,5,FALSE))
+(INDEX('ART Forecast'!$C$131:$W$250,MATCH($V110,'ART Forecast'!$B$131:$B$250,0),MATCH(AC$4,'ART Forecast'!$C$130:$W$130,0))*VLOOKUP($V110,'Algorithms &amp; Assumptions'!$B$10:$H$129,6,FALSE)*(1-VLOOKUP($V110,'Algorithms &amp; Assumptions'!$B$10:$J$129,9,FALSE))
+(INDEX('ART Forecast'!$C$131:$W$250,MATCH($V110,'ART Forecast'!$B$131:$B$250,0),MATCH(AC$4,'ART Forecast'!$C$130:$W$130,0))*VLOOKUP($V110,'Algorithms &amp; Assumptions'!$B$10:$H$129,7,FALSE)*VLOOKUP($V110,'Algorithms &amp; Assumptions'!$B$10:$J$129,9,FALSE)*(VLOOKUP($V110,'Algorithms &amp; Assumptions'!$B$10:$C$129,2,FALSE))))</f>
        <v>2.0998266666666661</v>
      </c>
    </row>
    <row r="111" spans="2:29" x14ac:dyDescent="0.35">
      <c r="B111" s="29" t="str">
        <f>'ART Totals'!B110</f>
        <v>Tajikistan</v>
      </c>
      <c r="C111" s="25">
        <f t="shared" si="15"/>
        <v>2918.5288</v>
      </c>
      <c r="D111" s="25">
        <f t="shared" si="16"/>
        <v>3128.3992666666677</v>
      </c>
      <c r="E111" s="25">
        <f t="shared" si="17"/>
        <v>3307.6530666666681</v>
      </c>
      <c r="F111" s="25">
        <f t="shared" si="18"/>
        <v>3486.9068666666676</v>
      </c>
      <c r="G111" s="25">
        <f t="shared" si="19"/>
        <v>3666.1606666666685</v>
      </c>
      <c r="H111" s="25">
        <f t="shared" si="20"/>
        <v>3845.414466666668</v>
      </c>
      <c r="I111" s="25">
        <f t="shared" si="21"/>
        <v>4024.6682666666688</v>
      </c>
      <c r="M111" s="29" t="str">
        <f t="shared" si="22"/>
        <v>Tajikistan</v>
      </c>
      <c r="N111" s="62">
        <f>(INDEX('ART Totals'!$Z$128:$AT$274,MATCH($M111,'ART Totals'!$Y$128:$Y$274,0),MATCH(N$4,'ART Totals'!$Z$127:$AT$127,0))*VLOOKUP($M111,'Algorithms &amp; Assumptions'!$B$10:$H$129,5,FALSE))
+(INDEX('ART Forecast'!$C$8:$W$127,MATCH($M111,'ART Forecast'!$B$8:$B$127,0),MATCH(N$4,'ART Forecast'!$C$7:$W$7,0))*VLOOKUP($M111,'Algorithms &amp; Assumptions'!$B$10:$H$129,6,FALSE)*(1-VLOOKUP($M111,'Algorithms &amp; Assumptions'!$B$10:$J$129,9,FALSE))
+(INDEX('ART Forecast'!$C$8:$W$127,MATCH($M111,'ART Forecast'!$B$8:$B$127,0),MATCH(N$4,'ART Forecast'!$C$7:$W$7,0))*VLOOKUP($M111,'Algorithms &amp; Assumptions'!$B$10:$H$129,7,FALSE)*VLOOKUP($M111,'Algorithms &amp; Assumptions'!$B$10:$J$129,9,FALSE)*(VLOOKUP($M111,'Algorithms &amp; Assumptions'!$B$10:$C$129,2,FALSE))))</f>
        <v>2737.3724400000001</v>
      </c>
      <c r="O111" s="62">
        <f>(INDEX('ART Totals'!$Z$128:$AT$274,MATCH($M111,'ART Totals'!$Y$128:$Y$274,0),MATCH(O$4,'ART Totals'!$Z$127:$AT$127,0))*VLOOKUP($M111,'Algorithms &amp; Assumptions'!$B$10:$H$129,5,FALSE))
+(INDEX('ART Forecast'!$C$8:$W$127,MATCH($M111,'ART Forecast'!$B$8:$B$127,0),MATCH(O$4,'ART Forecast'!$C$7:$W$7,0))*VLOOKUP($M111,'Algorithms &amp; Assumptions'!$B$10:$H$129,6,FALSE)*(1-VLOOKUP($M111,'Algorithms &amp; Assumptions'!$B$10:$J$129,9,FALSE))
+(INDEX('ART Forecast'!$C$8:$W$127,MATCH($M111,'ART Forecast'!$B$8:$B$127,0),MATCH(O$4,'ART Forecast'!$C$7:$W$7,0))*VLOOKUP($M111,'Algorithms &amp; Assumptions'!$B$10:$H$129,7,FALSE)*VLOOKUP($M111,'Algorithms &amp; Assumptions'!$B$10:$J$129,9,FALSE)*(VLOOKUP($M111,'Algorithms &amp; Assumptions'!$B$10:$C$129,2,FALSE))))</f>
        <v>2942.3480533333345</v>
      </c>
      <c r="P111" s="62">
        <f>(INDEX('ART Totals'!$Z$128:$AT$274,MATCH($M111,'ART Totals'!$Y$128:$Y$274,0),MATCH(P$4,'ART Totals'!$Z$127:$AT$127,0))*VLOOKUP($M111,'Algorithms &amp; Assumptions'!$B$10:$H$129,5,FALSE))
+(INDEX('ART Forecast'!$C$8:$W$127,MATCH($M111,'ART Forecast'!$B$8:$B$127,0),MATCH(P$4,'ART Forecast'!$C$7:$W$7,0))*VLOOKUP($M111,'Algorithms &amp; Assumptions'!$B$10:$H$129,6,FALSE)*(1-VLOOKUP($M111,'Algorithms &amp; Assumptions'!$B$10:$J$129,9,FALSE))
+(INDEX('ART Forecast'!$C$8:$W$127,MATCH($M111,'ART Forecast'!$B$8:$B$127,0),MATCH(P$4,'ART Forecast'!$C$7:$W$7,0))*VLOOKUP($M111,'Algorithms &amp; Assumptions'!$B$10:$H$129,7,FALSE)*VLOOKUP($M111,'Algorithms &amp; Assumptions'!$B$10:$J$129,9,FALSE)*(VLOOKUP($M111,'Algorithms &amp; Assumptions'!$B$10:$C$129,2,FALSE))))</f>
        <v>3129.1736666666679</v>
      </c>
      <c r="Q111" s="62">
        <f>(INDEX('ART Totals'!$Z$128:$AT$274,MATCH($M111,'ART Totals'!$Y$128:$Y$274,0),MATCH(Q$4,'ART Totals'!$Z$127:$AT$127,0))*VLOOKUP($M111,'Algorithms &amp; Assumptions'!$B$10:$H$129,5,FALSE))
+(INDEX('ART Forecast'!$C$8:$W$127,MATCH($M111,'ART Forecast'!$B$8:$B$127,0),MATCH(Q$4,'ART Forecast'!$C$7:$W$7,0))*VLOOKUP($M111,'Algorithms &amp; Assumptions'!$B$10:$H$129,6,FALSE)*(1-VLOOKUP($M111,'Algorithms &amp; Assumptions'!$B$10:$J$129,9,FALSE))
+(INDEX('ART Forecast'!$C$8:$W$127,MATCH($M111,'ART Forecast'!$B$8:$B$127,0),MATCH(Q$4,'ART Forecast'!$C$7:$W$7,0))*VLOOKUP($M111,'Algorithms &amp; Assumptions'!$B$10:$H$129,7,FALSE)*VLOOKUP($M111,'Algorithms &amp; Assumptions'!$B$10:$J$129,9,FALSE)*(VLOOKUP($M111,'Algorithms &amp; Assumptions'!$B$10:$C$129,2,FALSE))))</f>
        <v>3315.9992800000009</v>
      </c>
      <c r="R111" s="62">
        <f>(INDEX('ART Totals'!$Z$128:$AT$274,MATCH($M111,'ART Totals'!$Y$128:$Y$274,0),MATCH(R$4,'ART Totals'!$Z$127:$AT$127,0))*VLOOKUP($M111,'Algorithms &amp; Assumptions'!$B$10:$H$129,5,FALSE))
+(INDEX('ART Forecast'!$C$8:$W$127,MATCH($M111,'ART Forecast'!$B$8:$B$127,0),MATCH(R$4,'ART Forecast'!$C$7:$W$7,0))*VLOOKUP($M111,'Algorithms &amp; Assumptions'!$B$10:$H$129,6,FALSE)*(1-VLOOKUP($M111,'Algorithms &amp; Assumptions'!$B$10:$J$129,9,FALSE))
+(INDEX('ART Forecast'!$C$8:$W$127,MATCH($M111,'ART Forecast'!$B$8:$B$127,0),MATCH(R$4,'ART Forecast'!$C$7:$W$7,0))*VLOOKUP($M111,'Algorithms &amp; Assumptions'!$B$10:$H$129,7,FALSE)*VLOOKUP($M111,'Algorithms &amp; Assumptions'!$B$10:$J$129,9,FALSE)*(VLOOKUP($M111,'Algorithms &amp; Assumptions'!$B$10:$C$129,2,FALSE))))</f>
        <v>3502.8248933333352</v>
      </c>
      <c r="S111" s="62">
        <f>(INDEX('ART Totals'!$Z$128:$AT$274,MATCH($M111,'ART Totals'!$Y$128:$Y$274,0),MATCH(S$4,'ART Totals'!$Z$127:$AT$127,0))*VLOOKUP($M111,'Algorithms &amp; Assumptions'!$B$10:$H$129,5,FALSE))
+(INDEX('ART Forecast'!$C$8:$W$127,MATCH($M111,'ART Forecast'!$B$8:$B$127,0),MATCH(S$4,'ART Forecast'!$C$7:$W$7,0))*VLOOKUP($M111,'Algorithms &amp; Assumptions'!$B$10:$H$129,6,FALSE)*(1-VLOOKUP($M111,'Algorithms &amp; Assumptions'!$B$10:$J$129,9,FALSE))
+(INDEX('ART Forecast'!$C$8:$W$127,MATCH($M111,'ART Forecast'!$B$8:$B$127,0),MATCH(S$4,'ART Forecast'!$C$7:$W$7,0))*VLOOKUP($M111,'Algorithms &amp; Assumptions'!$B$10:$H$129,7,FALSE)*VLOOKUP($M111,'Algorithms &amp; Assumptions'!$B$10:$J$129,9,FALSE)*(VLOOKUP($M111,'Algorithms &amp; Assumptions'!$B$10:$C$129,2,FALSE))))</f>
        <v>3689.6505066666678</v>
      </c>
      <c r="T111" s="62">
        <f>(INDEX('ART Totals'!$Z$128:$AT$274,MATCH($M111,'ART Totals'!$Y$128:$Y$274,0),MATCH(T$4,'ART Totals'!$Z$127:$AT$127,0))*VLOOKUP($M111,'Algorithms &amp; Assumptions'!$B$10:$H$129,5,FALSE))
+(INDEX('ART Forecast'!$C$8:$W$127,MATCH($M111,'ART Forecast'!$B$8:$B$127,0),MATCH(T$4,'ART Forecast'!$C$7:$W$7,0))*VLOOKUP($M111,'Algorithms &amp; Assumptions'!$B$10:$H$129,6,FALSE)*(1-VLOOKUP($M111,'Algorithms &amp; Assumptions'!$B$10:$J$129,9,FALSE))
+(INDEX('ART Forecast'!$C$8:$W$127,MATCH($M111,'ART Forecast'!$B$8:$B$127,0),MATCH(T$4,'ART Forecast'!$C$7:$W$7,0))*VLOOKUP($M111,'Algorithms &amp; Assumptions'!$B$10:$H$129,7,FALSE)*VLOOKUP($M111,'Algorithms &amp; Assumptions'!$B$10:$J$129,9,FALSE)*(VLOOKUP($M111,'Algorithms &amp; Assumptions'!$B$10:$C$129,2,FALSE))))</f>
        <v>3876.4761200000021</v>
      </c>
      <c r="U111" s="6"/>
      <c r="V111" s="29" t="str">
        <f t="shared" si="23"/>
        <v>Tajikistan</v>
      </c>
      <c r="W111" s="63">
        <f>(INDEX('ART Totals'!$Z$251:$AT$370,MATCH($V111,'ART Totals'!$Y$251:$Y$370,0),MATCH(W$4,'ART Totals'!$Z$250:$AT$250,0))*VLOOKUP($V111,'Algorithms &amp; Assumptions'!$B$10:$H$129,5,FALSE))
+(INDEX('ART Forecast'!$C$131:$W$250,MATCH($V111,'ART Forecast'!$B$131:$B$250,0),MATCH(W$4,'ART Forecast'!$C$130:$W$130,0))*VLOOKUP($V111,'Algorithms &amp; Assumptions'!$B$10:$H$129,6,FALSE)*(1-VLOOKUP($V111,'Algorithms &amp; Assumptions'!$B$10:$J$129,9,FALSE))
+(INDEX('ART Forecast'!$C$131:$W$250,MATCH($V111,'ART Forecast'!$B$131:$B$250,0),MATCH(W$4,'ART Forecast'!$C$130:$W$130,0))*VLOOKUP($V111,'Algorithms &amp; Assumptions'!$B$10:$H$129,7,FALSE)*VLOOKUP($V111,'Algorithms &amp; Assumptions'!$B$10:$J$129,9,FALSE)*(VLOOKUP($V111,'Algorithms &amp; Assumptions'!$B$10:$C$129,2,FALSE))))</f>
        <v>181.15636000000006</v>
      </c>
      <c r="X111" s="63">
        <f>(INDEX('ART Totals'!$Z$251:$AT$370,MATCH($V111,'ART Totals'!$Y$251:$Y$370,0),MATCH(X$4,'ART Totals'!$Z$250:$AT$250,0))*VLOOKUP($V111,'Algorithms &amp; Assumptions'!$B$10:$H$129,5,FALSE))
+(INDEX('ART Forecast'!$C$131:$W$250,MATCH($V111,'ART Forecast'!$B$131:$B$250,0),MATCH(X$4,'ART Forecast'!$C$130:$W$130,0))*VLOOKUP($V111,'Algorithms &amp; Assumptions'!$B$10:$H$129,6,FALSE)*(1-VLOOKUP($V111,'Algorithms &amp; Assumptions'!$B$10:$J$129,9,FALSE))
+(INDEX('ART Forecast'!$C$131:$W$250,MATCH($V111,'ART Forecast'!$B$131:$B$250,0),MATCH(X$4,'ART Forecast'!$C$130:$W$130,0))*VLOOKUP($V111,'Algorithms &amp; Assumptions'!$B$10:$H$129,7,FALSE)*VLOOKUP($V111,'Algorithms &amp; Assumptions'!$B$10:$J$129,9,FALSE)*(VLOOKUP($V111,'Algorithms &amp; Assumptions'!$B$10:$C$129,2,FALSE))))</f>
        <v>186.05121333333335</v>
      </c>
      <c r="Y111" s="63">
        <f>(INDEX('ART Totals'!$Z$251:$AT$370,MATCH($V111,'ART Totals'!$Y$251:$Y$370,0),MATCH(Y$4,'ART Totals'!$Z$250:$AT$250,0))*VLOOKUP($V111,'Algorithms &amp; Assumptions'!$B$10:$H$129,5,FALSE))
+(INDEX('ART Forecast'!$C$131:$W$250,MATCH($V111,'ART Forecast'!$B$131:$B$250,0),MATCH(Y$4,'ART Forecast'!$C$130:$W$130,0))*VLOOKUP($V111,'Algorithms &amp; Assumptions'!$B$10:$H$129,6,FALSE)*(1-VLOOKUP($V111,'Algorithms &amp; Assumptions'!$B$10:$J$129,9,FALSE))
+(INDEX('ART Forecast'!$C$131:$W$250,MATCH($V111,'ART Forecast'!$B$131:$B$250,0),MATCH(Y$4,'ART Forecast'!$C$130:$W$130,0))*VLOOKUP($V111,'Algorithms &amp; Assumptions'!$B$10:$H$129,7,FALSE)*VLOOKUP($V111,'Algorithms &amp; Assumptions'!$B$10:$J$129,9,FALSE)*(VLOOKUP($V111,'Algorithms &amp; Assumptions'!$B$10:$C$129,2,FALSE))))</f>
        <v>178.47940000000006</v>
      </c>
      <c r="Z111" s="63">
        <f>(INDEX('ART Totals'!$Z$251:$AT$370,MATCH($V111,'ART Totals'!$Y$251:$Y$370,0),MATCH(Z$4,'ART Totals'!$Z$250:$AT$250,0))*VLOOKUP($V111,'Algorithms &amp; Assumptions'!$B$10:$H$129,5,FALSE))
+(INDEX('ART Forecast'!$C$131:$W$250,MATCH($V111,'ART Forecast'!$B$131:$B$250,0),MATCH(Z$4,'ART Forecast'!$C$130:$W$130,0))*VLOOKUP($V111,'Algorithms &amp; Assumptions'!$B$10:$H$129,6,FALSE)*(1-VLOOKUP($V111,'Algorithms &amp; Assumptions'!$B$10:$J$129,9,FALSE))
+(INDEX('ART Forecast'!$C$131:$W$250,MATCH($V111,'ART Forecast'!$B$131:$B$250,0),MATCH(Z$4,'ART Forecast'!$C$130:$W$130,0))*VLOOKUP($V111,'Algorithms &amp; Assumptions'!$B$10:$H$129,7,FALSE)*VLOOKUP($V111,'Algorithms &amp; Assumptions'!$B$10:$J$129,9,FALSE)*(VLOOKUP($V111,'Algorithms &amp; Assumptions'!$B$10:$C$129,2,FALSE))))</f>
        <v>170.90758666666676</v>
      </c>
      <c r="AA111" s="63">
        <f>(INDEX('ART Totals'!$Z$251:$AT$370,MATCH($V111,'ART Totals'!$Y$251:$Y$370,0),MATCH(AA$4,'ART Totals'!$Z$250:$AT$250,0))*VLOOKUP($V111,'Algorithms &amp; Assumptions'!$B$10:$H$129,5,FALSE))
+(INDEX('ART Forecast'!$C$131:$W$250,MATCH($V111,'ART Forecast'!$B$131:$B$250,0),MATCH(AA$4,'ART Forecast'!$C$130:$W$130,0))*VLOOKUP($V111,'Algorithms &amp; Assumptions'!$B$10:$H$129,6,FALSE)*(1-VLOOKUP($V111,'Algorithms &amp; Assumptions'!$B$10:$J$129,9,FALSE))
+(INDEX('ART Forecast'!$C$131:$W$250,MATCH($V111,'ART Forecast'!$B$131:$B$250,0),MATCH(AA$4,'ART Forecast'!$C$130:$W$130,0))*VLOOKUP($V111,'Algorithms &amp; Assumptions'!$B$10:$H$129,7,FALSE)*VLOOKUP($V111,'Algorithms &amp; Assumptions'!$B$10:$J$129,9,FALSE)*(VLOOKUP($V111,'Algorithms &amp; Assumptions'!$B$10:$C$129,2,FALSE))))</f>
        <v>163.33577333333344</v>
      </c>
      <c r="AB111" s="63">
        <f>(INDEX('ART Totals'!$Z$251:$AT$370,MATCH($V111,'ART Totals'!$Y$251:$Y$370,0),MATCH(AB$4,'ART Totals'!$Z$250:$AT$250,0))*VLOOKUP($V111,'Algorithms &amp; Assumptions'!$B$10:$H$129,5,FALSE))
+(INDEX('ART Forecast'!$C$131:$W$250,MATCH($V111,'ART Forecast'!$B$131:$B$250,0),MATCH(AB$4,'ART Forecast'!$C$130:$W$130,0))*VLOOKUP($V111,'Algorithms &amp; Assumptions'!$B$10:$H$129,6,FALSE)*(1-VLOOKUP($V111,'Algorithms &amp; Assumptions'!$B$10:$J$129,9,FALSE))
+(INDEX('ART Forecast'!$C$131:$W$250,MATCH($V111,'ART Forecast'!$B$131:$B$250,0),MATCH(AB$4,'ART Forecast'!$C$130:$W$130,0))*VLOOKUP($V111,'Algorithms &amp; Assumptions'!$B$10:$H$129,7,FALSE)*VLOOKUP($V111,'Algorithms &amp; Assumptions'!$B$10:$J$129,9,FALSE)*(VLOOKUP($V111,'Algorithms &amp; Assumptions'!$B$10:$C$129,2,FALSE))))</f>
        <v>155.76396000000014</v>
      </c>
      <c r="AC111" s="63">
        <f>(INDEX('ART Totals'!$Z$251:$AT$370,MATCH($V111,'ART Totals'!$Y$251:$Y$370,0),MATCH(AC$4,'ART Totals'!$Z$250:$AT$250,0))*VLOOKUP($V111,'Algorithms &amp; Assumptions'!$B$10:$H$129,5,FALSE))
+(INDEX('ART Forecast'!$C$131:$W$250,MATCH($V111,'ART Forecast'!$B$131:$B$250,0),MATCH(AC$4,'ART Forecast'!$C$130:$W$130,0))*VLOOKUP($V111,'Algorithms &amp; Assumptions'!$B$10:$H$129,6,FALSE)*(1-VLOOKUP($V111,'Algorithms &amp; Assumptions'!$B$10:$J$129,9,FALSE))
+(INDEX('ART Forecast'!$C$131:$W$250,MATCH($V111,'ART Forecast'!$B$131:$B$250,0),MATCH(AC$4,'ART Forecast'!$C$130:$W$130,0))*VLOOKUP($V111,'Algorithms &amp; Assumptions'!$B$10:$H$129,7,FALSE)*VLOOKUP($V111,'Algorithms &amp; Assumptions'!$B$10:$J$129,9,FALSE)*(VLOOKUP($V111,'Algorithms &amp; Assumptions'!$B$10:$C$129,2,FALSE))))</f>
        <v>148.19214666666682</v>
      </c>
    </row>
    <row r="112" spans="2:29" x14ac:dyDescent="0.35">
      <c r="B112" s="29" t="str">
        <f>'ART Totals'!B111</f>
        <v>Tanzania</v>
      </c>
      <c r="C112" s="25">
        <f t="shared" si="15"/>
        <v>323634.48348000005</v>
      </c>
      <c r="D112" s="25">
        <f t="shared" si="16"/>
        <v>256820.01546666684</v>
      </c>
      <c r="E112" s="25">
        <f t="shared" si="17"/>
        <v>216683.18276000003</v>
      </c>
      <c r="F112" s="25">
        <f t="shared" si="18"/>
        <v>216358.21005333337</v>
      </c>
      <c r="G112" s="25">
        <f t="shared" si="19"/>
        <v>216033.23734666669</v>
      </c>
      <c r="H112" s="25">
        <f t="shared" si="20"/>
        <v>215708.26464000001</v>
      </c>
      <c r="I112" s="25">
        <f t="shared" si="21"/>
        <v>215383.29193333336</v>
      </c>
      <c r="M112" s="29" t="str">
        <f t="shared" si="22"/>
        <v>Tanzania</v>
      </c>
      <c r="N112" s="62">
        <f>(INDEX('ART Totals'!$Z$128:$AT$274,MATCH($M112,'ART Totals'!$Y$128:$Y$274,0),MATCH(N$4,'ART Totals'!$Z$127:$AT$127,0))*VLOOKUP($M112,'Algorithms &amp; Assumptions'!$B$10:$H$129,5,FALSE))
+(INDEX('ART Forecast'!$C$8:$W$127,MATCH($M112,'ART Forecast'!$B$8:$B$127,0),MATCH(N$4,'ART Forecast'!$C$7:$W$7,0))*VLOOKUP($M112,'Algorithms &amp; Assumptions'!$B$10:$H$129,6,FALSE)*(1-VLOOKUP($M112,'Algorithms &amp; Assumptions'!$B$10:$J$129,9,FALSE))
+(INDEX('ART Forecast'!$C$8:$W$127,MATCH($M112,'ART Forecast'!$B$8:$B$127,0),MATCH(N$4,'ART Forecast'!$C$7:$W$7,0))*VLOOKUP($M112,'Algorithms &amp; Assumptions'!$B$10:$H$129,7,FALSE)*VLOOKUP($M112,'Algorithms &amp; Assumptions'!$B$10:$J$129,9,FALSE)*(VLOOKUP($M112,'Algorithms &amp; Assumptions'!$B$10:$C$129,2,FALSE))))</f>
        <v>314182.94864000008</v>
      </c>
      <c r="O112" s="62">
        <f>(INDEX('ART Totals'!$Z$128:$AT$274,MATCH($M112,'ART Totals'!$Y$128:$Y$274,0),MATCH(O$4,'ART Totals'!$Z$127:$AT$127,0))*VLOOKUP($M112,'Algorithms &amp; Assumptions'!$B$10:$H$129,5,FALSE))
+(INDEX('ART Forecast'!$C$8:$W$127,MATCH($M112,'ART Forecast'!$B$8:$B$127,0),MATCH(O$4,'ART Forecast'!$C$7:$W$7,0))*VLOOKUP($M112,'Algorithms &amp; Assumptions'!$B$10:$H$129,6,FALSE)*(1-VLOOKUP($M112,'Algorithms &amp; Assumptions'!$B$10:$J$129,9,FALSE))
+(INDEX('ART Forecast'!$C$8:$W$127,MATCH($M112,'ART Forecast'!$B$8:$B$127,0),MATCH(O$4,'ART Forecast'!$C$7:$W$7,0))*VLOOKUP($M112,'Algorithms &amp; Assumptions'!$B$10:$H$129,7,FALSE)*VLOOKUP($M112,'Algorithms &amp; Assumptions'!$B$10:$J$129,9,FALSE)*(VLOOKUP($M112,'Algorithms &amp; Assumptions'!$B$10:$C$129,2,FALSE))))</f>
        <v>248195.86000000016</v>
      </c>
      <c r="P112" s="62">
        <f>(INDEX('ART Totals'!$Z$128:$AT$274,MATCH($M112,'ART Totals'!$Y$128:$Y$274,0),MATCH(P$4,'ART Totals'!$Z$127:$AT$127,0))*VLOOKUP($M112,'Algorithms &amp; Assumptions'!$B$10:$H$129,5,FALSE))
+(INDEX('ART Forecast'!$C$8:$W$127,MATCH($M112,'ART Forecast'!$B$8:$B$127,0),MATCH(P$4,'ART Forecast'!$C$7:$W$7,0))*VLOOKUP($M112,'Algorithms &amp; Assumptions'!$B$10:$H$129,6,FALSE)*(1-VLOOKUP($M112,'Algorithms &amp; Assumptions'!$B$10:$J$129,9,FALSE))
+(INDEX('ART Forecast'!$C$8:$W$127,MATCH($M112,'ART Forecast'!$B$8:$B$127,0),MATCH(P$4,'ART Forecast'!$C$7:$W$7,0))*VLOOKUP($M112,'Algorithms &amp; Assumptions'!$B$10:$H$129,7,FALSE)*VLOOKUP($M112,'Algorithms &amp; Assumptions'!$B$10:$J$129,9,FALSE)*(VLOOKUP($M112,'Algorithms &amp; Assumptions'!$B$10:$C$129,2,FALSE))))</f>
        <v>208384.00000000003</v>
      </c>
      <c r="Q112" s="62">
        <f>(INDEX('ART Totals'!$Z$128:$AT$274,MATCH($M112,'ART Totals'!$Y$128:$Y$274,0),MATCH(Q$4,'ART Totals'!$Z$127:$AT$127,0))*VLOOKUP($M112,'Algorithms &amp; Assumptions'!$B$10:$H$129,5,FALSE))
+(INDEX('ART Forecast'!$C$8:$W$127,MATCH($M112,'ART Forecast'!$B$8:$B$127,0),MATCH(Q$4,'ART Forecast'!$C$7:$W$7,0))*VLOOKUP($M112,'Algorithms &amp; Assumptions'!$B$10:$H$129,6,FALSE)*(1-VLOOKUP($M112,'Algorithms &amp; Assumptions'!$B$10:$J$129,9,FALSE))
+(INDEX('ART Forecast'!$C$8:$W$127,MATCH($M112,'ART Forecast'!$B$8:$B$127,0),MATCH(Q$4,'ART Forecast'!$C$7:$W$7,0))*VLOOKUP($M112,'Algorithms &amp; Assumptions'!$B$10:$H$129,7,FALSE)*VLOOKUP($M112,'Algorithms &amp; Assumptions'!$B$10:$J$129,9,FALSE)*(VLOOKUP($M112,'Algorithms &amp; Assumptions'!$B$10:$C$129,2,FALSE))))</f>
        <v>208384.00000000003</v>
      </c>
      <c r="R112" s="62">
        <f>(INDEX('ART Totals'!$Z$128:$AT$274,MATCH($M112,'ART Totals'!$Y$128:$Y$274,0),MATCH(R$4,'ART Totals'!$Z$127:$AT$127,0))*VLOOKUP($M112,'Algorithms &amp; Assumptions'!$B$10:$H$129,5,FALSE))
+(INDEX('ART Forecast'!$C$8:$W$127,MATCH($M112,'ART Forecast'!$B$8:$B$127,0),MATCH(R$4,'ART Forecast'!$C$7:$W$7,0))*VLOOKUP($M112,'Algorithms &amp; Assumptions'!$B$10:$H$129,6,FALSE)*(1-VLOOKUP($M112,'Algorithms &amp; Assumptions'!$B$10:$J$129,9,FALSE))
+(INDEX('ART Forecast'!$C$8:$W$127,MATCH($M112,'ART Forecast'!$B$8:$B$127,0),MATCH(R$4,'ART Forecast'!$C$7:$W$7,0))*VLOOKUP($M112,'Algorithms &amp; Assumptions'!$B$10:$H$129,7,FALSE)*VLOOKUP($M112,'Algorithms &amp; Assumptions'!$B$10:$J$129,9,FALSE)*(VLOOKUP($M112,'Algorithms &amp; Assumptions'!$B$10:$C$129,2,FALSE))))</f>
        <v>208384.00000000003</v>
      </c>
      <c r="S112" s="62">
        <f>(INDEX('ART Totals'!$Z$128:$AT$274,MATCH($M112,'ART Totals'!$Y$128:$Y$274,0),MATCH(S$4,'ART Totals'!$Z$127:$AT$127,0))*VLOOKUP($M112,'Algorithms &amp; Assumptions'!$B$10:$H$129,5,FALSE))
+(INDEX('ART Forecast'!$C$8:$W$127,MATCH($M112,'ART Forecast'!$B$8:$B$127,0),MATCH(S$4,'ART Forecast'!$C$7:$W$7,0))*VLOOKUP($M112,'Algorithms &amp; Assumptions'!$B$10:$H$129,6,FALSE)*(1-VLOOKUP($M112,'Algorithms &amp; Assumptions'!$B$10:$J$129,9,FALSE))
+(INDEX('ART Forecast'!$C$8:$W$127,MATCH($M112,'ART Forecast'!$B$8:$B$127,0),MATCH(S$4,'ART Forecast'!$C$7:$W$7,0))*VLOOKUP($M112,'Algorithms &amp; Assumptions'!$B$10:$H$129,7,FALSE)*VLOOKUP($M112,'Algorithms &amp; Assumptions'!$B$10:$J$129,9,FALSE)*(VLOOKUP($M112,'Algorithms &amp; Assumptions'!$B$10:$C$129,2,FALSE))))</f>
        <v>208384.00000000003</v>
      </c>
      <c r="T112" s="62">
        <f>(INDEX('ART Totals'!$Z$128:$AT$274,MATCH($M112,'ART Totals'!$Y$128:$Y$274,0),MATCH(T$4,'ART Totals'!$Z$127:$AT$127,0))*VLOOKUP($M112,'Algorithms &amp; Assumptions'!$B$10:$H$129,5,FALSE))
+(INDEX('ART Forecast'!$C$8:$W$127,MATCH($M112,'ART Forecast'!$B$8:$B$127,0),MATCH(T$4,'ART Forecast'!$C$7:$W$7,0))*VLOOKUP($M112,'Algorithms &amp; Assumptions'!$B$10:$H$129,6,FALSE)*(1-VLOOKUP($M112,'Algorithms &amp; Assumptions'!$B$10:$J$129,9,FALSE))
+(INDEX('ART Forecast'!$C$8:$W$127,MATCH($M112,'ART Forecast'!$B$8:$B$127,0),MATCH(T$4,'ART Forecast'!$C$7:$W$7,0))*VLOOKUP($M112,'Algorithms &amp; Assumptions'!$B$10:$H$129,7,FALSE)*VLOOKUP($M112,'Algorithms &amp; Assumptions'!$B$10:$J$129,9,FALSE)*(VLOOKUP($M112,'Algorithms &amp; Assumptions'!$B$10:$C$129,2,FALSE))))</f>
        <v>208384.00000000003</v>
      </c>
      <c r="U112" s="6"/>
      <c r="V112" s="29" t="str">
        <f t="shared" si="23"/>
        <v>Tanzania</v>
      </c>
      <c r="W112" s="63">
        <f>(INDEX('ART Totals'!$Z$251:$AT$370,MATCH($V112,'ART Totals'!$Y$251:$Y$370,0),MATCH(W$4,'ART Totals'!$Z$250:$AT$250,0))*VLOOKUP($V112,'Algorithms &amp; Assumptions'!$B$10:$H$129,5,FALSE))
+(INDEX('ART Forecast'!$C$131:$W$250,MATCH($V112,'ART Forecast'!$B$131:$B$250,0),MATCH(W$4,'ART Forecast'!$C$130:$W$130,0))*VLOOKUP($V112,'Algorithms &amp; Assumptions'!$B$10:$H$129,6,FALSE)*(1-VLOOKUP($V112,'Algorithms &amp; Assumptions'!$B$10:$J$129,9,FALSE))
+(INDEX('ART Forecast'!$C$131:$W$250,MATCH($V112,'ART Forecast'!$B$131:$B$250,0),MATCH(W$4,'ART Forecast'!$C$130:$W$130,0))*VLOOKUP($V112,'Algorithms &amp; Assumptions'!$B$10:$H$129,7,FALSE)*VLOOKUP($V112,'Algorithms &amp; Assumptions'!$B$10:$J$129,9,FALSE)*(VLOOKUP($V112,'Algorithms &amp; Assumptions'!$B$10:$C$129,2,FALSE))))</f>
        <v>9451.5348399999984</v>
      </c>
      <c r="X112" s="63">
        <f>(INDEX('ART Totals'!$Z$251:$AT$370,MATCH($V112,'ART Totals'!$Y$251:$Y$370,0),MATCH(X$4,'ART Totals'!$Z$250:$AT$250,0))*VLOOKUP($V112,'Algorithms &amp; Assumptions'!$B$10:$H$129,5,FALSE))
+(INDEX('ART Forecast'!$C$131:$W$250,MATCH($V112,'ART Forecast'!$B$131:$B$250,0),MATCH(X$4,'ART Forecast'!$C$130:$W$130,0))*VLOOKUP($V112,'Algorithms &amp; Assumptions'!$B$10:$H$129,6,FALSE)*(1-VLOOKUP($V112,'Algorithms &amp; Assumptions'!$B$10:$J$129,9,FALSE))
+(INDEX('ART Forecast'!$C$131:$W$250,MATCH($V112,'ART Forecast'!$B$131:$B$250,0),MATCH(X$4,'ART Forecast'!$C$130:$W$130,0))*VLOOKUP($V112,'Algorithms &amp; Assumptions'!$B$10:$H$129,7,FALSE)*VLOOKUP($V112,'Algorithms &amp; Assumptions'!$B$10:$J$129,9,FALSE)*(VLOOKUP($V112,'Algorithms &amp; Assumptions'!$B$10:$C$129,2,FALSE))))</f>
        <v>8624.1554666666671</v>
      </c>
      <c r="Y112" s="63">
        <f>(INDEX('ART Totals'!$Z$251:$AT$370,MATCH($V112,'ART Totals'!$Y$251:$Y$370,0),MATCH(Y$4,'ART Totals'!$Z$250:$AT$250,0))*VLOOKUP($V112,'Algorithms &amp; Assumptions'!$B$10:$H$129,5,FALSE))
+(INDEX('ART Forecast'!$C$131:$W$250,MATCH($V112,'ART Forecast'!$B$131:$B$250,0),MATCH(Y$4,'ART Forecast'!$C$130:$W$130,0))*VLOOKUP($V112,'Algorithms &amp; Assumptions'!$B$10:$H$129,6,FALSE)*(1-VLOOKUP($V112,'Algorithms &amp; Assumptions'!$B$10:$J$129,9,FALSE))
+(INDEX('ART Forecast'!$C$131:$W$250,MATCH($V112,'ART Forecast'!$B$131:$B$250,0),MATCH(Y$4,'ART Forecast'!$C$130:$W$130,0))*VLOOKUP($V112,'Algorithms &amp; Assumptions'!$B$10:$H$129,7,FALSE)*VLOOKUP($V112,'Algorithms &amp; Assumptions'!$B$10:$J$129,9,FALSE)*(VLOOKUP($V112,'Algorithms &amp; Assumptions'!$B$10:$C$129,2,FALSE))))</f>
        <v>8299.1827599999997</v>
      </c>
      <c r="Z112" s="63">
        <f>(INDEX('ART Totals'!$Z$251:$AT$370,MATCH($V112,'ART Totals'!$Y$251:$Y$370,0),MATCH(Z$4,'ART Totals'!$Z$250:$AT$250,0))*VLOOKUP($V112,'Algorithms &amp; Assumptions'!$B$10:$H$129,5,FALSE))
+(INDEX('ART Forecast'!$C$131:$W$250,MATCH($V112,'ART Forecast'!$B$131:$B$250,0),MATCH(Z$4,'ART Forecast'!$C$130:$W$130,0))*VLOOKUP($V112,'Algorithms &amp; Assumptions'!$B$10:$H$129,6,FALSE)*(1-VLOOKUP($V112,'Algorithms &amp; Assumptions'!$B$10:$J$129,9,FALSE))
+(INDEX('ART Forecast'!$C$131:$W$250,MATCH($V112,'ART Forecast'!$B$131:$B$250,0),MATCH(Z$4,'ART Forecast'!$C$130:$W$130,0))*VLOOKUP($V112,'Algorithms &amp; Assumptions'!$B$10:$H$129,7,FALSE)*VLOOKUP($V112,'Algorithms &amp; Assumptions'!$B$10:$J$129,9,FALSE)*(VLOOKUP($V112,'Algorithms &amp; Assumptions'!$B$10:$C$129,2,FALSE))))</f>
        <v>7974.2100533333305</v>
      </c>
      <c r="AA112" s="63">
        <f>(INDEX('ART Totals'!$Z$251:$AT$370,MATCH($V112,'ART Totals'!$Y$251:$Y$370,0),MATCH(AA$4,'ART Totals'!$Z$250:$AT$250,0))*VLOOKUP($V112,'Algorithms &amp; Assumptions'!$B$10:$H$129,5,FALSE))
+(INDEX('ART Forecast'!$C$131:$W$250,MATCH($V112,'ART Forecast'!$B$131:$B$250,0),MATCH(AA$4,'ART Forecast'!$C$130:$W$130,0))*VLOOKUP($V112,'Algorithms &amp; Assumptions'!$B$10:$H$129,6,FALSE)*(1-VLOOKUP($V112,'Algorithms &amp; Assumptions'!$B$10:$J$129,9,FALSE))
+(INDEX('ART Forecast'!$C$131:$W$250,MATCH($V112,'ART Forecast'!$B$131:$B$250,0),MATCH(AA$4,'ART Forecast'!$C$130:$W$130,0))*VLOOKUP($V112,'Algorithms &amp; Assumptions'!$B$10:$H$129,7,FALSE)*VLOOKUP($V112,'Algorithms &amp; Assumptions'!$B$10:$J$129,9,FALSE)*(VLOOKUP($V112,'Algorithms &amp; Assumptions'!$B$10:$C$129,2,FALSE))))</f>
        <v>7649.2373466666622</v>
      </c>
      <c r="AB112" s="63">
        <f>(INDEX('ART Totals'!$Z$251:$AT$370,MATCH($V112,'ART Totals'!$Y$251:$Y$370,0),MATCH(AB$4,'ART Totals'!$Z$250:$AT$250,0))*VLOOKUP($V112,'Algorithms &amp; Assumptions'!$B$10:$H$129,5,FALSE))
+(INDEX('ART Forecast'!$C$131:$W$250,MATCH($V112,'ART Forecast'!$B$131:$B$250,0),MATCH(AB$4,'ART Forecast'!$C$130:$W$130,0))*VLOOKUP($V112,'Algorithms &amp; Assumptions'!$B$10:$H$129,6,FALSE)*(1-VLOOKUP($V112,'Algorithms &amp; Assumptions'!$B$10:$J$129,9,FALSE))
+(INDEX('ART Forecast'!$C$131:$W$250,MATCH($V112,'ART Forecast'!$B$131:$B$250,0),MATCH(AB$4,'ART Forecast'!$C$130:$W$130,0))*VLOOKUP($V112,'Algorithms &amp; Assumptions'!$B$10:$H$129,7,FALSE)*VLOOKUP($V112,'Algorithms &amp; Assumptions'!$B$10:$J$129,9,FALSE)*(VLOOKUP($V112,'Algorithms &amp; Assumptions'!$B$10:$C$129,2,FALSE))))</f>
        <v>7324.2646399999931</v>
      </c>
      <c r="AC112" s="63">
        <f>(INDEX('ART Totals'!$Z$251:$AT$370,MATCH($V112,'ART Totals'!$Y$251:$Y$370,0),MATCH(AC$4,'ART Totals'!$Z$250:$AT$250,0))*VLOOKUP($V112,'Algorithms &amp; Assumptions'!$B$10:$H$129,5,FALSE))
+(INDEX('ART Forecast'!$C$131:$W$250,MATCH($V112,'ART Forecast'!$B$131:$B$250,0),MATCH(AC$4,'ART Forecast'!$C$130:$W$130,0))*VLOOKUP($V112,'Algorithms &amp; Assumptions'!$B$10:$H$129,6,FALSE)*(1-VLOOKUP($V112,'Algorithms &amp; Assumptions'!$B$10:$J$129,9,FALSE))
+(INDEX('ART Forecast'!$C$131:$W$250,MATCH($V112,'ART Forecast'!$B$131:$B$250,0),MATCH(AC$4,'ART Forecast'!$C$130:$W$130,0))*VLOOKUP($V112,'Algorithms &amp; Assumptions'!$B$10:$H$129,7,FALSE)*VLOOKUP($V112,'Algorithms &amp; Assumptions'!$B$10:$J$129,9,FALSE)*(VLOOKUP($V112,'Algorithms &amp; Assumptions'!$B$10:$C$129,2,FALSE))))</f>
        <v>6999.2919333333339</v>
      </c>
    </row>
    <row r="113" spans="2:29" x14ac:dyDescent="0.35">
      <c r="B113" s="29" t="str">
        <f>'ART Totals'!B112</f>
        <v>Thailand</v>
      </c>
      <c r="C113" s="25">
        <f t="shared" si="15"/>
        <v>71803.250640000027</v>
      </c>
      <c r="D113" s="25">
        <f t="shared" si="16"/>
        <v>76669.257866666696</v>
      </c>
      <c r="E113" s="25">
        <f t="shared" si="17"/>
        <v>78470.830093333323</v>
      </c>
      <c r="F113" s="25">
        <f t="shared" si="18"/>
        <v>80272.402319999979</v>
      </c>
      <c r="G113" s="25">
        <f t="shared" si="19"/>
        <v>82073.974546666635</v>
      </c>
      <c r="H113" s="25">
        <f t="shared" si="20"/>
        <v>83881.340253333328</v>
      </c>
      <c r="I113" s="25">
        <f t="shared" si="21"/>
        <v>83813.277928671101</v>
      </c>
      <c r="M113" s="29" t="str">
        <f t="shared" si="22"/>
        <v>Thailand</v>
      </c>
      <c r="N113" s="62">
        <f>(INDEX('ART Totals'!$Z$128:$AT$274,MATCH($M113,'ART Totals'!$Y$128:$Y$274,0),MATCH(N$4,'ART Totals'!$Z$127:$AT$127,0))*VLOOKUP($M113,'Algorithms &amp; Assumptions'!$B$10:$H$129,5,FALSE))
+(INDEX('ART Forecast'!$C$8:$W$127,MATCH($M113,'ART Forecast'!$B$8:$B$127,0),MATCH(N$4,'ART Forecast'!$C$7:$W$7,0))*VLOOKUP($M113,'Algorithms &amp; Assumptions'!$B$10:$H$129,6,FALSE)*(1-VLOOKUP($M113,'Algorithms &amp; Assumptions'!$B$10:$J$129,9,FALSE))
+(INDEX('ART Forecast'!$C$8:$W$127,MATCH($M113,'ART Forecast'!$B$8:$B$127,0),MATCH(N$4,'ART Forecast'!$C$7:$W$7,0))*VLOOKUP($M113,'Algorithms &amp; Assumptions'!$B$10:$H$129,7,FALSE)*VLOOKUP($M113,'Algorithms &amp; Assumptions'!$B$10:$J$129,9,FALSE)*(VLOOKUP($M113,'Algorithms &amp; Assumptions'!$B$10:$C$129,2,FALSE))))</f>
        <v>71760.212920000035</v>
      </c>
      <c r="O113" s="62">
        <f>(INDEX('ART Totals'!$Z$128:$AT$274,MATCH($M113,'ART Totals'!$Y$128:$Y$274,0),MATCH(O$4,'ART Totals'!$Z$127:$AT$127,0))*VLOOKUP($M113,'Algorithms &amp; Assumptions'!$B$10:$H$129,5,FALSE))
+(INDEX('ART Forecast'!$C$8:$W$127,MATCH($M113,'ART Forecast'!$B$8:$B$127,0),MATCH(O$4,'ART Forecast'!$C$7:$W$7,0))*VLOOKUP($M113,'Algorithms &amp; Assumptions'!$B$10:$H$129,6,FALSE)*(1-VLOOKUP($M113,'Algorithms &amp; Assumptions'!$B$10:$J$129,9,FALSE))
+(INDEX('ART Forecast'!$C$8:$W$127,MATCH($M113,'ART Forecast'!$B$8:$B$127,0),MATCH(O$4,'ART Forecast'!$C$7:$W$7,0))*VLOOKUP($M113,'Algorithms &amp; Assumptions'!$B$10:$H$129,7,FALSE)*VLOOKUP($M113,'Algorithms &amp; Assumptions'!$B$10:$J$129,9,FALSE)*(VLOOKUP($M113,'Algorithms &amp; Assumptions'!$B$10:$C$129,2,FALSE))))</f>
        <v>76644.654386666691</v>
      </c>
      <c r="P113" s="62">
        <f>(INDEX('ART Totals'!$Z$128:$AT$274,MATCH($M113,'ART Totals'!$Y$128:$Y$274,0),MATCH(P$4,'ART Totals'!$Z$127:$AT$127,0))*VLOOKUP($M113,'Algorithms &amp; Assumptions'!$B$10:$H$129,5,FALSE))
+(INDEX('ART Forecast'!$C$8:$W$127,MATCH($M113,'ART Forecast'!$B$8:$B$127,0),MATCH(P$4,'ART Forecast'!$C$7:$W$7,0))*VLOOKUP($M113,'Algorithms &amp; Assumptions'!$B$10:$H$129,6,FALSE)*(1-VLOOKUP($M113,'Algorithms &amp; Assumptions'!$B$10:$J$129,9,FALSE))
+(INDEX('ART Forecast'!$C$8:$W$127,MATCH($M113,'ART Forecast'!$B$8:$B$127,0),MATCH(P$4,'ART Forecast'!$C$7:$W$7,0))*VLOOKUP($M113,'Algorithms &amp; Assumptions'!$B$10:$H$129,7,FALSE)*VLOOKUP($M113,'Algorithms &amp; Assumptions'!$B$10:$J$129,9,FALSE)*(VLOOKUP($M113,'Algorithms &amp; Assumptions'!$B$10:$C$129,2,FALSE))))</f>
        <v>78453.825853333328</v>
      </c>
      <c r="Q113" s="62">
        <f>(INDEX('ART Totals'!$Z$128:$AT$274,MATCH($M113,'ART Totals'!$Y$128:$Y$274,0),MATCH(Q$4,'ART Totals'!$Z$127:$AT$127,0))*VLOOKUP($M113,'Algorithms &amp; Assumptions'!$B$10:$H$129,5,FALSE))
+(INDEX('ART Forecast'!$C$8:$W$127,MATCH($M113,'ART Forecast'!$B$8:$B$127,0),MATCH(Q$4,'ART Forecast'!$C$7:$W$7,0))*VLOOKUP($M113,'Algorithms &amp; Assumptions'!$B$10:$H$129,6,FALSE)*(1-VLOOKUP($M113,'Algorithms &amp; Assumptions'!$B$10:$J$129,9,FALSE))
+(INDEX('ART Forecast'!$C$8:$W$127,MATCH($M113,'ART Forecast'!$B$8:$B$127,0),MATCH(Q$4,'ART Forecast'!$C$7:$W$7,0))*VLOOKUP($M113,'Algorithms &amp; Assumptions'!$B$10:$H$129,7,FALSE)*VLOOKUP($M113,'Algorithms &amp; Assumptions'!$B$10:$J$129,9,FALSE)*(VLOOKUP($M113,'Algorithms &amp; Assumptions'!$B$10:$C$129,2,FALSE))))</f>
        <v>80262.99731999998</v>
      </c>
      <c r="R113" s="62">
        <f>(INDEX('ART Totals'!$Z$128:$AT$274,MATCH($M113,'ART Totals'!$Y$128:$Y$274,0),MATCH(R$4,'ART Totals'!$Z$127:$AT$127,0))*VLOOKUP($M113,'Algorithms &amp; Assumptions'!$B$10:$H$129,5,FALSE))
+(INDEX('ART Forecast'!$C$8:$W$127,MATCH($M113,'ART Forecast'!$B$8:$B$127,0),MATCH(R$4,'ART Forecast'!$C$7:$W$7,0))*VLOOKUP($M113,'Algorithms &amp; Assumptions'!$B$10:$H$129,6,FALSE)*(1-VLOOKUP($M113,'Algorithms &amp; Assumptions'!$B$10:$J$129,9,FALSE))
+(INDEX('ART Forecast'!$C$8:$W$127,MATCH($M113,'ART Forecast'!$B$8:$B$127,0),MATCH(R$4,'ART Forecast'!$C$7:$W$7,0))*VLOOKUP($M113,'Algorithms &amp; Assumptions'!$B$10:$H$129,7,FALSE)*VLOOKUP($M113,'Algorithms &amp; Assumptions'!$B$10:$J$129,9,FALSE)*(VLOOKUP($M113,'Algorithms &amp; Assumptions'!$B$10:$C$129,2,FALSE))))</f>
        <v>82072.168786666633</v>
      </c>
      <c r="S113" s="62">
        <f>(INDEX('ART Totals'!$Z$128:$AT$274,MATCH($M113,'ART Totals'!$Y$128:$Y$274,0),MATCH(S$4,'ART Totals'!$Z$127:$AT$127,0))*VLOOKUP($M113,'Algorithms &amp; Assumptions'!$B$10:$H$129,5,FALSE))
+(INDEX('ART Forecast'!$C$8:$W$127,MATCH($M113,'ART Forecast'!$B$8:$B$127,0),MATCH(S$4,'ART Forecast'!$C$7:$W$7,0))*VLOOKUP($M113,'Algorithms &amp; Assumptions'!$B$10:$H$129,6,FALSE)*(1-VLOOKUP($M113,'Algorithms &amp; Assumptions'!$B$10:$J$129,9,FALSE))
+(INDEX('ART Forecast'!$C$8:$W$127,MATCH($M113,'ART Forecast'!$B$8:$B$127,0),MATCH(S$4,'ART Forecast'!$C$7:$W$7,0))*VLOOKUP($M113,'Algorithms &amp; Assumptions'!$B$10:$H$129,7,FALSE)*VLOOKUP($M113,'Algorithms &amp; Assumptions'!$B$10:$J$129,9,FALSE)*(VLOOKUP($M113,'Algorithms &amp; Assumptions'!$B$10:$C$129,2,FALSE))))</f>
        <v>83881.340253333328</v>
      </c>
      <c r="T113" s="62">
        <f>(INDEX('ART Totals'!$Z$128:$AT$274,MATCH($M113,'ART Totals'!$Y$128:$Y$274,0),MATCH(T$4,'ART Totals'!$Z$127:$AT$127,0))*VLOOKUP($M113,'Algorithms &amp; Assumptions'!$B$10:$H$129,5,FALSE))
+(INDEX('ART Forecast'!$C$8:$W$127,MATCH($M113,'ART Forecast'!$B$8:$B$127,0),MATCH(T$4,'ART Forecast'!$C$7:$W$7,0))*VLOOKUP($M113,'Algorithms &amp; Assumptions'!$B$10:$H$129,6,FALSE)*(1-VLOOKUP($M113,'Algorithms &amp; Assumptions'!$B$10:$J$129,9,FALSE))
+(INDEX('ART Forecast'!$C$8:$W$127,MATCH($M113,'ART Forecast'!$B$8:$B$127,0),MATCH(T$4,'ART Forecast'!$C$7:$W$7,0))*VLOOKUP($M113,'Algorithms &amp; Assumptions'!$B$10:$H$129,7,FALSE)*VLOOKUP($M113,'Algorithms &amp; Assumptions'!$B$10:$J$129,9,FALSE)*(VLOOKUP($M113,'Algorithms &amp; Assumptions'!$B$10:$C$129,2,FALSE))))</f>
        <v>83813.277928671101</v>
      </c>
      <c r="U113" s="6"/>
      <c r="V113" s="29" t="str">
        <f t="shared" si="23"/>
        <v>Thailand</v>
      </c>
      <c r="W113" s="63">
        <f>(INDEX('ART Totals'!$Z$251:$AT$370,MATCH($V113,'ART Totals'!$Y$251:$Y$370,0),MATCH(W$4,'ART Totals'!$Z$250:$AT$250,0))*VLOOKUP($V113,'Algorithms &amp; Assumptions'!$B$10:$H$129,5,FALSE))
+(INDEX('ART Forecast'!$C$131:$W$250,MATCH($V113,'ART Forecast'!$B$131:$B$250,0),MATCH(W$4,'ART Forecast'!$C$130:$W$130,0))*VLOOKUP($V113,'Algorithms &amp; Assumptions'!$B$10:$H$129,6,FALSE)*(1-VLOOKUP($V113,'Algorithms &amp; Assumptions'!$B$10:$J$129,9,FALSE))
+(INDEX('ART Forecast'!$C$131:$W$250,MATCH($V113,'ART Forecast'!$B$131:$B$250,0),MATCH(W$4,'ART Forecast'!$C$130:$W$130,0))*VLOOKUP($V113,'Algorithms &amp; Assumptions'!$B$10:$H$129,7,FALSE)*VLOOKUP($V113,'Algorithms &amp; Assumptions'!$B$10:$J$129,9,FALSE)*(VLOOKUP($V113,'Algorithms &amp; Assumptions'!$B$10:$C$129,2,FALSE))))</f>
        <v>43.037719999999929</v>
      </c>
      <c r="X113" s="63">
        <f>(INDEX('ART Totals'!$Z$251:$AT$370,MATCH($V113,'ART Totals'!$Y$251:$Y$370,0),MATCH(X$4,'ART Totals'!$Z$250:$AT$250,0))*VLOOKUP($V113,'Algorithms &amp; Assumptions'!$B$10:$H$129,5,FALSE))
+(INDEX('ART Forecast'!$C$131:$W$250,MATCH($V113,'ART Forecast'!$B$131:$B$250,0),MATCH(X$4,'ART Forecast'!$C$130:$W$130,0))*VLOOKUP($V113,'Algorithms &amp; Assumptions'!$B$10:$H$129,6,FALSE)*(1-VLOOKUP($V113,'Algorithms &amp; Assumptions'!$B$10:$J$129,9,FALSE))
+(INDEX('ART Forecast'!$C$131:$W$250,MATCH($V113,'ART Forecast'!$B$131:$B$250,0),MATCH(X$4,'ART Forecast'!$C$130:$W$130,0))*VLOOKUP($V113,'Algorithms &amp; Assumptions'!$B$10:$H$129,7,FALSE)*VLOOKUP($V113,'Algorithms &amp; Assumptions'!$B$10:$J$129,9,FALSE)*(VLOOKUP($V113,'Algorithms &amp; Assumptions'!$B$10:$C$129,2,FALSE))))</f>
        <v>24.603480000000026</v>
      </c>
      <c r="Y113" s="63">
        <f>(INDEX('ART Totals'!$Z$251:$AT$370,MATCH($V113,'ART Totals'!$Y$251:$Y$370,0),MATCH(Y$4,'ART Totals'!$Z$250:$AT$250,0))*VLOOKUP($V113,'Algorithms &amp; Assumptions'!$B$10:$H$129,5,FALSE))
+(INDEX('ART Forecast'!$C$131:$W$250,MATCH($V113,'ART Forecast'!$B$131:$B$250,0),MATCH(Y$4,'ART Forecast'!$C$130:$W$130,0))*VLOOKUP($V113,'Algorithms &amp; Assumptions'!$B$10:$H$129,6,FALSE)*(1-VLOOKUP($V113,'Algorithms &amp; Assumptions'!$B$10:$J$129,9,FALSE))
+(INDEX('ART Forecast'!$C$131:$W$250,MATCH($V113,'ART Forecast'!$B$131:$B$250,0),MATCH(Y$4,'ART Forecast'!$C$130:$W$130,0))*VLOOKUP($V113,'Algorithms &amp; Assumptions'!$B$10:$H$129,7,FALSE)*VLOOKUP($V113,'Algorithms &amp; Assumptions'!$B$10:$J$129,9,FALSE)*(VLOOKUP($V113,'Algorithms &amp; Assumptions'!$B$10:$C$129,2,FALSE))))</f>
        <v>17.004240000000017</v>
      </c>
      <c r="Z113" s="63">
        <f>(INDEX('ART Totals'!$Z$251:$AT$370,MATCH($V113,'ART Totals'!$Y$251:$Y$370,0),MATCH(Z$4,'ART Totals'!$Z$250:$AT$250,0))*VLOOKUP($V113,'Algorithms &amp; Assumptions'!$B$10:$H$129,5,FALSE))
+(INDEX('ART Forecast'!$C$131:$W$250,MATCH($V113,'ART Forecast'!$B$131:$B$250,0),MATCH(Z$4,'ART Forecast'!$C$130:$W$130,0))*VLOOKUP($V113,'Algorithms &amp; Assumptions'!$B$10:$H$129,6,FALSE)*(1-VLOOKUP($V113,'Algorithms &amp; Assumptions'!$B$10:$J$129,9,FALSE))
+(INDEX('ART Forecast'!$C$131:$W$250,MATCH($V113,'ART Forecast'!$B$131:$B$250,0),MATCH(Z$4,'ART Forecast'!$C$130:$W$130,0))*VLOOKUP($V113,'Algorithms &amp; Assumptions'!$B$10:$H$129,7,FALSE)*VLOOKUP($V113,'Algorithms &amp; Assumptions'!$B$10:$J$129,9,FALSE)*(VLOOKUP($V113,'Algorithms &amp; Assumptions'!$B$10:$C$129,2,FALSE))))</f>
        <v>9.40500000000001</v>
      </c>
      <c r="AA113" s="63">
        <f>(INDEX('ART Totals'!$Z$251:$AT$370,MATCH($V113,'ART Totals'!$Y$251:$Y$370,0),MATCH(AA$4,'ART Totals'!$Z$250:$AT$250,0))*VLOOKUP($V113,'Algorithms &amp; Assumptions'!$B$10:$H$129,5,FALSE))
+(INDEX('ART Forecast'!$C$131:$W$250,MATCH($V113,'ART Forecast'!$B$131:$B$250,0),MATCH(AA$4,'ART Forecast'!$C$130:$W$130,0))*VLOOKUP($V113,'Algorithms &amp; Assumptions'!$B$10:$H$129,6,FALSE)*(1-VLOOKUP($V113,'Algorithms &amp; Assumptions'!$B$10:$J$129,9,FALSE))
+(INDEX('ART Forecast'!$C$131:$W$250,MATCH($V113,'ART Forecast'!$B$131:$B$250,0),MATCH(AA$4,'ART Forecast'!$C$130:$W$130,0))*VLOOKUP($V113,'Algorithms &amp; Assumptions'!$B$10:$H$129,7,FALSE)*VLOOKUP($V113,'Algorithms &amp; Assumptions'!$B$10:$J$129,9,FALSE)*(VLOOKUP($V113,'Algorithms &amp; Assumptions'!$B$10:$C$129,2,FALSE))))</f>
        <v>1.8057600000000016</v>
      </c>
      <c r="AB113" s="63">
        <f>(INDEX('ART Totals'!$Z$251:$AT$370,MATCH($V113,'ART Totals'!$Y$251:$Y$370,0),MATCH(AB$4,'ART Totals'!$Z$250:$AT$250,0))*VLOOKUP($V113,'Algorithms &amp; Assumptions'!$B$10:$H$129,5,FALSE))
+(INDEX('ART Forecast'!$C$131:$W$250,MATCH($V113,'ART Forecast'!$B$131:$B$250,0),MATCH(AB$4,'ART Forecast'!$C$130:$W$130,0))*VLOOKUP($V113,'Algorithms &amp; Assumptions'!$B$10:$H$129,6,FALSE)*(1-VLOOKUP($V113,'Algorithms &amp; Assumptions'!$B$10:$J$129,9,FALSE))
+(INDEX('ART Forecast'!$C$131:$W$250,MATCH($V113,'ART Forecast'!$B$131:$B$250,0),MATCH(AB$4,'ART Forecast'!$C$130:$W$130,0))*VLOOKUP($V113,'Algorithms &amp; Assumptions'!$B$10:$H$129,7,FALSE)*VLOOKUP($V113,'Algorithms &amp; Assumptions'!$B$10:$J$129,9,FALSE)*(VLOOKUP($V113,'Algorithms &amp; Assumptions'!$B$10:$C$129,2,FALSE))))</f>
        <v>0</v>
      </c>
      <c r="AC113" s="63">
        <f>(INDEX('ART Totals'!$Z$251:$AT$370,MATCH($V113,'ART Totals'!$Y$251:$Y$370,0),MATCH(AC$4,'ART Totals'!$Z$250:$AT$250,0))*VLOOKUP($V113,'Algorithms &amp; Assumptions'!$B$10:$H$129,5,FALSE))
+(INDEX('ART Forecast'!$C$131:$W$250,MATCH($V113,'ART Forecast'!$B$131:$B$250,0),MATCH(AC$4,'ART Forecast'!$C$130:$W$130,0))*VLOOKUP($V113,'Algorithms &amp; Assumptions'!$B$10:$H$129,6,FALSE)*(1-VLOOKUP($V113,'Algorithms &amp; Assumptions'!$B$10:$J$129,9,FALSE))
+(INDEX('ART Forecast'!$C$131:$W$250,MATCH($V113,'ART Forecast'!$B$131:$B$250,0),MATCH(AC$4,'ART Forecast'!$C$130:$W$130,0))*VLOOKUP($V113,'Algorithms &amp; Assumptions'!$B$10:$H$129,7,FALSE)*VLOOKUP($V113,'Algorithms &amp; Assumptions'!$B$10:$J$129,9,FALSE)*(VLOOKUP($V113,'Algorithms &amp; Assumptions'!$B$10:$C$129,2,FALSE))))</f>
        <v>0</v>
      </c>
    </row>
    <row r="114" spans="2:29" x14ac:dyDescent="0.35">
      <c r="B114" s="29" t="str">
        <f>'ART Totals'!B113</f>
        <v>Togo</v>
      </c>
      <c r="C114" s="25">
        <f t="shared" si="15"/>
        <v>21895.987299999997</v>
      </c>
      <c r="D114" s="25">
        <f t="shared" si="16"/>
        <v>20792.196700000004</v>
      </c>
      <c r="E114" s="25">
        <f t="shared" si="17"/>
        <v>21505.734433333346</v>
      </c>
      <c r="F114" s="25">
        <f t="shared" si="18"/>
        <v>22219.272166666673</v>
      </c>
      <c r="G114" s="25">
        <f t="shared" si="19"/>
        <v>22932.809900000015</v>
      </c>
      <c r="H114" s="25">
        <f t="shared" si="20"/>
        <v>19514.532399999978</v>
      </c>
      <c r="I114" s="25">
        <f t="shared" si="21"/>
        <v>19012.922866666664</v>
      </c>
      <c r="M114" s="29" t="str">
        <f t="shared" si="22"/>
        <v>Togo</v>
      </c>
      <c r="N114" s="62">
        <f>(INDEX('ART Totals'!$Z$128:$AT$274,MATCH($M114,'ART Totals'!$Y$128:$Y$274,0),MATCH(N$4,'ART Totals'!$Z$127:$AT$127,0))*VLOOKUP($M114,'Algorithms &amp; Assumptions'!$B$10:$H$129,5,FALSE))
+(INDEX('ART Forecast'!$C$8:$W$127,MATCH($M114,'ART Forecast'!$B$8:$B$127,0),MATCH(N$4,'ART Forecast'!$C$7:$W$7,0))*VLOOKUP($M114,'Algorithms &amp; Assumptions'!$B$10:$H$129,6,FALSE)*(1-VLOOKUP($M114,'Algorithms &amp; Assumptions'!$B$10:$J$129,9,FALSE))
+(INDEX('ART Forecast'!$C$8:$W$127,MATCH($M114,'ART Forecast'!$B$8:$B$127,0),MATCH(N$4,'ART Forecast'!$C$7:$W$7,0))*VLOOKUP($M114,'Algorithms &amp; Assumptions'!$B$10:$H$129,7,FALSE)*VLOOKUP($M114,'Algorithms &amp; Assumptions'!$B$10:$J$129,9,FALSE)*(VLOOKUP($M114,'Algorithms &amp; Assumptions'!$B$10:$C$129,2,FALSE))))</f>
        <v>20746.218899999996</v>
      </c>
      <c r="O114" s="62">
        <f>(INDEX('ART Totals'!$Z$128:$AT$274,MATCH($M114,'ART Totals'!$Y$128:$Y$274,0),MATCH(O$4,'ART Totals'!$Z$127:$AT$127,0))*VLOOKUP($M114,'Algorithms &amp; Assumptions'!$B$10:$H$129,5,FALSE))
+(INDEX('ART Forecast'!$C$8:$W$127,MATCH($M114,'ART Forecast'!$B$8:$B$127,0),MATCH(O$4,'ART Forecast'!$C$7:$W$7,0))*VLOOKUP($M114,'Algorithms &amp; Assumptions'!$B$10:$H$129,6,FALSE)*(1-VLOOKUP($M114,'Algorithms &amp; Assumptions'!$B$10:$J$129,9,FALSE))
+(INDEX('ART Forecast'!$C$8:$W$127,MATCH($M114,'ART Forecast'!$B$8:$B$127,0),MATCH(O$4,'ART Forecast'!$C$7:$W$7,0))*VLOOKUP($M114,'Algorithms &amp; Assumptions'!$B$10:$H$129,7,FALSE)*VLOOKUP($M114,'Algorithms &amp; Assumptions'!$B$10:$J$129,9,FALSE)*(VLOOKUP($M114,'Algorithms &amp; Assumptions'!$B$10:$C$129,2,FALSE))))</f>
        <v>19854.976166666671</v>
      </c>
      <c r="P114" s="62">
        <f>(INDEX('ART Totals'!$Z$128:$AT$274,MATCH($M114,'ART Totals'!$Y$128:$Y$274,0),MATCH(P$4,'ART Totals'!$Z$127:$AT$127,0))*VLOOKUP($M114,'Algorithms &amp; Assumptions'!$B$10:$H$129,5,FALSE))
+(INDEX('ART Forecast'!$C$8:$W$127,MATCH($M114,'ART Forecast'!$B$8:$B$127,0),MATCH(P$4,'ART Forecast'!$C$7:$W$7,0))*VLOOKUP($M114,'Algorithms &amp; Assumptions'!$B$10:$H$129,6,FALSE)*(1-VLOOKUP($M114,'Algorithms &amp; Assumptions'!$B$10:$J$129,9,FALSE))
+(INDEX('ART Forecast'!$C$8:$W$127,MATCH($M114,'ART Forecast'!$B$8:$B$127,0),MATCH(P$4,'ART Forecast'!$C$7:$W$7,0))*VLOOKUP($M114,'Algorithms &amp; Assumptions'!$B$10:$H$129,7,FALSE)*VLOOKUP($M114,'Algorithms &amp; Assumptions'!$B$10:$J$129,9,FALSE)*(VLOOKUP($M114,'Algorithms &amp; Assumptions'!$B$10:$C$129,2,FALSE))))</f>
        <v>20590.633433333347</v>
      </c>
      <c r="Q114" s="62">
        <f>(INDEX('ART Totals'!$Z$128:$AT$274,MATCH($M114,'ART Totals'!$Y$128:$Y$274,0),MATCH(Q$4,'ART Totals'!$Z$127:$AT$127,0))*VLOOKUP($M114,'Algorithms &amp; Assumptions'!$B$10:$H$129,5,FALSE))
+(INDEX('ART Forecast'!$C$8:$W$127,MATCH($M114,'ART Forecast'!$B$8:$B$127,0),MATCH(Q$4,'ART Forecast'!$C$7:$W$7,0))*VLOOKUP($M114,'Algorithms &amp; Assumptions'!$B$10:$H$129,6,FALSE)*(1-VLOOKUP($M114,'Algorithms &amp; Assumptions'!$B$10:$J$129,9,FALSE))
+(INDEX('ART Forecast'!$C$8:$W$127,MATCH($M114,'ART Forecast'!$B$8:$B$127,0),MATCH(Q$4,'ART Forecast'!$C$7:$W$7,0))*VLOOKUP($M114,'Algorithms &amp; Assumptions'!$B$10:$H$129,7,FALSE)*VLOOKUP($M114,'Algorithms &amp; Assumptions'!$B$10:$J$129,9,FALSE)*(VLOOKUP($M114,'Algorithms &amp; Assumptions'!$B$10:$C$129,2,FALSE))))</f>
        <v>21326.290700000005</v>
      </c>
      <c r="R114" s="62">
        <f>(INDEX('ART Totals'!$Z$128:$AT$274,MATCH($M114,'ART Totals'!$Y$128:$Y$274,0),MATCH(R$4,'ART Totals'!$Z$127:$AT$127,0))*VLOOKUP($M114,'Algorithms &amp; Assumptions'!$B$10:$H$129,5,FALSE))
+(INDEX('ART Forecast'!$C$8:$W$127,MATCH($M114,'ART Forecast'!$B$8:$B$127,0),MATCH(R$4,'ART Forecast'!$C$7:$W$7,0))*VLOOKUP($M114,'Algorithms &amp; Assumptions'!$B$10:$H$129,6,FALSE)*(1-VLOOKUP($M114,'Algorithms &amp; Assumptions'!$B$10:$J$129,9,FALSE))
+(INDEX('ART Forecast'!$C$8:$W$127,MATCH($M114,'ART Forecast'!$B$8:$B$127,0),MATCH(R$4,'ART Forecast'!$C$7:$W$7,0))*VLOOKUP($M114,'Algorithms &amp; Assumptions'!$B$10:$H$129,7,FALSE)*VLOOKUP($M114,'Algorithms &amp; Assumptions'!$B$10:$J$129,9,FALSE)*(VLOOKUP($M114,'Algorithms &amp; Assumptions'!$B$10:$C$129,2,FALSE))))</f>
        <v>22061.947966666681</v>
      </c>
      <c r="S114" s="62">
        <f>(INDEX('ART Totals'!$Z$128:$AT$274,MATCH($M114,'ART Totals'!$Y$128:$Y$274,0),MATCH(S$4,'ART Totals'!$Z$127:$AT$127,0))*VLOOKUP($M114,'Algorithms &amp; Assumptions'!$B$10:$H$129,5,FALSE))
+(INDEX('ART Forecast'!$C$8:$W$127,MATCH($M114,'ART Forecast'!$B$8:$B$127,0),MATCH(S$4,'ART Forecast'!$C$7:$W$7,0))*VLOOKUP($M114,'Algorithms &amp; Assumptions'!$B$10:$H$129,6,FALSE)*(1-VLOOKUP($M114,'Algorithms &amp; Assumptions'!$B$10:$J$129,9,FALSE))
+(INDEX('ART Forecast'!$C$8:$W$127,MATCH($M114,'ART Forecast'!$B$8:$B$127,0),MATCH(S$4,'ART Forecast'!$C$7:$W$7,0))*VLOOKUP($M114,'Algorithms &amp; Assumptions'!$B$10:$H$129,7,FALSE)*VLOOKUP($M114,'Algorithms &amp; Assumptions'!$B$10:$J$129,9,FALSE)*(VLOOKUP($M114,'Algorithms &amp; Assumptions'!$B$10:$C$129,2,FALSE))))</f>
        <v>18665.789999999979</v>
      </c>
      <c r="T114" s="62">
        <f>(INDEX('ART Totals'!$Z$128:$AT$274,MATCH($M114,'ART Totals'!$Y$128:$Y$274,0),MATCH(T$4,'ART Totals'!$Z$127:$AT$127,0))*VLOOKUP($M114,'Algorithms &amp; Assumptions'!$B$10:$H$129,5,FALSE))
+(INDEX('ART Forecast'!$C$8:$W$127,MATCH($M114,'ART Forecast'!$B$8:$B$127,0),MATCH(T$4,'ART Forecast'!$C$7:$W$7,0))*VLOOKUP($M114,'Algorithms &amp; Assumptions'!$B$10:$H$129,6,FALSE)*(1-VLOOKUP($M114,'Algorithms &amp; Assumptions'!$B$10:$J$129,9,FALSE))
+(INDEX('ART Forecast'!$C$8:$W$127,MATCH($M114,'ART Forecast'!$B$8:$B$127,0),MATCH(T$4,'ART Forecast'!$C$7:$W$7,0))*VLOOKUP($M114,'Algorithms &amp; Assumptions'!$B$10:$H$129,7,FALSE)*VLOOKUP($M114,'Algorithms &amp; Assumptions'!$B$10:$J$129,9,FALSE)*(VLOOKUP($M114,'Algorithms &amp; Assumptions'!$B$10:$C$129,2,FALSE))))</f>
        <v>18186.3</v>
      </c>
      <c r="U114" s="6"/>
      <c r="V114" s="29" t="str">
        <f t="shared" si="23"/>
        <v>Togo</v>
      </c>
      <c r="W114" s="63">
        <f>(INDEX('ART Totals'!$Z$251:$AT$370,MATCH($V114,'ART Totals'!$Y$251:$Y$370,0),MATCH(W$4,'ART Totals'!$Z$250:$AT$250,0))*VLOOKUP($V114,'Algorithms &amp; Assumptions'!$B$10:$H$129,5,FALSE))
+(INDEX('ART Forecast'!$C$131:$W$250,MATCH($V114,'ART Forecast'!$B$131:$B$250,0),MATCH(W$4,'ART Forecast'!$C$130:$W$130,0))*VLOOKUP($V114,'Algorithms &amp; Assumptions'!$B$10:$H$129,6,FALSE)*(1-VLOOKUP($V114,'Algorithms &amp; Assumptions'!$B$10:$J$129,9,FALSE))
+(INDEX('ART Forecast'!$C$131:$W$250,MATCH($V114,'ART Forecast'!$B$131:$B$250,0),MATCH(W$4,'ART Forecast'!$C$130:$W$130,0))*VLOOKUP($V114,'Algorithms &amp; Assumptions'!$B$10:$H$129,7,FALSE)*VLOOKUP($V114,'Algorithms &amp; Assumptions'!$B$10:$J$129,9,FALSE)*(VLOOKUP($V114,'Algorithms &amp; Assumptions'!$B$10:$C$129,2,FALSE))))</f>
        <v>1149.7684000000002</v>
      </c>
      <c r="X114" s="63">
        <f>(INDEX('ART Totals'!$Z$251:$AT$370,MATCH($V114,'ART Totals'!$Y$251:$Y$370,0),MATCH(X$4,'ART Totals'!$Z$250:$AT$250,0))*VLOOKUP($V114,'Algorithms &amp; Assumptions'!$B$10:$H$129,5,FALSE))
+(INDEX('ART Forecast'!$C$131:$W$250,MATCH($V114,'ART Forecast'!$B$131:$B$250,0),MATCH(X$4,'ART Forecast'!$C$130:$W$130,0))*VLOOKUP($V114,'Algorithms &amp; Assumptions'!$B$10:$H$129,6,FALSE)*(1-VLOOKUP($V114,'Algorithms &amp; Assumptions'!$B$10:$J$129,9,FALSE))
+(INDEX('ART Forecast'!$C$131:$W$250,MATCH($V114,'ART Forecast'!$B$131:$B$250,0),MATCH(X$4,'ART Forecast'!$C$130:$W$130,0))*VLOOKUP($V114,'Algorithms &amp; Assumptions'!$B$10:$H$129,7,FALSE)*VLOOKUP($V114,'Algorithms &amp; Assumptions'!$B$10:$J$129,9,FALSE)*(VLOOKUP($V114,'Algorithms &amp; Assumptions'!$B$10:$C$129,2,FALSE))))</f>
        <v>937.22053333333315</v>
      </c>
      <c r="Y114" s="63">
        <f>(INDEX('ART Totals'!$Z$251:$AT$370,MATCH($V114,'ART Totals'!$Y$251:$Y$370,0),MATCH(Y$4,'ART Totals'!$Z$250:$AT$250,0))*VLOOKUP($V114,'Algorithms &amp; Assumptions'!$B$10:$H$129,5,FALSE))
+(INDEX('ART Forecast'!$C$131:$W$250,MATCH($V114,'ART Forecast'!$B$131:$B$250,0),MATCH(Y$4,'ART Forecast'!$C$130:$W$130,0))*VLOOKUP($V114,'Algorithms &amp; Assumptions'!$B$10:$H$129,6,FALSE)*(1-VLOOKUP($V114,'Algorithms &amp; Assumptions'!$B$10:$J$129,9,FALSE))
+(INDEX('ART Forecast'!$C$131:$W$250,MATCH($V114,'ART Forecast'!$B$131:$B$250,0),MATCH(Y$4,'ART Forecast'!$C$130:$W$130,0))*VLOOKUP($V114,'Algorithms &amp; Assumptions'!$B$10:$H$129,7,FALSE)*VLOOKUP($V114,'Algorithms &amp; Assumptions'!$B$10:$J$129,9,FALSE)*(VLOOKUP($V114,'Algorithms &amp; Assumptions'!$B$10:$C$129,2,FALSE))))</f>
        <v>915.10099999999977</v>
      </c>
      <c r="Z114" s="63">
        <f>(INDEX('ART Totals'!$Z$251:$AT$370,MATCH($V114,'ART Totals'!$Y$251:$Y$370,0),MATCH(Z$4,'ART Totals'!$Z$250:$AT$250,0))*VLOOKUP($V114,'Algorithms &amp; Assumptions'!$B$10:$H$129,5,FALSE))
+(INDEX('ART Forecast'!$C$131:$W$250,MATCH($V114,'ART Forecast'!$B$131:$B$250,0),MATCH(Z$4,'ART Forecast'!$C$130:$W$130,0))*VLOOKUP($V114,'Algorithms &amp; Assumptions'!$B$10:$H$129,6,FALSE)*(1-VLOOKUP($V114,'Algorithms &amp; Assumptions'!$B$10:$J$129,9,FALSE))
+(INDEX('ART Forecast'!$C$131:$W$250,MATCH($V114,'ART Forecast'!$B$131:$B$250,0),MATCH(Z$4,'ART Forecast'!$C$130:$W$130,0))*VLOOKUP($V114,'Algorithms &amp; Assumptions'!$B$10:$H$129,7,FALSE)*VLOOKUP($V114,'Algorithms &amp; Assumptions'!$B$10:$J$129,9,FALSE)*(VLOOKUP($V114,'Algorithms &amp; Assumptions'!$B$10:$C$129,2,FALSE))))</f>
        <v>892.98146666666639</v>
      </c>
      <c r="AA114" s="63">
        <f>(INDEX('ART Totals'!$Z$251:$AT$370,MATCH($V114,'ART Totals'!$Y$251:$Y$370,0),MATCH(AA$4,'ART Totals'!$Z$250:$AT$250,0))*VLOOKUP($V114,'Algorithms &amp; Assumptions'!$B$10:$H$129,5,FALSE))
+(INDEX('ART Forecast'!$C$131:$W$250,MATCH($V114,'ART Forecast'!$B$131:$B$250,0),MATCH(AA$4,'ART Forecast'!$C$130:$W$130,0))*VLOOKUP($V114,'Algorithms &amp; Assumptions'!$B$10:$H$129,6,FALSE)*(1-VLOOKUP($V114,'Algorithms &amp; Assumptions'!$B$10:$J$129,9,FALSE))
+(INDEX('ART Forecast'!$C$131:$W$250,MATCH($V114,'ART Forecast'!$B$131:$B$250,0),MATCH(AA$4,'ART Forecast'!$C$130:$W$130,0))*VLOOKUP($V114,'Algorithms &amp; Assumptions'!$B$10:$H$129,7,FALSE)*VLOOKUP($V114,'Algorithms &amp; Assumptions'!$B$10:$J$129,9,FALSE)*(VLOOKUP($V114,'Algorithms &amp; Assumptions'!$B$10:$C$129,2,FALSE))))</f>
        <v>870.86193333333335</v>
      </c>
      <c r="AB114" s="63">
        <f>(INDEX('ART Totals'!$Z$251:$AT$370,MATCH($V114,'ART Totals'!$Y$251:$Y$370,0),MATCH(AB$4,'ART Totals'!$Z$250:$AT$250,0))*VLOOKUP($V114,'Algorithms &amp; Assumptions'!$B$10:$H$129,5,FALSE))
+(INDEX('ART Forecast'!$C$131:$W$250,MATCH($V114,'ART Forecast'!$B$131:$B$250,0),MATCH(AB$4,'ART Forecast'!$C$130:$W$130,0))*VLOOKUP($V114,'Algorithms &amp; Assumptions'!$B$10:$H$129,6,FALSE)*(1-VLOOKUP($V114,'Algorithms &amp; Assumptions'!$B$10:$J$129,9,FALSE))
+(INDEX('ART Forecast'!$C$131:$W$250,MATCH($V114,'ART Forecast'!$B$131:$B$250,0),MATCH(AB$4,'ART Forecast'!$C$130:$W$130,0))*VLOOKUP($V114,'Algorithms &amp; Assumptions'!$B$10:$H$129,7,FALSE)*VLOOKUP($V114,'Algorithms &amp; Assumptions'!$B$10:$J$129,9,FALSE)*(VLOOKUP($V114,'Algorithms &amp; Assumptions'!$B$10:$C$129,2,FALSE))))</f>
        <v>848.74239999999998</v>
      </c>
      <c r="AC114" s="63">
        <f>(INDEX('ART Totals'!$Z$251:$AT$370,MATCH($V114,'ART Totals'!$Y$251:$Y$370,0),MATCH(AC$4,'ART Totals'!$Z$250:$AT$250,0))*VLOOKUP($V114,'Algorithms &amp; Assumptions'!$B$10:$H$129,5,FALSE))
+(INDEX('ART Forecast'!$C$131:$W$250,MATCH($V114,'ART Forecast'!$B$131:$B$250,0),MATCH(AC$4,'ART Forecast'!$C$130:$W$130,0))*VLOOKUP($V114,'Algorithms &amp; Assumptions'!$B$10:$H$129,6,FALSE)*(1-VLOOKUP($V114,'Algorithms &amp; Assumptions'!$B$10:$J$129,9,FALSE))
+(INDEX('ART Forecast'!$C$131:$W$250,MATCH($V114,'ART Forecast'!$B$131:$B$250,0),MATCH(AC$4,'ART Forecast'!$C$130:$W$130,0))*VLOOKUP($V114,'Algorithms &amp; Assumptions'!$B$10:$H$129,7,FALSE)*VLOOKUP($V114,'Algorithms &amp; Assumptions'!$B$10:$J$129,9,FALSE)*(VLOOKUP($V114,'Algorithms &amp; Assumptions'!$B$10:$C$129,2,FALSE))))</f>
        <v>826.62286666666637</v>
      </c>
    </row>
    <row r="115" spans="2:29" x14ac:dyDescent="0.35">
      <c r="B115" s="29" t="str">
        <f>'ART Totals'!B114</f>
        <v>Tunisia</v>
      </c>
      <c r="C115" s="25">
        <f t="shared" si="15"/>
        <v>640.25389999999993</v>
      </c>
      <c r="D115" s="25">
        <f t="shared" si="16"/>
        <v>560.36456666666675</v>
      </c>
      <c r="E115" s="25">
        <f t="shared" si="17"/>
        <v>594.54523333333361</v>
      </c>
      <c r="F115" s="25">
        <f t="shared" si="18"/>
        <v>628.72590000000014</v>
      </c>
      <c r="G115" s="25">
        <f t="shared" si="19"/>
        <v>662.90656666666632</v>
      </c>
      <c r="H115" s="25">
        <f t="shared" si="20"/>
        <v>697.08723333333307</v>
      </c>
      <c r="I115" s="25">
        <f t="shared" si="21"/>
        <v>731.26789999999983</v>
      </c>
      <c r="M115" s="29" t="str">
        <f t="shared" si="22"/>
        <v>Tunisia</v>
      </c>
      <c r="N115" s="62">
        <f>(INDEX('ART Totals'!$Z$128:$AT$274,MATCH($M115,'ART Totals'!$Y$128:$Y$274,0),MATCH(N$4,'ART Totals'!$Z$127:$AT$127,0))*VLOOKUP($M115,'Algorithms &amp; Assumptions'!$B$10:$H$129,5,FALSE))
+(INDEX('ART Forecast'!$C$8:$W$127,MATCH($M115,'ART Forecast'!$B$8:$B$127,0),MATCH(N$4,'ART Forecast'!$C$7:$W$7,0))*VLOOKUP($M115,'Algorithms &amp; Assumptions'!$B$10:$H$129,6,FALSE)*(1-VLOOKUP($M115,'Algorithms &amp; Assumptions'!$B$10:$J$129,9,FALSE))
+(INDEX('ART Forecast'!$C$8:$W$127,MATCH($M115,'ART Forecast'!$B$8:$B$127,0),MATCH(N$4,'ART Forecast'!$C$7:$W$7,0))*VLOOKUP($M115,'Algorithms &amp; Assumptions'!$B$10:$H$129,7,FALSE)*VLOOKUP($M115,'Algorithms &amp; Assumptions'!$B$10:$J$129,9,FALSE)*(VLOOKUP($M115,'Algorithms &amp; Assumptions'!$B$10:$C$129,2,FALSE))))</f>
        <v>637.60069999999996</v>
      </c>
      <c r="O115" s="62">
        <f>(INDEX('ART Totals'!$Z$128:$AT$274,MATCH($M115,'ART Totals'!$Y$128:$Y$274,0),MATCH(O$4,'ART Totals'!$Z$127:$AT$127,0))*VLOOKUP($M115,'Algorithms &amp; Assumptions'!$B$10:$H$129,5,FALSE))
+(INDEX('ART Forecast'!$C$8:$W$127,MATCH($M115,'ART Forecast'!$B$8:$B$127,0),MATCH(O$4,'ART Forecast'!$C$7:$W$7,0))*VLOOKUP($M115,'Algorithms &amp; Assumptions'!$B$10:$H$129,6,FALSE)*(1-VLOOKUP($M115,'Algorithms &amp; Assumptions'!$B$10:$J$129,9,FALSE))
+(INDEX('ART Forecast'!$C$8:$W$127,MATCH($M115,'ART Forecast'!$B$8:$B$127,0),MATCH(O$4,'ART Forecast'!$C$7:$W$7,0))*VLOOKUP($M115,'Algorithms &amp; Assumptions'!$B$10:$H$129,7,FALSE)*VLOOKUP($M115,'Algorithms &amp; Assumptions'!$B$10:$J$129,9,FALSE)*(VLOOKUP($M115,'Algorithms &amp; Assumptions'!$B$10:$C$129,2,FALSE))))</f>
        <v>554.11876666666672</v>
      </c>
      <c r="P115" s="62">
        <f>(INDEX('ART Totals'!$Z$128:$AT$274,MATCH($M115,'ART Totals'!$Y$128:$Y$274,0),MATCH(P$4,'ART Totals'!$Z$127:$AT$127,0))*VLOOKUP($M115,'Algorithms &amp; Assumptions'!$B$10:$H$129,5,FALSE))
+(INDEX('ART Forecast'!$C$8:$W$127,MATCH($M115,'ART Forecast'!$B$8:$B$127,0),MATCH(P$4,'ART Forecast'!$C$7:$W$7,0))*VLOOKUP($M115,'Algorithms &amp; Assumptions'!$B$10:$H$129,6,FALSE)*(1-VLOOKUP($M115,'Algorithms &amp; Assumptions'!$B$10:$J$129,9,FALSE))
+(INDEX('ART Forecast'!$C$8:$W$127,MATCH($M115,'ART Forecast'!$B$8:$B$127,0),MATCH(P$4,'ART Forecast'!$C$7:$W$7,0))*VLOOKUP($M115,'Algorithms &amp; Assumptions'!$B$10:$H$129,7,FALSE)*VLOOKUP($M115,'Algorithms &amp; Assumptions'!$B$10:$J$129,9,FALSE)*(VLOOKUP($M115,'Algorithms &amp; Assumptions'!$B$10:$C$129,2,FALSE))))</f>
        <v>588.77683333333357</v>
      </c>
      <c r="Q115" s="62">
        <f>(INDEX('ART Totals'!$Z$128:$AT$274,MATCH($M115,'ART Totals'!$Y$128:$Y$274,0),MATCH(Q$4,'ART Totals'!$Z$127:$AT$127,0))*VLOOKUP($M115,'Algorithms &amp; Assumptions'!$B$10:$H$129,5,FALSE))
+(INDEX('ART Forecast'!$C$8:$W$127,MATCH($M115,'ART Forecast'!$B$8:$B$127,0),MATCH(Q$4,'ART Forecast'!$C$7:$W$7,0))*VLOOKUP($M115,'Algorithms &amp; Assumptions'!$B$10:$H$129,6,FALSE)*(1-VLOOKUP($M115,'Algorithms &amp; Assumptions'!$B$10:$J$129,9,FALSE))
+(INDEX('ART Forecast'!$C$8:$W$127,MATCH($M115,'ART Forecast'!$B$8:$B$127,0),MATCH(Q$4,'ART Forecast'!$C$7:$W$7,0))*VLOOKUP($M115,'Algorithms &amp; Assumptions'!$B$10:$H$129,7,FALSE)*VLOOKUP($M115,'Algorithms &amp; Assumptions'!$B$10:$J$129,9,FALSE)*(VLOOKUP($M115,'Algorithms &amp; Assumptions'!$B$10:$C$129,2,FALSE))))</f>
        <v>623.43490000000008</v>
      </c>
      <c r="R115" s="62">
        <f>(INDEX('ART Totals'!$Z$128:$AT$274,MATCH($M115,'ART Totals'!$Y$128:$Y$274,0),MATCH(R$4,'ART Totals'!$Z$127:$AT$127,0))*VLOOKUP($M115,'Algorithms &amp; Assumptions'!$B$10:$H$129,5,FALSE))
+(INDEX('ART Forecast'!$C$8:$W$127,MATCH($M115,'ART Forecast'!$B$8:$B$127,0),MATCH(R$4,'ART Forecast'!$C$7:$W$7,0))*VLOOKUP($M115,'Algorithms &amp; Assumptions'!$B$10:$H$129,6,FALSE)*(1-VLOOKUP($M115,'Algorithms &amp; Assumptions'!$B$10:$J$129,9,FALSE))
+(INDEX('ART Forecast'!$C$8:$W$127,MATCH($M115,'ART Forecast'!$B$8:$B$127,0),MATCH(R$4,'ART Forecast'!$C$7:$W$7,0))*VLOOKUP($M115,'Algorithms &amp; Assumptions'!$B$10:$H$129,7,FALSE)*VLOOKUP($M115,'Algorithms &amp; Assumptions'!$B$10:$J$129,9,FALSE)*(VLOOKUP($M115,'Algorithms &amp; Assumptions'!$B$10:$C$129,2,FALSE))))</f>
        <v>658.09296666666637</v>
      </c>
      <c r="S115" s="62">
        <f>(INDEX('ART Totals'!$Z$128:$AT$274,MATCH($M115,'ART Totals'!$Y$128:$Y$274,0),MATCH(S$4,'ART Totals'!$Z$127:$AT$127,0))*VLOOKUP($M115,'Algorithms &amp; Assumptions'!$B$10:$H$129,5,FALSE))
+(INDEX('ART Forecast'!$C$8:$W$127,MATCH($M115,'ART Forecast'!$B$8:$B$127,0),MATCH(S$4,'ART Forecast'!$C$7:$W$7,0))*VLOOKUP($M115,'Algorithms &amp; Assumptions'!$B$10:$H$129,6,FALSE)*(1-VLOOKUP($M115,'Algorithms &amp; Assumptions'!$B$10:$J$129,9,FALSE))
+(INDEX('ART Forecast'!$C$8:$W$127,MATCH($M115,'ART Forecast'!$B$8:$B$127,0),MATCH(S$4,'ART Forecast'!$C$7:$W$7,0))*VLOOKUP($M115,'Algorithms &amp; Assumptions'!$B$10:$H$129,7,FALSE)*VLOOKUP($M115,'Algorithms &amp; Assumptions'!$B$10:$J$129,9,FALSE)*(VLOOKUP($M115,'Algorithms &amp; Assumptions'!$B$10:$C$129,2,FALSE))))</f>
        <v>692.75103333333311</v>
      </c>
      <c r="T115" s="62">
        <f>(INDEX('ART Totals'!$Z$128:$AT$274,MATCH($M115,'ART Totals'!$Y$128:$Y$274,0),MATCH(T$4,'ART Totals'!$Z$127:$AT$127,0))*VLOOKUP($M115,'Algorithms &amp; Assumptions'!$B$10:$H$129,5,FALSE))
+(INDEX('ART Forecast'!$C$8:$W$127,MATCH($M115,'ART Forecast'!$B$8:$B$127,0),MATCH(T$4,'ART Forecast'!$C$7:$W$7,0))*VLOOKUP($M115,'Algorithms &amp; Assumptions'!$B$10:$H$129,6,FALSE)*(1-VLOOKUP($M115,'Algorithms &amp; Assumptions'!$B$10:$J$129,9,FALSE))
+(INDEX('ART Forecast'!$C$8:$W$127,MATCH($M115,'ART Forecast'!$B$8:$B$127,0),MATCH(T$4,'ART Forecast'!$C$7:$W$7,0))*VLOOKUP($M115,'Algorithms &amp; Assumptions'!$B$10:$H$129,7,FALSE)*VLOOKUP($M115,'Algorithms &amp; Assumptions'!$B$10:$J$129,9,FALSE)*(VLOOKUP($M115,'Algorithms &amp; Assumptions'!$B$10:$C$129,2,FALSE))))</f>
        <v>727.40909999999985</v>
      </c>
      <c r="U115" s="6"/>
      <c r="V115" s="29" t="str">
        <f t="shared" si="23"/>
        <v>Tunisia</v>
      </c>
      <c r="W115" s="63">
        <f>(INDEX('ART Totals'!$Z$251:$AT$370,MATCH($V115,'ART Totals'!$Y$251:$Y$370,0),MATCH(W$4,'ART Totals'!$Z$250:$AT$250,0))*VLOOKUP($V115,'Algorithms &amp; Assumptions'!$B$10:$H$129,5,FALSE))
+(INDEX('ART Forecast'!$C$131:$W$250,MATCH($V115,'ART Forecast'!$B$131:$B$250,0),MATCH(W$4,'ART Forecast'!$C$130:$W$130,0))*VLOOKUP($V115,'Algorithms &amp; Assumptions'!$B$10:$H$129,6,FALSE)*(1-VLOOKUP($V115,'Algorithms &amp; Assumptions'!$B$10:$J$129,9,FALSE))
+(INDEX('ART Forecast'!$C$131:$W$250,MATCH($V115,'ART Forecast'!$B$131:$B$250,0),MATCH(W$4,'ART Forecast'!$C$130:$W$130,0))*VLOOKUP($V115,'Algorithms &amp; Assumptions'!$B$10:$H$129,7,FALSE)*VLOOKUP($V115,'Algorithms &amp; Assumptions'!$B$10:$J$129,9,FALSE)*(VLOOKUP($V115,'Algorithms &amp; Assumptions'!$B$10:$C$129,2,FALSE))))</f>
        <v>2.6531999999999996</v>
      </c>
      <c r="X115" s="63">
        <f>(INDEX('ART Totals'!$Z$251:$AT$370,MATCH($V115,'ART Totals'!$Y$251:$Y$370,0),MATCH(X$4,'ART Totals'!$Z$250:$AT$250,0))*VLOOKUP($V115,'Algorithms &amp; Assumptions'!$B$10:$H$129,5,FALSE))
+(INDEX('ART Forecast'!$C$131:$W$250,MATCH($V115,'ART Forecast'!$B$131:$B$250,0),MATCH(X$4,'ART Forecast'!$C$130:$W$130,0))*VLOOKUP($V115,'Algorithms &amp; Assumptions'!$B$10:$H$129,6,FALSE)*(1-VLOOKUP($V115,'Algorithms &amp; Assumptions'!$B$10:$J$129,9,FALSE))
+(INDEX('ART Forecast'!$C$131:$W$250,MATCH($V115,'ART Forecast'!$B$131:$B$250,0),MATCH(X$4,'ART Forecast'!$C$130:$W$130,0))*VLOOKUP($V115,'Algorithms &amp; Assumptions'!$B$10:$H$129,7,FALSE)*VLOOKUP($V115,'Algorithms &amp; Assumptions'!$B$10:$J$129,9,FALSE)*(VLOOKUP($V115,'Algorithms &amp; Assumptions'!$B$10:$C$129,2,FALSE))))</f>
        <v>6.2457999999999991</v>
      </c>
      <c r="Y115" s="63">
        <f>(INDEX('ART Totals'!$Z$251:$AT$370,MATCH($V115,'ART Totals'!$Y$251:$Y$370,0),MATCH(Y$4,'ART Totals'!$Z$250:$AT$250,0))*VLOOKUP($V115,'Algorithms &amp; Assumptions'!$B$10:$H$129,5,FALSE))
+(INDEX('ART Forecast'!$C$131:$W$250,MATCH($V115,'ART Forecast'!$B$131:$B$250,0),MATCH(Y$4,'ART Forecast'!$C$130:$W$130,0))*VLOOKUP($V115,'Algorithms &amp; Assumptions'!$B$10:$H$129,6,FALSE)*(1-VLOOKUP($V115,'Algorithms &amp; Assumptions'!$B$10:$J$129,9,FALSE))
+(INDEX('ART Forecast'!$C$131:$W$250,MATCH($V115,'ART Forecast'!$B$131:$B$250,0),MATCH(Y$4,'ART Forecast'!$C$130:$W$130,0))*VLOOKUP($V115,'Algorithms &amp; Assumptions'!$B$10:$H$129,7,FALSE)*VLOOKUP($V115,'Algorithms &amp; Assumptions'!$B$10:$J$129,9,FALSE)*(VLOOKUP($V115,'Algorithms &amp; Assumptions'!$B$10:$C$129,2,FALSE))))</f>
        <v>5.7684000000000015</v>
      </c>
      <c r="Z115" s="63">
        <f>(INDEX('ART Totals'!$Z$251:$AT$370,MATCH($V115,'ART Totals'!$Y$251:$Y$370,0),MATCH(Z$4,'ART Totals'!$Z$250:$AT$250,0))*VLOOKUP($V115,'Algorithms &amp; Assumptions'!$B$10:$H$129,5,FALSE))
+(INDEX('ART Forecast'!$C$131:$W$250,MATCH($V115,'ART Forecast'!$B$131:$B$250,0),MATCH(Z$4,'ART Forecast'!$C$130:$W$130,0))*VLOOKUP($V115,'Algorithms &amp; Assumptions'!$B$10:$H$129,6,FALSE)*(1-VLOOKUP($V115,'Algorithms &amp; Assumptions'!$B$10:$J$129,9,FALSE))
+(INDEX('ART Forecast'!$C$131:$W$250,MATCH($V115,'ART Forecast'!$B$131:$B$250,0),MATCH(Z$4,'ART Forecast'!$C$130:$W$130,0))*VLOOKUP($V115,'Algorithms &amp; Assumptions'!$B$10:$H$129,7,FALSE)*VLOOKUP($V115,'Algorithms &amp; Assumptions'!$B$10:$J$129,9,FALSE)*(VLOOKUP($V115,'Algorithms &amp; Assumptions'!$B$10:$C$129,2,FALSE))))</f>
        <v>5.2910000000000004</v>
      </c>
      <c r="AA115" s="63">
        <f>(INDEX('ART Totals'!$Z$251:$AT$370,MATCH($V115,'ART Totals'!$Y$251:$Y$370,0),MATCH(AA$4,'ART Totals'!$Z$250:$AT$250,0))*VLOOKUP($V115,'Algorithms &amp; Assumptions'!$B$10:$H$129,5,FALSE))
+(INDEX('ART Forecast'!$C$131:$W$250,MATCH($V115,'ART Forecast'!$B$131:$B$250,0),MATCH(AA$4,'ART Forecast'!$C$130:$W$130,0))*VLOOKUP($V115,'Algorithms &amp; Assumptions'!$B$10:$H$129,6,FALSE)*(1-VLOOKUP($V115,'Algorithms &amp; Assumptions'!$B$10:$J$129,9,FALSE))
+(INDEX('ART Forecast'!$C$131:$W$250,MATCH($V115,'ART Forecast'!$B$131:$B$250,0),MATCH(AA$4,'ART Forecast'!$C$130:$W$130,0))*VLOOKUP($V115,'Algorithms &amp; Assumptions'!$B$10:$H$129,7,FALSE)*VLOOKUP($V115,'Algorithms &amp; Assumptions'!$B$10:$J$129,9,FALSE)*(VLOOKUP($V115,'Algorithms &amp; Assumptions'!$B$10:$C$129,2,FALSE))))</f>
        <v>4.8135999999999992</v>
      </c>
      <c r="AB115" s="63">
        <f>(INDEX('ART Totals'!$Z$251:$AT$370,MATCH($V115,'ART Totals'!$Y$251:$Y$370,0),MATCH(AB$4,'ART Totals'!$Z$250:$AT$250,0))*VLOOKUP($V115,'Algorithms &amp; Assumptions'!$B$10:$H$129,5,FALSE))
+(INDEX('ART Forecast'!$C$131:$W$250,MATCH($V115,'ART Forecast'!$B$131:$B$250,0),MATCH(AB$4,'ART Forecast'!$C$130:$W$130,0))*VLOOKUP($V115,'Algorithms &amp; Assumptions'!$B$10:$H$129,6,FALSE)*(1-VLOOKUP($V115,'Algorithms &amp; Assumptions'!$B$10:$J$129,9,FALSE))
+(INDEX('ART Forecast'!$C$131:$W$250,MATCH($V115,'ART Forecast'!$B$131:$B$250,0),MATCH(AB$4,'ART Forecast'!$C$130:$W$130,0))*VLOOKUP($V115,'Algorithms &amp; Assumptions'!$B$10:$H$129,7,FALSE)*VLOOKUP($V115,'Algorithms &amp; Assumptions'!$B$10:$J$129,9,FALSE)*(VLOOKUP($V115,'Algorithms &amp; Assumptions'!$B$10:$C$129,2,FALSE))))</f>
        <v>4.3361999999999998</v>
      </c>
      <c r="AC115" s="63">
        <f>(INDEX('ART Totals'!$Z$251:$AT$370,MATCH($V115,'ART Totals'!$Y$251:$Y$370,0),MATCH(AC$4,'ART Totals'!$Z$250:$AT$250,0))*VLOOKUP($V115,'Algorithms &amp; Assumptions'!$B$10:$H$129,5,FALSE))
+(INDEX('ART Forecast'!$C$131:$W$250,MATCH($V115,'ART Forecast'!$B$131:$B$250,0),MATCH(AC$4,'ART Forecast'!$C$130:$W$130,0))*VLOOKUP($V115,'Algorithms &amp; Assumptions'!$B$10:$H$129,6,FALSE)*(1-VLOOKUP($V115,'Algorithms &amp; Assumptions'!$B$10:$J$129,9,FALSE))
+(INDEX('ART Forecast'!$C$131:$W$250,MATCH($V115,'ART Forecast'!$B$131:$B$250,0),MATCH(AC$4,'ART Forecast'!$C$130:$W$130,0))*VLOOKUP($V115,'Algorithms &amp; Assumptions'!$B$10:$H$129,7,FALSE)*VLOOKUP($V115,'Algorithms &amp; Assumptions'!$B$10:$J$129,9,FALSE)*(VLOOKUP($V115,'Algorithms &amp; Assumptions'!$B$10:$C$129,2,FALSE))))</f>
        <v>3.8587999999999987</v>
      </c>
    </row>
    <row r="116" spans="2:29" x14ac:dyDescent="0.35">
      <c r="B116" s="29" t="str">
        <f>'ART Totals'!B115</f>
        <v>Turkey</v>
      </c>
      <c r="C116" s="25" t="str">
        <f t="shared" si="15"/>
        <v>Data Unavailable</v>
      </c>
      <c r="D116" s="25" t="str">
        <f t="shared" si="16"/>
        <v>Data Unavailable</v>
      </c>
      <c r="E116" s="25" t="str">
        <f t="shared" si="17"/>
        <v>Data Unavailable</v>
      </c>
      <c r="F116" s="25" t="str">
        <f t="shared" si="18"/>
        <v>Data Unavailable</v>
      </c>
      <c r="G116" s="25" t="str">
        <f t="shared" si="19"/>
        <v>Data Unavailable</v>
      </c>
      <c r="H116" s="25" t="str">
        <f t="shared" si="20"/>
        <v>Data Unavailable</v>
      </c>
      <c r="I116" s="25" t="str">
        <f t="shared" si="21"/>
        <v>Data Unavailable</v>
      </c>
      <c r="M116" s="29" t="str">
        <f t="shared" si="22"/>
        <v>Turkey</v>
      </c>
      <c r="N116" s="62">
        <f>(INDEX('ART Totals'!$Z$128:$AT$274,MATCH($M116,'ART Totals'!$Y$128:$Y$274,0),MATCH(N$4,'ART Totals'!$Z$127:$AT$127,0))*VLOOKUP($M116,'Algorithms &amp; Assumptions'!$B$10:$H$129,5,FALSE))
+(INDEX('ART Forecast'!$C$8:$W$127,MATCH($M116,'ART Forecast'!$B$8:$B$127,0),MATCH(N$4,'ART Forecast'!$C$7:$W$7,0))*VLOOKUP($M116,'Algorithms &amp; Assumptions'!$B$10:$H$129,6,FALSE)*(1-VLOOKUP($M116,'Algorithms &amp; Assumptions'!$B$10:$J$129,9,FALSE))
+(INDEX('ART Forecast'!$C$8:$W$127,MATCH($M116,'ART Forecast'!$B$8:$B$127,0),MATCH(N$4,'ART Forecast'!$C$7:$W$7,0))*VLOOKUP($M116,'Algorithms &amp; Assumptions'!$B$10:$H$129,7,FALSE)*VLOOKUP($M116,'Algorithms &amp; Assumptions'!$B$10:$J$129,9,FALSE)*(VLOOKUP($M116,'Algorithms &amp; Assumptions'!$B$10:$C$129,2,FALSE))))</f>
        <v>0</v>
      </c>
      <c r="O116" s="62">
        <f>(INDEX('ART Totals'!$Z$128:$AT$274,MATCH($M116,'ART Totals'!$Y$128:$Y$274,0),MATCH(O$4,'ART Totals'!$Z$127:$AT$127,0))*VLOOKUP($M116,'Algorithms &amp; Assumptions'!$B$10:$H$129,5,FALSE))
+(INDEX('ART Forecast'!$C$8:$W$127,MATCH($M116,'ART Forecast'!$B$8:$B$127,0),MATCH(O$4,'ART Forecast'!$C$7:$W$7,0))*VLOOKUP($M116,'Algorithms &amp; Assumptions'!$B$10:$H$129,6,FALSE)*(1-VLOOKUP($M116,'Algorithms &amp; Assumptions'!$B$10:$J$129,9,FALSE))
+(INDEX('ART Forecast'!$C$8:$W$127,MATCH($M116,'ART Forecast'!$B$8:$B$127,0),MATCH(O$4,'ART Forecast'!$C$7:$W$7,0))*VLOOKUP($M116,'Algorithms &amp; Assumptions'!$B$10:$H$129,7,FALSE)*VLOOKUP($M116,'Algorithms &amp; Assumptions'!$B$10:$J$129,9,FALSE)*(VLOOKUP($M116,'Algorithms &amp; Assumptions'!$B$10:$C$129,2,FALSE))))</f>
        <v>0</v>
      </c>
      <c r="P116" s="62">
        <f>(INDEX('ART Totals'!$Z$128:$AT$274,MATCH($M116,'ART Totals'!$Y$128:$Y$274,0),MATCH(P$4,'ART Totals'!$Z$127:$AT$127,0))*VLOOKUP($M116,'Algorithms &amp; Assumptions'!$B$10:$H$129,5,FALSE))
+(INDEX('ART Forecast'!$C$8:$W$127,MATCH($M116,'ART Forecast'!$B$8:$B$127,0),MATCH(P$4,'ART Forecast'!$C$7:$W$7,0))*VLOOKUP($M116,'Algorithms &amp; Assumptions'!$B$10:$H$129,6,FALSE)*(1-VLOOKUP($M116,'Algorithms &amp; Assumptions'!$B$10:$J$129,9,FALSE))
+(INDEX('ART Forecast'!$C$8:$W$127,MATCH($M116,'ART Forecast'!$B$8:$B$127,0),MATCH(P$4,'ART Forecast'!$C$7:$W$7,0))*VLOOKUP($M116,'Algorithms &amp; Assumptions'!$B$10:$H$129,7,FALSE)*VLOOKUP($M116,'Algorithms &amp; Assumptions'!$B$10:$J$129,9,FALSE)*(VLOOKUP($M116,'Algorithms &amp; Assumptions'!$B$10:$C$129,2,FALSE))))</f>
        <v>0</v>
      </c>
      <c r="Q116" s="62">
        <f>(INDEX('ART Totals'!$Z$128:$AT$274,MATCH($M116,'ART Totals'!$Y$128:$Y$274,0),MATCH(Q$4,'ART Totals'!$Z$127:$AT$127,0))*VLOOKUP($M116,'Algorithms &amp; Assumptions'!$B$10:$H$129,5,FALSE))
+(INDEX('ART Forecast'!$C$8:$W$127,MATCH($M116,'ART Forecast'!$B$8:$B$127,0),MATCH(Q$4,'ART Forecast'!$C$7:$W$7,0))*VLOOKUP($M116,'Algorithms &amp; Assumptions'!$B$10:$H$129,6,FALSE)*(1-VLOOKUP($M116,'Algorithms &amp; Assumptions'!$B$10:$J$129,9,FALSE))
+(INDEX('ART Forecast'!$C$8:$W$127,MATCH($M116,'ART Forecast'!$B$8:$B$127,0),MATCH(Q$4,'ART Forecast'!$C$7:$W$7,0))*VLOOKUP($M116,'Algorithms &amp; Assumptions'!$B$10:$H$129,7,FALSE)*VLOOKUP($M116,'Algorithms &amp; Assumptions'!$B$10:$J$129,9,FALSE)*(VLOOKUP($M116,'Algorithms &amp; Assumptions'!$B$10:$C$129,2,FALSE))))</f>
        <v>0</v>
      </c>
      <c r="R116" s="62">
        <f>(INDEX('ART Totals'!$Z$128:$AT$274,MATCH($M116,'ART Totals'!$Y$128:$Y$274,0),MATCH(R$4,'ART Totals'!$Z$127:$AT$127,0))*VLOOKUP($M116,'Algorithms &amp; Assumptions'!$B$10:$H$129,5,FALSE))
+(INDEX('ART Forecast'!$C$8:$W$127,MATCH($M116,'ART Forecast'!$B$8:$B$127,0),MATCH(R$4,'ART Forecast'!$C$7:$W$7,0))*VLOOKUP($M116,'Algorithms &amp; Assumptions'!$B$10:$H$129,6,FALSE)*(1-VLOOKUP($M116,'Algorithms &amp; Assumptions'!$B$10:$J$129,9,FALSE))
+(INDEX('ART Forecast'!$C$8:$W$127,MATCH($M116,'ART Forecast'!$B$8:$B$127,0),MATCH(R$4,'ART Forecast'!$C$7:$W$7,0))*VLOOKUP($M116,'Algorithms &amp; Assumptions'!$B$10:$H$129,7,FALSE)*VLOOKUP($M116,'Algorithms &amp; Assumptions'!$B$10:$J$129,9,FALSE)*(VLOOKUP($M116,'Algorithms &amp; Assumptions'!$B$10:$C$129,2,FALSE))))</f>
        <v>0</v>
      </c>
      <c r="S116" s="62">
        <f>(INDEX('ART Totals'!$Z$128:$AT$274,MATCH($M116,'ART Totals'!$Y$128:$Y$274,0),MATCH(S$4,'ART Totals'!$Z$127:$AT$127,0))*VLOOKUP($M116,'Algorithms &amp; Assumptions'!$B$10:$H$129,5,FALSE))
+(INDEX('ART Forecast'!$C$8:$W$127,MATCH($M116,'ART Forecast'!$B$8:$B$127,0),MATCH(S$4,'ART Forecast'!$C$7:$W$7,0))*VLOOKUP($M116,'Algorithms &amp; Assumptions'!$B$10:$H$129,6,FALSE)*(1-VLOOKUP($M116,'Algorithms &amp; Assumptions'!$B$10:$J$129,9,FALSE))
+(INDEX('ART Forecast'!$C$8:$W$127,MATCH($M116,'ART Forecast'!$B$8:$B$127,0),MATCH(S$4,'ART Forecast'!$C$7:$W$7,0))*VLOOKUP($M116,'Algorithms &amp; Assumptions'!$B$10:$H$129,7,FALSE)*VLOOKUP($M116,'Algorithms &amp; Assumptions'!$B$10:$J$129,9,FALSE)*(VLOOKUP($M116,'Algorithms &amp; Assumptions'!$B$10:$C$129,2,FALSE))))</f>
        <v>0</v>
      </c>
      <c r="T116" s="62">
        <f>(INDEX('ART Totals'!$Z$128:$AT$274,MATCH($M116,'ART Totals'!$Y$128:$Y$274,0),MATCH(T$4,'ART Totals'!$Z$127:$AT$127,0))*VLOOKUP($M116,'Algorithms &amp; Assumptions'!$B$10:$H$129,5,FALSE))
+(INDEX('ART Forecast'!$C$8:$W$127,MATCH($M116,'ART Forecast'!$B$8:$B$127,0),MATCH(T$4,'ART Forecast'!$C$7:$W$7,0))*VLOOKUP($M116,'Algorithms &amp; Assumptions'!$B$10:$H$129,6,FALSE)*(1-VLOOKUP($M116,'Algorithms &amp; Assumptions'!$B$10:$J$129,9,FALSE))
+(INDEX('ART Forecast'!$C$8:$W$127,MATCH($M116,'ART Forecast'!$B$8:$B$127,0),MATCH(T$4,'ART Forecast'!$C$7:$W$7,0))*VLOOKUP($M116,'Algorithms &amp; Assumptions'!$B$10:$H$129,7,FALSE)*VLOOKUP($M116,'Algorithms &amp; Assumptions'!$B$10:$J$129,9,FALSE)*(VLOOKUP($M116,'Algorithms &amp; Assumptions'!$B$10:$C$129,2,FALSE))))</f>
        <v>0</v>
      </c>
      <c r="U116" s="6"/>
      <c r="V116" s="29" t="str">
        <f t="shared" si="23"/>
        <v>Turkey</v>
      </c>
      <c r="W116" s="63">
        <f>(INDEX('ART Totals'!$Z$251:$AT$370,MATCH($V116,'ART Totals'!$Y$251:$Y$370,0),MATCH(W$4,'ART Totals'!$Z$250:$AT$250,0))*VLOOKUP($V116,'Algorithms &amp; Assumptions'!$B$10:$H$129,5,FALSE))
+(INDEX('ART Forecast'!$C$131:$W$250,MATCH($V116,'ART Forecast'!$B$131:$B$250,0),MATCH(W$4,'ART Forecast'!$C$130:$W$130,0))*VLOOKUP($V116,'Algorithms &amp; Assumptions'!$B$10:$H$129,6,FALSE)*(1-VLOOKUP($V116,'Algorithms &amp; Assumptions'!$B$10:$J$129,9,FALSE))
+(INDEX('ART Forecast'!$C$131:$W$250,MATCH($V116,'ART Forecast'!$B$131:$B$250,0),MATCH(W$4,'ART Forecast'!$C$130:$W$130,0))*VLOOKUP($V116,'Algorithms &amp; Assumptions'!$B$10:$H$129,7,FALSE)*VLOOKUP($V116,'Algorithms &amp; Assumptions'!$B$10:$J$129,9,FALSE)*(VLOOKUP($V116,'Algorithms &amp; Assumptions'!$B$10:$C$129,2,FALSE))))</f>
        <v>0</v>
      </c>
      <c r="X116" s="63">
        <f>(INDEX('ART Totals'!$Z$251:$AT$370,MATCH($V116,'ART Totals'!$Y$251:$Y$370,0),MATCH(X$4,'ART Totals'!$Z$250:$AT$250,0))*VLOOKUP($V116,'Algorithms &amp; Assumptions'!$B$10:$H$129,5,FALSE))
+(INDEX('ART Forecast'!$C$131:$W$250,MATCH($V116,'ART Forecast'!$B$131:$B$250,0),MATCH(X$4,'ART Forecast'!$C$130:$W$130,0))*VLOOKUP($V116,'Algorithms &amp; Assumptions'!$B$10:$H$129,6,FALSE)*(1-VLOOKUP($V116,'Algorithms &amp; Assumptions'!$B$10:$J$129,9,FALSE))
+(INDEX('ART Forecast'!$C$131:$W$250,MATCH($V116,'ART Forecast'!$B$131:$B$250,0),MATCH(X$4,'ART Forecast'!$C$130:$W$130,0))*VLOOKUP($V116,'Algorithms &amp; Assumptions'!$B$10:$H$129,7,FALSE)*VLOOKUP($V116,'Algorithms &amp; Assumptions'!$B$10:$J$129,9,FALSE)*(VLOOKUP($V116,'Algorithms &amp; Assumptions'!$B$10:$C$129,2,FALSE))))</f>
        <v>0</v>
      </c>
      <c r="Y116" s="63">
        <f>(INDEX('ART Totals'!$Z$251:$AT$370,MATCH($V116,'ART Totals'!$Y$251:$Y$370,0),MATCH(Y$4,'ART Totals'!$Z$250:$AT$250,0))*VLOOKUP($V116,'Algorithms &amp; Assumptions'!$B$10:$H$129,5,FALSE))
+(INDEX('ART Forecast'!$C$131:$W$250,MATCH($V116,'ART Forecast'!$B$131:$B$250,0),MATCH(Y$4,'ART Forecast'!$C$130:$W$130,0))*VLOOKUP($V116,'Algorithms &amp; Assumptions'!$B$10:$H$129,6,FALSE)*(1-VLOOKUP($V116,'Algorithms &amp; Assumptions'!$B$10:$J$129,9,FALSE))
+(INDEX('ART Forecast'!$C$131:$W$250,MATCH($V116,'ART Forecast'!$B$131:$B$250,0),MATCH(Y$4,'ART Forecast'!$C$130:$W$130,0))*VLOOKUP($V116,'Algorithms &amp; Assumptions'!$B$10:$H$129,7,FALSE)*VLOOKUP($V116,'Algorithms &amp; Assumptions'!$B$10:$J$129,9,FALSE)*(VLOOKUP($V116,'Algorithms &amp; Assumptions'!$B$10:$C$129,2,FALSE))))</f>
        <v>0</v>
      </c>
      <c r="Z116" s="63">
        <f>(INDEX('ART Totals'!$Z$251:$AT$370,MATCH($V116,'ART Totals'!$Y$251:$Y$370,0),MATCH(Z$4,'ART Totals'!$Z$250:$AT$250,0))*VLOOKUP($V116,'Algorithms &amp; Assumptions'!$B$10:$H$129,5,FALSE))
+(INDEX('ART Forecast'!$C$131:$W$250,MATCH($V116,'ART Forecast'!$B$131:$B$250,0),MATCH(Z$4,'ART Forecast'!$C$130:$W$130,0))*VLOOKUP($V116,'Algorithms &amp; Assumptions'!$B$10:$H$129,6,FALSE)*(1-VLOOKUP($V116,'Algorithms &amp; Assumptions'!$B$10:$J$129,9,FALSE))
+(INDEX('ART Forecast'!$C$131:$W$250,MATCH($V116,'ART Forecast'!$B$131:$B$250,0),MATCH(Z$4,'ART Forecast'!$C$130:$W$130,0))*VLOOKUP($V116,'Algorithms &amp; Assumptions'!$B$10:$H$129,7,FALSE)*VLOOKUP($V116,'Algorithms &amp; Assumptions'!$B$10:$J$129,9,FALSE)*(VLOOKUP($V116,'Algorithms &amp; Assumptions'!$B$10:$C$129,2,FALSE))))</f>
        <v>0</v>
      </c>
      <c r="AA116" s="63">
        <f>(INDEX('ART Totals'!$Z$251:$AT$370,MATCH($V116,'ART Totals'!$Y$251:$Y$370,0),MATCH(AA$4,'ART Totals'!$Z$250:$AT$250,0))*VLOOKUP($V116,'Algorithms &amp; Assumptions'!$B$10:$H$129,5,FALSE))
+(INDEX('ART Forecast'!$C$131:$W$250,MATCH($V116,'ART Forecast'!$B$131:$B$250,0),MATCH(AA$4,'ART Forecast'!$C$130:$W$130,0))*VLOOKUP($V116,'Algorithms &amp; Assumptions'!$B$10:$H$129,6,FALSE)*(1-VLOOKUP($V116,'Algorithms &amp; Assumptions'!$B$10:$J$129,9,FALSE))
+(INDEX('ART Forecast'!$C$131:$W$250,MATCH($V116,'ART Forecast'!$B$131:$B$250,0),MATCH(AA$4,'ART Forecast'!$C$130:$W$130,0))*VLOOKUP($V116,'Algorithms &amp; Assumptions'!$B$10:$H$129,7,FALSE)*VLOOKUP($V116,'Algorithms &amp; Assumptions'!$B$10:$J$129,9,FALSE)*(VLOOKUP($V116,'Algorithms &amp; Assumptions'!$B$10:$C$129,2,FALSE))))</f>
        <v>0</v>
      </c>
      <c r="AB116" s="63">
        <f>(INDEX('ART Totals'!$Z$251:$AT$370,MATCH($V116,'ART Totals'!$Y$251:$Y$370,0),MATCH(AB$4,'ART Totals'!$Z$250:$AT$250,0))*VLOOKUP($V116,'Algorithms &amp; Assumptions'!$B$10:$H$129,5,FALSE))
+(INDEX('ART Forecast'!$C$131:$W$250,MATCH($V116,'ART Forecast'!$B$131:$B$250,0),MATCH(AB$4,'ART Forecast'!$C$130:$W$130,0))*VLOOKUP($V116,'Algorithms &amp; Assumptions'!$B$10:$H$129,6,FALSE)*(1-VLOOKUP($V116,'Algorithms &amp; Assumptions'!$B$10:$J$129,9,FALSE))
+(INDEX('ART Forecast'!$C$131:$W$250,MATCH($V116,'ART Forecast'!$B$131:$B$250,0),MATCH(AB$4,'ART Forecast'!$C$130:$W$130,0))*VLOOKUP($V116,'Algorithms &amp; Assumptions'!$B$10:$H$129,7,FALSE)*VLOOKUP($V116,'Algorithms &amp; Assumptions'!$B$10:$J$129,9,FALSE)*(VLOOKUP($V116,'Algorithms &amp; Assumptions'!$B$10:$C$129,2,FALSE))))</f>
        <v>0</v>
      </c>
      <c r="AC116" s="63">
        <f>(INDEX('ART Totals'!$Z$251:$AT$370,MATCH($V116,'ART Totals'!$Y$251:$Y$370,0),MATCH(AC$4,'ART Totals'!$Z$250:$AT$250,0))*VLOOKUP($V116,'Algorithms &amp; Assumptions'!$B$10:$H$129,5,FALSE))
+(INDEX('ART Forecast'!$C$131:$W$250,MATCH($V116,'ART Forecast'!$B$131:$B$250,0),MATCH(AC$4,'ART Forecast'!$C$130:$W$130,0))*VLOOKUP($V116,'Algorithms &amp; Assumptions'!$B$10:$H$129,6,FALSE)*(1-VLOOKUP($V116,'Algorithms &amp; Assumptions'!$B$10:$J$129,9,FALSE))
+(INDEX('ART Forecast'!$C$131:$W$250,MATCH($V116,'ART Forecast'!$B$131:$B$250,0),MATCH(AC$4,'ART Forecast'!$C$130:$W$130,0))*VLOOKUP($V116,'Algorithms &amp; Assumptions'!$B$10:$H$129,7,FALSE)*VLOOKUP($V116,'Algorithms &amp; Assumptions'!$B$10:$J$129,9,FALSE)*(VLOOKUP($V116,'Algorithms &amp; Assumptions'!$B$10:$C$129,2,FALSE))))</f>
        <v>0</v>
      </c>
    </row>
    <row r="117" spans="2:29" x14ac:dyDescent="0.35">
      <c r="B117" s="29" t="str">
        <f>'ART Totals'!B116</f>
        <v>Turkmenistan</v>
      </c>
      <c r="C117" s="25" t="str">
        <f t="shared" si="15"/>
        <v>Data Unavailable</v>
      </c>
      <c r="D117" s="25" t="str">
        <f t="shared" si="16"/>
        <v>Data Unavailable</v>
      </c>
      <c r="E117" s="25" t="str">
        <f t="shared" si="17"/>
        <v>Data Unavailable</v>
      </c>
      <c r="F117" s="25" t="str">
        <f t="shared" si="18"/>
        <v>Data Unavailable</v>
      </c>
      <c r="G117" s="25" t="str">
        <f t="shared" si="19"/>
        <v>Data Unavailable</v>
      </c>
      <c r="H117" s="25" t="str">
        <f t="shared" si="20"/>
        <v>Data Unavailable</v>
      </c>
      <c r="I117" s="25" t="str">
        <f t="shared" si="21"/>
        <v>Data Unavailable</v>
      </c>
      <c r="M117" s="29" t="str">
        <f t="shared" si="22"/>
        <v>Turkmenistan</v>
      </c>
      <c r="N117" s="62">
        <f>(INDEX('ART Totals'!$Z$128:$AT$274,MATCH($M117,'ART Totals'!$Y$128:$Y$274,0),MATCH(N$4,'ART Totals'!$Z$127:$AT$127,0))*VLOOKUP($M117,'Algorithms &amp; Assumptions'!$B$10:$H$129,5,FALSE))
+(INDEX('ART Forecast'!$C$8:$W$127,MATCH($M117,'ART Forecast'!$B$8:$B$127,0),MATCH(N$4,'ART Forecast'!$C$7:$W$7,0))*VLOOKUP($M117,'Algorithms &amp; Assumptions'!$B$10:$H$129,6,FALSE)*(1-VLOOKUP($M117,'Algorithms &amp; Assumptions'!$B$10:$J$129,9,FALSE))
+(INDEX('ART Forecast'!$C$8:$W$127,MATCH($M117,'ART Forecast'!$B$8:$B$127,0),MATCH(N$4,'ART Forecast'!$C$7:$W$7,0))*VLOOKUP($M117,'Algorithms &amp; Assumptions'!$B$10:$H$129,7,FALSE)*VLOOKUP($M117,'Algorithms &amp; Assumptions'!$B$10:$J$129,9,FALSE)*(VLOOKUP($M117,'Algorithms &amp; Assumptions'!$B$10:$C$129,2,FALSE))))</f>
        <v>0</v>
      </c>
      <c r="O117" s="62">
        <f>(INDEX('ART Totals'!$Z$128:$AT$274,MATCH($M117,'ART Totals'!$Y$128:$Y$274,0),MATCH(O$4,'ART Totals'!$Z$127:$AT$127,0))*VLOOKUP($M117,'Algorithms &amp; Assumptions'!$B$10:$H$129,5,FALSE))
+(INDEX('ART Forecast'!$C$8:$W$127,MATCH($M117,'ART Forecast'!$B$8:$B$127,0),MATCH(O$4,'ART Forecast'!$C$7:$W$7,0))*VLOOKUP($M117,'Algorithms &amp; Assumptions'!$B$10:$H$129,6,FALSE)*(1-VLOOKUP($M117,'Algorithms &amp; Assumptions'!$B$10:$J$129,9,FALSE))
+(INDEX('ART Forecast'!$C$8:$W$127,MATCH($M117,'ART Forecast'!$B$8:$B$127,0),MATCH(O$4,'ART Forecast'!$C$7:$W$7,0))*VLOOKUP($M117,'Algorithms &amp; Assumptions'!$B$10:$H$129,7,FALSE)*VLOOKUP($M117,'Algorithms &amp; Assumptions'!$B$10:$J$129,9,FALSE)*(VLOOKUP($M117,'Algorithms &amp; Assumptions'!$B$10:$C$129,2,FALSE))))</f>
        <v>0</v>
      </c>
      <c r="P117" s="62">
        <f>(INDEX('ART Totals'!$Z$128:$AT$274,MATCH($M117,'ART Totals'!$Y$128:$Y$274,0),MATCH(P$4,'ART Totals'!$Z$127:$AT$127,0))*VLOOKUP($M117,'Algorithms &amp; Assumptions'!$B$10:$H$129,5,FALSE))
+(INDEX('ART Forecast'!$C$8:$W$127,MATCH($M117,'ART Forecast'!$B$8:$B$127,0),MATCH(P$4,'ART Forecast'!$C$7:$W$7,0))*VLOOKUP($M117,'Algorithms &amp; Assumptions'!$B$10:$H$129,6,FALSE)*(1-VLOOKUP($M117,'Algorithms &amp; Assumptions'!$B$10:$J$129,9,FALSE))
+(INDEX('ART Forecast'!$C$8:$W$127,MATCH($M117,'ART Forecast'!$B$8:$B$127,0),MATCH(P$4,'ART Forecast'!$C$7:$W$7,0))*VLOOKUP($M117,'Algorithms &amp; Assumptions'!$B$10:$H$129,7,FALSE)*VLOOKUP($M117,'Algorithms &amp; Assumptions'!$B$10:$J$129,9,FALSE)*(VLOOKUP($M117,'Algorithms &amp; Assumptions'!$B$10:$C$129,2,FALSE))))</f>
        <v>0</v>
      </c>
      <c r="Q117" s="62">
        <f>(INDEX('ART Totals'!$Z$128:$AT$274,MATCH($M117,'ART Totals'!$Y$128:$Y$274,0),MATCH(Q$4,'ART Totals'!$Z$127:$AT$127,0))*VLOOKUP($M117,'Algorithms &amp; Assumptions'!$B$10:$H$129,5,FALSE))
+(INDEX('ART Forecast'!$C$8:$W$127,MATCH($M117,'ART Forecast'!$B$8:$B$127,0),MATCH(Q$4,'ART Forecast'!$C$7:$W$7,0))*VLOOKUP($M117,'Algorithms &amp; Assumptions'!$B$10:$H$129,6,FALSE)*(1-VLOOKUP($M117,'Algorithms &amp; Assumptions'!$B$10:$J$129,9,FALSE))
+(INDEX('ART Forecast'!$C$8:$W$127,MATCH($M117,'ART Forecast'!$B$8:$B$127,0),MATCH(Q$4,'ART Forecast'!$C$7:$W$7,0))*VLOOKUP($M117,'Algorithms &amp; Assumptions'!$B$10:$H$129,7,FALSE)*VLOOKUP($M117,'Algorithms &amp; Assumptions'!$B$10:$J$129,9,FALSE)*(VLOOKUP($M117,'Algorithms &amp; Assumptions'!$B$10:$C$129,2,FALSE))))</f>
        <v>0</v>
      </c>
      <c r="R117" s="62">
        <f>(INDEX('ART Totals'!$Z$128:$AT$274,MATCH($M117,'ART Totals'!$Y$128:$Y$274,0),MATCH(R$4,'ART Totals'!$Z$127:$AT$127,0))*VLOOKUP($M117,'Algorithms &amp; Assumptions'!$B$10:$H$129,5,FALSE))
+(INDEX('ART Forecast'!$C$8:$W$127,MATCH($M117,'ART Forecast'!$B$8:$B$127,0),MATCH(R$4,'ART Forecast'!$C$7:$W$7,0))*VLOOKUP($M117,'Algorithms &amp; Assumptions'!$B$10:$H$129,6,FALSE)*(1-VLOOKUP($M117,'Algorithms &amp; Assumptions'!$B$10:$J$129,9,FALSE))
+(INDEX('ART Forecast'!$C$8:$W$127,MATCH($M117,'ART Forecast'!$B$8:$B$127,0),MATCH(R$4,'ART Forecast'!$C$7:$W$7,0))*VLOOKUP($M117,'Algorithms &amp; Assumptions'!$B$10:$H$129,7,FALSE)*VLOOKUP($M117,'Algorithms &amp; Assumptions'!$B$10:$J$129,9,FALSE)*(VLOOKUP($M117,'Algorithms &amp; Assumptions'!$B$10:$C$129,2,FALSE))))</f>
        <v>0</v>
      </c>
      <c r="S117" s="62">
        <f>(INDEX('ART Totals'!$Z$128:$AT$274,MATCH($M117,'ART Totals'!$Y$128:$Y$274,0),MATCH(S$4,'ART Totals'!$Z$127:$AT$127,0))*VLOOKUP($M117,'Algorithms &amp; Assumptions'!$B$10:$H$129,5,FALSE))
+(INDEX('ART Forecast'!$C$8:$W$127,MATCH($M117,'ART Forecast'!$B$8:$B$127,0),MATCH(S$4,'ART Forecast'!$C$7:$W$7,0))*VLOOKUP($M117,'Algorithms &amp; Assumptions'!$B$10:$H$129,6,FALSE)*(1-VLOOKUP($M117,'Algorithms &amp; Assumptions'!$B$10:$J$129,9,FALSE))
+(INDEX('ART Forecast'!$C$8:$W$127,MATCH($M117,'ART Forecast'!$B$8:$B$127,0),MATCH(S$4,'ART Forecast'!$C$7:$W$7,0))*VLOOKUP($M117,'Algorithms &amp; Assumptions'!$B$10:$H$129,7,FALSE)*VLOOKUP($M117,'Algorithms &amp; Assumptions'!$B$10:$J$129,9,FALSE)*(VLOOKUP($M117,'Algorithms &amp; Assumptions'!$B$10:$C$129,2,FALSE))))</f>
        <v>0</v>
      </c>
      <c r="T117" s="62">
        <f>(INDEX('ART Totals'!$Z$128:$AT$274,MATCH($M117,'ART Totals'!$Y$128:$Y$274,0),MATCH(T$4,'ART Totals'!$Z$127:$AT$127,0))*VLOOKUP($M117,'Algorithms &amp; Assumptions'!$B$10:$H$129,5,FALSE))
+(INDEX('ART Forecast'!$C$8:$W$127,MATCH($M117,'ART Forecast'!$B$8:$B$127,0),MATCH(T$4,'ART Forecast'!$C$7:$W$7,0))*VLOOKUP($M117,'Algorithms &amp; Assumptions'!$B$10:$H$129,6,FALSE)*(1-VLOOKUP($M117,'Algorithms &amp; Assumptions'!$B$10:$J$129,9,FALSE))
+(INDEX('ART Forecast'!$C$8:$W$127,MATCH($M117,'ART Forecast'!$B$8:$B$127,0),MATCH(T$4,'ART Forecast'!$C$7:$W$7,0))*VLOOKUP($M117,'Algorithms &amp; Assumptions'!$B$10:$H$129,7,FALSE)*VLOOKUP($M117,'Algorithms &amp; Assumptions'!$B$10:$J$129,9,FALSE)*(VLOOKUP($M117,'Algorithms &amp; Assumptions'!$B$10:$C$129,2,FALSE))))</f>
        <v>0</v>
      </c>
      <c r="U117" s="6"/>
      <c r="V117" s="29" t="str">
        <f t="shared" si="23"/>
        <v>Turkmenistan</v>
      </c>
      <c r="W117" s="63">
        <f>(INDEX('ART Totals'!$Z$251:$AT$370,MATCH($V117,'ART Totals'!$Y$251:$Y$370,0),MATCH(W$4,'ART Totals'!$Z$250:$AT$250,0))*VLOOKUP($V117,'Algorithms &amp; Assumptions'!$B$10:$H$129,5,FALSE))
+(INDEX('ART Forecast'!$C$131:$W$250,MATCH($V117,'ART Forecast'!$B$131:$B$250,0),MATCH(W$4,'ART Forecast'!$C$130:$W$130,0))*VLOOKUP($V117,'Algorithms &amp; Assumptions'!$B$10:$H$129,6,FALSE)*(1-VLOOKUP($V117,'Algorithms &amp; Assumptions'!$B$10:$J$129,9,FALSE))
+(INDEX('ART Forecast'!$C$131:$W$250,MATCH($V117,'ART Forecast'!$B$131:$B$250,0),MATCH(W$4,'ART Forecast'!$C$130:$W$130,0))*VLOOKUP($V117,'Algorithms &amp; Assumptions'!$B$10:$H$129,7,FALSE)*VLOOKUP($V117,'Algorithms &amp; Assumptions'!$B$10:$J$129,9,FALSE)*(VLOOKUP($V117,'Algorithms &amp; Assumptions'!$B$10:$C$129,2,FALSE))))</f>
        <v>0</v>
      </c>
      <c r="X117" s="63">
        <f>(INDEX('ART Totals'!$Z$251:$AT$370,MATCH($V117,'ART Totals'!$Y$251:$Y$370,0),MATCH(X$4,'ART Totals'!$Z$250:$AT$250,0))*VLOOKUP($V117,'Algorithms &amp; Assumptions'!$B$10:$H$129,5,FALSE))
+(INDEX('ART Forecast'!$C$131:$W$250,MATCH($V117,'ART Forecast'!$B$131:$B$250,0),MATCH(X$4,'ART Forecast'!$C$130:$W$130,0))*VLOOKUP($V117,'Algorithms &amp; Assumptions'!$B$10:$H$129,6,FALSE)*(1-VLOOKUP($V117,'Algorithms &amp; Assumptions'!$B$10:$J$129,9,FALSE))
+(INDEX('ART Forecast'!$C$131:$W$250,MATCH($V117,'ART Forecast'!$B$131:$B$250,0),MATCH(X$4,'ART Forecast'!$C$130:$W$130,0))*VLOOKUP($V117,'Algorithms &amp; Assumptions'!$B$10:$H$129,7,FALSE)*VLOOKUP($V117,'Algorithms &amp; Assumptions'!$B$10:$J$129,9,FALSE)*(VLOOKUP($V117,'Algorithms &amp; Assumptions'!$B$10:$C$129,2,FALSE))))</f>
        <v>0</v>
      </c>
      <c r="Y117" s="63">
        <f>(INDEX('ART Totals'!$Z$251:$AT$370,MATCH($V117,'ART Totals'!$Y$251:$Y$370,0),MATCH(Y$4,'ART Totals'!$Z$250:$AT$250,0))*VLOOKUP($V117,'Algorithms &amp; Assumptions'!$B$10:$H$129,5,FALSE))
+(INDEX('ART Forecast'!$C$131:$W$250,MATCH($V117,'ART Forecast'!$B$131:$B$250,0),MATCH(Y$4,'ART Forecast'!$C$130:$W$130,0))*VLOOKUP($V117,'Algorithms &amp; Assumptions'!$B$10:$H$129,6,FALSE)*(1-VLOOKUP($V117,'Algorithms &amp; Assumptions'!$B$10:$J$129,9,FALSE))
+(INDEX('ART Forecast'!$C$131:$W$250,MATCH($V117,'ART Forecast'!$B$131:$B$250,0),MATCH(Y$4,'ART Forecast'!$C$130:$W$130,0))*VLOOKUP($V117,'Algorithms &amp; Assumptions'!$B$10:$H$129,7,FALSE)*VLOOKUP($V117,'Algorithms &amp; Assumptions'!$B$10:$J$129,9,FALSE)*(VLOOKUP($V117,'Algorithms &amp; Assumptions'!$B$10:$C$129,2,FALSE))))</f>
        <v>0</v>
      </c>
      <c r="Z117" s="63">
        <f>(INDEX('ART Totals'!$Z$251:$AT$370,MATCH($V117,'ART Totals'!$Y$251:$Y$370,0),MATCH(Z$4,'ART Totals'!$Z$250:$AT$250,0))*VLOOKUP($V117,'Algorithms &amp; Assumptions'!$B$10:$H$129,5,FALSE))
+(INDEX('ART Forecast'!$C$131:$W$250,MATCH($V117,'ART Forecast'!$B$131:$B$250,0),MATCH(Z$4,'ART Forecast'!$C$130:$W$130,0))*VLOOKUP($V117,'Algorithms &amp; Assumptions'!$B$10:$H$129,6,FALSE)*(1-VLOOKUP($V117,'Algorithms &amp; Assumptions'!$B$10:$J$129,9,FALSE))
+(INDEX('ART Forecast'!$C$131:$W$250,MATCH($V117,'ART Forecast'!$B$131:$B$250,0),MATCH(Z$4,'ART Forecast'!$C$130:$W$130,0))*VLOOKUP($V117,'Algorithms &amp; Assumptions'!$B$10:$H$129,7,FALSE)*VLOOKUP($V117,'Algorithms &amp; Assumptions'!$B$10:$J$129,9,FALSE)*(VLOOKUP($V117,'Algorithms &amp; Assumptions'!$B$10:$C$129,2,FALSE))))</f>
        <v>0</v>
      </c>
      <c r="AA117" s="63">
        <f>(INDEX('ART Totals'!$Z$251:$AT$370,MATCH($V117,'ART Totals'!$Y$251:$Y$370,0),MATCH(AA$4,'ART Totals'!$Z$250:$AT$250,0))*VLOOKUP($V117,'Algorithms &amp; Assumptions'!$B$10:$H$129,5,FALSE))
+(INDEX('ART Forecast'!$C$131:$W$250,MATCH($V117,'ART Forecast'!$B$131:$B$250,0),MATCH(AA$4,'ART Forecast'!$C$130:$W$130,0))*VLOOKUP($V117,'Algorithms &amp; Assumptions'!$B$10:$H$129,6,FALSE)*(1-VLOOKUP($V117,'Algorithms &amp; Assumptions'!$B$10:$J$129,9,FALSE))
+(INDEX('ART Forecast'!$C$131:$W$250,MATCH($V117,'ART Forecast'!$B$131:$B$250,0),MATCH(AA$4,'ART Forecast'!$C$130:$W$130,0))*VLOOKUP($V117,'Algorithms &amp; Assumptions'!$B$10:$H$129,7,FALSE)*VLOOKUP($V117,'Algorithms &amp; Assumptions'!$B$10:$J$129,9,FALSE)*(VLOOKUP($V117,'Algorithms &amp; Assumptions'!$B$10:$C$129,2,FALSE))))</f>
        <v>0</v>
      </c>
      <c r="AB117" s="63">
        <f>(INDEX('ART Totals'!$Z$251:$AT$370,MATCH($V117,'ART Totals'!$Y$251:$Y$370,0),MATCH(AB$4,'ART Totals'!$Z$250:$AT$250,0))*VLOOKUP($V117,'Algorithms &amp; Assumptions'!$B$10:$H$129,5,FALSE))
+(INDEX('ART Forecast'!$C$131:$W$250,MATCH($V117,'ART Forecast'!$B$131:$B$250,0),MATCH(AB$4,'ART Forecast'!$C$130:$W$130,0))*VLOOKUP($V117,'Algorithms &amp; Assumptions'!$B$10:$H$129,6,FALSE)*(1-VLOOKUP($V117,'Algorithms &amp; Assumptions'!$B$10:$J$129,9,FALSE))
+(INDEX('ART Forecast'!$C$131:$W$250,MATCH($V117,'ART Forecast'!$B$131:$B$250,0),MATCH(AB$4,'ART Forecast'!$C$130:$W$130,0))*VLOOKUP($V117,'Algorithms &amp; Assumptions'!$B$10:$H$129,7,FALSE)*VLOOKUP($V117,'Algorithms &amp; Assumptions'!$B$10:$J$129,9,FALSE)*(VLOOKUP($V117,'Algorithms &amp; Assumptions'!$B$10:$C$129,2,FALSE))))</f>
        <v>0</v>
      </c>
      <c r="AC117" s="63">
        <f>(INDEX('ART Totals'!$Z$251:$AT$370,MATCH($V117,'ART Totals'!$Y$251:$Y$370,0),MATCH(AC$4,'ART Totals'!$Z$250:$AT$250,0))*VLOOKUP($V117,'Algorithms &amp; Assumptions'!$B$10:$H$129,5,FALSE))
+(INDEX('ART Forecast'!$C$131:$W$250,MATCH($V117,'ART Forecast'!$B$131:$B$250,0),MATCH(AC$4,'ART Forecast'!$C$130:$W$130,0))*VLOOKUP($V117,'Algorithms &amp; Assumptions'!$B$10:$H$129,6,FALSE)*(1-VLOOKUP($V117,'Algorithms &amp; Assumptions'!$B$10:$J$129,9,FALSE))
+(INDEX('ART Forecast'!$C$131:$W$250,MATCH($V117,'ART Forecast'!$B$131:$B$250,0),MATCH(AC$4,'ART Forecast'!$C$130:$W$130,0))*VLOOKUP($V117,'Algorithms &amp; Assumptions'!$B$10:$H$129,7,FALSE)*VLOOKUP($V117,'Algorithms &amp; Assumptions'!$B$10:$J$129,9,FALSE)*(VLOOKUP($V117,'Algorithms &amp; Assumptions'!$B$10:$C$129,2,FALSE))))</f>
        <v>0</v>
      </c>
    </row>
    <row r="118" spans="2:29" x14ac:dyDescent="0.35">
      <c r="B118" s="29" t="str">
        <f>'ART Totals'!B117</f>
        <v>Uganda</v>
      </c>
      <c r="C118" s="25">
        <f t="shared" si="15"/>
        <v>253195.30324000004</v>
      </c>
      <c r="D118" s="25">
        <f t="shared" si="16"/>
        <v>256120.91046666677</v>
      </c>
      <c r="E118" s="25">
        <f t="shared" si="17"/>
        <v>262572.20102666679</v>
      </c>
      <c r="F118" s="25">
        <f t="shared" si="18"/>
        <v>269023.49158666685</v>
      </c>
      <c r="G118" s="25">
        <f t="shared" si="19"/>
        <v>275474.78214666666</v>
      </c>
      <c r="H118" s="25">
        <f t="shared" si="20"/>
        <v>281926.07270666672</v>
      </c>
      <c r="I118" s="25">
        <f t="shared" si="21"/>
        <v>288377.36326666677</v>
      </c>
      <c r="M118" s="29" t="str">
        <f t="shared" si="22"/>
        <v>Uganda</v>
      </c>
      <c r="N118" s="62">
        <f>(INDEX('ART Totals'!$Z$128:$AT$274,MATCH($M118,'ART Totals'!$Y$128:$Y$274,0),MATCH(N$4,'ART Totals'!$Z$127:$AT$127,0))*VLOOKUP($M118,'Algorithms &amp; Assumptions'!$B$10:$H$129,5,FALSE))
+(INDEX('ART Forecast'!$C$8:$W$127,MATCH($M118,'ART Forecast'!$B$8:$B$127,0),MATCH(N$4,'ART Forecast'!$C$7:$W$7,0))*VLOOKUP($M118,'Algorithms &amp; Assumptions'!$B$10:$H$129,6,FALSE)*(1-VLOOKUP($M118,'Algorithms &amp; Assumptions'!$B$10:$J$129,9,FALSE))
+(INDEX('ART Forecast'!$C$8:$W$127,MATCH($M118,'ART Forecast'!$B$8:$B$127,0),MATCH(N$4,'ART Forecast'!$C$7:$W$7,0))*VLOOKUP($M118,'Algorithms &amp; Assumptions'!$B$10:$H$129,7,FALSE)*VLOOKUP($M118,'Algorithms &amp; Assumptions'!$B$10:$J$129,9,FALSE)*(VLOOKUP($M118,'Algorithms &amp; Assumptions'!$B$10:$C$129,2,FALSE))))</f>
        <v>242027.51540000003</v>
      </c>
      <c r="O118" s="62">
        <f>(INDEX('ART Totals'!$Z$128:$AT$274,MATCH($M118,'ART Totals'!$Y$128:$Y$274,0),MATCH(O$4,'ART Totals'!$Z$127:$AT$127,0))*VLOOKUP($M118,'Algorithms &amp; Assumptions'!$B$10:$H$129,5,FALSE))
+(INDEX('ART Forecast'!$C$8:$W$127,MATCH($M118,'ART Forecast'!$B$8:$B$127,0),MATCH(O$4,'ART Forecast'!$C$7:$W$7,0))*VLOOKUP($M118,'Algorithms &amp; Assumptions'!$B$10:$H$129,6,FALSE)*(1-VLOOKUP($M118,'Algorithms &amp; Assumptions'!$B$10:$J$129,9,FALSE))
+(INDEX('ART Forecast'!$C$8:$W$127,MATCH($M118,'ART Forecast'!$B$8:$B$127,0),MATCH(O$4,'ART Forecast'!$C$7:$W$7,0))*VLOOKUP($M118,'Algorithms &amp; Assumptions'!$B$10:$H$129,7,FALSE)*VLOOKUP($M118,'Algorithms &amp; Assumptions'!$B$10:$J$129,9,FALSE)*(VLOOKUP($M118,'Algorithms &amp; Assumptions'!$B$10:$C$129,2,FALSE))))</f>
        <v>246270.68972000008</v>
      </c>
      <c r="P118" s="62">
        <f>(INDEX('ART Totals'!$Z$128:$AT$274,MATCH($M118,'ART Totals'!$Y$128:$Y$274,0),MATCH(P$4,'ART Totals'!$Z$127:$AT$127,0))*VLOOKUP($M118,'Algorithms &amp; Assumptions'!$B$10:$H$129,5,FALSE))
+(INDEX('ART Forecast'!$C$8:$W$127,MATCH($M118,'ART Forecast'!$B$8:$B$127,0),MATCH(P$4,'ART Forecast'!$C$7:$W$7,0))*VLOOKUP($M118,'Algorithms &amp; Assumptions'!$B$10:$H$129,6,FALSE)*(1-VLOOKUP($M118,'Algorithms &amp; Assumptions'!$B$10:$J$129,9,FALSE))
+(INDEX('ART Forecast'!$C$8:$W$127,MATCH($M118,'ART Forecast'!$B$8:$B$127,0),MATCH(P$4,'ART Forecast'!$C$7:$W$7,0))*VLOOKUP($M118,'Algorithms &amp; Assumptions'!$B$10:$H$129,7,FALSE)*VLOOKUP($M118,'Algorithms &amp; Assumptions'!$B$10:$J$129,9,FALSE)*(VLOOKUP($M118,'Algorithms &amp; Assumptions'!$B$10:$C$129,2,FALSE))))</f>
        <v>253360.11404000013</v>
      </c>
      <c r="Q118" s="62">
        <f>(INDEX('ART Totals'!$Z$128:$AT$274,MATCH($M118,'ART Totals'!$Y$128:$Y$274,0),MATCH(Q$4,'ART Totals'!$Z$127:$AT$127,0))*VLOOKUP($M118,'Algorithms &amp; Assumptions'!$B$10:$H$129,5,FALSE))
+(INDEX('ART Forecast'!$C$8:$W$127,MATCH($M118,'ART Forecast'!$B$8:$B$127,0),MATCH(Q$4,'ART Forecast'!$C$7:$W$7,0))*VLOOKUP($M118,'Algorithms &amp; Assumptions'!$B$10:$H$129,6,FALSE)*(1-VLOOKUP($M118,'Algorithms &amp; Assumptions'!$B$10:$J$129,9,FALSE))
+(INDEX('ART Forecast'!$C$8:$W$127,MATCH($M118,'ART Forecast'!$B$8:$B$127,0),MATCH(Q$4,'ART Forecast'!$C$7:$W$7,0))*VLOOKUP($M118,'Algorithms &amp; Assumptions'!$B$10:$H$129,7,FALSE)*VLOOKUP($M118,'Algorithms &amp; Assumptions'!$B$10:$J$129,9,FALSE)*(VLOOKUP($M118,'Algorithms &amp; Assumptions'!$B$10:$C$129,2,FALSE))))</f>
        <v>260449.53836000018</v>
      </c>
      <c r="R118" s="62">
        <f>(INDEX('ART Totals'!$Z$128:$AT$274,MATCH($M118,'ART Totals'!$Y$128:$Y$274,0),MATCH(R$4,'ART Totals'!$Z$127:$AT$127,0))*VLOOKUP($M118,'Algorithms &amp; Assumptions'!$B$10:$H$129,5,FALSE))
+(INDEX('ART Forecast'!$C$8:$W$127,MATCH($M118,'ART Forecast'!$B$8:$B$127,0),MATCH(R$4,'ART Forecast'!$C$7:$W$7,0))*VLOOKUP($M118,'Algorithms &amp; Assumptions'!$B$10:$H$129,6,FALSE)*(1-VLOOKUP($M118,'Algorithms &amp; Assumptions'!$B$10:$J$129,9,FALSE))
+(INDEX('ART Forecast'!$C$8:$W$127,MATCH($M118,'ART Forecast'!$B$8:$B$127,0),MATCH(R$4,'ART Forecast'!$C$7:$W$7,0))*VLOOKUP($M118,'Algorithms &amp; Assumptions'!$B$10:$H$129,7,FALSE)*VLOOKUP($M118,'Algorithms &amp; Assumptions'!$B$10:$J$129,9,FALSE)*(VLOOKUP($M118,'Algorithms &amp; Assumptions'!$B$10:$C$129,2,FALSE))))</f>
        <v>267538.96268</v>
      </c>
      <c r="S118" s="62">
        <f>(INDEX('ART Totals'!$Z$128:$AT$274,MATCH($M118,'ART Totals'!$Y$128:$Y$274,0),MATCH(S$4,'ART Totals'!$Z$127:$AT$127,0))*VLOOKUP($M118,'Algorithms &amp; Assumptions'!$B$10:$H$129,5,FALSE))
+(INDEX('ART Forecast'!$C$8:$W$127,MATCH($M118,'ART Forecast'!$B$8:$B$127,0),MATCH(S$4,'ART Forecast'!$C$7:$W$7,0))*VLOOKUP($M118,'Algorithms &amp; Assumptions'!$B$10:$H$129,6,FALSE)*(1-VLOOKUP($M118,'Algorithms &amp; Assumptions'!$B$10:$J$129,9,FALSE))
+(INDEX('ART Forecast'!$C$8:$W$127,MATCH($M118,'ART Forecast'!$B$8:$B$127,0),MATCH(S$4,'ART Forecast'!$C$7:$W$7,0))*VLOOKUP($M118,'Algorithms &amp; Assumptions'!$B$10:$H$129,7,FALSE)*VLOOKUP($M118,'Algorithms &amp; Assumptions'!$B$10:$J$129,9,FALSE)*(VLOOKUP($M118,'Algorithms &amp; Assumptions'!$B$10:$C$129,2,FALSE))))</f>
        <v>274628.38700000005</v>
      </c>
      <c r="T118" s="62">
        <f>(INDEX('ART Totals'!$Z$128:$AT$274,MATCH($M118,'ART Totals'!$Y$128:$Y$274,0),MATCH(T$4,'ART Totals'!$Z$127:$AT$127,0))*VLOOKUP($M118,'Algorithms &amp; Assumptions'!$B$10:$H$129,5,FALSE))
+(INDEX('ART Forecast'!$C$8:$W$127,MATCH($M118,'ART Forecast'!$B$8:$B$127,0),MATCH(T$4,'ART Forecast'!$C$7:$W$7,0))*VLOOKUP($M118,'Algorithms &amp; Assumptions'!$B$10:$H$129,6,FALSE)*(1-VLOOKUP($M118,'Algorithms &amp; Assumptions'!$B$10:$J$129,9,FALSE))
+(INDEX('ART Forecast'!$C$8:$W$127,MATCH($M118,'ART Forecast'!$B$8:$B$127,0),MATCH(T$4,'ART Forecast'!$C$7:$W$7,0))*VLOOKUP($M118,'Algorithms &amp; Assumptions'!$B$10:$H$129,7,FALSE)*VLOOKUP($M118,'Algorithms &amp; Assumptions'!$B$10:$J$129,9,FALSE)*(VLOOKUP($M118,'Algorithms &amp; Assumptions'!$B$10:$C$129,2,FALSE))))</f>
        <v>281717.8113200001</v>
      </c>
      <c r="U118" s="6"/>
      <c r="V118" s="29" t="str">
        <f t="shared" si="23"/>
        <v>Uganda</v>
      </c>
      <c r="W118" s="63">
        <f>(INDEX('ART Totals'!$Z$251:$AT$370,MATCH($V118,'ART Totals'!$Y$251:$Y$370,0),MATCH(W$4,'ART Totals'!$Z$250:$AT$250,0))*VLOOKUP($V118,'Algorithms &amp; Assumptions'!$B$10:$H$129,5,FALSE))
+(INDEX('ART Forecast'!$C$131:$W$250,MATCH($V118,'ART Forecast'!$B$131:$B$250,0),MATCH(W$4,'ART Forecast'!$C$130:$W$130,0))*VLOOKUP($V118,'Algorithms &amp; Assumptions'!$B$10:$H$129,6,FALSE)*(1-VLOOKUP($V118,'Algorithms &amp; Assumptions'!$B$10:$J$129,9,FALSE))
+(INDEX('ART Forecast'!$C$131:$W$250,MATCH($V118,'ART Forecast'!$B$131:$B$250,0),MATCH(W$4,'ART Forecast'!$C$130:$W$130,0))*VLOOKUP($V118,'Algorithms &amp; Assumptions'!$B$10:$H$129,7,FALSE)*VLOOKUP($V118,'Algorithms &amp; Assumptions'!$B$10:$J$129,9,FALSE)*(VLOOKUP($V118,'Algorithms &amp; Assumptions'!$B$10:$C$129,2,FALSE))))</f>
        <v>11167.787840000003</v>
      </c>
      <c r="X118" s="63">
        <f>(INDEX('ART Totals'!$Z$251:$AT$370,MATCH($V118,'ART Totals'!$Y$251:$Y$370,0),MATCH(X$4,'ART Totals'!$Z$250:$AT$250,0))*VLOOKUP($V118,'Algorithms &amp; Assumptions'!$B$10:$H$129,5,FALSE))
+(INDEX('ART Forecast'!$C$131:$W$250,MATCH($V118,'ART Forecast'!$B$131:$B$250,0),MATCH(X$4,'ART Forecast'!$C$130:$W$130,0))*VLOOKUP($V118,'Algorithms &amp; Assumptions'!$B$10:$H$129,6,FALSE)*(1-VLOOKUP($V118,'Algorithms &amp; Assumptions'!$B$10:$J$129,9,FALSE))
+(INDEX('ART Forecast'!$C$131:$W$250,MATCH($V118,'ART Forecast'!$B$131:$B$250,0),MATCH(X$4,'ART Forecast'!$C$130:$W$130,0))*VLOOKUP($V118,'Algorithms &amp; Assumptions'!$B$10:$H$129,7,FALSE)*VLOOKUP($V118,'Algorithms &amp; Assumptions'!$B$10:$J$129,9,FALSE)*(VLOOKUP($V118,'Algorithms &amp; Assumptions'!$B$10:$C$129,2,FALSE))))</f>
        <v>9850.220746666675</v>
      </c>
      <c r="Y118" s="63">
        <f>(INDEX('ART Totals'!$Z$251:$AT$370,MATCH($V118,'ART Totals'!$Y$251:$Y$370,0),MATCH(Y$4,'ART Totals'!$Z$250:$AT$250,0))*VLOOKUP($V118,'Algorithms &amp; Assumptions'!$B$10:$H$129,5,FALSE))
+(INDEX('ART Forecast'!$C$131:$W$250,MATCH($V118,'ART Forecast'!$B$131:$B$250,0),MATCH(Y$4,'ART Forecast'!$C$130:$W$130,0))*VLOOKUP($V118,'Algorithms &amp; Assumptions'!$B$10:$H$129,6,FALSE)*(1-VLOOKUP($V118,'Algorithms &amp; Assumptions'!$B$10:$J$129,9,FALSE))
+(INDEX('ART Forecast'!$C$131:$W$250,MATCH($V118,'ART Forecast'!$B$131:$B$250,0),MATCH(Y$4,'ART Forecast'!$C$130:$W$130,0))*VLOOKUP($V118,'Algorithms &amp; Assumptions'!$B$10:$H$129,7,FALSE)*VLOOKUP($V118,'Algorithms &amp; Assumptions'!$B$10:$J$129,9,FALSE)*(VLOOKUP($V118,'Algorithms &amp; Assumptions'!$B$10:$C$129,2,FALSE))))</f>
        <v>9212.086986666669</v>
      </c>
      <c r="Z118" s="63">
        <f>(INDEX('ART Totals'!$Z$251:$AT$370,MATCH($V118,'ART Totals'!$Y$251:$Y$370,0),MATCH(Z$4,'ART Totals'!$Z$250:$AT$250,0))*VLOOKUP($V118,'Algorithms &amp; Assumptions'!$B$10:$H$129,5,FALSE))
+(INDEX('ART Forecast'!$C$131:$W$250,MATCH($V118,'ART Forecast'!$B$131:$B$250,0),MATCH(Z$4,'ART Forecast'!$C$130:$W$130,0))*VLOOKUP($V118,'Algorithms &amp; Assumptions'!$B$10:$H$129,6,FALSE)*(1-VLOOKUP($V118,'Algorithms &amp; Assumptions'!$B$10:$J$129,9,FALSE))
+(INDEX('ART Forecast'!$C$131:$W$250,MATCH($V118,'ART Forecast'!$B$131:$B$250,0),MATCH(Z$4,'ART Forecast'!$C$130:$W$130,0))*VLOOKUP($V118,'Algorithms &amp; Assumptions'!$B$10:$H$129,7,FALSE)*VLOOKUP($V118,'Algorithms &amp; Assumptions'!$B$10:$J$129,9,FALSE)*(VLOOKUP($V118,'Algorithms &amp; Assumptions'!$B$10:$C$129,2,FALSE))))</f>
        <v>8573.9532266666702</v>
      </c>
      <c r="AA118" s="63">
        <f>(INDEX('ART Totals'!$Z$251:$AT$370,MATCH($V118,'ART Totals'!$Y$251:$Y$370,0),MATCH(AA$4,'ART Totals'!$Z$250:$AT$250,0))*VLOOKUP($V118,'Algorithms &amp; Assumptions'!$B$10:$H$129,5,FALSE))
+(INDEX('ART Forecast'!$C$131:$W$250,MATCH($V118,'ART Forecast'!$B$131:$B$250,0),MATCH(AA$4,'ART Forecast'!$C$130:$W$130,0))*VLOOKUP($V118,'Algorithms &amp; Assumptions'!$B$10:$H$129,6,FALSE)*(1-VLOOKUP($V118,'Algorithms &amp; Assumptions'!$B$10:$J$129,9,FALSE))
+(INDEX('ART Forecast'!$C$131:$W$250,MATCH($V118,'ART Forecast'!$B$131:$B$250,0),MATCH(AA$4,'ART Forecast'!$C$130:$W$130,0))*VLOOKUP($V118,'Algorithms &amp; Assumptions'!$B$10:$H$129,7,FALSE)*VLOOKUP($V118,'Algorithms &amp; Assumptions'!$B$10:$J$129,9,FALSE)*(VLOOKUP($V118,'Algorithms &amp; Assumptions'!$B$10:$C$129,2,FALSE))))</f>
        <v>7935.8194666666714</v>
      </c>
      <c r="AB118" s="63">
        <f>(INDEX('ART Totals'!$Z$251:$AT$370,MATCH($V118,'ART Totals'!$Y$251:$Y$370,0),MATCH(AB$4,'ART Totals'!$Z$250:$AT$250,0))*VLOOKUP($V118,'Algorithms &amp; Assumptions'!$B$10:$H$129,5,FALSE))
+(INDEX('ART Forecast'!$C$131:$W$250,MATCH($V118,'ART Forecast'!$B$131:$B$250,0),MATCH(AB$4,'ART Forecast'!$C$130:$W$130,0))*VLOOKUP($V118,'Algorithms &amp; Assumptions'!$B$10:$H$129,6,FALSE)*(1-VLOOKUP($V118,'Algorithms &amp; Assumptions'!$B$10:$J$129,9,FALSE))
+(INDEX('ART Forecast'!$C$131:$W$250,MATCH($V118,'ART Forecast'!$B$131:$B$250,0),MATCH(AB$4,'ART Forecast'!$C$130:$W$130,0))*VLOOKUP($V118,'Algorithms &amp; Assumptions'!$B$10:$H$129,7,FALSE)*VLOOKUP($V118,'Algorithms &amp; Assumptions'!$B$10:$J$129,9,FALSE)*(VLOOKUP($V118,'Algorithms &amp; Assumptions'!$B$10:$C$129,2,FALSE))))</f>
        <v>7297.6857066666726</v>
      </c>
      <c r="AC118" s="63">
        <f>(INDEX('ART Totals'!$Z$251:$AT$370,MATCH($V118,'ART Totals'!$Y$251:$Y$370,0),MATCH(AC$4,'ART Totals'!$Z$250:$AT$250,0))*VLOOKUP($V118,'Algorithms &amp; Assumptions'!$B$10:$H$129,5,FALSE))
+(INDEX('ART Forecast'!$C$131:$W$250,MATCH($V118,'ART Forecast'!$B$131:$B$250,0),MATCH(AC$4,'ART Forecast'!$C$130:$W$130,0))*VLOOKUP($V118,'Algorithms &amp; Assumptions'!$B$10:$H$129,6,FALSE)*(1-VLOOKUP($V118,'Algorithms &amp; Assumptions'!$B$10:$J$129,9,FALSE))
+(INDEX('ART Forecast'!$C$131:$W$250,MATCH($V118,'ART Forecast'!$B$131:$B$250,0),MATCH(AC$4,'ART Forecast'!$C$130:$W$130,0))*VLOOKUP($V118,'Algorithms &amp; Assumptions'!$B$10:$H$129,7,FALSE)*VLOOKUP($V118,'Algorithms &amp; Assumptions'!$B$10:$J$129,9,FALSE)*(VLOOKUP($V118,'Algorithms &amp; Assumptions'!$B$10:$C$129,2,FALSE))))</f>
        <v>6659.5519466666738</v>
      </c>
    </row>
    <row r="119" spans="2:29" x14ac:dyDescent="0.35">
      <c r="B119" s="29" t="str">
        <f>'ART Totals'!B118</f>
        <v>Ukraine</v>
      </c>
      <c r="C119" s="25">
        <f t="shared" si="15"/>
        <v>17955.871999999999</v>
      </c>
      <c r="D119" s="25">
        <f t="shared" si="16"/>
        <v>26924.714666666692</v>
      </c>
      <c r="E119" s="25">
        <f t="shared" si="17"/>
        <v>27473.020666666678</v>
      </c>
      <c r="F119" s="25">
        <f t="shared" si="18"/>
        <v>28027.340000000026</v>
      </c>
      <c r="G119" s="25">
        <f t="shared" si="19"/>
        <v>28615.026000000013</v>
      </c>
      <c r="H119" s="25">
        <f t="shared" si="20"/>
        <v>29202.712000000032</v>
      </c>
      <c r="I119" s="25">
        <f t="shared" si="21"/>
        <v>29790.398000000016</v>
      </c>
      <c r="M119" s="29" t="str">
        <f t="shared" si="22"/>
        <v>Ukraine</v>
      </c>
      <c r="N119" s="62">
        <f>(INDEX('ART Totals'!$Z$128:$AT$274,MATCH($M119,'ART Totals'!$Y$128:$Y$274,0),MATCH(N$4,'ART Totals'!$Z$127:$AT$127,0))*VLOOKUP($M119,'Algorithms &amp; Assumptions'!$B$10:$H$129,5,FALSE))
+(INDEX('ART Forecast'!$C$8:$W$127,MATCH($M119,'ART Forecast'!$B$8:$B$127,0),MATCH(N$4,'ART Forecast'!$C$7:$W$7,0))*VLOOKUP($M119,'Algorithms &amp; Assumptions'!$B$10:$H$129,6,FALSE)*(1-VLOOKUP($M119,'Algorithms &amp; Assumptions'!$B$10:$J$129,9,FALSE))
+(INDEX('ART Forecast'!$C$8:$W$127,MATCH($M119,'ART Forecast'!$B$8:$B$127,0),MATCH(N$4,'ART Forecast'!$C$7:$W$7,0))*VLOOKUP($M119,'Algorithms &amp; Assumptions'!$B$10:$H$129,7,FALSE)*VLOOKUP($M119,'Algorithms &amp; Assumptions'!$B$10:$J$129,9,FALSE)*(VLOOKUP($M119,'Algorithms &amp; Assumptions'!$B$10:$C$129,2,FALSE))))</f>
        <v>17866.464</v>
      </c>
      <c r="O119" s="62">
        <f>(INDEX('ART Totals'!$Z$128:$AT$274,MATCH($M119,'ART Totals'!$Y$128:$Y$274,0),MATCH(O$4,'ART Totals'!$Z$127:$AT$127,0))*VLOOKUP($M119,'Algorithms &amp; Assumptions'!$B$10:$H$129,5,FALSE))
+(INDEX('ART Forecast'!$C$8:$W$127,MATCH($M119,'ART Forecast'!$B$8:$B$127,0),MATCH(O$4,'ART Forecast'!$C$7:$W$7,0))*VLOOKUP($M119,'Algorithms &amp; Assumptions'!$B$10:$H$129,6,FALSE)*(1-VLOOKUP($M119,'Algorithms &amp; Assumptions'!$B$10:$J$129,9,FALSE))
+(INDEX('ART Forecast'!$C$8:$W$127,MATCH($M119,'ART Forecast'!$B$8:$B$127,0),MATCH(O$4,'ART Forecast'!$C$7:$W$7,0))*VLOOKUP($M119,'Algorithms &amp; Assumptions'!$B$10:$H$129,7,FALSE)*VLOOKUP($M119,'Algorithms &amp; Assumptions'!$B$10:$J$129,9,FALSE)*(VLOOKUP($M119,'Algorithms &amp; Assumptions'!$B$10:$C$129,2,FALSE))))</f>
        <v>26773.06133333336</v>
      </c>
      <c r="P119" s="62">
        <f>(INDEX('ART Totals'!$Z$128:$AT$274,MATCH($M119,'ART Totals'!$Y$128:$Y$274,0),MATCH(P$4,'ART Totals'!$Z$127:$AT$127,0))*VLOOKUP($M119,'Algorithms &amp; Assumptions'!$B$10:$H$129,5,FALSE))
+(INDEX('ART Forecast'!$C$8:$W$127,MATCH($M119,'ART Forecast'!$B$8:$B$127,0),MATCH(P$4,'ART Forecast'!$C$7:$W$7,0))*VLOOKUP($M119,'Algorithms &amp; Assumptions'!$B$10:$H$129,6,FALSE)*(1-VLOOKUP($M119,'Algorithms &amp; Assumptions'!$B$10:$J$129,9,FALSE))
+(INDEX('ART Forecast'!$C$8:$W$127,MATCH($M119,'ART Forecast'!$B$8:$B$127,0),MATCH(P$4,'ART Forecast'!$C$7:$W$7,0))*VLOOKUP($M119,'Algorithms &amp; Assumptions'!$B$10:$H$129,7,FALSE)*VLOOKUP($M119,'Algorithms &amp; Assumptions'!$B$10:$J$129,9,FALSE)*(VLOOKUP($M119,'Algorithms &amp; Assumptions'!$B$10:$C$129,2,FALSE))))</f>
        <v>27371.248666666677</v>
      </c>
      <c r="Q119" s="62">
        <f>(INDEX('ART Totals'!$Z$128:$AT$274,MATCH($M119,'ART Totals'!$Y$128:$Y$274,0),MATCH(Q$4,'ART Totals'!$Z$127:$AT$127,0))*VLOOKUP($M119,'Algorithms &amp; Assumptions'!$B$10:$H$129,5,FALSE))
+(INDEX('ART Forecast'!$C$8:$W$127,MATCH($M119,'ART Forecast'!$B$8:$B$127,0),MATCH(Q$4,'ART Forecast'!$C$7:$W$7,0))*VLOOKUP($M119,'Algorithms &amp; Assumptions'!$B$10:$H$129,6,FALSE)*(1-VLOOKUP($M119,'Algorithms &amp; Assumptions'!$B$10:$J$129,9,FALSE))
+(INDEX('ART Forecast'!$C$8:$W$127,MATCH($M119,'ART Forecast'!$B$8:$B$127,0),MATCH(Q$4,'ART Forecast'!$C$7:$W$7,0))*VLOOKUP($M119,'Algorithms &amp; Assumptions'!$B$10:$H$129,7,FALSE)*VLOOKUP($M119,'Algorithms &amp; Assumptions'!$B$10:$J$129,9,FALSE)*(VLOOKUP($M119,'Algorithms &amp; Assumptions'!$B$10:$C$129,2,FALSE))))</f>
        <v>27969.436000000027</v>
      </c>
      <c r="R119" s="62">
        <f>(INDEX('ART Totals'!$Z$128:$AT$274,MATCH($M119,'ART Totals'!$Y$128:$Y$274,0),MATCH(R$4,'ART Totals'!$Z$127:$AT$127,0))*VLOOKUP($M119,'Algorithms &amp; Assumptions'!$B$10:$H$129,5,FALSE))
+(INDEX('ART Forecast'!$C$8:$W$127,MATCH($M119,'ART Forecast'!$B$8:$B$127,0),MATCH(R$4,'ART Forecast'!$C$7:$W$7,0))*VLOOKUP($M119,'Algorithms &amp; Assumptions'!$B$10:$H$129,6,FALSE)*(1-VLOOKUP($M119,'Algorithms &amp; Assumptions'!$B$10:$J$129,9,FALSE))
+(INDEX('ART Forecast'!$C$8:$W$127,MATCH($M119,'ART Forecast'!$B$8:$B$127,0),MATCH(R$4,'ART Forecast'!$C$7:$W$7,0))*VLOOKUP($M119,'Algorithms &amp; Assumptions'!$B$10:$H$129,7,FALSE)*VLOOKUP($M119,'Algorithms &amp; Assumptions'!$B$10:$J$129,9,FALSE)*(VLOOKUP($M119,'Algorithms &amp; Assumptions'!$B$10:$C$129,2,FALSE))))</f>
        <v>28567.623333333348</v>
      </c>
      <c r="S119" s="62">
        <f>(INDEX('ART Totals'!$Z$128:$AT$274,MATCH($M119,'ART Totals'!$Y$128:$Y$274,0),MATCH(S$4,'ART Totals'!$Z$127:$AT$127,0))*VLOOKUP($M119,'Algorithms &amp; Assumptions'!$B$10:$H$129,5,FALSE))
+(INDEX('ART Forecast'!$C$8:$W$127,MATCH($M119,'ART Forecast'!$B$8:$B$127,0),MATCH(S$4,'ART Forecast'!$C$7:$W$7,0))*VLOOKUP($M119,'Algorithms &amp; Assumptions'!$B$10:$H$129,6,FALSE)*(1-VLOOKUP($M119,'Algorithms &amp; Assumptions'!$B$10:$J$129,9,FALSE))
+(INDEX('ART Forecast'!$C$8:$W$127,MATCH($M119,'ART Forecast'!$B$8:$B$127,0),MATCH(S$4,'ART Forecast'!$C$7:$W$7,0))*VLOOKUP($M119,'Algorithms &amp; Assumptions'!$B$10:$H$129,7,FALSE)*VLOOKUP($M119,'Algorithms &amp; Assumptions'!$B$10:$J$129,9,FALSE)*(VLOOKUP($M119,'Algorithms &amp; Assumptions'!$B$10:$C$129,2,FALSE))))</f>
        <v>29165.810666666697</v>
      </c>
      <c r="T119" s="62">
        <f>(INDEX('ART Totals'!$Z$128:$AT$274,MATCH($M119,'ART Totals'!$Y$128:$Y$274,0),MATCH(T$4,'ART Totals'!$Z$127:$AT$127,0))*VLOOKUP($M119,'Algorithms &amp; Assumptions'!$B$10:$H$129,5,FALSE))
+(INDEX('ART Forecast'!$C$8:$W$127,MATCH($M119,'ART Forecast'!$B$8:$B$127,0),MATCH(T$4,'ART Forecast'!$C$7:$W$7,0))*VLOOKUP($M119,'Algorithms &amp; Assumptions'!$B$10:$H$129,6,FALSE)*(1-VLOOKUP($M119,'Algorithms &amp; Assumptions'!$B$10:$J$129,9,FALSE))
+(INDEX('ART Forecast'!$C$8:$W$127,MATCH($M119,'ART Forecast'!$B$8:$B$127,0),MATCH(T$4,'ART Forecast'!$C$7:$W$7,0))*VLOOKUP($M119,'Algorithms &amp; Assumptions'!$B$10:$H$129,7,FALSE)*VLOOKUP($M119,'Algorithms &amp; Assumptions'!$B$10:$J$129,9,FALSE)*(VLOOKUP($M119,'Algorithms &amp; Assumptions'!$B$10:$C$129,2,FALSE))))</f>
        <v>29763.998000000014</v>
      </c>
      <c r="U119" s="6"/>
      <c r="V119" s="29" t="str">
        <f t="shared" si="23"/>
        <v>Ukraine</v>
      </c>
      <c r="W119" s="63">
        <f>(INDEX('ART Totals'!$Z$251:$AT$370,MATCH($V119,'ART Totals'!$Y$251:$Y$370,0),MATCH(W$4,'ART Totals'!$Z$250:$AT$250,0))*VLOOKUP($V119,'Algorithms &amp; Assumptions'!$B$10:$H$129,5,FALSE))
+(INDEX('ART Forecast'!$C$131:$W$250,MATCH($V119,'ART Forecast'!$B$131:$B$250,0),MATCH(W$4,'ART Forecast'!$C$130:$W$130,0))*VLOOKUP($V119,'Algorithms &amp; Assumptions'!$B$10:$H$129,6,FALSE)*(1-VLOOKUP($V119,'Algorithms &amp; Assumptions'!$B$10:$J$129,9,FALSE))
+(INDEX('ART Forecast'!$C$131:$W$250,MATCH($V119,'ART Forecast'!$B$131:$B$250,0),MATCH(W$4,'ART Forecast'!$C$130:$W$130,0))*VLOOKUP($V119,'Algorithms &amp; Assumptions'!$B$10:$H$129,7,FALSE)*VLOOKUP($V119,'Algorithms &amp; Assumptions'!$B$10:$J$129,9,FALSE)*(VLOOKUP($V119,'Algorithms &amp; Assumptions'!$B$10:$C$129,2,FALSE))))</f>
        <v>89.408000000000101</v>
      </c>
      <c r="X119" s="63">
        <f>(INDEX('ART Totals'!$Z$251:$AT$370,MATCH($V119,'ART Totals'!$Y$251:$Y$370,0),MATCH(X$4,'ART Totals'!$Z$250:$AT$250,0))*VLOOKUP($V119,'Algorithms &amp; Assumptions'!$B$10:$H$129,5,FALSE))
+(INDEX('ART Forecast'!$C$131:$W$250,MATCH($V119,'ART Forecast'!$B$131:$B$250,0),MATCH(X$4,'ART Forecast'!$C$130:$W$130,0))*VLOOKUP($V119,'Algorithms &amp; Assumptions'!$B$10:$H$129,6,FALSE)*(1-VLOOKUP($V119,'Algorithms &amp; Assumptions'!$B$10:$J$129,9,FALSE))
+(INDEX('ART Forecast'!$C$131:$W$250,MATCH($V119,'ART Forecast'!$B$131:$B$250,0),MATCH(X$4,'ART Forecast'!$C$130:$W$130,0))*VLOOKUP($V119,'Algorithms &amp; Assumptions'!$B$10:$H$129,7,FALSE)*VLOOKUP($V119,'Algorithms &amp; Assumptions'!$B$10:$J$129,9,FALSE)*(VLOOKUP($V119,'Algorithms &amp; Assumptions'!$B$10:$C$129,2,FALSE))))</f>
        <v>151.65333333333328</v>
      </c>
      <c r="Y119" s="63">
        <f>(INDEX('ART Totals'!$Z$251:$AT$370,MATCH($V119,'ART Totals'!$Y$251:$Y$370,0),MATCH(Y$4,'ART Totals'!$Z$250:$AT$250,0))*VLOOKUP($V119,'Algorithms &amp; Assumptions'!$B$10:$H$129,5,FALSE))
+(INDEX('ART Forecast'!$C$131:$W$250,MATCH($V119,'ART Forecast'!$B$131:$B$250,0),MATCH(Y$4,'ART Forecast'!$C$130:$W$130,0))*VLOOKUP($V119,'Algorithms &amp; Assumptions'!$B$10:$H$129,6,FALSE)*(1-VLOOKUP($V119,'Algorithms &amp; Assumptions'!$B$10:$J$129,9,FALSE))
+(INDEX('ART Forecast'!$C$131:$W$250,MATCH($V119,'ART Forecast'!$B$131:$B$250,0),MATCH(Y$4,'ART Forecast'!$C$130:$W$130,0))*VLOOKUP($V119,'Algorithms &amp; Assumptions'!$B$10:$H$129,7,FALSE)*VLOOKUP($V119,'Algorithms &amp; Assumptions'!$B$10:$J$129,9,FALSE)*(VLOOKUP($V119,'Algorithms &amp; Assumptions'!$B$10:$C$129,2,FALSE))))</f>
        <v>101.77199999999998</v>
      </c>
      <c r="Z119" s="63">
        <f>(INDEX('ART Totals'!$Z$251:$AT$370,MATCH($V119,'ART Totals'!$Y$251:$Y$370,0),MATCH(Z$4,'ART Totals'!$Z$250:$AT$250,0))*VLOOKUP($V119,'Algorithms &amp; Assumptions'!$B$10:$H$129,5,FALSE))
+(INDEX('ART Forecast'!$C$131:$W$250,MATCH($V119,'ART Forecast'!$B$131:$B$250,0),MATCH(Z$4,'ART Forecast'!$C$130:$W$130,0))*VLOOKUP($V119,'Algorithms &amp; Assumptions'!$B$10:$H$129,6,FALSE)*(1-VLOOKUP($V119,'Algorithms &amp; Assumptions'!$B$10:$J$129,9,FALSE))
+(INDEX('ART Forecast'!$C$131:$W$250,MATCH($V119,'ART Forecast'!$B$131:$B$250,0),MATCH(Z$4,'ART Forecast'!$C$130:$W$130,0))*VLOOKUP($V119,'Algorithms &amp; Assumptions'!$B$10:$H$129,7,FALSE)*VLOOKUP($V119,'Algorithms &amp; Assumptions'!$B$10:$J$129,9,FALSE)*(VLOOKUP($V119,'Algorithms &amp; Assumptions'!$B$10:$C$129,2,FALSE))))</f>
        <v>57.904000000000046</v>
      </c>
      <c r="AA119" s="63">
        <f>(INDEX('ART Totals'!$Z$251:$AT$370,MATCH($V119,'ART Totals'!$Y$251:$Y$370,0),MATCH(AA$4,'ART Totals'!$Z$250:$AT$250,0))*VLOOKUP($V119,'Algorithms &amp; Assumptions'!$B$10:$H$129,5,FALSE))
+(INDEX('ART Forecast'!$C$131:$W$250,MATCH($V119,'ART Forecast'!$B$131:$B$250,0),MATCH(AA$4,'ART Forecast'!$C$130:$W$130,0))*VLOOKUP($V119,'Algorithms &amp; Assumptions'!$B$10:$H$129,6,FALSE)*(1-VLOOKUP($V119,'Algorithms &amp; Assumptions'!$B$10:$J$129,9,FALSE))
+(INDEX('ART Forecast'!$C$131:$W$250,MATCH($V119,'ART Forecast'!$B$131:$B$250,0),MATCH(AA$4,'ART Forecast'!$C$130:$W$130,0))*VLOOKUP($V119,'Algorithms &amp; Assumptions'!$B$10:$H$129,7,FALSE)*VLOOKUP($V119,'Algorithms &amp; Assumptions'!$B$10:$J$129,9,FALSE)*(VLOOKUP($V119,'Algorithms &amp; Assumptions'!$B$10:$C$129,2,FALSE))))</f>
        <v>47.402666666666704</v>
      </c>
      <c r="AB119" s="63">
        <f>(INDEX('ART Totals'!$Z$251:$AT$370,MATCH($V119,'ART Totals'!$Y$251:$Y$370,0),MATCH(AB$4,'ART Totals'!$Z$250:$AT$250,0))*VLOOKUP($V119,'Algorithms &amp; Assumptions'!$B$10:$H$129,5,FALSE))
+(INDEX('ART Forecast'!$C$131:$W$250,MATCH($V119,'ART Forecast'!$B$131:$B$250,0),MATCH(AB$4,'ART Forecast'!$C$130:$W$130,0))*VLOOKUP($V119,'Algorithms &amp; Assumptions'!$B$10:$H$129,6,FALSE)*(1-VLOOKUP($V119,'Algorithms &amp; Assumptions'!$B$10:$J$129,9,FALSE))
+(INDEX('ART Forecast'!$C$131:$W$250,MATCH($V119,'ART Forecast'!$B$131:$B$250,0),MATCH(AB$4,'ART Forecast'!$C$130:$W$130,0))*VLOOKUP($V119,'Algorithms &amp; Assumptions'!$B$10:$H$129,7,FALSE)*VLOOKUP($V119,'Algorithms &amp; Assumptions'!$B$10:$J$129,9,FALSE)*(VLOOKUP($V119,'Algorithms &amp; Assumptions'!$B$10:$C$129,2,FALSE))))</f>
        <v>36.901333333333362</v>
      </c>
      <c r="AC119" s="63">
        <f>(INDEX('ART Totals'!$Z$251:$AT$370,MATCH($V119,'ART Totals'!$Y$251:$Y$370,0),MATCH(AC$4,'ART Totals'!$Z$250:$AT$250,0))*VLOOKUP($V119,'Algorithms &amp; Assumptions'!$B$10:$H$129,5,FALSE))
+(INDEX('ART Forecast'!$C$131:$W$250,MATCH($V119,'ART Forecast'!$B$131:$B$250,0),MATCH(AC$4,'ART Forecast'!$C$130:$W$130,0))*VLOOKUP($V119,'Algorithms &amp; Assumptions'!$B$10:$H$129,6,FALSE)*(1-VLOOKUP($V119,'Algorithms &amp; Assumptions'!$B$10:$J$129,9,FALSE))
+(INDEX('ART Forecast'!$C$131:$W$250,MATCH($V119,'ART Forecast'!$B$131:$B$250,0),MATCH(AC$4,'ART Forecast'!$C$130:$W$130,0))*VLOOKUP($V119,'Algorithms &amp; Assumptions'!$B$10:$H$129,7,FALSE)*VLOOKUP($V119,'Algorithms &amp; Assumptions'!$B$10:$J$129,9,FALSE)*(VLOOKUP($V119,'Algorithms &amp; Assumptions'!$B$10:$C$129,2,FALSE))))</f>
        <v>26.400000000000016</v>
      </c>
    </row>
    <row r="120" spans="2:29" x14ac:dyDescent="0.35">
      <c r="B120" s="29" t="str">
        <f>'ART Totals'!B119</f>
        <v>Uzbekistan</v>
      </c>
      <c r="C120" s="25">
        <f t="shared" si="15"/>
        <v>12533.467760000003</v>
      </c>
      <c r="D120" s="25">
        <f t="shared" si="16"/>
        <v>11126.732026666668</v>
      </c>
      <c r="E120" s="25">
        <f t="shared" si="17"/>
        <v>11850.806293333333</v>
      </c>
      <c r="F120" s="25">
        <f t="shared" si="18"/>
        <v>12574.880559999994</v>
      </c>
      <c r="G120" s="25">
        <f t="shared" si="19"/>
        <v>13298.954826666661</v>
      </c>
      <c r="H120" s="25">
        <f t="shared" si="20"/>
        <v>14023.029093333331</v>
      </c>
      <c r="I120" s="25">
        <f t="shared" si="21"/>
        <v>14747.103359999997</v>
      </c>
      <c r="M120" s="29" t="str">
        <f t="shared" si="22"/>
        <v>Uzbekistan</v>
      </c>
      <c r="N120" s="62">
        <f>(INDEX('ART Totals'!$Z$128:$AT$274,MATCH($M120,'ART Totals'!$Y$128:$Y$274,0),MATCH(N$4,'ART Totals'!$Z$127:$AT$127,0))*VLOOKUP($M120,'Algorithms &amp; Assumptions'!$B$10:$H$129,5,FALSE))
+(INDEX('ART Forecast'!$C$8:$W$127,MATCH($M120,'ART Forecast'!$B$8:$B$127,0),MATCH(N$4,'ART Forecast'!$C$7:$W$7,0))*VLOOKUP($M120,'Algorithms &amp; Assumptions'!$B$10:$H$129,6,FALSE)*(1-VLOOKUP($M120,'Algorithms &amp; Assumptions'!$B$10:$J$129,9,FALSE))
+(INDEX('ART Forecast'!$C$8:$W$127,MATCH($M120,'ART Forecast'!$B$8:$B$127,0),MATCH(N$4,'ART Forecast'!$C$7:$W$7,0))*VLOOKUP($M120,'Algorithms &amp; Assumptions'!$B$10:$H$129,7,FALSE)*VLOOKUP($M120,'Algorithms &amp; Assumptions'!$B$10:$J$129,9,FALSE)*(VLOOKUP($M120,'Algorithms &amp; Assumptions'!$B$10:$C$129,2,FALSE))))</f>
        <v>12533.467760000003</v>
      </c>
      <c r="O120" s="62">
        <f>(INDEX('ART Totals'!$Z$128:$AT$274,MATCH($M120,'ART Totals'!$Y$128:$Y$274,0),MATCH(O$4,'ART Totals'!$Z$127:$AT$127,0))*VLOOKUP($M120,'Algorithms &amp; Assumptions'!$B$10:$H$129,5,FALSE))
+(INDEX('ART Forecast'!$C$8:$W$127,MATCH($M120,'ART Forecast'!$B$8:$B$127,0),MATCH(O$4,'ART Forecast'!$C$7:$W$7,0))*VLOOKUP($M120,'Algorithms &amp; Assumptions'!$B$10:$H$129,6,FALSE)*(1-VLOOKUP($M120,'Algorithms &amp; Assumptions'!$B$10:$J$129,9,FALSE))
+(INDEX('ART Forecast'!$C$8:$W$127,MATCH($M120,'ART Forecast'!$B$8:$B$127,0),MATCH(O$4,'ART Forecast'!$C$7:$W$7,0))*VLOOKUP($M120,'Algorithms &amp; Assumptions'!$B$10:$H$129,7,FALSE)*VLOOKUP($M120,'Algorithms &amp; Assumptions'!$B$10:$J$129,9,FALSE)*(VLOOKUP($M120,'Algorithms &amp; Assumptions'!$B$10:$C$129,2,FALSE))))</f>
        <v>11126.732026666668</v>
      </c>
      <c r="P120" s="62">
        <f>(INDEX('ART Totals'!$Z$128:$AT$274,MATCH($M120,'ART Totals'!$Y$128:$Y$274,0),MATCH(P$4,'ART Totals'!$Z$127:$AT$127,0))*VLOOKUP($M120,'Algorithms &amp; Assumptions'!$B$10:$H$129,5,FALSE))
+(INDEX('ART Forecast'!$C$8:$W$127,MATCH($M120,'ART Forecast'!$B$8:$B$127,0),MATCH(P$4,'ART Forecast'!$C$7:$W$7,0))*VLOOKUP($M120,'Algorithms &amp; Assumptions'!$B$10:$H$129,6,FALSE)*(1-VLOOKUP($M120,'Algorithms &amp; Assumptions'!$B$10:$J$129,9,FALSE))
+(INDEX('ART Forecast'!$C$8:$W$127,MATCH($M120,'ART Forecast'!$B$8:$B$127,0),MATCH(P$4,'ART Forecast'!$C$7:$W$7,0))*VLOOKUP($M120,'Algorithms &amp; Assumptions'!$B$10:$H$129,7,FALSE)*VLOOKUP($M120,'Algorithms &amp; Assumptions'!$B$10:$J$129,9,FALSE)*(VLOOKUP($M120,'Algorithms &amp; Assumptions'!$B$10:$C$129,2,FALSE))))</f>
        <v>11850.806293333333</v>
      </c>
      <c r="Q120" s="62">
        <f>(INDEX('ART Totals'!$Z$128:$AT$274,MATCH($M120,'ART Totals'!$Y$128:$Y$274,0),MATCH(Q$4,'ART Totals'!$Z$127:$AT$127,0))*VLOOKUP($M120,'Algorithms &amp; Assumptions'!$B$10:$H$129,5,FALSE))
+(INDEX('ART Forecast'!$C$8:$W$127,MATCH($M120,'ART Forecast'!$B$8:$B$127,0),MATCH(Q$4,'ART Forecast'!$C$7:$W$7,0))*VLOOKUP($M120,'Algorithms &amp; Assumptions'!$B$10:$H$129,6,FALSE)*(1-VLOOKUP($M120,'Algorithms &amp; Assumptions'!$B$10:$J$129,9,FALSE))
+(INDEX('ART Forecast'!$C$8:$W$127,MATCH($M120,'ART Forecast'!$B$8:$B$127,0),MATCH(Q$4,'ART Forecast'!$C$7:$W$7,0))*VLOOKUP($M120,'Algorithms &amp; Assumptions'!$B$10:$H$129,7,FALSE)*VLOOKUP($M120,'Algorithms &amp; Assumptions'!$B$10:$J$129,9,FALSE)*(VLOOKUP($M120,'Algorithms &amp; Assumptions'!$B$10:$C$129,2,FALSE))))</f>
        <v>12574.880559999994</v>
      </c>
      <c r="R120" s="62">
        <f>(INDEX('ART Totals'!$Z$128:$AT$274,MATCH($M120,'ART Totals'!$Y$128:$Y$274,0),MATCH(R$4,'ART Totals'!$Z$127:$AT$127,0))*VLOOKUP($M120,'Algorithms &amp; Assumptions'!$B$10:$H$129,5,FALSE))
+(INDEX('ART Forecast'!$C$8:$W$127,MATCH($M120,'ART Forecast'!$B$8:$B$127,0),MATCH(R$4,'ART Forecast'!$C$7:$W$7,0))*VLOOKUP($M120,'Algorithms &amp; Assumptions'!$B$10:$H$129,6,FALSE)*(1-VLOOKUP($M120,'Algorithms &amp; Assumptions'!$B$10:$J$129,9,FALSE))
+(INDEX('ART Forecast'!$C$8:$W$127,MATCH($M120,'ART Forecast'!$B$8:$B$127,0),MATCH(R$4,'ART Forecast'!$C$7:$W$7,0))*VLOOKUP($M120,'Algorithms &amp; Assumptions'!$B$10:$H$129,7,FALSE)*VLOOKUP($M120,'Algorithms &amp; Assumptions'!$B$10:$J$129,9,FALSE)*(VLOOKUP($M120,'Algorithms &amp; Assumptions'!$B$10:$C$129,2,FALSE))))</f>
        <v>13298.954826666661</v>
      </c>
      <c r="S120" s="62">
        <f>(INDEX('ART Totals'!$Z$128:$AT$274,MATCH($M120,'ART Totals'!$Y$128:$Y$274,0),MATCH(S$4,'ART Totals'!$Z$127:$AT$127,0))*VLOOKUP($M120,'Algorithms &amp; Assumptions'!$B$10:$H$129,5,FALSE))
+(INDEX('ART Forecast'!$C$8:$W$127,MATCH($M120,'ART Forecast'!$B$8:$B$127,0),MATCH(S$4,'ART Forecast'!$C$7:$W$7,0))*VLOOKUP($M120,'Algorithms &amp; Assumptions'!$B$10:$H$129,6,FALSE)*(1-VLOOKUP($M120,'Algorithms &amp; Assumptions'!$B$10:$J$129,9,FALSE))
+(INDEX('ART Forecast'!$C$8:$W$127,MATCH($M120,'ART Forecast'!$B$8:$B$127,0),MATCH(S$4,'ART Forecast'!$C$7:$W$7,0))*VLOOKUP($M120,'Algorithms &amp; Assumptions'!$B$10:$H$129,7,FALSE)*VLOOKUP($M120,'Algorithms &amp; Assumptions'!$B$10:$J$129,9,FALSE)*(VLOOKUP($M120,'Algorithms &amp; Assumptions'!$B$10:$C$129,2,FALSE))))</f>
        <v>14023.029093333331</v>
      </c>
      <c r="T120" s="62">
        <f>(INDEX('ART Totals'!$Z$128:$AT$274,MATCH($M120,'ART Totals'!$Y$128:$Y$274,0),MATCH(T$4,'ART Totals'!$Z$127:$AT$127,0))*VLOOKUP($M120,'Algorithms &amp; Assumptions'!$B$10:$H$129,5,FALSE))
+(INDEX('ART Forecast'!$C$8:$W$127,MATCH($M120,'ART Forecast'!$B$8:$B$127,0),MATCH(T$4,'ART Forecast'!$C$7:$W$7,0))*VLOOKUP($M120,'Algorithms &amp; Assumptions'!$B$10:$H$129,6,FALSE)*(1-VLOOKUP($M120,'Algorithms &amp; Assumptions'!$B$10:$J$129,9,FALSE))
+(INDEX('ART Forecast'!$C$8:$W$127,MATCH($M120,'ART Forecast'!$B$8:$B$127,0),MATCH(T$4,'ART Forecast'!$C$7:$W$7,0))*VLOOKUP($M120,'Algorithms &amp; Assumptions'!$B$10:$H$129,7,FALSE)*VLOOKUP($M120,'Algorithms &amp; Assumptions'!$B$10:$J$129,9,FALSE)*(VLOOKUP($M120,'Algorithms &amp; Assumptions'!$B$10:$C$129,2,FALSE))))</f>
        <v>14747.103359999997</v>
      </c>
      <c r="U120" s="6"/>
      <c r="V120" s="29" t="str">
        <f t="shared" si="23"/>
        <v>Uzbekistan</v>
      </c>
      <c r="W120" s="63">
        <f>(INDEX('ART Totals'!$Z$251:$AT$370,MATCH($V120,'ART Totals'!$Y$251:$Y$370,0),MATCH(W$4,'ART Totals'!$Z$250:$AT$250,0))*VLOOKUP($V120,'Algorithms &amp; Assumptions'!$B$10:$H$129,5,FALSE))
+(INDEX('ART Forecast'!$C$131:$W$250,MATCH($V120,'ART Forecast'!$B$131:$B$250,0),MATCH(W$4,'ART Forecast'!$C$130:$W$130,0))*VLOOKUP($V120,'Algorithms &amp; Assumptions'!$B$10:$H$129,6,FALSE)*(1-VLOOKUP($V120,'Algorithms &amp; Assumptions'!$B$10:$J$129,9,FALSE))
+(INDEX('ART Forecast'!$C$131:$W$250,MATCH($V120,'ART Forecast'!$B$131:$B$250,0),MATCH(W$4,'ART Forecast'!$C$130:$W$130,0))*VLOOKUP($V120,'Algorithms &amp; Assumptions'!$B$10:$H$129,7,FALSE)*VLOOKUP($V120,'Algorithms &amp; Assumptions'!$B$10:$J$129,9,FALSE)*(VLOOKUP($V120,'Algorithms &amp; Assumptions'!$B$10:$C$129,2,FALSE))))</f>
        <v>0</v>
      </c>
      <c r="X120" s="63">
        <f>(INDEX('ART Totals'!$Z$251:$AT$370,MATCH($V120,'ART Totals'!$Y$251:$Y$370,0),MATCH(X$4,'ART Totals'!$Z$250:$AT$250,0))*VLOOKUP($V120,'Algorithms &amp; Assumptions'!$B$10:$H$129,5,FALSE))
+(INDEX('ART Forecast'!$C$131:$W$250,MATCH($V120,'ART Forecast'!$B$131:$B$250,0),MATCH(X$4,'ART Forecast'!$C$130:$W$130,0))*VLOOKUP($V120,'Algorithms &amp; Assumptions'!$B$10:$H$129,6,FALSE)*(1-VLOOKUP($V120,'Algorithms &amp; Assumptions'!$B$10:$J$129,9,FALSE))
+(INDEX('ART Forecast'!$C$131:$W$250,MATCH($V120,'ART Forecast'!$B$131:$B$250,0),MATCH(X$4,'ART Forecast'!$C$130:$W$130,0))*VLOOKUP($V120,'Algorithms &amp; Assumptions'!$B$10:$H$129,7,FALSE)*VLOOKUP($V120,'Algorithms &amp; Assumptions'!$B$10:$J$129,9,FALSE)*(VLOOKUP($V120,'Algorithms &amp; Assumptions'!$B$10:$C$129,2,FALSE))))</f>
        <v>0</v>
      </c>
      <c r="Y120" s="63">
        <f>(INDEX('ART Totals'!$Z$251:$AT$370,MATCH($V120,'ART Totals'!$Y$251:$Y$370,0),MATCH(Y$4,'ART Totals'!$Z$250:$AT$250,0))*VLOOKUP($V120,'Algorithms &amp; Assumptions'!$B$10:$H$129,5,FALSE))
+(INDEX('ART Forecast'!$C$131:$W$250,MATCH($V120,'ART Forecast'!$B$131:$B$250,0),MATCH(Y$4,'ART Forecast'!$C$130:$W$130,0))*VLOOKUP($V120,'Algorithms &amp; Assumptions'!$B$10:$H$129,6,FALSE)*(1-VLOOKUP($V120,'Algorithms &amp; Assumptions'!$B$10:$J$129,9,FALSE))
+(INDEX('ART Forecast'!$C$131:$W$250,MATCH($V120,'ART Forecast'!$B$131:$B$250,0),MATCH(Y$4,'ART Forecast'!$C$130:$W$130,0))*VLOOKUP($V120,'Algorithms &amp; Assumptions'!$B$10:$H$129,7,FALSE)*VLOOKUP($V120,'Algorithms &amp; Assumptions'!$B$10:$J$129,9,FALSE)*(VLOOKUP($V120,'Algorithms &amp; Assumptions'!$B$10:$C$129,2,FALSE))))</f>
        <v>0</v>
      </c>
      <c r="Z120" s="63">
        <f>(INDEX('ART Totals'!$Z$251:$AT$370,MATCH($V120,'ART Totals'!$Y$251:$Y$370,0),MATCH(Z$4,'ART Totals'!$Z$250:$AT$250,0))*VLOOKUP($V120,'Algorithms &amp; Assumptions'!$B$10:$H$129,5,FALSE))
+(INDEX('ART Forecast'!$C$131:$W$250,MATCH($V120,'ART Forecast'!$B$131:$B$250,0),MATCH(Z$4,'ART Forecast'!$C$130:$W$130,0))*VLOOKUP($V120,'Algorithms &amp; Assumptions'!$B$10:$H$129,6,FALSE)*(1-VLOOKUP($V120,'Algorithms &amp; Assumptions'!$B$10:$J$129,9,FALSE))
+(INDEX('ART Forecast'!$C$131:$W$250,MATCH($V120,'ART Forecast'!$B$131:$B$250,0),MATCH(Z$4,'ART Forecast'!$C$130:$W$130,0))*VLOOKUP($V120,'Algorithms &amp; Assumptions'!$B$10:$H$129,7,FALSE)*VLOOKUP($V120,'Algorithms &amp; Assumptions'!$B$10:$J$129,9,FALSE)*(VLOOKUP($V120,'Algorithms &amp; Assumptions'!$B$10:$C$129,2,FALSE))))</f>
        <v>0</v>
      </c>
      <c r="AA120" s="63">
        <f>(INDEX('ART Totals'!$Z$251:$AT$370,MATCH($V120,'ART Totals'!$Y$251:$Y$370,0),MATCH(AA$4,'ART Totals'!$Z$250:$AT$250,0))*VLOOKUP($V120,'Algorithms &amp; Assumptions'!$B$10:$H$129,5,FALSE))
+(INDEX('ART Forecast'!$C$131:$W$250,MATCH($V120,'ART Forecast'!$B$131:$B$250,0),MATCH(AA$4,'ART Forecast'!$C$130:$W$130,0))*VLOOKUP($V120,'Algorithms &amp; Assumptions'!$B$10:$H$129,6,FALSE)*(1-VLOOKUP($V120,'Algorithms &amp; Assumptions'!$B$10:$J$129,9,FALSE))
+(INDEX('ART Forecast'!$C$131:$W$250,MATCH($V120,'ART Forecast'!$B$131:$B$250,0),MATCH(AA$4,'ART Forecast'!$C$130:$W$130,0))*VLOOKUP($V120,'Algorithms &amp; Assumptions'!$B$10:$H$129,7,FALSE)*VLOOKUP($V120,'Algorithms &amp; Assumptions'!$B$10:$J$129,9,FALSE)*(VLOOKUP($V120,'Algorithms &amp; Assumptions'!$B$10:$C$129,2,FALSE))))</f>
        <v>0</v>
      </c>
      <c r="AB120" s="63">
        <f>(INDEX('ART Totals'!$Z$251:$AT$370,MATCH($V120,'ART Totals'!$Y$251:$Y$370,0),MATCH(AB$4,'ART Totals'!$Z$250:$AT$250,0))*VLOOKUP($V120,'Algorithms &amp; Assumptions'!$B$10:$H$129,5,FALSE))
+(INDEX('ART Forecast'!$C$131:$W$250,MATCH($V120,'ART Forecast'!$B$131:$B$250,0),MATCH(AB$4,'ART Forecast'!$C$130:$W$130,0))*VLOOKUP($V120,'Algorithms &amp; Assumptions'!$B$10:$H$129,6,FALSE)*(1-VLOOKUP($V120,'Algorithms &amp; Assumptions'!$B$10:$J$129,9,FALSE))
+(INDEX('ART Forecast'!$C$131:$W$250,MATCH($V120,'ART Forecast'!$B$131:$B$250,0),MATCH(AB$4,'ART Forecast'!$C$130:$W$130,0))*VLOOKUP($V120,'Algorithms &amp; Assumptions'!$B$10:$H$129,7,FALSE)*VLOOKUP($V120,'Algorithms &amp; Assumptions'!$B$10:$J$129,9,FALSE)*(VLOOKUP($V120,'Algorithms &amp; Assumptions'!$B$10:$C$129,2,FALSE))))</f>
        <v>0</v>
      </c>
      <c r="AC120" s="63">
        <f>(INDEX('ART Totals'!$Z$251:$AT$370,MATCH($V120,'ART Totals'!$Y$251:$Y$370,0),MATCH(AC$4,'ART Totals'!$Z$250:$AT$250,0))*VLOOKUP($V120,'Algorithms &amp; Assumptions'!$B$10:$H$129,5,FALSE))
+(INDEX('ART Forecast'!$C$131:$W$250,MATCH($V120,'ART Forecast'!$B$131:$B$250,0),MATCH(AC$4,'ART Forecast'!$C$130:$W$130,0))*VLOOKUP($V120,'Algorithms &amp; Assumptions'!$B$10:$H$129,6,FALSE)*(1-VLOOKUP($V120,'Algorithms &amp; Assumptions'!$B$10:$J$129,9,FALSE))
+(INDEX('ART Forecast'!$C$131:$W$250,MATCH($V120,'ART Forecast'!$B$131:$B$250,0),MATCH(AC$4,'ART Forecast'!$C$130:$W$130,0))*VLOOKUP($V120,'Algorithms &amp; Assumptions'!$B$10:$H$129,7,FALSE)*VLOOKUP($V120,'Algorithms &amp; Assumptions'!$B$10:$J$129,9,FALSE)*(VLOOKUP($V120,'Algorithms &amp; Assumptions'!$B$10:$C$129,2,FALSE))))</f>
        <v>0</v>
      </c>
    </row>
    <row r="121" spans="2:29" x14ac:dyDescent="0.35">
      <c r="B121" s="29" t="str">
        <f>'ART Totals'!B120</f>
        <v>Venezuela</v>
      </c>
      <c r="C121" s="25">
        <f t="shared" si="15"/>
        <v>15235.083709999999</v>
      </c>
      <c r="D121" s="25">
        <f t="shared" si="16"/>
        <v>17344.879640000003</v>
      </c>
      <c r="E121" s="25">
        <f t="shared" si="17"/>
        <v>18321.895570000001</v>
      </c>
      <c r="F121" s="25">
        <f t="shared" si="18"/>
        <v>19298.911500000006</v>
      </c>
      <c r="G121" s="25">
        <f t="shared" si="19"/>
        <v>20275.927429999996</v>
      </c>
      <c r="H121" s="25">
        <f t="shared" si="20"/>
        <v>21252.943360000012</v>
      </c>
      <c r="I121" s="25">
        <f t="shared" si="21"/>
        <v>22229.959290000003</v>
      </c>
      <c r="M121" s="29" t="str">
        <f t="shared" si="22"/>
        <v>Venezuela</v>
      </c>
      <c r="N121" s="62">
        <f>(INDEX('ART Totals'!$Z$128:$AT$274,MATCH($M121,'ART Totals'!$Y$128:$Y$274,0),MATCH(N$4,'ART Totals'!$Z$127:$AT$127,0))*VLOOKUP($M121,'Algorithms &amp; Assumptions'!$B$10:$H$129,5,FALSE))
+(INDEX('ART Forecast'!$C$8:$W$127,MATCH($M121,'ART Forecast'!$B$8:$B$127,0),MATCH(N$4,'ART Forecast'!$C$7:$W$7,0))*VLOOKUP($M121,'Algorithms &amp; Assumptions'!$B$10:$H$129,6,FALSE)*(1-VLOOKUP($M121,'Algorithms &amp; Assumptions'!$B$10:$J$129,9,FALSE))
+(INDEX('ART Forecast'!$C$8:$W$127,MATCH($M121,'ART Forecast'!$B$8:$B$127,0),MATCH(N$4,'ART Forecast'!$C$7:$W$7,0))*VLOOKUP($M121,'Algorithms &amp; Assumptions'!$B$10:$H$129,7,FALSE)*VLOOKUP($M121,'Algorithms &amp; Assumptions'!$B$10:$J$129,9,FALSE)*(VLOOKUP($M121,'Algorithms &amp; Assumptions'!$B$10:$C$129,2,FALSE))))</f>
        <v>15170.15115</v>
      </c>
      <c r="O121" s="62">
        <f>(INDEX('ART Totals'!$Z$128:$AT$274,MATCH($M121,'ART Totals'!$Y$128:$Y$274,0),MATCH(O$4,'ART Totals'!$Z$127:$AT$127,0))*VLOOKUP($M121,'Algorithms &amp; Assumptions'!$B$10:$H$129,5,FALSE))
+(INDEX('ART Forecast'!$C$8:$W$127,MATCH($M121,'ART Forecast'!$B$8:$B$127,0),MATCH(O$4,'ART Forecast'!$C$7:$W$7,0))*VLOOKUP($M121,'Algorithms &amp; Assumptions'!$B$10:$H$129,6,FALSE)*(1-VLOOKUP($M121,'Algorithms &amp; Assumptions'!$B$10:$J$129,9,FALSE))
+(INDEX('ART Forecast'!$C$8:$W$127,MATCH($M121,'ART Forecast'!$B$8:$B$127,0),MATCH(O$4,'ART Forecast'!$C$7:$W$7,0))*VLOOKUP($M121,'Algorithms &amp; Assumptions'!$B$10:$H$129,7,FALSE)*VLOOKUP($M121,'Algorithms &amp; Assumptions'!$B$10:$J$129,9,FALSE)*(VLOOKUP($M121,'Algorithms &amp; Assumptions'!$B$10:$C$129,2,FALSE))))</f>
        <v>17130.929640000002</v>
      </c>
      <c r="P121" s="62">
        <f>(INDEX('ART Totals'!$Z$128:$AT$274,MATCH($M121,'ART Totals'!$Y$128:$Y$274,0),MATCH(P$4,'ART Totals'!$Z$127:$AT$127,0))*VLOOKUP($M121,'Algorithms &amp; Assumptions'!$B$10:$H$129,5,FALSE))
+(INDEX('ART Forecast'!$C$8:$W$127,MATCH($M121,'ART Forecast'!$B$8:$B$127,0),MATCH(P$4,'ART Forecast'!$C$7:$W$7,0))*VLOOKUP($M121,'Algorithms &amp; Assumptions'!$B$10:$H$129,6,FALSE)*(1-VLOOKUP($M121,'Algorithms &amp; Assumptions'!$B$10:$J$129,9,FALSE))
+(INDEX('ART Forecast'!$C$8:$W$127,MATCH($M121,'ART Forecast'!$B$8:$B$127,0),MATCH(P$4,'ART Forecast'!$C$7:$W$7,0))*VLOOKUP($M121,'Algorithms &amp; Assumptions'!$B$10:$H$129,7,FALSE)*VLOOKUP($M121,'Algorithms &amp; Assumptions'!$B$10:$J$129,9,FALSE)*(VLOOKUP($M121,'Algorithms &amp; Assumptions'!$B$10:$C$129,2,FALSE))))</f>
        <v>18111.608130000001</v>
      </c>
      <c r="Q121" s="62">
        <f>(INDEX('ART Totals'!$Z$128:$AT$274,MATCH($M121,'ART Totals'!$Y$128:$Y$274,0),MATCH(Q$4,'ART Totals'!$Z$127:$AT$127,0))*VLOOKUP($M121,'Algorithms &amp; Assumptions'!$B$10:$H$129,5,FALSE))
+(INDEX('ART Forecast'!$C$8:$W$127,MATCH($M121,'ART Forecast'!$B$8:$B$127,0),MATCH(Q$4,'ART Forecast'!$C$7:$W$7,0))*VLOOKUP($M121,'Algorithms &amp; Assumptions'!$B$10:$H$129,6,FALSE)*(1-VLOOKUP($M121,'Algorithms &amp; Assumptions'!$B$10:$J$129,9,FALSE))
+(INDEX('ART Forecast'!$C$8:$W$127,MATCH($M121,'ART Forecast'!$B$8:$B$127,0),MATCH(Q$4,'ART Forecast'!$C$7:$W$7,0))*VLOOKUP($M121,'Algorithms &amp; Assumptions'!$B$10:$H$129,7,FALSE)*VLOOKUP($M121,'Algorithms &amp; Assumptions'!$B$10:$J$129,9,FALSE)*(VLOOKUP($M121,'Algorithms &amp; Assumptions'!$B$10:$C$129,2,FALSE))))</f>
        <v>19092.286620000006</v>
      </c>
      <c r="R121" s="62">
        <f>(INDEX('ART Totals'!$Z$128:$AT$274,MATCH($M121,'ART Totals'!$Y$128:$Y$274,0),MATCH(R$4,'ART Totals'!$Z$127:$AT$127,0))*VLOOKUP($M121,'Algorithms &amp; Assumptions'!$B$10:$H$129,5,FALSE))
+(INDEX('ART Forecast'!$C$8:$W$127,MATCH($M121,'ART Forecast'!$B$8:$B$127,0),MATCH(R$4,'ART Forecast'!$C$7:$W$7,0))*VLOOKUP($M121,'Algorithms &amp; Assumptions'!$B$10:$H$129,6,FALSE)*(1-VLOOKUP($M121,'Algorithms &amp; Assumptions'!$B$10:$J$129,9,FALSE))
+(INDEX('ART Forecast'!$C$8:$W$127,MATCH($M121,'ART Forecast'!$B$8:$B$127,0),MATCH(R$4,'ART Forecast'!$C$7:$W$7,0))*VLOOKUP($M121,'Algorithms &amp; Assumptions'!$B$10:$H$129,7,FALSE)*VLOOKUP($M121,'Algorithms &amp; Assumptions'!$B$10:$J$129,9,FALSE)*(VLOOKUP($M121,'Algorithms &amp; Assumptions'!$B$10:$C$129,2,FALSE))))</f>
        <v>20072.965109999997</v>
      </c>
      <c r="S121" s="62">
        <f>(INDEX('ART Totals'!$Z$128:$AT$274,MATCH($M121,'ART Totals'!$Y$128:$Y$274,0),MATCH(S$4,'ART Totals'!$Z$127:$AT$127,0))*VLOOKUP($M121,'Algorithms &amp; Assumptions'!$B$10:$H$129,5,FALSE))
+(INDEX('ART Forecast'!$C$8:$W$127,MATCH($M121,'ART Forecast'!$B$8:$B$127,0),MATCH(S$4,'ART Forecast'!$C$7:$W$7,0))*VLOOKUP($M121,'Algorithms &amp; Assumptions'!$B$10:$H$129,6,FALSE)*(1-VLOOKUP($M121,'Algorithms &amp; Assumptions'!$B$10:$J$129,9,FALSE))
+(INDEX('ART Forecast'!$C$8:$W$127,MATCH($M121,'ART Forecast'!$B$8:$B$127,0),MATCH(S$4,'ART Forecast'!$C$7:$W$7,0))*VLOOKUP($M121,'Algorithms &amp; Assumptions'!$B$10:$H$129,7,FALSE)*VLOOKUP($M121,'Algorithms &amp; Assumptions'!$B$10:$J$129,9,FALSE)*(VLOOKUP($M121,'Algorithms &amp; Assumptions'!$B$10:$C$129,2,FALSE))))</f>
        <v>21053.64360000001</v>
      </c>
      <c r="T121" s="62">
        <f>(INDEX('ART Totals'!$Z$128:$AT$274,MATCH($M121,'ART Totals'!$Y$128:$Y$274,0),MATCH(T$4,'ART Totals'!$Z$127:$AT$127,0))*VLOOKUP($M121,'Algorithms &amp; Assumptions'!$B$10:$H$129,5,FALSE))
+(INDEX('ART Forecast'!$C$8:$W$127,MATCH($M121,'ART Forecast'!$B$8:$B$127,0),MATCH(T$4,'ART Forecast'!$C$7:$W$7,0))*VLOOKUP($M121,'Algorithms &amp; Assumptions'!$B$10:$H$129,6,FALSE)*(1-VLOOKUP($M121,'Algorithms &amp; Assumptions'!$B$10:$J$129,9,FALSE))
+(INDEX('ART Forecast'!$C$8:$W$127,MATCH($M121,'ART Forecast'!$B$8:$B$127,0),MATCH(T$4,'ART Forecast'!$C$7:$W$7,0))*VLOOKUP($M121,'Algorithms &amp; Assumptions'!$B$10:$H$129,7,FALSE)*VLOOKUP($M121,'Algorithms &amp; Assumptions'!$B$10:$J$129,9,FALSE)*(VLOOKUP($M121,'Algorithms &amp; Assumptions'!$B$10:$C$129,2,FALSE))))</f>
        <v>22034.322090000001</v>
      </c>
      <c r="U121" s="6"/>
      <c r="V121" s="29" t="str">
        <f t="shared" si="23"/>
        <v>Venezuela</v>
      </c>
      <c r="W121" s="63">
        <f>(INDEX('ART Totals'!$Z$251:$AT$370,MATCH($V121,'ART Totals'!$Y$251:$Y$370,0),MATCH(W$4,'ART Totals'!$Z$250:$AT$250,0))*VLOOKUP($V121,'Algorithms &amp; Assumptions'!$B$10:$H$129,5,FALSE))
+(INDEX('ART Forecast'!$C$131:$W$250,MATCH($V121,'ART Forecast'!$B$131:$B$250,0),MATCH(W$4,'ART Forecast'!$C$130:$W$130,0))*VLOOKUP($V121,'Algorithms &amp; Assumptions'!$B$10:$H$129,6,FALSE)*(1-VLOOKUP($V121,'Algorithms &amp; Assumptions'!$B$10:$J$129,9,FALSE))
+(INDEX('ART Forecast'!$C$131:$W$250,MATCH($V121,'ART Forecast'!$B$131:$B$250,0),MATCH(W$4,'ART Forecast'!$C$130:$W$130,0))*VLOOKUP($V121,'Algorithms &amp; Assumptions'!$B$10:$H$129,7,FALSE)*VLOOKUP($V121,'Algorithms &amp; Assumptions'!$B$10:$J$129,9,FALSE)*(VLOOKUP($V121,'Algorithms &amp; Assumptions'!$B$10:$C$129,2,FALSE))))</f>
        <v>64.932560000000009</v>
      </c>
      <c r="X121" s="63">
        <f>(INDEX('ART Totals'!$Z$251:$AT$370,MATCH($V121,'ART Totals'!$Y$251:$Y$370,0),MATCH(X$4,'ART Totals'!$Z$250:$AT$250,0))*VLOOKUP($V121,'Algorithms &amp; Assumptions'!$B$10:$H$129,5,FALSE))
+(INDEX('ART Forecast'!$C$131:$W$250,MATCH($V121,'ART Forecast'!$B$131:$B$250,0),MATCH(X$4,'ART Forecast'!$C$130:$W$130,0))*VLOOKUP($V121,'Algorithms &amp; Assumptions'!$B$10:$H$129,6,FALSE)*(1-VLOOKUP($V121,'Algorithms &amp; Assumptions'!$B$10:$J$129,9,FALSE))
+(INDEX('ART Forecast'!$C$131:$W$250,MATCH($V121,'ART Forecast'!$B$131:$B$250,0),MATCH(X$4,'ART Forecast'!$C$130:$W$130,0))*VLOOKUP($V121,'Algorithms &amp; Assumptions'!$B$10:$H$129,7,FALSE)*VLOOKUP($V121,'Algorithms &amp; Assumptions'!$B$10:$J$129,9,FALSE)*(VLOOKUP($V121,'Algorithms &amp; Assumptions'!$B$10:$C$129,2,FALSE))))</f>
        <v>213.95</v>
      </c>
      <c r="Y121" s="63">
        <f>(INDEX('ART Totals'!$Z$251:$AT$370,MATCH($V121,'ART Totals'!$Y$251:$Y$370,0),MATCH(Y$4,'ART Totals'!$Z$250:$AT$250,0))*VLOOKUP($V121,'Algorithms &amp; Assumptions'!$B$10:$H$129,5,FALSE))
+(INDEX('ART Forecast'!$C$131:$W$250,MATCH($V121,'ART Forecast'!$B$131:$B$250,0),MATCH(Y$4,'ART Forecast'!$C$130:$W$130,0))*VLOOKUP($V121,'Algorithms &amp; Assumptions'!$B$10:$H$129,6,FALSE)*(1-VLOOKUP($V121,'Algorithms &amp; Assumptions'!$B$10:$J$129,9,FALSE))
+(INDEX('ART Forecast'!$C$131:$W$250,MATCH($V121,'ART Forecast'!$B$131:$B$250,0),MATCH(Y$4,'ART Forecast'!$C$130:$W$130,0))*VLOOKUP($V121,'Algorithms &amp; Assumptions'!$B$10:$H$129,7,FALSE)*VLOOKUP($V121,'Algorithms &amp; Assumptions'!$B$10:$J$129,9,FALSE)*(VLOOKUP($V121,'Algorithms &amp; Assumptions'!$B$10:$C$129,2,FALSE))))</f>
        <v>210.28744</v>
      </c>
      <c r="Z121" s="63">
        <f>(INDEX('ART Totals'!$Z$251:$AT$370,MATCH($V121,'ART Totals'!$Y$251:$Y$370,0),MATCH(Z$4,'ART Totals'!$Z$250:$AT$250,0))*VLOOKUP($V121,'Algorithms &amp; Assumptions'!$B$10:$H$129,5,FALSE))
+(INDEX('ART Forecast'!$C$131:$W$250,MATCH($V121,'ART Forecast'!$B$131:$B$250,0),MATCH(Z$4,'ART Forecast'!$C$130:$W$130,0))*VLOOKUP($V121,'Algorithms &amp; Assumptions'!$B$10:$H$129,6,FALSE)*(1-VLOOKUP($V121,'Algorithms &amp; Assumptions'!$B$10:$J$129,9,FALSE))
+(INDEX('ART Forecast'!$C$131:$W$250,MATCH($V121,'ART Forecast'!$B$131:$B$250,0),MATCH(Z$4,'ART Forecast'!$C$130:$W$130,0))*VLOOKUP($V121,'Algorithms &amp; Assumptions'!$B$10:$H$129,7,FALSE)*VLOOKUP($V121,'Algorithms &amp; Assumptions'!$B$10:$J$129,9,FALSE)*(VLOOKUP($V121,'Algorithms &amp; Assumptions'!$B$10:$C$129,2,FALSE))))</f>
        <v>206.62488000000008</v>
      </c>
      <c r="AA121" s="63">
        <f>(INDEX('ART Totals'!$Z$251:$AT$370,MATCH($V121,'ART Totals'!$Y$251:$Y$370,0),MATCH(AA$4,'ART Totals'!$Z$250:$AT$250,0))*VLOOKUP($V121,'Algorithms &amp; Assumptions'!$B$10:$H$129,5,FALSE))
+(INDEX('ART Forecast'!$C$131:$W$250,MATCH($V121,'ART Forecast'!$B$131:$B$250,0),MATCH(AA$4,'ART Forecast'!$C$130:$W$130,0))*VLOOKUP($V121,'Algorithms &amp; Assumptions'!$B$10:$H$129,6,FALSE)*(1-VLOOKUP($V121,'Algorithms &amp; Assumptions'!$B$10:$J$129,9,FALSE))
+(INDEX('ART Forecast'!$C$131:$W$250,MATCH($V121,'ART Forecast'!$B$131:$B$250,0),MATCH(AA$4,'ART Forecast'!$C$130:$W$130,0))*VLOOKUP($V121,'Algorithms &amp; Assumptions'!$B$10:$H$129,7,FALSE)*VLOOKUP($V121,'Algorithms &amp; Assumptions'!$B$10:$J$129,9,FALSE)*(VLOOKUP($V121,'Algorithms &amp; Assumptions'!$B$10:$C$129,2,FALSE))))</f>
        <v>202.96232000000006</v>
      </c>
      <c r="AB121" s="63">
        <f>(INDEX('ART Totals'!$Z$251:$AT$370,MATCH($V121,'ART Totals'!$Y$251:$Y$370,0),MATCH(AB$4,'ART Totals'!$Z$250:$AT$250,0))*VLOOKUP($V121,'Algorithms &amp; Assumptions'!$B$10:$H$129,5,FALSE))
+(INDEX('ART Forecast'!$C$131:$W$250,MATCH($V121,'ART Forecast'!$B$131:$B$250,0),MATCH(AB$4,'ART Forecast'!$C$130:$W$130,0))*VLOOKUP($V121,'Algorithms &amp; Assumptions'!$B$10:$H$129,6,FALSE)*(1-VLOOKUP($V121,'Algorithms &amp; Assumptions'!$B$10:$J$129,9,FALSE))
+(INDEX('ART Forecast'!$C$131:$W$250,MATCH($V121,'ART Forecast'!$B$131:$B$250,0),MATCH(AB$4,'ART Forecast'!$C$130:$W$130,0))*VLOOKUP($V121,'Algorithms &amp; Assumptions'!$B$10:$H$129,7,FALSE)*VLOOKUP($V121,'Algorithms &amp; Assumptions'!$B$10:$J$129,9,FALSE)*(VLOOKUP($V121,'Algorithms &amp; Assumptions'!$B$10:$C$129,2,FALSE))))</f>
        <v>199.29975999999996</v>
      </c>
      <c r="AC121" s="63">
        <f>(INDEX('ART Totals'!$Z$251:$AT$370,MATCH($V121,'ART Totals'!$Y$251:$Y$370,0),MATCH(AC$4,'ART Totals'!$Z$250:$AT$250,0))*VLOOKUP($V121,'Algorithms &amp; Assumptions'!$B$10:$H$129,5,FALSE))
+(INDEX('ART Forecast'!$C$131:$W$250,MATCH($V121,'ART Forecast'!$B$131:$B$250,0),MATCH(AC$4,'ART Forecast'!$C$130:$W$130,0))*VLOOKUP($V121,'Algorithms &amp; Assumptions'!$B$10:$H$129,6,FALSE)*(1-VLOOKUP($V121,'Algorithms &amp; Assumptions'!$B$10:$J$129,9,FALSE))
+(INDEX('ART Forecast'!$C$131:$W$250,MATCH($V121,'ART Forecast'!$B$131:$B$250,0),MATCH(AC$4,'ART Forecast'!$C$130:$W$130,0))*VLOOKUP($V121,'Algorithms &amp; Assumptions'!$B$10:$H$129,7,FALSE)*VLOOKUP($V121,'Algorithms &amp; Assumptions'!$B$10:$J$129,9,FALSE)*(VLOOKUP($V121,'Algorithms &amp; Assumptions'!$B$10:$C$129,2,FALSE))))</f>
        <v>195.63719999999998</v>
      </c>
    </row>
    <row r="122" spans="2:29" x14ac:dyDescent="0.35">
      <c r="B122" s="29" t="str">
        <f>'ART Totals'!B121</f>
        <v>Vietnam</v>
      </c>
      <c r="C122" s="25">
        <f t="shared" si="15"/>
        <v>29156.566559999999</v>
      </c>
      <c r="D122" s="25">
        <f t="shared" si="16"/>
        <v>33486.590499999998</v>
      </c>
      <c r="E122" s="25">
        <f t="shared" si="17"/>
        <v>34606.484440000007</v>
      </c>
      <c r="F122" s="25">
        <f t="shared" si="18"/>
        <v>35726.378380000016</v>
      </c>
      <c r="G122" s="25">
        <f t="shared" si="19"/>
        <v>36846.272320000018</v>
      </c>
      <c r="H122" s="25">
        <f t="shared" si="20"/>
        <v>37966.166259999991</v>
      </c>
      <c r="I122" s="25">
        <f t="shared" si="21"/>
        <v>39086.0602</v>
      </c>
      <c r="M122" s="29" t="str">
        <f t="shared" si="22"/>
        <v>Vietnam</v>
      </c>
      <c r="N122" s="62">
        <f>(INDEX('ART Totals'!$Z$128:$AT$274,MATCH($M122,'ART Totals'!$Y$128:$Y$274,0),MATCH(N$4,'ART Totals'!$Z$127:$AT$127,0))*VLOOKUP($M122,'Algorithms &amp; Assumptions'!$B$10:$H$129,5,FALSE))
+(INDEX('ART Forecast'!$C$8:$W$127,MATCH($M122,'ART Forecast'!$B$8:$B$127,0),MATCH(N$4,'ART Forecast'!$C$7:$W$7,0))*VLOOKUP($M122,'Algorithms &amp; Assumptions'!$B$10:$H$129,6,FALSE)*(1-VLOOKUP($M122,'Algorithms &amp; Assumptions'!$B$10:$J$129,9,FALSE))
+(INDEX('ART Forecast'!$C$8:$W$127,MATCH($M122,'ART Forecast'!$B$8:$B$127,0),MATCH(N$4,'ART Forecast'!$C$7:$W$7,0))*VLOOKUP($M122,'Algorithms &amp; Assumptions'!$B$10:$H$129,7,FALSE)*VLOOKUP($M122,'Algorithms &amp; Assumptions'!$B$10:$J$129,9,FALSE)*(VLOOKUP($M122,'Algorithms &amp; Assumptions'!$B$10:$C$129,2,FALSE))))</f>
        <v>28968.562480000001</v>
      </c>
      <c r="O122" s="62">
        <f>(INDEX('ART Totals'!$Z$128:$AT$274,MATCH($M122,'ART Totals'!$Y$128:$Y$274,0),MATCH(O$4,'ART Totals'!$Z$127:$AT$127,0))*VLOOKUP($M122,'Algorithms &amp; Assumptions'!$B$10:$H$129,5,FALSE))
+(INDEX('ART Forecast'!$C$8:$W$127,MATCH($M122,'ART Forecast'!$B$8:$B$127,0),MATCH(O$4,'ART Forecast'!$C$7:$W$7,0))*VLOOKUP($M122,'Algorithms &amp; Assumptions'!$B$10:$H$129,6,FALSE)*(1-VLOOKUP($M122,'Algorithms &amp; Assumptions'!$B$10:$J$129,9,FALSE))
+(INDEX('ART Forecast'!$C$8:$W$127,MATCH($M122,'ART Forecast'!$B$8:$B$127,0),MATCH(O$4,'ART Forecast'!$C$7:$W$7,0))*VLOOKUP($M122,'Algorithms &amp; Assumptions'!$B$10:$H$129,7,FALSE)*VLOOKUP($M122,'Algorithms &amp; Assumptions'!$B$10:$J$129,9,FALSE)*(VLOOKUP($M122,'Algorithms &amp; Assumptions'!$B$10:$C$129,2,FALSE))))</f>
        <v>33028.580199999997</v>
      </c>
      <c r="P122" s="62">
        <f>(INDEX('ART Totals'!$Z$128:$AT$274,MATCH($M122,'ART Totals'!$Y$128:$Y$274,0),MATCH(P$4,'ART Totals'!$Z$127:$AT$127,0))*VLOOKUP($M122,'Algorithms &amp; Assumptions'!$B$10:$H$129,5,FALSE))
+(INDEX('ART Forecast'!$C$8:$W$127,MATCH($M122,'ART Forecast'!$B$8:$B$127,0),MATCH(P$4,'ART Forecast'!$C$7:$W$7,0))*VLOOKUP($M122,'Algorithms &amp; Assumptions'!$B$10:$H$129,6,FALSE)*(1-VLOOKUP($M122,'Algorithms &amp; Assumptions'!$B$10:$J$129,9,FALSE))
+(INDEX('ART Forecast'!$C$8:$W$127,MATCH($M122,'ART Forecast'!$B$8:$B$127,0),MATCH(P$4,'ART Forecast'!$C$7:$W$7,0))*VLOOKUP($M122,'Algorithms &amp; Assumptions'!$B$10:$H$129,7,FALSE)*VLOOKUP($M122,'Algorithms &amp; Assumptions'!$B$10:$J$129,9,FALSE)*(VLOOKUP($M122,'Algorithms &amp; Assumptions'!$B$10:$C$129,2,FALSE))))</f>
        <v>34172.057920000007</v>
      </c>
      <c r="Q122" s="62">
        <f>(INDEX('ART Totals'!$Z$128:$AT$274,MATCH($M122,'ART Totals'!$Y$128:$Y$274,0),MATCH(Q$4,'ART Totals'!$Z$127:$AT$127,0))*VLOOKUP($M122,'Algorithms &amp; Assumptions'!$B$10:$H$129,5,FALSE))
+(INDEX('ART Forecast'!$C$8:$W$127,MATCH($M122,'ART Forecast'!$B$8:$B$127,0),MATCH(Q$4,'ART Forecast'!$C$7:$W$7,0))*VLOOKUP($M122,'Algorithms &amp; Assumptions'!$B$10:$H$129,6,FALSE)*(1-VLOOKUP($M122,'Algorithms &amp; Assumptions'!$B$10:$J$129,9,FALSE))
+(INDEX('ART Forecast'!$C$8:$W$127,MATCH($M122,'ART Forecast'!$B$8:$B$127,0),MATCH(Q$4,'ART Forecast'!$C$7:$W$7,0))*VLOOKUP($M122,'Algorithms &amp; Assumptions'!$B$10:$H$129,7,FALSE)*VLOOKUP($M122,'Algorithms &amp; Assumptions'!$B$10:$J$129,9,FALSE)*(VLOOKUP($M122,'Algorithms &amp; Assumptions'!$B$10:$C$129,2,FALSE))))</f>
        <v>35315.535640000016</v>
      </c>
      <c r="R122" s="62">
        <f>(INDEX('ART Totals'!$Z$128:$AT$274,MATCH($M122,'ART Totals'!$Y$128:$Y$274,0),MATCH(R$4,'ART Totals'!$Z$127:$AT$127,0))*VLOOKUP($M122,'Algorithms &amp; Assumptions'!$B$10:$H$129,5,FALSE))
+(INDEX('ART Forecast'!$C$8:$W$127,MATCH($M122,'ART Forecast'!$B$8:$B$127,0),MATCH(R$4,'ART Forecast'!$C$7:$W$7,0))*VLOOKUP($M122,'Algorithms &amp; Assumptions'!$B$10:$H$129,6,FALSE)*(1-VLOOKUP($M122,'Algorithms &amp; Assumptions'!$B$10:$J$129,9,FALSE))
+(INDEX('ART Forecast'!$C$8:$W$127,MATCH($M122,'ART Forecast'!$B$8:$B$127,0),MATCH(R$4,'ART Forecast'!$C$7:$W$7,0))*VLOOKUP($M122,'Algorithms &amp; Assumptions'!$B$10:$H$129,7,FALSE)*VLOOKUP($M122,'Algorithms &amp; Assumptions'!$B$10:$J$129,9,FALSE)*(VLOOKUP($M122,'Algorithms &amp; Assumptions'!$B$10:$C$129,2,FALSE))))</f>
        <v>36459.013360000019</v>
      </c>
      <c r="S122" s="62">
        <f>(INDEX('ART Totals'!$Z$128:$AT$274,MATCH($M122,'ART Totals'!$Y$128:$Y$274,0),MATCH(S$4,'ART Totals'!$Z$127:$AT$127,0))*VLOOKUP($M122,'Algorithms &amp; Assumptions'!$B$10:$H$129,5,FALSE))
+(INDEX('ART Forecast'!$C$8:$W$127,MATCH($M122,'ART Forecast'!$B$8:$B$127,0),MATCH(S$4,'ART Forecast'!$C$7:$W$7,0))*VLOOKUP($M122,'Algorithms &amp; Assumptions'!$B$10:$H$129,6,FALSE)*(1-VLOOKUP($M122,'Algorithms &amp; Assumptions'!$B$10:$J$129,9,FALSE))
+(INDEX('ART Forecast'!$C$8:$W$127,MATCH($M122,'ART Forecast'!$B$8:$B$127,0),MATCH(S$4,'ART Forecast'!$C$7:$W$7,0))*VLOOKUP($M122,'Algorithms &amp; Assumptions'!$B$10:$H$129,7,FALSE)*VLOOKUP($M122,'Algorithms &amp; Assumptions'!$B$10:$J$129,9,FALSE)*(VLOOKUP($M122,'Algorithms &amp; Assumptions'!$B$10:$C$129,2,FALSE))))</f>
        <v>37602.491079999993</v>
      </c>
      <c r="T122" s="62">
        <f>(INDEX('ART Totals'!$Z$128:$AT$274,MATCH($M122,'ART Totals'!$Y$128:$Y$274,0),MATCH(T$4,'ART Totals'!$Z$127:$AT$127,0))*VLOOKUP($M122,'Algorithms &amp; Assumptions'!$B$10:$H$129,5,FALSE))
+(INDEX('ART Forecast'!$C$8:$W$127,MATCH($M122,'ART Forecast'!$B$8:$B$127,0),MATCH(T$4,'ART Forecast'!$C$7:$W$7,0))*VLOOKUP($M122,'Algorithms &amp; Assumptions'!$B$10:$H$129,6,FALSE)*(1-VLOOKUP($M122,'Algorithms &amp; Assumptions'!$B$10:$J$129,9,FALSE))
+(INDEX('ART Forecast'!$C$8:$W$127,MATCH($M122,'ART Forecast'!$B$8:$B$127,0),MATCH(T$4,'ART Forecast'!$C$7:$W$7,0))*VLOOKUP($M122,'Algorithms &amp; Assumptions'!$B$10:$H$129,7,FALSE)*VLOOKUP($M122,'Algorithms &amp; Assumptions'!$B$10:$J$129,9,FALSE)*(VLOOKUP($M122,'Algorithms &amp; Assumptions'!$B$10:$C$129,2,FALSE))))</f>
        <v>38745.968800000002</v>
      </c>
      <c r="U122" s="6"/>
      <c r="V122" s="29" t="str">
        <f t="shared" si="23"/>
        <v>Vietnam</v>
      </c>
      <c r="W122" s="63">
        <f>(INDEX('ART Totals'!$Z$251:$AT$370,MATCH($V122,'ART Totals'!$Y$251:$Y$370,0),MATCH(W$4,'ART Totals'!$Z$250:$AT$250,0))*VLOOKUP($V122,'Algorithms &amp; Assumptions'!$B$10:$H$129,5,FALSE))
+(INDEX('ART Forecast'!$C$131:$W$250,MATCH($V122,'ART Forecast'!$B$131:$B$250,0),MATCH(W$4,'ART Forecast'!$C$130:$W$130,0))*VLOOKUP($V122,'Algorithms &amp; Assumptions'!$B$10:$H$129,6,FALSE)*(1-VLOOKUP($V122,'Algorithms &amp; Assumptions'!$B$10:$J$129,9,FALSE))
+(INDEX('ART Forecast'!$C$131:$W$250,MATCH($V122,'ART Forecast'!$B$131:$B$250,0),MATCH(W$4,'ART Forecast'!$C$130:$W$130,0))*VLOOKUP($V122,'Algorithms &amp; Assumptions'!$B$10:$H$129,7,FALSE)*VLOOKUP($V122,'Algorithms &amp; Assumptions'!$B$10:$J$129,9,FALSE)*(VLOOKUP($V122,'Algorithms &amp; Assumptions'!$B$10:$C$129,2,FALSE))))</f>
        <v>188.00408000000027</v>
      </c>
      <c r="X122" s="63">
        <f>(INDEX('ART Totals'!$Z$251:$AT$370,MATCH($V122,'ART Totals'!$Y$251:$Y$370,0),MATCH(X$4,'ART Totals'!$Z$250:$AT$250,0))*VLOOKUP($V122,'Algorithms &amp; Assumptions'!$B$10:$H$129,5,FALSE))
+(INDEX('ART Forecast'!$C$131:$W$250,MATCH($V122,'ART Forecast'!$B$131:$B$250,0),MATCH(X$4,'ART Forecast'!$C$130:$W$130,0))*VLOOKUP($V122,'Algorithms &amp; Assumptions'!$B$10:$H$129,6,FALSE)*(1-VLOOKUP($V122,'Algorithms &amp; Assumptions'!$B$10:$J$129,9,FALSE))
+(INDEX('ART Forecast'!$C$131:$W$250,MATCH($V122,'ART Forecast'!$B$131:$B$250,0),MATCH(X$4,'ART Forecast'!$C$130:$W$130,0))*VLOOKUP($V122,'Algorithms &amp; Assumptions'!$B$10:$H$129,7,FALSE)*VLOOKUP($V122,'Algorithms &amp; Assumptions'!$B$10:$J$129,9,FALSE)*(VLOOKUP($V122,'Algorithms &amp; Assumptions'!$B$10:$C$129,2,FALSE))))</f>
        <v>458.01030000000003</v>
      </c>
      <c r="Y122" s="63">
        <f>(INDEX('ART Totals'!$Z$251:$AT$370,MATCH($V122,'ART Totals'!$Y$251:$Y$370,0),MATCH(Y$4,'ART Totals'!$Z$250:$AT$250,0))*VLOOKUP($V122,'Algorithms &amp; Assumptions'!$B$10:$H$129,5,FALSE))
+(INDEX('ART Forecast'!$C$131:$W$250,MATCH($V122,'ART Forecast'!$B$131:$B$250,0),MATCH(Y$4,'ART Forecast'!$C$130:$W$130,0))*VLOOKUP($V122,'Algorithms &amp; Assumptions'!$B$10:$H$129,6,FALSE)*(1-VLOOKUP($V122,'Algorithms &amp; Assumptions'!$B$10:$J$129,9,FALSE))
+(INDEX('ART Forecast'!$C$131:$W$250,MATCH($V122,'ART Forecast'!$B$131:$B$250,0),MATCH(Y$4,'ART Forecast'!$C$130:$W$130,0))*VLOOKUP($V122,'Algorithms &amp; Assumptions'!$B$10:$H$129,7,FALSE)*VLOOKUP($V122,'Algorithms &amp; Assumptions'!$B$10:$J$129,9,FALSE)*(VLOOKUP($V122,'Algorithms &amp; Assumptions'!$B$10:$C$129,2,FALSE))))</f>
        <v>434.4265200000001</v>
      </c>
      <c r="Z122" s="63">
        <f>(INDEX('ART Totals'!$Z$251:$AT$370,MATCH($V122,'ART Totals'!$Y$251:$Y$370,0),MATCH(Z$4,'ART Totals'!$Z$250:$AT$250,0))*VLOOKUP($V122,'Algorithms &amp; Assumptions'!$B$10:$H$129,5,FALSE))
+(INDEX('ART Forecast'!$C$131:$W$250,MATCH($V122,'ART Forecast'!$B$131:$B$250,0),MATCH(Z$4,'ART Forecast'!$C$130:$W$130,0))*VLOOKUP($V122,'Algorithms &amp; Assumptions'!$B$10:$H$129,6,FALSE)*(1-VLOOKUP($V122,'Algorithms &amp; Assumptions'!$B$10:$J$129,9,FALSE))
+(INDEX('ART Forecast'!$C$131:$W$250,MATCH($V122,'ART Forecast'!$B$131:$B$250,0),MATCH(Z$4,'ART Forecast'!$C$130:$W$130,0))*VLOOKUP($V122,'Algorithms &amp; Assumptions'!$B$10:$H$129,7,FALSE)*VLOOKUP($V122,'Algorithms &amp; Assumptions'!$B$10:$J$129,9,FALSE)*(VLOOKUP($V122,'Algorithms &amp; Assumptions'!$B$10:$C$129,2,FALSE))))</f>
        <v>410.84274000000016</v>
      </c>
      <c r="AA122" s="63">
        <f>(INDEX('ART Totals'!$Z$251:$AT$370,MATCH($V122,'ART Totals'!$Y$251:$Y$370,0),MATCH(AA$4,'ART Totals'!$Z$250:$AT$250,0))*VLOOKUP($V122,'Algorithms &amp; Assumptions'!$B$10:$H$129,5,FALSE))
+(INDEX('ART Forecast'!$C$131:$W$250,MATCH($V122,'ART Forecast'!$B$131:$B$250,0),MATCH(AA$4,'ART Forecast'!$C$130:$W$130,0))*VLOOKUP($V122,'Algorithms &amp; Assumptions'!$B$10:$H$129,6,FALSE)*(1-VLOOKUP($V122,'Algorithms &amp; Assumptions'!$B$10:$J$129,9,FALSE))
+(INDEX('ART Forecast'!$C$131:$W$250,MATCH($V122,'ART Forecast'!$B$131:$B$250,0),MATCH(AA$4,'ART Forecast'!$C$130:$W$130,0))*VLOOKUP($V122,'Algorithms &amp; Assumptions'!$B$10:$H$129,7,FALSE)*VLOOKUP($V122,'Algorithms &amp; Assumptions'!$B$10:$J$129,9,FALSE)*(VLOOKUP($V122,'Algorithms &amp; Assumptions'!$B$10:$C$129,2,FALSE))))</f>
        <v>387.25896000000029</v>
      </c>
      <c r="AB122" s="63">
        <f>(INDEX('ART Totals'!$Z$251:$AT$370,MATCH($V122,'ART Totals'!$Y$251:$Y$370,0),MATCH(AB$4,'ART Totals'!$Z$250:$AT$250,0))*VLOOKUP($V122,'Algorithms &amp; Assumptions'!$B$10:$H$129,5,FALSE))
+(INDEX('ART Forecast'!$C$131:$W$250,MATCH($V122,'ART Forecast'!$B$131:$B$250,0),MATCH(AB$4,'ART Forecast'!$C$130:$W$130,0))*VLOOKUP($V122,'Algorithms &amp; Assumptions'!$B$10:$H$129,6,FALSE)*(1-VLOOKUP($V122,'Algorithms &amp; Assumptions'!$B$10:$J$129,9,FALSE))
+(INDEX('ART Forecast'!$C$131:$W$250,MATCH($V122,'ART Forecast'!$B$131:$B$250,0),MATCH(AB$4,'ART Forecast'!$C$130:$W$130,0))*VLOOKUP($V122,'Algorithms &amp; Assumptions'!$B$10:$H$129,7,FALSE)*VLOOKUP($V122,'Algorithms &amp; Assumptions'!$B$10:$J$129,9,FALSE)*(VLOOKUP($V122,'Algorithms &amp; Assumptions'!$B$10:$C$129,2,FALSE))))</f>
        <v>363.67517999999984</v>
      </c>
      <c r="AC122" s="63">
        <f>(INDEX('ART Totals'!$Z$251:$AT$370,MATCH($V122,'ART Totals'!$Y$251:$Y$370,0),MATCH(AC$4,'ART Totals'!$Z$250:$AT$250,0))*VLOOKUP($V122,'Algorithms &amp; Assumptions'!$B$10:$H$129,5,FALSE))
+(INDEX('ART Forecast'!$C$131:$W$250,MATCH($V122,'ART Forecast'!$B$131:$B$250,0),MATCH(AC$4,'ART Forecast'!$C$130:$W$130,0))*VLOOKUP($V122,'Algorithms &amp; Assumptions'!$B$10:$H$129,6,FALSE)*(1-VLOOKUP($V122,'Algorithms &amp; Assumptions'!$B$10:$J$129,9,FALSE))
+(INDEX('ART Forecast'!$C$131:$W$250,MATCH($V122,'ART Forecast'!$B$131:$B$250,0),MATCH(AC$4,'ART Forecast'!$C$130:$W$130,0))*VLOOKUP($V122,'Algorithms &amp; Assumptions'!$B$10:$H$129,7,FALSE)*VLOOKUP($V122,'Algorithms &amp; Assumptions'!$B$10:$J$129,9,FALSE)*(VLOOKUP($V122,'Algorithms &amp; Assumptions'!$B$10:$C$129,2,FALSE))))</f>
        <v>340.09139999999996</v>
      </c>
    </row>
    <row r="123" spans="2:29" x14ac:dyDescent="0.35">
      <c r="B123" s="29" t="str">
        <f>'ART Totals'!B122</f>
        <v>Yemen</v>
      </c>
      <c r="C123" s="25">
        <f t="shared" si="15"/>
        <v>1163.2134800000001</v>
      </c>
      <c r="D123" s="25">
        <f t="shared" si="16"/>
        <v>1042.4578266666667</v>
      </c>
      <c r="E123" s="25">
        <f t="shared" si="17"/>
        <v>1101.9005066666668</v>
      </c>
      <c r="F123" s="25">
        <f t="shared" si="18"/>
        <v>1161.3431866666663</v>
      </c>
      <c r="G123" s="25">
        <f t="shared" si="19"/>
        <v>1220.7858666666664</v>
      </c>
      <c r="H123" s="25">
        <f t="shared" si="20"/>
        <v>1280.2285466666663</v>
      </c>
      <c r="I123" s="25">
        <f t="shared" si="21"/>
        <v>1339.6712266666666</v>
      </c>
      <c r="M123" s="29" t="str">
        <f t="shared" ref="M123:M125" si="24">B123</f>
        <v>Yemen</v>
      </c>
      <c r="N123" s="62">
        <f>(INDEX('ART Totals'!$Z$128:$AT$274,MATCH($M123,'ART Totals'!$Y$128:$Y$274,0),MATCH(N$4,'ART Totals'!$Z$127:$AT$127,0))*VLOOKUP($M123,'Algorithms &amp; Assumptions'!$B$10:$H$129,5,FALSE))
+(INDEX('ART Forecast'!$C$8:$W$127,MATCH($M123,'ART Forecast'!$B$8:$B$127,0),MATCH(N$4,'ART Forecast'!$C$7:$W$7,0))*VLOOKUP($M123,'Algorithms &amp; Assumptions'!$B$10:$H$129,6,FALSE)*(1-VLOOKUP($M123,'Algorithms &amp; Assumptions'!$B$10:$J$129,9,FALSE))
+(INDEX('ART Forecast'!$C$8:$W$127,MATCH($M123,'ART Forecast'!$B$8:$B$127,0),MATCH(N$4,'ART Forecast'!$C$7:$W$7,0))*VLOOKUP($M123,'Algorithms &amp; Assumptions'!$B$10:$H$129,7,FALSE)*VLOOKUP($M123,'Algorithms &amp; Assumptions'!$B$10:$J$129,9,FALSE)*(VLOOKUP($M123,'Algorithms &amp; Assumptions'!$B$10:$C$129,2,FALSE))))</f>
        <v>1116.90084</v>
      </c>
      <c r="O123" s="62">
        <f>(INDEX('ART Totals'!$Z$128:$AT$274,MATCH($M123,'ART Totals'!$Y$128:$Y$274,0),MATCH(O$4,'ART Totals'!$Z$127:$AT$127,0))*VLOOKUP($M123,'Algorithms &amp; Assumptions'!$B$10:$H$129,5,FALSE))
+(INDEX('ART Forecast'!$C$8:$W$127,MATCH($M123,'ART Forecast'!$B$8:$B$127,0),MATCH(O$4,'ART Forecast'!$C$7:$W$7,0))*VLOOKUP($M123,'Algorithms &amp; Assumptions'!$B$10:$H$129,6,FALSE)*(1-VLOOKUP($M123,'Algorithms &amp; Assumptions'!$B$10:$J$129,9,FALSE))
+(INDEX('ART Forecast'!$C$8:$W$127,MATCH($M123,'ART Forecast'!$B$8:$B$127,0),MATCH(O$4,'ART Forecast'!$C$7:$W$7,0))*VLOOKUP($M123,'Algorithms &amp; Assumptions'!$B$10:$H$129,7,FALSE)*VLOOKUP($M123,'Algorithms &amp; Assumptions'!$B$10:$J$129,9,FALSE)*(VLOOKUP($M123,'Algorithms &amp; Assumptions'!$B$10:$C$129,2,FALSE))))</f>
        <v>1000.0278933333334</v>
      </c>
      <c r="P123" s="62">
        <f>(INDEX('ART Totals'!$Z$128:$AT$274,MATCH($M123,'ART Totals'!$Y$128:$Y$274,0),MATCH(P$4,'ART Totals'!$Z$127:$AT$127,0))*VLOOKUP($M123,'Algorithms &amp; Assumptions'!$B$10:$H$129,5,FALSE))
+(INDEX('ART Forecast'!$C$8:$W$127,MATCH($M123,'ART Forecast'!$B$8:$B$127,0),MATCH(P$4,'ART Forecast'!$C$7:$W$7,0))*VLOOKUP($M123,'Algorithms &amp; Assumptions'!$B$10:$H$129,6,FALSE)*(1-VLOOKUP($M123,'Algorithms &amp; Assumptions'!$B$10:$J$129,9,FALSE))
+(INDEX('ART Forecast'!$C$8:$W$127,MATCH($M123,'ART Forecast'!$B$8:$B$127,0),MATCH(P$4,'ART Forecast'!$C$7:$W$7,0))*VLOOKUP($M123,'Algorithms &amp; Assumptions'!$B$10:$H$129,7,FALSE)*VLOOKUP($M123,'Algorithms &amp; Assumptions'!$B$10:$J$129,9,FALSE)*(VLOOKUP($M123,'Algorithms &amp; Assumptions'!$B$10:$C$129,2,FALSE))))</f>
        <v>1058.0549466666669</v>
      </c>
      <c r="Q123" s="62">
        <f>(INDEX('ART Totals'!$Z$128:$AT$274,MATCH($M123,'ART Totals'!$Y$128:$Y$274,0),MATCH(Q$4,'ART Totals'!$Z$127:$AT$127,0))*VLOOKUP($M123,'Algorithms &amp; Assumptions'!$B$10:$H$129,5,FALSE))
+(INDEX('ART Forecast'!$C$8:$W$127,MATCH($M123,'ART Forecast'!$B$8:$B$127,0),MATCH(Q$4,'ART Forecast'!$C$7:$W$7,0))*VLOOKUP($M123,'Algorithms &amp; Assumptions'!$B$10:$H$129,6,FALSE)*(1-VLOOKUP($M123,'Algorithms &amp; Assumptions'!$B$10:$J$129,9,FALSE))
+(INDEX('ART Forecast'!$C$8:$W$127,MATCH($M123,'ART Forecast'!$B$8:$B$127,0),MATCH(Q$4,'ART Forecast'!$C$7:$W$7,0))*VLOOKUP($M123,'Algorithms &amp; Assumptions'!$B$10:$H$129,7,FALSE)*VLOOKUP($M123,'Algorithms &amp; Assumptions'!$B$10:$J$129,9,FALSE)*(VLOOKUP($M123,'Algorithms &amp; Assumptions'!$B$10:$C$129,2,FALSE))))</f>
        <v>1116.0819999999997</v>
      </c>
      <c r="R123" s="62">
        <f>(INDEX('ART Totals'!$Z$128:$AT$274,MATCH($M123,'ART Totals'!$Y$128:$Y$274,0),MATCH(R$4,'ART Totals'!$Z$127:$AT$127,0))*VLOOKUP($M123,'Algorithms &amp; Assumptions'!$B$10:$H$129,5,FALSE))
+(INDEX('ART Forecast'!$C$8:$W$127,MATCH($M123,'ART Forecast'!$B$8:$B$127,0),MATCH(R$4,'ART Forecast'!$C$7:$W$7,0))*VLOOKUP($M123,'Algorithms &amp; Assumptions'!$B$10:$H$129,6,FALSE)*(1-VLOOKUP($M123,'Algorithms &amp; Assumptions'!$B$10:$J$129,9,FALSE))
+(INDEX('ART Forecast'!$C$8:$W$127,MATCH($M123,'ART Forecast'!$B$8:$B$127,0),MATCH(R$4,'ART Forecast'!$C$7:$W$7,0))*VLOOKUP($M123,'Algorithms &amp; Assumptions'!$B$10:$H$129,7,FALSE)*VLOOKUP($M123,'Algorithms &amp; Assumptions'!$B$10:$J$129,9,FALSE)*(VLOOKUP($M123,'Algorithms &amp; Assumptions'!$B$10:$C$129,2,FALSE))))</f>
        <v>1174.1090533333331</v>
      </c>
      <c r="S123" s="62">
        <f>(INDEX('ART Totals'!$Z$128:$AT$274,MATCH($M123,'ART Totals'!$Y$128:$Y$274,0),MATCH(S$4,'ART Totals'!$Z$127:$AT$127,0))*VLOOKUP($M123,'Algorithms &amp; Assumptions'!$B$10:$H$129,5,FALSE))
+(INDEX('ART Forecast'!$C$8:$W$127,MATCH($M123,'ART Forecast'!$B$8:$B$127,0),MATCH(S$4,'ART Forecast'!$C$7:$W$7,0))*VLOOKUP($M123,'Algorithms &amp; Assumptions'!$B$10:$H$129,6,FALSE)*(1-VLOOKUP($M123,'Algorithms &amp; Assumptions'!$B$10:$J$129,9,FALSE))
+(INDEX('ART Forecast'!$C$8:$W$127,MATCH($M123,'ART Forecast'!$B$8:$B$127,0),MATCH(S$4,'ART Forecast'!$C$7:$W$7,0))*VLOOKUP($M123,'Algorithms &amp; Assumptions'!$B$10:$H$129,7,FALSE)*VLOOKUP($M123,'Algorithms &amp; Assumptions'!$B$10:$J$129,9,FALSE)*(VLOOKUP($M123,'Algorithms &amp; Assumptions'!$B$10:$C$129,2,FALSE))))</f>
        <v>1232.1361066666664</v>
      </c>
      <c r="T123" s="62">
        <f>(INDEX('ART Totals'!$Z$128:$AT$274,MATCH($M123,'ART Totals'!$Y$128:$Y$274,0),MATCH(T$4,'ART Totals'!$Z$127:$AT$127,0))*VLOOKUP($M123,'Algorithms &amp; Assumptions'!$B$10:$H$129,5,FALSE))
+(INDEX('ART Forecast'!$C$8:$W$127,MATCH($M123,'ART Forecast'!$B$8:$B$127,0),MATCH(T$4,'ART Forecast'!$C$7:$W$7,0))*VLOOKUP($M123,'Algorithms &amp; Assumptions'!$B$10:$H$129,6,FALSE)*(1-VLOOKUP($M123,'Algorithms &amp; Assumptions'!$B$10:$J$129,9,FALSE))
+(INDEX('ART Forecast'!$C$8:$W$127,MATCH($M123,'ART Forecast'!$B$8:$B$127,0),MATCH(T$4,'ART Forecast'!$C$7:$W$7,0))*VLOOKUP($M123,'Algorithms &amp; Assumptions'!$B$10:$H$129,7,FALSE)*VLOOKUP($M123,'Algorithms &amp; Assumptions'!$B$10:$J$129,9,FALSE)*(VLOOKUP($M123,'Algorithms &amp; Assumptions'!$B$10:$C$129,2,FALSE))))</f>
        <v>1290.1631599999998</v>
      </c>
      <c r="U123" s="6"/>
      <c r="V123" s="29" t="str">
        <f t="shared" ref="V123:V125" si="25">M123</f>
        <v>Yemen</v>
      </c>
      <c r="W123" s="63">
        <f>(INDEX('ART Totals'!$Z$251:$AT$370,MATCH($V123,'ART Totals'!$Y$251:$Y$370,0),MATCH(W$4,'ART Totals'!$Z$250:$AT$250,0))*VLOOKUP($V123,'Algorithms &amp; Assumptions'!$B$10:$H$129,5,FALSE))
+(INDEX('ART Forecast'!$C$131:$W$250,MATCH($V123,'ART Forecast'!$B$131:$B$250,0),MATCH(W$4,'ART Forecast'!$C$130:$W$130,0))*VLOOKUP($V123,'Algorithms &amp; Assumptions'!$B$10:$H$129,6,FALSE)*(1-VLOOKUP($V123,'Algorithms &amp; Assumptions'!$B$10:$J$129,9,FALSE))
+(INDEX('ART Forecast'!$C$131:$W$250,MATCH($V123,'ART Forecast'!$B$131:$B$250,0),MATCH(W$4,'ART Forecast'!$C$130:$W$130,0))*VLOOKUP($V123,'Algorithms &amp; Assumptions'!$B$10:$H$129,7,FALSE)*VLOOKUP($V123,'Algorithms &amp; Assumptions'!$B$10:$J$129,9,FALSE)*(VLOOKUP($V123,'Algorithms &amp; Assumptions'!$B$10:$C$129,2,FALSE))))</f>
        <v>46.312640000000002</v>
      </c>
      <c r="X123" s="63">
        <f>(INDEX('ART Totals'!$Z$251:$AT$370,MATCH($V123,'ART Totals'!$Y$251:$Y$370,0),MATCH(X$4,'ART Totals'!$Z$250:$AT$250,0))*VLOOKUP($V123,'Algorithms &amp; Assumptions'!$B$10:$H$129,5,FALSE))
+(INDEX('ART Forecast'!$C$131:$W$250,MATCH($V123,'ART Forecast'!$B$131:$B$250,0),MATCH(X$4,'ART Forecast'!$C$130:$W$130,0))*VLOOKUP($V123,'Algorithms &amp; Assumptions'!$B$10:$H$129,6,FALSE)*(1-VLOOKUP($V123,'Algorithms &amp; Assumptions'!$B$10:$J$129,9,FALSE))
+(INDEX('ART Forecast'!$C$131:$W$250,MATCH($V123,'ART Forecast'!$B$131:$B$250,0),MATCH(X$4,'ART Forecast'!$C$130:$W$130,0))*VLOOKUP($V123,'Algorithms &amp; Assumptions'!$B$10:$H$129,7,FALSE)*VLOOKUP($V123,'Algorithms &amp; Assumptions'!$B$10:$J$129,9,FALSE)*(VLOOKUP($V123,'Algorithms &amp; Assumptions'!$B$10:$C$129,2,FALSE))))</f>
        <v>42.429933333333359</v>
      </c>
      <c r="Y123" s="63">
        <f>(INDEX('ART Totals'!$Z$251:$AT$370,MATCH($V123,'ART Totals'!$Y$251:$Y$370,0),MATCH(Y$4,'ART Totals'!$Z$250:$AT$250,0))*VLOOKUP($V123,'Algorithms &amp; Assumptions'!$B$10:$H$129,5,FALSE))
+(INDEX('ART Forecast'!$C$131:$W$250,MATCH($V123,'ART Forecast'!$B$131:$B$250,0),MATCH(Y$4,'ART Forecast'!$C$130:$W$130,0))*VLOOKUP($V123,'Algorithms &amp; Assumptions'!$B$10:$H$129,6,FALSE)*(1-VLOOKUP($V123,'Algorithms &amp; Assumptions'!$B$10:$J$129,9,FALSE))
+(INDEX('ART Forecast'!$C$131:$W$250,MATCH($V123,'ART Forecast'!$B$131:$B$250,0),MATCH(Y$4,'ART Forecast'!$C$130:$W$130,0))*VLOOKUP($V123,'Algorithms &amp; Assumptions'!$B$10:$H$129,7,FALSE)*VLOOKUP($V123,'Algorithms &amp; Assumptions'!$B$10:$J$129,9,FALSE)*(VLOOKUP($V123,'Algorithms &amp; Assumptions'!$B$10:$C$129,2,FALSE))))</f>
        <v>43.84556000000002</v>
      </c>
      <c r="Z123" s="63">
        <f>(INDEX('ART Totals'!$Z$251:$AT$370,MATCH($V123,'ART Totals'!$Y$251:$Y$370,0),MATCH(Z$4,'ART Totals'!$Z$250:$AT$250,0))*VLOOKUP($V123,'Algorithms &amp; Assumptions'!$B$10:$H$129,5,FALSE))
+(INDEX('ART Forecast'!$C$131:$W$250,MATCH($V123,'ART Forecast'!$B$131:$B$250,0),MATCH(Z$4,'ART Forecast'!$C$130:$W$130,0))*VLOOKUP($V123,'Algorithms &amp; Assumptions'!$B$10:$H$129,6,FALSE)*(1-VLOOKUP($V123,'Algorithms &amp; Assumptions'!$B$10:$J$129,9,FALSE))
+(INDEX('ART Forecast'!$C$131:$W$250,MATCH($V123,'ART Forecast'!$B$131:$B$250,0),MATCH(Z$4,'ART Forecast'!$C$130:$W$130,0))*VLOOKUP($V123,'Algorithms &amp; Assumptions'!$B$10:$H$129,7,FALSE)*VLOOKUP($V123,'Algorithms &amp; Assumptions'!$B$10:$J$129,9,FALSE)*(VLOOKUP($V123,'Algorithms &amp; Assumptions'!$B$10:$C$129,2,FALSE))))</f>
        <v>45.261186666666674</v>
      </c>
      <c r="AA123" s="63">
        <f>(INDEX('ART Totals'!$Z$251:$AT$370,MATCH($V123,'ART Totals'!$Y$251:$Y$370,0),MATCH(AA$4,'ART Totals'!$Z$250:$AT$250,0))*VLOOKUP($V123,'Algorithms &amp; Assumptions'!$B$10:$H$129,5,FALSE))
+(INDEX('ART Forecast'!$C$131:$W$250,MATCH($V123,'ART Forecast'!$B$131:$B$250,0),MATCH(AA$4,'ART Forecast'!$C$130:$W$130,0))*VLOOKUP($V123,'Algorithms &amp; Assumptions'!$B$10:$H$129,6,FALSE)*(1-VLOOKUP($V123,'Algorithms &amp; Assumptions'!$B$10:$J$129,9,FALSE))
+(INDEX('ART Forecast'!$C$131:$W$250,MATCH($V123,'ART Forecast'!$B$131:$B$250,0),MATCH(AA$4,'ART Forecast'!$C$130:$W$130,0))*VLOOKUP($V123,'Algorithms &amp; Assumptions'!$B$10:$H$129,7,FALSE)*VLOOKUP($V123,'Algorithms &amp; Assumptions'!$B$10:$J$129,9,FALSE)*(VLOOKUP($V123,'Algorithms &amp; Assumptions'!$B$10:$C$129,2,FALSE))))</f>
        <v>46.676813333333357</v>
      </c>
      <c r="AB123" s="63">
        <f>(INDEX('ART Totals'!$Z$251:$AT$370,MATCH($V123,'ART Totals'!$Y$251:$Y$370,0),MATCH(AB$4,'ART Totals'!$Z$250:$AT$250,0))*VLOOKUP($V123,'Algorithms &amp; Assumptions'!$B$10:$H$129,5,FALSE))
+(INDEX('ART Forecast'!$C$131:$W$250,MATCH($V123,'ART Forecast'!$B$131:$B$250,0),MATCH(AB$4,'ART Forecast'!$C$130:$W$130,0))*VLOOKUP($V123,'Algorithms &amp; Assumptions'!$B$10:$H$129,6,FALSE)*(1-VLOOKUP($V123,'Algorithms &amp; Assumptions'!$B$10:$J$129,9,FALSE))
+(INDEX('ART Forecast'!$C$131:$W$250,MATCH($V123,'ART Forecast'!$B$131:$B$250,0),MATCH(AB$4,'ART Forecast'!$C$130:$W$130,0))*VLOOKUP($V123,'Algorithms &amp; Assumptions'!$B$10:$H$129,7,FALSE)*VLOOKUP($V123,'Algorithms &amp; Assumptions'!$B$10:$J$129,9,FALSE)*(VLOOKUP($V123,'Algorithms &amp; Assumptions'!$B$10:$C$129,2,FALSE))))</f>
        <v>48.092440000000011</v>
      </c>
      <c r="AC123" s="63">
        <f>(INDEX('ART Totals'!$Z$251:$AT$370,MATCH($V123,'ART Totals'!$Y$251:$Y$370,0),MATCH(AC$4,'ART Totals'!$Z$250:$AT$250,0))*VLOOKUP($V123,'Algorithms &amp; Assumptions'!$B$10:$H$129,5,FALSE))
+(INDEX('ART Forecast'!$C$131:$W$250,MATCH($V123,'ART Forecast'!$B$131:$B$250,0),MATCH(AC$4,'ART Forecast'!$C$130:$W$130,0))*VLOOKUP($V123,'Algorithms &amp; Assumptions'!$B$10:$H$129,6,FALSE)*(1-VLOOKUP($V123,'Algorithms &amp; Assumptions'!$B$10:$J$129,9,FALSE))
+(INDEX('ART Forecast'!$C$131:$W$250,MATCH($V123,'ART Forecast'!$B$131:$B$250,0),MATCH(AC$4,'ART Forecast'!$C$130:$W$130,0))*VLOOKUP($V123,'Algorithms &amp; Assumptions'!$B$10:$H$129,7,FALSE)*VLOOKUP($V123,'Algorithms &amp; Assumptions'!$B$10:$J$129,9,FALSE)*(VLOOKUP($V123,'Algorithms &amp; Assumptions'!$B$10:$C$129,2,FALSE))))</f>
        <v>49.5080666666667</v>
      </c>
    </row>
    <row r="124" spans="2:29" x14ac:dyDescent="0.35">
      <c r="B124" s="29" t="str">
        <f>'ART Totals'!B123</f>
        <v>Zambia</v>
      </c>
      <c r="C124" s="25">
        <f t="shared" si="15"/>
        <v>247063.38162000012</v>
      </c>
      <c r="D124" s="25">
        <f t="shared" si="16"/>
        <v>250151.30535999991</v>
      </c>
      <c r="E124" s="25">
        <f t="shared" si="17"/>
        <v>196762.92401333357</v>
      </c>
      <c r="F124" s="25">
        <f t="shared" si="18"/>
        <v>186694.41875333336</v>
      </c>
      <c r="G124" s="25">
        <f t="shared" si="19"/>
        <v>186683.98349333336</v>
      </c>
      <c r="H124" s="25">
        <f t="shared" si="20"/>
        <v>186673.54823333336</v>
      </c>
      <c r="I124" s="25">
        <f t="shared" si="21"/>
        <v>186663.11297333337</v>
      </c>
      <c r="M124" s="29" t="str">
        <f t="shared" si="24"/>
        <v>Zambia</v>
      </c>
      <c r="N124" s="62">
        <f>(INDEX('ART Totals'!$Z$128:$AT$274,MATCH($M124,'ART Totals'!$Y$128:$Y$274,0),MATCH(N$4,'ART Totals'!$Z$127:$AT$127,0))*VLOOKUP($M124,'Algorithms &amp; Assumptions'!$B$10:$H$129,5,FALSE))
+(INDEX('ART Forecast'!$C$8:$W$127,MATCH($M124,'ART Forecast'!$B$8:$B$127,0),MATCH(N$4,'ART Forecast'!$C$7:$W$7,0))*VLOOKUP($M124,'Algorithms &amp; Assumptions'!$B$10:$H$129,6,FALSE)*(1-VLOOKUP($M124,'Algorithms &amp; Assumptions'!$B$10:$J$129,9,FALSE))
+(INDEX('ART Forecast'!$C$8:$W$127,MATCH($M124,'ART Forecast'!$B$8:$B$127,0),MATCH(N$4,'ART Forecast'!$C$7:$W$7,0))*VLOOKUP($M124,'Algorithms &amp; Assumptions'!$B$10:$H$129,7,FALSE)*VLOOKUP($M124,'Algorithms &amp; Assumptions'!$B$10:$J$129,9,FALSE)*(VLOOKUP($M124,'Algorithms &amp; Assumptions'!$B$10:$C$129,2,FALSE))))</f>
        <v>237525.18042000011</v>
      </c>
      <c r="O124" s="62">
        <f>(INDEX('ART Totals'!$Z$128:$AT$274,MATCH($M124,'ART Totals'!$Y$128:$Y$274,0),MATCH(O$4,'ART Totals'!$Z$127:$AT$127,0))*VLOOKUP($M124,'Algorithms &amp; Assumptions'!$B$10:$H$129,5,FALSE))
+(INDEX('ART Forecast'!$C$8:$W$127,MATCH($M124,'ART Forecast'!$B$8:$B$127,0),MATCH(O$4,'ART Forecast'!$C$7:$W$7,0))*VLOOKUP($M124,'Algorithms &amp; Assumptions'!$B$10:$H$129,6,FALSE)*(1-VLOOKUP($M124,'Algorithms &amp; Assumptions'!$B$10:$J$129,9,FALSE))
+(INDEX('ART Forecast'!$C$8:$W$127,MATCH($M124,'ART Forecast'!$B$8:$B$127,0),MATCH(O$4,'ART Forecast'!$C$7:$W$7,0))*VLOOKUP($M124,'Algorithms &amp; Assumptions'!$B$10:$H$129,7,FALSE)*VLOOKUP($M124,'Algorithms &amp; Assumptions'!$B$10:$J$129,9,FALSE)*(VLOOKUP($M124,'Algorithms &amp; Assumptions'!$B$10:$C$129,2,FALSE))))</f>
        <v>241614.01608666658</v>
      </c>
      <c r="P124" s="62">
        <f>(INDEX('ART Totals'!$Z$128:$AT$274,MATCH($M124,'ART Totals'!$Y$128:$Y$274,0),MATCH(P$4,'ART Totals'!$Z$127:$AT$127,0))*VLOOKUP($M124,'Algorithms &amp; Assumptions'!$B$10:$H$129,5,FALSE))
+(INDEX('ART Forecast'!$C$8:$W$127,MATCH($M124,'ART Forecast'!$B$8:$B$127,0),MATCH(P$4,'ART Forecast'!$C$7:$W$7,0))*VLOOKUP($M124,'Algorithms &amp; Assumptions'!$B$10:$H$129,6,FALSE)*(1-VLOOKUP($M124,'Algorithms &amp; Assumptions'!$B$10:$J$129,9,FALSE))
+(INDEX('ART Forecast'!$C$8:$W$127,MATCH($M124,'ART Forecast'!$B$8:$B$127,0),MATCH(P$4,'ART Forecast'!$C$7:$W$7,0))*VLOOKUP($M124,'Algorithms &amp; Assumptions'!$B$10:$H$129,7,FALSE)*VLOOKUP($M124,'Algorithms &amp; Assumptions'!$B$10:$J$129,9,FALSE)*(VLOOKUP($M124,'Algorithms &amp; Assumptions'!$B$10:$C$129,2,FALSE))))</f>
        <v>188236.07000000024</v>
      </c>
      <c r="Q124" s="62">
        <f>(INDEX('ART Totals'!$Z$128:$AT$274,MATCH($M124,'ART Totals'!$Y$128:$Y$274,0),MATCH(Q$4,'ART Totals'!$Z$127:$AT$127,0))*VLOOKUP($M124,'Algorithms &amp; Assumptions'!$B$10:$H$129,5,FALSE))
+(INDEX('ART Forecast'!$C$8:$W$127,MATCH($M124,'ART Forecast'!$B$8:$B$127,0),MATCH(Q$4,'ART Forecast'!$C$7:$W$7,0))*VLOOKUP($M124,'Algorithms &amp; Assumptions'!$B$10:$H$129,6,FALSE)*(1-VLOOKUP($M124,'Algorithms &amp; Assumptions'!$B$10:$J$129,9,FALSE))
+(INDEX('ART Forecast'!$C$8:$W$127,MATCH($M124,'ART Forecast'!$B$8:$B$127,0),MATCH(Q$4,'ART Forecast'!$C$7:$W$7,0))*VLOOKUP($M124,'Algorithms &amp; Assumptions'!$B$10:$H$129,7,FALSE)*VLOOKUP($M124,'Algorithms &amp; Assumptions'!$B$10:$J$129,9,FALSE)*(VLOOKUP($M124,'Algorithms &amp; Assumptions'!$B$10:$C$129,2,FALSE))))</f>
        <v>178178.00000000003</v>
      </c>
      <c r="R124" s="62">
        <f>(INDEX('ART Totals'!$Z$128:$AT$274,MATCH($M124,'ART Totals'!$Y$128:$Y$274,0),MATCH(R$4,'ART Totals'!$Z$127:$AT$127,0))*VLOOKUP($M124,'Algorithms &amp; Assumptions'!$B$10:$H$129,5,FALSE))
+(INDEX('ART Forecast'!$C$8:$W$127,MATCH($M124,'ART Forecast'!$B$8:$B$127,0),MATCH(R$4,'ART Forecast'!$C$7:$W$7,0))*VLOOKUP($M124,'Algorithms &amp; Assumptions'!$B$10:$H$129,6,FALSE)*(1-VLOOKUP($M124,'Algorithms &amp; Assumptions'!$B$10:$J$129,9,FALSE))
+(INDEX('ART Forecast'!$C$8:$W$127,MATCH($M124,'ART Forecast'!$B$8:$B$127,0),MATCH(R$4,'ART Forecast'!$C$7:$W$7,0))*VLOOKUP($M124,'Algorithms &amp; Assumptions'!$B$10:$H$129,7,FALSE)*VLOOKUP($M124,'Algorithms &amp; Assumptions'!$B$10:$J$129,9,FALSE)*(VLOOKUP($M124,'Algorithms &amp; Assumptions'!$B$10:$C$129,2,FALSE))))</f>
        <v>178178.00000000003</v>
      </c>
      <c r="S124" s="62">
        <f>(INDEX('ART Totals'!$Z$128:$AT$274,MATCH($M124,'ART Totals'!$Y$128:$Y$274,0),MATCH(S$4,'ART Totals'!$Z$127:$AT$127,0))*VLOOKUP($M124,'Algorithms &amp; Assumptions'!$B$10:$H$129,5,FALSE))
+(INDEX('ART Forecast'!$C$8:$W$127,MATCH($M124,'ART Forecast'!$B$8:$B$127,0),MATCH(S$4,'ART Forecast'!$C$7:$W$7,0))*VLOOKUP($M124,'Algorithms &amp; Assumptions'!$B$10:$H$129,6,FALSE)*(1-VLOOKUP($M124,'Algorithms &amp; Assumptions'!$B$10:$J$129,9,FALSE))
+(INDEX('ART Forecast'!$C$8:$W$127,MATCH($M124,'ART Forecast'!$B$8:$B$127,0),MATCH(S$4,'ART Forecast'!$C$7:$W$7,0))*VLOOKUP($M124,'Algorithms &amp; Assumptions'!$B$10:$H$129,7,FALSE)*VLOOKUP($M124,'Algorithms &amp; Assumptions'!$B$10:$J$129,9,FALSE)*(VLOOKUP($M124,'Algorithms &amp; Assumptions'!$B$10:$C$129,2,FALSE))))</f>
        <v>178178.00000000003</v>
      </c>
      <c r="T124" s="62">
        <f>(INDEX('ART Totals'!$Z$128:$AT$274,MATCH($M124,'ART Totals'!$Y$128:$Y$274,0),MATCH(T$4,'ART Totals'!$Z$127:$AT$127,0))*VLOOKUP($M124,'Algorithms &amp; Assumptions'!$B$10:$H$129,5,FALSE))
+(INDEX('ART Forecast'!$C$8:$W$127,MATCH($M124,'ART Forecast'!$B$8:$B$127,0),MATCH(T$4,'ART Forecast'!$C$7:$W$7,0))*VLOOKUP($M124,'Algorithms &amp; Assumptions'!$B$10:$H$129,6,FALSE)*(1-VLOOKUP($M124,'Algorithms &amp; Assumptions'!$B$10:$J$129,9,FALSE))
+(INDEX('ART Forecast'!$C$8:$W$127,MATCH($M124,'ART Forecast'!$B$8:$B$127,0),MATCH(T$4,'ART Forecast'!$C$7:$W$7,0))*VLOOKUP($M124,'Algorithms &amp; Assumptions'!$B$10:$H$129,7,FALSE)*VLOOKUP($M124,'Algorithms &amp; Assumptions'!$B$10:$J$129,9,FALSE)*(VLOOKUP($M124,'Algorithms &amp; Assumptions'!$B$10:$C$129,2,FALSE))))</f>
        <v>178178.00000000003</v>
      </c>
      <c r="U124" s="6"/>
      <c r="V124" s="29" t="str">
        <f t="shared" si="25"/>
        <v>Zambia</v>
      </c>
      <c r="W124" s="63">
        <f>(INDEX('ART Totals'!$Z$251:$AT$370,MATCH($V124,'ART Totals'!$Y$251:$Y$370,0),MATCH(W$4,'ART Totals'!$Z$250:$AT$250,0))*VLOOKUP($V124,'Algorithms &amp; Assumptions'!$B$10:$H$129,5,FALSE))
+(INDEX('ART Forecast'!$C$131:$W$250,MATCH($V124,'ART Forecast'!$B$131:$B$250,0),MATCH(W$4,'ART Forecast'!$C$130:$W$130,0))*VLOOKUP($V124,'Algorithms &amp; Assumptions'!$B$10:$H$129,6,FALSE)*(1-VLOOKUP($V124,'Algorithms &amp; Assumptions'!$B$10:$J$129,9,FALSE))
+(INDEX('ART Forecast'!$C$131:$W$250,MATCH($V124,'ART Forecast'!$B$131:$B$250,0),MATCH(W$4,'ART Forecast'!$C$130:$W$130,0))*VLOOKUP($V124,'Algorithms &amp; Assumptions'!$B$10:$H$129,7,FALSE)*VLOOKUP($V124,'Algorithms &amp; Assumptions'!$B$10:$J$129,9,FALSE)*(VLOOKUP($V124,'Algorithms &amp; Assumptions'!$B$10:$C$129,2,FALSE))))</f>
        <v>9538.2012000000013</v>
      </c>
      <c r="X124" s="63">
        <f>(INDEX('ART Totals'!$Z$251:$AT$370,MATCH($V124,'ART Totals'!$Y$251:$Y$370,0),MATCH(X$4,'ART Totals'!$Z$250:$AT$250,0))*VLOOKUP($V124,'Algorithms &amp; Assumptions'!$B$10:$H$129,5,FALSE))
+(INDEX('ART Forecast'!$C$131:$W$250,MATCH($V124,'ART Forecast'!$B$131:$B$250,0),MATCH(X$4,'ART Forecast'!$C$130:$W$130,0))*VLOOKUP($V124,'Algorithms &amp; Assumptions'!$B$10:$H$129,6,FALSE)*(1-VLOOKUP($V124,'Algorithms &amp; Assumptions'!$B$10:$J$129,9,FALSE))
+(INDEX('ART Forecast'!$C$131:$W$250,MATCH($V124,'ART Forecast'!$B$131:$B$250,0),MATCH(X$4,'ART Forecast'!$C$130:$W$130,0))*VLOOKUP($V124,'Algorithms &amp; Assumptions'!$B$10:$H$129,7,FALSE)*VLOOKUP($V124,'Algorithms &amp; Assumptions'!$B$10:$J$129,9,FALSE)*(VLOOKUP($V124,'Algorithms &amp; Assumptions'!$B$10:$C$129,2,FALSE))))</f>
        <v>8537.2892733333319</v>
      </c>
      <c r="Y124" s="63">
        <f>(INDEX('ART Totals'!$Z$251:$AT$370,MATCH($V124,'ART Totals'!$Y$251:$Y$370,0),MATCH(Y$4,'ART Totals'!$Z$250:$AT$250,0))*VLOOKUP($V124,'Algorithms &amp; Assumptions'!$B$10:$H$129,5,FALSE))
+(INDEX('ART Forecast'!$C$131:$W$250,MATCH($V124,'ART Forecast'!$B$131:$B$250,0),MATCH(Y$4,'ART Forecast'!$C$130:$W$130,0))*VLOOKUP($V124,'Algorithms &amp; Assumptions'!$B$10:$H$129,6,FALSE)*(1-VLOOKUP($V124,'Algorithms &amp; Assumptions'!$B$10:$J$129,9,FALSE))
+(INDEX('ART Forecast'!$C$131:$W$250,MATCH($V124,'ART Forecast'!$B$131:$B$250,0),MATCH(Y$4,'ART Forecast'!$C$130:$W$130,0))*VLOOKUP($V124,'Algorithms &amp; Assumptions'!$B$10:$H$129,7,FALSE)*VLOOKUP($V124,'Algorithms &amp; Assumptions'!$B$10:$J$129,9,FALSE)*(VLOOKUP($V124,'Algorithms &amp; Assumptions'!$B$10:$C$129,2,FALSE))))</f>
        <v>8526.8540133333317</v>
      </c>
      <c r="Z124" s="63">
        <f>(INDEX('ART Totals'!$Z$251:$AT$370,MATCH($V124,'ART Totals'!$Y$251:$Y$370,0),MATCH(Z$4,'ART Totals'!$Z$250:$AT$250,0))*VLOOKUP($V124,'Algorithms &amp; Assumptions'!$B$10:$H$129,5,FALSE))
+(INDEX('ART Forecast'!$C$131:$W$250,MATCH($V124,'ART Forecast'!$B$131:$B$250,0),MATCH(Z$4,'ART Forecast'!$C$130:$W$130,0))*VLOOKUP($V124,'Algorithms &amp; Assumptions'!$B$10:$H$129,6,FALSE)*(1-VLOOKUP($V124,'Algorithms &amp; Assumptions'!$B$10:$J$129,9,FALSE))
+(INDEX('ART Forecast'!$C$131:$W$250,MATCH($V124,'ART Forecast'!$B$131:$B$250,0),MATCH(Z$4,'ART Forecast'!$C$130:$W$130,0))*VLOOKUP($V124,'Algorithms &amp; Assumptions'!$B$10:$H$129,7,FALSE)*VLOOKUP($V124,'Algorithms &amp; Assumptions'!$B$10:$J$129,9,FALSE)*(VLOOKUP($V124,'Algorithms &amp; Assumptions'!$B$10:$C$129,2,FALSE))))</f>
        <v>8516.4187533333297</v>
      </c>
      <c r="AA124" s="63">
        <f>(INDEX('ART Totals'!$Z$251:$AT$370,MATCH($V124,'ART Totals'!$Y$251:$Y$370,0),MATCH(AA$4,'ART Totals'!$Z$250:$AT$250,0))*VLOOKUP($V124,'Algorithms &amp; Assumptions'!$B$10:$H$129,5,FALSE))
+(INDEX('ART Forecast'!$C$131:$W$250,MATCH($V124,'ART Forecast'!$B$131:$B$250,0),MATCH(AA$4,'ART Forecast'!$C$130:$W$130,0))*VLOOKUP($V124,'Algorithms &amp; Assumptions'!$B$10:$H$129,6,FALSE)*(1-VLOOKUP($V124,'Algorithms &amp; Assumptions'!$B$10:$J$129,9,FALSE))
+(INDEX('ART Forecast'!$C$131:$W$250,MATCH($V124,'ART Forecast'!$B$131:$B$250,0),MATCH(AA$4,'ART Forecast'!$C$130:$W$130,0))*VLOOKUP($V124,'Algorithms &amp; Assumptions'!$B$10:$H$129,7,FALSE)*VLOOKUP($V124,'Algorithms &amp; Assumptions'!$B$10:$J$129,9,FALSE)*(VLOOKUP($V124,'Algorithms &amp; Assumptions'!$B$10:$C$129,2,FALSE))))</f>
        <v>8505.9834933333277</v>
      </c>
      <c r="AB124" s="63">
        <f>(INDEX('ART Totals'!$Z$251:$AT$370,MATCH($V124,'ART Totals'!$Y$251:$Y$370,0),MATCH(AB$4,'ART Totals'!$Z$250:$AT$250,0))*VLOOKUP($V124,'Algorithms &amp; Assumptions'!$B$10:$H$129,5,FALSE))
+(INDEX('ART Forecast'!$C$131:$W$250,MATCH($V124,'ART Forecast'!$B$131:$B$250,0),MATCH(AB$4,'ART Forecast'!$C$130:$W$130,0))*VLOOKUP($V124,'Algorithms &amp; Assumptions'!$B$10:$H$129,6,FALSE)*(1-VLOOKUP($V124,'Algorithms &amp; Assumptions'!$B$10:$J$129,9,FALSE))
+(INDEX('ART Forecast'!$C$131:$W$250,MATCH($V124,'ART Forecast'!$B$131:$B$250,0),MATCH(AB$4,'ART Forecast'!$C$130:$W$130,0))*VLOOKUP($V124,'Algorithms &amp; Assumptions'!$B$10:$H$129,7,FALSE)*VLOOKUP($V124,'Algorithms &amp; Assumptions'!$B$10:$J$129,9,FALSE)*(VLOOKUP($V124,'Algorithms &amp; Assumptions'!$B$10:$C$129,2,FALSE))))</f>
        <v>8495.5482333333348</v>
      </c>
      <c r="AC124" s="63">
        <f>(INDEX('ART Totals'!$Z$251:$AT$370,MATCH($V124,'ART Totals'!$Y$251:$Y$370,0),MATCH(AC$4,'ART Totals'!$Z$250:$AT$250,0))*VLOOKUP($V124,'Algorithms &amp; Assumptions'!$B$10:$H$129,5,FALSE))
+(INDEX('ART Forecast'!$C$131:$W$250,MATCH($V124,'ART Forecast'!$B$131:$B$250,0),MATCH(AC$4,'ART Forecast'!$C$130:$W$130,0))*VLOOKUP($V124,'Algorithms &amp; Assumptions'!$B$10:$H$129,6,FALSE)*(1-VLOOKUP($V124,'Algorithms &amp; Assumptions'!$B$10:$J$129,9,FALSE))
+(INDEX('ART Forecast'!$C$131:$W$250,MATCH($V124,'ART Forecast'!$B$131:$B$250,0),MATCH(AC$4,'ART Forecast'!$C$130:$W$130,0))*VLOOKUP($V124,'Algorithms &amp; Assumptions'!$B$10:$H$129,7,FALSE)*VLOOKUP($V124,'Algorithms &amp; Assumptions'!$B$10:$J$129,9,FALSE)*(VLOOKUP($V124,'Algorithms &amp; Assumptions'!$B$10:$C$129,2,FALSE))))</f>
        <v>8485.1129733333328</v>
      </c>
    </row>
    <row r="125" spans="2:29" x14ac:dyDescent="0.35">
      <c r="B125" s="29" t="str">
        <f>'ART Totals'!B124</f>
        <v>Zimbabwe</v>
      </c>
      <c r="C125" s="25">
        <f t="shared" si="15"/>
        <v>233321.00330000007</v>
      </c>
      <c r="D125" s="25">
        <f t="shared" si="16"/>
        <v>205959.26596666686</v>
      </c>
      <c r="E125" s="25">
        <f t="shared" si="17"/>
        <v>187692.70850000007</v>
      </c>
      <c r="F125" s="25">
        <f t="shared" si="18"/>
        <v>187121.4110333334</v>
      </c>
      <c r="G125" s="25">
        <f t="shared" si="19"/>
        <v>186550.11356666673</v>
      </c>
      <c r="H125" s="25">
        <f t="shared" si="20"/>
        <v>185978.81610000005</v>
      </c>
      <c r="I125" s="25">
        <f t="shared" si="21"/>
        <v>185407.51863333338</v>
      </c>
      <c r="M125" s="29" t="str">
        <f t="shared" si="24"/>
        <v>Zimbabwe</v>
      </c>
      <c r="N125" s="62">
        <f>(INDEX('ART Totals'!$Z$128:$AT$274,MATCH($M125,'ART Totals'!$Y$128:$Y$274,0),MATCH(N$4,'ART Totals'!$Z$127:$AT$127,0))*VLOOKUP($M125,'Algorithms &amp; Assumptions'!$B$10:$H$129,5,FALSE))
+(INDEX('ART Forecast'!$C$8:$W$127,MATCH($M125,'ART Forecast'!$B$8:$B$127,0),MATCH(N$4,'ART Forecast'!$C$7:$W$7,0))*VLOOKUP($M125,'Algorithms &amp; Assumptions'!$B$10:$H$129,6,FALSE)*(1-VLOOKUP($M125,'Algorithms &amp; Assumptions'!$B$10:$J$129,9,FALSE))
+(INDEX('ART Forecast'!$C$8:$W$127,MATCH($M125,'ART Forecast'!$B$8:$B$127,0),MATCH(N$4,'ART Forecast'!$C$7:$W$7,0))*VLOOKUP($M125,'Algorithms &amp; Assumptions'!$B$10:$H$129,7,FALSE)*VLOOKUP($M125,'Algorithms &amp; Assumptions'!$B$10:$J$129,9,FALSE)*(VLOOKUP($M125,'Algorithms &amp; Assumptions'!$B$10:$C$129,2,FALSE))))</f>
        <v>223567.58820000006</v>
      </c>
      <c r="O125" s="62">
        <f>(INDEX('ART Totals'!$Z$128:$AT$274,MATCH($M125,'ART Totals'!$Y$128:$Y$274,0),MATCH(O$4,'ART Totals'!$Z$127:$AT$127,0))*VLOOKUP($M125,'Algorithms &amp; Assumptions'!$B$10:$H$129,5,FALSE))
+(INDEX('ART Forecast'!$C$8:$W$127,MATCH($M125,'ART Forecast'!$B$8:$B$127,0),MATCH(O$4,'ART Forecast'!$C$7:$W$7,0))*VLOOKUP($M125,'Algorithms &amp; Assumptions'!$B$10:$H$129,6,FALSE)*(1-VLOOKUP($M125,'Algorithms &amp; Assumptions'!$B$10:$J$129,9,FALSE))
+(INDEX('ART Forecast'!$C$8:$W$127,MATCH($M125,'ART Forecast'!$B$8:$B$127,0),MATCH(O$4,'ART Forecast'!$C$7:$W$7,0))*VLOOKUP($M125,'Algorithms &amp; Assumptions'!$B$10:$H$129,7,FALSE)*VLOOKUP($M125,'Algorithms &amp; Assumptions'!$B$10:$J$129,9,FALSE)*(VLOOKUP($M125,'Algorithms &amp; Assumptions'!$B$10:$C$129,2,FALSE))))</f>
        <v>198535.26000000018</v>
      </c>
      <c r="P125" s="62">
        <f>(INDEX('ART Totals'!$Z$128:$AT$274,MATCH($M125,'ART Totals'!$Y$128:$Y$274,0),MATCH(P$4,'ART Totals'!$Z$127:$AT$127,0))*VLOOKUP($M125,'Algorithms &amp; Assumptions'!$B$10:$H$129,5,FALSE))
+(INDEX('ART Forecast'!$C$8:$W$127,MATCH($M125,'ART Forecast'!$B$8:$B$127,0),MATCH(P$4,'ART Forecast'!$C$7:$W$7,0))*VLOOKUP($M125,'Algorithms &amp; Assumptions'!$B$10:$H$129,6,FALSE)*(1-VLOOKUP($M125,'Algorithms &amp; Assumptions'!$B$10:$J$129,9,FALSE))
+(INDEX('ART Forecast'!$C$8:$W$127,MATCH($M125,'ART Forecast'!$B$8:$B$127,0),MATCH(P$4,'ART Forecast'!$C$7:$W$7,0))*VLOOKUP($M125,'Algorithms &amp; Assumptions'!$B$10:$H$129,7,FALSE)*VLOOKUP($M125,'Algorithms &amp; Assumptions'!$B$10:$J$129,9,FALSE)*(VLOOKUP($M125,'Algorithms &amp; Assumptions'!$B$10:$C$129,2,FALSE))))</f>
        <v>180840.00000000006</v>
      </c>
      <c r="Q125" s="62">
        <f>(INDEX('ART Totals'!$Z$128:$AT$274,MATCH($M125,'ART Totals'!$Y$128:$Y$274,0),MATCH(Q$4,'ART Totals'!$Z$127:$AT$127,0))*VLOOKUP($M125,'Algorithms &amp; Assumptions'!$B$10:$H$129,5,FALSE))
+(INDEX('ART Forecast'!$C$8:$W$127,MATCH($M125,'ART Forecast'!$B$8:$B$127,0),MATCH(Q$4,'ART Forecast'!$C$7:$W$7,0))*VLOOKUP($M125,'Algorithms &amp; Assumptions'!$B$10:$H$129,6,FALSE)*(1-VLOOKUP($M125,'Algorithms &amp; Assumptions'!$B$10:$J$129,9,FALSE))
+(INDEX('ART Forecast'!$C$8:$W$127,MATCH($M125,'ART Forecast'!$B$8:$B$127,0),MATCH(Q$4,'ART Forecast'!$C$7:$W$7,0))*VLOOKUP($M125,'Algorithms &amp; Assumptions'!$B$10:$H$129,7,FALSE)*VLOOKUP($M125,'Algorithms &amp; Assumptions'!$B$10:$J$129,9,FALSE)*(VLOOKUP($M125,'Algorithms &amp; Assumptions'!$B$10:$C$129,2,FALSE))))</f>
        <v>180840.00000000006</v>
      </c>
      <c r="R125" s="62">
        <f>(INDEX('ART Totals'!$Z$128:$AT$274,MATCH($M125,'ART Totals'!$Y$128:$Y$274,0),MATCH(R$4,'ART Totals'!$Z$127:$AT$127,0))*VLOOKUP($M125,'Algorithms &amp; Assumptions'!$B$10:$H$129,5,FALSE))
+(INDEX('ART Forecast'!$C$8:$W$127,MATCH($M125,'ART Forecast'!$B$8:$B$127,0),MATCH(R$4,'ART Forecast'!$C$7:$W$7,0))*VLOOKUP($M125,'Algorithms &amp; Assumptions'!$B$10:$H$129,6,FALSE)*(1-VLOOKUP($M125,'Algorithms &amp; Assumptions'!$B$10:$J$129,9,FALSE))
+(INDEX('ART Forecast'!$C$8:$W$127,MATCH($M125,'ART Forecast'!$B$8:$B$127,0),MATCH(R$4,'ART Forecast'!$C$7:$W$7,0))*VLOOKUP($M125,'Algorithms &amp; Assumptions'!$B$10:$H$129,7,FALSE)*VLOOKUP($M125,'Algorithms &amp; Assumptions'!$B$10:$J$129,9,FALSE)*(VLOOKUP($M125,'Algorithms &amp; Assumptions'!$B$10:$C$129,2,FALSE))))</f>
        <v>180840.00000000006</v>
      </c>
      <c r="S125" s="62">
        <f>(INDEX('ART Totals'!$Z$128:$AT$274,MATCH($M125,'ART Totals'!$Y$128:$Y$274,0),MATCH(S$4,'ART Totals'!$Z$127:$AT$127,0))*VLOOKUP($M125,'Algorithms &amp; Assumptions'!$B$10:$H$129,5,FALSE))
+(INDEX('ART Forecast'!$C$8:$W$127,MATCH($M125,'ART Forecast'!$B$8:$B$127,0),MATCH(S$4,'ART Forecast'!$C$7:$W$7,0))*VLOOKUP($M125,'Algorithms &amp; Assumptions'!$B$10:$H$129,6,FALSE)*(1-VLOOKUP($M125,'Algorithms &amp; Assumptions'!$B$10:$J$129,9,FALSE))
+(INDEX('ART Forecast'!$C$8:$W$127,MATCH($M125,'ART Forecast'!$B$8:$B$127,0),MATCH(S$4,'ART Forecast'!$C$7:$W$7,0))*VLOOKUP($M125,'Algorithms &amp; Assumptions'!$B$10:$H$129,7,FALSE)*VLOOKUP($M125,'Algorithms &amp; Assumptions'!$B$10:$J$129,9,FALSE)*(VLOOKUP($M125,'Algorithms &amp; Assumptions'!$B$10:$C$129,2,FALSE))))</f>
        <v>180840.00000000006</v>
      </c>
      <c r="T125" s="62">
        <f>(INDEX('ART Totals'!$Z$128:$AT$274,MATCH($M125,'ART Totals'!$Y$128:$Y$274,0),MATCH(T$4,'ART Totals'!$Z$127:$AT$127,0))*VLOOKUP($M125,'Algorithms &amp; Assumptions'!$B$10:$H$129,5,FALSE))
+(INDEX('ART Forecast'!$C$8:$W$127,MATCH($M125,'ART Forecast'!$B$8:$B$127,0),MATCH(T$4,'ART Forecast'!$C$7:$W$7,0))*VLOOKUP($M125,'Algorithms &amp; Assumptions'!$B$10:$H$129,6,FALSE)*(1-VLOOKUP($M125,'Algorithms &amp; Assumptions'!$B$10:$J$129,9,FALSE))
+(INDEX('ART Forecast'!$C$8:$W$127,MATCH($M125,'ART Forecast'!$B$8:$B$127,0),MATCH(T$4,'ART Forecast'!$C$7:$W$7,0))*VLOOKUP($M125,'Algorithms &amp; Assumptions'!$B$10:$H$129,7,FALSE)*VLOOKUP($M125,'Algorithms &amp; Assumptions'!$B$10:$J$129,9,FALSE)*(VLOOKUP($M125,'Algorithms &amp; Assumptions'!$B$10:$C$129,2,FALSE))))</f>
        <v>180840.00000000006</v>
      </c>
      <c r="U125" s="6"/>
      <c r="V125" s="29" t="str">
        <f t="shared" si="25"/>
        <v>Zimbabwe</v>
      </c>
      <c r="W125" s="63">
        <f>(INDEX('ART Totals'!$Z$251:$AT$370,MATCH($V125,'ART Totals'!$Y$251:$Y$370,0),MATCH(W$4,'ART Totals'!$Z$250:$AT$250,0))*VLOOKUP($V125,'Algorithms &amp; Assumptions'!$B$10:$H$129,5,FALSE))
+(INDEX('ART Forecast'!$C$131:$W$250,MATCH($V125,'ART Forecast'!$B$131:$B$250,0),MATCH(W$4,'ART Forecast'!$C$130:$W$130,0))*VLOOKUP($V125,'Algorithms &amp; Assumptions'!$B$10:$H$129,6,FALSE)*(1-VLOOKUP($V125,'Algorithms &amp; Assumptions'!$B$10:$J$129,9,FALSE))
+(INDEX('ART Forecast'!$C$131:$W$250,MATCH($V125,'ART Forecast'!$B$131:$B$250,0),MATCH(W$4,'ART Forecast'!$C$130:$W$130,0))*VLOOKUP($V125,'Algorithms &amp; Assumptions'!$B$10:$H$129,7,FALSE)*VLOOKUP($V125,'Algorithms &amp; Assumptions'!$B$10:$J$129,9,FALSE)*(VLOOKUP($V125,'Algorithms &amp; Assumptions'!$B$10:$C$129,2,FALSE))))</f>
        <v>9753.415100000002</v>
      </c>
      <c r="X125" s="63">
        <f>(INDEX('ART Totals'!$Z$251:$AT$370,MATCH($V125,'ART Totals'!$Y$251:$Y$370,0),MATCH(X$4,'ART Totals'!$Z$250:$AT$250,0))*VLOOKUP($V125,'Algorithms &amp; Assumptions'!$B$10:$H$129,5,FALSE))
+(INDEX('ART Forecast'!$C$131:$W$250,MATCH($V125,'ART Forecast'!$B$131:$B$250,0),MATCH(X$4,'ART Forecast'!$C$130:$W$130,0))*VLOOKUP($V125,'Algorithms &amp; Assumptions'!$B$10:$H$129,6,FALSE)*(1-VLOOKUP($V125,'Algorithms &amp; Assumptions'!$B$10:$J$129,9,FALSE))
+(INDEX('ART Forecast'!$C$131:$W$250,MATCH($V125,'ART Forecast'!$B$131:$B$250,0),MATCH(X$4,'ART Forecast'!$C$130:$W$130,0))*VLOOKUP($V125,'Algorithms &amp; Assumptions'!$B$10:$H$129,7,FALSE)*VLOOKUP($V125,'Algorithms &amp; Assumptions'!$B$10:$J$129,9,FALSE)*(VLOOKUP($V125,'Algorithms &amp; Assumptions'!$B$10:$C$129,2,FALSE))))</f>
        <v>7424.0059666666639</v>
      </c>
      <c r="Y125" s="63">
        <f>(INDEX('ART Totals'!$Z$251:$AT$370,MATCH($V125,'ART Totals'!$Y$251:$Y$370,0),MATCH(Y$4,'ART Totals'!$Z$250:$AT$250,0))*VLOOKUP($V125,'Algorithms &amp; Assumptions'!$B$10:$H$129,5,FALSE))
+(INDEX('ART Forecast'!$C$131:$W$250,MATCH($V125,'ART Forecast'!$B$131:$B$250,0),MATCH(Y$4,'ART Forecast'!$C$130:$W$130,0))*VLOOKUP($V125,'Algorithms &amp; Assumptions'!$B$10:$H$129,6,FALSE)*(1-VLOOKUP($V125,'Algorithms &amp; Assumptions'!$B$10:$J$129,9,FALSE))
+(INDEX('ART Forecast'!$C$131:$W$250,MATCH($V125,'ART Forecast'!$B$131:$B$250,0),MATCH(Y$4,'ART Forecast'!$C$130:$W$130,0))*VLOOKUP($V125,'Algorithms &amp; Assumptions'!$B$10:$H$129,7,FALSE)*VLOOKUP($V125,'Algorithms &amp; Assumptions'!$B$10:$J$129,9,FALSE)*(VLOOKUP($V125,'Algorithms &amp; Assumptions'!$B$10:$C$129,2,FALSE))))</f>
        <v>6852.7084999999979</v>
      </c>
      <c r="Z125" s="63">
        <f>(INDEX('ART Totals'!$Z$251:$AT$370,MATCH($V125,'ART Totals'!$Y$251:$Y$370,0),MATCH(Z$4,'ART Totals'!$Z$250:$AT$250,0))*VLOOKUP($V125,'Algorithms &amp; Assumptions'!$B$10:$H$129,5,FALSE))
+(INDEX('ART Forecast'!$C$131:$W$250,MATCH($V125,'ART Forecast'!$B$131:$B$250,0),MATCH(Z$4,'ART Forecast'!$C$130:$W$130,0))*VLOOKUP($V125,'Algorithms &amp; Assumptions'!$B$10:$H$129,6,FALSE)*(1-VLOOKUP($V125,'Algorithms &amp; Assumptions'!$B$10:$J$129,9,FALSE))
+(INDEX('ART Forecast'!$C$131:$W$250,MATCH($V125,'ART Forecast'!$B$131:$B$250,0),MATCH(Z$4,'ART Forecast'!$C$130:$W$130,0))*VLOOKUP($V125,'Algorithms &amp; Assumptions'!$B$10:$H$129,7,FALSE)*VLOOKUP($V125,'Algorithms &amp; Assumptions'!$B$10:$J$129,9,FALSE)*(VLOOKUP($V125,'Algorithms &amp; Assumptions'!$B$10:$C$129,2,FALSE))))</f>
        <v>6281.4110333333329</v>
      </c>
      <c r="AA125" s="63">
        <f>(INDEX('ART Totals'!$Z$251:$AT$370,MATCH($V125,'ART Totals'!$Y$251:$Y$370,0),MATCH(AA$4,'ART Totals'!$Z$250:$AT$250,0))*VLOOKUP($V125,'Algorithms &amp; Assumptions'!$B$10:$H$129,5,FALSE))
+(INDEX('ART Forecast'!$C$131:$W$250,MATCH($V125,'ART Forecast'!$B$131:$B$250,0),MATCH(AA$4,'ART Forecast'!$C$130:$W$130,0))*VLOOKUP($V125,'Algorithms &amp; Assumptions'!$B$10:$H$129,6,FALSE)*(1-VLOOKUP($V125,'Algorithms &amp; Assumptions'!$B$10:$J$129,9,FALSE))
+(INDEX('ART Forecast'!$C$131:$W$250,MATCH($V125,'ART Forecast'!$B$131:$B$250,0),MATCH(AA$4,'ART Forecast'!$C$130:$W$130,0))*VLOOKUP($V125,'Algorithms &amp; Assumptions'!$B$10:$H$129,7,FALSE)*VLOOKUP($V125,'Algorithms &amp; Assumptions'!$B$10:$J$129,9,FALSE)*(VLOOKUP($V125,'Algorithms &amp; Assumptions'!$B$10:$C$129,2,FALSE))))</f>
        <v>5710.1135666666669</v>
      </c>
      <c r="AB125" s="63">
        <f>(INDEX('ART Totals'!$Z$251:$AT$370,MATCH($V125,'ART Totals'!$Y$251:$Y$370,0),MATCH(AB$4,'ART Totals'!$Z$250:$AT$250,0))*VLOOKUP($V125,'Algorithms &amp; Assumptions'!$B$10:$H$129,5,FALSE))
+(INDEX('ART Forecast'!$C$131:$W$250,MATCH($V125,'ART Forecast'!$B$131:$B$250,0),MATCH(AB$4,'ART Forecast'!$C$130:$W$130,0))*VLOOKUP($V125,'Algorithms &amp; Assumptions'!$B$10:$H$129,6,FALSE)*(1-VLOOKUP($V125,'Algorithms &amp; Assumptions'!$B$10:$J$129,9,FALSE))
+(INDEX('ART Forecast'!$C$131:$W$250,MATCH($V125,'ART Forecast'!$B$131:$B$250,0),MATCH(AB$4,'ART Forecast'!$C$130:$W$130,0))*VLOOKUP($V125,'Algorithms &amp; Assumptions'!$B$10:$H$129,7,FALSE)*VLOOKUP($V125,'Algorithms &amp; Assumptions'!$B$10:$J$129,9,FALSE)*(VLOOKUP($V125,'Algorithms &amp; Assumptions'!$B$10:$C$129,2,FALSE))))</f>
        <v>5138.8160999999936</v>
      </c>
      <c r="AC125" s="63">
        <f>(INDEX('ART Totals'!$Z$251:$AT$370,MATCH($V125,'ART Totals'!$Y$251:$Y$370,0),MATCH(AC$4,'ART Totals'!$Z$250:$AT$250,0))*VLOOKUP($V125,'Algorithms &amp; Assumptions'!$B$10:$H$129,5,FALSE))
+(INDEX('ART Forecast'!$C$131:$W$250,MATCH($V125,'ART Forecast'!$B$131:$B$250,0),MATCH(AC$4,'ART Forecast'!$C$130:$W$130,0))*VLOOKUP($V125,'Algorithms &amp; Assumptions'!$B$10:$H$129,6,FALSE)*(1-VLOOKUP($V125,'Algorithms &amp; Assumptions'!$B$10:$J$129,9,FALSE))
+(INDEX('ART Forecast'!$C$131:$W$250,MATCH($V125,'ART Forecast'!$B$131:$B$250,0),MATCH(AC$4,'ART Forecast'!$C$130:$W$130,0))*VLOOKUP($V125,'Algorithms &amp; Assumptions'!$B$10:$H$129,7,FALSE)*VLOOKUP($V125,'Algorithms &amp; Assumptions'!$B$10:$J$129,9,FALSE)*(VLOOKUP($V125,'Algorithms &amp; Assumptions'!$B$10:$C$129,2,FALSE))))</f>
        <v>4567.5186333333286</v>
      </c>
    </row>
  </sheetData>
  <sheetProtection algorithmName="SHA-512" hashValue="gKcP7Vs6gVknjPJrGrtgiVIH3ZnpvHlHA++84/GY+z5tdQ/EkCGP+eIEn/UBHD5QSsqcUVZW7OIjDFKrTByYXA==" saltValue="LArulxoj/GPYZYCyndvQWQ==" spinCount="100000" sheet="1" objects="1" scenarios="1"/>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BF8A4B-BCE2-4D15-B5F8-DE4880C2951A}">
  <sheetPr>
    <tabColor theme="0" tint="-4.9989318521683403E-2"/>
    <pageSetUpPr autoPageBreaks="0"/>
  </sheetPr>
  <dimension ref="B1:W251"/>
  <sheetViews>
    <sheetView showGridLines="0" zoomScaleNormal="100" workbookViewId="0">
      <pane ySplit="7" topLeftCell="A8" activePane="bottomLeft" state="frozen"/>
      <selection activeCell="R4" sqref="A3:R5"/>
      <selection pane="bottomLeft" activeCell="A8" sqref="A8"/>
    </sheetView>
  </sheetViews>
  <sheetFormatPr defaultColWidth="9.08984375" defaultRowHeight="14.5" x14ac:dyDescent="0.35"/>
  <cols>
    <col min="1" max="1" width="4" style="1" customWidth="1"/>
    <col min="2" max="2" width="17.453125" style="1" customWidth="1"/>
    <col min="3" max="12" width="9.36328125" style="1" customWidth="1"/>
    <col min="13" max="14" width="10" style="1" bestFit="1" customWidth="1"/>
    <col min="15" max="15" width="10.08984375" style="1" customWidth="1"/>
    <col min="16" max="17" width="9.08984375" style="1"/>
    <col min="18" max="18" width="10" style="1" bestFit="1" customWidth="1"/>
    <col min="19" max="19" width="9.08984375" style="1"/>
    <col min="20" max="20" width="9.54296875" style="1" bestFit="1" customWidth="1"/>
    <col min="21" max="23" width="9.453125" style="1" customWidth="1"/>
    <col min="24" max="16384" width="9.08984375" style="1"/>
  </cols>
  <sheetData>
    <row r="1" spans="2:23" s="58" customFormat="1" ht="33" customHeight="1" x14ac:dyDescent="0.35">
      <c r="B1" s="97" t="s">
        <v>89</v>
      </c>
    </row>
    <row r="2" spans="2:23" ht="11.25" customHeight="1" x14ac:dyDescent="0.35">
      <c r="C2" s="2"/>
      <c r="D2" s="2"/>
      <c r="E2" s="2"/>
      <c r="F2" s="2"/>
      <c r="G2" s="2"/>
      <c r="H2" s="2"/>
      <c r="I2" s="2"/>
      <c r="J2" s="2"/>
      <c r="K2" s="2"/>
      <c r="L2" s="2"/>
      <c r="M2" s="2"/>
      <c r="N2" s="2"/>
      <c r="O2" s="2"/>
      <c r="P2" s="2"/>
    </row>
    <row r="3" spans="2:23" ht="15" customHeight="1" x14ac:dyDescent="0.35">
      <c r="B3" s="59" t="s">
        <v>104</v>
      </c>
      <c r="K3" s="124" t="s">
        <v>120</v>
      </c>
      <c r="L3" s="124"/>
      <c r="M3" s="125" t="s">
        <v>88</v>
      </c>
      <c r="N3" s="125"/>
      <c r="O3" s="125"/>
    </row>
    <row r="4" spans="2:23" x14ac:dyDescent="0.35">
      <c r="B4" s="10" t="s">
        <v>136</v>
      </c>
      <c r="K4" s="124"/>
      <c r="L4" s="124"/>
      <c r="M4" s="125" t="s">
        <v>95</v>
      </c>
      <c r="N4" s="125"/>
      <c r="O4" s="125"/>
    </row>
    <row r="5" spans="2:23" ht="11.25" customHeight="1" x14ac:dyDescent="0.35">
      <c r="C5" s="2"/>
      <c r="D5" s="2"/>
      <c r="E5" s="2"/>
      <c r="F5" s="2"/>
      <c r="G5" s="2"/>
      <c r="H5" s="2"/>
      <c r="I5" s="2"/>
      <c r="J5" s="2"/>
      <c r="K5" s="2"/>
      <c r="L5" s="2"/>
      <c r="M5" s="2"/>
      <c r="N5" s="2"/>
      <c r="O5" s="2"/>
      <c r="P5" s="2"/>
    </row>
    <row r="6" spans="2:23" x14ac:dyDescent="0.35">
      <c r="B6" s="3" t="s">
        <v>88</v>
      </c>
      <c r="C6" s="2"/>
      <c r="D6" s="2"/>
      <c r="E6" s="2"/>
      <c r="G6" s="86" t="s">
        <v>138</v>
      </c>
      <c r="H6" s="86"/>
      <c r="I6" s="86"/>
      <c r="J6" s="86"/>
      <c r="K6" s="86"/>
      <c r="L6" s="86"/>
      <c r="M6" s="86"/>
      <c r="N6" s="86"/>
      <c r="O6" s="86"/>
      <c r="P6" s="86"/>
      <c r="Q6" s="86"/>
      <c r="R6" s="86"/>
      <c r="S6" s="86"/>
      <c r="T6" s="86"/>
      <c r="U6" s="86"/>
      <c r="V6" s="86"/>
      <c r="W6" s="86"/>
    </row>
    <row r="7" spans="2:23" x14ac:dyDescent="0.35">
      <c r="B7" s="19" t="s">
        <v>2</v>
      </c>
      <c r="C7" s="16">
        <v>2010</v>
      </c>
      <c r="D7" s="16">
        <v>2011</v>
      </c>
      <c r="E7" s="16">
        <v>2012</v>
      </c>
      <c r="F7" s="16">
        <v>2013</v>
      </c>
      <c r="G7" s="16">
        <v>2014</v>
      </c>
      <c r="H7" s="16">
        <v>2015</v>
      </c>
      <c r="I7" s="16">
        <v>2016</v>
      </c>
      <c r="J7" s="16">
        <v>2017</v>
      </c>
      <c r="K7" s="16">
        <v>2018</v>
      </c>
      <c r="L7" s="16">
        <v>2019</v>
      </c>
      <c r="M7" s="16">
        <v>2020</v>
      </c>
      <c r="N7" s="16">
        <v>2021</v>
      </c>
      <c r="O7" s="16">
        <v>2022</v>
      </c>
      <c r="P7" s="16">
        <v>2023</v>
      </c>
      <c r="Q7" s="16">
        <v>2024</v>
      </c>
      <c r="R7" s="16">
        <v>2025</v>
      </c>
      <c r="S7" s="16">
        <v>2026</v>
      </c>
      <c r="T7" s="16">
        <v>2027</v>
      </c>
      <c r="U7" s="16">
        <v>2028</v>
      </c>
      <c r="V7" s="16">
        <v>2029</v>
      </c>
      <c r="W7" s="16">
        <v>2030</v>
      </c>
    </row>
    <row r="8" spans="2:23" x14ac:dyDescent="0.35">
      <c r="B8" s="18" t="str">
        <f>Countries!B4</f>
        <v>Afghanistan</v>
      </c>
      <c r="C8" s="47">
        <f>IF(C$7&lt;='Algorithms &amp; Assumptions'!$C$3,INDEX(PLHIV!$H$10:$AB$249,MATCH($B8&amp;"Adults",PLHIV!$F$10:$F$249,0),MATCH(C$7,PLHIV!$H$9:$AC$9,0)),"N/A")</f>
        <v>7500</v>
      </c>
      <c r="D8" s="47">
        <f>IF(D$7&lt;='Algorithms &amp; Assumptions'!$C$3,INDEX(PLHIV!$H$10:$AB$249,MATCH($B8&amp;"Adults",PLHIV!$F$10:$F$249,0),MATCH(D$7,PLHIV!$H$9:$AC$9,0)),"N/A")</f>
        <v>7900</v>
      </c>
      <c r="E8" s="47">
        <f>IF(E$7&lt;='Algorithms &amp; Assumptions'!$C$3,INDEX(PLHIV!$H$10:$AB$249,MATCH($B8&amp;"Adults",PLHIV!$F$10:$F$249,0),MATCH(E$7,PLHIV!$H$9:$AC$9,0)),"N/A")</f>
        <v>8300</v>
      </c>
      <c r="F8" s="47">
        <f>IF(F$7&lt;='Algorithms &amp; Assumptions'!$C$3,INDEX(PLHIV!$H$10:$AB$249,MATCH($B8&amp;"Adults",PLHIV!$F$10:$F$249,0),MATCH(F$7,PLHIV!$H$9:$AC$9,0)),"N/A")</f>
        <v>8700</v>
      </c>
      <c r="G8" s="47">
        <f>IF(G$7&lt;='Algorithms &amp; Assumptions'!$C$3,INDEX(PLHIV!$H$10:$AB$249,MATCH($B8&amp;"Adults",PLHIV!$F$10:$F$249,0),MATCH(G$7,PLHIV!$H$9:$AC$9,0)),FORECAST(G$7,D8:F8,D$7:F$7))</f>
        <v>9100</v>
      </c>
      <c r="H8" s="47">
        <f>IF(H$7&lt;='Algorithms &amp; Assumptions'!$C$3,INDEX(PLHIV!$H$10:$AB$249,MATCH($B8&amp;"Adults",PLHIV!$F$10:$F$249,0),MATCH(H$7,PLHIV!$H$9:$AC$9,0)),FORECAST(H$7,E8:G8,E$7:G$7))</f>
        <v>9400</v>
      </c>
      <c r="I8" s="47">
        <f>IF(I$7&lt;='Algorithms &amp; Assumptions'!$C$3,INDEX(PLHIV!$H$10:$AB$249,MATCH($B8&amp;"Adults",PLHIV!$F$10:$F$249,0),MATCH(I$7,PLHIV!$H$9:$AC$9,0)),FORECAST(I$7,F8:H8,F$7:H$7))</f>
        <v>9800</v>
      </c>
      <c r="J8" s="47">
        <f>IF(J$7&lt;='Algorithms &amp; Assumptions'!$C$3,INDEX(PLHIV!$H$10:$AB$249,MATCH($B8&amp;"Adults",PLHIV!$F$10:$F$249,0),MATCH(J$7,PLHIV!$H$9:$AC$9,0)),FORECAST(J$7,G8:I8,G$7:I$7))</f>
        <v>10000</v>
      </c>
      <c r="K8" s="47">
        <f>IF(K$7&lt;='Algorithms &amp; Assumptions'!$C$3,INDEX(PLHIV!$H$10:$AB$249,MATCH($B8&amp;"Adults",PLHIV!$F$10:$F$249,0),MATCH(K$7,PLHIV!$H$9:$AC$9,0)),FORECAST(K$7,H8:J8,H$7:J$7))</f>
        <v>10000</v>
      </c>
      <c r="L8" s="47">
        <f>IF(L$7&lt;='Algorithms &amp; Assumptions'!$C$3,INDEX(PLHIV!$H$10:$AB$249,MATCH($B8&amp;"Adults",PLHIV!$F$10:$F$249,0),MATCH(L$7,PLHIV!$H$9:$AC$9,0)),FORECAST(L$7,I8:K8,I$7:K$7))</f>
        <v>11000</v>
      </c>
      <c r="M8" s="47">
        <f>IF(M$7&lt;='Algorithms &amp; Assumptions'!$C$3,INDEX(PLHIV!$H$10:$AB$249,MATCH($B8&amp;"Adults",PLHIV!$F$10:$F$249,0),MATCH(M$7,PLHIV!$H$9:$AC$9,0)),FORECAST(M$7,J8:L8,J$7:L$7))</f>
        <v>11000</v>
      </c>
      <c r="N8" s="47">
        <f>IF(N$7&lt;='Algorithms &amp; Assumptions'!$C$3,INDEX(PLHIV!$H$10:$AB$249,MATCH($B8&amp;"Adults",PLHIV!$F$10:$F$249,0),MATCH(N$7,PLHIV!$H$9:$AC$9,0)),FORECAST(N$7,K8:M8,K$7:M$7))</f>
        <v>11000</v>
      </c>
      <c r="O8" s="47">
        <f>IF(O$7&lt;='Algorithms &amp; Assumptions'!$C$3,INDEX(PLHIV!$H$10:$AB$249,MATCH($B8&amp;"Adults",PLHIV!$F$10:$F$249,0),MATCH(O$7,PLHIV!$H$9:$AC$9,0)),FORECAST(O$7,L8:N8,L$7:N$7))</f>
        <v>12000</v>
      </c>
      <c r="P8" s="47">
        <f>IF(P$7&lt;='Algorithms &amp; Assumptions'!$C$3,INDEX(PLHIV!$H$10:$AB$249,MATCH($B8&amp;"Adults",PLHIV!$F$10:$F$249,0),MATCH(P$7,PLHIV!$H$9:$AC$9,0)),FORECAST(P$7,M8:O8,M$7:O$7))</f>
        <v>12333.333333333372</v>
      </c>
      <c r="Q8" s="47">
        <f>IF(Q$7&lt;='Algorithms &amp; Assumptions'!$C$3,INDEX(PLHIV!$H$10:$AB$249,MATCH($B8&amp;"Adults",PLHIV!$F$10:$F$249,0),MATCH(Q$7,PLHIV!$H$9:$AC$9,0)),FORECAST(Q$7,N8:P8,N$7:P$7))</f>
        <v>13111.11111111124</v>
      </c>
      <c r="R8" s="47">
        <f>IF(R$7&lt;='Algorithms &amp; Assumptions'!$C$3,INDEX(PLHIV!$H$10:$AB$249,MATCH($B8&amp;"Adults",PLHIV!$F$10:$F$249,0),MATCH(R$7,PLHIV!$H$9:$AC$9,0)),FORECAST(R$7,O8:Q8,O$7:Q$7))</f>
        <v>13592.592592592584</v>
      </c>
      <c r="S8" s="47">
        <f>IF(S$7&lt;='Algorithms &amp; Assumptions'!$C$3,INDEX(PLHIV!$H$10:$AB$249,MATCH($B8&amp;"Adults",PLHIV!$F$10:$F$249,0),MATCH(S$7,PLHIV!$H$9:$AC$9,0)),FORECAST(S$7,P8:R8,P$7:R$7))</f>
        <v>14271.604938271688</v>
      </c>
      <c r="T8" s="47">
        <f>IF(T$7&lt;='Algorithms &amp; Assumptions'!$C$3,INDEX(PLHIV!$H$10:$AB$249,MATCH($B8&amp;"Adults",PLHIV!$F$10:$F$249,0),MATCH(T$7,PLHIV!$H$9:$AC$9,0)),FORECAST(T$7,Q8:S8,Q$7:S$7))</f>
        <v>14818.930041152285</v>
      </c>
      <c r="U8" s="47">
        <f>IF(U$7&lt;='Algorithms &amp; Assumptions'!$C$3,INDEX(PLHIV!$H$10:$AB$249,MATCH($B8&amp;"Adults",PLHIV!$F$10:$F$249,0),MATCH(U$7,PLHIV!$H$9:$AC$9,0)),FORECAST(U$7,R8:T8,R$7:T$7))</f>
        <v>15454.046639231965</v>
      </c>
      <c r="V8" s="47">
        <f>IF(V$7&lt;='Algorithms &amp; Assumptions'!$C$3,INDEX(PLHIV!$H$10:$AB$249,MATCH($B8&amp;"Adults",PLHIV!$F$10:$F$249,0),MATCH(V$7,PLHIV!$H$9:$AC$9,0)),FORECAST(V$7,S8:U8,S$7:U$7))</f>
        <v>16030.635573845822</v>
      </c>
      <c r="W8" s="47">
        <f>IF(W$7&lt;='Algorithms &amp; Assumptions'!$C$3,INDEX(PLHIV!$H$10:$AB$249,MATCH($B8&amp;"Adults",PLHIV!$F$10:$F$249,0),MATCH(W$7,PLHIV!$H$9:$AC$9,0)),FORECAST(W$7,T8:V8,T$7:V$7))</f>
        <v>16646.242950770305</v>
      </c>
    </row>
    <row r="9" spans="2:23" x14ac:dyDescent="0.35">
      <c r="B9" s="18" t="str">
        <f>Countries!B5</f>
        <v>Albania</v>
      </c>
      <c r="C9" s="47">
        <f>IF(C$7&lt;='Algorithms &amp; Assumptions'!$C$3,INDEX(PLHIV!$H$10:$AB$249,MATCH($B9&amp;"Adults",PLHIV!$F$10:$F$249,0),MATCH(C$7,PLHIV!$H$9:$AC$9,0)),"N/A")</f>
        <v>1000</v>
      </c>
      <c r="D9" s="47">
        <f>IF(D$7&lt;='Algorithms &amp; Assumptions'!$C$3,INDEX(PLHIV!$H$10:$AB$249,MATCH($B9&amp;"Adults",PLHIV!$F$10:$F$249,0),MATCH(D$7,PLHIV!$H$9:$AC$9,0)),"N/A")</f>
        <v>1000</v>
      </c>
      <c r="E9" s="47">
        <f>IF(E$7&lt;='Algorithms &amp; Assumptions'!$C$3,INDEX(PLHIV!$H$10:$AB$249,MATCH($B9&amp;"Adults",PLHIV!$F$10:$F$249,0),MATCH(E$7,PLHIV!$H$9:$AC$9,0)),"N/A")</f>
        <v>1000</v>
      </c>
      <c r="F9" s="47">
        <f>IF(F$7&lt;='Algorithms &amp; Assumptions'!$C$3,INDEX(PLHIV!$H$10:$AB$249,MATCH($B9&amp;"Adults",PLHIV!$F$10:$F$249,0),MATCH(F$7,PLHIV!$H$9:$AC$9,0)),"N/A")</f>
        <v>1000</v>
      </c>
      <c r="G9" s="47">
        <f>IF(G$7&lt;='Algorithms &amp; Assumptions'!$C$3,INDEX(PLHIV!$H$10:$AB$249,MATCH($B9&amp;"Adults",PLHIV!$F$10:$F$249,0),MATCH(G$7,PLHIV!$H$9:$AC$9,0)),FORECAST(G$7,D9:F9,D$7:F$7))</f>
        <v>1000</v>
      </c>
      <c r="H9" s="47">
        <f>IF(H$7&lt;='Algorithms &amp; Assumptions'!$C$3,INDEX(PLHIV!$H$10:$AB$249,MATCH($B9&amp;"Adults",PLHIV!$F$10:$F$249,0),MATCH(H$7,PLHIV!$H$9:$AC$9,0)),FORECAST(H$7,E9:G9,E$7:G$7))</f>
        <v>1100</v>
      </c>
      <c r="I9" s="47">
        <f>IF(I$7&lt;='Algorithms &amp; Assumptions'!$C$3,INDEX(PLHIV!$H$10:$AB$249,MATCH($B9&amp;"Adults",PLHIV!$F$10:$F$249,0),MATCH(I$7,PLHIV!$H$9:$AC$9,0)),FORECAST(I$7,F9:H9,F$7:H$7))</f>
        <v>1200</v>
      </c>
      <c r="J9" s="47">
        <f>IF(J$7&lt;='Algorithms &amp; Assumptions'!$C$3,INDEX(PLHIV!$H$10:$AB$249,MATCH($B9&amp;"Adults",PLHIV!$F$10:$F$249,0),MATCH(J$7,PLHIV!$H$9:$AC$9,0)),FORECAST(J$7,G9:I9,G$7:I$7))</f>
        <v>1200</v>
      </c>
      <c r="K9" s="47">
        <f>IF(K$7&lt;='Algorithms &amp; Assumptions'!$C$3,INDEX(PLHIV!$H$10:$AB$249,MATCH($B9&amp;"Adults",PLHIV!$F$10:$F$249,0),MATCH(K$7,PLHIV!$H$9:$AC$9,0)),FORECAST(K$7,H9:J9,H$7:J$7))</f>
        <v>1300</v>
      </c>
      <c r="L9" s="47">
        <f>IF(L$7&lt;='Algorithms &amp; Assumptions'!$C$3,INDEX(PLHIV!$H$10:$AB$249,MATCH($B9&amp;"Adults",PLHIV!$F$10:$F$249,0),MATCH(L$7,PLHIV!$H$9:$AC$9,0)),FORECAST(L$7,I9:K9,I$7:K$7))</f>
        <v>1300</v>
      </c>
      <c r="M9" s="47">
        <f>IF(M$7&lt;='Algorithms &amp; Assumptions'!$C$3,INDEX(PLHIV!$H$10:$AB$249,MATCH($B9&amp;"Adults",PLHIV!$F$10:$F$249,0),MATCH(M$7,PLHIV!$H$9:$AC$9,0)),FORECAST(M$7,J9:L9,J$7:L$7))</f>
        <v>1400</v>
      </c>
      <c r="N9" s="47">
        <f>IF(N$7&lt;='Algorithms &amp; Assumptions'!$C$3,INDEX(PLHIV!$H$10:$AB$249,MATCH($B9&amp;"Adults",PLHIV!$F$10:$F$249,0),MATCH(N$7,PLHIV!$H$9:$AC$9,0)),FORECAST(N$7,K9:M9,K$7:M$7))</f>
        <v>1400</v>
      </c>
      <c r="O9" s="47">
        <f>IF(O$7&lt;='Algorithms &amp; Assumptions'!$C$3,INDEX(PLHIV!$H$10:$AB$249,MATCH($B9&amp;"Adults",PLHIV!$F$10:$F$249,0),MATCH(O$7,PLHIV!$H$9:$AC$9,0)),FORECAST(O$7,L9:N9,L$7:N$7))</f>
        <v>1500</v>
      </c>
      <c r="P9" s="47">
        <f>IF(P$7&lt;='Algorithms &amp; Assumptions'!$C$3,INDEX(PLHIV!$H$10:$AB$249,MATCH($B9&amp;"Adults",PLHIV!$F$10:$F$249,0),MATCH(P$7,PLHIV!$H$9:$AC$9,0)),FORECAST(P$7,M9:O9,M$7:O$7))</f>
        <v>1533.3333333333285</v>
      </c>
      <c r="Q9" s="47">
        <f>IF(Q$7&lt;='Algorithms &amp; Assumptions'!$C$3,INDEX(PLHIV!$H$10:$AB$249,MATCH($B9&amp;"Adults",PLHIV!$F$10:$F$249,0),MATCH(Q$7,PLHIV!$H$9:$AC$9,0)),FORECAST(Q$7,N9:P9,N$7:P$7))</f>
        <v>1611.1111111110949</v>
      </c>
      <c r="R9" s="47">
        <f>IF(R$7&lt;='Algorithms &amp; Assumptions'!$C$3,INDEX(PLHIV!$H$10:$AB$249,MATCH($B9&amp;"Adults",PLHIV!$F$10:$F$249,0),MATCH(R$7,PLHIV!$H$9:$AC$9,0)),FORECAST(R$7,O9:Q9,O$7:Q$7))</f>
        <v>1659.2592592592409</v>
      </c>
      <c r="S9" s="47">
        <f>IF(S$7&lt;='Algorithms &amp; Assumptions'!$C$3,INDEX(PLHIV!$H$10:$AB$249,MATCH($B9&amp;"Adults",PLHIV!$F$10:$F$249,0),MATCH(S$7,PLHIV!$H$9:$AC$9,0)),FORECAST(S$7,P9:R9,P$7:R$7))</f>
        <v>1727.1604938271339</v>
      </c>
      <c r="T9" s="47">
        <f>IF(T$7&lt;='Algorithms &amp; Assumptions'!$C$3,INDEX(PLHIV!$H$10:$AB$249,MATCH($B9&amp;"Adults",PLHIV!$F$10:$F$249,0),MATCH(T$7,PLHIV!$H$9:$AC$9,0)),FORECAST(T$7,Q9:S9,Q$7:S$7))</f>
        <v>1781.8930041151907</v>
      </c>
      <c r="U9" s="47">
        <f>IF(U$7&lt;='Algorithms &amp; Assumptions'!$C$3,INDEX(PLHIV!$H$10:$AB$249,MATCH($B9&amp;"Adults",PLHIV!$F$10:$F$249,0),MATCH(U$7,PLHIV!$H$9:$AC$9,0)),FORECAST(U$7,R9:T9,R$7:T$7))</f>
        <v>1845.4046639231383</v>
      </c>
      <c r="V9" s="47">
        <f>IF(V$7&lt;='Algorithms &amp; Assumptions'!$C$3,INDEX(PLHIV!$H$10:$AB$249,MATCH($B9&amp;"Adults",PLHIV!$F$10:$F$249,0),MATCH(V$7,PLHIV!$H$9:$AC$9,0)),FORECAST(V$7,S9:U9,S$7:U$7))</f>
        <v>1903.063557384492</v>
      </c>
      <c r="W9" s="47">
        <f>IF(W$7&lt;='Algorithms &amp; Assumptions'!$C$3,INDEX(PLHIV!$H$10:$AB$249,MATCH($B9&amp;"Adults",PLHIV!$F$10:$F$249,0),MATCH(W$7,PLHIV!$H$9:$AC$9,0)),FORECAST(W$7,T9:V9,T$7:V$7))</f>
        <v>1964.6242950769083</v>
      </c>
    </row>
    <row r="10" spans="2:23" x14ac:dyDescent="0.35">
      <c r="B10" s="18" t="str">
        <f>Countries!B6</f>
        <v>Algeria</v>
      </c>
      <c r="C10" s="47">
        <f>IF(C$7&lt;='Algorithms &amp; Assumptions'!$C$3,INDEX(PLHIV!$H$10:$AB$249,MATCH($B10&amp;"Adults",PLHIV!$F$10:$F$249,0),MATCH(C$7,PLHIV!$H$9:$AC$9,0)),"N/A")</f>
        <v>9300</v>
      </c>
      <c r="D10" s="47">
        <f>IF(D$7&lt;='Algorithms &amp; Assumptions'!$C$3,INDEX(PLHIV!$H$10:$AB$249,MATCH($B10&amp;"Adults",PLHIV!$F$10:$F$249,0),MATCH(D$7,PLHIV!$H$9:$AC$9,0)),"N/A")</f>
        <v>10000</v>
      </c>
      <c r="E10" s="47">
        <f>IF(E$7&lt;='Algorithms &amp; Assumptions'!$C$3,INDEX(PLHIV!$H$10:$AB$249,MATCH($B10&amp;"Adults",PLHIV!$F$10:$F$249,0),MATCH(E$7,PLHIV!$H$9:$AC$9,0)),"N/A")</f>
        <v>12000</v>
      </c>
      <c r="F10" s="47">
        <f>IF(F$7&lt;='Algorithms &amp; Assumptions'!$C$3,INDEX(PLHIV!$H$10:$AB$249,MATCH($B10&amp;"Adults",PLHIV!$F$10:$F$249,0),MATCH(F$7,PLHIV!$H$9:$AC$9,0)),"N/A")</f>
        <v>13000</v>
      </c>
      <c r="G10" s="47">
        <f>IF(G$7&lt;='Algorithms &amp; Assumptions'!$C$3,INDEX(PLHIV!$H$10:$AB$249,MATCH($B10&amp;"Adults",PLHIV!$F$10:$F$249,0),MATCH(G$7,PLHIV!$H$9:$AC$9,0)),FORECAST(G$7,D10:F10,D$7:F$7))</f>
        <v>14000</v>
      </c>
      <c r="H10" s="47">
        <f>IF(H$7&lt;='Algorithms &amp; Assumptions'!$C$3,INDEX(PLHIV!$H$10:$AB$249,MATCH($B10&amp;"Adults",PLHIV!$F$10:$F$249,0),MATCH(H$7,PLHIV!$H$9:$AC$9,0)),FORECAST(H$7,E10:G10,E$7:G$7))</f>
        <v>16000</v>
      </c>
      <c r="I10" s="47">
        <f>IF(I$7&lt;='Algorithms &amp; Assumptions'!$C$3,INDEX(PLHIV!$H$10:$AB$249,MATCH($B10&amp;"Adults",PLHIV!$F$10:$F$249,0),MATCH(I$7,PLHIV!$H$9:$AC$9,0)),FORECAST(I$7,F10:H10,F$7:H$7))</f>
        <v>17000</v>
      </c>
      <c r="J10" s="47">
        <f>IF(J$7&lt;='Algorithms &amp; Assumptions'!$C$3,INDEX(PLHIV!$H$10:$AB$249,MATCH($B10&amp;"Adults",PLHIV!$F$10:$F$249,0),MATCH(J$7,PLHIV!$H$9:$AC$9,0)),FORECAST(J$7,G10:I10,G$7:I$7))</f>
        <v>19000</v>
      </c>
      <c r="K10" s="47">
        <f>IF(K$7&lt;='Algorithms &amp; Assumptions'!$C$3,INDEX(PLHIV!$H$10:$AB$249,MATCH($B10&amp;"Adults",PLHIV!$F$10:$F$249,0),MATCH(K$7,PLHIV!$H$9:$AC$9,0)),FORECAST(K$7,H10:J10,H$7:J$7))</f>
        <v>20000</v>
      </c>
      <c r="L10" s="47">
        <f>IF(L$7&lt;='Algorithms &amp; Assumptions'!$C$3,INDEX(PLHIV!$H$10:$AB$249,MATCH($B10&amp;"Adults",PLHIV!$F$10:$F$249,0),MATCH(L$7,PLHIV!$H$9:$AC$9,0)),FORECAST(L$7,I10:K10,I$7:K$7))</f>
        <v>22000</v>
      </c>
      <c r="M10" s="47">
        <f>IF(M$7&lt;='Algorithms &amp; Assumptions'!$C$3,INDEX(PLHIV!$H$10:$AB$249,MATCH($B10&amp;"Adults",PLHIV!$F$10:$F$249,0),MATCH(M$7,PLHIV!$H$9:$AC$9,0)),FORECAST(M$7,J10:L10,J$7:L$7))</f>
        <v>23000</v>
      </c>
      <c r="N10" s="47">
        <f>IF(N$7&lt;='Algorithms &amp; Assumptions'!$C$3,INDEX(PLHIV!$H$10:$AB$249,MATCH($B10&amp;"Adults",PLHIV!$F$10:$F$249,0),MATCH(N$7,PLHIV!$H$9:$AC$9,0)),FORECAST(N$7,K10:M10,K$7:M$7))</f>
        <v>25000</v>
      </c>
      <c r="O10" s="47">
        <f>IF(O$7&lt;='Algorithms &amp; Assumptions'!$C$3,INDEX(PLHIV!$H$10:$AB$249,MATCH($B10&amp;"Adults",PLHIV!$F$10:$F$249,0),MATCH(O$7,PLHIV!$H$9:$AC$9,0)),FORECAST(O$7,L10:N10,L$7:N$7))</f>
        <v>27000</v>
      </c>
      <c r="P10" s="47">
        <f>IF(P$7&lt;='Algorithms &amp; Assumptions'!$C$3,INDEX(PLHIV!$H$10:$AB$249,MATCH($B10&amp;"Adults",PLHIV!$F$10:$F$249,0),MATCH(P$7,PLHIV!$H$9:$AC$9,0)),FORECAST(P$7,M10:O10,M$7:O$7))</f>
        <v>29000</v>
      </c>
      <c r="Q10" s="47">
        <f>IF(Q$7&lt;='Algorithms &amp; Assumptions'!$C$3,INDEX(PLHIV!$H$10:$AB$249,MATCH($B10&amp;"Adults",PLHIV!$F$10:$F$249,0),MATCH(Q$7,PLHIV!$H$9:$AC$9,0)),FORECAST(Q$7,N10:P10,N$7:P$7))</f>
        <v>31000</v>
      </c>
      <c r="R10" s="47">
        <f>IF(R$7&lt;='Algorithms &amp; Assumptions'!$C$3,INDEX(PLHIV!$H$10:$AB$249,MATCH($B10&amp;"Adults",PLHIV!$F$10:$F$249,0),MATCH(R$7,PLHIV!$H$9:$AC$9,0)),FORECAST(R$7,O10:Q10,O$7:Q$7))</f>
        <v>33000</v>
      </c>
      <c r="S10" s="47">
        <f>IF(S$7&lt;='Algorithms &amp; Assumptions'!$C$3,INDEX(PLHIV!$H$10:$AB$249,MATCH($B10&amp;"Adults",PLHIV!$F$10:$F$249,0),MATCH(S$7,PLHIV!$H$9:$AC$9,0)),FORECAST(S$7,P10:R10,P$7:R$7))</f>
        <v>35000</v>
      </c>
      <c r="T10" s="47">
        <f>IF(T$7&lt;='Algorithms &amp; Assumptions'!$C$3,INDEX(PLHIV!$H$10:$AB$249,MATCH($B10&amp;"Adults",PLHIV!$F$10:$F$249,0),MATCH(T$7,PLHIV!$H$9:$AC$9,0)),FORECAST(T$7,Q10:S10,Q$7:S$7))</f>
        <v>37000</v>
      </c>
      <c r="U10" s="47">
        <f>IF(U$7&lt;='Algorithms &amp; Assumptions'!$C$3,INDEX(PLHIV!$H$10:$AB$249,MATCH($B10&amp;"Adults",PLHIV!$F$10:$F$249,0),MATCH(U$7,PLHIV!$H$9:$AC$9,0)),FORECAST(U$7,R10:T10,R$7:T$7))</f>
        <v>39000</v>
      </c>
      <c r="V10" s="47">
        <f>IF(V$7&lt;='Algorithms &amp; Assumptions'!$C$3,INDEX(PLHIV!$H$10:$AB$249,MATCH($B10&amp;"Adults",PLHIV!$F$10:$F$249,0),MATCH(V$7,PLHIV!$H$9:$AC$9,0)),FORECAST(V$7,S10:U10,S$7:U$7))</f>
        <v>41000</v>
      </c>
      <c r="W10" s="47">
        <f>IF(W$7&lt;='Algorithms &amp; Assumptions'!$C$3,INDEX(PLHIV!$H$10:$AB$249,MATCH($B10&amp;"Adults",PLHIV!$F$10:$F$249,0),MATCH(W$7,PLHIV!$H$9:$AC$9,0)),FORECAST(W$7,T10:V10,T$7:V$7))</f>
        <v>43000</v>
      </c>
    </row>
    <row r="11" spans="2:23" x14ac:dyDescent="0.35">
      <c r="B11" s="18" t="str">
        <f>Countries!B7</f>
        <v>Angola</v>
      </c>
      <c r="C11" s="47">
        <f>IF(C$7&lt;='Algorithms &amp; Assumptions'!$C$3,INDEX(PLHIV!$H$10:$AB$249,MATCH($B11&amp;"Adults",PLHIV!$F$10:$F$249,0),MATCH(C$7,PLHIV!$H$9:$AC$9,0)),"N/A")</f>
        <v>220000</v>
      </c>
      <c r="D11" s="47">
        <f>IF(D$7&lt;='Algorithms &amp; Assumptions'!$C$3,INDEX(PLHIV!$H$10:$AB$249,MATCH($B11&amp;"Adults",PLHIV!$F$10:$F$249,0),MATCH(D$7,PLHIV!$H$9:$AC$9,0)),"N/A")</f>
        <v>230000</v>
      </c>
      <c r="E11" s="47">
        <f>IF(E$7&lt;='Algorithms &amp; Assumptions'!$C$3,INDEX(PLHIV!$H$10:$AB$249,MATCH($B11&amp;"Adults",PLHIV!$F$10:$F$249,0),MATCH(E$7,PLHIV!$H$9:$AC$9,0)),"N/A")</f>
        <v>240000</v>
      </c>
      <c r="F11" s="47">
        <f>IF(F$7&lt;='Algorithms &amp; Assumptions'!$C$3,INDEX(PLHIV!$H$10:$AB$249,MATCH($B11&amp;"Adults",PLHIV!$F$10:$F$249,0),MATCH(F$7,PLHIV!$H$9:$AC$9,0)),"N/A")</f>
        <v>250000</v>
      </c>
      <c r="G11" s="47">
        <f>IF(G$7&lt;='Algorithms &amp; Assumptions'!$C$3,INDEX(PLHIV!$H$10:$AB$249,MATCH($B11&amp;"Adults",PLHIV!$F$10:$F$249,0),MATCH(G$7,PLHIV!$H$9:$AC$9,0)),FORECAST(G$7,D11:F11,D$7:F$7))</f>
        <v>260000</v>
      </c>
      <c r="H11" s="47">
        <f>IF(H$7&lt;='Algorithms &amp; Assumptions'!$C$3,INDEX(PLHIV!$H$10:$AB$249,MATCH($B11&amp;"Adults",PLHIV!$F$10:$F$249,0),MATCH(H$7,PLHIV!$H$9:$AC$9,0)),FORECAST(H$7,E11:G11,E$7:G$7))</f>
        <v>260000</v>
      </c>
      <c r="I11" s="47">
        <f>IF(I$7&lt;='Algorithms &amp; Assumptions'!$C$3,INDEX(PLHIV!$H$10:$AB$249,MATCH($B11&amp;"Adults",PLHIV!$F$10:$F$249,0),MATCH(I$7,PLHIV!$H$9:$AC$9,0)),FORECAST(I$7,F11:H11,F$7:H$7))</f>
        <v>270000</v>
      </c>
      <c r="J11" s="47">
        <f>IF(J$7&lt;='Algorithms &amp; Assumptions'!$C$3,INDEX(PLHIV!$H$10:$AB$249,MATCH($B11&amp;"Adults",PLHIV!$F$10:$F$249,0),MATCH(J$7,PLHIV!$H$9:$AC$9,0)),FORECAST(J$7,G11:I11,G$7:I$7))</f>
        <v>270000</v>
      </c>
      <c r="K11" s="47">
        <f>IF(K$7&lt;='Algorithms &amp; Assumptions'!$C$3,INDEX(PLHIV!$H$10:$AB$249,MATCH($B11&amp;"Adults",PLHIV!$F$10:$F$249,0),MATCH(K$7,PLHIV!$H$9:$AC$9,0)),FORECAST(K$7,H11:J11,H$7:J$7))</f>
        <v>270000</v>
      </c>
      <c r="L11" s="47">
        <f>IF(L$7&lt;='Algorithms &amp; Assumptions'!$C$3,INDEX(PLHIV!$H$10:$AB$249,MATCH($B11&amp;"Adults",PLHIV!$F$10:$F$249,0),MATCH(L$7,PLHIV!$H$9:$AC$9,0)),FORECAST(L$7,I11:K11,I$7:K$7))</f>
        <v>270000</v>
      </c>
      <c r="M11" s="47">
        <f>IF(M$7&lt;='Algorithms &amp; Assumptions'!$C$3,INDEX(PLHIV!$H$10:$AB$249,MATCH($B11&amp;"Adults",PLHIV!$F$10:$F$249,0),MATCH(M$7,PLHIV!$H$9:$AC$9,0)),FORECAST(M$7,J11:L11,J$7:L$7))</f>
        <v>280000</v>
      </c>
      <c r="N11" s="47">
        <f>IF(N$7&lt;='Algorithms &amp; Assumptions'!$C$3,INDEX(PLHIV!$H$10:$AB$249,MATCH($B11&amp;"Adults",PLHIV!$F$10:$F$249,0),MATCH(N$7,PLHIV!$H$9:$AC$9,0)),FORECAST(N$7,K11:M11,K$7:M$7))</f>
        <v>280000</v>
      </c>
      <c r="O11" s="47">
        <f>IF(O$7&lt;='Algorithms &amp; Assumptions'!$C$3,INDEX(PLHIV!$H$10:$AB$249,MATCH($B11&amp;"Adults",PLHIV!$F$10:$F$249,0),MATCH(O$7,PLHIV!$H$9:$AC$9,0)),FORECAST(O$7,L11:N11,L$7:N$7))</f>
        <v>280000</v>
      </c>
      <c r="P11" s="47">
        <f>IF(P$7&lt;='Algorithms &amp; Assumptions'!$C$3,INDEX(PLHIV!$H$10:$AB$249,MATCH($B11&amp;"Adults",PLHIV!$F$10:$F$249,0),MATCH(P$7,PLHIV!$H$9:$AC$9,0)),FORECAST(P$7,M11:O11,M$7:O$7))</f>
        <v>280000</v>
      </c>
      <c r="Q11" s="47">
        <f>IF(Q$7&lt;='Algorithms &amp; Assumptions'!$C$3,INDEX(PLHIV!$H$10:$AB$249,MATCH($B11&amp;"Adults",PLHIV!$F$10:$F$249,0),MATCH(Q$7,PLHIV!$H$9:$AC$9,0)),FORECAST(Q$7,N11:P11,N$7:P$7))</f>
        <v>280000</v>
      </c>
      <c r="R11" s="47">
        <f>IF(R$7&lt;='Algorithms &amp; Assumptions'!$C$3,INDEX(PLHIV!$H$10:$AB$249,MATCH($B11&amp;"Adults",PLHIV!$F$10:$F$249,0),MATCH(R$7,PLHIV!$H$9:$AC$9,0)),FORECAST(R$7,O11:Q11,O$7:Q$7))</f>
        <v>280000</v>
      </c>
      <c r="S11" s="47">
        <f>IF(S$7&lt;='Algorithms &amp; Assumptions'!$C$3,INDEX(PLHIV!$H$10:$AB$249,MATCH($B11&amp;"Adults",PLHIV!$F$10:$F$249,0),MATCH(S$7,PLHIV!$H$9:$AC$9,0)),FORECAST(S$7,P11:R11,P$7:R$7))</f>
        <v>280000</v>
      </c>
      <c r="T11" s="47">
        <f>IF(T$7&lt;='Algorithms &amp; Assumptions'!$C$3,INDEX(PLHIV!$H$10:$AB$249,MATCH($B11&amp;"Adults",PLHIV!$F$10:$F$249,0),MATCH(T$7,PLHIV!$H$9:$AC$9,0)),FORECAST(T$7,Q11:S11,Q$7:S$7))</f>
        <v>280000</v>
      </c>
      <c r="U11" s="47">
        <f>IF(U$7&lt;='Algorithms &amp; Assumptions'!$C$3,INDEX(PLHIV!$H$10:$AB$249,MATCH($B11&amp;"Adults",PLHIV!$F$10:$F$249,0),MATCH(U$7,PLHIV!$H$9:$AC$9,0)),FORECAST(U$7,R11:T11,R$7:T$7))</f>
        <v>280000</v>
      </c>
      <c r="V11" s="47">
        <f>IF(V$7&lt;='Algorithms &amp; Assumptions'!$C$3,INDEX(PLHIV!$H$10:$AB$249,MATCH($B11&amp;"Adults",PLHIV!$F$10:$F$249,0),MATCH(V$7,PLHIV!$H$9:$AC$9,0)),FORECAST(V$7,S11:U11,S$7:U$7))</f>
        <v>280000</v>
      </c>
      <c r="W11" s="47">
        <f>IF(W$7&lt;='Algorithms &amp; Assumptions'!$C$3,INDEX(PLHIV!$H$10:$AB$249,MATCH($B11&amp;"Adults",PLHIV!$F$10:$F$249,0),MATCH(W$7,PLHIV!$H$9:$AC$9,0)),FORECAST(W$7,T11:V11,T$7:V$7))</f>
        <v>280000</v>
      </c>
    </row>
    <row r="12" spans="2:23" x14ac:dyDescent="0.35">
      <c r="B12" s="18" t="str">
        <f>Countries!B8</f>
        <v>Argentina</v>
      </c>
      <c r="C12" s="47">
        <f>IF(C$7&lt;='Algorithms &amp; Assumptions'!$C$3,INDEX(PLHIV!$H$10:$AB$249,MATCH($B12&amp;"Adults",PLHIV!$F$10:$F$249,0),MATCH(C$7,PLHIV!$H$9:$AC$9,0)),"N/A")</f>
        <v>0</v>
      </c>
      <c r="D12" s="47">
        <f>IF(D$7&lt;='Algorithms &amp; Assumptions'!$C$3,INDEX(PLHIV!$H$10:$AB$249,MATCH($B12&amp;"Adults",PLHIV!$F$10:$F$249,0),MATCH(D$7,PLHIV!$H$9:$AC$9,0)),"N/A")</f>
        <v>0</v>
      </c>
      <c r="E12" s="47">
        <f>IF(E$7&lt;='Algorithms &amp; Assumptions'!$C$3,INDEX(PLHIV!$H$10:$AB$249,MATCH($B12&amp;"Adults",PLHIV!$F$10:$F$249,0),MATCH(E$7,PLHIV!$H$9:$AC$9,0)),"N/A")</f>
        <v>0</v>
      </c>
      <c r="F12" s="47">
        <f>IF(F$7&lt;='Algorithms &amp; Assumptions'!$C$3,INDEX(PLHIV!$H$10:$AB$249,MATCH($B12&amp;"Adults",PLHIV!$F$10:$F$249,0),MATCH(F$7,PLHIV!$H$9:$AC$9,0)),"N/A")</f>
        <v>0</v>
      </c>
      <c r="G12" s="47">
        <f>IF(G$7&lt;='Algorithms &amp; Assumptions'!$C$3,INDEX(PLHIV!$H$10:$AB$249,MATCH($B12&amp;"Adults",PLHIV!$F$10:$F$249,0),MATCH(G$7,PLHIV!$H$9:$AC$9,0)),FORECAST(G$7,D12:F12,D$7:F$7))</f>
        <v>0</v>
      </c>
      <c r="H12" s="47">
        <f>IF(H$7&lt;='Algorithms &amp; Assumptions'!$C$3,INDEX(PLHIV!$H$10:$AB$249,MATCH($B12&amp;"Adults",PLHIV!$F$10:$F$249,0),MATCH(H$7,PLHIV!$H$9:$AC$9,0)),FORECAST(H$7,E12:G12,E$7:G$7))</f>
        <v>0</v>
      </c>
      <c r="I12" s="47">
        <f>IF(I$7&lt;='Algorithms &amp; Assumptions'!$C$3,INDEX(PLHIV!$H$10:$AB$249,MATCH($B12&amp;"Adults",PLHIV!$F$10:$F$249,0),MATCH(I$7,PLHIV!$H$9:$AC$9,0)),FORECAST(I$7,F12:H12,F$7:H$7))</f>
        <v>0</v>
      </c>
      <c r="J12" s="47">
        <f>IF(J$7&lt;='Algorithms &amp; Assumptions'!$C$3,INDEX(PLHIV!$H$10:$AB$249,MATCH($B12&amp;"Adults",PLHIV!$F$10:$F$249,0),MATCH(J$7,PLHIV!$H$9:$AC$9,0)),FORECAST(J$7,G12:I12,G$7:I$7))</f>
        <v>0</v>
      </c>
      <c r="K12" s="47">
        <f>IF(K$7&lt;='Algorithms &amp; Assumptions'!$C$3,INDEX(PLHIV!$H$10:$AB$249,MATCH($B12&amp;"Adults",PLHIV!$F$10:$F$249,0),MATCH(K$7,PLHIV!$H$9:$AC$9,0)),FORECAST(K$7,H12:J12,H$7:J$7))</f>
        <v>0</v>
      </c>
      <c r="L12" s="47">
        <f>IF(L$7&lt;='Algorithms &amp; Assumptions'!$C$3,INDEX(PLHIV!$H$10:$AB$249,MATCH($B12&amp;"Adults",PLHIV!$F$10:$F$249,0),MATCH(L$7,PLHIV!$H$9:$AC$9,0)),FORECAST(L$7,I12:K12,I$7:K$7))</f>
        <v>0</v>
      </c>
      <c r="M12" s="47">
        <f>IF(M$7&lt;='Algorithms &amp; Assumptions'!$C$3,INDEX(PLHIV!$H$10:$AB$249,MATCH($B12&amp;"Adults",PLHIV!$F$10:$F$249,0),MATCH(M$7,PLHIV!$H$9:$AC$9,0)),FORECAST(M$7,J12:L12,J$7:L$7))</f>
        <v>0</v>
      </c>
      <c r="N12" s="47">
        <f>IF(N$7&lt;='Algorithms &amp; Assumptions'!$C$3,INDEX(PLHIV!$H$10:$AB$249,MATCH($B12&amp;"Adults",PLHIV!$F$10:$F$249,0),MATCH(N$7,PLHIV!$H$9:$AC$9,0)),FORECAST(N$7,K12:M12,K$7:M$7))</f>
        <v>0</v>
      </c>
      <c r="O12" s="47">
        <f>IF(O$7&lt;='Algorithms &amp; Assumptions'!$C$3,INDEX(PLHIV!$H$10:$AB$249,MATCH($B12&amp;"Adults",PLHIV!$F$10:$F$249,0),MATCH(O$7,PLHIV!$H$9:$AC$9,0)),FORECAST(O$7,L12:N12,L$7:N$7))</f>
        <v>0</v>
      </c>
      <c r="P12" s="47">
        <f>IF(P$7&lt;='Algorithms &amp; Assumptions'!$C$3,INDEX(PLHIV!$H$10:$AB$249,MATCH($B12&amp;"Adults",PLHIV!$F$10:$F$249,0),MATCH(P$7,PLHIV!$H$9:$AC$9,0)),FORECAST(P$7,M12:O12,M$7:O$7))</f>
        <v>0</v>
      </c>
      <c r="Q12" s="47">
        <f>IF(Q$7&lt;='Algorithms &amp; Assumptions'!$C$3,INDEX(PLHIV!$H$10:$AB$249,MATCH($B12&amp;"Adults",PLHIV!$F$10:$F$249,0),MATCH(Q$7,PLHIV!$H$9:$AC$9,0)),FORECAST(Q$7,N12:P12,N$7:P$7))</f>
        <v>0</v>
      </c>
      <c r="R12" s="47">
        <f>IF(R$7&lt;='Algorithms &amp; Assumptions'!$C$3,INDEX(PLHIV!$H$10:$AB$249,MATCH($B12&amp;"Adults",PLHIV!$F$10:$F$249,0),MATCH(R$7,PLHIV!$H$9:$AC$9,0)),FORECAST(R$7,O12:Q12,O$7:Q$7))</f>
        <v>0</v>
      </c>
      <c r="S12" s="47">
        <f>IF(S$7&lt;='Algorithms &amp; Assumptions'!$C$3,INDEX(PLHIV!$H$10:$AB$249,MATCH($B12&amp;"Adults",PLHIV!$F$10:$F$249,0),MATCH(S$7,PLHIV!$H$9:$AC$9,0)),FORECAST(S$7,P12:R12,P$7:R$7))</f>
        <v>0</v>
      </c>
      <c r="T12" s="47">
        <f>IF(T$7&lt;='Algorithms &amp; Assumptions'!$C$3,INDEX(PLHIV!$H$10:$AB$249,MATCH($B12&amp;"Adults",PLHIV!$F$10:$F$249,0),MATCH(T$7,PLHIV!$H$9:$AC$9,0)),FORECAST(T$7,Q12:S12,Q$7:S$7))</f>
        <v>0</v>
      </c>
      <c r="U12" s="47">
        <f>IF(U$7&lt;='Algorithms &amp; Assumptions'!$C$3,INDEX(PLHIV!$H$10:$AB$249,MATCH($B12&amp;"Adults",PLHIV!$F$10:$F$249,0),MATCH(U$7,PLHIV!$H$9:$AC$9,0)),FORECAST(U$7,R12:T12,R$7:T$7))</f>
        <v>0</v>
      </c>
      <c r="V12" s="47">
        <f>IF(V$7&lt;='Algorithms &amp; Assumptions'!$C$3,INDEX(PLHIV!$H$10:$AB$249,MATCH($B12&amp;"Adults",PLHIV!$F$10:$F$249,0),MATCH(V$7,PLHIV!$H$9:$AC$9,0)),FORECAST(V$7,S12:U12,S$7:U$7))</f>
        <v>0</v>
      </c>
      <c r="W12" s="47">
        <f>IF(W$7&lt;='Algorithms &amp; Assumptions'!$C$3,INDEX(PLHIV!$H$10:$AB$249,MATCH($B12&amp;"Adults",PLHIV!$F$10:$F$249,0),MATCH(W$7,PLHIV!$H$9:$AC$9,0)),FORECAST(W$7,T12:V12,T$7:V$7))</f>
        <v>0</v>
      </c>
    </row>
    <row r="13" spans="2:23" x14ac:dyDescent="0.35">
      <c r="B13" s="18" t="str">
        <f>Countries!B9</f>
        <v>Azerbaijan</v>
      </c>
      <c r="C13" s="47">
        <f>IF(C$7&lt;='Algorithms &amp; Assumptions'!$C$3,INDEX(PLHIV!$H$10:$AB$249,MATCH($B13&amp;"Adults",PLHIV!$F$10:$F$249,0),MATCH(C$7,PLHIV!$H$9:$AC$9,0)),"N/A")</f>
        <v>7400</v>
      </c>
      <c r="D13" s="47">
        <f>IF(D$7&lt;='Algorithms &amp; Assumptions'!$C$3,INDEX(PLHIV!$H$10:$AB$249,MATCH($B13&amp;"Adults",PLHIV!$F$10:$F$249,0),MATCH(D$7,PLHIV!$H$9:$AC$9,0)),"N/A")</f>
        <v>7600</v>
      </c>
      <c r="E13" s="47">
        <f>IF(E$7&lt;='Algorithms &amp; Assumptions'!$C$3,INDEX(PLHIV!$H$10:$AB$249,MATCH($B13&amp;"Adults",PLHIV!$F$10:$F$249,0),MATCH(E$7,PLHIV!$H$9:$AC$9,0)),"N/A")</f>
        <v>7700</v>
      </c>
      <c r="F13" s="47">
        <f>IF(F$7&lt;='Algorithms &amp; Assumptions'!$C$3,INDEX(PLHIV!$H$10:$AB$249,MATCH($B13&amp;"Adults",PLHIV!$F$10:$F$249,0),MATCH(F$7,PLHIV!$H$9:$AC$9,0)),"N/A")</f>
        <v>7900</v>
      </c>
      <c r="G13" s="47">
        <f>IF(G$7&lt;='Algorithms &amp; Assumptions'!$C$3,INDEX(PLHIV!$H$10:$AB$249,MATCH($B13&amp;"Adults",PLHIV!$F$10:$F$249,0),MATCH(G$7,PLHIV!$H$9:$AC$9,0)),FORECAST(G$7,D13:F13,D$7:F$7))</f>
        <v>8100</v>
      </c>
      <c r="H13" s="47">
        <f>IF(H$7&lt;='Algorithms &amp; Assumptions'!$C$3,INDEX(PLHIV!$H$10:$AB$249,MATCH($B13&amp;"Adults",PLHIV!$F$10:$F$249,0),MATCH(H$7,PLHIV!$H$9:$AC$9,0)),FORECAST(H$7,E13:G13,E$7:G$7))</f>
        <v>8300</v>
      </c>
      <c r="I13" s="47">
        <f>IF(I$7&lt;='Algorithms &amp; Assumptions'!$C$3,INDEX(PLHIV!$H$10:$AB$249,MATCH($B13&amp;"Adults",PLHIV!$F$10:$F$249,0),MATCH(I$7,PLHIV!$H$9:$AC$9,0)),FORECAST(I$7,F13:H13,F$7:H$7))</f>
        <v>8500</v>
      </c>
      <c r="J13" s="47">
        <f>IF(J$7&lt;='Algorithms &amp; Assumptions'!$C$3,INDEX(PLHIV!$H$10:$AB$249,MATCH($B13&amp;"Adults",PLHIV!$F$10:$F$249,0),MATCH(J$7,PLHIV!$H$9:$AC$9,0)),FORECAST(J$7,G13:I13,G$7:I$7))</f>
        <v>8700</v>
      </c>
      <c r="K13" s="47">
        <f>IF(K$7&lt;='Algorithms &amp; Assumptions'!$C$3,INDEX(PLHIV!$H$10:$AB$249,MATCH($B13&amp;"Adults",PLHIV!$F$10:$F$249,0),MATCH(K$7,PLHIV!$H$9:$AC$9,0)),FORECAST(K$7,H13:J13,H$7:J$7))</f>
        <v>9100</v>
      </c>
      <c r="L13" s="47">
        <f>IF(L$7&lt;='Algorithms &amp; Assumptions'!$C$3,INDEX(PLHIV!$H$10:$AB$249,MATCH($B13&amp;"Adults",PLHIV!$F$10:$F$249,0),MATCH(L$7,PLHIV!$H$9:$AC$9,0)),FORECAST(L$7,I13:K13,I$7:K$7))</f>
        <v>9400</v>
      </c>
      <c r="M13" s="47">
        <f>IF(M$7&lt;='Algorithms &amp; Assumptions'!$C$3,INDEX(PLHIV!$H$10:$AB$249,MATCH($B13&amp;"Adults",PLHIV!$F$10:$F$249,0),MATCH(M$7,PLHIV!$H$9:$AC$9,0)),FORECAST(M$7,J13:L13,J$7:L$7))</f>
        <v>9800</v>
      </c>
      <c r="N13" s="47">
        <f>IF(N$7&lt;='Algorithms &amp; Assumptions'!$C$3,INDEX(PLHIV!$H$10:$AB$249,MATCH($B13&amp;"Adults",PLHIV!$F$10:$F$249,0),MATCH(N$7,PLHIV!$H$9:$AC$9,0)),FORECAST(N$7,K13:M13,K$7:M$7))</f>
        <v>10000</v>
      </c>
      <c r="O13" s="47">
        <f>IF(O$7&lt;='Algorithms &amp; Assumptions'!$C$3,INDEX(PLHIV!$H$10:$AB$249,MATCH($B13&amp;"Adults",PLHIV!$F$10:$F$249,0),MATCH(O$7,PLHIV!$H$9:$AC$9,0)),FORECAST(O$7,L13:N13,L$7:N$7))</f>
        <v>10000</v>
      </c>
      <c r="P13" s="47">
        <f>IF(P$7&lt;='Algorithms &amp; Assumptions'!$C$3,INDEX(PLHIV!$H$10:$AB$249,MATCH($B13&amp;"Adults",PLHIV!$F$10:$F$249,0),MATCH(P$7,PLHIV!$H$9:$AC$9,0)),FORECAST(P$7,M13:O13,M$7:O$7))</f>
        <v>10133.333333333343</v>
      </c>
      <c r="Q13" s="47">
        <f>IF(Q$7&lt;='Algorithms &amp; Assumptions'!$C$3,INDEX(PLHIV!$H$10:$AB$249,MATCH($B13&amp;"Adults",PLHIV!$F$10:$F$249,0),MATCH(Q$7,PLHIV!$H$9:$AC$9,0)),FORECAST(Q$7,N13:P13,N$7:P$7))</f>
        <v>10177.777777777796</v>
      </c>
      <c r="R13" s="47">
        <f>IF(R$7&lt;='Algorithms &amp; Assumptions'!$C$3,INDEX(PLHIV!$H$10:$AB$249,MATCH($B13&amp;"Adults",PLHIV!$F$10:$F$249,0),MATCH(R$7,PLHIV!$H$9:$AC$9,0)),FORECAST(R$7,O13:Q13,O$7:Q$7))</f>
        <v>10281.481481481518</v>
      </c>
      <c r="S13" s="47">
        <f>IF(S$7&lt;='Algorithms &amp; Assumptions'!$C$3,INDEX(PLHIV!$H$10:$AB$249,MATCH($B13&amp;"Adults",PLHIV!$F$10:$F$249,0),MATCH(S$7,PLHIV!$H$9:$AC$9,0)),FORECAST(S$7,P13:R13,P$7:R$7))</f>
        <v>10345.679012345732</v>
      </c>
      <c r="T13" s="47">
        <f>IF(T$7&lt;='Algorithms &amp; Assumptions'!$C$3,INDEX(PLHIV!$H$10:$AB$249,MATCH($B13&amp;"Adults",PLHIV!$F$10:$F$249,0),MATCH(T$7,PLHIV!$H$9:$AC$9,0)),FORECAST(T$7,Q13:S13,Q$7:S$7))</f>
        <v>10436.213991769648</v>
      </c>
      <c r="U13" s="47">
        <f>IF(U$7&lt;='Algorithms &amp; Assumptions'!$C$3,INDEX(PLHIV!$H$10:$AB$249,MATCH($B13&amp;"Adults",PLHIV!$F$10:$F$249,0),MATCH(U$7,PLHIV!$H$9:$AC$9,0)),FORECAST(U$7,R13:T13,R$7:T$7))</f>
        <v>10509.190672153753</v>
      </c>
      <c r="V13" s="47">
        <f>IF(V$7&lt;='Algorithms &amp; Assumptions'!$C$3,INDEX(PLHIV!$H$10:$AB$249,MATCH($B13&amp;"Adults",PLHIV!$F$10:$F$249,0),MATCH(V$7,PLHIV!$H$9:$AC$9,0)),FORECAST(V$7,S13:U13,S$7:U$7))</f>
        <v>10593.872885231045</v>
      </c>
      <c r="W13" s="47">
        <f>IF(W$7&lt;='Algorithms &amp; Assumptions'!$C$3,INDEX(PLHIV!$H$10:$AB$249,MATCH($B13&amp;"Adults",PLHIV!$F$10:$F$249,0),MATCH(W$7,PLHIV!$H$9:$AC$9,0)),FORECAST(W$7,T13:V13,T$7:V$7))</f>
        <v>10670.751409846212</v>
      </c>
    </row>
    <row r="14" spans="2:23" x14ac:dyDescent="0.35">
      <c r="B14" s="18" t="str">
        <f>Countries!B10</f>
        <v>Bangladesh</v>
      </c>
      <c r="C14" s="47">
        <f>IF(C$7&lt;='Algorithms &amp; Assumptions'!$C$3,INDEX(PLHIV!$H$10:$AB$249,MATCH($B14&amp;"Adults",PLHIV!$F$10:$F$249,0),MATCH(C$7,PLHIV!$H$9:$AC$9,0)),"N/A")</f>
        <v>7000</v>
      </c>
      <c r="D14" s="47">
        <f>IF(D$7&lt;='Algorithms &amp; Assumptions'!$C$3,INDEX(PLHIV!$H$10:$AB$249,MATCH($B14&amp;"Adults",PLHIV!$F$10:$F$249,0),MATCH(D$7,PLHIV!$H$9:$AC$9,0)),"N/A")</f>
        <v>7600</v>
      </c>
      <c r="E14" s="47">
        <f>IF(E$7&lt;='Algorithms &amp; Assumptions'!$C$3,INDEX(PLHIV!$H$10:$AB$249,MATCH($B14&amp;"Adults",PLHIV!$F$10:$F$249,0),MATCH(E$7,PLHIV!$H$9:$AC$9,0)),"N/A")</f>
        <v>8300</v>
      </c>
      <c r="F14" s="47">
        <f>IF(F$7&lt;='Algorithms &amp; Assumptions'!$C$3,INDEX(PLHIV!$H$10:$AB$249,MATCH($B14&amp;"Adults",PLHIV!$F$10:$F$249,0),MATCH(F$7,PLHIV!$H$9:$AC$9,0)),"N/A")</f>
        <v>9000</v>
      </c>
      <c r="G14" s="47">
        <f>IF(G$7&lt;='Algorithms &amp; Assumptions'!$C$3,INDEX(PLHIV!$H$10:$AB$249,MATCH($B14&amp;"Adults",PLHIV!$F$10:$F$249,0),MATCH(G$7,PLHIV!$H$9:$AC$9,0)),FORECAST(G$7,D14:F14,D$7:F$7))</f>
        <v>9800</v>
      </c>
      <c r="H14" s="47">
        <f>IF(H$7&lt;='Algorithms &amp; Assumptions'!$C$3,INDEX(PLHIV!$H$10:$AB$249,MATCH($B14&amp;"Adults",PLHIV!$F$10:$F$249,0),MATCH(H$7,PLHIV!$H$9:$AC$9,0)),FORECAST(H$7,E14:G14,E$7:G$7))</f>
        <v>11000</v>
      </c>
      <c r="I14" s="47">
        <f>IF(I$7&lt;='Algorithms &amp; Assumptions'!$C$3,INDEX(PLHIV!$H$10:$AB$249,MATCH($B14&amp;"Adults",PLHIV!$F$10:$F$249,0),MATCH(I$7,PLHIV!$H$9:$AC$9,0)),FORECAST(I$7,F14:H14,F$7:H$7))</f>
        <v>11000</v>
      </c>
      <c r="J14" s="47">
        <f>IF(J$7&lt;='Algorithms &amp; Assumptions'!$C$3,INDEX(PLHIV!$H$10:$AB$249,MATCH($B14&amp;"Adults",PLHIV!$F$10:$F$249,0),MATCH(J$7,PLHIV!$H$9:$AC$9,0)),FORECAST(J$7,G14:I14,G$7:I$7))</f>
        <v>12000</v>
      </c>
      <c r="K14" s="47">
        <f>IF(K$7&lt;='Algorithms &amp; Assumptions'!$C$3,INDEX(PLHIV!$H$10:$AB$249,MATCH($B14&amp;"Adults",PLHIV!$F$10:$F$249,0),MATCH(K$7,PLHIV!$H$9:$AC$9,0)),FORECAST(K$7,H14:J14,H$7:J$7))</f>
        <v>13000</v>
      </c>
      <c r="L14" s="47">
        <f>IF(L$7&lt;='Algorithms &amp; Assumptions'!$C$3,INDEX(PLHIV!$H$10:$AB$249,MATCH($B14&amp;"Adults",PLHIV!$F$10:$F$249,0),MATCH(L$7,PLHIV!$H$9:$AC$9,0)),FORECAST(L$7,I14:K14,I$7:K$7))</f>
        <v>13000</v>
      </c>
      <c r="M14" s="47">
        <f>IF(M$7&lt;='Algorithms &amp; Assumptions'!$C$3,INDEX(PLHIV!$H$10:$AB$249,MATCH($B14&amp;"Adults",PLHIV!$F$10:$F$249,0),MATCH(M$7,PLHIV!$H$9:$AC$9,0)),FORECAST(M$7,J14:L14,J$7:L$7))</f>
        <v>14000</v>
      </c>
      <c r="N14" s="47">
        <f>IF(N$7&lt;='Algorithms &amp; Assumptions'!$C$3,INDEX(PLHIV!$H$10:$AB$249,MATCH($B14&amp;"Adults",PLHIV!$F$10:$F$249,0),MATCH(N$7,PLHIV!$H$9:$AC$9,0)),FORECAST(N$7,K14:M14,K$7:M$7))</f>
        <v>14000</v>
      </c>
      <c r="O14" s="47">
        <f>IF(O$7&lt;='Algorithms &amp; Assumptions'!$C$3,INDEX(PLHIV!$H$10:$AB$249,MATCH($B14&amp;"Adults",PLHIV!$F$10:$F$249,0),MATCH(O$7,PLHIV!$H$9:$AC$9,0)),FORECAST(O$7,L14:N14,L$7:N$7))</f>
        <v>15000</v>
      </c>
      <c r="P14" s="47">
        <f>IF(P$7&lt;='Algorithms &amp; Assumptions'!$C$3,INDEX(PLHIV!$H$10:$AB$249,MATCH($B14&amp;"Adults",PLHIV!$F$10:$F$249,0),MATCH(P$7,PLHIV!$H$9:$AC$9,0)),FORECAST(P$7,M14:O14,M$7:O$7))</f>
        <v>15333.333333333372</v>
      </c>
      <c r="Q14" s="47">
        <f>IF(Q$7&lt;='Algorithms &amp; Assumptions'!$C$3,INDEX(PLHIV!$H$10:$AB$249,MATCH($B14&amp;"Adults",PLHIV!$F$10:$F$249,0),MATCH(Q$7,PLHIV!$H$9:$AC$9,0)),FORECAST(Q$7,N14:P14,N$7:P$7))</f>
        <v>16111.11111111124</v>
      </c>
      <c r="R14" s="47">
        <f>IF(R$7&lt;='Algorithms &amp; Assumptions'!$C$3,INDEX(PLHIV!$H$10:$AB$249,MATCH($B14&amp;"Adults",PLHIV!$F$10:$F$249,0),MATCH(R$7,PLHIV!$H$9:$AC$9,0)),FORECAST(R$7,O14:Q14,O$7:Q$7))</f>
        <v>16592.592592592584</v>
      </c>
      <c r="S14" s="47">
        <f>IF(S$7&lt;='Algorithms &amp; Assumptions'!$C$3,INDEX(PLHIV!$H$10:$AB$249,MATCH($B14&amp;"Adults",PLHIV!$F$10:$F$249,0),MATCH(S$7,PLHIV!$H$9:$AC$9,0)),FORECAST(S$7,P14:R14,P$7:R$7))</f>
        <v>17271.604938271688</v>
      </c>
      <c r="T14" s="47">
        <f>IF(T$7&lt;='Algorithms &amp; Assumptions'!$C$3,INDEX(PLHIV!$H$10:$AB$249,MATCH($B14&amp;"Adults",PLHIV!$F$10:$F$249,0),MATCH(T$7,PLHIV!$H$9:$AC$9,0)),FORECAST(T$7,Q14:S14,Q$7:S$7))</f>
        <v>17818.930041152285</v>
      </c>
      <c r="U14" s="47">
        <f>IF(U$7&lt;='Algorithms &amp; Assumptions'!$C$3,INDEX(PLHIV!$H$10:$AB$249,MATCH($B14&amp;"Adults",PLHIV!$F$10:$F$249,0),MATCH(U$7,PLHIV!$H$9:$AC$9,0)),FORECAST(U$7,R14:T14,R$7:T$7))</f>
        <v>18454.046639231965</v>
      </c>
      <c r="V14" s="47">
        <f>IF(V$7&lt;='Algorithms &amp; Assumptions'!$C$3,INDEX(PLHIV!$H$10:$AB$249,MATCH($B14&amp;"Adults",PLHIV!$F$10:$F$249,0),MATCH(V$7,PLHIV!$H$9:$AC$9,0)),FORECAST(V$7,S14:U14,S$7:U$7))</f>
        <v>19030.635573845822</v>
      </c>
      <c r="W14" s="47">
        <f>IF(W$7&lt;='Algorithms &amp; Assumptions'!$C$3,INDEX(PLHIV!$H$10:$AB$249,MATCH($B14&amp;"Adults",PLHIV!$F$10:$F$249,0),MATCH(W$7,PLHIV!$H$9:$AC$9,0)),FORECAST(W$7,T14:V14,T$7:V$7))</f>
        <v>19646.242950770305</v>
      </c>
    </row>
    <row r="15" spans="2:23" x14ac:dyDescent="0.35">
      <c r="B15" s="18" t="str">
        <f>Countries!B11</f>
        <v>Belarus</v>
      </c>
      <c r="C15" s="47">
        <f>IF(C$7&lt;='Algorithms &amp; Assumptions'!$C$3,INDEX(PLHIV!$H$10:$AB$249,MATCH($B15&amp;"Adults",PLHIV!$F$10:$F$249,0),MATCH(C$7,PLHIV!$H$9:$AC$9,0)),"N/A")</f>
        <v>14000</v>
      </c>
      <c r="D15" s="47">
        <f>IF(D$7&lt;='Algorithms &amp; Assumptions'!$C$3,INDEX(PLHIV!$H$10:$AB$249,MATCH($B15&amp;"Adults",PLHIV!$F$10:$F$249,0),MATCH(D$7,PLHIV!$H$9:$AC$9,0)),"N/A")</f>
        <v>16000</v>
      </c>
      <c r="E15" s="47">
        <f>IF(E$7&lt;='Algorithms &amp; Assumptions'!$C$3,INDEX(PLHIV!$H$10:$AB$249,MATCH($B15&amp;"Adults",PLHIV!$F$10:$F$249,0),MATCH(E$7,PLHIV!$H$9:$AC$9,0)),"N/A")</f>
        <v>17000</v>
      </c>
      <c r="F15" s="47">
        <f>IF(F$7&lt;='Algorithms &amp; Assumptions'!$C$3,INDEX(PLHIV!$H$10:$AB$249,MATCH($B15&amp;"Adults",PLHIV!$F$10:$F$249,0),MATCH(F$7,PLHIV!$H$9:$AC$9,0)),"N/A")</f>
        <v>19000</v>
      </c>
      <c r="G15" s="47">
        <f>IF(G$7&lt;='Algorithms &amp; Assumptions'!$C$3,INDEX(PLHIV!$H$10:$AB$249,MATCH($B15&amp;"Adults",PLHIV!$F$10:$F$249,0),MATCH(G$7,PLHIV!$H$9:$AC$9,0)),FORECAST(G$7,D15:F15,D$7:F$7))</f>
        <v>20000</v>
      </c>
      <c r="H15" s="47">
        <f>IF(H$7&lt;='Algorithms &amp; Assumptions'!$C$3,INDEX(PLHIV!$H$10:$AB$249,MATCH($B15&amp;"Adults",PLHIV!$F$10:$F$249,0),MATCH(H$7,PLHIV!$H$9:$AC$9,0)),FORECAST(H$7,E15:G15,E$7:G$7))</f>
        <v>21000</v>
      </c>
      <c r="I15" s="47">
        <f>IF(I$7&lt;='Algorithms &amp; Assumptions'!$C$3,INDEX(PLHIV!$H$10:$AB$249,MATCH($B15&amp;"Adults",PLHIV!$F$10:$F$249,0),MATCH(I$7,PLHIV!$H$9:$AC$9,0)),FORECAST(I$7,F15:H15,F$7:H$7))</f>
        <v>23000</v>
      </c>
      <c r="J15" s="47">
        <f>IF(J$7&lt;='Algorithms &amp; Assumptions'!$C$3,INDEX(PLHIV!$H$10:$AB$249,MATCH($B15&amp;"Adults",PLHIV!$F$10:$F$249,0),MATCH(J$7,PLHIV!$H$9:$AC$9,0)),FORECAST(J$7,G15:I15,G$7:I$7))</f>
        <v>24000</v>
      </c>
      <c r="K15" s="47">
        <f>IF(K$7&lt;='Algorithms &amp; Assumptions'!$C$3,INDEX(PLHIV!$H$10:$AB$249,MATCH($B15&amp;"Adults",PLHIV!$F$10:$F$249,0),MATCH(K$7,PLHIV!$H$9:$AC$9,0)),FORECAST(K$7,H15:J15,H$7:J$7))</f>
        <v>25000</v>
      </c>
      <c r="L15" s="47">
        <f>IF(L$7&lt;='Algorithms &amp; Assumptions'!$C$3,INDEX(PLHIV!$H$10:$AB$249,MATCH($B15&amp;"Adults",PLHIV!$F$10:$F$249,0),MATCH(L$7,PLHIV!$H$9:$AC$9,0)),FORECAST(L$7,I15:K15,I$7:K$7))</f>
        <v>25000</v>
      </c>
      <c r="M15" s="47">
        <f>IF(M$7&lt;='Algorithms &amp; Assumptions'!$C$3,INDEX(PLHIV!$H$10:$AB$249,MATCH($B15&amp;"Adults",PLHIV!$F$10:$F$249,0),MATCH(M$7,PLHIV!$H$9:$AC$9,0)),FORECAST(M$7,J15:L15,J$7:L$7))</f>
        <v>26000</v>
      </c>
      <c r="N15" s="47">
        <f>IF(N$7&lt;='Algorithms &amp; Assumptions'!$C$3,INDEX(PLHIV!$H$10:$AB$249,MATCH($B15&amp;"Adults",PLHIV!$F$10:$F$249,0),MATCH(N$7,PLHIV!$H$9:$AC$9,0)),FORECAST(N$7,K15:M15,K$7:M$7))</f>
        <v>26000</v>
      </c>
      <c r="O15" s="47">
        <f>IF(O$7&lt;='Algorithms &amp; Assumptions'!$C$3,INDEX(PLHIV!$H$10:$AB$249,MATCH($B15&amp;"Adults",PLHIV!$F$10:$F$249,0),MATCH(O$7,PLHIV!$H$9:$AC$9,0)),FORECAST(O$7,L15:N15,L$7:N$7))</f>
        <v>27000</v>
      </c>
      <c r="P15" s="47">
        <f>IF(P$7&lt;='Algorithms &amp; Assumptions'!$C$3,INDEX(PLHIV!$H$10:$AB$249,MATCH($B15&amp;"Adults",PLHIV!$F$10:$F$249,0),MATCH(P$7,PLHIV!$H$9:$AC$9,0)),FORECAST(P$7,M15:O15,M$7:O$7))</f>
        <v>27333.333333333372</v>
      </c>
      <c r="Q15" s="47">
        <f>IF(Q$7&lt;='Algorithms &amp; Assumptions'!$C$3,INDEX(PLHIV!$H$10:$AB$249,MATCH($B15&amp;"Adults",PLHIV!$F$10:$F$249,0),MATCH(Q$7,PLHIV!$H$9:$AC$9,0)),FORECAST(Q$7,N15:P15,N$7:P$7))</f>
        <v>28111.11111111124</v>
      </c>
      <c r="R15" s="47">
        <f>IF(R$7&lt;='Algorithms &amp; Assumptions'!$C$3,INDEX(PLHIV!$H$10:$AB$249,MATCH($B15&amp;"Adults",PLHIV!$F$10:$F$249,0),MATCH(R$7,PLHIV!$H$9:$AC$9,0)),FORECAST(R$7,O15:Q15,O$7:Q$7))</f>
        <v>28592.592592592584</v>
      </c>
      <c r="S15" s="47">
        <f>IF(S$7&lt;='Algorithms &amp; Assumptions'!$C$3,INDEX(PLHIV!$H$10:$AB$249,MATCH($B15&amp;"Adults",PLHIV!$F$10:$F$249,0),MATCH(S$7,PLHIV!$H$9:$AC$9,0)),FORECAST(S$7,P15:R15,P$7:R$7))</f>
        <v>29271.604938271688</v>
      </c>
      <c r="T15" s="47">
        <f>IF(T$7&lt;='Algorithms &amp; Assumptions'!$C$3,INDEX(PLHIV!$H$10:$AB$249,MATCH($B15&amp;"Adults",PLHIV!$F$10:$F$249,0),MATCH(T$7,PLHIV!$H$9:$AC$9,0)),FORECAST(T$7,Q15:S15,Q$7:S$7))</f>
        <v>29818.930041152285</v>
      </c>
      <c r="U15" s="47">
        <f>IF(U$7&lt;='Algorithms &amp; Assumptions'!$C$3,INDEX(PLHIV!$H$10:$AB$249,MATCH($B15&amp;"Adults",PLHIV!$F$10:$F$249,0),MATCH(U$7,PLHIV!$H$9:$AC$9,0)),FORECAST(U$7,R15:T15,R$7:T$7))</f>
        <v>30454.046639231965</v>
      </c>
      <c r="V15" s="47">
        <f>IF(V$7&lt;='Algorithms &amp; Assumptions'!$C$3,INDEX(PLHIV!$H$10:$AB$249,MATCH($B15&amp;"Adults",PLHIV!$F$10:$F$249,0),MATCH(V$7,PLHIV!$H$9:$AC$9,0)),FORECAST(V$7,S15:U15,S$7:U$7))</f>
        <v>31030.635573845822</v>
      </c>
      <c r="W15" s="47">
        <f>IF(W$7&lt;='Algorithms &amp; Assumptions'!$C$3,INDEX(PLHIV!$H$10:$AB$249,MATCH($B15&amp;"Adults",PLHIV!$F$10:$F$249,0),MATCH(W$7,PLHIV!$H$9:$AC$9,0)),FORECAST(W$7,T15:V15,T$7:V$7))</f>
        <v>31646.242950770305</v>
      </c>
    </row>
    <row r="16" spans="2:23" x14ac:dyDescent="0.35">
      <c r="B16" s="18" t="str">
        <f>Countries!B12</f>
        <v>Belize</v>
      </c>
      <c r="C16" s="47">
        <f>IF(C$7&lt;='Algorithms &amp; Assumptions'!$C$3,INDEX(PLHIV!$H$10:$AB$249,MATCH($B16&amp;"Adults",PLHIV!$F$10:$F$249,0),MATCH(C$7,PLHIV!$H$9:$AC$9,0)),"N/A")</f>
        <v>2800</v>
      </c>
      <c r="D16" s="47">
        <f>IF(D$7&lt;='Algorithms &amp; Assumptions'!$C$3,INDEX(PLHIV!$H$10:$AB$249,MATCH($B16&amp;"Adults",PLHIV!$F$10:$F$249,0),MATCH(D$7,PLHIV!$H$9:$AC$9,0)),"N/A")</f>
        <v>2900</v>
      </c>
      <c r="E16" s="47">
        <f>IF(E$7&lt;='Algorithms &amp; Assumptions'!$C$3,INDEX(PLHIV!$H$10:$AB$249,MATCH($B16&amp;"Adults",PLHIV!$F$10:$F$249,0),MATCH(E$7,PLHIV!$H$9:$AC$9,0)),"N/A")</f>
        <v>3000</v>
      </c>
      <c r="F16" s="47">
        <f>IF(F$7&lt;='Algorithms &amp; Assumptions'!$C$3,INDEX(PLHIV!$H$10:$AB$249,MATCH($B16&amp;"Adults",PLHIV!$F$10:$F$249,0),MATCH(F$7,PLHIV!$H$9:$AC$9,0)),"N/A")</f>
        <v>3100</v>
      </c>
      <c r="G16" s="47">
        <f>IF(G$7&lt;='Algorithms &amp; Assumptions'!$C$3,INDEX(PLHIV!$H$10:$AB$249,MATCH($B16&amp;"Adults",PLHIV!$F$10:$F$249,0),MATCH(G$7,PLHIV!$H$9:$AC$9,0)),FORECAST(G$7,D16:F16,D$7:F$7))</f>
        <v>3200</v>
      </c>
      <c r="H16" s="47">
        <f>IF(H$7&lt;='Algorithms &amp; Assumptions'!$C$3,INDEX(PLHIV!$H$10:$AB$249,MATCH($B16&amp;"Adults",PLHIV!$F$10:$F$249,0),MATCH(H$7,PLHIV!$H$9:$AC$9,0)),FORECAST(H$7,E16:G16,E$7:G$7))</f>
        <v>3300</v>
      </c>
      <c r="I16" s="47">
        <f>IF(I$7&lt;='Algorithms &amp; Assumptions'!$C$3,INDEX(PLHIV!$H$10:$AB$249,MATCH($B16&amp;"Adults",PLHIV!$F$10:$F$249,0),MATCH(I$7,PLHIV!$H$9:$AC$9,0)),FORECAST(I$7,F16:H16,F$7:H$7))</f>
        <v>3400</v>
      </c>
      <c r="J16" s="47">
        <f>IF(J$7&lt;='Algorithms &amp; Assumptions'!$C$3,INDEX(PLHIV!$H$10:$AB$249,MATCH($B16&amp;"Adults",PLHIV!$F$10:$F$249,0),MATCH(J$7,PLHIV!$H$9:$AC$9,0)),FORECAST(J$7,G16:I16,G$7:I$7))</f>
        <v>3400</v>
      </c>
      <c r="K16" s="47">
        <f>IF(K$7&lt;='Algorithms &amp; Assumptions'!$C$3,INDEX(PLHIV!$H$10:$AB$249,MATCH($B16&amp;"Adults",PLHIV!$F$10:$F$249,0),MATCH(K$7,PLHIV!$H$9:$AC$9,0)),FORECAST(K$7,H16:J16,H$7:J$7))</f>
        <v>3500</v>
      </c>
      <c r="L16" s="47">
        <f>IF(L$7&lt;='Algorithms &amp; Assumptions'!$C$3,INDEX(PLHIV!$H$10:$AB$249,MATCH($B16&amp;"Adults",PLHIV!$F$10:$F$249,0),MATCH(L$7,PLHIV!$H$9:$AC$9,0)),FORECAST(L$7,I16:K16,I$7:K$7))</f>
        <v>3500</v>
      </c>
      <c r="M16" s="47">
        <f>IF(M$7&lt;='Algorithms &amp; Assumptions'!$C$3,INDEX(PLHIV!$H$10:$AB$249,MATCH($B16&amp;"Adults",PLHIV!$F$10:$F$249,0),MATCH(M$7,PLHIV!$H$9:$AC$9,0)),FORECAST(M$7,J16:L16,J$7:L$7))</f>
        <v>3500</v>
      </c>
      <c r="N16" s="47">
        <f>IF(N$7&lt;='Algorithms &amp; Assumptions'!$C$3,INDEX(PLHIV!$H$10:$AB$249,MATCH($B16&amp;"Adults",PLHIV!$F$10:$F$249,0),MATCH(N$7,PLHIV!$H$9:$AC$9,0)),FORECAST(N$7,K16:M16,K$7:M$7))</f>
        <v>3600</v>
      </c>
      <c r="O16" s="47">
        <f>IF(O$7&lt;='Algorithms &amp; Assumptions'!$C$3,INDEX(PLHIV!$H$10:$AB$249,MATCH($B16&amp;"Adults",PLHIV!$F$10:$F$249,0),MATCH(O$7,PLHIV!$H$9:$AC$9,0)),FORECAST(O$7,L16:N16,L$7:N$7))</f>
        <v>3600</v>
      </c>
      <c r="P16" s="47">
        <f>IF(P$7&lt;='Algorithms &amp; Assumptions'!$C$3,INDEX(PLHIV!$H$10:$AB$249,MATCH($B16&amp;"Adults",PLHIV!$F$10:$F$249,0),MATCH(P$7,PLHIV!$H$9:$AC$9,0)),FORECAST(P$7,M16:O16,M$7:O$7))</f>
        <v>3666.6666666666715</v>
      </c>
      <c r="Q16" s="47">
        <f>IF(Q$7&lt;='Algorithms &amp; Assumptions'!$C$3,INDEX(PLHIV!$H$10:$AB$249,MATCH($B16&amp;"Adults",PLHIV!$F$10:$F$249,0),MATCH(Q$7,PLHIV!$H$9:$AC$9,0)),FORECAST(Q$7,N16:P16,N$7:P$7))</f>
        <v>3688.8888888888978</v>
      </c>
      <c r="R16" s="47">
        <f>IF(R$7&lt;='Algorithms &amp; Assumptions'!$C$3,INDEX(PLHIV!$H$10:$AB$249,MATCH($B16&amp;"Adults",PLHIV!$F$10:$F$249,0),MATCH(R$7,PLHIV!$H$9:$AC$9,0)),FORECAST(R$7,O16:Q16,O$7:Q$7))</f>
        <v>3740.7407407407591</v>
      </c>
      <c r="S16" s="47">
        <f>IF(S$7&lt;='Algorithms &amp; Assumptions'!$C$3,INDEX(PLHIV!$H$10:$AB$249,MATCH($B16&amp;"Adults",PLHIV!$F$10:$F$249,0),MATCH(S$7,PLHIV!$H$9:$AC$9,0)),FORECAST(S$7,P16:R16,P$7:R$7))</f>
        <v>3772.8395061728661</v>
      </c>
      <c r="T16" s="47">
        <f>IF(T$7&lt;='Algorithms &amp; Assumptions'!$C$3,INDEX(PLHIV!$H$10:$AB$249,MATCH($B16&amp;"Adults",PLHIV!$F$10:$F$249,0),MATCH(T$7,PLHIV!$H$9:$AC$9,0)),FORECAST(T$7,Q16:S16,Q$7:S$7))</f>
        <v>3818.1069958848238</v>
      </c>
      <c r="U16" s="47">
        <f>IF(U$7&lt;='Algorithms &amp; Assumptions'!$C$3,INDEX(PLHIV!$H$10:$AB$249,MATCH($B16&amp;"Adults",PLHIV!$F$10:$F$249,0),MATCH(U$7,PLHIV!$H$9:$AC$9,0)),FORECAST(U$7,R16:T16,R$7:T$7))</f>
        <v>3854.5953360768763</v>
      </c>
      <c r="V16" s="47">
        <f>IF(V$7&lt;='Algorithms &amp; Assumptions'!$C$3,INDEX(PLHIV!$H$10:$AB$249,MATCH($B16&amp;"Adults",PLHIV!$F$10:$F$249,0),MATCH(V$7,PLHIV!$H$9:$AC$9,0)),FORECAST(V$7,S16:U16,S$7:U$7))</f>
        <v>3896.9364426155225</v>
      </c>
      <c r="W16" s="47">
        <f>IF(W$7&lt;='Algorithms &amp; Assumptions'!$C$3,INDEX(PLHIV!$H$10:$AB$249,MATCH($B16&amp;"Adults",PLHIV!$F$10:$F$249,0),MATCH(W$7,PLHIV!$H$9:$AC$9,0)),FORECAST(W$7,T16:V16,T$7:V$7))</f>
        <v>3935.3757049231062</v>
      </c>
    </row>
    <row r="17" spans="2:23" x14ac:dyDescent="0.35">
      <c r="B17" s="18" t="str">
        <f>Countries!B13</f>
        <v>Benin</v>
      </c>
      <c r="C17" s="47">
        <f>IF(C$7&lt;='Algorithms &amp; Assumptions'!$C$3,INDEX(PLHIV!$H$10:$AB$249,MATCH($B17&amp;"Adults",PLHIV!$F$10:$F$249,0),MATCH(C$7,PLHIV!$H$9:$AC$9,0)),"N/A")</f>
        <v>60000</v>
      </c>
      <c r="D17" s="47">
        <f>IF(D$7&lt;='Algorithms &amp; Assumptions'!$C$3,INDEX(PLHIV!$H$10:$AB$249,MATCH($B17&amp;"Adults",PLHIV!$F$10:$F$249,0),MATCH(D$7,PLHIV!$H$9:$AC$9,0)),"N/A")</f>
        <v>61000</v>
      </c>
      <c r="E17" s="47">
        <f>IF(E$7&lt;='Algorithms &amp; Assumptions'!$C$3,INDEX(PLHIV!$H$10:$AB$249,MATCH($B17&amp;"Adults",PLHIV!$F$10:$F$249,0),MATCH(E$7,PLHIV!$H$9:$AC$9,0)),"N/A")</f>
        <v>63000</v>
      </c>
      <c r="F17" s="47">
        <f>IF(F$7&lt;='Algorithms &amp; Assumptions'!$C$3,INDEX(PLHIV!$H$10:$AB$249,MATCH($B17&amp;"Adults",PLHIV!$F$10:$F$249,0),MATCH(F$7,PLHIV!$H$9:$AC$9,0)),"N/A")</f>
        <v>64000</v>
      </c>
      <c r="G17" s="47">
        <f>IF(G$7&lt;='Algorithms &amp; Assumptions'!$C$3,INDEX(PLHIV!$H$10:$AB$249,MATCH($B17&amp;"Adults",PLHIV!$F$10:$F$249,0),MATCH(G$7,PLHIV!$H$9:$AC$9,0)),FORECAST(G$7,D17:F17,D$7:F$7))</f>
        <v>64000</v>
      </c>
      <c r="H17" s="47">
        <f>IF(H$7&lt;='Algorithms &amp; Assumptions'!$C$3,INDEX(PLHIV!$H$10:$AB$249,MATCH($B17&amp;"Adults",PLHIV!$F$10:$F$249,0),MATCH(H$7,PLHIV!$H$9:$AC$9,0)),FORECAST(H$7,E17:G17,E$7:G$7))</f>
        <v>65000</v>
      </c>
      <c r="I17" s="47">
        <f>IF(I$7&lt;='Algorithms &amp; Assumptions'!$C$3,INDEX(PLHIV!$H$10:$AB$249,MATCH($B17&amp;"Adults",PLHIV!$F$10:$F$249,0),MATCH(I$7,PLHIV!$H$9:$AC$9,0)),FORECAST(I$7,F17:H17,F$7:H$7))</f>
        <v>65000</v>
      </c>
      <c r="J17" s="47">
        <f>IF(J$7&lt;='Algorithms &amp; Assumptions'!$C$3,INDEX(PLHIV!$H$10:$AB$249,MATCH($B17&amp;"Adults",PLHIV!$F$10:$F$249,0),MATCH(J$7,PLHIV!$H$9:$AC$9,0)),FORECAST(J$7,G17:I17,G$7:I$7))</f>
        <v>66000</v>
      </c>
      <c r="K17" s="47">
        <f>IF(K$7&lt;='Algorithms &amp; Assumptions'!$C$3,INDEX(PLHIV!$H$10:$AB$249,MATCH($B17&amp;"Adults",PLHIV!$F$10:$F$249,0),MATCH(K$7,PLHIV!$H$9:$AC$9,0)),FORECAST(K$7,H17:J17,H$7:J$7))</f>
        <v>65000</v>
      </c>
      <c r="L17" s="47">
        <f>IF(L$7&lt;='Algorithms &amp; Assumptions'!$C$3,INDEX(PLHIV!$H$10:$AB$249,MATCH($B17&amp;"Adults",PLHIV!$F$10:$F$249,0),MATCH(L$7,PLHIV!$H$9:$AC$9,0)),FORECAST(L$7,I17:K17,I$7:K$7))</f>
        <v>65000</v>
      </c>
      <c r="M17" s="47">
        <f>IF(M$7&lt;='Algorithms &amp; Assumptions'!$C$3,INDEX(PLHIV!$H$10:$AB$249,MATCH($B17&amp;"Adults",PLHIV!$F$10:$F$249,0),MATCH(M$7,PLHIV!$H$9:$AC$9,0)),FORECAST(M$7,J17:L17,J$7:L$7))</f>
        <v>65000</v>
      </c>
      <c r="N17" s="47">
        <f>IF(N$7&lt;='Algorithms &amp; Assumptions'!$C$3,INDEX(PLHIV!$H$10:$AB$249,MATCH($B17&amp;"Adults",PLHIV!$F$10:$F$249,0),MATCH(N$7,PLHIV!$H$9:$AC$9,0)),FORECAST(N$7,K17:M17,K$7:M$7))</f>
        <v>65000</v>
      </c>
      <c r="O17" s="47">
        <f>IF(O$7&lt;='Algorithms &amp; Assumptions'!$C$3,INDEX(PLHIV!$H$10:$AB$249,MATCH($B17&amp;"Adults",PLHIV!$F$10:$F$249,0),MATCH(O$7,PLHIV!$H$9:$AC$9,0)),FORECAST(O$7,L17:N17,L$7:N$7))</f>
        <v>64000</v>
      </c>
      <c r="P17" s="47">
        <f>IF(P$7&lt;='Algorithms &amp; Assumptions'!$C$3,INDEX(PLHIV!$H$10:$AB$249,MATCH($B17&amp;"Adults",PLHIV!$F$10:$F$249,0),MATCH(P$7,PLHIV!$H$9:$AC$9,0)),FORECAST(P$7,M17:O17,M$7:O$7))</f>
        <v>63666.666666666744</v>
      </c>
      <c r="Q17" s="47">
        <f>IF(Q$7&lt;='Algorithms &amp; Assumptions'!$C$3,INDEX(PLHIV!$H$10:$AB$249,MATCH($B17&amp;"Adults",PLHIV!$F$10:$F$249,0),MATCH(Q$7,PLHIV!$H$9:$AC$9,0)),FORECAST(Q$7,N17:P17,N$7:P$7))</f>
        <v>62888.888888888992</v>
      </c>
      <c r="R17" s="47">
        <f>IF(R$7&lt;='Algorithms &amp; Assumptions'!$C$3,INDEX(PLHIV!$H$10:$AB$249,MATCH($B17&amp;"Adults",PLHIV!$F$10:$F$249,0),MATCH(R$7,PLHIV!$H$9:$AC$9,0)),FORECAST(R$7,O17:Q17,O$7:Q$7))</f>
        <v>62407.407407407649</v>
      </c>
      <c r="S17" s="47">
        <f>IF(S$7&lt;='Algorithms &amp; Assumptions'!$C$3,INDEX(PLHIV!$H$10:$AB$249,MATCH($B17&amp;"Adults",PLHIV!$F$10:$F$249,0),MATCH(S$7,PLHIV!$H$9:$AC$9,0)),FORECAST(S$7,P17:R17,P$7:R$7))</f>
        <v>61728.395061728777</v>
      </c>
      <c r="T17" s="47">
        <f>IF(T$7&lt;='Algorithms &amp; Assumptions'!$C$3,INDEX(PLHIV!$H$10:$AB$249,MATCH($B17&amp;"Adults",PLHIV!$F$10:$F$249,0),MATCH(T$7,PLHIV!$H$9:$AC$9,0)),FORECAST(T$7,Q17:S17,Q$7:S$7))</f>
        <v>61181.069958848413</v>
      </c>
      <c r="U17" s="47">
        <f>IF(U$7&lt;='Algorithms &amp; Assumptions'!$C$3,INDEX(PLHIV!$H$10:$AB$249,MATCH($B17&amp;"Adults",PLHIV!$F$10:$F$249,0),MATCH(U$7,PLHIV!$H$9:$AC$9,0)),FORECAST(U$7,R17:T17,R$7:T$7))</f>
        <v>60545.953360768966</v>
      </c>
      <c r="V17" s="47">
        <f>IF(V$7&lt;='Algorithms &amp; Assumptions'!$C$3,INDEX(PLHIV!$H$10:$AB$249,MATCH($B17&amp;"Adults",PLHIV!$F$10:$F$249,0),MATCH(V$7,PLHIV!$H$9:$AC$9,0)),FORECAST(V$7,S17:U17,S$7:U$7))</f>
        <v>59969.364426155807</v>
      </c>
      <c r="W17" s="47">
        <f>IF(W$7&lt;='Algorithms &amp; Assumptions'!$C$3,INDEX(PLHIV!$H$10:$AB$249,MATCH($B17&amp;"Adults",PLHIV!$F$10:$F$249,0),MATCH(W$7,PLHIV!$H$9:$AC$9,0)),FORECAST(W$7,T17:V17,T$7:V$7))</f>
        <v>59353.75704923179</v>
      </c>
    </row>
    <row r="18" spans="2:23" x14ac:dyDescent="0.35">
      <c r="B18" s="18" t="str">
        <f>Countries!B14</f>
        <v>Bhutan</v>
      </c>
      <c r="C18" s="47">
        <f>IF(C$7&lt;='Algorithms &amp; Assumptions'!$C$3,INDEX(PLHIV!$H$10:$AB$249,MATCH($B18&amp;"Adults",PLHIV!$F$10:$F$249,0),MATCH(C$7,PLHIV!$H$9:$AC$9,0)),"N/A")</f>
        <v>1000</v>
      </c>
      <c r="D18" s="47">
        <f>IF(D$7&lt;='Algorithms &amp; Assumptions'!$C$3,INDEX(PLHIV!$H$10:$AB$249,MATCH($B18&amp;"Adults",PLHIV!$F$10:$F$249,0),MATCH(D$7,PLHIV!$H$9:$AC$9,0)),"N/A")</f>
        <v>1000</v>
      </c>
      <c r="E18" s="47">
        <f>IF(E$7&lt;='Algorithms &amp; Assumptions'!$C$3,INDEX(PLHIV!$H$10:$AB$249,MATCH($B18&amp;"Adults",PLHIV!$F$10:$F$249,0),MATCH(E$7,PLHIV!$H$9:$AC$9,0)),"N/A")</f>
        <v>1000</v>
      </c>
      <c r="F18" s="47">
        <f>IF(F$7&lt;='Algorithms &amp; Assumptions'!$C$3,INDEX(PLHIV!$H$10:$AB$249,MATCH($B18&amp;"Adults",PLHIV!$F$10:$F$249,0),MATCH(F$7,PLHIV!$H$9:$AC$9,0)),"N/A")</f>
        <v>1000</v>
      </c>
      <c r="G18" s="47">
        <f>IF(G$7&lt;='Algorithms &amp; Assumptions'!$C$3,INDEX(PLHIV!$H$10:$AB$249,MATCH($B18&amp;"Adults",PLHIV!$F$10:$F$249,0),MATCH(G$7,PLHIV!$H$9:$AC$9,0)),FORECAST(G$7,D18:F18,D$7:F$7))</f>
        <v>1000</v>
      </c>
      <c r="H18" s="47">
        <f>IF(H$7&lt;='Algorithms &amp; Assumptions'!$C$3,INDEX(PLHIV!$H$10:$AB$249,MATCH($B18&amp;"Adults",PLHIV!$F$10:$F$249,0),MATCH(H$7,PLHIV!$H$9:$AC$9,0)),FORECAST(H$7,E18:G18,E$7:G$7))</f>
        <v>1000</v>
      </c>
      <c r="I18" s="47">
        <f>IF(I$7&lt;='Algorithms &amp; Assumptions'!$C$3,INDEX(PLHIV!$H$10:$AB$249,MATCH($B18&amp;"Adults",PLHIV!$F$10:$F$249,0),MATCH(I$7,PLHIV!$H$9:$AC$9,0)),FORECAST(I$7,F18:H18,F$7:H$7))</f>
        <v>1000</v>
      </c>
      <c r="J18" s="47">
        <f>IF(J$7&lt;='Algorithms &amp; Assumptions'!$C$3,INDEX(PLHIV!$H$10:$AB$249,MATCH($B18&amp;"Adults",PLHIV!$F$10:$F$249,0),MATCH(J$7,PLHIV!$H$9:$AC$9,0)),FORECAST(J$7,G18:I18,G$7:I$7))</f>
        <v>1000</v>
      </c>
      <c r="K18" s="47">
        <f>IF(K$7&lt;='Algorithms &amp; Assumptions'!$C$3,INDEX(PLHIV!$H$10:$AB$249,MATCH($B18&amp;"Adults",PLHIV!$F$10:$F$249,0),MATCH(K$7,PLHIV!$H$9:$AC$9,0)),FORECAST(K$7,H18:J18,H$7:J$7))</f>
        <v>1000</v>
      </c>
      <c r="L18" s="47">
        <f>IF(L$7&lt;='Algorithms &amp; Assumptions'!$C$3,INDEX(PLHIV!$H$10:$AB$249,MATCH($B18&amp;"Adults",PLHIV!$F$10:$F$249,0),MATCH(L$7,PLHIV!$H$9:$AC$9,0)),FORECAST(L$7,I18:K18,I$7:K$7))</f>
        <v>1000</v>
      </c>
      <c r="M18" s="47">
        <f>IF(M$7&lt;='Algorithms &amp; Assumptions'!$C$3,INDEX(PLHIV!$H$10:$AB$249,MATCH($B18&amp;"Adults",PLHIV!$F$10:$F$249,0),MATCH(M$7,PLHIV!$H$9:$AC$9,0)),FORECAST(M$7,J18:L18,J$7:L$7))</f>
        <v>1000</v>
      </c>
      <c r="N18" s="47">
        <f>IF(N$7&lt;='Algorithms &amp; Assumptions'!$C$3,INDEX(PLHIV!$H$10:$AB$249,MATCH($B18&amp;"Adults",PLHIV!$F$10:$F$249,0),MATCH(N$7,PLHIV!$H$9:$AC$9,0)),FORECAST(N$7,K18:M18,K$7:M$7))</f>
        <v>1100</v>
      </c>
      <c r="O18" s="47">
        <f>IF(O$7&lt;='Algorithms &amp; Assumptions'!$C$3,INDEX(PLHIV!$H$10:$AB$249,MATCH($B18&amp;"Adults",PLHIV!$F$10:$F$249,0),MATCH(O$7,PLHIV!$H$9:$AC$9,0)),FORECAST(O$7,L18:N18,L$7:N$7))</f>
        <v>1100</v>
      </c>
      <c r="P18" s="47">
        <f>IF(P$7&lt;='Algorithms &amp; Assumptions'!$C$3,INDEX(PLHIV!$H$10:$AB$249,MATCH($B18&amp;"Adults",PLHIV!$F$10:$F$249,0),MATCH(P$7,PLHIV!$H$9:$AC$9,0)),FORECAST(P$7,M18:O18,M$7:O$7))</f>
        <v>1166.6666666666715</v>
      </c>
      <c r="Q18" s="47">
        <f>IF(Q$7&lt;='Algorithms &amp; Assumptions'!$C$3,INDEX(PLHIV!$H$10:$AB$249,MATCH($B18&amp;"Adults",PLHIV!$F$10:$F$249,0),MATCH(Q$7,PLHIV!$H$9:$AC$9,0)),FORECAST(Q$7,N18:P18,N$7:P$7))</f>
        <v>1188.8888888888905</v>
      </c>
      <c r="R18" s="47">
        <f>IF(R$7&lt;='Algorithms &amp; Assumptions'!$C$3,INDEX(PLHIV!$H$10:$AB$249,MATCH($B18&amp;"Adults",PLHIV!$F$10:$F$249,0),MATCH(R$7,PLHIV!$H$9:$AC$9,0)),FORECAST(R$7,O18:Q18,O$7:Q$7))</f>
        <v>1240.74074074073</v>
      </c>
      <c r="S18" s="47">
        <f>IF(S$7&lt;='Algorithms &amp; Assumptions'!$C$3,INDEX(PLHIV!$H$10:$AB$249,MATCH($B18&amp;"Adults",PLHIV!$F$10:$F$249,0),MATCH(S$7,PLHIV!$H$9:$AC$9,0)),FORECAST(S$7,P18:R18,P$7:R$7))</f>
        <v>1272.8395061728224</v>
      </c>
      <c r="T18" s="47">
        <f>IF(T$7&lt;='Algorithms &amp; Assumptions'!$C$3,INDEX(PLHIV!$H$10:$AB$249,MATCH($B18&amp;"Adults",PLHIV!$F$10:$F$249,0),MATCH(T$7,PLHIV!$H$9:$AC$9,0)),FORECAST(T$7,Q18:S18,Q$7:S$7))</f>
        <v>1318.1069958847511</v>
      </c>
      <c r="U18" s="47">
        <f>IF(U$7&lt;='Algorithms &amp; Assumptions'!$C$3,INDEX(PLHIV!$H$10:$AB$249,MATCH($B18&amp;"Adults",PLHIV!$F$10:$F$249,0),MATCH(U$7,PLHIV!$H$9:$AC$9,0)),FORECAST(U$7,R18:T18,R$7:T$7))</f>
        <v>1354.595336076789</v>
      </c>
      <c r="V18" s="47">
        <f>IF(V$7&lt;='Algorithms &amp; Assumptions'!$C$3,INDEX(PLHIV!$H$10:$AB$249,MATCH($B18&amp;"Adults",PLHIV!$F$10:$F$249,0),MATCH(V$7,PLHIV!$H$9:$AC$9,0)),FORECAST(V$7,S18:U18,S$7:U$7))</f>
        <v>1396.9364426154207</v>
      </c>
      <c r="W18" s="47">
        <f>IF(W$7&lt;='Algorithms &amp; Assumptions'!$C$3,INDEX(PLHIV!$H$10:$AB$249,MATCH($B18&amp;"Adults",PLHIV!$F$10:$F$249,0),MATCH(W$7,PLHIV!$H$9:$AC$9,0)),FORECAST(W$7,T18:V18,T$7:V$7))</f>
        <v>1435.3757049229898</v>
      </c>
    </row>
    <row r="19" spans="2:23" x14ac:dyDescent="0.35">
      <c r="B19" s="18" t="str">
        <f>Countries!B15</f>
        <v>Bolivia</v>
      </c>
      <c r="C19" s="47">
        <f>IF(C$7&lt;='Algorithms &amp; Assumptions'!$C$3,INDEX(PLHIV!$H$10:$AB$249,MATCH($B19&amp;"Adults",PLHIV!$F$10:$F$249,0),MATCH(C$7,PLHIV!$H$9:$AC$9,0)),"N/A")</f>
        <v>18000</v>
      </c>
      <c r="D19" s="47">
        <f>IF(D$7&lt;='Algorithms &amp; Assumptions'!$C$3,INDEX(PLHIV!$H$10:$AB$249,MATCH($B19&amp;"Adults",PLHIV!$F$10:$F$249,0),MATCH(D$7,PLHIV!$H$9:$AC$9,0)),"N/A")</f>
        <v>19000</v>
      </c>
      <c r="E19" s="47">
        <f>IF(E$7&lt;='Algorithms &amp; Assumptions'!$C$3,INDEX(PLHIV!$H$10:$AB$249,MATCH($B19&amp;"Adults",PLHIV!$F$10:$F$249,0),MATCH(E$7,PLHIV!$H$9:$AC$9,0)),"N/A")</f>
        <v>20000</v>
      </c>
      <c r="F19" s="47">
        <f>IF(F$7&lt;='Algorithms &amp; Assumptions'!$C$3,INDEX(PLHIV!$H$10:$AB$249,MATCH($B19&amp;"Adults",PLHIV!$F$10:$F$249,0),MATCH(F$7,PLHIV!$H$9:$AC$9,0)),"N/A")</f>
        <v>20000</v>
      </c>
      <c r="G19" s="47">
        <f>IF(G$7&lt;='Algorithms &amp; Assumptions'!$C$3,INDEX(PLHIV!$H$10:$AB$249,MATCH($B19&amp;"Adults",PLHIV!$F$10:$F$249,0),MATCH(G$7,PLHIV!$H$9:$AC$9,0)),FORECAST(G$7,D19:F19,D$7:F$7))</f>
        <v>21000</v>
      </c>
      <c r="H19" s="47">
        <f>IF(H$7&lt;='Algorithms &amp; Assumptions'!$C$3,INDEX(PLHIV!$H$10:$AB$249,MATCH($B19&amp;"Adults",PLHIV!$F$10:$F$249,0),MATCH(H$7,PLHIV!$H$9:$AC$9,0)),FORECAST(H$7,E19:G19,E$7:G$7))</f>
        <v>22000</v>
      </c>
      <c r="I19" s="47">
        <f>IF(I$7&lt;='Algorithms &amp; Assumptions'!$C$3,INDEX(PLHIV!$H$10:$AB$249,MATCH($B19&amp;"Adults",PLHIV!$F$10:$F$249,0),MATCH(I$7,PLHIV!$H$9:$AC$9,0)),FORECAST(I$7,F19:H19,F$7:H$7))</f>
        <v>23000</v>
      </c>
      <c r="J19" s="47">
        <f>IF(J$7&lt;='Algorithms &amp; Assumptions'!$C$3,INDEX(PLHIV!$H$10:$AB$249,MATCH($B19&amp;"Adults",PLHIV!$F$10:$F$249,0),MATCH(J$7,PLHIV!$H$9:$AC$9,0)),FORECAST(J$7,G19:I19,G$7:I$7))</f>
        <v>23000</v>
      </c>
      <c r="K19" s="47">
        <f>IF(K$7&lt;='Algorithms &amp; Assumptions'!$C$3,INDEX(PLHIV!$H$10:$AB$249,MATCH($B19&amp;"Adults",PLHIV!$F$10:$F$249,0),MATCH(K$7,PLHIV!$H$9:$AC$9,0)),FORECAST(K$7,H19:J19,H$7:J$7))</f>
        <v>24000</v>
      </c>
      <c r="L19" s="47">
        <f>IF(L$7&lt;='Algorithms &amp; Assumptions'!$C$3,INDEX(PLHIV!$H$10:$AB$249,MATCH($B19&amp;"Adults",PLHIV!$F$10:$F$249,0),MATCH(L$7,PLHIV!$H$9:$AC$9,0)),FORECAST(L$7,I19:K19,I$7:K$7))</f>
        <v>25000</v>
      </c>
      <c r="M19" s="47">
        <f>IF(M$7&lt;='Algorithms &amp; Assumptions'!$C$3,INDEX(PLHIV!$H$10:$AB$249,MATCH($B19&amp;"Adults",PLHIV!$F$10:$F$249,0),MATCH(M$7,PLHIV!$H$9:$AC$9,0)),FORECAST(M$7,J19:L19,J$7:L$7))</f>
        <v>26000</v>
      </c>
      <c r="N19" s="47">
        <f>IF(N$7&lt;='Algorithms &amp; Assumptions'!$C$3,INDEX(PLHIV!$H$10:$AB$249,MATCH($B19&amp;"Adults",PLHIV!$F$10:$F$249,0),MATCH(N$7,PLHIV!$H$9:$AC$9,0)),FORECAST(N$7,K19:M19,K$7:M$7))</f>
        <v>28000</v>
      </c>
      <c r="O19" s="47">
        <f>IF(O$7&lt;='Algorithms &amp; Assumptions'!$C$3,INDEX(PLHIV!$H$10:$AB$249,MATCH($B19&amp;"Adults",PLHIV!$F$10:$F$249,0),MATCH(O$7,PLHIV!$H$9:$AC$9,0)),FORECAST(O$7,L19:N19,L$7:N$7))</f>
        <v>29000</v>
      </c>
      <c r="P19" s="47">
        <f>IF(P$7&lt;='Algorithms &amp; Assumptions'!$C$3,INDEX(PLHIV!$H$10:$AB$249,MATCH($B19&amp;"Adults",PLHIV!$F$10:$F$249,0),MATCH(P$7,PLHIV!$H$9:$AC$9,0)),FORECAST(P$7,M19:O19,M$7:O$7))</f>
        <v>30666.666666666511</v>
      </c>
      <c r="Q19" s="47">
        <f>IF(Q$7&lt;='Algorithms &amp; Assumptions'!$C$3,INDEX(PLHIV!$H$10:$AB$249,MATCH($B19&amp;"Adults",PLHIV!$F$10:$F$249,0),MATCH(Q$7,PLHIV!$H$9:$AC$9,0)),FORECAST(Q$7,N19:P19,N$7:P$7))</f>
        <v>31888.888888888527</v>
      </c>
      <c r="R19" s="47">
        <f>IF(R$7&lt;='Algorithms &amp; Assumptions'!$C$3,INDEX(PLHIV!$H$10:$AB$249,MATCH($B19&amp;"Adults",PLHIV!$F$10:$F$249,0),MATCH(R$7,PLHIV!$H$9:$AC$9,0)),FORECAST(R$7,O19:Q19,O$7:Q$7))</f>
        <v>33407.407407406252</v>
      </c>
      <c r="S19" s="47">
        <f>IF(S$7&lt;='Algorithms &amp; Assumptions'!$C$3,INDEX(PLHIV!$H$10:$AB$249,MATCH($B19&amp;"Adults",PLHIV!$F$10:$F$249,0),MATCH(S$7,PLHIV!$H$9:$AC$9,0)),FORECAST(S$7,P19:R19,P$7:R$7))</f>
        <v>34728.395061726682</v>
      </c>
      <c r="T19" s="47">
        <f>IF(T$7&lt;='Algorithms &amp; Assumptions'!$C$3,INDEX(PLHIV!$H$10:$AB$249,MATCH($B19&amp;"Adults",PLHIV!$F$10:$F$249,0),MATCH(T$7,PLHIV!$H$9:$AC$9,0)),FORECAST(T$7,Q19:S19,Q$7:S$7))</f>
        <v>36181.069958845619</v>
      </c>
      <c r="U19" s="47">
        <f>IF(U$7&lt;='Algorithms &amp; Assumptions'!$C$3,INDEX(PLHIV!$H$10:$AB$249,MATCH($B19&amp;"Adults",PLHIV!$F$10:$F$249,0),MATCH(U$7,PLHIV!$H$9:$AC$9,0)),FORECAST(U$7,R19:T19,R$7:T$7))</f>
        <v>37545.953360765707</v>
      </c>
      <c r="V19" s="47">
        <f>IF(V$7&lt;='Algorithms &amp; Assumptions'!$C$3,INDEX(PLHIV!$H$10:$AB$249,MATCH($B19&amp;"Adults",PLHIV!$F$10:$F$249,0),MATCH(V$7,PLHIV!$H$9:$AC$9,0)),FORECAST(V$7,S19:U19,S$7:U$7))</f>
        <v>38969.364426151384</v>
      </c>
      <c r="W19" s="47">
        <f>IF(W$7&lt;='Algorithms &amp; Assumptions'!$C$3,INDEX(PLHIV!$H$10:$AB$249,MATCH($B19&amp;"Adults",PLHIV!$F$10:$F$249,0),MATCH(W$7,PLHIV!$H$9:$AC$9,0)),FORECAST(W$7,T19:V19,T$7:V$7))</f>
        <v>40353.757049226668</v>
      </c>
    </row>
    <row r="20" spans="2:23" x14ac:dyDescent="0.35">
      <c r="B20" s="18" t="str">
        <f>Countries!B16</f>
        <v>Bosnia and Herzegovina</v>
      </c>
      <c r="C20" s="47">
        <f>IF(C$7&lt;='Algorithms &amp; Assumptions'!$C$3,INDEX(PLHIV!$H$10:$AB$249,MATCH($B20&amp;"Adults",PLHIV!$F$10:$F$249,0),MATCH(C$7,PLHIV!$H$9:$AC$9,0)),"N/A")</f>
        <v>0</v>
      </c>
      <c r="D20" s="47">
        <f>IF(D$7&lt;='Algorithms &amp; Assumptions'!$C$3,INDEX(PLHIV!$H$10:$AB$249,MATCH($B20&amp;"Adults",PLHIV!$F$10:$F$249,0),MATCH(D$7,PLHIV!$H$9:$AC$9,0)),"N/A")</f>
        <v>0</v>
      </c>
      <c r="E20" s="47">
        <f>IF(E$7&lt;='Algorithms &amp; Assumptions'!$C$3,INDEX(PLHIV!$H$10:$AB$249,MATCH($B20&amp;"Adults",PLHIV!$F$10:$F$249,0),MATCH(E$7,PLHIV!$H$9:$AC$9,0)),"N/A")</f>
        <v>0</v>
      </c>
      <c r="F20" s="47">
        <f>IF(F$7&lt;='Algorithms &amp; Assumptions'!$C$3,INDEX(PLHIV!$H$10:$AB$249,MATCH($B20&amp;"Adults",PLHIV!$F$10:$F$249,0),MATCH(F$7,PLHIV!$H$9:$AC$9,0)),"N/A")</f>
        <v>0</v>
      </c>
      <c r="G20" s="47">
        <f>IF(G$7&lt;='Algorithms &amp; Assumptions'!$C$3,INDEX(PLHIV!$H$10:$AB$249,MATCH($B20&amp;"Adults",PLHIV!$F$10:$F$249,0),MATCH(G$7,PLHIV!$H$9:$AC$9,0)),FORECAST(G$7,D20:F20,D$7:F$7))</f>
        <v>0</v>
      </c>
      <c r="H20" s="47">
        <f>IF(H$7&lt;='Algorithms &amp; Assumptions'!$C$3,INDEX(PLHIV!$H$10:$AB$249,MATCH($B20&amp;"Adults",PLHIV!$F$10:$F$249,0),MATCH(H$7,PLHIV!$H$9:$AC$9,0)),FORECAST(H$7,E20:G20,E$7:G$7))</f>
        <v>0</v>
      </c>
      <c r="I20" s="47">
        <f>IF(I$7&lt;='Algorithms &amp; Assumptions'!$C$3,INDEX(PLHIV!$H$10:$AB$249,MATCH($B20&amp;"Adults",PLHIV!$F$10:$F$249,0),MATCH(I$7,PLHIV!$H$9:$AC$9,0)),FORECAST(I$7,F20:H20,F$7:H$7))</f>
        <v>0</v>
      </c>
      <c r="J20" s="47">
        <f>IF(J$7&lt;='Algorithms &amp; Assumptions'!$C$3,INDEX(PLHIV!$H$10:$AB$249,MATCH($B20&amp;"Adults",PLHIV!$F$10:$F$249,0),MATCH(J$7,PLHIV!$H$9:$AC$9,0)),FORECAST(J$7,G20:I20,G$7:I$7))</f>
        <v>0</v>
      </c>
      <c r="K20" s="47">
        <f>IF(K$7&lt;='Algorithms &amp; Assumptions'!$C$3,INDEX(PLHIV!$H$10:$AB$249,MATCH($B20&amp;"Adults",PLHIV!$F$10:$F$249,0),MATCH(K$7,PLHIV!$H$9:$AC$9,0)),FORECAST(K$7,H20:J20,H$7:J$7))</f>
        <v>0</v>
      </c>
      <c r="L20" s="47">
        <f>IF(L$7&lt;='Algorithms &amp; Assumptions'!$C$3,INDEX(PLHIV!$H$10:$AB$249,MATCH($B20&amp;"Adults",PLHIV!$F$10:$F$249,0),MATCH(L$7,PLHIV!$H$9:$AC$9,0)),FORECAST(L$7,I20:K20,I$7:K$7))</f>
        <v>0</v>
      </c>
      <c r="M20" s="47">
        <f>IF(M$7&lt;='Algorithms &amp; Assumptions'!$C$3,INDEX(PLHIV!$H$10:$AB$249,MATCH($B20&amp;"Adults",PLHIV!$F$10:$F$249,0),MATCH(M$7,PLHIV!$H$9:$AC$9,0)),FORECAST(M$7,J20:L20,J$7:L$7))</f>
        <v>0</v>
      </c>
      <c r="N20" s="47">
        <f>IF(N$7&lt;='Algorithms &amp; Assumptions'!$C$3,INDEX(PLHIV!$H$10:$AB$249,MATCH($B20&amp;"Adults",PLHIV!$F$10:$F$249,0),MATCH(N$7,PLHIV!$H$9:$AC$9,0)),FORECAST(N$7,K20:M20,K$7:M$7))</f>
        <v>0</v>
      </c>
      <c r="O20" s="47">
        <f>IF(O$7&lt;='Algorithms &amp; Assumptions'!$C$3,INDEX(PLHIV!$H$10:$AB$249,MATCH($B20&amp;"Adults",PLHIV!$F$10:$F$249,0),MATCH(O$7,PLHIV!$H$9:$AC$9,0)),FORECAST(O$7,L20:N20,L$7:N$7))</f>
        <v>0</v>
      </c>
      <c r="P20" s="47">
        <f>IF(P$7&lt;='Algorithms &amp; Assumptions'!$C$3,INDEX(PLHIV!$H$10:$AB$249,MATCH($B20&amp;"Adults",PLHIV!$F$10:$F$249,0),MATCH(P$7,PLHIV!$H$9:$AC$9,0)),FORECAST(P$7,M20:O20,M$7:O$7))</f>
        <v>0</v>
      </c>
      <c r="Q20" s="47">
        <f>IF(Q$7&lt;='Algorithms &amp; Assumptions'!$C$3,INDEX(PLHIV!$H$10:$AB$249,MATCH($B20&amp;"Adults",PLHIV!$F$10:$F$249,0),MATCH(Q$7,PLHIV!$H$9:$AC$9,0)),FORECAST(Q$7,N20:P20,N$7:P$7))</f>
        <v>0</v>
      </c>
      <c r="R20" s="47">
        <f>IF(R$7&lt;='Algorithms &amp; Assumptions'!$C$3,INDEX(PLHIV!$H$10:$AB$249,MATCH($B20&amp;"Adults",PLHIV!$F$10:$F$249,0),MATCH(R$7,PLHIV!$H$9:$AC$9,0)),FORECAST(R$7,O20:Q20,O$7:Q$7))</f>
        <v>0</v>
      </c>
      <c r="S20" s="47">
        <f>IF(S$7&lt;='Algorithms &amp; Assumptions'!$C$3,INDEX(PLHIV!$H$10:$AB$249,MATCH($B20&amp;"Adults",PLHIV!$F$10:$F$249,0),MATCH(S$7,PLHIV!$H$9:$AC$9,0)),FORECAST(S$7,P20:R20,P$7:R$7))</f>
        <v>0</v>
      </c>
      <c r="T20" s="47">
        <f>IF(T$7&lt;='Algorithms &amp; Assumptions'!$C$3,INDEX(PLHIV!$H$10:$AB$249,MATCH($B20&amp;"Adults",PLHIV!$F$10:$F$249,0),MATCH(T$7,PLHIV!$H$9:$AC$9,0)),FORECAST(T$7,Q20:S20,Q$7:S$7))</f>
        <v>0</v>
      </c>
      <c r="U20" s="47">
        <f>IF(U$7&lt;='Algorithms &amp; Assumptions'!$C$3,INDEX(PLHIV!$H$10:$AB$249,MATCH($B20&amp;"Adults",PLHIV!$F$10:$F$249,0),MATCH(U$7,PLHIV!$H$9:$AC$9,0)),FORECAST(U$7,R20:T20,R$7:T$7))</f>
        <v>0</v>
      </c>
      <c r="V20" s="47">
        <f>IF(V$7&lt;='Algorithms &amp; Assumptions'!$C$3,INDEX(PLHIV!$H$10:$AB$249,MATCH($B20&amp;"Adults",PLHIV!$F$10:$F$249,0),MATCH(V$7,PLHIV!$H$9:$AC$9,0)),FORECAST(V$7,S20:U20,S$7:U$7))</f>
        <v>0</v>
      </c>
      <c r="W20" s="47">
        <f>IF(W$7&lt;='Algorithms &amp; Assumptions'!$C$3,INDEX(PLHIV!$H$10:$AB$249,MATCH($B20&amp;"Adults",PLHIV!$F$10:$F$249,0),MATCH(W$7,PLHIV!$H$9:$AC$9,0)),FORECAST(W$7,T20:V20,T$7:V$7))</f>
        <v>0</v>
      </c>
    </row>
    <row r="21" spans="2:23" x14ac:dyDescent="0.35">
      <c r="B21" s="18" t="str">
        <f>Countries!B17</f>
        <v>Botswana</v>
      </c>
      <c r="C21" s="47">
        <f>IF(C$7&lt;='Algorithms &amp; Assumptions'!$C$3,INDEX(PLHIV!$H$10:$AB$249,MATCH($B21&amp;"Adults",PLHIV!$F$10:$F$249,0),MATCH(C$7,PLHIV!$H$9:$AC$9,0)),"N/A")</f>
        <v>300000</v>
      </c>
      <c r="D21" s="47">
        <f>IF(D$7&lt;='Algorithms &amp; Assumptions'!$C$3,INDEX(PLHIV!$H$10:$AB$249,MATCH($B21&amp;"Adults",PLHIV!$F$10:$F$249,0),MATCH(D$7,PLHIV!$H$9:$AC$9,0)),"N/A")</f>
        <v>300000</v>
      </c>
      <c r="E21" s="47">
        <f>IF(E$7&lt;='Algorithms &amp; Assumptions'!$C$3,INDEX(PLHIV!$H$10:$AB$249,MATCH($B21&amp;"Adults",PLHIV!$F$10:$F$249,0),MATCH(E$7,PLHIV!$H$9:$AC$9,0)),"N/A")</f>
        <v>310000</v>
      </c>
      <c r="F21" s="47">
        <f>IF(F$7&lt;='Algorithms &amp; Assumptions'!$C$3,INDEX(PLHIV!$H$10:$AB$249,MATCH($B21&amp;"Adults",PLHIV!$F$10:$F$249,0),MATCH(F$7,PLHIV!$H$9:$AC$9,0)),"N/A")</f>
        <v>310000</v>
      </c>
      <c r="G21" s="47">
        <f>IF(G$7&lt;='Algorithms &amp; Assumptions'!$C$3,INDEX(PLHIV!$H$10:$AB$249,MATCH($B21&amp;"Adults",PLHIV!$F$10:$F$249,0),MATCH(G$7,PLHIV!$H$9:$AC$9,0)),FORECAST(G$7,D21:F21,D$7:F$7))</f>
        <v>320000</v>
      </c>
      <c r="H21" s="47">
        <f>IF(H$7&lt;='Algorithms &amp; Assumptions'!$C$3,INDEX(PLHIV!$H$10:$AB$249,MATCH($B21&amp;"Adults",PLHIV!$F$10:$F$249,0),MATCH(H$7,PLHIV!$H$9:$AC$9,0)),FORECAST(H$7,E21:G21,E$7:G$7))</f>
        <v>330000</v>
      </c>
      <c r="I21" s="47">
        <f>IF(I$7&lt;='Algorithms &amp; Assumptions'!$C$3,INDEX(PLHIV!$H$10:$AB$249,MATCH($B21&amp;"Adults",PLHIV!$F$10:$F$249,0),MATCH(I$7,PLHIV!$H$9:$AC$9,0)),FORECAST(I$7,F21:H21,F$7:H$7))</f>
        <v>330000</v>
      </c>
      <c r="J21" s="47">
        <f>IF(J$7&lt;='Algorithms &amp; Assumptions'!$C$3,INDEX(PLHIV!$H$10:$AB$249,MATCH($B21&amp;"Adults",PLHIV!$F$10:$F$249,0),MATCH(J$7,PLHIV!$H$9:$AC$9,0)),FORECAST(J$7,G21:I21,G$7:I$7))</f>
        <v>330000</v>
      </c>
      <c r="K21" s="47">
        <f>IF(K$7&lt;='Algorithms &amp; Assumptions'!$C$3,INDEX(PLHIV!$H$10:$AB$249,MATCH($B21&amp;"Adults",PLHIV!$F$10:$F$249,0),MATCH(K$7,PLHIV!$H$9:$AC$9,0)),FORECAST(K$7,H21:J21,H$7:J$7))</f>
        <v>340000</v>
      </c>
      <c r="L21" s="47">
        <f>IF(L$7&lt;='Algorithms &amp; Assumptions'!$C$3,INDEX(PLHIV!$H$10:$AB$249,MATCH($B21&amp;"Adults",PLHIV!$F$10:$F$249,0),MATCH(L$7,PLHIV!$H$9:$AC$9,0)),FORECAST(L$7,I21:K21,I$7:K$7))</f>
        <v>340000</v>
      </c>
      <c r="M21" s="47">
        <f>IF(M$7&lt;='Algorithms &amp; Assumptions'!$C$3,INDEX(PLHIV!$H$10:$AB$249,MATCH($B21&amp;"Adults",PLHIV!$F$10:$F$249,0),MATCH(M$7,PLHIV!$H$9:$AC$9,0)),FORECAST(M$7,J21:L21,J$7:L$7))</f>
        <v>340000</v>
      </c>
      <c r="N21" s="47">
        <f>IF(N$7&lt;='Algorithms &amp; Assumptions'!$C$3,INDEX(PLHIV!$H$10:$AB$249,MATCH($B21&amp;"Adults",PLHIV!$F$10:$F$249,0),MATCH(N$7,PLHIV!$H$9:$AC$9,0)),FORECAST(N$7,K21:M21,K$7:M$7))</f>
        <v>340000</v>
      </c>
      <c r="O21" s="47">
        <f>IF(O$7&lt;='Algorithms &amp; Assumptions'!$C$3,INDEX(PLHIV!$H$10:$AB$249,MATCH($B21&amp;"Adults",PLHIV!$F$10:$F$249,0),MATCH(O$7,PLHIV!$H$9:$AC$9,0)),FORECAST(O$7,L21:N21,L$7:N$7))</f>
        <v>340000</v>
      </c>
      <c r="P21" s="47">
        <f>IF(P$7&lt;='Algorithms &amp; Assumptions'!$C$3,INDEX(PLHIV!$H$10:$AB$249,MATCH($B21&amp;"Adults",PLHIV!$F$10:$F$249,0),MATCH(P$7,PLHIV!$H$9:$AC$9,0)),FORECAST(P$7,M21:O21,M$7:O$7))</f>
        <v>340000</v>
      </c>
      <c r="Q21" s="47">
        <f>IF(Q$7&lt;='Algorithms &amp; Assumptions'!$C$3,INDEX(PLHIV!$H$10:$AB$249,MATCH($B21&amp;"Adults",PLHIV!$F$10:$F$249,0),MATCH(Q$7,PLHIV!$H$9:$AC$9,0)),FORECAST(Q$7,N21:P21,N$7:P$7))</f>
        <v>340000</v>
      </c>
      <c r="R21" s="47">
        <f>IF(R$7&lt;='Algorithms &amp; Assumptions'!$C$3,INDEX(PLHIV!$H$10:$AB$249,MATCH($B21&amp;"Adults",PLHIV!$F$10:$F$249,0),MATCH(R$7,PLHIV!$H$9:$AC$9,0)),FORECAST(R$7,O21:Q21,O$7:Q$7))</f>
        <v>340000</v>
      </c>
      <c r="S21" s="47">
        <f>IF(S$7&lt;='Algorithms &amp; Assumptions'!$C$3,INDEX(PLHIV!$H$10:$AB$249,MATCH($B21&amp;"Adults",PLHIV!$F$10:$F$249,0),MATCH(S$7,PLHIV!$H$9:$AC$9,0)),FORECAST(S$7,P21:R21,P$7:R$7))</f>
        <v>340000</v>
      </c>
      <c r="T21" s="47">
        <f>IF(T$7&lt;='Algorithms &amp; Assumptions'!$C$3,INDEX(PLHIV!$H$10:$AB$249,MATCH($B21&amp;"Adults",PLHIV!$F$10:$F$249,0),MATCH(T$7,PLHIV!$H$9:$AC$9,0)),FORECAST(T$7,Q21:S21,Q$7:S$7))</f>
        <v>340000</v>
      </c>
      <c r="U21" s="47">
        <f>IF(U$7&lt;='Algorithms &amp; Assumptions'!$C$3,INDEX(PLHIV!$H$10:$AB$249,MATCH($B21&amp;"Adults",PLHIV!$F$10:$F$249,0),MATCH(U$7,PLHIV!$H$9:$AC$9,0)),FORECAST(U$7,R21:T21,R$7:T$7))</f>
        <v>340000</v>
      </c>
      <c r="V21" s="47">
        <f>IF(V$7&lt;='Algorithms &amp; Assumptions'!$C$3,INDEX(PLHIV!$H$10:$AB$249,MATCH($B21&amp;"Adults",PLHIV!$F$10:$F$249,0),MATCH(V$7,PLHIV!$H$9:$AC$9,0)),FORECAST(V$7,S21:U21,S$7:U$7))</f>
        <v>340000</v>
      </c>
      <c r="W21" s="47">
        <f>IF(W$7&lt;='Algorithms &amp; Assumptions'!$C$3,INDEX(PLHIV!$H$10:$AB$249,MATCH($B21&amp;"Adults",PLHIV!$F$10:$F$249,0),MATCH(W$7,PLHIV!$H$9:$AC$9,0)),FORECAST(W$7,T21:V21,T$7:V$7))</f>
        <v>340000</v>
      </c>
    </row>
    <row r="22" spans="2:23" x14ac:dyDescent="0.35">
      <c r="B22" s="18" t="str">
        <f>Countries!B18</f>
        <v>Brazil</v>
      </c>
      <c r="C22" s="47">
        <f>IF(C$7&lt;='Algorithms &amp; Assumptions'!$C$3,INDEX(PLHIV!$H$10:$AB$249,MATCH($B22&amp;"Adults",PLHIV!$F$10:$F$249,0),MATCH(C$7,PLHIV!$H$9:$AC$9,0)),"N/A")</f>
        <v>0</v>
      </c>
      <c r="D22" s="47">
        <f>IF(D$7&lt;='Algorithms &amp; Assumptions'!$C$3,INDEX(PLHIV!$H$10:$AB$249,MATCH($B22&amp;"Adults",PLHIV!$F$10:$F$249,0),MATCH(D$7,PLHIV!$H$9:$AC$9,0)),"N/A")</f>
        <v>0</v>
      </c>
      <c r="E22" s="47">
        <f>IF(E$7&lt;='Algorithms &amp; Assumptions'!$C$3,INDEX(PLHIV!$H$10:$AB$249,MATCH($B22&amp;"Adults",PLHIV!$F$10:$F$249,0),MATCH(E$7,PLHIV!$H$9:$AC$9,0)),"N/A")</f>
        <v>0</v>
      </c>
      <c r="F22" s="47">
        <f>IF(F$7&lt;='Algorithms &amp; Assumptions'!$C$3,INDEX(PLHIV!$H$10:$AB$249,MATCH($B22&amp;"Adults",PLHIV!$F$10:$F$249,0),MATCH(F$7,PLHIV!$H$9:$AC$9,0)),"N/A")</f>
        <v>0</v>
      </c>
      <c r="G22" s="47">
        <f>IF(G$7&lt;='Algorithms &amp; Assumptions'!$C$3,INDEX(PLHIV!$H$10:$AB$249,MATCH($B22&amp;"Adults",PLHIV!$F$10:$F$249,0),MATCH(G$7,PLHIV!$H$9:$AC$9,0)),FORECAST(G$7,D22:F22,D$7:F$7))</f>
        <v>0</v>
      </c>
      <c r="H22" s="47">
        <f>IF(H$7&lt;='Algorithms &amp; Assumptions'!$C$3,INDEX(PLHIV!$H$10:$AB$249,MATCH($B22&amp;"Adults",PLHIV!$F$10:$F$249,0),MATCH(H$7,PLHIV!$H$9:$AC$9,0)),FORECAST(H$7,E22:G22,E$7:G$7))</f>
        <v>0</v>
      </c>
      <c r="I22" s="47">
        <f>IF(I$7&lt;='Algorithms &amp; Assumptions'!$C$3,INDEX(PLHIV!$H$10:$AB$249,MATCH($B22&amp;"Adults",PLHIV!$F$10:$F$249,0),MATCH(I$7,PLHIV!$H$9:$AC$9,0)),FORECAST(I$7,F22:H22,F$7:H$7))</f>
        <v>0</v>
      </c>
      <c r="J22" s="47">
        <f>IF(J$7&lt;='Algorithms &amp; Assumptions'!$C$3,INDEX(PLHIV!$H$10:$AB$249,MATCH($B22&amp;"Adults",PLHIV!$F$10:$F$249,0),MATCH(J$7,PLHIV!$H$9:$AC$9,0)),FORECAST(J$7,G22:I22,G$7:I$7))</f>
        <v>0</v>
      </c>
      <c r="K22" s="47">
        <f>IF(K$7&lt;='Algorithms &amp; Assumptions'!$C$3,INDEX(PLHIV!$H$10:$AB$249,MATCH($B22&amp;"Adults",PLHIV!$F$10:$F$249,0),MATCH(K$7,PLHIV!$H$9:$AC$9,0)),FORECAST(K$7,H22:J22,H$7:J$7))</f>
        <v>0</v>
      </c>
      <c r="L22" s="47">
        <f>IF(L$7&lt;='Algorithms &amp; Assumptions'!$C$3,INDEX(PLHIV!$H$10:$AB$249,MATCH($B22&amp;"Adults",PLHIV!$F$10:$F$249,0),MATCH(L$7,PLHIV!$H$9:$AC$9,0)),FORECAST(L$7,I22:K22,I$7:K$7))</f>
        <v>0</v>
      </c>
      <c r="M22" s="47">
        <f>IF(M$7&lt;='Algorithms &amp; Assumptions'!$C$3,INDEX(PLHIV!$H$10:$AB$249,MATCH($B22&amp;"Adults",PLHIV!$F$10:$F$249,0),MATCH(M$7,PLHIV!$H$9:$AC$9,0)),FORECAST(M$7,J22:L22,J$7:L$7))</f>
        <v>0</v>
      </c>
      <c r="N22" s="47">
        <f>IF(N$7&lt;='Algorithms &amp; Assumptions'!$C$3,INDEX(PLHIV!$H$10:$AB$249,MATCH($B22&amp;"Adults",PLHIV!$F$10:$F$249,0),MATCH(N$7,PLHIV!$H$9:$AC$9,0)),FORECAST(N$7,K22:M22,K$7:M$7))</f>
        <v>0</v>
      </c>
      <c r="O22" s="47">
        <f>IF(O$7&lt;='Algorithms &amp; Assumptions'!$C$3,INDEX(PLHIV!$H$10:$AB$249,MATCH($B22&amp;"Adults",PLHIV!$F$10:$F$249,0),MATCH(O$7,PLHIV!$H$9:$AC$9,0)),FORECAST(O$7,L22:N22,L$7:N$7))</f>
        <v>0</v>
      </c>
      <c r="P22" s="47">
        <f>IF(P$7&lt;='Algorithms &amp; Assumptions'!$C$3,INDEX(PLHIV!$H$10:$AB$249,MATCH($B22&amp;"Adults",PLHIV!$F$10:$F$249,0),MATCH(P$7,PLHIV!$H$9:$AC$9,0)),FORECAST(P$7,M22:O22,M$7:O$7))</f>
        <v>0</v>
      </c>
      <c r="Q22" s="47">
        <f>IF(Q$7&lt;='Algorithms &amp; Assumptions'!$C$3,INDEX(PLHIV!$H$10:$AB$249,MATCH($B22&amp;"Adults",PLHIV!$F$10:$F$249,0),MATCH(Q$7,PLHIV!$H$9:$AC$9,0)),FORECAST(Q$7,N22:P22,N$7:P$7))</f>
        <v>0</v>
      </c>
      <c r="R22" s="47">
        <f>IF(R$7&lt;='Algorithms &amp; Assumptions'!$C$3,INDEX(PLHIV!$H$10:$AB$249,MATCH($B22&amp;"Adults",PLHIV!$F$10:$F$249,0),MATCH(R$7,PLHIV!$H$9:$AC$9,0)),FORECAST(R$7,O22:Q22,O$7:Q$7))</f>
        <v>0</v>
      </c>
      <c r="S22" s="47">
        <f>IF(S$7&lt;='Algorithms &amp; Assumptions'!$C$3,INDEX(PLHIV!$H$10:$AB$249,MATCH($B22&amp;"Adults",PLHIV!$F$10:$F$249,0),MATCH(S$7,PLHIV!$H$9:$AC$9,0)),FORECAST(S$7,P22:R22,P$7:R$7))</f>
        <v>0</v>
      </c>
      <c r="T22" s="47">
        <f>IF(T$7&lt;='Algorithms &amp; Assumptions'!$C$3,INDEX(PLHIV!$H$10:$AB$249,MATCH($B22&amp;"Adults",PLHIV!$F$10:$F$249,0),MATCH(T$7,PLHIV!$H$9:$AC$9,0)),FORECAST(T$7,Q22:S22,Q$7:S$7))</f>
        <v>0</v>
      </c>
      <c r="U22" s="47">
        <f>IF(U$7&lt;='Algorithms &amp; Assumptions'!$C$3,INDEX(PLHIV!$H$10:$AB$249,MATCH($B22&amp;"Adults",PLHIV!$F$10:$F$249,0),MATCH(U$7,PLHIV!$H$9:$AC$9,0)),FORECAST(U$7,R22:T22,R$7:T$7))</f>
        <v>0</v>
      </c>
      <c r="V22" s="47">
        <f>IF(V$7&lt;='Algorithms &amp; Assumptions'!$C$3,INDEX(PLHIV!$H$10:$AB$249,MATCH($B22&amp;"Adults",PLHIV!$F$10:$F$249,0),MATCH(V$7,PLHIV!$H$9:$AC$9,0)),FORECAST(V$7,S22:U22,S$7:U$7))</f>
        <v>0</v>
      </c>
      <c r="W22" s="47">
        <f>IF(W$7&lt;='Algorithms &amp; Assumptions'!$C$3,INDEX(PLHIV!$H$10:$AB$249,MATCH($B22&amp;"Adults",PLHIV!$F$10:$F$249,0),MATCH(W$7,PLHIV!$H$9:$AC$9,0)),FORECAST(W$7,T22:V22,T$7:V$7))</f>
        <v>0</v>
      </c>
    </row>
    <row r="23" spans="2:23" x14ac:dyDescent="0.35">
      <c r="B23" s="18" t="str">
        <f>Countries!B19</f>
        <v>Bulgaria</v>
      </c>
      <c r="C23" s="47">
        <f>IF(C$7&lt;='Algorithms &amp; Assumptions'!$C$3,INDEX(PLHIV!$H$10:$AB$249,MATCH($B23&amp;"Adults",PLHIV!$F$10:$F$249,0),MATCH(C$7,PLHIV!$H$9:$AC$9,0)),"N/A")</f>
        <v>2000</v>
      </c>
      <c r="D23" s="47">
        <f>IF(D$7&lt;='Algorithms &amp; Assumptions'!$C$3,INDEX(PLHIV!$H$10:$AB$249,MATCH($B23&amp;"Adults",PLHIV!$F$10:$F$249,0),MATCH(D$7,PLHIV!$H$9:$AC$9,0)),"N/A")</f>
        <v>2100</v>
      </c>
      <c r="E23" s="47">
        <f>IF(E$7&lt;='Algorithms &amp; Assumptions'!$C$3,INDEX(PLHIV!$H$10:$AB$249,MATCH($B23&amp;"Adults",PLHIV!$F$10:$F$249,0),MATCH(E$7,PLHIV!$H$9:$AC$9,0)),"N/A")</f>
        <v>2200</v>
      </c>
      <c r="F23" s="47">
        <f>IF(F$7&lt;='Algorithms &amp; Assumptions'!$C$3,INDEX(PLHIV!$H$10:$AB$249,MATCH($B23&amp;"Adults",PLHIV!$F$10:$F$249,0),MATCH(F$7,PLHIV!$H$9:$AC$9,0)),"N/A")</f>
        <v>2300</v>
      </c>
      <c r="G23" s="47">
        <f>IF(G$7&lt;='Algorithms &amp; Assumptions'!$C$3,INDEX(PLHIV!$H$10:$AB$249,MATCH($B23&amp;"Adults",PLHIV!$F$10:$F$249,0),MATCH(G$7,PLHIV!$H$9:$AC$9,0)),FORECAST(G$7,D23:F23,D$7:F$7))</f>
        <v>2400</v>
      </c>
      <c r="H23" s="47">
        <f>IF(H$7&lt;='Algorithms &amp; Assumptions'!$C$3,INDEX(PLHIV!$H$10:$AB$249,MATCH($B23&amp;"Adults",PLHIV!$F$10:$F$249,0),MATCH(H$7,PLHIV!$H$9:$AC$9,0)),FORECAST(H$7,E23:G23,E$7:G$7))</f>
        <v>2600</v>
      </c>
      <c r="I23" s="47">
        <f>IF(I$7&lt;='Algorithms &amp; Assumptions'!$C$3,INDEX(PLHIV!$H$10:$AB$249,MATCH($B23&amp;"Adults",PLHIV!$F$10:$F$249,0),MATCH(I$7,PLHIV!$H$9:$AC$9,0)),FORECAST(I$7,F23:H23,F$7:H$7))</f>
        <v>2700</v>
      </c>
      <c r="J23" s="47">
        <f>IF(J$7&lt;='Algorithms &amp; Assumptions'!$C$3,INDEX(PLHIV!$H$10:$AB$249,MATCH($B23&amp;"Adults",PLHIV!$F$10:$F$249,0),MATCH(J$7,PLHIV!$H$9:$AC$9,0)),FORECAST(J$7,G23:I23,G$7:I$7))</f>
        <v>2800</v>
      </c>
      <c r="K23" s="47">
        <f>IF(K$7&lt;='Algorithms &amp; Assumptions'!$C$3,INDEX(PLHIV!$H$10:$AB$249,MATCH($B23&amp;"Adults",PLHIV!$F$10:$F$249,0),MATCH(K$7,PLHIV!$H$9:$AC$9,0)),FORECAST(K$7,H23:J23,H$7:J$7))</f>
        <v>3000</v>
      </c>
      <c r="L23" s="47">
        <f>IF(L$7&lt;='Algorithms &amp; Assumptions'!$C$3,INDEX(PLHIV!$H$10:$AB$249,MATCH($B23&amp;"Adults",PLHIV!$F$10:$F$249,0),MATCH(L$7,PLHIV!$H$9:$AC$9,0)),FORECAST(L$7,I23:K23,I$7:K$7))</f>
        <v>3100</v>
      </c>
      <c r="M23" s="47">
        <f>IF(M$7&lt;='Algorithms &amp; Assumptions'!$C$3,INDEX(PLHIV!$H$10:$AB$249,MATCH($B23&amp;"Adults",PLHIV!$F$10:$F$249,0),MATCH(M$7,PLHIV!$H$9:$AC$9,0)),FORECAST(M$7,J23:L23,J$7:L$7))</f>
        <v>3300</v>
      </c>
      <c r="N23" s="47">
        <f>IF(N$7&lt;='Algorithms &amp; Assumptions'!$C$3,INDEX(PLHIV!$H$10:$AB$249,MATCH($B23&amp;"Adults",PLHIV!$F$10:$F$249,0),MATCH(N$7,PLHIV!$H$9:$AC$9,0)),FORECAST(N$7,K23:M23,K$7:M$7))</f>
        <v>3400</v>
      </c>
      <c r="O23" s="47">
        <f>IF(O$7&lt;='Algorithms &amp; Assumptions'!$C$3,INDEX(PLHIV!$H$10:$AB$249,MATCH($B23&amp;"Adults",PLHIV!$F$10:$F$249,0),MATCH(O$7,PLHIV!$H$9:$AC$9,0)),FORECAST(O$7,L23:N23,L$7:N$7))</f>
        <v>3600</v>
      </c>
      <c r="P23" s="47">
        <f>IF(P$7&lt;='Algorithms &amp; Assumptions'!$C$3,INDEX(PLHIV!$H$10:$AB$249,MATCH($B23&amp;"Adults",PLHIV!$F$10:$F$249,0),MATCH(P$7,PLHIV!$H$9:$AC$9,0)),FORECAST(P$7,M23:O23,M$7:O$7))</f>
        <v>3733.3333333333139</v>
      </c>
      <c r="Q23" s="47">
        <f>IF(Q$7&lt;='Algorithms &amp; Assumptions'!$C$3,INDEX(PLHIV!$H$10:$AB$249,MATCH($B23&amp;"Adults",PLHIV!$F$10:$F$249,0),MATCH(Q$7,PLHIV!$H$9:$AC$9,0)),FORECAST(Q$7,N23:P23,N$7:P$7))</f>
        <v>3911.1111111110658</v>
      </c>
      <c r="R23" s="47">
        <f>IF(R$7&lt;='Algorithms &amp; Assumptions'!$C$3,INDEX(PLHIV!$H$10:$AB$249,MATCH($B23&amp;"Adults",PLHIV!$F$10:$F$249,0),MATCH(R$7,PLHIV!$H$9:$AC$9,0)),FORECAST(R$7,O23:Q23,O$7:Q$7))</f>
        <v>4059.2592592591536</v>
      </c>
      <c r="S23" s="47">
        <f>IF(S$7&lt;='Algorithms &amp; Assumptions'!$C$3,INDEX(PLHIV!$H$10:$AB$249,MATCH($B23&amp;"Adults",PLHIV!$F$10:$F$249,0),MATCH(S$7,PLHIV!$H$9:$AC$9,0)),FORECAST(S$7,P23:R23,P$7:R$7))</f>
        <v>4227.1604938270175</v>
      </c>
      <c r="T23" s="47">
        <f>IF(T$7&lt;='Algorithms &amp; Assumptions'!$C$3,INDEX(PLHIV!$H$10:$AB$249,MATCH($B23&amp;"Adults",PLHIV!$F$10:$F$249,0),MATCH(T$7,PLHIV!$H$9:$AC$9,0)),FORECAST(T$7,Q23:S23,Q$7:S$7))</f>
        <v>4381.8930041150306</v>
      </c>
      <c r="U23" s="47">
        <f>IF(U$7&lt;='Algorithms &amp; Assumptions'!$C$3,INDEX(PLHIV!$H$10:$AB$249,MATCH($B23&amp;"Adults",PLHIV!$F$10:$F$249,0),MATCH(U$7,PLHIV!$H$9:$AC$9,0)),FORECAST(U$7,R23:T23,R$7:T$7))</f>
        <v>4545.4046639229637</v>
      </c>
      <c r="V23" s="47">
        <f>IF(V$7&lt;='Algorithms &amp; Assumptions'!$C$3,INDEX(PLHIV!$H$10:$AB$249,MATCH($B23&amp;"Adults",PLHIV!$F$10:$F$249,0),MATCH(V$7,PLHIV!$H$9:$AC$9,0)),FORECAST(V$7,S23:U23,S$7:U$7))</f>
        <v>4703.063557384361</v>
      </c>
      <c r="W23" s="47">
        <f>IF(W$7&lt;='Algorithms &amp; Assumptions'!$C$3,INDEX(PLHIV!$H$10:$AB$249,MATCH($B23&amp;"Adults",PLHIV!$F$10:$F$249,0),MATCH(W$7,PLHIV!$H$9:$AC$9,0)),FORECAST(W$7,T23:V23,T$7:V$7))</f>
        <v>4864.6242950767628</v>
      </c>
    </row>
    <row r="24" spans="2:23" x14ac:dyDescent="0.35">
      <c r="B24" s="18" t="str">
        <f>Countries!B20</f>
        <v>Burkina Faso</v>
      </c>
      <c r="C24" s="47">
        <f>IF(C$7&lt;='Algorithms &amp; Assumptions'!$C$3,INDEX(PLHIV!$H$10:$AB$249,MATCH($B24&amp;"Adults",PLHIV!$F$10:$F$249,0),MATCH(C$7,PLHIV!$H$9:$AC$9,0)),"N/A")</f>
        <v>96000</v>
      </c>
      <c r="D24" s="47">
        <f>IF(D$7&lt;='Algorithms &amp; Assumptions'!$C$3,INDEX(PLHIV!$H$10:$AB$249,MATCH($B24&amp;"Adults",PLHIV!$F$10:$F$249,0),MATCH(D$7,PLHIV!$H$9:$AC$9,0)),"N/A")</f>
        <v>96000</v>
      </c>
      <c r="E24" s="47">
        <f>IF(E$7&lt;='Algorithms &amp; Assumptions'!$C$3,INDEX(PLHIV!$H$10:$AB$249,MATCH($B24&amp;"Adults",PLHIV!$F$10:$F$249,0),MATCH(E$7,PLHIV!$H$9:$AC$9,0)),"N/A")</f>
        <v>96000</v>
      </c>
      <c r="F24" s="47">
        <f>IF(F$7&lt;='Algorithms &amp; Assumptions'!$C$3,INDEX(PLHIV!$H$10:$AB$249,MATCH($B24&amp;"Adults",PLHIV!$F$10:$F$249,0),MATCH(F$7,PLHIV!$H$9:$AC$9,0)),"N/A")</f>
        <v>95000</v>
      </c>
      <c r="G24" s="47">
        <f>IF(G$7&lt;='Algorithms &amp; Assumptions'!$C$3,INDEX(PLHIV!$H$10:$AB$249,MATCH($B24&amp;"Adults",PLHIV!$F$10:$F$249,0),MATCH(G$7,PLHIV!$H$9:$AC$9,0)),FORECAST(G$7,D24:F24,D$7:F$7))</f>
        <v>94000</v>
      </c>
      <c r="H24" s="47">
        <f>IF(H$7&lt;='Algorithms &amp; Assumptions'!$C$3,INDEX(PLHIV!$H$10:$AB$249,MATCH($B24&amp;"Adults",PLHIV!$F$10:$F$249,0),MATCH(H$7,PLHIV!$H$9:$AC$9,0)),FORECAST(H$7,E24:G24,E$7:G$7))</f>
        <v>93000</v>
      </c>
      <c r="I24" s="47">
        <f>IF(I$7&lt;='Algorithms &amp; Assumptions'!$C$3,INDEX(PLHIV!$H$10:$AB$249,MATCH($B24&amp;"Adults",PLHIV!$F$10:$F$249,0),MATCH(I$7,PLHIV!$H$9:$AC$9,0)),FORECAST(I$7,F24:H24,F$7:H$7))</f>
        <v>93000</v>
      </c>
      <c r="J24" s="47">
        <f>IF(J$7&lt;='Algorithms &amp; Assumptions'!$C$3,INDEX(PLHIV!$H$10:$AB$249,MATCH($B24&amp;"Adults",PLHIV!$F$10:$F$249,0),MATCH(J$7,PLHIV!$H$9:$AC$9,0)),FORECAST(J$7,G24:I24,G$7:I$7))</f>
        <v>92000</v>
      </c>
      <c r="K24" s="47">
        <f>IF(K$7&lt;='Algorithms &amp; Assumptions'!$C$3,INDEX(PLHIV!$H$10:$AB$249,MATCH($B24&amp;"Adults",PLHIV!$F$10:$F$249,0),MATCH(K$7,PLHIV!$H$9:$AC$9,0)),FORECAST(K$7,H24:J24,H$7:J$7))</f>
        <v>91000</v>
      </c>
      <c r="L24" s="47">
        <f>IF(L$7&lt;='Algorithms &amp; Assumptions'!$C$3,INDEX(PLHIV!$H$10:$AB$249,MATCH($B24&amp;"Adults",PLHIV!$F$10:$F$249,0),MATCH(L$7,PLHIV!$H$9:$AC$9,0)),FORECAST(L$7,I24:K24,I$7:K$7))</f>
        <v>89000</v>
      </c>
      <c r="M24" s="47">
        <f>IF(M$7&lt;='Algorithms &amp; Assumptions'!$C$3,INDEX(PLHIV!$H$10:$AB$249,MATCH($B24&amp;"Adults",PLHIV!$F$10:$F$249,0),MATCH(M$7,PLHIV!$H$9:$AC$9,0)),FORECAST(M$7,J24:L24,J$7:L$7))</f>
        <v>89000</v>
      </c>
      <c r="N24" s="47">
        <f>IF(N$7&lt;='Algorithms &amp; Assumptions'!$C$3,INDEX(PLHIV!$H$10:$AB$249,MATCH($B24&amp;"Adults",PLHIV!$F$10:$F$249,0),MATCH(N$7,PLHIV!$H$9:$AC$9,0)),FORECAST(N$7,K24:M24,K$7:M$7))</f>
        <v>88000</v>
      </c>
      <c r="O24" s="47">
        <f>IF(O$7&lt;='Algorithms &amp; Assumptions'!$C$3,INDEX(PLHIV!$H$10:$AB$249,MATCH($B24&amp;"Adults",PLHIV!$F$10:$F$249,0),MATCH(O$7,PLHIV!$H$9:$AC$9,0)),FORECAST(O$7,L24:N24,L$7:N$7))</f>
        <v>87000</v>
      </c>
      <c r="P24" s="47">
        <f>IF(P$7&lt;='Algorithms &amp; Assumptions'!$C$3,INDEX(PLHIV!$H$10:$AB$249,MATCH($B24&amp;"Adults",PLHIV!$F$10:$F$249,0),MATCH(P$7,PLHIV!$H$9:$AC$9,0)),FORECAST(P$7,M24:O24,M$7:O$7))</f>
        <v>86000</v>
      </c>
      <c r="Q24" s="47">
        <f>IF(Q$7&lt;='Algorithms &amp; Assumptions'!$C$3,INDEX(PLHIV!$H$10:$AB$249,MATCH($B24&amp;"Adults",PLHIV!$F$10:$F$249,0),MATCH(Q$7,PLHIV!$H$9:$AC$9,0)),FORECAST(Q$7,N24:P24,N$7:P$7))</f>
        <v>85000</v>
      </c>
      <c r="R24" s="47">
        <f>IF(R$7&lt;='Algorithms &amp; Assumptions'!$C$3,INDEX(PLHIV!$H$10:$AB$249,MATCH($B24&amp;"Adults",PLHIV!$F$10:$F$249,0),MATCH(R$7,PLHIV!$H$9:$AC$9,0)),FORECAST(R$7,O24:Q24,O$7:Q$7))</f>
        <v>84000</v>
      </c>
      <c r="S24" s="47">
        <f>IF(S$7&lt;='Algorithms &amp; Assumptions'!$C$3,INDEX(PLHIV!$H$10:$AB$249,MATCH($B24&amp;"Adults",PLHIV!$F$10:$F$249,0),MATCH(S$7,PLHIV!$H$9:$AC$9,0)),FORECAST(S$7,P24:R24,P$7:R$7))</f>
        <v>83000</v>
      </c>
      <c r="T24" s="47">
        <f>IF(T$7&lt;='Algorithms &amp; Assumptions'!$C$3,INDEX(PLHIV!$H$10:$AB$249,MATCH($B24&amp;"Adults",PLHIV!$F$10:$F$249,0),MATCH(T$7,PLHIV!$H$9:$AC$9,0)),FORECAST(T$7,Q24:S24,Q$7:S$7))</f>
        <v>82000</v>
      </c>
      <c r="U24" s="47">
        <f>IF(U$7&lt;='Algorithms &amp; Assumptions'!$C$3,INDEX(PLHIV!$H$10:$AB$249,MATCH($B24&amp;"Adults",PLHIV!$F$10:$F$249,0),MATCH(U$7,PLHIV!$H$9:$AC$9,0)),FORECAST(U$7,R24:T24,R$7:T$7))</f>
        <v>81000</v>
      </c>
      <c r="V24" s="47">
        <f>IF(V$7&lt;='Algorithms &amp; Assumptions'!$C$3,INDEX(PLHIV!$H$10:$AB$249,MATCH($B24&amp;"Adults",PLHIV!$F$10:$F$249,0),MATCH(V$7,PLHIV!$H$9:$AC$9,0)),FORECAST(V$7,S24:U24,S$7:U$7))</f>
        <v>80000</v>
      </c>
      <c r="W24" s="47">
        <f>IF(W$7&lt;='Algorithms &amp; Assumptions'!$C$3,INDEX(PLHIV!$H$10:$AB$249,MATCH($B24&amp;"Adults",PLHIV!$F$10:$F$249,0),MATCH(W$7,PLHIV!$H$9:$AC$9,0)),FORECAST(W$7,T24:V24,T$7:V$7))</f>
        <v>79000</v>
      </c>
    </row>
    <row r="25" spans="2:23" x14ac:dyDescent="0.35">
      <c r="B25" s="18" t="str">
        <f>Countries!B21</f>
        <v>Burundi</v>
      </c>
      <c r="C25" s="47">
        <f>IF(C$7&lt;='Algorithms &amp; Assumptions'!$C$3,INDEX(PLHIV!$H$10:$AB$249,MATCH($B25&amp;"Adults",PLHIV!$F$10:$F$249,0),MATCH(C$7,PLHIV!$H$9:$AC$9,0)),"N/A")</f>
        <v>80000</v>
      </c>
      <c r="D25" s="47">
        <f>IF(D$7&lt;='Algorithms &amp; Assumptions'!$C$3,INDEX(PLHIV!$H$10:$AB$249,MATCH($B25&amp;"Adults",PLHIV!$F$10:$F$249,0),MATCH(D$7,PLHIV!$H$9:$AC$9,0)),"N/A")</f>
        <v>79000</v>
      </c>
      <c r="E25" s="47">
        <f>IF(E$7&lt;='Algorithms &amp; Assumptions'!$C$3,INDEX(PLHIV!$H$10:$AB$249,MATCH($B25&amp;"Adults",PLHIV!$F$10:$F$249,0),MATCH(E$7,PLHIV!$H$9:$AC$9,0)),"N/A")</f>
        <v>79000</v>
      </c>
      <c r="F25" s="47">
        <f>IF(F$7&lt;='Algorithms &amp; Assumptions'!$C$3,INDEX(PLHIV!$H$10:$AB$249,MATCH($B25&amp;"Adults",PLHIV!$F$10:$F$249,0),MATCH(F$7,PLHIV!$H$9:$AC$9,0)),"N/A")</f>
        <v>78000</v>
      </c>
      <c r="G25" s="47">
        <f>IF(G$7&lt;='Algorithms &amp; Assumptions'!$C$3,INDEX(PLHIV!$H$10:$AB$249,MATCH($B25&amp;"Adults",PLHIV!$F$10:$F$249,0),MATCH(G$7,PLHIV!$H$9:$AC$9,0)),FORECAST(G$7,D25:F25,D$7:F$7))</f>
        <v>77000</v>
      </c>
      <c r="H25" s="47">
        <f>IF(H$7&lt;='Algorithms &amp; Assumptions'!$C$3,INDEX(PLHIV!$H$10:$AB$249,MATCH($B25&amp;"Adults",PLHIV!$F$10:$F$249,0),MATCH(H$7,PLHIV!$H$9:$AC$9,0)),FORECAST(H$7,E25:G25,E$7:G$7))</f>
        <v>74000</v>
      </c>
      <c r="I25" s="47">
        <f>IF(I$7&lt;='Algorithms &amp; Assumptions'!$C$3,INDEX(PLHIV!$H$10:$AB$249,MATCH($B25&amp;"Adults",PLHIV!$F$10:$F$249,0),MATCH(I$7,PLHIV!$H$9:$AC$9,0)),FORECAST(I$7,F25:H25,F$7:H$7))</f>
        <v>73000</v>
      </c>
      <c r="J25" s="47">
        <f>IF(J$7&lt;='Algorithms &amp; Assumptions'!$C$3,INDEX(PLHIV!$H$10:$AB$249,MATCH($B25&amp;"Adults",PLHIV!$F$10:$F$249,0),MATCH(J$7,PLHIV!$H$9:$AC$9,0)),FORECAST(J$7,G25:I25,G$7:I$7))</f>
        <v>72000</v>
      </c>
      <c r="K25" s="47">
        <f>IF(K$7&lt;='Algorithms &amp; Assumptions'!$C$3,INDEX(PLHIV!$H$10:$AB$249,MATCH($B25&amp;"Adults",PLHIV!$F$10:$F$249,0),MATCH(K$7,PLHIV!$H$9:$AC$9,0)),FORECAST(K$7,H25:J25,H$7:J$7))</f>
        <v>73000</v>
      </c>
      <c r="L25" s="47">
        <f>IF(L$7&lt;='Algorithms &amp; Assumptions'!$C$3,INDEX(PLHIV!$H$10:$AB$249,MATCH($B25&amp;"Adults",PLHIV!$F$10:$F$249,0),MATCH(L$7,PLHIV!$H$9:$AC$9,0)),FORECAST(L$7,I25:K25,I$7:K$7))</f>
        <v>73000</v>
      </c>
      <c r="M25" s="47">
        <f>IF(M$7&lt;='Algorithms &amp; Assumptions'!$C$3,INDEX(PLHIV!$H$10:$AB$249,MATCH($B25&amp;"Adults",PLHIV!$F$10:$F$249,0),MATCH(M$7,PLHIV!$H$9:$AC$9,0)),FORECAST(M$7,J25:L25,J$7:L$7))</f>
        <v>73000</v>
      </c>
      <c r="N25" s="47">
        <f>IF(N$7&lt;='Algorithms &amp; Assumptions'!$C$3,INDEX(PLHIV!$H$10:$AB$249,MATCH($B25&amp;"Adults",PLHIV!$F$10:$F$249,0),MATCH(N$7,PLHIV!$H$9:$AC$9,0)),FORECAST(N$7,K25:M25,K$7:M$7))</f>
        <v>73000</v>
      </c>
      <c r="O25" s="47">
        <f>IF(O$7&lt;='Algorithms &amp; Assumptions'!$C$3,INDEX(PLHIV!$H$10:$AB$249,MATCH($B25&amp;"Adults",PLHIV!$F$10:$F$249,0),MATCH(O$7,PLHIV!$H$9:$AC$9,0)),FORECAST(O$7,L25:N25,L$7:N$7))</f>
        <v>73000</v>
      </c>
      <c r="P25" s="47">
        <f>IF(P$7&lt;='Algorithms &amp; Assumptions'!$C$3,INDEX(PLHIV!$H$10:$AB$249,MATCH($B25&amp;"Adults",PLHIV!$F$10:$F$249,0),MATCH(P$7,PLHIV!$H$9:$AC$9,0)),FORECAST(P$7,M25:O25,M$7:O$7))</f>
        <v>73000</v>
      </c>
      <c r="Q25" s="47">
        <f>IF(Q$7&lt;='Algorithms &amp; Assumptions'!$C$3,INDEX(PLHIV!$H$10:$AB$249,MATCH($B25&amp;"Adults",PLHIV!$F$10:$F$249,0),MATCH(Q$7,PLHIV!$H$9:$AC$9,0)),FORECAST(Q$7,N25:P25,N$7:P$7))</f>
        <v>73000</v>
      </c>
      <c r="R25" s="47">
        <f>IF(R$7&lt;='Algorithms &amp; Assumptions'!$C$3,INDEX(PLHIV!$H$10:$AB$249,MATCH($B25&amp;"Adults",PLHIV!$F$10:$F$249,0),MATCH(R$7,PLHIV!$H$9:$AC$9,0)),FORECAST(R$7,O25:Q25,O$7:Q$7))</f>
        <v>73000</v>
      </c>
      <c r="S25" s="47">
        <f>IF(S$7&lt;='Algorithms &amp; Assumptions'!$C$3,INDEX(PLHIV!$H$10:$AB$249,MATCH($B25&amp;"Adults",PLHIV!$F$10:$F$249,0),MATCH(S$7,PLHIV!$H$9:$AC$9,0)),FORECAST(S$7,P25:R25,P$7:R$7))</f>
        <v>73000</v>
      </c>
      <c r="T25" s="47">
        <f>IF(T$7&lt;='Algorithms &amp; Assumptions'!$C$3,INDEX(PLHIV!$H$10:$AB$249,MATCH($B25&amp;"Adults",PLHIV!$F$10:$F$249,0),MATCH(T$7,PLHIV!$H$9:$AC$9,0)),FORECAST(T$7,Q25:S25,Q$7:S$7))</f>
        <v>73000</v>
      </c>
      <c r="U25" s="47">
        <f>IF(U$7&lt;='Algorithms &amp; Assumptions'!$C$3,INDEX(PLHIV!$H$10:$AB$249,MATCH($B25&amp;"Adults",PLHIV!$F$10:$F$249,0),MATCH(U$7,PLHIV!$H$9:$AC$9,0)),FORECAST(U$7,R25:T25,R$7:T$7))</f>
        <v>73000</v>
      </c>
      <c r="V25" s="47">
        <f>IF(V$7&lt;='Algorithms &amp; Assumptions'!$C$3,INDEX(PLHIV!$H$10:$AB$249,MATCH($B25&amp;"Adults",PLHIV!$F$10:$F$249,0),MATCH(V$7,PLHIV!$H$9:$AC$9,0)),FORECAST(V$7,S25:U25,S$7:U$7))</f>
        <v>73000</v>
      </c>
      <c r="W25" s="47">
        <f>IF(W$7&lt;='Algorithms &amp; Assumptions'!$C$3,INDEX(PLHIV!$H$10:$AB$249,MATCH($B25&amp;"Adults",PLHIV!$F$10:$F$249,0),MATCH(W$7,PLHIV!$H$9:$AC$9,0)),FORECAST(W$7,T25:V25,T$7:V$7))</f>
        <v>73000</v>
      </c>
    </row>
    <row r="26" spans="2:23" x14ac:dyDescent="0.35">
      <c r="B26" s="18" t="str">
        <f>Countries!B22</f>
        <v>Cambodia</v>
      </c>
      <c r="C26" s="47">
        <f>IF(C$7&lt;='Algorithms &amp; Assumptions'!$C$3,INDEX(PLHIV!$H$10:$AB$249,MATCH($B26&amp;"Adults",PLHIV!$F$10:$F$249,0),MATCH(C$7,PLHIV!$H$9:$AC$9,0)),"N/A")</f>
        <v>77000</v>
      </c>
      <c r="D26" s="47">
        <f>IF(D$7&lt;='Algorithms &amp; Assumptions'!$C$3,INDEX(PLHIV!$H$10:$AB$249,MATCH($B26&amp;"Adults",PLHIV!$F$10:$F$249,0),MATCH(D$7,PLHIV!$H$9:$AC$9,0)),"N/A")</f>
        <v>77000</v>
      </c>
      <c r="E26" s="47">
        <f>IF(E$7&lt;='Algorithms &amp; Assumptions'!$C$3,INDEX(PLHIV!$H$10:$AB$249,MATCH($B26&amp;"Adults",PLHIV!$F$10:$F$249,0),MATCH(E$7,PLHIV!$H$9:$AC$9,0)),"N/A")</f>
        <v>77000</v>
      </c>
      <c r="F26" s="47">
        <f>IF(F$7&lt;='Algorithms &amp; Assumptions'!$C$3,INDEX(PLHIV!$H$10:$AB$249,MATCH($B26&amp;"Adults",PLHIV!$F$10:$F$249,0),MATCH(F$7,PLHIV!$H$9:$AC$9,0)),"N/A")</f>
        <v>76000</v>
      </c>
      <c r="G26" s="47">
        <f>IF(G$7&lt;='Algorithms &amp; Assumptions'!$C$3,INDEX(PLHIV!$H$10:$AB$249,MATCH($B26&amp;"Adults",PLHIV!$F$10:$F$249,0),MATCH(G$7,PLHIV!$H$9:$AC$9,0)),FORECAST(G$7,D26:F26,D$7:F$7))</f>
        <v>76000</v>
      </c>
      <c r="H26" s="47">
        <f>IF(H$7&lt;='Algorithms &amp; Assumptions'!$C$3,INDEX(PLHIV!$H$10:$AB$249,MATCH($B26&amp;"Adults",PLHIV!$F$10:$F$249,0),MATCH(H$7,PLHIV!$H$9:$AC$9,0)),FORECAST(H$7,E26:G26,E$7:G$7))</f>
        <v>75000</v>
      </c>
      <c r="I26" s="47">
        <f>IF(I$7&lt;='Algorithms &amp; Assumptions'!$C$3,INDEX(PLHIV!$H$10:$AB$249,MATCH($B26&amp;"Adults",PLHIV!$F$10:$F$249,0),MATCH(I$7,PLHIV!$H$9:$AC$9,0)),FORECAST(I$7,F26:H26,F$7:H$7))</f>
        <v>75000</v>
      </c>
      <c r="J26" s="47">
        <f>IF(J$7&lt;='Algorithms &amp; Assumptions'!$C$3,INDEX(PLHIV!$H$10:$AB$249,MATCH($B26&amp;"Adults",PLHIV!$F$10:$F$249,0),MATCH(J$7,PLHIV!$H$9:$AC$9,0)),FORECAST(J$7,G26:I26,G$7:I$7))</f>
        <v>75000</v>
      </c>
      <c r="K26" s="47">
        <f>IF(K$7&lt;='Algorithms &amp; Assumptions'!$C$3,INDEX(PLHIV!$H$10:$AB$249,MATCH($B26&amp;"Adults",PLHIV!$F$10:$F$249,0),MATCH(K$7,PLHIV!$H$9:$AC$9,0)),FORECAST(K$7,H26:J26,H$7:J$7))</f>
        <v>74000</v>
      </c>
      <c r="L26" s="47">
        <f>IF(L$7&lt;='Algorithms &amp; Assumptions'!$C$3,INDEX(PLHIV!$H$10:$AB$249,MATCH($B26&amp;"Adults",PLHIV!$F$10:$F$249,0),MATCH(L$7,PLHIV!$H$9:$AC$9,0)),FORECAST(L$7,I26:K26,I$7:K$7))</f>
        <v>74000</v>
      </c>
      <c r="M26" s="47">
        <f>IF(M$7&lt;='Algorithms &amp; Assumptions'!$C$3,INDEX(PLHIV!$H$10:$AB$249,MATCH($B26&amp;"Adults",PLHIV!$F$10:$F$249,0),MATCH(M$7,PLHIV!$H$9:$AC$9,0)),FORECAST(M$7,J26:L26,J$7:L$7))</f>
        <v>74000</v>
      </c>
      <c r="N26" s="47">
        <f>IF(N$7&lt;='Algorithms &amp; Assumptions'!$C$3,INDEX(PLHIV!$H$10:$AB$249,MATCH($B26&amp;"Adults",PLHIV!$F$10:$F$249,0),MATCH(N$7,PLHIV!$H$9:$AC$9,0)),FORECAST(N$7,K26:M26,K$7:M$7))</f>
        <v>74000</v>
      </c>
      <c r="O26" s="47">
        <f>IF(O$7&lt;='Algorithms &amp; Assumptions'!$C$3,INDEX(PLHIV!$H$10:$AB$249,MATCH($B26&amp;"Adults",PLHIV!$F$10:$F$249,0),MATCH(O$7,PLHIV!$H$9:$AC$9,0)),FORECAST(O$7,L26:N26,L$7:N$7))</f>
        <v>74000</v>
      </c>
      <c r="P26" s="47">
        <f>IF(P$7&lt;='Algorithms &amp; Assumptions'!$C$3,INDEX(PLHIV!$H$10:$AB$249,MATCH($B26&amp;"Adults",PLHIV!$F$10:$F$249,0),MATCH(P$7,PLHIV!$H$9:$AC$9,0)),FORECAST(P$7,M26:O26,M$7:O$7))</f>
        <v>74000</v>
      </c>
      <c r="Q26" s="47">
        <f>IF(Q$7&lt;='Algorithms &amp; Assumptions'!$C$3,INDEX(PLHIV!$H$10:$AB$249,MATCH($B26&amp;"Adults",PLHIV!$F$10:$F$249,0),MATCH(Q$7,PLHIV!$H$9:$AC$9,0)),FORECAST(Q$7,N26:P26,N$7:P$7))</f>
        <v>74000</v>
      </c>
      <c r="R26" s="47">
        <f>IF(R$7&lt;='Algorithms &amp; Assumptions'!$C$3,INDEX(PLHIV!$H$10:$AB$249,MATCH($B26&amp;"Adults",PLHIV!$F$10:$F$249,0),MATCH(R$7,PLHIV!$H$9:$AC$9,0)),FORECAST(R$7,O26:Q26,O$7:Q$7))</f>
        <v>74000</v>
      </c>
      <c r="S26" s="47">
        <f>IF(S$7&lt;='Algorithms &amp; Assumptions'!$C$3,INDEX(PLHIV!$H$10:$AB$249,MATCH($B26&amp;"Adults",PLHIV!$F$10:$F$249,0),MATCH(S$7,PLHIV!$H$9:$AC$9,0)),FORECAST(S$7,P26:R26,P$7:R$7))</f>
        <v>74000</v>
      </c>
      <c r="T26" s="47">
        <f>IF(T$7&lt;='Algorithms &amp; Assumptions'!$C$3,INDEX(PLHIV!$H$10:$AB$249,MATCH($B26&amp;"Adults",PLHIV!$F$10:$F$249,0),MATCH(T$7,PLHIV!$H$9:$AC$9,0)),FORECAST(T$7,Q26:S26,Q$7:S$7))</f>
        <v>74000</v>
      </c>
      <c r="U26" s="47">
        <f>IF(U$7&lt;='Algorithms &amp; Assumptions'!$C$3,INDEX(PLHIV!$H$10:$AB$249,MATCH($B26&amp;"Adults",PLHIV!$F$10:$F$249,0),MATCH(U$7,PLHIV!$H$9:$AC$9,0)),FORECAST(U$7,R26:T26,R$7:T$7))</f>
        <v>74000</v>
      </c>
      <c r="V26" s="47">
        <f>IF(V$7&lt;='Algorithms &amp; Assumptions'!$C$3,INDEX(PLHIV!$H$10:$AB$249,MATCH($B26&amp;"Adults",PLHIV!$F$10:$F$249,0),MATCH(V$7,PLHIV!$H$9:$AC$9,0)),FORECAST(V$7,S26:U26,S$7:U$7))</f>
        <v>74000</v>
      </c>
      <c r="W26" s="47">
        <f>IF(W$7&lt;='Algorithms &amp; Assumptions'!$C$3,INDEX(PLHIV!$H$10:$AB$249,MATCH($B26&amp;"Adults",PLHIV!$F$10:$F$249,0),MATCH(W$7,PLHIV!$H$9:$AC$9,0)),FORECAST(W$7,T26:V26,T$7:V$7))</f>
        <v>74000</v>
      </c>
    </row>
    <row r="27" spans="2:23" x14ac:dyDescent="0.35">
      <c r="B27" s="18" t="str">
        <f>Countries!B23</f>
        <v>Cameroon</v>
      </c>
      <c r="C27" s="47">
        <f>IF(C$7&lt;='Algorithms &amp; Assumptions'!$C$3,INDEX(PLHIV!$H$10:$AB$249,MATCH($B27&amp;"Adults",PLHIV!$F$10:$F$249,0),MATCH(C$7,PLHIV!$H$9:$AC$9,0)),"N/A")</f>
        <v>450000</v>
      </c>
      <c r="D27" s="47">
        <f>IF(D$7&lt;='Algorithms &amp; Assumptions'!$C$3,INDEX(PLHIV!$H$10:$AB$249,MATCH($B27&amp;"Adults",PLHIV!$F$10:$F$249,0),MATCH(D$7,PLHIV!$H$9:$AC$9,0)),"N/A")</f>
        <v>450000</v>
      </c>
      <c r="E27" s="47">
        <f>IF(E$7&lt;='Algorithms &amp; Assumptions'!$C$3,INDEX(PLHIV!$H$10:$AB$249,MATCH($B27&amp;"Adults",PLHIV!$F$10:$F$249,0),MATCH(E$7,PLHIV!$H$9:$AC$9,0)),"N/A")</f>
        <v>460000</v>
      </c>
      <c r="F27" s="47">
        <f>IF(F$7&lt;='Algorithms &amp; Assumptions'!$C$3,INDEX(PLHIV!$H$10:$AB$249,MATCH($B27&amp;"Adults",PLHIV!$F$10:$F$249,0),MATCH(F$7,PLHIV!$H$9:$AC$9,0)),"N/A")</f>
        <v>460000</v>
      </c>
      <c r="G27" s="47">
        <f>IF(G$7&lt;='Algorithms &amp; Assumptions'!$C$3,INDEX(PLHIV!$H$10:$AB$249,MATCH($B27&amp;"Adults",PLHIV!$F$10:$F$249,0),MATCH(G$7,PLHIV!$H$9:$AC$9,0)),FORECAST(G$7,D27:F27,D$7:F$7))</f>
        <v>460000</v>
      </c>
      <c r="H27" s="47">
        <f>IF(H$7&lt;='Algorithms &amp; Assumptions'!$C$3,INDEX(PLHIV!$H$10:$AB$249,MATCH($B27&amp;"Adults",PLHIV!$F$10:$F$249,0),MATCH(H$7,PLHIV!$H$9:$AC$9,0)),FORECAST(H$7,E27:G27,E$7:G$7))</f>
        <v>460000</v>
      </c>
      <c r="I27" s="47">
        <f>IF(I$7&lt;='Algorithms &amp; Assumptions'!$C$3,INDEX(PLHIV!$H$10:$AB$249,MATCH($B27&amp;"Adults",PLHIV!$F$10:$F$249,0),MATCH(I$7,PLHIV!$H$9:$AC$9,0)),FORECAST(I$7,F27:H27,F$7:H$7))</f>
        <v>460000</v>
      </c>
      <c r="J27" s="47">
        <f>IF(J$7&lt;='Algorithms &amp; Assumptions'!$C$3,INDEX(PLHIV!$H$10:$AB$249,MATCH($B27&amp;"Adults",PLHIV!$F$10:$F$249,0),MATCH(J$7,PLHIV!$H$9:$AC$9,0)),FORECAST(J$7,G27:I27,G$7:I$7))</f>
        <v>460000</v>
      </c>
      <c r="K27" s="47">
        <f>IF(K$7&lt;='Algorithms &amp; Assumptions'!$C$3,INDEX(PLHIV!$H$10:$AB$249,MATCH($B27&amp;"Adults",PLHIV!$F$10:$F$249,0),MATCH(K$7,PLHIV!$H$9:$AC$9,0)),FORECAST(K$7,H27:J27,H$7:J$7))</f>
        <v>460000</v>
      </c>
      <c r="L27" s="47">
        <f>IF(L$7&lt;='Algorithms &amp; Assumptions'!$C$3,INDEX(PLHIV!$H$10:$AB$249,MATCH($B27&amp;"Adults",PLHIV!$F$10:$F$249,0),MATCH(L$7,PLHIV!$H$9:$AC$9,0)),FORECAST(L$7,I27:K27,I$7:K$7))</f>
        <v>460000</v>
      </c>
      <c r="M27" s="47">
        <f>IF(M$7&lt;='Algorithms &amp; Assumptions'!$C$3,INDEX(PLHIV!$H$10:$AB$249,MATCH($B27&amp;"Adults",PLHIV!$F$10:$F$249,0),MATCH(M$7,PLHIV!$H$9:$AC$9,0)),FORECAST(M$7,J27:L27,J$7:L$7))</f>
        <v>460000</v>
      </c>
      <c r="N27" s="47">
        <f>IF(N$7&lt;='Algorithms &amp; Assumptions'!$C$3,INDEX(PLHIV!$H$10:$AB$249,MATCH($B27&amp;"Adults",PLHIV!$F$10:$F$249,0),MATCH(N$7,PLHIV!$H$9:$AC$9,0)),FORECAST(N$7,K27:M27,K$7:M$7))</f>
        <v>450000</v>
      </c>
      <c r="O27" s="47">
        <f>IF(O$7&lt;='Algorithms &amp; Assumptions'!$C$3,INDEX(PLHIV!$H$10:$AB$249,MATCH($B27&amp;"Adults",PLHIV!$F$10:$F$249,0),MATCH(O$7,PLHIV!$H$9:$AC$9,0)),FORECAST(O$7,L27:N27,L$7:N$7))</f>
        <v>450000</v>
      </c>
      <c r="P27" s="47">
        <f>IF(P$7&lt;='Algorithms &amp; Assumptions'!$C$3,INDEX(PLHIV!$H$10:$AB$249,MATCH($B27&amp;"Adults",PLHIV!$F$10:$F$249,0),MATCH(P$7,PLHIV!$H$9:$AC$9,0)),FORECAST(P$7,M27:O27,M$7:O$7))</f>
        <v>443333.33333333395</v>
      </c>
      <c r="Q27" s="47">
        <f>IF(Q$7&lt;='Algorithms &amp; Assumptions'!$C$3,INDEX(PLHIV!$H$10:$AB$249,MATCH($B27&amp;"Adults",PLHIV!$F$10:$F$249,0),MATCH(Q$7,PLHIV!$H$9:$AC$9,0)),FORECAST(Q$7,N27:P27,N$7:P$7))</f>
        <v>441111.11111111194</v>
      </c>
      <c r="R27" s="47">
        <f>IF(R$7&lt;='Algorithms &amp; Assumptions'!$C$3,INDEX(PLHIV!$H$10:$AB$249,MATCH($B27&amp;"Adults",PLHIV!$F$10:$F$249,0),MATCH(R$7,PLHIV!$H$9:$AC$9,0)),FORECAST(R$7,O27:Q27,O$7:Q$7))</f>
        <v>435925.92592592724</v>
      </c>
      <c r="S27" s="47">
        <f>IF(S$7&lt;='Algorithms &amp; Assumptions'!$C$3,INDEX(PLHIV!$H$10:$AB$249,MATCH($B27&amp;"Adults",PLHIV!$F$10:$F$249,0),MATCH(S$7,PLHIV!$H$9:$AC$9,0)),FORECAST(S$7,P27:R27,P$7:R$7))</f>
        <v>432716.04938271735</v>
      </c>
      <c r="T27" s="47">
        <f>IF(T$7&lt;='Algorithms &amp; Assumptions'!$C$3,INDEX(PLHIV!$H$10:$AB$249,MATCH($B27&amp;"Adults",PLHIV!$F$10:$F$249,0),MATCH(T$7,PLHIV!$H$9:$AC$9,0)),FORECAST(T$7,Q27:S27,Q$7:S$7))</f>
        <v>428189.30041152425</v>
      </c>
      <c r="U27" s="47">
        <f>IF(U$7&lt;='Algorithms &amp; Assumptions'!$C$3,INDEX(PLHIV!$H$10:$AB$249,MATCH($B27&amp;"Adults",PLHIV!$F$10:$F$249,0),MATCH(U$7,PLHIV!$H$9:$AC$9,0)),FORECAST(U$7,R27:T27,R$7:T$7))</f>
        <v>424540.46639231965</v>
      </c>
      <c r="V27" s="47">
        <f>IF(V$7&lt;='Algorithms &amp; Assumptions'!$C$3,INDEX(PLHIV!$H$10:$AB$249,MATCH($B27&amp;"Adults",PLHIV!$F$10:$F$249,0),MATCH(V$7,PLHIV!$H$9:$AC$9,0)),FORECAST(V$7,S27:U27,S$7:U$7))</f>
        <v>420306.35573845729</v>
      </c>
      <c r="W27" s="47">
        <f>IF(W$7&lt;='Algorithms &amp; Assumptions'!$C$3,INDEX(PLHIV!$H$10:$AB$249,MATCH($B27&amp;"Adults",PLHIV!$F$10:$F$249,0),MATCH(W$7,PLHIV!$H$9:$AC$9,0)),FORECAST(W$7,T27:V27,T$7:V$7))</f>
        <v>416462.42950770073</v>
      </c>
    </row>
    <row r="28" spans="2:23" x14ac:dyDescent="0.35">
      <c r="B28" s="18" t="str">
        <f>Countries!B24</f>
        <v>Cape Verde</v>
      </c>
      <c r="C28" s="47">
        <f>IF(C$7&lt;='Algorithms &amp; Assumptions'!$C$3,INDEX(PLHIV!$H$10:$AB$249,MATCH($B28&amp;"Adults",PLHIV!$F$10:$F$249,0),MATCH(C$7,PLHIV!$H$9:$AC$9,0)),"N/A")</f>
        <v>2200</v>
      </c>
      <c r="D28" s="47">
        <f>IF(D$7&lt;='Algorithms &amp; Assumptions'!$C$3,INDEX(PLHIV!$H$10:$AB$249,MATCH($B28&amp;"Adults",PLHIV!$F$10:$F$249,0),MATCH(D$7,PLHIV!$H$9:$AC$9,0)),"N/A")</f>
        <v>2300</v>
      </c>
      <c r="E28" s="47">
        <f>IF(E$7&lt;='Algorithms &amp; Assumptions'!$C$3,INDEX(PLHIV!$H$10:$AB$249,MATCH($B28&amp;"Adults",PLHIV!$F$10:$F$249,0),MATCH(E$7,PLHIV!$H$9:$AC$9,0)),"N/A")</f>
        <v>2400</v>
      </c>
      <c r="F28" s="47">
        <f>IF(F$7&lt;='Algorithms &amp; Assumptions'!$C$3,INDEX(PLHIV!$H$10:$AB$249,MATCH($B28&amp;"Adults",PLHIV!$F$10:$F$249,0),MATCH(F$7,PLHIV!$H$9:$AC$9,0)),"N/A")</f>
        <v>2500</v>
      </c>
      <c r="G28" s="47">
        <f>IF(G$7&lt;='Algorithms &amp; Assumptions'!$C$3,INDEX(PLHIV!$H$10:$AB$249,MATCH($B28&amp;"Adults",PLHIV!$F$10:$F$249,0),MATCH(G$7,PLHIV!$H$9:$AC$9,0)),FORECAST(G$7,D28:F28,D$7:F$7))</f>
        <v>2700</v>
      </c>
      <c r="H28" s="47">
        <f>IF(H$7&lt;='Algorithms &amp; Assumptions'!$C$3,INDEX(PLHIV!$H$10:$AB$249,MATCH($B28&amp;"Adults",PLHIV!$F$10:$F$249,0),MATCH(H$7,PLHIV!$H$9:$AC$9,0)),FORECAST(H$7,E28:G28,E$7:G$7))</f>
        <v>2800</v>
      </c>
      <c r="I28" s="47">
        <f>IF(I$7&lt;='Algorithms &amp; Assumptions'!$C$3,INDEX(PLHIV!$H$10:$AB$249,MATCH($B28&amp;"Adults",PLHIV!$F$10:$F$249,0),MATCH(I$7,PLHIV!$H$9:$AC$9,0)),FORECAST(I$7,F28:H28,F$7:H$7))</f>
        <v>2900</v>
      </c>
      <c r="J28" s="47">
        <f>IF(J$7&lt;='Algorithms &amp; Assumptions'!$C$3,INDEX(PLHIV!$H$10:$AB$249,MATCH($B28&amp;"Adults",PLHIV!$F$10:$F$249,0),MATCH(J$7,PLHIV!$H$9:$AC$9,0)),FORECAST(J$7,G28:I28,G$7:I$7))</f>
        <v>3000</v>
      </c>
      <c r="K28" s="47">
        <f>IF(K$7&lt;='Algorithms &amp; Assumptions'!$C$3,INDEX(PLHIV!$H$10:$AB$249,MATCH($B28&amp;"Adults",PLHIV!$F$10:$F$249,0),MATCH(K$7,PLHIV!$H$9:$AC$9,0)),FORECAST(K$7,H28:J28,H$7:J$7))</f>
        <v>3200</v>
      </c>
      <c r="L28" s="47">
        <f>IF(L$7&lt;='Algorithms &amp; Assumptions'!$C$3,INDEX(PLHIV!$H$10:$AB$249,MATCH($B28&amp;"Adults",PLHIV!$F$10:$F$249,0),MATCH(L$7,PLHIV!$H$9:$AC$9,0)),FORECAST(L$7,I28:K28,I$7:K$7))</f>
        <v>3300</v>
      </c>
      <c r="M28" s="47">
        <f>IF(M$7&lt;='Algorithms &amp; Assumptions'!$C$3,INDEX(PLHIV!$H$10:$AB$249,MATCH($B28&amp;"Adults",PLHIV!$F$10:$F$249,0),MATCH(M$7,PLHIV!$H$9:$AC$9,0)),FORECAST(M$7,J28:L28,J$7:L$7))</f>
        <v>3400</v>
      </c>
      <c r="N28" s="47">
        <f>IF(N$7&lt;='Algorithms &amp; Assumptions'!$C$3,INDEX(PLHIV!$H$10:$AB$249,MATCH($B28&amp;"Adults",PLHIV!$F$10:$F$249,0),MATCH(N$7,PLHIV!$H$9:$AC$9,0)),FORECAST(N$7,K28:M28,K$7:M$7))</f>
        <v>3500</v>
      </c>
      <c r="O28" s="47">
        <f>IF(O$7&lt;='Algorithms &amp; Assumptions'!$C$3,INDEX(PLHIV!$H$10:$AB$249,MATCH($B28&amp;"Adults",PLHIV!$F$10:$F$249,0),MATCH(O$7,PLHIV!$H$9:$AC$9,0)),FORECAST(O$7,L28:N28,L$7:N$7))</f>
        <v>3500</v>
      </c>
      <c r="P28" s="47">
        <f>IF(P$7&lt;='Algorithms &amp; Assumptions'!$C$3,INDEX(PLHIV!$H$10:$AB$249,MATCH($B28&amp;"Adults",PLHIV!$F$10:$F$249,0),MATCH(P$7,PLHIV!$H$9:$AC$9,0)),FORECAST(P$7,M28:O28,M$7:O$7))</f>
        <v>3566.6666666666715</v>
      </c>
      <c r="Q28" s="47">
        <f>IF(Q$7&lt;='Algorithms &amp; Assumptions'!$C$3,INDEX(PLHIV!$H$10:$AB$249,MATCH($B28&amp;"Adults",PLHIV!$F$10:$F$249,0),MATCH(Q$7,PLHIV!$H$9:$AC$9,0)),FORECAST(Q$7,N28:P28,N$7:P$7))</f>
        <v>3588.8888888888978</v>
      </c>
      <c r="R28" s="47">
        <f>IF(R$7&lt;='Algorithms &amp; Assumptions'!$C$3,INDEX(PLHIV!$H$10:$AB$249,MATCH($B28&amp;"Adults",PLHIV!$F$10:$F$249,0),MATCH(R$7,PLHIV!$H$9:$AC$9,0)),FORECAST(R$7,O28:Q28,O$7:Q$7))</f>
        <v>3640.7407407407591</v>
      </c>
      <c r="S28" s="47">
        <f>IF(S$7&lt;='Algorithms &amp; Assumptions'!$C$3,INDEX(PLHIV!$H$10:$AB$249,MATCH($B28&amp;"Adults",PLHIV!$F$10:$F$249,0),MATCH(S$7,PLHIV!$H$9:$AC$9,0)),FORECAST(S$7,P28:R28,P$7:R$7))</f>
        <v>3672.8395061728661</v>
      </c>
      <c r="T28" s="47">
        <f>IF(T$7&lt;='Algorithms &amp; Assumptions'!$C$3,INDEX(PLHIV!$H$10:$AB$249,MATCH($B28&amp;"Adults",PLHIV!$F$10:$F$249,0),MATCH(T$7,PLHIV!$H$9:$AC$9,0)),FORECAST(T$7,Q28:S28,Q$7:S$7))</f>
        <v>3718.1069958848238</v>
      </c>
      <c r="U28" s="47">
        <f>IF(U$7&lt;='Algorithms &amp; Assumptions'!$C$3,INDEX(PLHIV!$H$10:$AB$249,MATCH($B28&amp;"Adults",PLHIV!$F$10:$F$249,0),MATCH(U$7,PLHIV!$H$9:$AC$9,0)),FORECAST(U$7,R28:T28,R$7:T$7))</f>
        <v>3754.5953360768763</v>
      </c>
      <c r="V28" s="47">
        <f>IF(V$7&lt;='Algorithms &amp; Assumptions'!$C$3,INDEX(PLHIV!$H$10:$AB$249,MATCH($B28&amp;"Adults",PLHIV!$F$10:$F$249,0),MATCH(V$7,PLHIV!$H$9:$AC$9,0)),FORECAST(V$7,S28:U28,S$7:U$7))</f>
        <v>3796.9364426155225</v>
      </c>
      <c r="W28" s="47">
        <f>IF(W$7&lt;='Algorithms &amp; Assumptions'!$C$3,INDEX(PLHIV!$H$10:$AB$249,MATCH($B28&amp;"Adults",PLHIV!$F$10:$F$249,0),MATCH(W$7,PLHIV!$H$9:$AC$9,0)),FORECAST(W$7,T28:V28,T$7:V$7))</f>
        <v>3835.3757049231062</v>
      </c>
    </row>
    <row r="29" spans="2:23" x14ac:dyDescent="0.35">
      <c r="B29" s="18" t="str">
        <f>Countries!B25</f>
        <v>Central African Republic</v>
      </c>
      <c r="C29" s="47">
        <f>IF(C$7&lt;='Algorithms &amp; Assumptions'!$C$3,INDEX(PLHIV!$H$10:$AB$249,MATCH($B29&amp;"Adults",PLHIV!$F$10:$F$249,0),MATCH(C$7,PLHIV!$H$9:$AC$9,0)),"N/A")</f>
        <v>120000</v>
      </c>
      <c r="D29" s="47">
        <f>IF(D$7&lt;='Algorithms &amp; Assumptions'!$C$3,INDEX(PLHIV!$H$10:$AB$249,MATCH($B29&amp;"Adults",PLHIV!$F$10:$F$249,0),MATCH(D$7,PLHIV!$H$9:$AC$9,0)),"N/A")</f>
        <v>120000</v>
      </c>
      <c r="E29" s="47">
        <f>IF(E$7&lt;='Algorithms &amp; Assumptions'!$C$3,INDEX(PLHIV!$H$10:$AB$249,MATCH($B29&amp;"Adults",PLHIV!$F$10:$F$249,0),MATCH(E$7,PLHIV!$H$9:$AC$9,0)),"N/A")</f>
        <v>110000</v>
      </c>
      <c r="F29" s="47">
        <f>IF(F$7&lt;='Algorithms &amp; Assumptions'!$C$3,INDEX(PLHIV!$H$10:$AB$249,MATCH($B29&amp;"Adults",PLHIV!$F$10:$F$249,0),MATCH(F$7,PLHIV!$H$9:$AC$9,0)),"N/A")</f>
        <v>110000</v>
      </c>
      <c r="G29" s="47">
        <f>IF(G$7&lt;='Algorithms &amp; Assumptions'!$C$3,INDEX(PLHIV!$H$10:$AB$249,MATCH($B29&amp;"Adults",PLHIV!$F$10:$F$249,0),MATCH(G$7,PLHIV!$H$9:$AC$9,0)),FORECAST(G$7,D29:F29,D$7:F$7))</f>
        <v>100000</v>
      </c>
      <c r="H29" s="47">
        <f>IF(H$7&lt;='Algorithms &amp; Assumptions'!$C$3,INDEX(PLHIV!$H$10:$AB$249,MATCH($B29&amp;"Adults",PLHIV!$F$10:$F$249,0),MATCH(H$7,PLHIV!$H$9:$AC$9,0)),FORECAST(H$7,E29:G29,E$7:G$7))</f>
        <v>100000</v>
      </c>
      <c r="I29" s="47">
        <f>IF(I$7&lt;='Algorithms &amp; Assumptions'!$C$3,INDEX(PLHIV!$H$10:$AB$249,MATCH($B29&amp;"Adults",PLHIV!$F$10:$F$249,0),MATCH(I$7,PLHIV!$H$9:$AC$9,0)),FORECAST(I$7,F29:H29,F$7:H$7))</f>
        <v>100000</v>
      </c>
      <c r="J29" s="47">
        <f>IF(J$7&lt;='Algorithms &amp; Assumptions'!$C$3,INDEX(PLHIV!$H$10:$AB$249,MATCH($B29&amp;"Adults",PLHIV!$F$10:$F$249,0),MATCH(J$7,PLHIV!$H$9:$AC$9,0)),FORECAST(J$7,G29:I29,G$7:I$7))</f>
        <v>100000</v>
      </c>
      <c r="K29" s="47">
        <f>IF(K$7&lt;='Algorithms &amp; Assumptions'!$C$3,INDEX(PLHIV!$H$10:$AB$249,MATCH($B29&amp;"Adults",PLHIV!$F$10:$F$249,0),MATCH(K$7,PLHIV!$H$9:$AC$9,0)),FORECAST(K$7,H29:J29,H$7:J$7))</f>
        <v>110000</v>
      </c>
      <c r="L29" s="47">
        <f>IF(L$7&lt;='Algorithms &amp; Assumptions'!$C$3,INDEX(PLHIV!$H$10:$AB$249,MATCH($B29&amp;"Adults",PLHIV!$F$10:$F$249,0),MATCH(L$7,PLHIV!$H$9:$AC$9,0)),FORECAST(L$7,I29:K29,I$7:K$7))</f>
        <v>110000</v>
      </c>
      <c r="M29" s="47">
        <f>IF(M$7&lt;='Algorithms &amp; Assumptions'!$C$3,INDEX(PLHIV!$H$10:$AB$249,MATCH($B29&amp;"Adults",PLHIV!$F$10:$F$249,0),MATCH(M$7,PLHIV!$H$9:$AC$9,0)),FORECAST(M$7,J29:L29,J$7:L$7))</f>
        <v>110000</v>
      </c>
      <c r="N29" s="47">
        <f>IF(N$7&lt;='Algorithms &amp; Assumptions'!$C$3,INDEX(PLHIV!$H$10:$AB$249,MATCH($B29&amp;"Adults",PLHIV!$F$10:$F$249,0),MATCH(N$7,PLHIV!$H$9:$AC$9,0)),FORECAST(N$7,K29:M29,K$7:M$7))</f>
        <v>110000</v>
      </c>
      <c r="O29" s="47">
        <f>IF(O$7&lt;='Algorithms &amp; Assumptions'!$C$3,INDEX(PLHIV!$H$10:$AB$249,MATCH($B29&amp;"Adults",PLHIV!$F$10:$F$249,0),MATCH(O$7,PLHIV!$H$9:$AC$9,0)),FORECAST(O$7,L29:N29,L$7:N$7))</f>
        <v>110000</v>
      </c>
      <c r="P29" s="47">
        <f>IF(P$7&lt;='Algorithms &amp; Assumptions'!$C$3,INDEX(PLHIV!$H$10:$AB$249,MATCH($B29&amp;"Adults",PLHIV!$F$10:$F$249,0),MATCH(P$7,PLHIV!$H$9:$AC$9,0)),FORECAST(P$7,M29:O29,M$7:O$7))</f>
        <v>110000</v>
      </c>
      <c r="Q29" s="47">
        <f>IF(Q$7&lt;='Algorithms &amp; Assumptions'!$C$3,INDEX(PLHIV!$H$10:$AB$249,MATCH($B29&amp;"Adults",PLHIV!$F$10:$F$249,0),MATCH(Q$7,PLHIV!$H$9:$AC$9,0)),FORECAST(Q$7,N29:P29,N$7:P$7))</f>
        <v>110000</v>
      </c>
      <c r="R29" s="47">
        <f>IF(R$7&lt;='Algorithms &amp; Assumptions'!$C$3,INDEX(PLHIV!$H$10:$AB$249,MATCH($B29&amp;"Adults",PLHIV!$F$10:$F$249,0),MATCH(R$7,PLHIV!$H$9:$AC$9,0)),FORECAST(R$7,O29:Q29,O$7:Q$7))</f>
        <v>110000</v>
      </c>
      <c r="S29" s="47">
        <f>IF(S$7&lt;='Algorithms &amp; Assumptions'!$C$3,INDEX(PLHIV!$H$10:$AB$249,MATCH($B29&amp;"Adults",PLHIV!$F$10:$F$249,0),MATCH(S$7,PLHIV!$H$9:$AC$9,0)),FORECAST(S$7,P29:R29,P$7:R$7))</f>
        <v>110000</v>
      </c>
      <c r="T29" s="47">
        <f>IF(T$7&lt;='Algorithms &amp; Assumptions'!$C$3,INDEX(PLHIV!$H$10:$AB$249,MATCH($B29&amp;"Adults",PLHIV!$F$10:$F$249,0),MATCH(T$7,PLHIV!$H$9:$AC$9,0)),FORECAST(T$7,Q29:S29,Q$7:S$7))</f>
        <v>110000</v>
      </c>
      <c r="U29" s="47">
        <f>IF(U$7&lt;='Algorithms &amp; Assumptions'!$C$3,INDEX(PLHIV!$H$10:$AB$249,MATCH($B29&amp;"Adults",PLHIV!$F$10:$F$249,0),MATCH(U$7,PLHIV!$H$9:$AC$9,0)),FORECAST(U$7,R29:T29,R$7:T$7))</f>
        <v>110000</v>
      </c>
      <c r="V29" s="47">
        <f>IF(V$7&lt;='Algorithms &amp; Assumptions'!$C$3,INDEX(PLHIV!$H$10:$AB$249,MATCH($B29&amp;"Adults",PLHIV!$F$10:$F$249,0),MATCH(V$7,PLHIV!$H$9:$AC$9,0)),FORECAST(V$7,S29:U29,S$7:U$7))</f>
        <v>110000</v>
      </c>
      <c r="W29" s="47">
        <f>IF(W$7&lt;='Algorithms &amp; Assumptions'!$C$3,INDEX(PLHIV!$H$10:$AB$249,MATCH($B29&amp;"Adults",PLHIV!$F$10:$F$249,0),MATCH(W$7,PLHIV!$H$9:$AC$9,0)),FORECAST(W$7,T29:V29,T$7:V$7))</f>
        <v>110000</v>
      </c>
    </row>
    <row r="30" spans="2:23" x14ac:dyDescent="0.35">
      <c r="B30" s="18" t="str">
        <f>Countries!B26</f>
        <v>Chad</v>
      </c>
      <c r="C30" s="47">
        <f>IF(C$7&lt;='Algorithms &amp; Assumptions'!$C$3,INDEX(PLHIV!$H$10:$AB$249,MATCH($B30&amp;"Adults",PLHIV!$F$10:$F$249,0),MATCH(C$7,PLHIV!$H$9:$AC$9,0)),"N/A")</f>
        <v>89000</v>
      </c>
      <c r="D30" s="47">
        <f>IF(D$7&lt;='Algorithms &amp; Assumptions'!$C$3,INDEX(PLHIV!$H$10:$AB$249,MATCH($B30&amp;"Adults",PLHIV!$F$10:$F$249,0),MATCH(D$7,PLHIV!$H$9:$AC$9,0)),"N/A")</f>
        <v>92000</v>
      </c>
      <c r="E30" s="47">
        <f>IF(E$7&lt;='Algorithms &amp; Assumptions'!$C$3,INDEX(PLHIV!$H$10:$AB$249,MATCH($B30&amp;"Adults",PLHIV!$F$10:$F$249,0),MATCH(E$7,PLHIV!$H$9:$AC$9,0)),"N/A")</f>
        <v>94000</v>
      </c>
      <c r="F30" s="47">
        <f>IF(F$7&lt;='Algorithms &amp; Assumptions'!$C$3,INDEX(PLHIV!$H$10:$AB$249,MATCH($B30&amp;"Adults",PLHIV!$F$10:$F$249,0),MATCH(F$7,PLHIV!$H$9:$AC$9,0)),"N/A")</f>
        <v>96000</v>
      </c>
      <c r="G30" s="47">
        <f>IF(G$7&lt;='Algorithms &amp; Assumptions'!$C$3,INDEX(PLHIV!$H$10:$AB$249,MATCH($B30&amp;"Adults",PLHIV!$F$10:$F$249,0),MATCH(G$7,PLHIV!$H$9:$AC$9,0)),FORECAST(G$7,D30:F30,D$7:F$7))</f>
        <v>98000</v>
      </c>
      <c r="H30" s="47">
        <f>IF(H$7&lt;='Algorithms &amp; Assumptions'!$C$3,INDEX(PLHIV!$H$10:$AB$249,MATCH($B30&amp;"Adults",PLHIV!$F$10:$F$249,0),MATCH(H$7,PLHIV!$H$9:$AC$9,0)),FORECAST(H$7,E30:G30,E$7:G$7))</f>
        <v>99000</v>
      </c>
      <c r="I30" s="47">
        <f>IF(I$7&lt;='Algorithms &amp; Assumptions'!$C$3,INDEX(PLHIV!$H$10:$AB$249,MATCH($B30&amp;"Adults",PLHIV!$F$10:$F$249,0),MATCH(I$7,PLHIV!$H$9:$AC$9,0)),FORECAST(I$7,F30:H30,F$7:H$7))</f>
        <v>100000</v>
      </c>
      <c r="J30" s="47">
        <f>IF(J$7&lt;='Algorithms &amp; Assumptions'!$C$3,INDEX(PLHIV!$H$10:$AB$249,MATCH($B30&amp;"Adults",PLHIV!$F$10:$F$249,0),MATCH(J$7,PLHIV!$H$9:$AC$9,0)),FORECAST(J$7,G30:I30,G$7:I$7))</f>
        <v>100000</v>
      </c>
      <c r="K30" s="47">
        <f>IF(K$7&lt;='Algorithms &amp; Assumptions'!$C$3,INDEX(PLHIV!$H$10:$AB$249,MATCH($B30&amp;"Adults",PLHIV!$F$10:$F$249,0),MATCH(K$7,PLHIV!$H$9:$AC$9,0)),FORECAST(K$7,H30:J30,H$7:J$7))</f>
        <v>100000</v>
      </c>
      <c r="L30" s="47">
        <f>IF(L$7&lt;='Algorithms &amp; Assumptions'!$C$3,INDEX(PLHIV!$H$10:$AB$249,MATCH($B30&amp;"Adults",PLHIV!$F$10:$F$249,0),MATCH(L$7,PLHIV!$H$9:$AC$9,0)),FORECAST(L$7,I30:K30,I$7:K$7))</f>
        <v>100000</v>
      </c>
      <c r="M30" s="47">
        <f>IF(M$7&lt;='Algorithms &amp; Assumptions'!$C$3,INDEX(PLHIV!$H$10:$AB$249,MATCH($B30&amp;"Adults",PLHIV!$F$10:$F$249,0),MATCH(M$7,PLHIV!$H$9:$AC$9,0)),FORECAST(M$7,J30:L30,J$7:L$7))</f>
        <v>100000</v>
      </c>
      <c r="N30" s="47">
        <f>IF(N$7&lt;='Algorithms &amp; Assumptions'!$C$3,INDEX(PLHIV!$H$10:$AB$249,MATCH($B30&amp;"Adults",PLHIV!$F$10:$F$249,0),MATCH(N$7,PLHIV!$H$9:$AC$9,0)),FORECAST(N$7,K30:M30,K$7:M$7))</f>
        <v>100000</v>
      </c>
      <c r="O30" s="47">
        <f>IF(O$7&lt;='Algorithms &amp; Assumptions'!$C$3,INDEX(PLHIV!$H$10:$AB$249,MATCH($B30&amp;"Adults",PLHIV!$F$10:$F$249,0),MATCH(O$7,PLHIV!$H$9:$AC$9,0)),FORECAST(O$7,L30:N30,L$7:N$7))</f>
        <v>100000</v>
      </c>
      <c r="P30" s="47">
        <f>IF(P$7&lt;='Algorithms &amp; Assumptions'!$C$3,INDEX(PLHIV!$H$10:$AB$249,MATCH($B30&amp;"Adults",PLHIV!$F$10:$F$249,0),MATCH(P$7,PLHIV!$H$9:$AC$9,0)),FORECAST(P$7,M30:O30,M$7:O$7))</f>
        <v>100000</v>
      </c>
      <c r="Q30" s="47">
        <f>IF(Q$7&lt;='Algorithms &amp; Assumptions'!$C$3,INDEX(PLHIV!$H$10:$AB$249,MATCH($B30&amp;"Adults",PLHIV!$F$10:$F$249,0),MATCH(Q$7,PLHIV!$H$9:$AC$9,0)),FORECAST(Q$7,N30:P30,N$7:P$7))</f>
        <v>100000</v>
      </c>
      <c r="R30" s="47">
        <f>IF(R$7&lt;='Algorithms &amp; Assumptions'!$C$3,INDEX(PLHIV!$H$10:$AB$249,MATCH($B30&amp;"Adults",PLHIV!$F$10:$F$249,0),MATCH(R$7,PLHIV!$H$9:$AC$9,0)),FORECAST(R$7,O30:Q30,O$7:Q$7))</f>
        <v>100000</v>
      </c>
      <c r="S30" s="47">
        <f>IF(S$7&lt;='Algorithms &amp; Assumptions'!$C$3,INDEX(PLHIV!$H$10:$AB$249,MATCH($B30&amp;"Adults",PLHIV!$F$10:$F$249,0),MATCH(S$7,PLHIV!$H$9:$AC$9,0)),FORECAST(S$7,P30:R30,P$7:R$7))</f>
        <v>100000</v>
      </c>
      <c r="T30" s="47">
        <f>IF(T$7&lt;='Algorithms &amp; Assumptions'!$C$3,INDEX(PLHIV!$H$10:$AB$249,MATCH($B30&amp;"Adults",PLHIV!$F$10:$F$249,0),MATCH(T$7,PLHIV!$H$9:$AC$9,0)),FORECAST(T$7,Q30:S30,Q$7:S$7))</f>
        <v>100000</v>
      </c>
      <c r="U30" s="47">
        <f>IF(U$7&lt;='Algorithms &amp; Assumptions'!$C$3,INDEX(PLHIV!$H$10:$AB$249,MATCH($B30&amp;"Adults",PLHIV!$F$10:$F$249,0),MATCH(U$7,PLHIV!$H$9:$AC$9,0)),FORECAST(U$7,R30:T30,R$7:T$7))</f>
        <v>100000</v>
      </c>
      <c r="V30" s="47">
        <f>IF(V$7&lt;='Algorithms &amp; Assumptions'!$C$3,INDEX(PLHIV!$H$10:$AB$249,MATCH($B30&amp;"Adults",PLHIV!$F$10:$F$249,0),MATCH(V$7,PLHIV!$H$9:$AC$9,0)),FORECAST(V$7,S30:U30,S$7:U$7))</f>
        <v>100000</v>
      </c>
      <c r="W30" s="47">
        <f>IF(W$7&lt;='Algorithms &amp; Assumptions'!$C$3,INDEX(PLHIV!$H$10:$AB$249,MATCH($B30&amp;"Adults",PLHIV!$F$10:$F$249,0),MATCH(W$7,PLHIV!$H$9:$AC$9,0)),FORECAST(W$7,T30:V30,T$7:V$7))</f>
        <v>100000</v>
      </c>
    </row>
    <row r="31" spans="2:23" x14ac:dyDescent="0.35">
      <c r="B31" s="18" t="str">
        <f>Countries!B27</f>
        <v>China</v>
      </c>
      <c r="C31" s="47">
        <f>IF(C$7&lt;='Algorithms &amp; Assumptions'!$C$3,INDEX(PLHIV!$H$10:$AB$249,MATCH($B31&amp;"Adults",PLHIV!$F$10:$F$249,0),MATCH(C$7,PLHIV!$H$9:$AC$9,0)),"N/A")</f>
        <v>0</v>
      </c>
      <c r="D31" s="47">
        <f>IF(D$7&lt;='Algorithms &amp; Assumptions'!$C$3,INDEX(PLHIV!$H$10:$AB$249,MATCH($B31&amp;"Adults",PLHIV!$F$10:$F$249,0),MATCH(D$7,PLHIV!$H$9:$AC$9,0)),"N/A")</f>
        <v>0</v>
      </c>
      <c r="E31" s="47">
        <f>IF(E$7&lt;='Algorithms &amp; Assumptions'!$C$3,INDEX(PLHIV!$H$10:$AB$249,MATCH($B31&amp;"Adults",PLHIV!$F$10:$F$249,0),MATCH(E$7,PLHIV!$H$9:$AC$9,0)),"N/A")</f>
        <v>0</v>
      </c>
      <c r="F31" s="47">
        <f>IF(F$7&lt;='Algorithms &amp; Assumptions'!$C$3,INDEX(PLHIV!$H$10:$AB$249,MATCH($B31&amp;"Adults",PLHIV!$F$10:$F$249,0),MATCH(F$7,PLHIV!$H$9:$AC$9,0)),"N/A")</f>
        <v>0</v>
      </c>
      <c r="G31" s="47">
        <f>IF(G$7&lt;='Algorithms &amp; Assumptions'!$C$3,INDEX(PLHIV!$H$10:$AB$249,MATCH($B31&amp;"Adults",PLHIV!$F$10:$F$249,0),MATCH(G$7,PLHIV!$H$9:$AC$9,0)),FORECAST(G$7,D31:F31,D$7:F$7))</f>
        <v>0</v>
      </c>
      <c r="H31" s="47">
        <f>IF(H$7&lt;='Algorithms &amp; Assumptions'!$C$3,INDEX(PLHIV!$H$10:$AB$249,MATCH($B31&amp;"Adults",PLHIV!$F$10:$F$249,0),MATCH(H$7,PLHIV!$H$9:$AC$9,0)),FORECAST(H$7,E31:G31,E$7:G$7))</f>
        <v>0</v>
      </c>
      <c r="I31" s="47">
        <f>IF(I$7&lt;='Algorithms &amp; Assumptions'!$C$3,INDEX(PLHIV!$H$10:$AB$249,MATCH($B31&amp;"Adults",PLHIV!$F$10:$F$249,0),MATCH(I$7,PLHIV!$H$9:$AC$9,0)),FORECAST(I$7,F31:H31,F$7:H$7))</f>
        <v>0</v>
      </c>
      <c r="J31" s="47">
        <f>IF(J$7&lt;='Algorithms &amp; Assumptions'!$C$3,INDEX(PLHIV!$H$10:$AB$249,MATCH($B31&amp;"Adults",PLHIV!$F$10:$F$249,0),MATCH(J$7,PLHIV!$H$9:$AC$9,0)),FORECAST(J$7,G31:I31,G$7:I$7))</f>
        <v>0</v>
      </c>
      <c r="K31" s="47">
        <f>IF(K$7&lt;='Algorithms &amp; Assumptions'!$C$3,INDEX(PLHIV!$H$10:$AB$249,MATCH($B31&amp;"Adults",PLHIV!$F$10:$F$249,0),MATCH(K$7,PLHIV!$H$9:$AC$9,0)),FORECAST(K$7,H31:J31,H$7:J$7))</f>
        <v>0</v>
      </c>
      <c r="L31" s="47">
        <f>IF(L$7&lt;='Algorithms &amp; Assumptions'!$C$3,INDEX(PLHIV!$H$10:$AB$249,MATCH($B31&amp;"Adults",PLHIV!$F$10:$F$249,0),MATCH(L$7,PLHIV!$H$9:$AC$9,0)),FORECAST(L$7,I31:K31,I$7:K$7))</f>
        <v>0</v>
      </c>
      <c r="M31" s="47">
        <f>IF(M$7&lt;='Algorithms &amp; Assumptions'!$C$3,INDEX(PLHIV!$H$10:$AB$249,MATCH($B31&amp;"Adults",PLHIV!$F$10:$F$249,0),MATCH(M$7,PLHIV!$H$9:$AC$9,0)),FORECAST(M$7,J31:L31,J$7:L$7))</f>
        <v>0</v>
      </c>
      <c r="N31" s="47">
        <f>IF(N$7&lt;='Algorithms &amp; Assumptions'!$C$3,INDEX(PLHIV!$H$10:$AB$249,MATCH($B31&amp;"Adults",PLHIV!$F$10:$F$249,0),MATCH(N$7,PLHIV!$H$9:$AC$9,0)),FORECAST(N$7,K31:M31,K$7:M$7))</f>
        <v>0</v>
      </c>
      <c r="O31" s="47">
        <f>IF(O$7&lt;='Algorithms &amp; Assumptions'!$C$3,INDEX(PLHIV!$H$10:$AB$249,MATCH($B31&amp;"Adults",PLHIV!$F$10:$F$249,0),MATCH(O$7,PLHIV!$H$9:$AC$9,0)),FORECAST(O$7,L31:N31,L$7:N$7))</f>
        <v>0</v>
      </c>
      <c r="P31" s="47">
        <f>IF(P$7&lt;='Algorithms &amp; Assumptions'!$C$3,INDEX(PLHIV!$H$10:$AB$249,MATCH($B31&amp;"Adults",PLHIV!$F$10:$F$249,0),MATCH(P$7,PLHIV!$H$9:$AC$9,0)),FORECAST(P$7,M31:O31,M$7:O$7))</f>
        <v>0</v>
      </c>
      <c r="Q31" s="47">
        <f>IF(Q$7&lt;='Algorithms &amp; Assumptions'!$C$3,INDEX(PLHIV!$H$10:$AB$249,MATCH($B31&amp;"Adults",PLHIV!$F$10:$F$249,0),MATCH(Q$7,PLHIV!$H$9:$AC$9,0)),FORECAST(Q$7,N31:P31,N$7:P$7))</f>
        <v>0</v>
      </c>
      <c r="R31" s="47">
        <f>IF(R$7&lt;='Algorithms &amp; Assumptions'!$C$3,INDEX(PLHIV!$H$10:$AB$249,MATCH($B31&amp;"Adults",PLHIV!$F$10:$F$249,0),MATCH(R$7,PLHIV!$H$9:$AC$9,0)),FORECAST(R$7,O31:Q31,O$7:Q$7))</f>
        <v>0</v>
      </c>
      <c r="S31" s="47">
        <f>IF(S$7&lt;='Algorithms &amp; Assumptions'!$C$3,INDEX(PLHIV!$H$10:$AB$249,MATCH($B31&amp;"Adults",PLHIV!$F$10:$F$249,0),MATCH(S$7,PLHIV!$H$9:$AC$9,0)),FORECAST(S$7,P31:R31,P$7:R$7))</f>
        <v>0</v>
      </c>
      <c r="T31" s="47">
        <f>IF(T$7&lt;='Algorithms &amp; Assumptions'!$C$3,INDEX(PLHIV!$H$10:$AB$249,MATCH($B31&amp;"Adults",PLHIV!$F$10:$F$249,0),MATCH(T$7,PLHIV!$H$9:$AC$9,0)),FORECAST(T$7,Q31:S31,Q$7:S$7))</f>
        <v>0</v>
      </c>
      <c r="U31" s="47">
        <f>IF(U$7&lt;='Algorithms &amp; Assumptions'!$C$3,INDEX(PLHIV!$H$10:$AB$249,MATCH($B31&amp;"Adults",PLHIV!$F$10:$F$249,0),MATCH(U$7,PLHIV!$H$9:$AC$9,0)),FORECAST(U$7,R31:T31,R$7:T$7))</f>
        <v>0</v>
      </c>
      <c r="V31" s="47">
        <f>IF(V$7&lt;='Algorithms &amp; Assumptions'!$C$3,INDEX(PLHIV!$H$10:$AB$249,MATCH($B31&amp;"Adults",PLHIV!$F$10:$F$249,0),MATCH(V$7,PLHIV!$H$9:$AC$9,0)),FORECAST(V$7,S31:U31,S$7:U$7))</f>
        <v>0</v>
      </c>
      <c r="W31" s="47">
        <f>IF(W$7&lt;='Algorithms &amp; Assumptions'!$C$3,INDEX(PLHIV!$H$10:$AB$249,MATCH($B31&amp;"Adults",PLHIV!$F$10:$F$249,0),MATCH(W$7,PLHIV!$H$9:$AC$9,0)),FORECAST(W$7,T31:V31,T$7:V$7))</f>
        <v>0</v>
      </c>
    </row>
    <row r="32" spans="2:23" x14ac:dyDescent="0.35">
      <c r="B32" s="18" t="str">
        <f>Countries!B28</f>
        <v>Colombia</v>
      </c>
      <c r="C32" s="47">
        <f>IF(C$7&lt;='Algorithms &amp; Assumptions'!$C$3,INDEX(PLHIV!$H$10:$AB$249,MATCH($B32&amp;"Adults",PLHIV!$F$10:$F$249,0),MATCH(C$7,PLHIV!$H$9:$AC$9,0)),"N/A")</f>
        <v>110000</v>
      </c>
      <c r="D32" s="47">
        <f>IF(D$7&lt;='Algorithms &amp; Assumptions'!$C$3,INDEX(PLHIV!$H$10:$AB$249,MATCH($B32&amp;"Adults",PLHIV!$F$10:$F$249,0),MATCH(D$7,PLHIV!$H$9:$AC$9,0)),"N/A")</f>
        <v>120000</v>
      </c>
      <c r="E32" s="47">
        <f>IF(E$7&lt;='Algorithms &amp; Assumptions'!$C$3,INDEX(PLHIV!$H$10:$AB$249,MATCH($B32&amp;"Adults",PLHIV!$F$10:$F$249,0),MATCH(E$7,PLHIV!$H$9:$AC$9,0)),"N/A")</f>
        <v>120000</v>
      </c>
      <c r="F32" s="47">
        <f>IF(F$7&lt;='Algorithms &amp; Assumptions'!$C$3,INDEX(PLHIV!$H$10:$AB$249,MATCH($B32&amp;"Adults",PLHIV!$F$10:$F$249,0),MATCH(F$7,PLHIV!$H$9:$AC$9,0)),"N/A")</f>
        <v>120000</v>
      </c>
      <c r="G32" s="47">
        <f>IF(G$7&lt;='Algorithms &amp; Assumptions'!$C$3,INDEX(PLHIV!$H$10:$AB$249,MATCH($B32&amp;"Adults",PLHIV!$F$10:$F$249,0),MATCH(G$7,PLHIV!$H$9:$AC$9,0)),FORECAST(G$7,D32:F32,D$7:F$7))</f>
        <v>130000</v>
      </c>
      <c r="H32" s="47">
        <f>IF(H$7&lt;='Algorithms &amp; Assumptions'!$C$3,INDEX(PLHIV!$H$10:$AB$249,MATCH($B32&amp;"Adults",PLHIV!$F$10:$F$249,0),MATCH(H$7,PLHIV!$H$9:$AC$9,0)),FORECAST(H$7,E32:G32,E$7:G$7))</f>
        <v>140000</v>
      </c>
      <c r="I32" s="47">
        <f>IF(I$7&lt;='Algorithms &amp; Assumptions'!$C$3,INDEX(PLHIV!$H$10:$AB$249,MATCH($B32&amp;"Adults",PLHIV!$F$10:$F$249,0),MATCH(I$7,PLHIV!$H$9:$AC$9,0)),FORECAST(I$7,F32:H32,F$7:H$7))</f>
        <v>140000</v>
      </c>
      <c r="J32" s="47">
        <f>IF(J$7&lt;='Algorithms &amp; Assumptions'!$C$3,INDEX(PLHIV!$H$10:$AB$249,MATCH($B32&amp;"Adults",PLHIV!$F$10:$F$249,0),MATCH(J$7,PLHIV!$H$9:$AC$9,0)),FORECAST(J$7,G32:I32,G$7:I$7))</f>
        <v>150000</v>
      </c>
      <c r="K32" s="47">
        <f>IF(K$7&lt;='Algorithms &amp; Assumptions'!$C$3,INDEX(PLHIV!$H$10:$AB$249,MATCH($B32&amp;"Adults",PLHIV!$F$10:$F$249,0),MATCH(K$7,PLHIV!$H$9:$AC$9,0)),FORECAST(K$7,H32:J32,H$7:J$7))</f>
        <v>160000</v>
      </c>
      <c r="L32" s="47">
        <f>IF(L$7&lt;='Algorithms &amp; Assumptions'!$C$3,INDEX(PLHIV!$H$10:$AB$249,MATCH($B32&amp;"Adults",PLHIV!$F$10:$F$249,0),MATCH(L$7,PLHIV!$H$9:$AC$9,0)),FORECAST(L$7,I32:K32,I$7:K$7))</f>
        <v>160000</v>
      </c>
      <c r="M32" s="47">
        <f>IF(M$7&lt;='Algorithms &amp; Assumptions'!$C$3,INDEX(PLHIV!$H$10:$AB$249,MATCH($B32&amp;"Adults",PLHIV!$F$10:$F$249,0),MATCH(M$7,PLHIV!$H$9:$AC$9,0)),FORECAST(M$7,J32:L32,J$7:L$7))</f>
        <v>170000</v>
      </c>
      <c r="N32" s="47">
        <f>IF(N$7&lt;='Algorithms &amp; Assumptions'!$C$3,INDEX(PLHIV!$H$10:$AB$249,MATCH($B32&amp;"Adults",PLHIV!$F$10:$F$249,0),MATCH(N$7,PLHIV!$H$9:$AC$9,0)),FORECAST(N$7,K32:M32,K$7:M$7))</f>
        <v>180000</v>
      </c>
      <c r="O32" s="47">
        <f>IF(O$7&lt;='Algorithms &amp; Assumptions'!$C$3,INDEX(PLHIV!$H$10:$AB$249,MATCH($B32&amp;"Adults",PLHIV!$F$10:$F$249,0),MATCH(O$7,PLHIV!$H$9:$AC$9,0)),FORECAST(O$7,L32:N32,L$7:N$7))</f>
        <v>190000</v>
      </c>
      <c r="P32" s="47">
        <f>IF(P$7&lt;='Algorithms &amp; Assumptions'!$C$3,INDEX(PLHIV!$H$10:$AB$249,MATCH($B32&amp;"Adults",PLHIV!$F$10:$F$249,0),MATCH(P$7,PLHIV!$H$9:$AC$9,0)),FORECAST(P$7,M32:O32,M$7:O$7))</f>
        <v>200000</v>
      </c>
      <c r="Q32" s="47">
        <f>IF(Q$7&lt;='Algorithms &amp; Assumptions'!$C$3,INDEX(PLHIV!$H$10:$AB$249,MATCH($B32&amp;"Adults",PLHIV!$F$10:$F$249,0),MATCH(Q$7,PLHIV!$H$9:$AC$9,0)),FORECAST(Q$7,N32:P32,N$7:P$7))</f>
        <v>210000</v>
      </c>
      <c r="R32" s="47">
        <f>IF(R$7&lt;='Algorithms &amp; Assumptions'!$C$3,INDEX(PLHIV!$H$10:$AB$249,MATCH($B32&amp;"Adults",PLHIV!$F$10:$F$249,0),MATCH(R$7,PLHIV!$H$9:$AC$9,0)),FORECAST(R$7,O32:Q32,O$7:Q$7))</f>
        <v>220000</v>
      </c>
      <c r="S32" s="47">
        <f>IF(S$7&lt;='Algorithms &amp; Assumptions'!$C$3,INDEX(PLHIV!$H$10:$AB$249,MATCH($B32&amp;"Adults",PLHIV!$F$10:$F$249,0),MATCH(S$7,PLHIV!$H$9:$AC$9,0)),FORECAST(S$7,P32:R32,P$7:R$7))</f>
        <v>230000</v>
      </c>
      <c r="T32" s="47">
        <f>IF(T$7&lt;='Algorithms &amp; Assumptions'!$C$3,INDEX(PLHIV!$H$10:$AB$249,MATCH($B32&amp;"Adults",PLHIV!$F$10:$F$249,0),MATCH(T$7,PLHIV!$H$9:$AC$9,0)),FORECAST(T$7,Q32:S32,Q$7:S$7))</f>
        <v>240000</v>
      </c>
      <c r="U32" s="47">
        <f>IF(U$7&lt;='Algorithms &amp; Assumptions'!$C$3,INDEX(PLHIV!$H$10:$AB$249,MATCH($B32&amp;"Adults",PLHIV!$F$10:$F$249,0),MATCH(U$7,PLHIV!$H$9:$AC$9,0)),FORECAST(U$7,R32:T32,R$7:T$7))</f>
        <v>250000</v>
      </c>
      <c r="V32" s="47">
        <f>IF(V$7&lt;='Algorithms &amp; Assumptions'!$C$3,INDEX(PLHIV!$H$10:$AB$249,MATCH($B32&amp;"Adults",PLHIV!$F$10:$F$249,0),MATCH(V$7,PLHIV!$H$9:$AC$9,0)),FORECAST(V$7,S32:U32,S$7:U$7))</f>
        <v>260000</v>
      </c>
      <c r="W32" s="47">
        <f>IF(W$7&lt;='Algorithms &amp; Assumptions'!$C$3,INDEX(PLHIV!$H$10:$AB$249,MATCH($B32&amp;"Adults",PLHIV!$F$10:$F$249,0),MATCH(W$7,PLHIV!$H$9:$AC$9,0)),FORECAST(W$7,T32:V32,T$7:V$7))</f>
        <v>270000</v>
      </c>
    </row>
    <row r="33" spans="2:23" x14ac:dyDescent="0.35">
      <c r="B33" s="18" t="str">
        <f>Countries!B29</f>
        <v>Comoros</v>
      </c>
      <c r="C33" s="47">
        <f>IF(C$7&lt;='Algorithms &amp; Assumptions'!$C$3,INDEX(PLHIV!$H$10:$AB$249,MATCH($B33&amp;"Adults",PLHIV!$F$10:$F$249,0),MATCH(C$7,PLHIV!$H$9:$AC$9,0)),"N/A")</f>
        <v>100</v>
      </c>
      <c r="D33" s="47">
        <f>IF(D$7&lt;='Algorithms &amp; Assumptions'!$C$3,INDEX(PLHIV!$H$10:$AB$249,MATCH($B33&amp;"Adults",PLHIV!$F$10:$F$249,0),MATCH(D$7,PLHIV!$H$9:$AC$9,0)),"N/A")</f>
        <v>100</v>
      </c>
      <c r="E33" s="47">
        <f>IF(E$7&lt;='Algorithms &amp; Assumptions'!$C$3,INDEX(PLHIV!$H$10:$AB$249,MATCH($B33&amp;"Adults",PLHIV!$F$10:$F$249,0),MATCH(E$7,PLHIV!$H$9:$AC$9,0)),"N/A")</f>
        <v>100</v>
      </c>
      <c r="F33" s="47">
        <f>IF(F$7&lt;='Algorithms &amp; Assumptions'!$C$3,INDEX(PLHIV!$H$10:$AB$249,MATCH($B33&amp;"Adults",PLHIV!$F$10:$F$249,0),MATCH(F$7,PLHIV!$H$9:$AC$9,0)),"N/A")</f>
        <v>200</v>
      </c>
      <c r="G33" s="47">
        <f>IF(G$7&lt;='Algorithms &amp; Assumptions'!$C$3,INDEX(PLHIV!$H$10:$AB$249,MATCH($B33&amp;"Adults",PLHIV!$F$10:$F$249,0),MATCH(G$7,PLHIV!$H$9:$AC$9,0)),FORECAST(G$7,D33:F33,D$7:F$7))</f>
        <v>200</v>
      </c>
      <c r="H33" s="47">
        <f>IF(H$7&lt;='Algorithms &amp; Assumptions'!$C$3,INDEX(PLHIV!$H$10:$AB$249,MATCH($B33&amp;"Adults",PLHIV!$F$10:$F$249,0),MATCH(H$7,PLHIV!$H$9:$AC$9,0)),FORECAST(H$7,E33:G33,E$7:G$7))</f>
        <v>200</v>
      </c>
      <c r="I33" s="47">
        <f>IF(I$7&lt;='Algorithms &amp; Assumptions'!$C$3,INDEX(PLHIV!$H$10:$AB$249,MATCH($B33&amp;"Adults",PLHIV!$F$10:$F$249,0),MATCH(I$7,PLHIV!$H$9:$AC$9,0)),FORECAST(I$7,F33:H33,F$7:H$7))</f>
        <v>200</v>
      </c>
      <c r="J33" s="47">
        <f>IF(J$7&lt;='Algorithms &amp; Assumptions'!$C$3,INDEX(PLHIV!$H$10:$AB$249,MATCH($B33&amp;"Adults",PLHIV!$F$10:$F$249,0),MATCH(J$7,PLHIV!$H$9:$AC$9,0)),FORECAST(J$7,G33:I33,G$7:I$7))</f>
        <v>200</v>
      </c>
      <c r="K33" s="47">
        <f>IF(K$7&lt;='Algorithms &amp; Assumptions'!$C$3,INDEX(PLHIV!$H$10:$AB$249,MATCH($B33&amp;"Adults",PLHIV!$F$10:$F$249,0),MATCH(K$7,PLHIV!$H$9:$AC$9,0)),FORECAST(K$7,H33:J33,H$7:J$7))</f>
        <v>200</v>
      </c>
      <c r="L33" s="47">
        <f>IF(L$7&lt;='Algorithms &amp; Assumptions'!$C$3,INDEX(PLHIV!$H$10:$AB$249,MATCH($B33&amp;"Adults",PLHIV!$F$10:$F$249,0),MATCH(L$7,PLHIV!$H$9:$AC$9,0)),FORECAST(L$7,I33:K33,I$7:K$7))</f>
        <v>200</v>
      </c>
      <c r="M33" s="47">
        <f>IF(M$7&lt;='Algorithms &amp; Assumptions'!$C$3,INDEX(PLHIV!$H$10:$AB$249,MATCH($B33&amp;"Adults",PLHIV!$F$10:$F$249,0),MATCH(M$7,PLHIV!$H$9:$AC$9,0)),FORECAST(M$7,J33:L33,J$7:L$7))</f>
        <v>200</v>
      </c>
      <c r="N33" s="47">
        <f>IF(N$7&lt;='Algorithms &amp; Assumptions'!$C$3,INDEX(PLHIV!$H$10:$AB$249,MATCH($B33&amp;"Adults",PLHIV!$F$10:$F$249,0),MATCH(N$7,PLHIV!$H$9:$AC$9,0)),FORECAST(N$7,K33:M33,K$7:M$7))</f>
        <v>200</v>
      </c>
      <c r="O33" s="47">
        <f>IF(O$7&lt;='Algorithms &amp; Assumptions'!$C$3,INDEX(PLHIV!$H$10:$AB$249,MATCH($B33&amp;"Adults",PLHIV!$F$10:$F$249,0),MATCH(O$7,PLHIV!$H$9:$AC$9,0)),FORECAST(O$7,L33:N33,L$7:N$7))</f>
        <v>200</v>
      </c>
      <c r="P33" s="47">
        <f>IF(P$7&lt;='Algorithms &amp; Assumptions'!$C$3,INDEX(PLHIV!$H$10:$AB$249,MATCH($B33&amp;"Adults",PLHIV!$F$10:$F$249,0),MATCH(P$7,PLHIV!$H$9:$AC$9,0)),FORECAST(P$7,M33:O33,M$7:O$7))</f>
        <v>200</v>
      </c>
      <c r="Q33" s="47">
        <f>IF(Q$7&lt;='Algorithms &amp; Assumptions'!$C$3,INDEX(PLHIV!$H$10:$AB$249,MATCH($B33&amp;"Adults",PLHIV!$F$10:$F$249,0),MATCH(Q$7,PLHIV!$H$9:$AC$9,0)),FORECAST(Q$7,N33:P33,N$7:P$7))</f>
        <v>200</v>
      </c>
      <c r="R33" s="47">
        <f>IF(R$7&lt;='Algorithms &amp; Assumptions'!$C$3,INDEX(PLHIV!$H$10:$AB$249,MATCH($B33&amp;"Adults",PLHIV!$F$10:$F$249,0),MATCH(R$7,PLHIV!$H$9:$AC$9,0)),FORECAST(R$7,O33:Q33,O$7:Q$7))</f>
        <v>200</v>
      </c>
      <c r="S33" s="47">
        <f>IF(S$7&lt;='Algorithms &amp; Assumptions'!$C$3,INDEX(PLHIV!$H$10:$AB$249,MATCH($B33&amp;"Adults",PLHIV!$F$10:$F$249,0),MATCH(S$7,PLHIV!$H$9:$AC$9,0)),FORECAST(S$7,P33:R33,P$7:R$7))</f>
        <v>200</v>
      </c>
      <c r="T33" s="47">
        <f>IF(T$7&lt;='Algorithms &amp; Assumptions'!$C$3,INDEX(PLHIV!$H$10:$AB$249,MATCH($B33&amp;"Adults",PLHIV!$F$10:$F$249,0),MATCH(T$7,PLHIV!$H$9:$AC$9,0)),FORECAST(T$7,Q33:S33,Q$7:S$7))</f>
        <v>200</v>
      </c>
      <c r="U33" s="47">
        <f>IF(U$7&lt;='Algorithms &amp; Assumptions'!$C$3,INDEX(PLHIV!$H$10:$AB$249,MATCH($B33&amp;"Adults",PLHIV!$F$10:$F$249,0),MATCH(U$7,PLHIV!$H$9:$AC$9,0)),FORECAST(U$7,R33:T33,R$7:T$7))</f>
        <v>200</v>
      </c>
      <c r="V33" s="47">
        <f>IF(V$7&lt;='Algorithms &amp; Assumptions'!$C$3,INDEX(PLHIV!$H$10:$AB$249,MATCH($B33&amp;"Adults",PLHIV!$F$10:$F$249,0),MATCH(V$7,PLHIV!$H$9:$AC$9,0)),FORECAST(V$7,S33:U33,S$7:U$7))</f>
        <v>200</v>
      </c>
      <c r="W33" s="47">
        <f>IF(W$7&lt;='Algorithms &amp; Assumptions'!$C$3,INDEX(PLHIV!$H$10:$AB$249,MATCH($B33&amp;"Adults",PLHIV!$F$10:$F$249,0),MATCH(W$7,PLHIV!$H$9:$AC$9,0)),FORECAST(W$7,T33:V33,T$7:V$7))</f>
        <v>200</v>
      </c>
    </row>
    <row r="34" spans="2:23" x14ac:dyDescent="0.35">
      <c r="B34" s="18" t="str">
        <f>Countries!B30</f>
        <v>Congo</v>
      </c>
      <c r="C34" s="47">
        <f>IF(C$7&lt;='Algorithms &amp; Assumptions'!$C$3,INDEX(PLHIV!$H$10:$AB$249,MATCH($B34&amp;"Adults",PLHIV!$F$10:$F$249,0),MATCH(C$7,PLHIV!$H$9:$AC$9,0)),"N/A")</f>
        <v>83000</v>
      </c>
      <c r="D34" s="47">
        <f>IF(D$7&lt;='Algorithms &amp; Assumptions'!$C$3,INDEX(PLHIV!$H$10:$AB$249,MATCH($B34&amp;"Adults",PLHIV!$F$10:$F$249,0),MATCH(D$7,PLHIV!$H$9:$AC$9,0)),"N/A")</f>
        <v>86000</v>
      </c>
      <c r="E34" s="47">
        <f>IF(E$7&lt;='Algorithms &amp; Assumptions'!$C$3,INDEX(PLHIV!$H$10:$AB$249,MATCH($B34&amp;"Adults",PLHIV!$F$10:$F$249,0),MATCH(E$7,PLHIV!$H$9:$AC$9,0)),"N/A")</f>
        <v>88000</v>
      </c>
      <c r="F34" s="47">
        <f>IF(F$7&lt;='Algorithms &amp; Assumptions'!$C$3,INDEX(PLHIV!$H$10:$AB$249,MATCH($B34&amp;"Adults",PLHIV!$F$10:$F$249,0),MATCH(F$7,PLHIV!$H$9:$AC$9,0)),"N/A")</f>
        <v>91000</v>
      </c>
      <c r="G34" s="47">
        <f>IF(G$7&lt;='Algorithms &amp; Assumptions'!$C$3,INDEX(PLHIV!$H$10:$AB$249,MATCH($B34&amp;"Adults",PLHIV!$F$10:$F$249,0),MATCH(G$7,PLHIV!$H$9:$AC$9,0)),FORECAST(G$7,D34:F34,D$7:F$7))</f>
        <v>93000</v>
      </c>
      <c r="H34" s="47">
        <f>IF(H$7&lt;='Algorithms &amp; Assumptions'!$C$3,INDEX(PLHIV!$H$10:$AB$249,MATCH($B34&amp;"Adults",PLHIV!$F$10:$F$249,0),MATCH(H$7,PLHIV!$H$9:$AC$9,0)),FORECAST(H$7,E34:G34,E$7:G$7))</f>
        <v>96000</v>
      </c>
      <c r="I34" s="47">
        <f>IF(I$7&lt;='Algorithms &amp; Assumptions'!$C$3,INDEX(PLHIV!$H$10:$AB$249,MATCH($B34&amp;"Adults",PLHIV!$F$10:$F$249,0),MATCH(I$7,PLHIV!$H$9:$AC$9,0)),FORECAST(I$7,F34:H34,F$7:H$7))</f>
        <v>100000</v>
      </c>
      <c r="J34" s="47">
        <f>IF(J$7&lt;='Algorithms &amp; Assumptions'!$C$3,INDEX(PLHIV!$H$10:$AB$249,MATCH($B34&amp;"Adults",PLHIV!$F$10:$F$249,0),MATCH(J$7,PLHIV!$H$9:$AC$9,0)),FORECAST(J$7,G34:I34,G$7:I$7))</f>
        <v>100000</v>
      </c>
      <c r="K34" s="47">
        <f>IF(K$7&lt;='Algorithms &amp; Assumptions'!$C$3,INDEX(PLHIV!$H$10:$AB$249,MATCH($B34&amp;"Adults",PLHIV!$F$10:$F$249,0),MATCH(K$7,PLHIV!$H$9:$AC$9,0)),FORECAST(K$7,H34:J34,H$7:J$7))</f>
        <v>110000</v>
      </c>
      <c r="L34" s="47">
        <f>IF(L$7&lt;='Algorithms &amp; Assumptions'!$C$3,INDEX(PLHIV!$H$10:$AB$249,MATCH($B34&amp;"Adults",PLHIV!$F$10:$F$249,0),MATCH(L$7,PLHIV!$H$9:$AC$9,0)),FORECAST(L$7,I34:K34,I$7:K$7))</f>
        <v>110000</v>
      </c>
      <c r="M34" s="47">
        <f>IF(M$7&lt;='Algorithms &amp; Assumptions'!$C$3,INDEX(PLHIV!$H$10:$AB$249,MATCH($B34&amp;"Adults",PLHIV!$F$10:$F$249,0),MATCH(M$7,PLHIV!$H$9:$AC$9,0)),FORECAST(M$7,J34:L34,J$7:L$7))</f>
        <v>120000</v>
      </c>
      <c r="N34" s="47">
        <f>IF(N$7&lt;='Algorithms &amp; Assumptions'!$C$3,INDEX(PLHIV!$H$10:$AB$249,MATCH($B34&amp;"Adults",PLHIV!$F$10:$F$249,0),MATCH(N$7,PLHIV!$H$9:$AC$9,0)),FORECAST(N$7,K34:M34,K$7:M$7))</f>
        <v>130000</v>
      </c>
      <c r="O34" s="47">
        <f>IF(O$7&lt;='Algorithms &amp; Assumptions'!$C$3,INDEX(PLHIV!$H$10:$AB$249,MATCH($B34&amp;"Adults",PLHIV!$F$10:$F$249,0),MATCH(O$7,PLHIV!$H$9:$AC$9,0)),FORECAST(O$7,L34:N34,L$7:N$7))</f>
        <v>130000</v>
      </c>
      <c r="P34" s="47">
        <f>IF(P$7&lt;='Algorithms &amp; Assumptions'!$C$3,INDEX(PLHIV!$H$10:$AB$249,MATCH($B34&amp;"Adults",PLHIV!$F$10:$F$249,0),MATCH(P$7,PLHIV!$H$9:$AC$9,0)),FORECAST(P$7,M34:O34,M$7:O$7))</f>
        <v>136666.66666666605</v>
      </c>
      <c r="Q34" s="47">
        <f>IF(Q$7&lt;='Algorithms &amp; Assumptions'!$C$3,INDEX(PLHIV!$H$10:$AB$249,MATCH($B34&amp;"Adults",PLHIV!$F$10:$F$249,0),MATCH(Q$7,PLHIV!$H$9:$AC$9,0)),FORECAST(Q$7,N34:P34,N$7:P$7))</f>
        <v>138888.88888888806</v>
      </c>
      <c r="R34" s="47">
        <f>IF(R$7&lt;='Algorithms &amp; Assumptions'!$C$3,INDEX(PLHIV!$H$10:$AB$249,MATCH($B34&amp;"Adults",PLHIV!$F$10:$F$249,0),MATCH(R$7,PLHIV!$H$9:$AC$9,0)),FORECAST(R$7,O34:Q34,O$7:Q$7))</f>
        <v>144074.07407407276</v>
      </c>
      <c r="S34" s="47">
        <f>IF(S$7&lt;='Algorithms &amp; Assumptions'!$C$3,INDEX(PLHIV!$H$10:$AB$249,MATCH($B34&amp;"Adults",PLHIV!$F$10:$F$249,0),MATCH(S$7,PLHIV!$H$9:$AC$9,0)),FORECAST(S$7,P34:R34,P$7:R$7))</f>
        <v>147283.95061728265</v>
      </c>
      <c r="T34" s="47">
        <f>IF(T$7&lt;='Algorithms &amp; Assumptions'!$C$3,INDEX(PLHIV!$H$10:$AB$249,MATCH($B34&amp;"Adults",PLHIV!$F$10:$F$249,0),MATCH(T$7,PLHIV!$H$9:$AC$9,0)),FORECAST(T$7,Q34:S34,Q$7:S$7))</f>
        <v>151810.69958847482</v>
      </c>
      <c r="U34" s="47">
        <f>IF(U$7&lt;='Algorithms &amp; Assumptions'!$C$3,INDEX(PLHIV!$H$10:$AB$249,MATCH($B34&amp;"Adults",PLHIV!$F$10:$F$249,0),MATCH(U$7,PLHIV!$H$9:$AC$9,0)),FORECAST(U$7,R34:T34,R$7:T$7))</f>
        <v>155459.53360767849</v>
      </c>
      <c r="V34" s="47">
        <f>IF(V$7&lt;='Algorithms &amp; Assumptions'!$C$3,INDEX(PLHIV!$H$10:$AB$249,MATCH($B34&amp;"Adults",PLHIV!$F$10:$F$249,0),MATCH(V$7,PLHIV!$H$9:$AC$9,0)),FORECAST(V$7,S34:U34,S$7:U$7))</f>
        <v>159693.64426154178</v>
      </c>
      <c r="W34" s="47">
        <f>IF(W$7&lt;='Algorithms &amp; Assumptions'!$C$3,INDEX(PLHIV!$H$10:$AB$249,MATCH($B34&amp;"Adults",PLHIV!$F$10:$F$249,0),MATCH(W$7,PLHIV!$H$9:$AC$9,0)),FORECAST(W$7,T34:V34,T$7:V$7))</f>
        <v>163537.57049229834</v>
      </c>
    </row>
    <row r="35" spans="2:23" x14ac:dyDescent="0.35">
      <c r="B35" s="18" t="str">
        <f>Countries!B31</f>
        <v>Costa Rica</v>
      </c>
      <c r="C35" s="47">
        <f>IF(C$7&lt;='Algorithms &amp; Assumptions'!$C$3,INDEX(PLHIV!$H$10:$AB$249,MATCH($B35&amp;"Adults",PLHIV!$F$10:$F$249,0),MATCH(C$7,PLHIV!$H$9:$AC$9,0)),"N/A")</f>
        <v>9200</v>
      </c>
      <c r="D35" s="47">
        <f>IF(D$7&lt;='Algorithms &amp; Assumptions'!$C$3,INDEX(PLHIV!$H$10:$AB$249,MATCH($B35&amp;"Adults",PLHIV!$F$10:$F$249,0),MATCH(D$7,PLHIV!$H$9:$AC$9,0)),"N/A")</f>
        <v>10000</v>
      </c>
      <c r="E35" s="47">
        <f>IF(E$7&lt;='Algorithms &amp; Assumptions'!$C$3,INDEX(PLHIV!$H$10:$AB$249,MATCH($B35&amp;"Adults",PLHIV!$F$10:$F$249,0),MATCH(E$7,PLHIV!$H$9:$AC$9,0)),"N/A")</f>
        <v>11000</v>
      </c>
      <c r="F35" s="47">
        <f>IF(F$7&lt;='Algorithms &amp; Assumptions'!$C$3,INDEX(PLHIV!$H$10:$AB$249,MATCH($B35&amp;"Adults",PLHIV!$F$10:$F$249,0),MATCH(F$7,PLHIV!$H$9:$AC$9,0)),"N/A")</f>
        <v>12000</v>
      </c>
      <c r="G35" s="47">
        <f>IF(G$7&lt;='Algorithms &amp; Assumptions'!$C$3,INDEX(PLHIV!$H$10:$AB$249,MATCH($B35&amp;"Adults",PLHIV!$F$10:$F$249,0),MATCH(G$7,PLHIV!$H$9:$AC$9,0)),FORECAST(G$7,D35:F35,D$7:F$7))</f>
        <v>12000</v>
      </c>
      <c r="H35" s="47">
        <f>IF(H$7&lt;='Algorithms &amp; Assumptions'!$C$3,INDEX(PLHIV!$H$10:$AB$249,MATCH($B35&amp;"Adults",PLHIV!$F$10:$F$249,0),MATCH(H$7,PLHIV!$H$9:$AC$9,0)),FORECAST(H$7,E35:G35,E$7:G$7))</f>
        <v>13000</v>
      </c>
      <c r="I35" s="47">
        <f>IF(I$7&lt;='Algorithms &amp; Assumptions'!$C$3,INDEX(PLHIV!$H$10:$AB$249,MATCH($B35&amp;"Adults",PLHIV!$F$10:$F$249,0),MATCH(I$7,PLHIV!$H$9:$AC$9,0)),FORECAST(I$7,F35:H35,F$7:H$7))</f>
        <v>13000</v>
      </c>
      <c r="J35" s="47">
        <f>IF(J$7&lt;='Algorithms &amp; Assumptions'!$C$3,INDEX(PLHIV!$H$10:$AB$249,MATCH($B35&amp;"Adults",PLHIV!$F$10:$F$249,0),MATCH(J$7,PLHIV!$H$9:$AC$9,0)),FORECAST(J$7,G35:I35,G$7:I$7))</f>
        <v>14000</v>
      </c>
      <c r="K35" s="47">
        <f>IF(K$7&lt;='Algorithms &amp; Assumptions'!$C$3,INDEX(PLHIV!$H$10:$AB$249,MATCH($B35&amp;"Adults",PLHIV!$F$10:$F$249,0),MATCH(K$7,PLHIV!$H$9:$AC$9,0)),FORECAST(K$7,H35:J35,H$7:J$7))</f>
        <v>15000</v>
      </c>
      <c r="L35" s="47">
        <f>IF(L$7&lt;='Algorithms &amp; Assumptions'!$C$3,INDEX(PLHIV!$H$10:$AB$249,MATCH($B35&amp;"Adults",PLHIV!$F$10:$F$249,0),MATCH(L$7,PLHIV!$H$9:$AC$9,0)),FORECAST(L$7,I35:K35,I$7:K$7))</f>
        <v>15000</v>
      </c>
      <c r="M35" s="47">
        <f>IF(M$7&lt;='Algorithms &amp; Assumptions'!$C$3,INDEX(PLHIV!$H$10:$AB$249,MATCH($B35&amp;"Adults",PLHIV!$F$10:$F$249,0),MATCH(M$7,PLHIV!$H$9:$AC$9,0)),FORECAST(M$7,J35:L35,J$7:L$7))</f>
        <v>16000</v>
      </c>
      <c r="N35" s="47">
        <f>IF(N$7&lt;='Algorithms &amp; Assumptions'!$C$3,INDEX(PLHIV!$H$10:$AB$249,MATCH($B35&amp;"Adults",PLHIV!$F$10:$F$249,0),MATCH(N$7,PLHIV!$H$9:$AC$9,0)),FORECAST(N$7,K35:M35,K$7:M$7))</f>
        <v>16000</v>
      </c>
      <c r="O35" s="47">
        <f>IF(O$7&lt;='Algorithms &amp; Assumptions'!$C$3,INDEX(PLHIV!$H$10:$AB$249,MATCH($B35&amp;"Adults",PLHIV!$F$10:$F$249,0),MATCH(O$7,PLHIV!$H$9:$AC$9,0)),FORECAST(O$7,L35:N35,L$7:N$7))</f>
        <v>17000</v>
      </c>
      <c r="P35" s="47">
        <f>IF(P$7&lt;='Algorithms &amp; Assumptions'!$C$3,INDEX(PLHIV!$H$10:$AB$249,MATCH($B35&amp;"Adults",PLHIV!$F$10:$F$249,0),MATCH(P$7,PLHIV!$H$9:$AC$9,0)),FORECAST(P$7,M35:O35,M$7:O$7))</f>
        <v>17333.333333333372</v>
      </c>
      <c r="Q35" s="47">
        <f>IF(Q$7&lt;='Algorithms &amp; Assumptions'!$C$3,INDEX(PLHIV!$H$10:$AB$249,MATCH($B35&amp;"Adults",PLHIV!$F$10:$F$249,0),MATCH(Q$7,PLHIV!$H$9:$AC$9,0)),FORECAST(Q$7,N35:P35,N$7:P$7))</f>
        <v>18111.11111111124</v>
      </c>
      <c r="R35" s="47">
        <f>IF(R$7&lt;='Algorithms &amp; Assumptions'!$C$3,INDEX(PLHIV!$H$10:$AB$249,MATCH($B35&amp;"Adults",PLHIV!$F$10:$F$249,0),MATCH(R$7,PLHIV!$H$9:$AC$9,0)),FORECAST(R$7,O35:Q35,O$7:Q$7))</f>
        <v>18592.592592592584</v>
      </c>
      <c r="S35" s="47">
        <f>IF(S$7&lt;='Algorithms &amp; Assumptions'!$C$3,INDEX(PLHIV!$H$10:$AB$249,MATCH($B35&amp;"Adults",PLHIV!$F$10:$F$249,0),MATCH(S$7,PLHIV!$H$9:$AC$9,0)),FORECAST(S$7,P35:R35,P$7:R$7))</f>
        <v>19271.604938271688</v>
      </c>
      <c r="T35" s="47">
        <f>IF(T$7&lt;='Algorithms &amp; Assumptions'!$C$3,INDEX(PLHIV!$H$10:$AB$249,MATCH($B35&amp;"Adults",PLHIV!$F$10:$F$249,0),MATCH(T$7,PLHIV!$H$9:$AC$9,0)),FORECAST(T$7,Q35:S35,Q$7:S$7))</f>
        <v>19818.930041152285</v>
      </c>
      <c r="U35" s="47">
        <f>IF(U$7&lt;='Algorithms &amp; Assumptions'!$C$3,INDEX(PLHIV!$H$10:$AB$249,MATCH($B35&amp;"Adults",PLHIV!$F$10:$F$249,0),MATCH(U$7,PLHIV!$H$9:$AC$9,0)),FORECAST(U$7,R35:T35,R$7:T$7))</f>
        <v>20454.046639231965</v>
      </c>
      <c r="V35" s="47">
        <f>IF(V$7&lt;='Algorithms &amp; Assumptions'!$C$3,INDEX(PLHIV!$H$10:$AB$249,MATCH($B35&amp;"Adults",PLHIV!$F$10:$F$249,0),MATCH(V$7,PLHIV!$H$9:$AC$9,0)),FORECAST(V$7,S35:U35,S$7:U$7))</f>
        <v>21030.635573845822</v>
      </c>
      <c r="W35" s="47">
        <f>IF(W$7&lt;='Algorithms &amp; Assumptions'!$C$3,INDEX(PLHIV!$H$10:$AB$249,MATCH($B35&amp;"Adults",PLHIV!$F$10:$F$249,0),MATCH(W$7,PLHIV!$H$9:$AC$9,0)),FORECAST(W$7,T35:V35,T$7:V$7))</f>
        <v>21646.242950770305</v>
      </c>
    </row>
    <row r="36" spans="2:23" x14ac:dyDescent="0.35">
      <c r="B36" s="18" t="str">
        <f>Countries!B32</f>
        <v>Cote d'Ivoire</v>
      </c>
      <c r="C36" s="47">
        <f>IF(C$7&lt;='Algorithms &amp; Assumptions'!$C$3,INDEX(PLHIV!$H$10:$AB$249,MATCH($B36&amp;"Adults",PLHIV!$F$10:$F$249,0),MATCH(C$7,PLHIV!$H$9:$AC$9,0)),"N/A")</f>
        <v>460000</v>
      </c>
      <c r="D36" s="47">
        <f>IF(D$7&lt;='Algorithms &amp; Assumptions'!$C$3,INDEX(PLHIV!$H$10:$AB$249,MATCH($B36&amp;"Adults",PLHIV!$F$10:$F$249,0),MATCH(D$7,PLHIV!$H$9:$AC$9,0)),"N/A")</f>
        <v>450000</v>
      </c>
      <c r="E36" s="47">
        <f>IF(E$7&lt;='Algorithms &amp; Assumptions'!$C$3,INDEX(PLHIV!$H$10:$AB$249,MATCH($B36&amp;"Adults",PLHIV!$F$10:$F$249,0),MATCH(E$7,PLHIV!$H$9:$AC$9,0)),"N/A")</f>
        <v>440000</v>
      </c>
      <c r="F36" s="47">
        <f>IF(F$7&lt;='Algorithms &amp; Assumptions'!$C$3,INDEX(PLHIV!$H$10:$AB$249,MATCH($B36&amp;"Adults",PLHIV!$F$10:$F$249,0),MATCH(F$7,PLHIV!$H$9:$AC$9,0)),"N/A")</f>
        <v>430000</v>
      </c>
      <c r="G36" s="47">
        <f>IF(G$7&lt;='Algorithms &amp; Assumptions'!$C$3,INDEX(PLHIV!$H$10:$AB$249,MATCH($B36&amp;"Adults",PLHIV!$F$10:$F$249,0),MATCH(G$7,PLHIV!$H$9:$AC$9,0)),FORECAST(G$7,D36:F36,D$7:F$7))</f>
        <v>420000</v>
      </c>
      <c r="H36" s="47">
        <f>IF(H$7&lt;='Algorithms &amp; Assumptions'!$C$3,INDEX(PLHIV!$H$10:$AB$249,MATCH($B36&amp;"Adults",PLHIV!$F$10:$F$249,0),MATCH(H$7,PLHIV!$H$9:$AC$9,0)),FORECAST(H$7,E36:G36,E$7:G$7))</f>
        <v>420000</v>
      </c>
      <c r="I36" s="47">
        <f>IF(I$7&lt;='Algorithms &amp; Assumptions'!$C$3,INDEX(PLHIV!$H$10:$AB$249,MATCH($B36&amp;"Adults",PLHIV!$F$10:$F$249,0),MATCH(I$7,PLHIV!$H$9:$AC$9,0)),FORECAST(I$7,F36:H36,F$7:H$7))</f>
        <v>410000</v>
      </c>
      <c r="J36" s="47">
        <f>IF(J$7&lt;='Algorithms &amp; Assumptions'!$C$3,INDEX(PLHIV!$H$10:$AB$249,MATCH($B36&amp;"Adults",PLHIV!$F$10:$F$249,0),MATCH(J$7,PLHIV!$H$9:$AC$9,0)),FORECAST(J$7,G36:I36,G$7:I$7))</f>
        <v>410000</v>
      </c>
      <c r="K36" s="47">
        <f>IF(K$7&lt;='Algorithms &amp; Assumptions'!$C$3,INDEX(PLHIV!$H$10:$AB$249,MATCH($B36&amp;"Adults",PLHIV!$F$10:$F$249,0),MATCH(K$7,PLHIV!$H$9:$AC$9,0)),FORECAST(K$7,H36:J36,H$7:J$7))</f>
        <v>400000</v>
      </c>
      <c r="L36" s="47">
        <f>IF(L$7&lt;='Algorithms &amp; Assumptions'!$C$3,INDEX(PLHIV!$H$10:$AB$249,MATCH($B36&amp;"Adults",PLHIV!$F$10:$F$249,0),MATCH(L$7,PLHIV!$H$9:$AC$9,0)),FORECAST(L$7,I36:K36,I$7:K$7))</f>
        <v>400000</v>
      </c>
      <c r="M36" s="47">
        <f>IF(M$7&lt;='Algorithms &amp; Assumptions'!$C$3,INDEX(PLHIV!$H$10:$AB$249,MATCH($B36&amp;"Adults",PLHIV!$F$10:$F$249,0),MATCH(M$7,PLHIV!$H$9:$AC$9,0)),FORECAST(M$7,J36:L36,J$7:L$7))</f>
        <v>390000</v>
      </c>
      <c r="N36" s="47">
        <f>IF(N$7&lt;='Algorithms &amp; Assumptions'!$C$3,INDEX(PLHIV!$H$10:$AB$249,MATCH($B36&amp;"Adults",PLHIV!$F$10:$F$249,0),MATCH(N$7,PLHIV!$H$9:$AC$9,0)),FORECAST(N$7,K36:M36,K$7:M$7))</f>
        <v>390000</v>
      </c>
      <c r="O36" s="47">
        <f>IF(O$7&lt;='Algorithms &amp; Assumptions'!$C$3,INDEX(PLHIV!$H$10:$AB$249,MATCH($B36&amp;"Adults",PLHIV!$F$10:$F$249,0),MATCH(O$7,PLHIV!$H$9:$AC$9,0)),FORECAST(O$7,L36:N36,L$7:N$7))</f>
        <v>390000</v>
      </c>
      <c r="P36" s="47">
        <f>IF(P$7&lt;='Algorithms &amp; Assumptions'!$C$3,INDEX(PLHIV!$H$10:$AB$249,MATCH($B36&amp;"Adults",PLHIV!$F$10:$F$249,0),MATCH(P$7,PLHIV!$H$9:$AC$9,0)),FORECAST(P$7,M36:O36,M$7:O$7))</f>
        <v>390000</v>
      </c>
      <c r="Q36" s="47">
        <f>IF(Q$7&lt;='Algorithms &amp; Assumptions'!$C$3,INDEX(PLHIV!$H$10:$AB$249,MATCH($B36&amp;"Adults",PLHIV!$F$10:$F$249,0),MATCH(Q$7,PLHIV!$H$9:$AC$9,0)),FORECAST(Q$7,N36:P36,N$7:P$7))</f>
        <v>390000</v>
      </c>
      <c r="R36" s="47">
        <f>IF(R$7&lt;='Algorithms &amp; Assumptions'!$C$3,INDEX(PLHIV!$H$10:$AB$249,MATCH($B36&amp;"Adults",PLHIV!$F$10:$F$249,0),MATCH(R$7,PLHIV!$H$9:$AC$9,0)),FORECAST(R$7,O36:Q36,O$7:Q$7))</f>
        <v>390000</v>
      </c>
      <c r="S36" s="47">
        <f>IF(S$7&lt;='Algorithms &amp; Assumptions'!$C$3,INDEX(PLHIV!$H$10:$AB$249,MATCH($B36&amp;"Adults",PLHIV!$F$10:$F$249,0),MATCH(S$7,PLHIV!$H$9:$AC$9,0)),FORECAST(S$7,P36:R36,P$7:R$7))</f>
        <v>390000</v>
      </c>
      <c r="T36" s="47">
        <f>IF(T$7&lt;='Algorithms &amp; Assumptions'!$C$3,INDEX(PLHIV!$H$10:$AB$249,MATCH($B36&amp;"Adults",PLHIV!$F$10:$F$249,0),MATCH(T$7,PLHIV!$H$9:$AC$9,0)),FORECAST(T$7,Q36:S36,Q$7:S$7))</f>
        <v>390000</v>
      </c>
      <c r="U36" s="47">
        <f>IF(U$7&lt;='Algorithms &amp; Assumptions'!$C$3,INDEX(PLHIV!$H$10:$AB$249,MATCH($B36&amp;"Adults",PLHIV!$F$10:$F$249,0),MATCH(U$7,PLHIV!$H$9:$AC$9,0)),FORECAST(U$7,R36:T36,R$7:T$7))</f>
        <v>390000</v>
      </c>
      <c r="V36" s="47">
        <f>IF(V$7&lt;='Algorithms &amp; Assumptions'!$C$3,INDEX(PLHIV!$H$10:$AB$249,MATCH($B36&amp;"Adults",PLHIV!$F$10:$F$249,0),MATCH(V$7,PLHIV!$H$9:$AC$9,0)),FORECAST(V$7,S36:U36,S$7:U$7))</f>
        <v>390000</v>
      </c>
      <c r="W36" s="47">
        <f>IF(W$7&lt;='Algorithms &amp; Assumptions'!$C$3,INDEX(PLHIV!$H$10:$AB$249,MATCH($B36&amp;"Adults",PLHIV!$F$10:$F$249,0),MATCH(W$7,PLHIV!$H$9:$AC$9,0)),FORECAST(W$7,T36:V36,T$7:V$7))</f>
        <v>390000</v>
      </c>
    </row>
    <row r="37" spans="2:23" x14ac:dyDescent="0.35">
      <c r="B37" s="18" t="str">
        <f>Countries!B33</f>
        <v>Cuba</v>
      </c>
      <c r="C37" s="47">
        <f>IF(C$7&lt;='Algorithms &amp; Assumptions'!$C$3,INDEX(PLHIV!$H$10:$AB$249,MATCH($B37&amp;"Adults",PLHIV!$F$10:$F$249,0),MATCH(C$7,PLHIV!$H$9:$AC$9,0)),"N/A")</f>
        <v>22000</v>
      </c>
      <c r="D37" s="47">
        <f>IF(D$7&lt;='Algorithms &amp; Assumptions'!$C$3,INDEX(PLHIV!$H$10:$AB$249,MATCH($B37&amp;"Adults",PLHIV!$F$10:$F$249,0),MATCH(D$7,PLHIV!$H$9:$AC$9,0)),"N/A")</f>
        <v>24000</v>
      </c>
      <c r="E37" s="47">
        <f>IF(E$7&lt;='Algorithms &amp; Assumptions'!$C$3,INDEX(PLHIV!$H$10:$AB$249,MATCH($B37&amp;"Adults",PLHIV!$F$10:$F$249,0),MATCH(E$7,PLHIV!$H$9:$AC$9,0)),"N/A")</f>
        <v>26000</v>
      </c>
      <c r="F37" s="47">
        <f>IF(F$7&lt;='Algorithms &amp; Assumptions'!$C$3,INDEX(PLHIV!$H$10:$AB$249,MATCH($B37&amp;"Adults",PLHIV!$F$10:$F$249,0),MATCH(F$7,PLHIV!$H$9:$AC$9,0)),"N/A")</f>
        <v>27000</v>
      </c>
      <c r="G37" s="47">
        <f>IF(G$7&lt;='Algorithms &amp; Assumptions'!$C$3,INDEX(PLHIV!$H$10:$AB$249,MATCH($B37&amp;"Adults",PLHIV!$F$10:$F$249,0),MATCH(G$7,PLHIV!$H$9:$AC$9,0)),FORECAST(G$7,D37:F37,D$7:F$7))</f>
        <v>29000</v>
      </c>
      <c r="H37" s="47">
        <f>IF(H$7&lt;='Algorithms &amp; Assumptions'!$C$3,INDEX(PLHIV!$H$10:$AB$249,MATCH($B37&amp;"Adults",PLHIV!$F$10:$F$249,0),MATCH(H$7,PLHIV!$H$9:$AC$9,0)),FORECAST(H$7,E37:G37,E$7:G$7))</f>
        <v>31000</v>
      </c>
      <c r="I37" s="47">
        <f>IF(I$7&lt;='Algorithms &amp; Assumptions'!$C$3,INDEX(PLHIV!$H$10:$AB$249,MATCH($B37&amp;"Adults",PLHIV!$F$10:$F$249,0),MATCH(I$7,PLHIV!$H$9:$AC$9,0)),FORECAST(I$7,F37:H37,F$7:H$7))</f>
        <v>33000</v>
      </c>
      <c r="J37" s="47">
        <f>IF(J$7&lt;='Algorithms &amp; Assumptions'!$C$3,INDEX(PLHIV!$H$10:$AB$249,MATCH($B37&amp;"Adults",PLHIV!$F$10:$F$249,0),MATCH(J$7,PLHIV!$H$9:$AC$9,0)),FORECAST(J$7,G37:I37,G$7:I$7))</f>
        <v>34000</v>
      </c>
      <c r="K37" s="47">
        <f>IF(K$7&lt;='Algorithms &amp; Assumptions'!$C$3,INDEX(PLHIV!$H$10:$AB$249,MATCH($B37&amp;"Adults",PLHIV!$F$10:$F$249,0),MATCH(K$7,PLHIV!$H$9:$AC$9,0)),FORECAST(K$7,H37:J37,H$7:J$7))</f>
        <v>36000</v>
      </c>
      <c r="L37" s="47">
        <f>IF(L$7&lt;='Algorithms &amp; Assumptions'!$C$3,INDEX(PLHIV!$H$10:$AB$249,MATCH($B37&amp;"Adults",PLHIV!$F$10:$F$249,0),MATCH(L$7,PLHIV!$H$9:$AC$9,0)),FORECAST(L$7,I37:K37,I$7:K$7))</f>
        <v>37000</v>
      </c>
      <c r="M37" s="47">
        <f>IF(M$7&lt;='Algorithms &amp; Assumptions'!$C$3,INDEX(PLHIV!$H$10:$AB$249,MATCH($B37&amp;"Adults",PLHIV!$F$10:$F$249,0),MATCH(M$7,PLHIV!$H$9:$AC$9,0)),FORECAST(M$7,J37:L37,J$7:L$7))</f>
        <v>39000</v>
      </c>
      <c r="N37" s="47">
        <f>IF(N$7&lt;='Algorithms &amp; Assumptions'!$C$3,INDEX(PLHIV!$H$10:$AB$249,MATCH($B37&amp;"Adults",PLHIV!$F$10:$F$249,0),MATCH(N$7,PLHIV!$H$9:$AC$9,0)),FORECAST(N$7,K37:M37,K$7:M$7))</f>
        <v>41000</v>
      </c>
      <c r="O37" s="47">
        <f>IF(O$7&lt;='Algorithms &amp; Assumptions'!$C$3,INDEX(PLHIV!$H$10:$AB$249,MATCH($B37&amp;"Adults",PLHIV!$F$10:$F$249,0),MATCH(O$7,PLHIV!$H$9:$AC$9,0)),FORECAST(O$7,L37:N37,L$7:N$7))</f>
        <v>42000</v>
      </c>
      <c r="P37" s="47">
        <f>IF(P$7&lt;='Algorithms &amp; Assumptions'!$C$3,INDEX(PLHIV!$H$10:$AB$249,MATCH($B37&amp;"Adults",PLHIV!$F$10:$F$249,0),MATCH(P$7,PLHIV!$H$9:$AC$9,0)),FORECAST(P$7,M37:O37,M$7:O$7))</f>
        <v>43666.666666666511</v>
      </c>
      <c r="Q37" s="47">
        <f>IF(Q$7&lt;='Algorithms &amp; Assumptions'!$C$3,INDEX(PLHIV!$H$10:$AB$249,MATCH($B37&amp;"Adults",PLHIV!$F$10:$F$249,0),MATCH(Q$7,PLHIV!$H$9:$AC$9,0)),FORECAST(Q$7,N37:P37,N$7:P$7))</f>
        <v>44888.888888888527</v>
      </c>
      <c r="R37" s="47">
        <f>IF(R$7&lt;='Algorithms &amp; Assumptions'!$C$3,INDEX(PLHIV!$H$10:$AB$249,MATCH($B37&amp;"Adults",PLHIV!$F$10:$F$249,0),MATCH(R$7,PLHIV!$H$9:$AC$9,0)),FORECAST(R$7,O37:Q37,O$7:Q$7))</f>
        <v>46407.407407406252</v>
      </c>
      <c r="S37" s="47">
        <f>IF(S$7&lt;='Algorithms &amp; Assumptions'!$C$3,INDEX(PLHIV!$H$10:$AB$249,MATCH($B37&amp;"Adults",PLHIV!$F$10:$F$249,0),MATCH(S$7,PLHIV!$H$9:$AC$9,0)),FORECAST(S$7,P37:R37,P$7:R$7))</f>
        <v>47728.395061726682</v>
      </c>
      <c r="T37" s="47">
        <f>IF(T$7&lt;='Algorithms &amp; Assumptions'!$C$3,INDEX(PLHIV!$H$10:$AB$249,MATCH($B37&amp;"Adults",PLHIV!$F$10:$F$249,0),MATCH(T$7,PLHIV!$H$9:$AC$9,0)),FORECAST(T$7,Q37:S37,Q$7:S$7))</f>
        <v>49181.069958845619</v>
      </c>
      <c r="U37" s="47">
        <f>IF(U$7&lt;='Algorithms &amp; Assumptions'!$C$3,INDEX(PLHIV!$H$10:$AB$249,MATCH($B37&amp;"Adults",PLHIV!$F$10:$F$249,0),MATCH(U$7,PLHIV!$H$9:$AC$9,0)),FORECAST(U$7,R37:T37,R$7:T$7))</f>
        <v>50545.953360765707</v>
      </c>
      <c r="V37" s="47">
        <f>IF(V$7&lt;='Algorithms &amp; Assumptions'!$C$3,INDEX(PLHIV!$H$10:$AB$249,MATCH($B37&amp;"Adults",PLHIV!$F$10:$F$249,0),MATCH(V$7,PLHIV!$H$9:$AC$9,0)),FORECAST(V$7,S37:U37,S$7:U$7))</f>
        <v>51969.364426151384</v>
      </c>
      <c r="W37" s="47">
        <f>IF(W$7&lt;='Algorithms &amp; Assumptions'!$C$3,INDEX(PLHIV!$H$10:$AB$249,MATCH($B37&amp;"Adults",PLHIV!$F$10:$F$249,0),MATCH(W$7,PLHIV!$H$9:$AC$9,0)),FORECAST(W$7,T37:V37,T$7:V$7))</f>
        <v>53353.757049226668</v>
      </c>
    </row>
    <row r="38" spans="2:23" x14ac:dyDescent="0.35">
      <c r="B38" s="18" t="str">
        <f>Countries!B34</f>
        <v>D R Congo</v>
      </c>
      <c r="C38" s="47">
        <f>IF(C$7&lt;='Algorithms &amp; Assumptions'!$C$3,INDEX(PLHIV!$H$10:$AB$249,MATCH($B38&amp;"Adults",PLHIV!$F$10:$F$249,0),MATCH(C$7,PLHIV!$H$9:$AC$9,0)),"N/A")</f>
        <v>450000</v>
      </c>
      <c r="D38" s="47">
        <f>IF(D$7&lt;='Algorithms &amp; Assumptions'!$C$3,INDEX(PLHIV!$H$10:$AB$249,MATCH($B38&amp;"Adults",PLHIV!$F$10:$F$249,0),MATCH(D$7,PLHIV!$H$9:$AC$9,0)),"N/A")</f>
        <v>440000</v>
      </c>
      <c r="E38" s="47">
        <f>IF(E$7&lt;='Algorithms &amp; Assumptions'!$C$3,INDEX(PLHIV!$H$10:$AB$249,MATCH($B38&amp;"Adults",PLHIV!$F$10:$F$249,0),MATCH(E$7,PLHIV!$H$9:$AC$9,0)),"N/A")</f>
        <v>430000</v>
      </c>
      <c r="F38" s="47">
        <f>IF(F$7&lt;='Algorithms &amp; Assumptions'!$C$3,INDEX(PLHIV!$H$10:$AB$249,MATCH($B38&amp;"Adults",PLHIV!$F$10:$F$249,0),MATCH(F$7,PLHIV!$H$9:$AC$9,0)),"N/A")</f>
        <v>430000</v>
      </c>
      <c r="G38" s="47">
        <f>IF(G$7&lt;='Algorithms &amp; Assumptions'!$C$3,INDEX(PLHIV!$H$10:$AB$249,MATCH($B38&amp;"Adults",PLHIV!$F$10:$F$249,0),MATCH(G$7,PLHIV!$H$9:$AC$9,0)),FORECAST(G$7,D38:F38,D$7:F$7))</f>
        <v>430000</v>
      </c>
      <c r="H38" s="47">
        <f>IF(H$7&lt;='Algorithms &amp; Assumptions'!$C$3,INDEX(PLHIV!$H$10:$AB$249,MATCH($B38&amp;"Adults",PLHIV!$F$10:$F$249,0),MATCH(H$7,PLHIV!$H$9:$AC$9,0)),FORECAST(H$7,E38:G38,E$7:G$7))</f>
        <v>420000</v>
      </c>
      <c r="I38" s="47">
        <f>IF(I$7&lt;='Algorithms &amp; Assumptions'!$C$3,INDEX(PLHIV!$H$10:$AB$249,MATCH($B38&amp;"Adults",PLHIV!$F$10:$F$249,0),MATCH(I$7,PLHIV!$H$9:$AC$9,0)),FORECAST(I$7,F38:H38,F$7:H$7))</f>
        <v>420000</v>
      </c>
      <c r="J38" s="47">
        <f>IF(J$7&lt;='Algorithms &amp; Assumptions'!$C$3,INDEX(PLHIV!$H$10:$AB$249,MATCH($B38&amp;"Adults",PLHIV!$F$10:$F$249,0),MATCH(J$7,PLHIV!$H$9:$AC$9,0)),FORECAST(J$7,G38:I38,G$7:I$7))</f>
        <v>430000</v>
      </c>
      <c r="K38" s="47">
        <f>IF(K$7&lt;='Algorithms &amp; Assumptions'!$C$3,INDEX(PLHIV!$H$10:$AB$249,MATCH($B38&amp;"Adults",PLHIV!$F$10:$F$249,0),MATCH(K$7,PLHIV!$H$9:$AC$9,0)),FORECAST(K$7,H38:J38,H$7:J$7))</f>
        <v>430000</v>
      </c>
      <c r="L38" s="47">
        <f>IF(L$7&lt;='Algorithms &amp; Assumptions'!$C$3,INDEX(PLHIV!$H$10:$AB$249,MATCH($B38&amp;"Adults",PLHIV!$F$10:$F$249,0),MATCH(L$7,PLHIV!$H$9:$AC$9,0)),FORECAST(L$7,I38:K38,I$7:K$7))</f>
        <v>430000</v>
      </c>
      <c r="M38" s="47">
        <f>IF(M$7&lt;='Algorithms &amp; Assumptions'!$C$3,INDEX(PLHIV!$H$10:$AB$249,MATCH($B38&amp;"Adults",PLHIV!$F$10:$F$249,0),MATCH(M$7,PLHIV!$H$9:$AC$9,0)),FORECAST(M$7,J38:L38,J$7:L$7))</f>
        <v>430000</v>
      </c>
      <c r="N38" s="47">
        <f>IF(N$7&lt;='Algorithms &amp; Assumptions'!$C$3,INDEX(PLHIV!$H$10:$AB$249,MATCH($B38&amp;"Adults",PLHIV!$F$10:$F$249,0),MATCH(N$7,PLHIV!$H$9:$AC$9,0)),FORECAST(N$7,K38:M38,K$7:M$7))</f>
        <v>430000</v>
      </c>
      <c r="O38" s="47">
        <f>IF(O$7&lt;='Algorithms &amp; Assumptions'!$C$3,INDEX(PLHIV!$H$10:$AB$249,MATCH($B38&amp;"Adults",PLHIV!$F$10:$F$249,0),MATCH(O$7,PLHIV!$H$9:$AC$9,0)),FORECAST(O$7,L38:N38,L$7:N$7))</f>
        <v>430000</v>
      </c>
      <c r="P38" s="47">
        <f>IF(P$7&lt;='Algorithms &amp; Assumptions'!$C$3,INDEX(PLHIV!$H$10:$AB$249,MATCH($B38&amp;"Adults",PLHIV!$F$10:$F$249,0),MATCH(P$7,PLHIV!$H$9:$AC$9,0)),FORECAST(P$7,M38:O38,M$7:O$7))</f>
        <v>430000</v>
      </c>
      <c r="Q38" s="47">
        <f>IF(Q$7&lt;='Algorithms &amp; Assumptions'!$C$3,INDEX(PLHIV!$H$10:$AB$249,MATCH($B38&amp;"Adults",PLHIV!$F$10:$F$249,0),MATCH(Q$7,PLHIV!$H$9:$AC$9,0)),FORECAST(Q$7,N38:P38,N$7:P$7))</f>
        <v>430000</v>
      </c>
      <c r="R38" s="47">
        <f>IF(R$7&lt;='Algorithms &amp; Assumptions'!$C$3,INDEX(PLHIV!$H$10:$AB$249,MATCH($B38&amp;"Adults",PLHIV!$F$10:$F$249,0),MATCH(R$7,PLHIV!$H$9:$AC$9,0)),FORECAST(R$7,O38:Q38,O$7:Q$7))</f>
        <v>430000</v>
      </c>
      <c r="S38" s="47">
        <f>IF(S$7&lt;='Algorithms &amp; Assumptions'!$C$3,INDEX(PLHIV!$H$10:$AB$249,MATCH($B38&amp;"Adults",PLHIV!$F$10:$F$249,0),MATCH(S$7,PLHIV!$H$9:$AC$9,0)),FORECAST(S$7,P38:R38,P$7:R$7))</f>
        <v>430000</v>
      </c>
      <c r="T38" s="47">
        <f>IF(T$7&lt;='Algorithms &amp; Assumptions'!$C$3,INDEX(PLHIV!$H$10:$AB$249,MATCH($B38&amp;"Adults",PLHIV!$F$10:$F$249,0),MATCH(T$7,PLHIV!$H$9:$AC$9,0)),FORECAST(T$7,Q38:S38,Q$7:S$7))</f>
        <v>430000</v>
      </c>
      <c r="U38" s="47">
        <f>IF(U$7&lt;='Algorithms &amp; Assumptions'!$C$3,INDEX(PLHIV!$H$10:$AB$249,MATCH($B38&amp;"Adults",PLHIV!$F$10:$F$249,0),MATCH(U$7,PLHIV!$H$9:$AC$9,0)),FORECAST(U$7,R38:T38,R$7:T$7))</f>
        <v>430000</v>
      </c>
      <c r="V38" s="47">
        <f>IF(V$7&lt;='Algorithms &amp; Assumptions'!$C$3,INDEX(PLHIV!$H$10:$AB$249,MATCH($B38&amp;"Adults",PLHIV!$F$10:$F$249,0),MATCH(V$7,PLHIV!$H$9:$AC$9,0)),FORECAST(V$7,S38:U38,S$7:U$7))</f>
        <v>430000</v>
      </c>
      <c r="W38" s="47">
        <f>IF(W$7&lt;='Algorithms &amp; Assumptions'!$C$3,INDEX(PLHIV!$H$10:$AB$249,MATCH($B38&amp;"Adults",PLHIV!$F$10:$F$249,0),MATCH(W$7,PLHIV!$H$9:$AC$9,0)),FORECAST(W$7,T38:V38,T$7:V$7))</f>
        <v>430000</v>
      </c>
    </row>
    <row r="39" spans="2:23" x14ac:dyDescent="0.35">
      <c r="B39" s="18" t="str">
        <f>Countries!B35</f>
        <v>Democratic People's Republic of Korea</v>
      </c>
      <c r="C39" s="47">
        <f>IF(C$7&lt;='Algorithms &amp; Assumptions'!$C$3,INDEX(PLHIV!$H$10:$AB$249,MATCH($B39&amp;"Adults",PLHIV!$F$10:$F$249,0),MATCH(C$7,PLHIV!$H$9:$AC$9,0)),"N/A")</f>
        <v>0</v>
      </c>
      <c r="D39" s="47">
        <f>IF(D$7&lt;='Algorithms &amp; Assumptions'!$C$3,INDEX(PLHIV!$H$10:$AB$249,MATCH($B39&amp;"Adults",PLHIV!$F$10:$F$249,0),MATCH(D$7,PLHIV!$H$9:$AC$9,0)),"N/A")</f>
        <v>0</v>
      </c>
      <c r="E39" s="47">
        <f>IF(E$7&lt;='Algorithms &amp; Assumptions'!$C$3,INDEX(PLHIV!$H$10:$AB$249,MATCH($B39&amp;"Adults",PLHIV!$F$10:$F$249,0),MATCH(E$7,PLHIV!$H$9:$AC$9,0)),"N/A")</f>
        <v>0</v>
      </c>
      <c r="F39" s="47">
        <f>IF(F$7&lt;='Algorithms &amp; Assumptions'!$C$3,INDEX(PLHIV!$H$10:$AB$249,MATCH($B39&amp;"Adults",PLHIV!$F$10:$F$249,0),MATCH(F$7,PLHIV!$H$9:$AC$9,0)),"N/A")</f>
        <v>0</v>
      </c>
      <c r="G39" s="47">
        <f>IF(G$7&lt;='Algorithms &amp; Assumptions'!$C$3,INDEX(PLHIV!$H$10:$AB$249,MATCH($B39&amp;"Adults",PLHIV!$F$10:$F$249,0),MATCH(G$7,PLHIV!$H$9:$AC$9,0)),FORECAST(G$7,D39:F39,D$7:F$7))</f>
        <v>0</v>
      </c>
      <c r="H39" s="47">
        <f>IF(H$7&lt;='Algorithms &amp; Assumptions'!$C$3,INDEX(PLHIV!$H$10:$AB$249,MATCH($B39&amp;"Adults",PLHIV!$F$10:$F$249,0),MATCH(H$7,PLHIV!$H$9:$AC$9,0)),FORECAST(H$7,E39:G39,E$7:G$7))</f>
        <v>0</v>
      </c>
      <c r="I39" s="47">
        <f>IF(I$7&lt;='Algorithms &amp; Assumptions'!$C$3,INDEX(PLHIV!$H$10:$AB$249,MATCH($B39&amp;"Adults",PLHIV!$F$10:$F$249,0),MATCH(I$7,PLHIV!$H$9:$AC$9,0)),FORECAST(I$7,F39:H39,F$7:H$7))</f>
        <v>0</v>
      </c>
      <c r="J39" s="47">
        <f>IF(J$7&lt;='Algorithms &amp; Assumptions'!$C$3,INDEX(PLHIV!$H$10:$AB$249,MATCH($B39&amp;"Adults",PLHIV!$F$10:$F$249,0),MATCH(J$7,PLHIV!$H$9:$AC$9,0)),FORECAST(J$7,G39:I39,G$7:I$7))</f>
        <v>0</v>
      </c>
      <c r="K39" s="47">
        <f>IF(K$7&lt;='Algorithms &amp; Assumptions'!$C$3,INDEX(PLHIV!$H$10:$AB$249,MATCH($B39&amp;"Adults",PLHIV!$F$10:$F$249,0),MATCH(K$7,PLHIV!$H$9:$AC$9,0)),FORECAST(K$7,H39:J39,H$7:J$7))</f>
        <v>0</v>
      </c>
      <c r="L39" s="47">
        <f>IF(L$7&lt;='Algorithms &amp; Assumptions'!$C$3,INDEX(PLHIV!$H$10:$AB$249,MATCH($B39&amp;"Adults",PLHIV!$F$10:$F$249,0),MATCH(L$7,PLHIV!$H$9:$AC$9,0)),FORECAST(L$7,I39:K39,I$7:K$7))</f>
        <v>0</v>
      </c>
      <c r="M39" s="47">
        <f>IF(M$7&lt;='Algorithms &amp; Assumptions'!$C$3,INDEX(PLHIV!$H$10:$AB$249,MATCH($B39&amp;"Adults",PLHIV!$F$10:$F$249,0),MATCH(M$7,PLHIV!$H$9:$AC$9,0)),FORECAST(M$7,J39:L39,J$7:L$7))</f>
        <v>0</v>
      </c>
      <c r="N39" s="47">
        <f>IF(N$7&lt;='Algorithms &amp; Assumptions'!$C$3,INDEX(PLHIV!$H$10:$AB$249,MATCH($B39&amp;"Adults",PLHIV!$F$10:$F$249,0),MATCH(N$7,PLHIV!$H$9:$AC$9,0)),FORECAST(N$7,K39:M39,K$7:M$7))</f>
        <v>0</v>
      </c>
      <c r="O39" s="47">
        <f>IF(O$7&lt;='Algorithms &amp; Assumptions'!$C$3,INDEX(PLHIV!$H$10:$AB$249,MATCH($B39&amp;"Adults",PLHIV!$F$10:$F$249,0),MATCH(O$7,PLHIV!$H$9:$AC$9,0)),FORECAST(O$7,L39:N39,L$7:N$7))</f>
        <v>0</v>
      </c>
      <c r="P39" s="47">
        <f>IF(P$7&lt;='Algorithms &amp; Assumptions'!$C$3,INDEX(PLHIV!$H$10:$AB$249,MATCH($B39&amp;"Adults",PLHIV!$F$10:$F$249,0),MATCH(P$7,PLHIV!$H$9:$AC$9,0)),FORECAST(P$7,M39:O39,M$7:O$7))</f>
        <v>0</v>
      </c>
      <c r="Q39" s="47">
        <f>IF(Q$7&lt;='Algorithms &amp; Assumptions'!$C$3,INDEX(PLHIV!$H$10:$AB$249,MATCH($B39&amp;"Adults",PLHIV!$F$10:$F$249,0),MATCH(Q$7,PLHIV!$H$9:$AC$9,0)),FORECAST(Q$7,N39:P39,N$7:P$7))</f>
        <v>0</v>
      </c>
      <c r="R39" s="47">
        <f>IF(R$7&lt;='Algorithms &amp; Assumptions'!$C$3,INDEX(PLHIV!$H$10:$AB$249,MATCH($B39&amp;"Adults",PLHIV!$F$10:$F$249,0),MATCH(R$7,PLHIV!$H$9:$AC$9,0)),FORECAST(R$7,O39:Q39,O$7:Q$7))</f>
        <v>0</v>
      </c>
      <c r="S39" s="47">
        <f>IF(S$7&lt;='Algorithms &amp; Assumptions'!$C$3,INDEX(PLHIV!$H$10:$AB$249,MATCH($B39&amp;"Adults",PLHIV!$F$10:$F$249,0),MATCH(S$7,PLHIV!$H$9:$AC$9,0)),FORECAST(S$7,P39:R39,P$7:R$7))</f>
        <v>0</v>
      </c>
      <c r="T39" s="47">
        <f>IF(T$7&lt;='Algorithms &amp; Assumptions'!$C$3,INDEX(PLHIV!$H$10:$AB$249,MATCH($B39&amp;"Adults",PLHIV!$F$10:$F$249,0),MATCH(T$7,PLHIV!$H$9:$AC$9,0)),FORECAST(T$7,Q39:S39,Q$7:S$7))</f>
        <v>0</v>
      </c>
      <c r="U39" s="47">
        <f>IF(U$7&lt;='Algorithms &amp; Assumptions'!$C$3,INDEX(PLHIV!$H$10:$AB$249,MATCH($B39&amp;"Adults",PLHIV!$F$10:$F$249,0),MATCH(U$7,PLHIV!$H$9:$AC$9,0)),FORECAST(U$7,R39:T39,R$7:T$7))</f>
        <v>0</v>
      </c>
      <c r="V39" s="47">
        <f>IF(V$7&lt;='Algorithms &amp; Assumptions'!$C$3,INDEX(PLHIV!$H$10:$AB$249,MATCH($B39&amp;"Adults",PLHIV!$F$10:$F$249,0),MATCH(V$7,PLHIV!$H$9:$AC$9,0)),FORECAST(V$7,S39:U39,S$7:U$7))</f>
        <v>0</v>
      </c>
      <c r="W39" s="47">
        <f>IF(W$7&lt;='Algorithms &amp; Assumptions'!$C$3,INDEX(PLHIV!$H$10:$AB$249,MATCH($B39&amp;"Adults",PLHIV!$F$10:$F$249,0),MATCH(W$7,PLHIV!$H$9:$AC$9,0)),FORECAST(W$7,T39:V39,T$7:V$7))</f>
        <v>0</v>
      </c>
    </row>
    <row r="40" spans="2:23" x14ac:dyDescent="0.35">
      <c r="B40" s="18" t="str">
        <f>Countries!B36</f>
        <v>Djibouti</v>
      </c>
      <c r="C40" s="47">
        <f>IF(C$7&lt;='Algorithms &amp; Assumptions'!$C$3,INDEX(PLHIV!$H$10:$AB$249,MATCH($B40&amp;"Adults",PLHIV!$F$10:$F$249,0),MATCH(C$7,PLHIV!$H$9:$AC$9,0)),"N/A")</f>
        <v>0</v>
      </c>
      <c r="D40" s="47">
        <f>IF(D$7&lt;='Algorithms &amp; Assumptions'!$C$3,INDEX(PLHIV!$H$10:$AB$249,MATCH($B40&amp;"Adults",PLHIV!$F$10:$F$249,0),MATCH(D$7,PLHIV!$H$9:$AC$9,0)),"N/A")</f>
        <v>0</v>
      </c>
      <c r="E40" s="47">
        <f>IF(E$7&lt;='Algorithms &amp; Assumptions'!$C$3,INDEX(PLHIV!$H$10:$AB$249,MATCH($B40&amp;"Adults",PLHIV!$F$10:$F$249,0),MATCH(E$7,PLHIV!$H$9:$AC$9,0)),"N/A")</f>
        <v>0</v>
      </c>
      <c r="F40" s="47">
        <f>IF(F$7&lt;='Algorithms &amp; Assumptions'!$C$3,INDEX(PLHIV!$H$10:$AB$249,MATCH($B40&amp;"Adults",PLHIV!$F$10:$F$249,0),MATCH(F$7,PLHIV!$H$9:$AC$9,0)),"N/A")</f>
        <v>0</v>
      </c>
      <c r="G40" s="47">
        <f>IF(G$7&lt;='Algorithms &amp; Assumptions'!$C$3,INDEX(PLHIV!$H$10:$AB$249,MATCH($B40&amp;"Adults",PLHIV!$F$10:$F$249,0),MATCH(G$7,PLHIV!$H$9:$AC$9,0)),FORECAST(G$7,D40:F40,D$7:F$7))</f>
        <v>0</v>
      </c>
      <c r="H40" s="47">
        <f>IF(H$7&lt;='Algorithms &amp; Assumptions'!$C$3,INDEX(PLHIV!$H$10:$AB$249,MATCH($B40&amp;"Adults",PLHIV!$F$10:$F$249,0),MATCH(H$7,PLHIV!$H$9:$AC$9,0)),FORECAST(H$7,E40:G40,E$7:G$7))</f>
        <v>0</v>
      </c>
      <c r="I40" s="47">
        <f>IF(I$7&lt;='Algorithms &amp; Assumptions'!$C$3,INDEX(PLHIV!$H$10:$AB$249,MATCH($B40&amp;"Adults",PLHIV!$F$10:$F$249,0),MATCH(I$7,PLHIV!$H$9:$AC$9,0)),FORECAST(I$7,F40:H40,F$7:H$7))</f>
        <v>0</v>
      </c>
      <c r="J40" s="47">
        <f>IF(J$7&lt;='Algorithms &amp; Assumptions'!$C$3,INDEX(PLHIV!$H$10:$AB$249,MATCH($B40&amp;"Adults",PLHIV!$F$10:$F$249,0),MATCH(J$7,PLHIV!$H$9:$AC$9,0)),FORECAST(J$7,G40:I40,G$7:I$7))</f>
        <v>0</v>
      </c>
      <c r="K40" s="47">
        <f>IF(K$7&lt;='Algorithms &amp; Assumptions'!$C$3,INDEX(PLHIV!$H$10:$AB$249,MATCH($B40&amp;"Adults",PLHIV!$F$10:$F$249,0),MATCH(K$7,PLHIV!$H$9:$AC$9,0)),FORECAST(K$7,H40:J40,H$7:J$7))</f>
        <v>0</v>
      </c>
      <c r="L40" s="47">
        <f>IF(L$7&lt;='Algorithms &amp; Assumptions'!$C$3,INDEX(PLHIV!$H$10:$AB$249,MATCH($B40&amp;"Adults",PLHIV!$F$10:$F$249,0),MATCH(L$7,PLHIV!$H$9:$AC$9,0)),FORECAST(L$7,I40:K40,I$7:K$7))</f>
        <v>0</v>
      </c>
      <c r="M40" s="47">
        <f>IF(M$7&lt;='Algorithms &amp; Assumptions'!$C$3,INDEX(PLHIV!$H$10:$AB$249,MATCH($B40&amp;"Adults",PLHIV!$F$10:$F$249,0),MATCH(M$7,PLHIV!$H$9:$AC$9,0)),FORECAST(M$7,J40:L40,J$7:L$7))</f>
        <v>0</v>
      </c>
      <c r="N40" s="47">
        <f>IF(N$7&lt;='Algorithms &amp; Assumptions'!$C$3,INDEX(PLHIV!$H$10:$AB$249,MATCH($B40&amp;"Adults",PLHIV!$F$10:$F$249,0),MATCH(N$7,PLHIV!$H$9:$AC$9,0)),FORECAST(N$7,K40:M40,K$7:M$7))</f>
        <v>0</v>
      </c>
      <c r="O40" s="47">
        <f>IF(O$7&lt;='Algorithms &amp; Assumptions'!$C$3,INDEX(PLHIV!$H$10:$AB$249,MATCH($B40&amp;"Adults",PLHIV!$F$10:$F$249,0),MATCH(O$7,PLHIV!$H$9:$AC$9,0)),FORECAST(O$7,L40:N40,L$7:N$7))</f>
        <v>0</v>
      </c>
      <c r="P40" s="47">
        <f>IF(P$7&lt;='Algorithms &amp; Assumptions'!$C$3,INDEX(PLHIV!$H$10:$AB$249,MATCH($B40&amp;"Adults",PLHIV!$F$10:$F$249,0),MATCH(P$7,PLHIV!$H$9:$AC$9,0)),FORECAST(P$7,M40:O40,M$7:O$7))</f>
        <v>0</v>
      </c>
      <c r="Q40" s="47">
        <f>IF(Q$7&lt;='Algorithms &amp; Assumptions'!$C$3,INDEX(PLHIV!$H$10:$AB$249,MATCH($B40&amp;"Adults",PLHIV!$F$10:$F$249,0),MATCH(Q$7,PLHIV!$H$9:$AC$9,0)),FORECAST(Q$7,N40:P40,N$7:P$7))</f>
        <v>0</v>
      </c>
      <c r="R40" s="47">
        <f>IF(R$7&lt;='Algorithms &amp; Assumptions'!$C$3,INDEX(PLHIV!$H$10:$AB$249,MATCH($B40&amp;"Adults",PLHIV!$F$10:$F$249,0),MATCH(R$7,PLHIV!$H$9:$AC$9,0)),FORECAST(R$7,O40:Q40,O$7:Q$7))</f>
        <v>0</v>
      </c>
      <c r="S40" s="47">
        <f>IF(S$7&lt;='Algorithms &amp; Assumptions'!$C$3,INDEX(PLHIV!$H$10:$AB$249,MATCH($B40&amp;"Adults",PLHIV!$F$10:$F$249,0),MATCH(S$7,PLHIV!$H$9:$AC$9,0)),FORECAST(S$7,P40:R40,P$7:R$7))</f>
        <v>0</v>
      </c>
      <c r="T40" s="47">
        <f>IF(T$7&lt;='Algorithms &amp; Assumptions'!$C$3,INDEX(PLHIV!$H$10:$AB$249,MATCH($B40&amp;"Adults",PLHIV!$F$10:$F$249,0),MATCH(T$7,PLHIV!$H$9:$AC$9,0)),FORECAST(T$7,Q40:S40,Q$7:S$7))</f>
        <v>0</v>
      </c>
      <c r="U40" s="47">
        <f>IF(U$7&lt;='Algorithms &amp; Assumptions'!$C$3,INDEX(PLHIV!$H$10:$AB$249,MATCH($B40&amp;"Adults",PLHIV!$F$10:$F$249,0),MATCH(U$7,PLHIV!$H$9:$AC$9,0)),FORECAST(U$7,R40:T40,R$7:T$7))</f>
        <v>0</v>
      </c>
      <c r="V40" s="47">
        <f>IF(V$7&lt;='Algorithms &amp; Assumptions'!$C$3,INDEX(PLHIV!$H$10:$AB$249,MATCH($B40&amp;"Adults",PLHIV!$F$10:$F$249,0),MATCH(V$7,PLHIV!$H$9:$AC$9,0)),FORECAST(V$7,S40:U40,S$7:U$7))</f>
        <v>0</v>
      </c>
      <c r="W40" s="47">
        <f>IF(W$7&lt;='Algorithms &amp; Assumptions'!$C$3,INDEX(PLHIV!$H$10:$AB$249,MATCH($B40&amp;"Adults",PLHIV!$F$10:$F$249,0),MATCH(W$7,PLHIV!$H$9:$AC$9,0)),FORECAST(W$7,T40:V40,T$7:V$7))</f>
        <v>0</v>
      </c>
    </row>
    <row r="41" spans="2:23" x14ac:dyDescent="0.35">
      <c r="B41" s="18" t="str">
        <f>Countries!B37</f>
        <v>Dominican Republic</v>
      </c>
      <c r="C41" s="47">
        <f>IF(C$7&lt;='Algorithms &amp; Assumptions'!$C$3,INDEX(PLHIV!$H$10:$AB$249,MATCH($B41&amp;"Adults",PLHIV!$F$10:$F$249,0),MATCH(C$7,PLHIV!$H$9:$AC$9,0)),"N/A")</f>
        <v>69000</v>
      </c>
      <c r="D41" s="47">
        <f>IF(D$7&lt;='Algorithms &amp; Assumptions'!$C$3,INDEX(PLHIV!$H$10:$AB$249,MATCH($B41&amp;"Adults",PLHIV!$F$10:$F$249,0),MATCH(D$7,PLHIV!$H$9:$AC$9,0)),"N/A")</f>
        <v>69000</v>
      </c>
      <c r="E41" s="47">
        <f>IF(E$7&lt;='Algorithms &amp; Assumptions'!$C$3,INDEX(PLHIV!$H$10:$AB$249,MATCH($B41&amp;"Adults",PLHIV!$F$10:$F$249,0),MATCH(E$7,PLHIV!$H$9:$AC$9,0)),"N/A")</f>
        <v>69000</v>
      </c>
      <c r="F41" s="47">
        <f>IF(F$7&lt;='Algorithms &amp; Assumptions'!$C$3,INDEX(PLHIV!$H$10:$AB$249,MATCH($B41&amp;"Adults",PLHIV!$F$10:$F$249,0),MATCH(F$7,PLHIV!$H$9:$AC$9,0)),"N/A")</f>
        <v>69000</v>
      </c>
      <c r="G41" s="47">
        <f>IF(G$7&lt;='Algorithms &amp; Assumptions'!$C$3,INDEX(PLHIV!$H$10:$AB$249,MATCH($B41&amp;"Adults",PLHIV!$F$10:$F$249,0),MATCH(G$7,PLHIV!$H$9:$AC$9,0)),FORECAST(G$7,D41:F41,D$7:F$7))</f>
        <v>69000</v>
      </c>
      <c r="H41" s="47">
        <f>IF(H$7&lt;='Algorithms &amp; Assumptions'!$C$3,INDEX(PLHIV!$H$10:$AB$249,MATCH($B41&amp;"Adults",PLHIV!$F$10:$F$249,0),MATCH(H$7,PLHIV!$H$9:$AC$9,0)),FORECAST(H$7,E41:G41,E$7:G$7))</f>
        <v>69000</v>
      </c>
      <c r="I41" s="47">
        <f>IF(I$7&lt;='Algorithms &amp; Assumptions'!$C$3,INDEX(PLHIV!$H$10:$AB$249,MATCH($B41&amp;"Adults",PLHIV!$F$10:$F$249,0),MATCH(I$7,PLHIV!$H$9:$AC$9,0)),FORECAST(I$7,F41:H41,F$7:H$7))</f>
        <v>69000</v>
      </c>
      <c r="J41" s="47">
        <f>IF(J$7&lt;='Algorithms &amp; Assumptions'!$C$3,INDEX(PLHIV!$H$10:$AB$249,MATCH($B41&amp;"Adults",PLHIV!$F$10:$F$249,0),MATCH(J$7,PLHIV!$H$9:$AC$9,0)),FORECAST(J$7,G41:I41,G$7:I$7))</f>
        <v>70000</v>
      </c>
      <c r="K41" s="47">
        <f>IF(K$7&lt;='Algorithms &amp; Assumptions'!$C$3,INDEX(PLHIV!$H$10:$AB$249,MATCH($B41&amp;"Adults",PLHIV!$F$10:$F$249,0),MATCH(K$7,PLHIV!$H$9:$AC$9,0)),FORECAST(K$7,H41:J41,H$7:J$7))</f>
        <v>70000</v>
      </c>
      <c r="L41" s="47">
        <f>IF(L$7&lt;='Algorithms &amp; Assumptions'!$C$3,INDEX(PLHIV!$H$10:$AB$249,MATCH($B41&amp;"Adults",PLHIV!$F$10:$F$249,0),MATCH(L$7,PLHIV!$H$9:$AC$9,0)),FORECAST(L$7,I41:K41,I$7:K$7))</f>
        <v>71000</v>
      </c>
      <c r="M41" s="47">
        <f>IF(M$7&lt;='Algorithms &amp; Assumptions'!$C$3,INDEX(PLHIV!$H$10:$AB$249,MATCH($B41&amp;"Adults",PLHIV!$F$10:$F$249,0),MATCH(M$7,PLHIV!$H$9:$AC$9,0)),FORECAST(M$7,J41:L41,J$7:L$7))</f>
        <v>73000</v>
      </c>
      <c r="N41" s="47">
        <f>IF(N$7&lt;='Algorithms &amp; Assumptions'!$C$3,INDEX(PLHIV!$H$10:$AB$249,MATCH($B41&amp;"Adults",PLHIV!$F$10:$F$249,0),MATCH(N$7,PLHIV!$H$9:$AC$9,0)),FORECAST(N$7,K41:M41,K$7:M$7))</f>
        <v>75000</v>
      </c>
      <c r="O41" s="47">
        <f>IF(O$7&lt;='Algorithms &amp; Assumptions'!$C$3,INDEX(PLHIV!$H$10:$AB$249,MATCH($B41&amp;"Adults",PLHIV!$F$10:$F$249,0),MATCH(O$7,PLHIV!$H$9:$AC$9,0)),FORECAST(O$7,L41:N41,L$7:N$7))</f>
        <v>76000</v>
      </c>
      <c r="P41" s="47">
        <f>IF(P$7&lt;='Algorithms &amp; Assumptions'!$C$3,INDEX(PLHIV!$H$10:$AB$249,MATCH($B41&amp;"Adults",PLHIV!$F$10:$F$249,0),MATCH(P$7,PLHIV!$H$9:$AC$9,0)),FORECAST(P$7,M41:O41,M$7:O$7))</f>
        <v>77666.666666666511</v>
      </c>
      <c r="Q41" s="47">
        <f>IF(Q$7&lt;='Algorithms &amp; Assumptions'!$C$3,INDEX(PLHIV!$H$10:$AB$249,MATCH($B41&amp;"Adults",PLHIV!$F$10:$F$249,0),MATCH(Q$7,PLHIV!$H$9:$AC$9,0)),FORECAST(Q$7,N41:P41,N$7:P$7))</f>
        <v>78888.888888888527</v>
      </c>
      <c r="R41" s="47">
        <f>IF(R$7&lt;='Algorithms &amp; Assumptions'!$C$3,INDEX(PLHIV!$H$10:$AB$249,MATCH($B41&amp;"Adults",PLHIV!$F$10:$F$249,0),MATCH(R$7,PLHIV!$H$9:$AC$9,0)),FORECAST(R$7,O41:Q41,O$7:Q$7))</f>
        <v>80407.407407406252</v>
      </c>
      <c r="S41" s="47">
        <f>IF(S$7&lt;='Algorithms &amp; Assumptions'!$C$3,INDEX(PLHIV!$H$10:$AB$249,MATCH($B41&amp;"Adults",PLHIV!$F$10:$F$249,0),MATCH(S$7,PLHIV!$H$9:$AC$9,0)),FORECAST(S$7,P41:R41,P$7:R$7))</f>
        <v>81728.395061726682</v>
      </c>
      <c r="T41" s="47">
        <f>IF(T$7&lt;='Algorithms &amp; Assumptions'!$C$3,INDEX(PLHIV!$H$10:$AB$249,MATCH($B41&amp;"Adults",PLHIV!$F$10:$F$249,0),MATCH(T$7,PLHIV!$H$9:$AC$9,0)),FORECAST(T$7,Q41:S41,Q$7:S$7))</f>
        <v>83181.069958845619</v>
      </c>
      <c r="U41" s="47">
        <f>IF(U$7&lt;='Algorithms &amp; Assumptions'!$C$3,INDEX(PLHIV!$H$10:$AB$249,MATCH($B41&amp;"Adults",PLHIV!$F$10:$F$249,0),MATCH(U$7,PLHIV!$H$9:$AC$9,0)),FORECAST(U$7,R41:T41,R$7:T$7))</f>
        <v>84545.953360765707</v>
      </c>
      <c r="V41" s="47">
        <f>IF(V$7&lt;='Algorithms &amp; Assumptions'!$C$3,INDEX(PLHIV!$H$10:$AB$249,MATCH($B41&amp;"Adults",PLHIV!$F$10:$F$249,0),MATCH(V$7,PLHIV!$H$9:$AC$9,0)),FORECAST(V$7,S41:U41,S$7:U$7))</f>
        <v>85969.364426151384</v>
      </c>
      <c r="W41" s="47">
        <f>IF(W$7&lt;='Algorithms &amp; Assumptions'!$C$3,INDEX(PLHIV!$H$10:$AB$249,MATCH($B41&amp;"Adults",PLHIV!$F$10:$F$249,0),MATCH(W$7,PLHIV!$H$9:$AC$9,0)),FORECAST(W$7,T41:V41,T$7:V$7))</f>
        <v>87353.757049226668</v>
      </c>
    </row>
    <row r="42" spans="2:23" x14ac:dyDescent="0.35">
      <c r="B42" s="18" t="str">
        <f>Countries!B38</f>
        <v>East Timor</v>
      </c>
      <c r="C42" s="47">
        <f>IF(C$7&lt;='Algorithms &amp; Assumptions'!$C$3,INDEX(PLHIV!$H$10:$AB$249,MATCH($B42&amp;"Adults",PLHIV!$F$10:$F$249,0),MATCH(C$7,PLHIV!$H$9:$AC$9,0)),"N/A")</f>
        <v>1000</v>
      </c>
      <c r="D42" s="47">
        <f>IF(D$7&lt;='Algorithms &amp; Assumptions'!$C$3,INDEX(PLHIV!$H$10:$AB$249,MATCH($B42&amp;"Adults",PLHIV!$F$10:$F$249,0),MATCH(D$7,PLHIV!$H$9:$AC$9,0)),"N/A")</f>
        <v>1000</v>
      </c>
      <c r="E42" s="47">
        <f>IF(E$7&lt;='Algorithms &amp; Assumptions'!$C$3,INDEX(PLHIV!$H$10:$AB$249,MATCH($B42&amp;"Adults",PLHIV!$F$10:$F$249,0),MATCH(E$7,PLHIV!$H$9:$AC$9,0)),"N/A")</f>
        <v>1000</v>
      </c>
      <c r="F42" s="47">
        <f>IF(F$7&lt;='Algorithms &amp; Assumptions'!$C$3,INDEX(PLHIV!$H$10:$AB$249,MATCH($B42&amp;"Adults",PLHIV!$F$10:$F$249,0),MATCH(F$7,PLHIV!$H$9:$AC$9,0)),"N/A")</f>
        <v>1000</v>
      </c>
      <c r="G42" s="47">
        <f>IF(G$7&lt;='Algorithms &amp; Assumptions'!$C$3,INDEX(PLHIV!$H$10:$AB$249,MATCH($B42&amp;"Adults",PLHIV!$F$10:$F$249,0),MATCH(G$7,PLHIV!$H$9:$AC$9,0)),FORECAST(G$7,D42:F42,D$7:F$7))</f>
        <v>1000</v>
      </c>
      <c r="H42" s="47">
        <f>IF(H$7&lt;='Algorithms &amp; Assumptions'!$C$3,INDEX(PLHIV!$H$10:$AB$249,MATCH($B42&amp;"Adults",PLHIV!$F$10:$F$249,0),MATCH(H$7,PLHIV!$H$9:$AC$9,0)),FORECAST(H$7,E42:G42,E$7:G$7))</f>
        <v>1000</v>
      </c>
      <c r="I42" s="47">
        <f>IF(I$7&lt;='Algorithms &amp; Assumptions'!$C$3,INDEX(PLHIV!$H$10:$AB$249,MATCH($B42&amp;"Adults",PLHIV!$F$10:$F$249,0),MATCH(I$7,PLHIV!$H$9:$AC$9,0)),FORECAST(I$7,F42:H42,F$7:H$7))</f>
        <v>1000</v>
      </c>
      <c r="J42" s="47">
        <f>IF(J$7&lt;='Algorithms &amp; Assumptions'!$C$3,INDEX(PLHIV!$H$10:$AB$249,MATCH($B42&amp;"Adults",PLHIV!$F$10:$F$249,0),MATCH(J$7,PLHIV!$H$9:$AC$9,0)),FORECAST(J$7,G42:I42,G$7:I$7))</f>
        <v>1100</v>
      </c>
      <c r="K42" s="47">
        <f>IF(K$7&lt;='Algorithms &amp; Assumptions'!$C$3,INDEX(PLHIV!$H$10:$AB$249,MATCH($B42&amp;"Adults",PLHIV!$F$10:$F$249,0),MATCH(K$7,PLHIV!$H$9:$AC$9,0)),FORECAST(K$7,H42:J42,H$7:J$7))</f>
        <v>1200</v>
      </c>
      <c r="L42" s="47">
        <f>IF(L$7&lt;='Algorithms &amp; Assumptions'!$C$3,INDEX(PLHIV!$H$10:$AB$249,MATCH($B42&amp;"Adults",PLHIV!$F$10:$F$249,0),MATCH(L$7,PLHIV!$H$9:$AC$9,0)),FORECAST(L$7,I42:K42,I$7:K$7))</f>
        <v>1200</v>
      </c>
      <c r="M42" s="47">
        <f>IF(M$7&lt;='Algorithms &amp; Assumptions'!$C$3,INDEX(PLHIV!$H$10:$AB$249,MATCH($B42&amp;"Adults",PLHIV!$F$10:$F$249,0),MATCH(M$7,PLHIV!$H$9:$AC$9,0)),FORECAST(M$7,J42:L42,J$7:L$7))</f>
        <v>1300</v>
      </c>
      <c r="N42" s="47">
        <f>IF(N$7&lt;='Algorithms &amp; Assumptions'!$C$3,INDEX(PLHIV!$H$10:$AB$249,MATCH($B42&amp;"Adults",PLHIV!$F$10:$F$249,0),MATCH(N$7,PLHIV!$H$9:$AC$9,0)),FORECAST(N$7,K42:M42,K$7:M$7))</f>
        <v>1300</v>
      </c>
      <c r="O42" s="47">
        <f>IF(O$7&lt;='Algorithms &amp; Assumptions'!$C$3,INDEX(PLHIV!$H$10:$AB$249,MATCH($B42&amp;"Adults",PLHIV!$F$10:$F$249,0),MATCH(O$7,PLHIV!$H$9:$AC$9,0)),FORECAST(O$7,L42:N42,L$7:N$7))</f>
        <v>1400</v>
      </c>
      <c r="P42" s="47">
        <f>IF(P$7&lt;='Algorithms &amp; Assumptions'!$C$3,INDEX(PLHIV!$H$10:$AB$249,MATCH($B42&amp;"Adults",PLHIV!$F$10:$F$249,0),MATCH(P$7,PLHIV!$H$9:$AC$9,0)),FORECAST(P$7,M42:O42,M$7:O$7))</f>
        <v>1433.3333333333285</v>
      </c>
      <c r="Q42" s="47">
        <f>IF(Q$7&lt;='Algorithms &amp; Assumptions'!$C$3,INDEX(PLHIV!$H$10:$AB$249,MATCH($B42&amp;"Adults",PLHIV!$F$10:$F$249,0),MATCH(Q$7,PLHIV!$H$9:$AC$9,0)),FORECAST(Q$7,N42:P42,N$7:P$7))</f>
        <v>1511.1111111110949</v>
      </c>
      <c r="R42" s="47">
        <f>IF(R$7&lt;='Algorithms &amp; Assumptions'!$C$3,INDEX(PLHIV!$H$10:$AB$249,MATCH($B42&amp;"Adults",PLHIV!$F$10:$F$249,0),MATCH(R$7,PLHIV!$H$9:$AC$9,0)),FORECAST(R$7,O42:Q42,O$7:Q$7))</f>
        <v>1559.2592592592409</v>
      </c>
      <c r="S42" s="47">
        <f>IF(S$7&lt;='Algorithms &amp; Assumptions'!$C$3,INDEX(PLHIV!$H$10:$AB$249,MATCH($B42&amp;"Adults",PLHIV!$F$10:$F$249,0),MATCH(S$7,PLHIV!$H$9:$AC$9,0)),FORECAST(S$7,P42:R42,P$7:R$7))</f>
        <v>1627.1604938271339</v>
      </c>
      <c r="T42" s="47">
        <f>IF(T$7&lt;='Algorithms &amp; Assumptions'!$C$3,INDEX(PLHIV!$H$10:$AB$249,MATCH($B42&amp;"Adults",PLHIV!$F$10:$F$249,0),MATCH(T$7,PLHIV!$H$9:$AC$9,0)),FORECAST(T$7,Q42:S42,Q$7:S$7))</f>
        <v>1681.8930041151907</v>
      </c>
      <c r="U42" s="47">
        <f>IF(U$7&lt;='Algorithms &amp; Assumptions'!$C$3,INDEX(PLHIV!$H$10:$AB$249,MATCH($B42&amp;"Adults",PLHIV!$F$10:$F$249,0),MATCH(U$7,PLHIV!$H$9:$AC$9,0)),FORECAST(U$7,R42:T42,R$7:T$7))</f>
        <v>1745.4046639231383</v>
      </c>
      <c r="V42" s="47">
        <f>IF(V$7&lt;='Algorithms &amp; Assumptions'!$C$3,INDEX(PLHIV!$H$10:$AB$249,MATCH($B42&amp;"Adults",PLHIV!$F$10:$F$249,0),MATCH(V$7,PLHIV!$H$9:$AC$9,0)),FORECAST(V$7,S42:U42,S$7:U$7))</f>
        <v>1803.063557384492</v>
      </c>
      <c r="W42" s="47">
        <f>IF(W$7&lt;='Algorithms &amp; Assumptions'!$C$3,INDEX(PLHIV!$H$10:$AB$249,MATCH($B42&amp;"Adults",PLHIV!$F$10:$F$249,0),MATCH(W$7,PLHIV!$H$9:$AC$9,0)),FORECAST(W$7,T42:V42,T$7:V$7))</f>
        <v>1864.6242950769083</v>
      </c>
    </row>
    <row r="43" spans="2:23" x14ac:dyDescent="0.35">
      <c r="B43" s="18" t="str">
        <f>Countries!B39</f>
        <v>Ecuador</v>
      </c>
      <c r="C43" s="47">
        <f>IF(C$7&lt;='Algorithms &amp; Assumptions'!$C$3,INDEX(PLHIV!$H$10:$AB$249,MATCH($B43&amp;"Adults",PLHIV!$F$10:$F$249,0),MATCH(C$7,PLHIV!$H$9:$AC$9,0)),"N/A")</f>
        <v>30000</v>
      </c>
      <c r="D43" s="47">
        <f>IF(D$7&lt;='Algorithms &amp; Assumptions'!$C$3,INDEX(PLHIV!$H$10:$AB$249,MATCH($B43&amp;"Adults",PLHIV!$F$10:$F$249,0),MATCH(D$7,PLHIV!$H$9:$AC$9,0)),"N/A")</f>
        <v>31000</v>
      </c>
      <c r="E43" s="47">
        <f>IF(E$7&lt;='Algorithms &amp; Assumptions'!$C$3,INDEX(PLHIV!$H$10:$AB$249,MATCH($B43&amp;"Adults",PLHIV!$F$10:$F$249,0),MATCH(E$7,PLHIV!$H$9:$AC$9,0)),"N/A")</f>
        <v>32000</v>
      </c>
      <c r="F43" s="47">
        <f>IF(F$7&lt;='Algorithms &amp; Assumptions'!$C$3,INDEX(PLHIV!$H$10:$AB$249,MATCH($B43&amp;"Adults",PLHIV!$F$10:$F$249,0),MATCH(F$7,PLHIV!$H$9:$AC$9,0)),"N/A")</f>
        <v>33000</v>
      </c>
      <c r="G43" s="47">
        <f>IF(G$7&lt;='Algorithms &amp; Assumptions'!$C$3,INDEX(PLHIV!$H$10:$AB$249,MATCH($B43&amp;"Adults",PLHIV!$F$10:$F$249,0),MATCH(G$7,PLHIV!$H$9:$AC$9,0)),FORECAST(G$7,D43:F43,D$7:F$7))</f>
        <v>34000</v>
      </c>
      <c r="H43" s="47">
        <f>IF(H$7&lt;='Algorithms &amp; Assumptions'!$C$3,INDEX(PLHIV!$H$10:$AB$249,MATCH($B43&amp;"Adults",PLHIV!$F$10:$F$249,0),MATCH(H$7,PLHIV!$H$9:$AC$9,0)),FORECAST(H$7,E43:G43,E$7:G$7))</f>
        <v>36000</v>
      </c>
      <c r="I43" s="47">
        <f>IF(I$7&lt;='Algorithms &amp; Assumptions'!$C$3,INDEX(PLHIV!$H$10:$AB$249,MATCH($B43&amp;"Adults",PLHIV!$F$10:$F$249,0),MATCH(I$7,PLHIV!$H$9:$AC$9,0)),FORECAST(I$7,F43:H43,F$7:H$7))</f>
        <v>37000</v>
      </c>
      <c r="J43" s="47">
        <f>IF(J$7&lt;='Algorithms &amp; Assumptions'!$C$3,INDEX(PLHIV!$H$10:$AB$249,MATCH($B43&amp;"Adults",PLHIV!$F$10:$F$249,0),MATCH(J$7,PLHIV!$H$9:$AC$9,0)),FORECAST(J$7,G43:I43,G$7:I$7))</f>
        <v>39000</v>
      </c>
      <c r="K43" s="47">
        <f>IF(K$7&lt;='Algorithms &amp; Assumptions'!$C$3,INDEX(PLHIV!$H$10:$AB$249,MATCH($B43&amp;"Adults",PLHIV!$F$10:$F$249,0),MATCH(K$7,PLHIV!$H$9:$AC$9,0)),FORECAST(K$7,H43:J43,H$7:J$7))</f>
        <v>41000</v>
      </c>
      <c r="L43" s="47">
        <f>IF(L$7&lt;='Algorithms &amp; Assumptions'!$C$3,INDEX(PLHIV!$H$10:$AB$249,MATCH($B43&amp;"Adults",PLHIV!$F$10:$F$249,0),MATCH(L$7,PLHIV!$H$9:$AC$9,0)),FORECAST(L$7,I43:K43,I$7:K$7))</f>
        <v>42000</v>
      </c>
      <c r="M43" s="47">
        <f>IF(M$7&lt;='Algorithms &amp; Assumptions'!$C$3,INDEX(PLHIV!$H$10:$AB$249,MATCH($B43&amp;"Adults",PLHIV!$F$10:$F$249,0),MATCH(M$7,PLHIV!$H$9:$AC$9,0)),FORECAST(M$7,J43:L43,J$7:L$7))</f>
        <v>44000</v>
      </c>
      <c r="N43" s="47">
        <f>IF(N$7&lt;='Algorithms &amp; Assumptions'!$C$3,INDEX(PLHIV!$H$10:$AB$249,MATCH($B43&amp;"Adults",PLHIV!$F$10:$F$249,0),MATCH(N$7,PLHIV!$H$9:$AC$9,0)),FORECAST(N$7,K43:M43,K$7:M$7))</f>
        <v>45000</v>
      </c>
      <c r="O43" s="47">
        <f>IF(O$7&lt;='Algorithms &amp; Assumptions'!$C$3,INDEX(PLHIV!$H$10:$AB$249,MATCH($B43&amp;"Adults",PLHIV!$F$10:$F$249,0),MATCH(O$7,PLHIV!$H$9:$AC$9,0)),FORECAST(O$7,L43:N43,L$7:N$7))</f>
        <v>47000</v>
      </c>
      <c r="P43" s="47">
        <f>IF(P$7&lt;='Algorithms &amp; Assumptions'!$C$3,INDEX(PLHIV!$H$10:$AB$249,MATCH($B43&amp;"Adults",PLHIV!$F$10:$F$249,0),MATCH(P$7,PLHIV!$H$9:$AC$9,0)),FORECAST(P$7,M43:O43,M$7:O$7))</f>
        <v>48333.333333333489</v>
      </c>
      <c r="Q43" s="47">
        <f>IF(Q$7&lt;='Algorithms &amp; Assumptions'!$C$3,INDEX(PLHIV!$H$10:$AB$249,MATCH($B43&amp;"Adults",PLHIV!$F$10:$F$249,0),MATCH(Q$7,PLHIV!$H$9:$AC$9,0)),FORECAST(Q$7,N43:P43,N$7:P$7))</f>
        <v>50111.111111111473</v>
      </c>
      <c r="R43" s="47">
        <f>IF(R$7&lt;='Algorithms &amp; Assumptions'!$C$3,INDEX(PLHIV!$H$10:$AB$249,MATCH($B43&amp;"Adults",PLHIV!$F$10:$F$249,0),MATCH(R$7,PLHIV!$H$9:$AC$9,0)),FORECAST(R$7,O43:Q43,O$7:Q$7))</f>
        <v>51592.592592593748</v>
      </c>
      <c r="S43" s="47">
        <f>IF(S$7&lt;='Algorithms &amp; Assumptions'!$C$3,INDEX(PLHIV!$H$10:$AB$249,MATCH($B43&amp;"Adults",PLHIV!$F$10:$F$249,0),MATCH(S$7,PLHIV!$H$9:$AC$9,0)),FORECAST(S$7,P43:R43,P$7:R$7))</f>
        <v>53271.604938273318</v>
      </c>
      <c r="T43" s="47">
        <f>IF(T$7&lt;='Algorithms &amp; Assumptions'!$C$3,INDEX(PLHIV!$H$10:$AB$249,MATCH($B43&amp;"Adults",PLHIV!$F$10:$F$249,0),MATCH(T$7,PLHIV!$H$9:$AC$9,0)),FORECAST(T$7,Q43:S43,Q$7:S$7))</f>
        <v>54818.930041154381</v>
      </c>
      <c r="U43" s="47">
        <f>IF(U$7&lt;='Algorithms &amp; Assumptions'!$C$3,INDEX(PLHIV!$H$10:$AB$249,MATCH($B43&amp;"Adults",PLHIV!$F$10:$F$249,0),MATCH(U$7,PLHIV!$H$9:$AC$9,0)),FORECAST(U$7,R43:T43,R$7:T$7))</f>
        <v>56454.046639234293</v>
      </c>
      <c r="V43" s="47">
        <f>IF(V$7&lt;='Algorithms &amp; Assumptions'!$C$3,INDEX(PLHIV!$H$10:$AB$249,MATCH($B43&amp;"Adults",PLHIV!$F$10:$F$249,0),MATCH(V$7,PLHIV!$H$9:$AC$9,0)),FORECAST(V$7,S43:U43,S$7:U$7))</f>
        <v>58030.635573848616</v>
      </c>
      <c r="W43" s="47">
        <f>IF(W$7&lt;='Algorithms &amp; Assumptions'!$C$3,INDEX(PLHIV!$H$10:$AB$249,MATCH($B43&amp;"Adults",PLHIV!$F$10:$F$249,0),MATCH(W$7,PLHIV!$H$9:$AC$9,0)),FORECAST(W$7,T43:V43,T$7:V$7))</f>
        <v>59646.242950773332</v>
      </c>
    </row>
    <row r="44" spans="2:23" x14ac:dyDescent="0.35">
      <c r="B44" s="18" t="str">
        <f>Countries!B40</f>
        <v>Egypt</v>
      </c>
      <c r="C44" s="47">
        <f>IF(C$7&lt;='Algorithms &amp; Assumptions'!$C$3,INDEX(PLHIV!$H$10:$AB$249,MATCH($B44&amp;"Adults",PLHIV!$F$10:$F$249,0),MATCH(C$7,PLHIV!$H$9:$AC$9,0)),"N/A")</f>
        <v>5000</v>
      </c>
      <c r="D44" s="47">
        <f>IF(D$7&lt;='Algorithms &amp; Assumptions'!$C$3,INDEX(PLHIV!$H$10:$AB$249,MATCH($B44&amp;"Adults",PLHIV!$F$10:$F$249,0),MATCH(D$7,PLHIV!$H$9:$AC$9,0)),"N/A")</f>
        <v>6000</v>
      </c>
      <c r="E44" s="47">
        <f>IF(E$7&lt;='Algorithms &amp; Assumptions'!$C$3,INDEX(PLHIV!$H$10:$AB$249,MATCH($B44&amp;"Adults",PLHIV!$F$10:$F$249,0),MATCH(E$7,PLHIV!$H$9:$AC$9,0)),"N/A")</f>
        <v>7100</v>
      </c>
      <c r="F44" s="47">
        <f>IF(F$7&lt;='Algorithms &amp; Assumptions'!$C$3,INDEX(PLHIV!$H$10:$AB$249,MATCH($B44&amp;"Adults",PLHIV!$F$10:$F$249,0),MATCH(F$7,PLHIV!$H$9:$AC$9,0)),"N/A")</f>
        <v>8500</v>
      </c>
      <c r="G44" s="47">
        <f>IF(G$7&lt;='Algorithms &amp; Assumptions'!$C$3,INDEX(PLHIV!$H$10:$AB$249,MATCH($B44&amp;"Adults",PLHIV!$F$10:$F$249,0),MATCH(G$7,PLHIV!$H$9:$AC$9,0)),FORECAST(G$7,D44:F44,D$7:F$7))</f>
        <v>10000</v>
      </c>
      <c r="H44" s="47">
        <f>IF(H$7&lt;='Algorithms &amp; Assumptions'!$C$3,INDEX(PLHIV!$H$10:$AB$249,MATCH($B44&amp;"Adults",PLHIV!$F$10:$F$249,0),MATCH(H$7,PLHIV!$H$9:$AC$9,0)),FORECAST(H$7,E44:G44,E$7:G$7))</f>
        <v>12000</v>
      </c>
      <c r="I44" s="47">
        <f>IF(I$7&lt;='Algorithms &amp; Assumptions'!$C$3,INDEX(PLHIV!$H$10:$AB$249,MATCH($B44&amp;"Adults",PLHIV!$F$10:$F$249,0),MATCH(I$7,PLHIV!$H$9:$AC$9,0)),FORECAST(I$7,F44:H44,F$7:H$7))</f>
        <v>14000</v>
      </c>
      <c r="J44" s="47">
        <f>IF(J$7&lt;='Algorithms &amp; Assumptions'!$C$3,INDEX(PLHIV!$H$10:$AB$249,MATCH($B44&amp;"Adults",PLHIV!$F$10:$F$249,0),MATCH(J$7,PLHIV!$H$9:$AC$9,0)),FORECAST(J$7,G44:I44,G$7:I$7))</f>
        <v>16000</v>
      </c>
      <c r="K44" s="47">
        <f>IF(K$7&lt;='Algorithms &amp; Assumptions'!$C$3,INDEX(PLHIV!$H$10:$AB$249,MATCH($B44&amp;"Adults",PLHIV!$F$10:$F$249,0),MATCH(K$7,PLHIV!$H$9:$AC$9,0)),FORECAST(K$7,H44:J44,H$7:J$7))</f>
        <v>19000</v>
      </c>
      <c r="L44" s="47">
        <f>IF(L$7&lt;='Algorithms &amp; Assumptions'!$C$3,INDEX(PLHIV!$H$10:$AB$249,MATCH($B44&amp;"Adults",PLHIV!$F$10:$F$249,0),MATCH(L$7,PLHIV!$H$9:$AC$9,0)),FORECAST(L$7,I44:K44,I$7:K$7))</f>
        <v>22000</v>
      </c>
      <c r="M44" s="47">
        <f>IF(M$7&lt;='Algorithms &amp; Assumptions'!$C$3,INDEX(PLHIV!$H$10:$AB$249,MATCH($B44&amp;"Adults",PLHIV!$F$10:$F$249,0),MATCH(M$7,PLHIV!$H$9:$AC$9,0)),FORECAST(M$7,J44:L44,J$7:L$7))</f>
        <v>25000</v>
      </c>
      <c r="N44" s="47">
        <f>IF(N$7&lt;='Algorithms &amp; Assumptions'!$C$3,INDEX(PLHIV!$H$10:$AB$249,MATCH($B44&amp;"Adults",PLHIV!$F$10:$F$249,0),MATCH(N$7,PLHIV!$H$9:$AC$9,0)),FORECAST(N$7,K44:M44,K$7:M$7))</f>
        <v>29000</v>
      </c>
      <c r="O44" s="47">
        <f>IF(O$7&lt;='Algorithms &amp; Assumptions'!$C$3,INDEX(PLHIV!$H$10:$AB$249,MATCH($B44&amp;"Adults",PLHIV!$F$10:$F$249,0),MATCH(O$7,PLHIV!$H$9:$AC$9,0)),FORECAST(O$7,L44:N44,L$7:N$7))</f>
        <v>33000</v>
      </c>
      <c r="P44" s="47">
        <f>IF(P$7&lt;='Algorithms &amp; Assumptions'!$C$3,INDEX(PLHIV!$H$10:$AB$249,MATCH($B44&amp;"Adults",PLHIV!$F$10:$F$249,0),MATCH(P$7,PLHIV!$H$9:$AC$9,0)),FORECAST(P$7,M44:O44,M$7:O$7))</f>
        <v>37000</v>
      </c>
      <c r="Q44" s="47">
        <f>IF(Q$7&lt;='Algorithms &amp; Assumptions'!$C$3,INDEX(PLHIV!$H$10:$AB$249,MATCH($B44&amp;"Adults",PLHIV!$F$10:$F$249,0),MATCH(Q$7,PLHIV!$H$9:$AC$9,0)),FORECAST(Q$7,N44:P44,N$7:P$7))</f>
        <v>41000</v>
      </c>
      <c r="R44" s="47">
        <f>IF(R$7&lt;='Algorithms &amp; Assumptions'!$C$3,INDEX(PLHIV!$H$10:$AB$249,MATCH($B44&amp;"Adults",PLHIV!$F$10:$F$249,0),MATCH(R$7,PLHIV!$H$9:$AC$9,0)),FORECAST(R$7,O44:Q44,O$7:Q$7))</f>
        <v>45000</v>
      </c>
      <c r="S44" s="47">
        <f>IF(S$7&lt;='Algorithms &amp; Assumptions'!$C$3,INDEX(PLHIV!$H$10:$AB$249,MATCH($B44&amp;"Adults",PLHIV!$F$10:$F$249,0),MATCH(S$7,PLHIV!$H$9:$AC$9,0)),FORECAST(S$7,P44:R44,P$7:R$7))</f>
        <v>49000</v>
      </c>
      <c r="T44" s="47">
        <f>IF(T$7&lt;='Algorithms &amp; Assumptions'!$C$3,INDEX(PLHIV!$H$10:$AB$249,MATCH($B44&amp;"Adults",PLHIV!$F$10:$F$249,0),MATCH(T$7,PLHIV!$H$9:$AC$9,0)),FORECAST(T$7,Q44:S44,Q$7:S$7))</f>
        <v>53000</v>
      </c>
      <c r="U44" s="47">
        <f>IF(U$7&lt;='Algorithms &amp; Assumptions'!$C$3,INDEX(PLHIV!$H$10:$AB$249,MATCH($B44&amp;"Adults",PLHIV!$F$10:$F$249,0),MATCH(U$7,PLHIV!$H$9:$AC$9,0)),FORECAST(U$7,R44:T44,R$7:T$7))</f>
        <v>57000</v>
      </c>
      <c r="V44" s="47">
        <f>IF(V$7&lt;='Algorithms &amp; Assumptions'!$C$3,INDEX(PLHIV!$H$10:$AB$249,MATCH($B44&amp;"Adults",PLHIV!$F$10:$F$249,0),MATCH(V$7,PLHIV!$H$9:$AC$9,0)),FORECAST(V$7,S44:U44,S$7:U$7))</f>
        <v>61000</v>
      </c>
      <c r="W44" s="47">
        <f>IF(W$7&lt;='Algorithms &amp; Assumptions'!$C$3,INDEX(PLHIV!$H$10:$AB$249,MATCH($B44&amp;"Adults",PLHIV!$F$10:$F$249,0),MATCH(W$7,PLHIV!$H$9:$AC$9,0)),FORECAST(W$7,T44:V44,T$7:V$7))</f>
        <v>65000</v>
      </c>
    </row>
    <row r="45" spans="2:23" x14ac:dyDescent="0.35">
      <c r="B45" s="18" t="str">
        <f>Countries!B41</f>
        <v>El Salvador</v>
      </c>
      <c r="C45" s="47">
        <f>IF(C$7&lt;='Algorithms &amp; Assumptions'!$C$3,INDEX(PLHIV!$H$10:$AB$249,MATCH($B45&amp;"Adults",PLHIV!$F$10:$F$249,0),MATCH(C$7,PLHIV!$H$9:$AC$9,0)),"N/A")</f>
        <v>20000</v>
      </c>
      <c r="D45" s="47">
        <f>IF(D$7&lt;='Algorithms &amp; Assumptions'!$C$3,INDEX(PLHIV!$H$10:$AB$249,MATCH($B45&amp;"Adults",PLHIV!$F$10:$F$249,0),MATCH(D$7,PLHIV!$H$9:$AC$9,0)),"N/A")</f>
        <v>20000</v>
      </c>
      <c r="E45" s="47">
        <f>IF(E$7&lt;='Algorithms &amp; Assumptions'!$C$3,INDEX(PLHIV!$H$10:$AB$249,MATCH($B45&amp;"Adults",PLHIV!$F$10:$F$249,0),MATCH(E$7,PLHIV!$H$9:$AC$9,0)),"N/A")</f>
        <v>21000</v>
      </c>
      <c r="F45" s="47">
        <f>IF(F$7&lt;='Algorithms &amp; Assumptions'!$C$3,INDEX(PLHIV!$H$10:$AB$249,MATCH($B45&amp;"Adults",PLHIV!$F$10:$F$249,0),MATCH(F$7,PLHIV!$H$9:$AC$9,0)),"N/A")</f>
        <v>21000</v>
      </c>
      <c r="G45" s="47">
        <f>IF(G$7&lt;='Algorithms &amp; Assumptions'!$C$3,INDEX(PLHIV!$H$10:$AB$249,MATCH($B45&amp;"Adults",PLHIV!$F$10:$F$249,0),MATCH(G$7,PLHIV!$H$9:$AC$9,0)),FORECAST(G$7,D45:F45,D$7:F$7))</f>
        <v>22000</v>
      </c>
      <c r="H45" s="47">
        <f>IF(H$7&lt;='Algorithms &amp; Assumptions'!$C$3,INDEX(PLHIV!$H$10:$AB$249,MATCH($B45&amp;"Adults",PLHIV!$F$10:$F$249,0),MATCH(H$7,PLHIV!$H$9:$AC$9,0)),FORECAST(H$7,E45:G45,E$7:G$7))</f>
        <v>22000</v>
      </c>
      <c r="I45" s="47">
        <f>IF(I$7&lt;='Algorithms &amp; Assumptions'!$C$3,INDEX(PLHIV!$H$10:$AB$249,MATCH($B45&amp;"Adults",PLHIV!$F$10:$F$249,0),MATCH(I$7,PLHIV!$H$9:$AC$9,0)),FORECAST(I$7,F45:H45,F$7:H$7))</f>
        <v>22000</v>
      </c>
      <c r="J45" s="47">
        <f>IF(J$7&lt;='Algorithms &amp; Assumptions'!$C$3,INDEX(PLHIV!$H$10:$AB$249,MATCH($B45&amp;"Adults",PLHIV!$F$10:$F$249,0),MATCH(J$7,PLHIV!$H$9:$AC$9,0)),FORECAST(J$7,G45:I45,G$7:I$7))</f>
        <v>22000</v>
      </c>
      <c r="K45" s="47">
        <f>IF(K$7&lt;='Algorithms &amp; Assumptions'!$C$3,INDEX(PLHIV!$H$10:$AB$249,MATCH($B45&amp;"Adults",PLHIV!$F$10:$F$249,0),MATCH(K$7,PLHIV!$H$9:$AC$9,0)),FORECAST(K$7,H45:J45,H$7:J$7))</f>
        <v>22000</v>
      </c>
      <c r="L45" s="47">
        <f>IF(L$7&lt;='Algorithms &amp; Assumptions'!$C$3,INDEX(PLHIV!$H$10:$AB$249,MATCH($B45&amp;"Adults",PLHIV!$F$10:$F$249,0),MATCH(L$7,PLHIV!$H$9:$AC$9,0)),FORECAST(L$7,I45:K45,I$7:K$7))</f>
        <v>22000</v>
      </c>
      <c r="M45" s="47">
        <f>IF(M$7&lt;='Algorithms &amp; Assumptions'!$C$3,INDEX(PLHIV!$H$10:$AB$249,MATCH($B45&amp;"Adults",PLHIV!$F$10:$F$249,0),MATCH(M$7,PLHIV!$H$9:$AC$9,0)),FORECAST(M$7,J45:L45,J$7:L$7))</f>
        <v>22000</v>
      </c>
      <c r="N45" s="47">
        <f>IF(N$7&lt;='Algorithms &amp; Assumptions'!$C$3,INDEX(PLHIV!$H$10:$AB$249,MATCH($B45&amp;"Adults",PLHIV!$F$10:$F$249,0),MATCH(N$7,PLHIV!$H$9:$AC$9,0)),FORECAST(N$7,K45:M45,K$7:M$7))</f>
        <v>22000</v>
      </c>
      <c r="O45" s="47">
        <f>IF(O$7&lt;='Algorithms &amp; Assumptions'!$C$3,INDEX(PLHIV!$H$10:$AB$249,MATCH($B45&amp;"Adults",PLHIV!$F$10:$F$249,0),MATCH(O$7,PLHIV!$H$9:$AC$9,0)),FORECAST(O$7,L45:N45,L$7:N$7))</f>
        <v>22000</v>
      </c>
      <c r="P45" s="47">
        <f>IF(P$7&lt;='Algorithms &amp; Assumptions'!$C$3,INDEX(PLHIV!$H$10:$AB$249,MATCH($B45&amp;"Adults",PLHIV!$F$10:$F$249,0),MATCH(P$7,PLHIV!$H$9:$AC$9,0)),FORECAST(P$7,M45:O45,M$7:O$7))</f>
        <v>22000</v>
      </c>
      <c r="Q45" s="47">
        <f>IF(Q$7&lt;='Algorithms &amp; Assumptions'!$C$3,INDEX(PLHIV!$H$10:$AB$249,MATCH($B45&amp;"Adults",PLHIV!$F$10:$F$249,0),MATCH(Q$7,PLHIV!$H$9:$AC$9,0)),FORECAST(Q$7,N45:P45,N$7:P$7))</f>
        <v>22000</v>
      </c>
      <c r="R45" s="47">
        <f>IF(R$7&lt;='Algorithms &amp; Assumptions'!$C$3,INDEX(PLHIV!$H$10:$AB$249,MATCH($B45&amp;"Adults",PLHIV!$F$10:$F$249,0),MATCH(R$7,PLHIV!$H$9:$AC$9,0)),FORECAST(R$7,O45:Q45,O$7:Q$7))</f>
        <v>22000</v>
      </c>
      <c r="S45" s="47">
        <f>IF(S$7&lt;='Algorithms &amp; Assumptions'!$C$3,INDEX(PLHIV!$H$10:$AB$249,MATCH($B45&amp;"Adults",PLHIV!$F$10:$F$249,0),MATCH(S$7,PLHIV!$H$9:$AC$9,0)),FORECAST(S$7,P45:R45,P$7:R$7))</f>
        <v>22000</v>
      </c>
      <c r="T45" s="47">
        <f>IF(T$7&lt;='Algorithms &amp; Assumptions'!$C$3,INDEX(PLHIV!$H$10:$AB$249,MATCH($B45&amp;"Adults",PLHIV!$F$10:$F$249,0),MATCH(T$7,PLHIV!$H$9:$AC$9,0)),FORECAST(T$7,Q45:S45,Q$7:S$7))</f>
        <v>22000</v>
      </c>
      <c r="U45" s="47">
        <f>IF(U$7&lt;='Algorithms &amp; Assumptions'!$C$3,INDEX(PLHIV!$H$10:$AB$249,MATCH($B45&amp;"Adults",PLHIV!$F$10:$F$249,0),MATCH(U$7,PLHIV!$H$9:$AC$9,0)),FORECAST(U$7,R45:T45,R$7:T$7))</f>
        <v>22000</v>
      </c>
      <c r="V45" s="47">
        <f>IF(V$7&lt;='Algorithms &amp; Assumptions'!$C$3,INDEX(PLHIV!$H$10:$AB$249,MATCH($B45&amp;"Adults",PLHIV!$F$10:$F$249,0),MATCH(V$7,PLHIV!$H$9:$AC$9,0)),FORECAST(V$7,S45:U45,S$7:U$7))</f>
        <v>22000</v>
      </c>
      <c r="W45" s="47">
        <f>IF(W$7&lt;='Algorithms &amp; Assumptions'!$C$3,INDEX(PLHIV!$H$10:$AB$249,MATCH($B45&amp;"Adults",PLHIV!$F$10:$F$249,0),MATCH(W$7,PLHIV!$H$9:$AC$9,0)),FORECAST(W$7,T45:V45,T$7:V$7))</f>
        <v>22000</v>
      </c>
    </row>
    <row r="46" spans="2:23" x14ac:dyDescent="0.35">
      <c r="B46" s="18" t="str">
        <f>Countries!B42</f>
        <v>Equatorial Guinea</v>
      </c>
      <c r="C46" s="47">
        <f>IF(C$7&lt;='Algorithms &amp; Assumptions'!$C$3,INDEX(PLHIV!$H$10:$AB$249,MATCH($B46&amp;"Adults",PLHIV!$F$10:$F$249,0),MATCH(C$7,PLHIV!$H$9:$AC$9,0)),"N/A")</f>
        <v>37000</v>
      </c>
      <c r="D46" s="47">
        <f>IF(D$7&lt;='Algorithms &amp; Assumptions'!$C$3,INDEX(PLHIV!$H$10:$AB$249,MATCH($B46&amp;"Adults",PLHIV!$F$10:$F$249,0),MATCH(D$7,PLHIV!$H$9:$AC$9,0)),"N/A")</f>
        <v>39000</v>
      </c>
      <c r="E46" s="47">
        <f>IF(E$7&lt;='Algorithms &amp; Assumptions'!$C$3,INDEX(PLHIV!$H$10:$AB$249,MATCH($B46&amp;"Adults",PLHIV!$F$10:$F$249,0),MATCH(E$7,PLHIV!$H$9:$AC$9,0)),"N/A")</f>
        <v>42000</v>
      </c>
      <c r="F46" s="47">
        <f>IF(F$7&lt;='Algorithms &amp; Assumptions'!$C$3,INDEX(PLHIV!$H$10:$AB$249,MATCH($B46&amp;"Adults",PLHIV!$F$10:$F$249,0),MATCH(F$7,PLHIV!$H$9:$AC$9,0)),"N/A")</f>
        <v>45000</v>
      </c>
      <c r="G46" s="47">
        <f>IF(G$7&lt;='Algorithms &amp; Assumptions'!$C$3,INDEX(PLHIV!$H$10:$AB$249,MATCH($B46&amp;"Adults",PLHIV!$F$10:$F$249,0),MATCH(G$7,PLHIV!$H$9:$AC$9,0)),FORECAST(G$7,D46:F46,D$7:F$7))</f>
        <v>48000</v>
      </c>
      <c r="H46" s="47">
        <f>IF(H$7&lt;='Algorithms &amp; Assumptions'!$C$3,INDEX(PLHIV!$H$10:$AB$249,MATCH($B46&amp;"Adults",PLHIV!$F$10:$F$249,0),MATCH(H$7,PLHIV!$H$9:$AC$9,0)),FORECAST(H$7,E46:G46,E$7:G$7))</f>
        <v>51000</v>
      </c>
      <c r="I46" s="47">
        <f>IF(I$7&lt;='Algorithms &amp; Assumptions'!$C$3,INDEX(PLHIV!$H$10:$AB$249,MATCH($B46&amp;"Adults",PLHIV!$F$10:$F$249,0),MATCH(I$7,PLHIV!$H$9:$AC$9,0)),FORECAST(I$7,F46:H46,F$7:H$7))</f>
        <v>54000</v>
      </c>
      <c r="J46" s="47">
        <f>IF(J$7&lt;='Algorithms &amp; Assumptions'!$C$3,INDEX(PLHIV!$H$10:$AB$249,MATCH($B46&amp;"Adults",PLHIV!$F$10:$F$249,0),MATCH(J$7,PLHIV!$H$9:$AC$9,0)),FORECAST(J$7,G46:I46,G$7:I$7))</f>
        <v>57000</v>
      </c>
      <c r="K46" s="47">
        <f>IF(K$7&lt;='Algorithms &amp; Assumptions'!$C$3,INDEX(PLHIV!$H$10:$AB$249,MATCH($B46&amp;"Adults",PLHIV!$F$10:$F$249,0),MATCH(K$7,PLHIV!$H$9:$AC$9,0)),FORECAST(K$7,H46:J46,H$7:J$7))</f>
        <v>59000</v>
      </c>
      <c r="L46" s="47">
        <f>IF(L$7&lt;='Algorithms &amp; Assumptions'!$C$3,INDEX(PLHIV!$H$10:$AB$249,MATCH($B46&amp;"Adults",PLHIV!$F$10:$F$249,0),MATCH(L$7,PLHIV!$H$9:$AC$9,0)),FORECAST(L$7,I46:K46,I$7:K$7))</f>
        <v>62000</v>
      </c>
      <c r="M46" s="47">
        <f>IF(M$7&lt;='Algorithms &amp; Assumptions'!$C$3,INDEX(PLHIV!$H$10:$AB$249,MATCH($B46&amp;"Adults",PLHIV!$F$10:$F$249,0),MATCH(M$7,PLHIV!$H$9:$AC$9,0)),FORECAST(M$7,J46:L46,J$7:L$7))</f>
        <v>64000</v>
      </c>
      <c r="N46" s="47">
        <f>IF(N$7&lt;='Algorithms &amp; Assumptions'!$C$3,INDEX(PLHIV!$H$10:$AB$249,MATCH($B46&amp;"Adults",PLHIV!$F$10:$F$249,0),MATCH(N$7,PLHIV!$H$9:$AC$9,0)),FORECAST(N$7,K46:M46,K$7:M$7))</f>
        <v>66000</v>
      </c>
      <c r="O46" s="47">
        <f>IF(O$7&lt;='Algorithms &amp; Assumptions'!$C$3,INDEX(PLHIV!$H$10:$AB$249,MATCH($B46&amp;"Adults",PLHIV!$F$10:$F$249,0),MATCH(O$7,PLHIV!$H$9:$AC$9,0)),FORECAST(O$7,L46:N46,L$7:N$7))</f>
        <v>68000</v>
      </c>
      <c r="P46" s="47">
        <f>IF(P$7&lt;='Algorithms &amp; Assumptions'!$C$3,INDEX(PLHIV!$H$10:$AB$249,MATCH($B46&amp;"Adults",PLHIV!$F$10:$F$249,0),MATCH(P$7,PLHIV!$H$9:$AC$9,0)),FORECAST(P$7,M46:O46,M$7:O$7))</f>
        <v>70000</v>
      </c>
      <c r="Q46" s="47">
        <f>IF(Q$7&lt;='Algorithms &amp; Assumptions'!$C$3,INDEX(PLHIV!$H$10:$AB$249,MATCH($B46&amp;"Adults",PLHIV!$F$10:$F$249,0),MATCH(Q$7,PLHIV!$H$9:$AC$9,0)),FORECAST(Q$7,N46:P46,N$7:P$7))</f>
        <v>72000</v>
      </c>
      <c r="R46" s="47">
        <f>IF(R$7&lt;='Algorithms &amp; Assumptions'!$C$3,INDEX(PLHIV!$H$10:$AB$249,MATCH($B46&amp;"Adults",PLHIV!$F$10:$F$249,0),MATCH(R$7,PLHIV!$H$9:$AC$9,0)),FORECAST(R$7,O46:Q46,O$7:Q$7))</f>
        <v>74000</v>
      </c>
      <c r="S46" s="47">
        <f>IF(S$7&lt;='Algorithms &amp; Assumptions'!$C$3,INDEX(PLHIV!$H$10:$AB$249,MATCH($B46&amp;"Adults",PLHIV!$F$10:$F$249,0),MATCH(S$7,PLHIV!$H$9:$AC$9,0)),FORECAST(S$7,P46:R46,P$7:R$7))</f>
        <v>76000</v>
      </c>
      <c r="T46" s="47">
        <f>IF(T$7&lt;='Algorithms &amp; Assumptions'!$C$3,INDEX(PLHIV!$H$10:$AB$249,MATCH($B46&amp;"Adults",PLHIV!$F$10:$F$249,0),MATCH(T$7,PLHIV!$H$9:$AC$9,0)),FORECAST(T$7,Q46:S46,Q$7:S$7))</f>
        <v>78000</v>
      </c>
      <c r="U46" s="47">
        <f>IF(U$7&lt;='Algorithms &amp; Assumptions'!$C$3,INDEX(PLHIV!$H$10:$AB$249,MATCH($B46&amp;"Adults",PLHIV!$F$10:$F$249,0),MATCH(U$7,PLHIV!$H$9:$AC$9,0)),FORECAST(U$7,R46:T46,R$7:T$7))</f>
        <v>80000</v>
      </c>
      <c r="V46" s="47">
        <f>IF(V$7&lt;='Algorithms &amp; Assumptions'!$C$3,INDEX(PLHIV!$H$10:$AB$249,MATCH($B46&amp;"Adults",PLHIV!$F$10:$F$249,0),MATCH(V$7,PLHIV!$H$9:$AC$9,0)),FORECAST(V$7,S46:U46,S$7:U$7))</f>
        <v>82000</v>
      </c>
      <c r="W46" s="47">
        <f>IF(W$7&lt;='Algorithms &amp; Assumptions'!$C$3,INDEX(PLHIV!$H$10:$AB$249,MATCH($B46&amp;"Adults",PLHIV!$F$10:$F$249,0),MATCH(W$7,PLHIV!$H$9:$AC$9,0)),FORECAST(W$7,T46:V46,T$7:V$7))</f>
        <v>84000</v>
      </c>
    </row>
    <row r="47" spans="2:23" x14ac:dyDescent="0.35">
      <c r="B47" s="18" t="str">
        <f>Countries!B43</f>
        <v>Eritrea</v>
      </c>
      <c r="C47" s="47">
        <f>IF(C$7&lt;='Algorithms &amp; Assumptions'!$C$3,INDEX(PLHIV!$H$10:$AB$249,MATCH($B47&amp;"Adults",PLHIV!$F$10:$F$249,0),MATCH(C$7,PLHIV!$H$9:$AC$9,0)),"N/A")</f>
        <v>15000</v>
      </c>
      <c r="D47" s="47">
        <f>IF(D$7&lt;='Algorithms &amp; Assumptions'!$C$3,INDEX(PLHIV!$H$10:$AB$249,MATCH($B47&amp;"Adults",PLHIV!$F$10:$F$249,0),MATCH(D$7,PLHIV!$H$9:$AC$9,0)),"N/A")</f>
        <v>15000</v>
      </c>
      <c r="E47" s="47">
        <f>IF(E$7&lt;='Algorithms &amp; Assumptions'!$C$3,INDEX(PLHIV!$H$10:$AB$249,MATCH($B47&amp;"Adults",PLHIV!$F$10:$F$249,0),MATCH(E$7,PLHIV!$H$9:$AC$9,0)),"N/A")</f>
        <v>15000</v>
      </c>
      <c r="F47" s="47">
        <f>IF(F$7&lt;='Algorithms &amp; Assumptions'!$C$3,INDEX(PLHIV!$H$10:$AB$249,MATCH($B47&amp;"Adults",PLHIV!$F$10:$F$249,0),MATCH(F$7,PLHIV!$H$9:$AC$9,0)),"N/A")</f>
        <v>14000</v>
      </c>
      <c r="G47" s="47">
        <f>IF(G$7&lt;='Algorithms &amp; Assumptions'!$C$3,INDEX(PLHIV!$H$10:$AB$249,MATCH($B47&amp;"Adults",PLHIV!$F$10:$F$249,0),MATCH(G$7,PLHIV!$H$9:$AC$9,0)),FORECAST(G$7,D47:F47,D$7:F$7))</f>
        <v>14000</v>
      </c>
      <c r="H47" s="47">
        <f>IF(H$7&lt;='Algorithms &amp; Assumptions'!$C$3,INDEX(PLHIV!$H$10:$AB$249,MATCH($B47&amp;"Adults",PLHIV!$F$10:$F$249,0),MATCH(H$7,PLHIV!$H$9:$AC$9,0)),FORECAST(H$7,E47:G47,E$7:G$7))</f>
        <v>14000</v>
      </c>
      <c r="I47" s="47">
        <f>IF(I$7&lt;='Algorithms &amp; Assumptions'!$C$3,INDEX(PLHIV!$H$10:$AB$249,MATCH($B47&amp;"Adults",PLHIV!$F$10:$F$249,0),MATCH(I$7,PLHIV!$H$9:$AC$9,0)),FORECAST(I$7,F47:H47,F$7:H$7))</f>
        <v>13000</v>
      </c>
      <c r="J47" s="47">
        <f>IF(J$7&lt;='Algorithms &amp; Assumptions'!$C$3,INDEX(PLHIV!$H$10:$AB$249,MATCH($B47&amp;"Adults",PLHIV!$F$10:$F$249,0),MATCH(J$7,PLHIV!$H$9:$AC$9,0)),FORECAST(J$7,G47:I47,G$7:I$7))</f>
        <v>13000</v>
      </c>
      <c r="K47" s="47">
        <f>IF(K$7&lt;='Algorithms &amp; Assumptions'!$C$3,INDEX(PLHIV!$H$10:$AB$249,MATCH($B47&amp;"Adults",PLHIV!$F$10:$F$249,0),MATCH(K$7,PLHIV!$H$9:$AC$9,0)),FORECAST(K$7,H47:J47,H$7:J$7))</f>
        <v>13000</v>
      </c>
      <c r="L47" s="47">
        <f>IF(L$7&lt;='Algorithms &amp; Assumptions'!$C$3,INDEX(PLHIV!$H$10:$AB$249,MATCH($B47&amp;"Adults",PLHIV!$F$10:$F$249,0),MATCH(L$7,PLHIV!$H$9:$AC$9,0)),FORECAST(L$7,I47:K47,I$7:K$7))</f>
        <v>13000</v>
      </c>
      <c r="M47" s="47">
        <f>IF(M$7&lt;='Algorithms &amp; Assumptions'!$C$3,INDEX(PLHIV!$H$10:$AB$249,MATCH($B47&amp;"Adults",PLHIV!$F$10:$F$249,0),MATCH(M$7,PLHIV!$H$9:$AC$9,0)),FORECAST(M$7,J47:L47,J$7:L$7))</f>
        <v>12000</v>
      </c>
      <c r="N47" s="47">
        <f>IF(N$7&lt;='Algorithms &amp; Assumptions'!$C$3,INDEX(PLHIV!$H$10:$AB$249,MATCH($B47&amp;"Adults",PLHIV!$F$10:$F$249,0),MATCH(N$7,PLHIV!$H$9:$AC$9,0)),FORECAST(N$7,K47:M47,K$7:M$7))</f>
        <v>12000</v>
      </c>
      <c r="O47" s="47">
        <f>IF(O$7&lt;='Algorithms &amp; Assumptions'!$C$3,INDEX(PLHIV!$H$10:$AB$249,MATCH($B47&amp;"Adults",PLHIV!$F$10:$F$249,0),MATCH(O$7,PLHIV!$H$9:$AC$9,0)),FORECAST(O$7,L47:N47,L$7:N$7))</f>
        <v>12000</v>
      </c>
      <c r="P47" s="47">
        <f>IF(P$7&lt;='Algorithms &amp; Assumptions'!$C$3,INDEX(PLHIV!$H$10:$AB$249,MATCH($B47&amp;"Adults",PLHIV!$F$10:$F$249,0),MATCH(P$7,PLHIV!$H$9:$AC$9,0)),FORECAST(P$7,M47:O47,M$7:O$7))</f>
        <v>12000</v>
      </c>
      <c r="Q47" s="47">
        <f>IF(Q$7&lt;='Algorithms &amp; Assumptions'!$C$3,INDEX(PLHIV!$H$10:$AB$249,MATCH($B47&amp;"Adults",PLHIV!$F$10:$F$249,0),MATCH(Q$7,PLHIV!$H$9:$AC$9,0)),FORECAST(Q$7,N47:P47,N$7:P$7))</f>
        <v>12000</v>
      </c>
      <c r="R47" s="47">
        <f>IF(R$7&lt;='Algorithms &amp; Assumptions'!$C$3,INDEX(PLHIV!$H$10:$AB$249,MATCH($B47&amp;"Adults",PLHIV!$F$10:$F$249,0),MATCH(R$7,PLHIV!$H$9:$AC$9,0)),FORECAST(R$7,O47:Q47,O$7:Q$7))</f>
        <v>12000</v>
      </c>
      <c r="S47" s="47">
        <f>IF(S$7&lt;='Algorithms &amp; Assumptions'!$C$3,INDEX(PLHIV!$H$10:$AB$249,MATCH($B47&amp;"Adults",PLHIV!$F$10:$F$249,0),MATCH(S$7,PLHIV!$H$9:$AC$9,0)),FORECAST(S$7,P47:R47,P$7:R$7))</f>
        <v>12000</v>
      </c>
      <c r="T47" s="47">
        <f>IF(T$7&lt;='Algorithms &amp; Assumptions'!$C$3,INDEX(PLHIV!$H$10:$AB$249,MATCH($B47&amp;"Adults",PLHIV!$F$10:$F$249,0),MATCH(T$7,PLHIV!$H$9:$AC$9,0)),FORECAST(T$7,Q47:S47,Q$7:S$7))</f>
        <v>12000</v>
      </c>
      <c r="U47" s="47">
        <f>IF(U$7&lt;='Algorithms &amp; Assumptions'!$C$3,INDEX(PLHIV!$H$10:$AB$249,MATCH($B47&amp;"Adults",PLHIV!$F$10:$F$249,0),MATCH(U$7,PLHIV!$H$9:$AC$9,0)),FORECAST(U$7,R47:T47,R$7:T$7))</f>
        <v>12000</v>
      </c>
      <c r="V47" s="47">
        <f>IF(V$7&lt;='Algorithms &amp; Assumptions'!$C$3,INDEX(PLHIV!$H$10:$AB$249,MATCH($B47&amp;"Adults",PLHIV!$F$10:$F$249,0),MATCH(V$7,PLHIV!$H$9:$AC$9,0)),FORECAST(V$7,S47:U47,S$7:U$7))</f>
        <v>12000</v>
      </c>
      <c r="W47" s="47">
        <f>IF(W$7&lt;='Algorithms &amp; Assumptions'!$C$3,INDEX(PLHIV!$H$10:$AB$249,MATCH($B47&amp;"Adults",PLHIV!$F$10:$F$249,0),MATCH(W$7,PLHIV!$H$9:$AC$9,0)),FORECAST(W$7,T47:V47,T$7:V$7))</f>
        <v>12000</v>
      </c>
    </row>
    <row r="48" spans="2:23" x14ac:dyDescent="0.35">
      <c r="B48" s="18" t="str">
        <f>Countries!B44</f>
        <v>Eswatini</v>
      </c>
      <c r="C48" s="47">
        <f>IF(C$7&lt;='Algorithms &amp; Assumptions'!$C$3,INDEX(PLHIV!$H$10:$AB$249,MATCH($B48&amp;"Adults",PLHIV!$F$10:$F$249,0),MATCH(C$7,PLHIV!$H$9:$AC$9,0)),"N/A")</f>
        <v>180000</v>
      </c>
      <c r="D48" s="47">
        <f>IF(D$7&lt;='Algorithms &amp; Assumptions'!$C$3,INDEX(PLHIV!$H$10:$AB$249,MATCH($B48&amp;"Adults",PLHIV!$F$10:$F$249,0),MATCH(D$7,PLHIV!$H$9:$AC$9,0)),"N/A")</f>
        <v>180000</v>
      </c>
      <c r="E48" s="47">
        <f>IF(E$7&lt;='Algorithms &amp; Assumptions'!$C$3,INDEX(PLHIV!$H$10:$AB$249,MATCH($B48&amp;"Adults",PLHIV!$F$10:$F$249,0),MATCH(E$7,PLHIV!$H$9:$AC$9,0)),"N/A")</f>
        <v>190000</v>
      </c>
      <c r="F48" s="47">
        <f>IF(F$7&lt;='Algorithms &amp; Assumptions'!$C$3,INDEX(PLHIV!$H$10:$AB$249,MATCH($B48&amp;"Adults",PLHIV!$F$10:$F$249,0),MATCH(F$7,PLHIV!$H$9:$AC$9,0)),"N/A")</f>
        <v>200000</v>
      </c>
      <c r="G48" s="47">
        <f>IF(G$7&lt;='Algorithms &amp; Assumptions'!$C$3,INDEX(PLHIV!$H$10:$AB$249,MATCH($B48&amp;"Adults",PLHIV!$F$10:$F$249,0),MATCH(G$7,PLHIV!$H$9:$AC$9,0)),FORECAST(G$7,D48:F48,D$7:F$7))</f>
        <v>200000</v>
      </c>
      <c r="H48" s="47">
        <f>IF(H$7&lt;='Algorithms &amp; Assumptions'!$C$3,INDEX(PLHIV!$H$10:$AB$249,MATCH($B48&amp;"Adults",PLHIV!$F$10:$F$249,0),MATCH(H$7,PLHIV!$H$9:$AC$9,0)),FORECAST(H$7,E48:G48,E$7:G$7))</f>
        <v>210000</v>
      </c>
      <c r="I48" s="47">
        <f>IF(I$7&lt;='Algorithms &amp; Assumptions'!$C$3,INDEX(PLHIV!$H$10:$AB$249,MATCH($B48&amp;"Adults",PLHIV!$F$10:$F$249,0),MATCH(I$7,PLHIV!$H$9:$AC$9,0)),FORECAST(I$7,F48:H48,F$7:H$7))</f>
        <v>210000</v>
      </c>
      <c r="J48" s="47">
        <f>IF(J$7&lt;='Algorithms &amp; Assumptions'!$C$3,INDEX(PLHIV!$H$10:$AB$249,MATCH($B48&amp;"Adults",PLHIV!$F$10:$F$249,0),MATCH(J$7,PLHIV!$H$9:$AC$9,0)),FORECAST(J$7,G48:I48,G$7:I$7))</f>
        <v>210000</v>
      </c>
      <c r="K48" s="47">
        <f>IF(K$7&lt;='Algorithms &amp; Assumptions'!$C$3,INDEX(PLHIV!$H$10:$AB$249,MATCH($B48&amp;"Adults",PLHIV!$F$10:$F$249,0),MATCH(K$7,PLHIV!$H$9:$AC$9,0)),FORECAST(K$7,H48:J48,H$7:J$7))</f>
        <v>210000</v>
      </c>
      <c r="L48" s="47">
        <f>IF(L$7&lt;='Algorithms &amp; Assumptions'!$C$3,INDEX(PLHIV!$H$10:$AB$249,MATCH($B48&amp;"Adults",PLHIV!$F$10:$F$249,0),MATCH(L$7,PLHIV!$H$9:$AC$9,0)),FORECAST(L$7,I48:K48,I$7:K$7))</f>
        <v>220000</v>
      </c>
      <c r="M48" s="47">
        <f>IF(M$7&lt;='Algorithms &amp; Assumptions'!$C$3,INDEX(PLHIV!$H$10:$AB$249,MATCH($B48&amp;"Adults",PLHIV!$F$10:$F$249,0),MATCH(M$7,PLHIV!$H$9:$AC$9,0)),FORECAST(M$7,J48:L48,J$7:L$7))</f>
        <v>220000</v>
      </c>
      <c r="N48" s="47">
        <f>IF(N$7&lt;='Algorithms &amp; Assumptions'!$C$3,INDEX(PLHIV!$H$10:$AB$249,MATCH($B48&amp;"Adults",PLHIV!$F$10:$F$249,0),MATCH(N$7,PLHIV!$H$9:$AC$9,0)),FORECAST(N$7,K48:M48,K$7:M$7))</f>
        <v>220000</v>
      </c>
      <c r="O48" s="47">
        <f>IF(O$7&lt;='Algorithms &amp; Assumptions'!$C$3,INDEX(PLHIV!$H$10:$AB$249,MATCH($B48&amp;"Adults",PLHIV!$F$10:$F$249,0),MATCH(O$7,PLHIV!$H$9:$AC$9,0)),FORECAST(O$7,L48:N48,L$7:N$7))</f>
        <v>220000</v>
      </c>
      <c r="P48" s="47">
        <f>IF(P$7&lt;='Algorithms &amp; Assumptions'!$C$3,INDEX(PLHIV!$H$10:$AB$249,MATCH($B48&amp;"Adults",PLHIV!$F$10:$F$249,0),MATCH(P$7,PLHIV!$H$9:$AC$9,0)),FORECAST(P$7,M48:O48,M$7:O$7))</f>
        <v>220000</v>
      </c>
      <c r="Q48" s="47">
        <f>IF(Q$7&lt;='Algorithms &amp; Assumptions'!$C$3,INDEX(PLHIV!$H$10:$AB$249,MATCH($B48&amp;"Adults",PLHIV!$F$10:$F$249,0),MATCH(Q$7,PLHIV!$H$9:$AC$9,0)),FORECAST(Q$7,N48:P48,N$7:P$7))</f>
        <v>220000</v>
      </c>
      <c r="R48" s="47">
        <f>IF(R$7&lt;='Algorithms &amp; Assumptions'!$C$3,INDEX(PLHIV!$H$10:$AB$249,MATCH($B48&amp;"Adults",PLHIV!$F$10:$F$249,0),MATCH(R$7,PLHIV!$H$9:$AC$9,0)),FORECAST(R$7,O48:Q48,O$7:Q$7))</f>
        <v>220000</v>
      </c>
      <c r="S48" s="47">
        <f>IF(S$7&lt;='Algorithms &amp; Assumptions'!$C$3,INDEX(PLHIV!$H$10:$AB$249,MATCH($B48&amp;"Adults",PLHIV!$F$10:$F$249,0),MATCH(S$7,PLHIV!$H$9:$AC$9,0)),FORECAST(S$7,P48:R48,P$7:R$7))</f>
        <v>220000</v>
      </c>
      <c r="T48" s="47">
        <f>IF(T$7&lt;='Algorithms &amp; Assumptions'!$C$3,INDEX(PLHIV!$H$10:$AB$249,MATCH($B48&amp;"Adults",PLHIV!$F$10:$F$249,0),MATCH(T$7,PLHIV!$H$9:$AC$9,0)),FORECAST(T$7,Q48:S48,Q$7:S$7))</f>
        <v>220000</v>
      </c>
      <c r="U48" s="47">
        <f>IF(U$7&lt;='Algorithms &amp; Assumptions'!$C$3,INDEX(PLHIV!$H$10:$AB$249,MATCH($B48&amp;"Adults",PLHIV!$F$10:$F$249,0),MATCH(U$7,PLHIV!$H$9:$AC$9,0)),FORECAST(U$7,R48:T48,R$7:T$7))</f>
        <v>220000</v>
      </c>
      <c r="V48" s="47">
        <f>IF(V$7&lt;='Algorithms &amp; Assumptions'!$C$3,INDEX(PLHIV!$H$10:$AB$249,MATCH($B48&amp;"Adults",PLHIV!$F$10:$F$249,0),MATCH(V$7,PLHIV!$H$9:$AC$9,0)),FORECAST(V$7,S48:U48,S$7:U$7))</f>
        <v>220000</v>
      </c>
      <c r="W48" s="47">
        <f>IF(W$7&lt;='Algorithms &amp; Assumptions'!$C$3,INDEX(PLHIV!$H$10:$AB$249,MATCH($B48&amp;"Adults",PLHIV!$F$10:$F$249,0),MATCH(W$7,PLHIV!$H$9:$AC$9,0)),FORECAST(W$7,T48:V48,T$7:V$7))</f>
        <v>220000</v>
      </c>
    </row>
    <row r="49" spans="2:23" x14ac:dyDescent="0.35">
      <c r="B49" s="18" t="str">
        <f>Countries!B45</f>
        <v>Ethiopia</v>
      </c>
      <c r="C49" s="47">
        <f>IF(C$7&lt;='Algorithms &amp; Assumptions'!$C$3,INDEX(PLHIV!$H$10:$AB$249,MATCH($B49&amp;"Adults",PLHIV!$F$10:$F$249,0),MATCH(C$7,PLHIV!$H$9:$AC$9,0)),"N/A")</f>
        <v>570000</v>
      </c>
      <c r="D49" s="47">
        <f>IF(D$7&lt;='Algorithms &amp; Assumptions'!$C$3,INDEX(PLHIV!$H$10:$AB$249,MATCH($B49&amp;"Adults",PLHIV!$F$10:$F$249,0),MATCH(D$7,PLHIV!$H$9:$AC$9,0)),"N/A")</f>
        <v>570000</v>
      </c>
      <c r="E49" s="47">
        <f>IF(E$7&lt;='Algorithms &amp; Assumptions'!$C$3,INDEX(PLHIV!$H$10:$AB$249,MATCH($B49&amp;"Adults",PLHIV!$F$10:$F$249,0),MATCH(E$7,PLHIV!$H$9:$AC$9,0)),"N/A")</f>
        <v>580000</v>
      </c>
      <c r="F49" s="47">
        <f>IF(F$7&lt;='Algorithms &amp; Assumptions'!$C$3,INDEX(PLHIV!$H$10:$AB$249,MATCH($B49&amp;"Adults",PLHIV!$F$10:$F$249,0),MATCH(F$7,PLHIV!$H$9:$AC$9,0)),"N/A")</f>
        <v>580000</v>
      </c>
      <c r="G49" s="47">
        <f>IF(G$7&lt;='Algorithms &amp; Assumptions'!$C$3,INDEX(PLHIV!$H$10:$AB$249,MATCH($B49&amp;"Adults",PLHIV!$F$10:$F$249,0),MATCH(G$7,PLHIV!$H$9:$AC$9,0)),FORECAST(G$7,D49:F49,D$7:F$7))</f>
        <v>590000</v>
      </c>
      <c r="H49" s="47">
        <f>IF(H$7&lt;='Algorithms &amp; Assumptions'!$C$3,INDEX(PLHIV!$H$10:$AB$249,MATCH($B49&amp;"Adults",PLHIV!$F$10:$F$249,0),MATCH(H$7,PLHIV!$H$9:$AC$9,0)),FORECAST(H$7,E49:G49,E$7:G$7))</f>
        <v>590000</v>
      </c>
      <c r="I49" s="47">
        <f>IF(I$7&lt;='Algorithms &amp; Assumptions'!$C$3,INDEX(PLHIV!$H$10:$AB$249,MATCH($B49&amp;"Adults",PLHIV!$F$10:$F$249,0),MATCH(I$7,PLHIV!$H$9:$AC$9,0)),FORECAST(I$7,F49:H49,F$7:H$7))</f>
        <v>590000</v>
      </c>
      <c r="J49" s="47">
        <f>IF(J$7&lt;='Algorithms &amp; Assumptions'!$C$3,INDEX(PLHIV!$H$10:$AB$249,MATCH($B49&amp;"Adults",PLHIV!$F$10:$F$249,0),MATCH(J$7,PLHIV!$H$9:$AC$9,0)),FORECAST(J$7,G49:I49,G$7:I$7))</f>
        <v>590000</v>
      </c>
      <c r="K49" s="47">
        <f>IF(K$7&lt;='Algorithms &amp; Assumptions'!$C$3,INDEX(PLHIV!$H$10:$AB$249,MATCH($B49&amp;"Adults",PLHIV!$F$10:$F$249,0),MATCH(K$7,PLHIV!$H$9:$AC$9,0)),FORECAST(K$7,H49:J49,H$7:J$7))</f>
        <v>590000</v>
      </c>
      <c r="L49" s="47">
        <f>IF(L$7&lt;='Algorithms &amp; Assumptions'!$C$3,INDEX(PLHIV!$H$10:$AB$249,MATCH($B49&amp;"Adults",PLHIV!$F$10:$F$249,0),MATCH(L$7,PLHIV!$H$9:$AC$9,0)),FORECAST(L$7,I49:K49,I$7:K$7))</f>
        <v>580000</v>
      </c>
      <c r="M49" s="47">
        <f>IF(M$7&lt;='Algorithms &amp; Assumptions'!$C$3,INDEX(PLHIV!$H$10:$AB$249,MATCH($B49&amp;"Adults",PLHIV!$F$10:$F$249,0),MATCH(M$7,PLHIV!$H$9:$AC$9,0)),FORECAST(M$7,J49:L49,J$7:L$7))</f>
        <v>580000</v>
      </c>
      <c r="N49" s="47">
        <f>IF(N$7&lt;='Algorithms &amp; Assumptions'!$C$3,INDEX(PLHIV!$H$10:$AB$249,MATCH($B49&amp;"Adults",PLHIV!$F$10:$F$249,0),MATCH(N$7,PLHIV!$H$9:$AC$9,0)),FORECAST(N$7,K49:M49,K$7:M$7))</f>
        <v>580000</v>
      </c>
      <c r="O49" s="47">
        <f>IF(O$7&lt;='Algorithms &amp; Assumptions'!$C$3,INDEX(PLHIV!$H$10:$AB$249,MATCH($B49&amp;"Adults",PLHIV!$F$10:$F$249,0),MATCH(O$7,PLHIV!$H$9:$AC$9,0)),FORECAST(O$7,L49:N49,L$7:N$7))</f>
        <v>570000</v>
      </c>
      <c r="P49" s="47">
        <f>IF(P$7&lt;='Algorithms &amp; Assumptions'!$C$3,INDEX(PLHIV!$H$10:$AB$249,MATCH($B49&amp;"Adults",PLHIV!$F$10:$F$249,0),MATCH(P$7,PLHIV!$H$9:$AC$9,0)),FORECAST(P$7,M49:O49,M$7:O$7))</f>
        <v>566666.66666666605</v>
      </c>
      <c r="Q49" s="47">
        <f>IF(Q$7&lt;='Algorithms &amp; Assumptions'!$C$3,INDEX(PLHIV!$H$10:$AB$249,MATCH($B49&amp;"Adults",PLHIV!$F$10:$F$249,0),MATCH(Q$7,PLHIV!$H$9:$AC$9,0)),FORECAST(Q$7,N49:P49,N$7:P$7))</f>
        <v>558888.88888888806</v>
      </c>
      <c r="R49" s="47">
        <f>IF(R$7&lt;='Algorithms &amp; Assumptions'!$C$3,INDEX(PLHIV!$H$10:$AB$249,MATCH($B49&amp;"Adults",PLHIV!$F$10:$F$249,0),MATCH(R$7,PLHIV!$H$9:$AC$9,0)),FORECAST(R$7,O49:Q49,O$7:Q$7))</f>
        <v>554074.07407407276</v>
      </c>
      <c r="S49" s="47">
        <f>IF(S$7&lt;='Algorithms &amp; Assumptions'!$C$3,INDEX(PLHIV!$H$10:$AB$249,MATCH($B49&amp;"Adults",PLHIV!$F$10:$F$249,0),MATCH(S$7,PLHIV!$H$9:$AC$9,0)),FORECAST(S$7,P49:R49,P$7:R$7))</f>
        <v>547283.95061728172</v>
      </c>
      <c r="T49" s="47">
        <f>IF(T$7&lt;='Algorithms &amp; Assumptions'!$C$3,INDEX(PLHIV!$H$10:$AB$249,MATCH($B49&amp;"Adults",PLHIV!$F$10:$F$249,0),MATCH(T$7,PLHIV!$H$9:$AC$9,0)),FORECAST(T$7,Q49:S49,Q$7:S$7))</f>
        <v>541810.69958847202</v>
      </c>
      <c r="U49" s="47">
        <f>IF(U$7&lt;='Algorithms &amp; Assumptions'!$C$3,INDEX(PLHIV!$H$10:$AB$249,MATCH($B49&amp;"Adults",PLHIV!$F$10:$F$249,0),MATCH(U$7,PLHIV!$H$9:$AC$9,0)),FORECAST(U$7,R49:T49,R$7:T$7))</f>
        <v>535459.53360767476</v>
      </c>
      <c r="V49" s="47">
        <f>IF(V$7&lt;='Algorithms &amp; Assumptions'!$C$3,INDEX(PLHIV!$H$10:$AB$249,MATCH($B49&amp;"Adults",PLHIV!$F$10:$F$249,0),MATCH(V$7,PLHIV!$H$9:$AC$9,0)),FORECAST(V$7,S49:U49,S$7:U$7))</f>
        <v>529693.64426153526</v>
      </c>
      <c r="W49" s="47">
        <f>IF(W$7&lt;='Algorithms &amp; Assumptions'!$C$3,INDEX(PLHIV!$H$10:$AB$249,MATCH($B49&amp;"Adults",PLHIV!$F$10:$F$249,0),MATCH(W$7,PLHIV!$H$9:$AC$9,0)),FORECAST(W$7,T49:V49,T$7:V$7))</f>
        <v>523537.57049228996</v>
      </c>
    </row>
    <row r="50" spans="2:23" x14ac:dyDescent="0.35">
      <c r="B50" s="18" t="str">
        <f>Countries!B46</f>
        <v>Fiji</v>
      </c>
      <c r="C50" s="47">
        <f>IF(C$7&lt;='Algorithms &amp; Assumptions'!$C$3,INDEX(PLHIV!$H$10:$AB$249,MATCH($B50&amp;"Adults",PLHIV!$F$10:$F$249,0),MATCH(C$7,PLHIV!$H$9:$AC$9,0)),"N/A")</f>
        <v>500</v>
      </c>
      <c r="D50" s="47">
        <f>IF(D$7&lt;='Algorithms &amp; Assumptions'!$C$3,INDEX(PLHIV!$H$10:$AB$249,MATCH($B50&amp;"Adults",PLHIV!$F$10:$F$249,0),MATCH(D$7,PLHIV!$H$9:$AC$9,0)),"N/A")</f>
        <v>1000</v>
      </c>
      <c r="E50" s="47">
        <f>IF(E$7&lt;='Algorithms &amp; Assumptions'!$C$3,INDEX(PLHIV!$H$10:$AB$249,MATCH($B50&amp;"Adults",PLHIV!$F$10:$F$249,0),MATCH(E$7,PLHIV!$H$9:$AC$9,0)),"N/A")</f>
        <v>1000</v>
      </c>
      <c r="F50" s="47">
        <f>IF(F$7&lt;='Algorithms &amp; Assumptions'!$C$3,INDEX(PLHIV!$H$10:$AB$249,MATCH($B50&amp;"Adults",PLHIV!$F$10:$F$249,0),MATCH(F$7,PLHIV!$H$9:$AC$9,0)),"N/A")</f>
        <v>1000</v>
      </c>
      <c r="G50" s="47">
        <f>IF(G$7&lt;='Algorithms &amp; Assumptions'!$C$3,INDEX(PLHIV!$H$10:$AB$249,MATCH($B50&amp;"Adults",PLHIV!$F$10:$F$249,0),MATCH(G$7,PLHIV!$H$9:$AC$9,0)),FORECAST(G$7,D50:F50,D$7:F$7))</f>
        <v>1000</v>
      </c>
      <c r="H50" s="47">
        <f>IF(H$7&lt;='Algorithms &amp; Assumptions'!$C$3,INDEX(PLHIV!$H$10:$AB$249,MATCH($B50&amp;"Adults",PLHIV!$F$10:$F$249,0),MATCH(H$7,PLHIV!$H$9:$AC$9,0)),FORECAST(H$7,E50:G50,E$7:G$7))</f>
        <v>1000</v>
      </c>
      <c r="I50" s="47">
        <f>IF(I$7&lt;='Algorithms &amp; Assumptions'!$C$3,INDEX(PLHIV!$H$10:$AB$249,MATCH($B50&amp;"Adults",PLHIV!$F$10:$F$249,0),MATCH(I$7,PLHIV!$H$9:$AC$9,0)),FORECAST(I$7,F50:H50,F$7:H$7))</f>
        <v>1000</v>
      </c>
      <c r="J50" s="47">
        <f>IF(J$7&lt;='Algorithms &amp; Assumptions'!$C$3,INDEX(PLHIV!$H$10:$AB$249,MATCH($B50&amp;"Adults",PLHIV!$F$10:$F$249,0),MATCH(J$7,PLHIV!$H$9:$AC$9,0)),FORECAST(J$7,G50:I50,G$7:I$7))</f>
        <v>1100</v>
      </c>
      <c r="K50" s="47">
        <f>IF(K$7&lt;='Algorithms &amp; Assumptions'!$C$3,INDEX(PLHIV!$H$10:$AB$249,MATCH($B50&amp;"Adults",PLHIV!$F$10:$F$249,0),MATCH(K$7,PLHIV!$H$9:$AC$9,0)),FORECAST(K$7,H50:J50,H$7:J$7))</f>
        <v>1200</v>
      </c>
      <c r="L50" s="47">
        <f>IF(L$7&lt;='Algorithms &amp; Assumptions'!$C$3,INDEX(PLHIV!$H$10:$AB$249,MATCH($B50&amp;"Adults",PLHIV!$F$10:$F$249,0),MATCH(L$7,PLHIV!$H$9:$AC$9,0)),FORECAST(L$7,I50:K50,I$7:K$7))</f>
        <v>1400</v>
      </c>
      <c r="M50" s="47">
        <f>IF(M$7&lt;='Algorithms &amp; Assumptions'!$C$3,INDEX(PLHIV!$H$10:$AB$249,MATCH($B50&amp;"Adults",PLHIV!$F$10:$F$249,0),MATCH(M$7,PLHIV!$H$9:$AC$9,0)),FORECAST(M$7,J50:L50,J$7:L$7))</f>
        <v>1500</v>
      </c>
      <c r="N50" s="47">
        <f>IF(N$7&lt;='Algorithms &amp; Assumptions'!$C$3,INDEX(PLHIV!$H$10:$AB$249,MATCH($B50&amp;"Adults",PLHIV!$F$10:$F$249,0),MATCH(N$7,PLHIV!$H$9:$AC$9,0)),FORECAST(N$7,K50:M50,K$7:M$7))</f>
        <v>1700</v>
      </c>
      <c r="O50" s="47">
        <f>IF(O$7&lt;='Algorithms &amp; Assumptions'!$C$3,INDEX(PLHIV!$H$10:$AB$249,MATCH($B50&amp;"Adults",PLHIV!$F$10:$F$249,0),MATCH(O$7,PLHIV!$H$9:$AC$9,0)),FORECAST(O$7,L50:N50,L$7:N$7))</f>
        <v>2000</v>
      </c>
      <c r="P50" s="47">
        <f>IF(P$7&lt;='Algorithms &amp; Assumptions'!$C$3,INDEX(PLHIV!$H$10:$AB$249,MATCH($B50&amp;"Adults",PLHIV!$F$10:$F$249,0),MATCH(P$7,PLHIV!$H$9:$AC$9,0)),FORECAST(P$7,M50:O50,M$7:O$7))</f>
        <v>2233.3333333333139</v>
      </c>
      <c r="Q50" s="47">
        <f>IF(Q$7&lt;='Algorithms &amp; Assumptions'!$C$3,INDEX(PLHIV!$H$10:$AB$249,MATCH($B50&amp;"Adults",PLHIV!$F$10:$F$249,0),MATCH(Q$7,PLHIV!$H$9:$AC$9,0)),FORECAST(Q$7,N50:P50,N$7:P$7))</f>
        <v>2511.1111111110076</v>
      </c>
      <c r="R50" s="47">
        <f>IF(R$7&lt;='Algorithms &amp; Assumptions'!$C$3,INDEX(PLHIV!$H$10:$AB$249,MATCH($B50&amp;"Adults",PLHIV!$F$10:$F$249,0),MATCH(R$7,PLHIV!$H$9:$AC$9,0)),FORECAST(R$7,O50:Q50,O$7:Q$7))</f>
        <v>2759.2592592590954</v>
      </c>
      <c r="S50" s="47">
        <f>IF(S$7&lt;='Algorithms &amp; Assumptions'!$C$3,INDEX(PLHIV!$H$10:$AB$249,MATCH($B50&amp;"Adults",PLHIV!$F$10:$F$249,0),MATCH(S$7,PLHIV!$H$9:$AC$9,0)),FORECAST(S$7,P50:R50,P$7:R$7))</f>
        <v>3027.1604938269593</v>
      </c>
      <c r="T50" s="47">
        <f>IF(T$7&lt;='Algorithms &amp; Assumptions'!$C$3,INDEX(PLHIV!$H$10:$AB$249,MATCH($B50&amp;"Adults",PLHIV!$F$10:$F$249,0),MATCH(T$7,PLHIV!$H$9:$AC$9,0)),FORECAST(T$7,Q50:S50,Q$7:S$7))</f>
        <v>3281.8930041149724</v>
      </c>
      <c r="U50" s="47">
        <f>IF(U$7&lt;='Algorithms &amp; Assumptions'!$C$3,INDEX(PLHIV!$H$10:$AB$249,MATCH($B50&amp;"Adults",PLHIV!$F$10:$F$249,0),MATCH(U$7,PLHIV!$H$9:$AC$9,0)),FORECAST(U$7,R50:T50,R$7:T$7))</f>
        <v>3545.4046639228472</v>
      </c>
      <c r="V50" s="47">
        <f>IF(V$7&lt;='Algorithms &amp; Assumptions'!$C$3,INDEX(PLHIV!$H$10:$AB$249,MATCH($B50&amp;"Adults",PLHIV!$F$10:$F$249,0),MATCH(V$7,PLHIV!$H$9:$AC$9,0)),FORECAST(V$7,S50:U50,S$7:U$7))</f>
        <v>3803.0635573840118</v>
      </c>
      <c r="W50" s="47">
        <f>IF(W$7&lt;='Algorithms &amp; Assumptions'!$C$3,INDEX(PLHIV!$H$10:$AB$249,MATCH($B50&amp;"Adults",PLHIV!$F$10:$F$249,0),MATCH(W$7,PLHIV!$H$9:$AC$9,0)),FORECAST(W$7,T50:V50,T$7:V$7))</f>
        <v>4064.6242950762389</v>
      </c>
    </row>
    <row r="51" spans="2:23" x14ac:dyDescent="0.35">
      <c r="B51" s="18" t="str">
        <f>Countries!B47</f>
        <v>Gabon</v>
      </c>
      <c r="C51" s="47">
        <f>IF(C$7&lt;='Algorithms &amp; Assumptions'!$C$3,INDEX(PLHIV!$H$10:$AB$249,MATCH($B51&amp;"Adults",PLHIV!$F$10:$F$249,0),MATCH(C$7,PLHIV!$H$9:$AC$9,0)),"N/A")</f>
        <v>43000</v>
      </c>
      <c r="D51" s="47">
        <f>IF(D$7&lt;='Algorithms &amp; Assumptions'!$C$3,INDEX(PLHIV!$H$10:$AB$249,MATCH($B51&amp;"Adults",PLHIV!$F$10:$F$249,0),MATCH(D$7,PLHIV!$H$9:$AC$9,0)),"N/A")</f>
        <v>44000</v>
      </c>
      <c r="E51" s="47">
        <f>IF(E$7&lt;='Algorithms &amp; Assumptions'!$C$3,INDEX(PLHIV!$H$10:$AB$249,MATCH($B51&amp;"Adults",PLHIV!$F$10:$F$249,0),MATCH(E$7,PLHIV!$H$9:$AC$9,0)),"N/A")</f>
        <v>45000</v>
      </c>
      <c r="F51" s="47">
        <f>IF(F$7&lt;='Algorithms &amp; Assumptions'!$C$3,INDEX(PLHIV!$H$10:$AB$249,MATCH($B51&amp;"Adults",PLHIV!$F$10:$F$249,0),MATCH(F$7,PLHIV!$H$9:$AC$9,0)),"N/A")</f>
        <v>46000</v>
      </c>
      <c r="G51" s="47">
        <f>IF(G$7&lt;='Algorithms &amp; Assumptions'!$C$3,INDEX(PLHIV!$H$10:$AB$249,MATCH($B51&amp;"Adults",PLHIV!$F$10:$F$249,0),MATCH(G$7,PLHIV!$H$9:$AC$9,0)),FORECAST(G$7,D51:F51,D$7:F$7))</f>
        <v>46000</v>
      </c>
      <c r="H51" s="47">
        <f>IF(H$7&lt;='Algorithms &amp; Assumptions'!$C$3,INDEX(PLHIV!$H$10:$AB$249,MATCH($B51&amp;"Adults",PLHIV!$F$10:$F$249,0),MATCH(H$7,PLHIV!$H$9:$AC$9,0)),FORECAST(H$7,E51:G51,E$7:G$7))</f>
        <v>47000</v>
      </c>
      <c r="I51" s="47">
        <f>IF(I$7&lt;='Algorithms &amp; Assumptions'!$C$3,INDEX(PLHIV!$H$10:$AB$249,MATCH($B51&amp;"Adults",PLHIV!$F$10:$F$249,0),MATCH(I$7,PLHIV!$H$9:$AC$9,0)),FORECAST(I$7,F51:H51,F$7:H$7))</f>
        <v>47000</v>
      </c>
      <c r="J51" s="47">
        <f>IF(J$7&lt;='Algorithms &amp; Assumptions'!$C$3,INDEX(PLHIV!$H$10:$AB$249,MATCH($B51&amp;"Adults",PLHIV!$F$10:$F$249,0),MATCH(J$7,PLHIV!$H$9:$AC$9,0)),FORECAST(J$7,G51:I51,G$7:I$7))</f>
        <v>47000</v>
      </c>
      <c r="K51" s="47">
        <f>IF(K$7&lt;='Algorithms &amp; Assumptions'!$C$3,INDEX(PLHIV!$H$10:$AB$249,MATCH($B51&amp;"Adults",PLHIV!$F$10:$F$249,0),MATCH(K$7,PLHIV!$H$9:$AC$9,0)),FORECAST(K$7,H51:J51,H$7:J$7))</f>
        <v>47000</v>
      </c>
      <c r="L51" s="47">
        <f>IF(L$7&lt;='Algorithms &amp; Assumptions'!$C$3,INDEX(PLHIV!$H$10:$AB$249,MATCH($B51&amp;"Adults",PLHIV!$F$10:$F$249,0),MATCH(L$7,PLHIV!$H$9:$AC$9,0)),FORECAST(L$7,I51:K51,I$7:K$7))</f>
        <v>46000</v>
      </c>
      <c r="M51" s="47">
        <f>IF(M$7&lt;='Algorithms &amp; Assumptions'!$C$3,INDEX(PLHIV!$H$10:$AB$249,MATCH($B51&amp;"Adults",PLHIV!$F$10:$F$249,0),MATCH(M$7,PLHIV!$H$9:$AC$9,0)),FORECAST(M$7,J51:L51,J$7:L$7))</f>
        <v>46000</v>
      </c>
      <c r="N51" s="47">
        <f>IF(N$7&lt;='Algorithms &amp; Assumptions'!$C$3,INDEX(PLHIV!$H$10:$AB$249,MATCH($B51&amp;"Adults",PLHIV!$F$10:$F$249,0),MATCH(N$7,PLHIV!$H$9:$AC$9,0)),FORECAST(N$7,K51:M51,K$7:M$7))</f>
        <v>46000</v>
      </c>
      <c r="O51" s="47">
        <f>IF(O$7&lt;='Algorithms &amp; Assumptions'!$C$3,INDEX(PLHIV!$H$10:$AB$249,MATCH($B51&amp;"Adults",PLHIV!$F$10:$F$249,0),MATCH(O$7,PLHIV!$H$9:$AC$9,0)),FORECAST(O$7,L51:N51,L$7:N$7))</f>
        <v>46000</v>
      </c>
      <c r="P51" s="47">
        <f>IF(P$7&lt;='Algorithms &amp; Assumptions'!$C$3,INDEX(PLHIV!$H$10:$AB$249,MATCH($B51&amp;"Adults",PLHIV!$F$10:$F$249,0),MATCH(P$7,PLHIV!$H$9:$AC$9,0)),FORECAST(P$7,M51:O51,M$7:O$7))</f>
        <v>46000</v>
      </c>
      <c r="Q51" s="47">
        <f>IF(Q$7&lt;='Algorithms &amp; Assumptions'!$C$3,INDEX(PLHIV!$H$10:$AB$249,MATCH($B51&amp;"Adults",PLHIV!$F$10:$F$249,0),MATCH(Q$7,PLHIV!$H$9:$AC$9,0)),FORECAST(Q$7,N51:P51,N$7:P$7))</f>
        <v>46000</v>
      </c>
      <c r="R51" s="47">
        <f>IF(R$7&lt;='Algorithms &amp; Assumptions'!$C$3,INDEX(PLHIV!$H$10:$AB$249,MATCH($B51&amp;"Adults",PLHIV!$F$10:$F$249,0),MATCH(R$7,PLHIV!$H$9:$AC$9,0)),FORECAST(R$7,O51:Q51,O$7:Q$7))</f>
        <v>46000</v>
      </c>
      <c r="S51" s="47">
        <f>IF(S$7&lt;='Algorithms &amp; Assumptions'!$C$3,INDEX(PLHIV!$H$10:$AB$249,MATCH($B51&amp;"Adults",PLHIV!$F$10:$F$249,0),MATCH(S$7,PLHIV!$H$9:$AC$9,0)),FORECAST(S$7,P51:R51,P$7:R$7))</f>
        <v>46000</v>
      </c>
      <c r="T51" s="47">
        <f>IF(T$7&lt;='Algorithms &amp; Assumptions'!$C$3,INDEX(PLHIV!$H$10:$AB$249,MATCH($B51&amp;"Adults",PLHIV!$F$10:$F$249,0),MATCH(T$7,PLHIV!$H$9:$AC$9,0)),FORECAST(T$7,Q51:S51,Q$7:S$7))</f>
        <v>46000</v>
      </c>
      <c r="U51" s="47">
        <f>IF(U$7&lt;='Algorithms &amp; Assumptions'!$C$3,INDEX(PLHIV!$H$10:$AB$249,MATCH($B51&amp;"Adults",PLHIV!$F$10:$F$249,0),MATCH(U$7,PLHIV!$H$9:$AC$9,0)),FORECAST(U$7,R51:T51,R$7:T$7))</f>
        <v>46000</v>
      </c>
      <c r="V51" s="47">
        <f>IF(V$7&lt;='Algorithms &amp; Assumptions'!$C$3,INDEX(PLHIV!$H$10:$AB$249,MATCH($B51&amp;"Adults",PLHIV!$F$10:$F$249,0),MATCH(V$7,PLHIV!$H$9:$AC$9,0)),FORECAST(V$7,S51:U51,S$7:U$7))</f>
        <v>46000</v>
      </c>
      <c r="W51" s="47">
        <f>IF(W$7&lt;='Algorithms &amp; Assumptions'!$C$3,INDEX(PLHIV!$H$10:$AB$249,MATCH($B51&amp;"Adults",PLHIV!$F$10:$F$249,0),MATCH(W$7,PLHIV!$H$9:$AC$9,0)),FORECAST(W$7,T51:V51,T$7:V$7))</f>
        <v>46000</v>
      </c>
    </row>
    <row r="52" spans="2:23" x14ac:dyDescent="0.35">
      <c r="B52" s="18" t="str">
        <f>Countries!B48</f>
        <v>Gambia</v>
      </c>
      <c r="C52" s="47">
        <f>IF(C$7&lt;='Algorithms &amp; Assumptions'!$C$3,INDEX(PLHIV!$H$10:$AB$249,MATCH($B52&amp;"Adults",PLHIV!$F$10:$F$249,0),MATCH(C$7,PLHIV!$H$9:$AC$9,0)),"N/A")</f>
        <v>20000</v>
      </c>
      <c r="D52" s="47">
        <f>IF(D$7&lt;='Algorithms &amp; Assumptions'!$C$3,INDEX(PLHIV!$H$10:$AB$249,MATCH($B52&amp;"Adults",PLHIV!$F$10:$F$249,0),MATCH(D$7,PLHIV!$H$9:$AC$9,0)),"N/A")</f>
        <v>20000</v>
      </c>
      <c r="E52" s="47">
        <f>IF(E$7&lt;='Algorithms &amp; Assumptions'!$C$3,INDEX(PLHIV!$H$10:$AB$249,MATCH($B52&amp;"Adults",PLHIV!$F$10:$F$249,0),MATCH(E$7,PLHIV!$H$9:$AC$9,0)),"N/A")</f>
        <v>21000</v>
      </c>
      <c r="F52" s="47">
        <f>IF(F$7&lt;='Algorithms &amp; Assumptions'!$C$3,INDEX(PLHIV!$H$10:$AB$249,MATCH($B52&amp;"Adults",PLHIV!$F$10:$F$249,0),MATCH(F$7,PLHIV!$H$9:$AC$9,0)),"N/A")</f>
        <v>22000</v>
      </c>
      <c r="G52" s="47">
        <f>IF(G$7&lt;='Algorithms &amp; Assumptions'!$C$3,INDEX(PLHIV!$H$10:$AB$249,MATCH($B52&amp;"Adults",PLHIV!$F$10:$F$249,0),MATCH(G$7,PLHIV!$H$9:$AC$9,0)),FORECAST(G$7,D52:F52,D$7:F$7))</f>
        <v>22000</v>
      </c>
      <c r="H52" s="47">
        <f>IF(H$7&lt;='Algorithms &amp; Assumptions'!$C$3,INDEX(PLHIV!$H$10:$AB$249,MATCH($B52&amp;"Adults",PLHIV!$F$10:$F$249,0),MATCH(H$7,PLHIV!$H$9:$AC$9,0)),FORECAST(H$7,E52:G52,E$7:G$7))</f>
        <v>23000</v>
      </c>
      <c r="I52" s="47">
        <f>IF(I$7&lt;='Algorithms &amp; Assumptions'!$C$3,INDEX(PLHIV!$H$10:$AB$249,MATCH($B52&amp;"Adults",PLHIV!$F$10:$F$249,0),MATCH(I$7,PLHIV!$H$9:$AC$9,0)),FORECAST(I$7,F52:H52,F$7:H$7))</f>
        <v>23000</v>
      </c>
      <c r="J52" s="47">
        <f>IF(J$7&lt;='Algorithms &amp; Assumptions'!$C$3,INDEX(PLHIV!$H$10:$AB$249,MATCH($B52&amp;"Adults",PLHIV!$F$10:$F$249,0),MATCH(J$7,PLHIV!$H$9:$AC$9,0)),FORECAST(J$7,G52:I52,G$7:I$7))</f>
        <v>23000</v>
      </c>
      <c r="K52" s="47">
        <f>IF(K$7&lt;='Algorithms &amp; Assumptions'!$C$3,INDEX(PLHIV!$H$10:$AB$249,MATCH($B52&amp;"Adults",PLHIV!$F$10:$F$249,0),MATCH(K$7,PLHIV!$H$9:$AC$9,0)),FORECAST(K$7,H52:J52,H$7:J$7))</f>
        <v>24000</v>
      </c>
      <c r="L52" s="47">
        <f>IF(L$7&lt;='Algorithms &amp; Assumptions'!$C$3,INDEX(PLHIV!$H$10:$AB$249,MATCH($B52&amp;"Adults",PLHIV!$F$10:$F$249,0),MATCH(L$7,PLHIV!$H$9:$AC$9,0)),FORECAST(L$7,I52:K52,I$7:K$7))</f>
        <v>24000</v>
      </c>
      <c r="M52" s="47">
        <f>IF(M$7&lt;='Algorithms &amp; Assumptions'!$C$3,INDEX(PLHIV!$H$10:$AB$249,MATCH($B52&amp;"Adults",PLHIV!$F$10:$F$249,0),MATCH(M$7,PLHIV!$H$9:$AC$9,0)),FORECAST(M$7,J52:L52,J$7:L$7))</f>
        <v>24000</v>
      </c>
      <c r="N52" s="47">
        <f>IF(N$7&lt;='Algorithms &amp; Assumptions'!$C$3,INDEX(PLHIV!$H$10:$AB$249,MATCH($B52&amp;"Adults",PLHIV!$F$10:$F$249,0),MATCH(N$7,PLHIV!$H$9:$AC$9,0)),FORECAST(N$7,K52:M52,K$7:M$7))</f>
        <v>24000</v>
      </c>
      <c r="O52" s="47">
        <f>IF(O$7&lt;='Algorithms &amp; Assumptions'!$C$3,INDEX(PLHIV!$H$10:$AB$249,MATCH($B52&amp;"Adults",PLHIV!$F$10:$F$249,0),MATCH(O$7,PLHIV!$H$9:$AC$9,0)),FORECAST(O$7,L52:N52,L$7:N$7))</f>
        <v>24000</v>
      </c>
      <c r="P52" s="47">
        <f>IF(P$7&lt;='Algorithms &amp; Assumptions'!$C$3,INDEX(PLHIV!$H$10:$AB$249,MATCH($B52&amp;"Adults",PLHIV!$F$10:$F$249,0),MATCH(P$7,PLHIV!$H$9:$AC$9,0)),FORECAST(P$7,M52:O52,M$7:O$7))</f>
        <v>24000</v>
      </c>
      <c r="Q52" s="47">
        <f>IF(Q$7&lt;='Algorithms &amp; Assumptions'!$C$3,INDEX(PLHIV!$H$10:$AB$249,MATCH($B52&amp;"Adults",PLHIV!$F$10:$F$249,0),MATCH(Q$7,PLHIV!$H$9:$AC$9,0)),FORECAST(Q$7,N52:P52,N$7:P$7))</f>
        <v>24000</v>
      </c>
      <c r="R52" s="47">
        <f>IF(R$7&lt;='Algorithms &amp; Assumptions'!$C$3,INDEX(PLHIV!$H$10:$AB$249,MATCH($B52&amp;"Adults",PLHIV!$F$10:$F$249,0),MATCH(R$7,PLHIV!$H$9:$AC$9,0)),FORECAST(R$7,O52:Q52,O$7:Q$7))</f>
        <v>24000</v>
      </c>
      <c r="S52" s="47">
        <f>IF(S$7&lt;='Algorithms &amp; Assumptions'!$C$3,INDEX(PLHIV!$H$10:$AB$249,MATCH($B52&amp;"Adults",PLHIV!$F$10:$F$249,0),MATCH(S$7,PLHIV!$H$9:$AC$9,0)),FORECAST(S$7,P52:R52,P$7:R$7))</f>
        <v>24000</v>
      </c>
      <c r="T52" s="47">
        <f>IF(T$7&lt;='Algorithms &amp; Assumptions'!$C$3,INDEX(PLHIV!$H$10:$AB$249,MATCH($B52&amp;"Adults",PLHIV!$F$10:$F$249,0),MATCH(T$7,PLHIV!$H$9:$AC$9,0)),FORECAST(T$7,Q52:S52,Q$7:S$7))</f>
        <v>24000</v>
      </c>
      <c r="U52" s="47">
        <f>IF(U$7&lt;='Algorithms &amp; Assumptions'!$C$3,INDEX(PLHIV!$H$10:$AB$249,MATCH($B52&amp;"Adults",PLHIV!$F$10:$F$249,0),MATCH(U$7,PLHIV!$H$9:$AC$9,0)),FORECAST(U$7,R52:T52,R$7:T$7))</f>
        <v>24000</v>
      </c>
      <c r="V52" s="47">
        <f>IF(V$7&lt;='Algorithms &amp; Assumptions'!$C$3,INDEX(PLHIV!$H$10:$AB$249,MATCH($B52&amp;"Adults",PLHIV!$F$10:$F$249,0),MATCH(V$7,PLHIV!$H$9:$AC$9,0)),FORECAST(V$7,S52:U52,S$7:U$7))</f>
        <v>24000</v>
      </c>
      <c r="W52" s="47">
        <f>IF(W$7&lt;='Algorithms &amp; Assumptions'!$C$3,INDEX(PLHIV!$H$10:$AB$249,MATCH($B52&amp;"Adults",PLHIV!$F$10:$F$249,0),MATCH(W$7,PLHIV!$H$9:$AC$9,0)),FORECAST(W$7,T52:V52,T$7:V$7))</f>
        <v>24000</v>
      </c>
    </row>
    <row r="53" spans="2:23" x14ac:dyDescent="0.35">
      <c r="B53" s="18" t="str">
        <f>Countries!B49</f>
        <v>Georgia</v>
      </c>
      <c r="C53" s="47">
        <f>IF(C$7&lt;='Algorithms &amp; Assumptions'!$C$3,INDEX(PLHIV!$H$10:$AB$249,MATCH($B53&amp;"Adults",PLHIV!$F$10:$F$249,0),MATCH(C$7,PLHIV!$H$9:$AC$9,0)),"N/A")</f>
        <v>3400</v>
      </c>
      <c r="D53" s="47">
        <f>IF(D$7&lt;='Algorithms &amp; Assumptions'!$C$3,INDEX(PLHIV!$H$10:$AB$249,MATCH($B53&amp;"Adults",PLHIV!$F$10:$F$249,0),MATCH(D$7,PLHIV!$H$9:$AC$9,0)),"N/A")</f>
        <v>3900</v>
      </c>
      <c r="E53" s="47">
        <f>IF(E$7&lt;='Algorithms &amp; Assumptions'!$C$3,INDEX(PLHIV!$H$10:$AB$249,MATCH($B53&amp;"Adults",PLHIV!$F$10:$F$249,0),MATCH(E$7,PLHIV!$H$9:$AC$9,0)),"N/A")</f>
        <v>4300</v>
      </c>
      <c r="F53" s="47">
        <f>IF(F$7&lt;='Algorithms &amp; Assumptions'!$C$3,INDEX(PLHIV!$H$10:$AB$249,MATCH($B53&amp;"Adults",PLHIV!$F$10:$F$249,0),MATCH(F$7,PLHIV!$H$9:$AC$9,0)),"N/A")</f>
        <v>4800</v>
      </c>
      <c r="G53" s="47">
        <f>IF(G$7&lt;='Algorithms &amp; Assumptions'!$C$3,INDEX(PLHIV!$H$10:$AB$249,MATCH($B53&amp;"Adults",PLHIV!$F$10:$F$249,0),MATCH(G$7,PLHIV!$H$9:$AC$9,0)),FORECAST(G$7,D53:F53,D$7:F$7))</f>
        <v>5300</v>
      </c>
      <c r="H53" s="47">
        <f>IF(H$7&lt;='Algorithms &amp; Assumptions'!$C$3,INDEX(PLHIV!$H$10:$AB$249,MATCH($B53&amp;"Adults",PLHIV!$F$10:$F$249,0),MATCH(H$7,PLHIV!$H$9:$AC$9,0)),FORECAST(H$7,E53:G53,E$7:G$7))</f>
        <v>5700</v>
      </c>
      <c r="I53" s="47">
        <f>IF(I$7&lt;='Algorithms &amp; Assumptions'!$C$3,INDEX(PLHIV!$H$10:$AB$249,MATCH($B53&amp;"Adults",PLHIV!$F$10:$F$249,0),MATCH(I$7,PLHIV!$H$9:$AC$9,0)),FORECAST(I$7,F53:H53,F$7:H$7))</f>
        <v>6100</v>
      </c>
      <c r="J53" s="47">
        <f>IF(J$7&lt;='Algorithms &amp; Assumptions'!$C$3,INDEX(PLHIV!$H$10:$AB$249,MATCH($B53&amp;"Adults",PLHIV!$F$10:$F$249,0),MATCH(J$7,PLHIV!$H$9:$AC$9,0)),FORECAST(J$7,G53:I53,G$7:I$7))</f>
        <v>6500</v>
      </c>
      <c r="K53" s="47">
        <f>IF(K$7&lt;='Algorithms &amp; Assumptions'!$C$3,INDEX(PLHIV!$H$10:$AB$249,MATCH($B53&amp;"Adults",PLHIV!$F$10:$F$249,0),MATCH(K$7,PLHIV!$H$9:$AC$9,0)),FORECAST(K$7,H53:J53,H$7:J$7))</f>
        <v>6900</v>
      </c>
      <c r="L53" s="47">
        <f>IF(L$7&lt;='Algorithms &amp; Assumptions'!$C$3,INDEX(PLHIV!$H$10:$AB$249,MATCH($B53&amp;"Adults",PLHIV!$F$10:$F$249,0),MATCH(L$7,PLHIV!$H$9:$AC$9,0)),FORECAST(L$7,I53:K53,I$7:K$7))</f>
        <v>7300</v>
      </c>
      <c r="M53" s="47">
        <f>IF(M$7&lt;='Algorithms &amp; Assumptions'!$C$3,INDEX(PLHIV!$H$10:$AB$249,MATCH($B53&amp;"Adults",PLHIV!$F$10:$F$249,0),MATCH(M$7,PLHIV!$H$9:$AC$9,0)),FORECAST(M$7,J53:L53,J$7:L$7))</f>
        <v>7700</v>
      </c>
      <c r="N53" s="47">
        <f>IF(N$7&lt;='Algorithms &amp; Assumptions'!$C$3,INDEX(PLHIV!$H$10:$AB$249,MATCH($B53&amp;"Adults",PLHIV!$F$10:$F$249,0),MATCH(N$7,PLHIV!$H$9:$AC$9,0)),FORECAST(N$7,K53:M53,K$7:M$7))</f>
        <v>8100</v>
      </c>
      <c r="O53" s="47">
        <f>IF(O$7&lt;='Algorithms &amp; Assumptions'!$C$3,INDEX(PLHIV!$H$10:$AB$249,MATCH($B53&amp;"Adults",PLHIV!$F$10:$F$249,0),MATCH(O$7,PLHIV!$H$9:$AC$9,0)),FORECAST(O$7,L53:N53,L$7:N$7))</f>
        <v>8400</v>
      </c>
      <c r="P53" s="47">
        <f>IF(P$7&lt;='Algorithms &amp; Assumptions'!$C$3,INDEX(PLHIV!$H$10:$AB$249,MATCH($B53&amp;"Adults",PLHIV!$F$10:$F$249,0),MATCH(P$7,PLHIV!$H$9:$AC$9,0)),FORECAST(P$7,M53:O53,M$7:O$7))</f>
        <v>8766.6666666666279</v>
      </c>
      <c r="Q53" s="47">
        <f>IF(Q$7&lt;='Algorithms &amp; Assumptions'!$C$3,INDEX(PLHIV!$H$10:$AB$249,MATCH($B53&amp;"Adults",PLHIV!$F$10:$F$249,0),MATCH(Q$7,PLHIV!$H$9:$AC$9,0)),FORECAST(Q$7,N53:P53,N$7:P$7))</f>
        <v>9088.888888888876</v>
      </c>
      <c r="R53" s="47">
        <f>IF(R$7&lt;='Algorithms &amp; Assumptions'!$C$3,INDEX(PLHIV!$H$10:$AB$249,MATCH($B53&amp;"Adults",PLHIV!$F$10:$F$249,0),MATCH(R$7,PLHIV!$H$9:$AC$9,0)),FORECAST(R$7,O53:Q53,O$7:Q$7))</f>
        <v>9440.7407407407882</v>
      </c>
      <c r="S53" s="47">
        <f>IF(S$7&lt;='Algorithms &amp; Assumptions'!$C$3,INDEX(PLHIV!$H$10:$AB$249,MATCH($B53&amp;"Adults",PLHIV!$F$10:$F$249,0),MATCH(S$7,PLHIV!$H$9:$AC$9,0)),FORECAST(S$7,P53:R53,P$7:R$7))</f>
        <v>9772.8395061729243</v>
      </c>
      <c r="T53" s="47">
        <f>IF(T$7&lt;='Algorithms &amp; Assumptions'!$C$3,INDEX(PLHIV!$H$10:$AB$249,MATCH($B53&amp;"Adults",PLHIV!$F$10:$F$249,0),MATCH(T$7,PLHIV!$H$9:$AC$9,0)),FORECAST(T$7,Q53:S53,Q$7:S$7))</f>
        <v>10118.106995884911</v>
      </c>
      <c r="U53" s="47">
        <f>IF(U$7&lt;='Algorithms &amp; Assumptions'!$C$3,INDEX(PLHIV!$H$10:$AB$249,MATCH($B53&amp;"Adults",PLHIV!$F$10:$F$249,0),MATCH(U$7,PLHIV!$H$9:$AC$9,0)),FORECAST(U$7,R53:T53,R$7:T$7))</f>
        <v>10454.595336077036</v>
      </c>
      <c r="V53" s="47">
        <f>IF(V$7&lt;='Algorithms &amp; Assumptions'!$C$3,INDEX(PLHIV!$H$10:$AB$249,MATCH($B53&amp;"Adults",PLHIV!$F$10:$F$249,0),MATCH(V$7,PLHIV!$H$9:$AC$9,0)),FORECAST(V$7,S53:U53,S$7:U$7))</f>
        <v>10796.936442615814</v>
      </c>
      <c r="W53" s="47">
        <f>IF(W$7&lt;='Algorithms &amp; Assumptions'!$C$3,INDEX(PLHIV!$H$10:$AB$249,MATCH($B53&amp;"Adults",PLHIV!$F$10:$F$249,0),MATCH(W$7,PLHIV!$H$9:$AC$9,0)),FORECAST(W$7,T53:V53,T$7:V$7))</f>
        <v>11135.375704923528</v>
      </c>
    </row>
    <row r="54" spans="2:23" x14ac:dyDescent="0.35">
      <c r="B54" s="18" t="str">
        <f>Countries!B50</f>
        <v>Ghana</v>
      </c>
      <c r="C54" s="47">
        <f>IF(C$7&lt;='Algorithms &amp; Assumptions'!$C$3,INDEX(PLHIV!$H$10:$AB$249,MATCH($B54&amp;"Adults",PLHIV!$F$10:$F$249,0),MATCH(C$7,PLHIV!$H$9:$AC$9,0)),"N/A")</f>
        <v>260000</v>
      </c>
      <c r="D54" s="47">
        <f>IF(D$7&lt;='Algorithms &amp; Assumptions'!$C$3,INDEX(PLHIV!$H$10:$AB$249,MATCH($B54&amp;"Adults",PLHIV!$F$10:$F$249,0),MATCH(D$7,PLHIV!$H$9:$AC$9,0)),"N/A")</f>
        <v>270000</v>
      </c>
      <c r="E54" s="47">
        <f>IF(E$7&lt;='Algorithms &amp; Assumptions'!$C$3,INDEX(PLHIV!$H$10:$AB$249,MATCH($B54&amp;"Adults",PLHIV!$F$10:$F$249,0),MATCH(E$7,PLHIV!$H$9:$AC$9,0)),"N/A")</f>
        <v>270000</v>
      </c>
      <c r="F54" s="47">
        <f>IF(F$7&lt;='Algorithms &amp; Assumptions'!$C$3,INDEX(PLHIV!$H$10:$AB$249,MATCH($B54&amp;"Adults",PLHIV!$F$10:$F$249,0),MATCH(F$7,PLHIV!$H$9:$AC$9,0)),"N/A")</f>
        <v>280000</v>
      </c>
      <c r="G54" s="47">
        <f>IF(G$7&lt;='Algorithms &amp; Assumptions'!$C$3,INDEX(PLHIV!$H$10:$AB$249,MATCH($B54&amp;"Adults",PLHIV!$F$10:$F$249,0),MATCH(G$7,PLHIV!$H$9:$AC$9,0)),FORECAST(G$7,D54:F54,D$7:F$7))</f>
        <v>280000</v>
      </c>
      <c r="H54" s="47">
        <f>IF(H$7&lt;='Algorithms &amp; Assumptions'!$C$3,INDEX(PLHIV!$H$10:$AB$249,MATCH($B54&amp;"Adults",PLHIV!$F$10:$F$249,0),MATCH(H$7,PLHIV!$H$9:$AC$9,0)),FORECAST(H$7,E54:G54,E$7:G$7))</f>
        <v>290000</v>
      </c>
      <c r="I54" s="47">
        <f>IF(I$7&lt;='Algorithms &amp; Assumptions'!$C$3,INDEX(PLHIV!$H$10:$AB$249,MATCH($B54&amp;"Adults",PLHIV!$F$10:$F$249,0),MATCH(I$7,PLHIV!$H$9:$AC$9,0)),FORECAST(I$7,F54:H54,F$7:H$7))</f>
        <v>290000</v>
      </c>
      <c r="J54" s="47">
        <f>IF(J$7&lt;='Algorithms &amp; Assumptions'!$C$3,INDEX(PLHIV!$H$10:$AB$249,MATCH($B54&amp;"Adults",PLHIV!$F$10:$F$249,0),MATCH(J$7,PLHIV!$H$9:$AC$9,0)),FORECAST(J$7,G54:I54,G$7:I$7))</f>
        <v>300000</v>
      </c>
      <c r="K54" s="47">
        <f>IF(K$7&lt;='Algorithms &amp; Assumptions'!$C$3,INDEX(PLHIV!$H$10:$AB$249,MATCH($B54&amp;"Adults",PLHIV!$F$10:$F$249,0),MATCH(K$7,PLHIV!$H$9:$AC$9,0)),FORECAST(K$7,H54:J54,H$7:J$7))</f>
        <v>300000</v>
      </c>
      <c r="L54" s="47">
        <f>IF(L$7&lt;='Algorithms &amp; Assumptions'!$C$3,INDEX(PLHIV!$H$10:$AB$249,MATCH($B54&amp;"Adults",PLHIV!$F$10:$F$249,0),MATCH(L$7,PLHIV!$H$9:$AC$9,0)),FORECAST(L$7,I54:K54,I$7:K$7))</f>
        <v>310000</v>
      </c>
      <c r="M54" s="47">
        <f>IF(M$7&lt;='Algorithms &amp; Assumptions'!$C$3,INDEX(PLHIV!$H$10:$AB$249,MATCH($B54&amp;"Adults",PLHIV!$F$10:$F$249,0),MATCH(M$7,PLHIV!$H$9:$AC$9,0)),FORECAST(M$7,J54:L54,J$7:L$7))</f>
        <v>320000</v>
      </c>
      <c r="N54" s="47">
        <f>IF(N$7&lt;='Algorithms &amp; Assumptions'!$C$3,INDEX(PLHIV!$H$10:$AB$249,MATCH($B54&amp;"Adults",PLHIV!$F$10:$F$249,0),MATCH(N$7,PLHIV!$H$9:$AC$9,0)),FORECAST(N$7,K54:M54,K$7:M$7))</f>
        <v>320000</v>
      </c>
      <c r="O54" s="47">
        <f>IF(O$7&lt;='Algorithms &amp; Assumptions'!$C$3,INDEX(PLHIV!$H$10:$AB$249,MATCH($B54&amp;"Adults",PLHIV!$F$10:$F$249,0),MATCH(O$7,PLHIV!$H$9:$AC$9,0)),FORECAST(O$7,L54:N54,L$7:N$7))</f>
        <v>330000</v>
      </c>
      <c r="P54" s="47">
        <f>IF(P$7&lt;='Algorithms &amp; Assumptions'!$C$3,INDEX(PLHIV!$H$10:$AB$249,MATCH($B54&amp;"Adults",PLHIV!$F$10:$F$249,0),MATCH(P$7,PLHIV!$H$9:$AC$9,0)),FORECAST(P$7,M54:O54,M$7:O$7))</f>
        <v>333333.33333333395</v>
      </c>
      <c r="Q54" s="47">
        <f>IF(Q$7&lt;='Algorithms &amp; Assumptions'!$C$3,INDEX(PLHIV!$H$10:$AB$249,MATCH($B54&amp;"Adults",PLHIV!$F$10:$F$249,0),MATCH(Q$7,PLHIV!$H$9:$AC$9,0)),FORECAST(Q$7,N54:P54,N$7:P$7))</f>
        <v>341111.11111111194</v>
      </c>
      <c r="R54" s="47">
        <f>IF(R$7&lt;='Algorithms &amp; Assumptions'!$C$3,INDEX(PLHIV!$H$10:$AB$249,MATCH($B54&amp;"Adults",PLHIV!$F$10:$F$249,0),MATCH(R$7,PLHIV!$H$9:$AC$9,0)),FORECAST(R$7,O54:Q54,O$7:Q$7))</f>
        <v>345925.92592592724</v>
      </c>
      <c r="S54" s="47">
        <f>IF(S$7&lt;='Algorithms &amp; Assumptions'!$C$3,INDEX(PLHIV!$H$10:$AB$249,MATCH($B54&amp;"Adults",PLHIV!$F$10:$F$249,0),MATCH(S$7,PLHIV!$H$9:$AC$9,0)),FORECAST(S$7,P54:R54,P$7:R$7))</f>
        <v>352716.04938271828</v>
      </c>
      <c r="T54" s="47">
        <f>IF(T$7&lt;='Algorithms &amp; Assumptions'!$C$3,INDEX(PLHIV!$H$10:$AB$249,MATCH($B54&amp;"Adults",PLHIV!$F$10:$F$249,0),MATCH(T$7,PLHIV!$H$9:$AC$9,0)),FORECAST(T$7,Q54:S54,Q$7:S$7))</f>
        <v>358189.30041152798</v>
      </c>
      <c r="U54" s="47">
        <f>IF(U$7&lt;='Algorithms &amp; Assumptions'!$C$3,INDEX(PLHIV!$H$10:$AB$249,MATCH($B54&amp;"Adults",PLHIV!$F$10:$F$249,0),MATCH(U$7,PLHIV!$H$9:$AC$9,0)),FORECAST(U$7,R54:T54,R$7:T$7))</f>
        <v>364540.46639232524</v>
      </c>
      <c r="V54" s="47">
        <f>IF(V$7&lt;='Algorithms &amp; Assumptions'!$C$3,INDEX(PLHIV!$H$10:$AB$249,MATCH($B54&amp;"Adults",PLHIV!$F$10:$F$249,0),MATCH(V$7,PLHIV!$H$9:$AC$9,0)),FORECAST(V$7,S54:U54,S$7:U$7))</f>
        <v>370306.35573846474</v>
      </c>
      <c r="W54" s="47">
        <f>IF(W$7&lt;='Algorithms &amp; Assumptions'!$C$3,INDEX(PLHIV!$H$10:$AB$249,MATCH($B54&amp;"Adults",PLHIV!$F$10:$F$249,0),MATCH(W$7,PLHIV!$H$9:$AC$9,0)),FORECAST(W$7,T54:V54,T$7:V$7))</f>
        <v>376462.42950771004</v>
      </c>
    </row>
    <row r="55" spans="2:23" x14ac:dyDescent="0.35">
      <c r="B55" s="18" t="str">
        <f>Countries!B51</f>
        <v>Guatemala</v>
      </c>
      <c r="C55" s="47">
        <f>IF(C$7&lt;='Algorithms &amp; Assumptions'!$C$3,INDEX(PLHIV!$H$10:$AB$249,MATCH($B55&amp;"Adults",PLHIV!$F$10:$F$249,0),MATCH(C$7,PLHIV!$H$9:$AC$9,0)),"N/A")</f>
        <v>27000</v>
      </c>
      <c r="D55" s="47">
        <f>IF(D$7&lt;='Algorithms &amp; Assumptions'!$C$3,INDEX(PLHIV!$H$10:$AB$249,MATCH($B55&amp;"Adults",PLHIV!$F$10:$F$249,0),MATCH(D$7,PLHIV!$H$9:$AC$9,0)),"N/A")</f>
        <v>27000</v>
      </c>
      <c r="E55" s="47">
        <f>IF(E$7&lt;='Algorithms &amp; Assumptions'!$C$3,INDEX(PLHIV!$H$10:$AB$249,MATCH($B55&amp;"Adults",PLHIV!$F$10:$F$249,0),MATCH(E$7,PLHIV!$H$9:$AC$9,0)),"N/A")</f>
        <v>27000</v>
      </c>
      <c r="F55" s="47">
        <f>IF(F$7&lt;='Algorithms &amp; Assumptions'!$C$3,INDEX(PLHIV!$H$10:$AB$249,MATCH($B55&amp;"Adults",PLHIV!$F$10:$F$249,0),MATCH(F$7,PLHIV!$H$9:$AC$9,0)),"N/A")</f>
        <v>27000</v>
      </c>
      <c r="G55" s="47">
        <f>IF(G$7&lt;='Algorithms &amp; Assumptions'!$C$3,INDEX(PLHIV!$H$10:$AB$249,MATCH($B55&amp;"Adults",PLHIV!$F$10:$F$249,0),MATCH(G$7,PLHIV!$H$9:$AC$9,0)),FORECAST(G$7,D55:F55,D$7:F$7))</f>
        <v>27000</v>
      </c>
      <c r="H55" s="47">
        <f>IF(H$7&lt;='Algorithms &amp; Assumptions'!$C$3,INDEX(PLHIV!$H$10:$AB$249,MATCH($B55&amp;"Adults",PLHIV!$F$10:$F$249,0),MATCH(H$7,PLHIV!$H$9:$AC$9,0)),FORECAST(H$7,E55:G55,E$7:G$7))</f>
        <v>27000</v>
      </c>
      <c r="I55" s="47">
        <f>IF(I$7&lt;='Algorithms &amp; Assumptions'!$C$3,INDEX(PLHIV!$H$10:$AB$249,MATCH($B55&amp;"Adults",PLHIV!$F$10:$F$249,0),MATCH(I$7,PLHIV!$H$9:$AC$9,0)),FORECAST(I$7,F55:H55,F$7:H$7))</f>
        <v>27000</v>
      </c>
      <c r="J55" s="47">
        <f>IF(J$7&lt;='Algorithms &amp; Assumptions'!$C$3,INDEX(PLHIV!$H$10:$AB$249,MATCH($B55&amp;"Adults",PLHIV!$F$10:$F$249,0),MATCH(J$7,PLHIV!$H$9:$AC$9,0)),FORECAST(J$7,G55:I55,G$7:I$7))</f>
        <v>27000</v>
      </c>
      <c r="K55" s="47">
        <f>IF(K$7&lt;='Algorithms &amp; Assumptions'!$C$3,INDEX(PLHIV!$H$10:$AB$249,MATCH($B55&amp;"Adults",PLHIV!$F$10:$F$249,0),MATCH(K$7,PLHIV!$H$9:$AC$9,0)),FORECAST(K$7,H55:J55,H$7:J$7))</f>
        <v>28000</v>
      </c>
      <c r="L55" s="47">
        <f>IF(L$7&lt;='Algorithms &amp; Assumptions'!$C$3,INDEX(PLHIV!$H$10:$AB$249,MATCH($B55&amp;"Adults",PLHIV!$F$10:$F$249,0),MATCH(L$7,PLHIV!$H$9:$AC$9,0)),FORECAST(L$7,I55:K55,I$7:K$7))</f>
        <v>28000</v>
      </c>
      <c r="M55" s="47">
        <f>IF(M$7&lt;='Algorithms &amp; Assumptions'!$C$3,INDEX(PLHIV!$H$10:$AB$249,MATCH($B55&amp;"Adults",PLHIV!$F$10:$F$249,0),MATCH(M$7,PLHIV!$H$9:$AC$9,0)),FORECAST(M$7,J55:L55,J$7:L$7))</f>
        <v>28000</v>
      </c>
      <c r="N55" s="47">
        <f>IF(N$7&lt;='Algorithms &amp; Assumptions'!$C$3,INDEX(PLHIV!$H$10:$AB$249,MATCH($B55&amp;"Adults",PLHIV!$F$10:$F$249,0),MATCH(N$7,PLHIV!$H$9:$AC$9,0)),FORECAST(N$7,K55:M55,K$7:M$7))</f>
        <v>29000</v>
      </c>
      <c r="O55" s="47">
        <f>IF(O$7&lt;='Algorithms &amp; Assumptions'!$C$3,INDEX(PLHIV!$H$10:$AB$249,MATCH($B55&amp;"Adults",PLHIV!$F$10:$F$249,0),MATCH(O$7,PLHIV!$H$9:$AC$9,0)),FORECAST(O$7,L55:N55,L$7:N$7))</f>
        <v>29000</v>
      </c>
      <c r="P55" s="47">
        <f>IF(P$7&lt;='Algorithms &amp; Assumptions'!$C$3,INDEX(PLHIV!$H$10:$AB$249,MATCH($B55&amp;"Adults",PLHIV!$F$10:$F$249,0),MATCH(P$7,PLHIV!$H$9:$AC$9,0)),FORECAST(P$7,M55:O55,M$7:O$7))</f>
        <v>29666.666666666628</v>
      </c>
      <c r="Q55" s="47">
        <f>IF(Q$7&lt;='Algorithms &amp; Assumptions'!$C$3,INDEX(PLHIV!$H$10:$AB$249,MATCH($B55&amp;"Adults",PLHIV!$F$10:$F$249,0),MATCH(Q$7,PLHIV!$H$9:$AC$9,0)),FORECAST(Q$7,N55:P55,N$7:P$7))</f>
        <v>29888.888888888876</v>
      </c>
      <c r="R55" s="47">
        <f>IF(R$7&lt;='Algorithms &amp; Assumptions'!$C$3,INDEX(PLHIV!$H$10:$AB$249,MATCH($B55&amp;"Adults",PLHIV!$F$10:$F$249,0),MATCH(R$7,PLHIV!$H$9:$AC$9,0)),FORECAST(R$7,O55:Q55,O$7:Q$7))</f>
        <v>30407.407407407532</v>
      </c>
      <c r="S55" s="47">
        <f>IF(S$7&lt;='Algorithms &amp; Assumptions'!$C$3,INDEX(PLHIV!$H$10:$AB$249,MATCH($B55&amp;"Adults",PLHIV!$F$10:$F$249,0),MATCH(S$7,PLHIV!$H$9:$AC$9,0)),FORECAST(S$7,P55:R55,P$7:R$7))</f>
        <v>30728.395061728545</v>
      </c>
      <c r="T55" s="47">
        <f>IF(T$7&lt;='Algorithms &amp; Assumptions'!$C$3,INDEX(PLHIV!$H$10:$AB$249,MATCH($B55&amp;"Adults",PLHIV!$F$10:$F$249,0),MATCH(T$7,PLHIV!$H$9:$AC$9,0)),FORECAST(T$7,Q55:S55,Q$7:S$7))</f>
        <v>31181.069958848064</v>
      </c>
      <c r="U55" s="47">
        <f>IF(U$7&lt;='Algorithms &amp; Assumptions'!$C$3,INDEX(PLHIV!$H$10:$AB$249,MATCH($B55&amp;"Adults",PLHIV!$F$10:$F$249,0),MATCH(U$7,PLHIV!$H$9:$AC$9,0)),FORECAST(U$7,R55:T55,R$7:T$7))</f>
        <v>31545.953360768617</v>
      </c>
      <c r="V55" s="47">
        <f>IF(V$7&lt;='Algorithms &amp; Assumptions'!$C$3,INDEX(PLHIV!$H$10:$AB$249,MATCH($B55&amp;"Adults",PLHIV!$F$10:$F$249,0),MATCH(V$7,PLHIV!$H$9:$AC$9,0)),FORECAST(V$7,S55:U55,S$7:U$7))</f>
        <v>31969.364426154993</v>
      </c>
      <c r="W55" s="47">
        <f>IF(W$7&lt;='Algorithms &amp; Assumptions'!$C$3,INDEX(PLHIV!$H$10:$AB$249,MATCH($B55&amp;"Adults",PLHIV!$F$10:$F$249,0),MATCH(W$7,PLHIV!$H$9:$AC$9,0)),FORECAST(W$7,T55:V55,T$7:V$7))</f>
        <v>32353.757049230859</v>
      </c>
    </row>
    <row r="56" spans="2:23" x14ac:dyDescent="0.35">
      <c r="B56" s="18" t="str">
        <f>Countries!B52</f>
        <v>Guinea</v>
      </c>
      <c r="C56" s="47">
        <f>IF(C$7&lt;='Algorithms &amp; Assumptions'!$C$3,INDEX(PLHIV!$H$10:$AB$249,MATCH($B56&amp;"Adults",PLHIV!$F$10:$F$249,0),MATCH(C$7,PLHIV!$H$9:$AC$9,0)),"N/A")</f>
        <v>88000</v>
      </c>
      <c r="D56" s="47">
        <f>IF(D$7&lt;='Algorithms &amp; Assumptions'!$C$3,INDEX(PLHIV!$H$10:$AB$249,MATCH($B56&amp;"Adults",PLHIV!$F$10:$F$249,0),MATCH(D$7,PLHIV!$H$9:$AC$9,0)),"N/A")</f>
        <v>91000</v>
      </c>
      <c r="E56" s="47">
        <f>IF(E$7&lt;='Algorithms &amp; Assumptions'!$C$3,INDEX(PLHIV!$H$10:$AB$249,MATCH($B56&amp;"Adults",PLHIV!$F$10:$F$249,0),MATCH(E$7,PLHIV!$H$9:$AC$9,0)),"N/A")</f>
        <v>94000</v>
      </c>
      <c r="F56" s="47">
        <f>IF(F$7&lt;='Algorithms &amp; Assumptions'!$C$3,INDEX(PLHIV!$H$10:$AB$249,MATCH($B56&amp;"Adults",PLHIV!$F$10:$F$249,0),MATCH(F$7,PLHIV!$H$9:$AC$9,0)),"N/A")</f>
        <v>97000</v>
      </c>
      <c r="G56" s="47">
        <f>IF(G$7&lt;='Algorithms &amp; Assumptions'!$C$3,INDEX(PLHIV!$H$10:$AB$249,MATCH($B56&amp;"Adults",PLHIV!$F$10:$F$249,0),MATCH(G$7,PLHIV!$H$9:$AC$9,0)),FORECAST(G$7,D56:F56,D$7:F$7))</f>
        <v>99000</v>
      </c>
      <c r="H56" s="47">
        <f>IF(H$7&lt;='Algorithms &amp; Assumptions'!$C$3,INDEX(PLHIV!$H$10:$AB$249,MATCH($B56&amp;"Adults",PLHIV!$F$10:$F$249,0),MATCH(H$7,PLHIV!$H$9:$AC$9,0)),FORECAST(H$7,E56:G56,E$7:G$7))</f>
        <v>100000</v>
      </c>
      <c r="I56" s="47">
        <f>IF(I$7&lt;='Algorithms &amp; Assumptions'!$C$3,INDEX(PLHIV!$H$10:$AB$249,MATCH($B56&amp;"Adults",PLHIV!$F$10:$F$249,0),MATCH(I$7,PLHIV!$H$9:$AC$9,0)),FORECAST(I$7,F56:H56,F$7:H$7))</f>
        <v>100000</v>
      </c>
      <c r="J56" s="47">
        <f>IF(J$7&lt;='Algorithms &amp; Assumptions'!$C$3,INDEX(PLHIV!$H$10:$AB$249,MATCH($B56&amp;"Adults",PLHIV!$F$10:$F$249,0),MATCH(J$7,PLHIV!$H$9:$AC$9,0)),FORECAST(J$7,G56:I56,G$7:I$7))</f>
        <v>110000</v>
      </c>
      <c r="K56" s="47">
        <f>IF(K$7&lt;='Algorithms &amp; Assumptions'!$C$3,INDEX(PLHIV!$H$10:$AB$249,MATCH($B56&amp;"Adults",PLHIV!$F$10:$F$249,0),MATCH(K$7,PLHIV!$H$9:$AC$9,0)),FORECAST(K$7,H56:J56,H$7:J$7))</f>
        <v>110000</v>
      </c>
      <c r="L56" s="47">
        <f>IF(L$7&lt;='Algorithms &amp; Assumptions'!$C$3,INDEX(PLHIV!$H$10:$AB$249,MATCH($B56&amp;"Adults",PLHIV!$F$10:$F$249,0),MATCH(L$7,PLHIV!$H$9:$AC$9,0)),FORECAST(L$7,I56:K56,I$7:K$7))</f>
        <v>110000</v>
      </c>
      <c r="M56" s="47">
        <f>IF(M$7&lt;='Algorithms &amp; Assumptions'!$C$3,INDEX(PLHIV!$H$10:$AB$249,MATCH($B56&amp;"Adults",PLHIV!$F$10:$F$249,0),MATCH(M$7,PLHIV!$H$9:$AC$9,0)),FORECAST(M$7,J56:L56,J$7:L$7))</f>
        <v>110000</v>
      </c>
      <c r="N56" s="47">
        <f>IF(N$7&lt;='Algorithms &amp; Assumptions'!$C$3,INDEX(PLHIV!$H$10:$AB$249,MATCH($B56&amp;"Adults",PLHIV!$F$10:$F$249,0),MATCH(N$7,PLHIV!$H$9:$AC$9,0)),FORECAST(N$7,K56:M56,K$7:M$7))</f>
        <v>110000</v>
      </c>
      <c r="O56" s="47">
        <f>IF(O$7&lt;='Algorithms &amp; Assumptions'!$C$3,INDEX(PLHIV!$H$10:$AB$249,MATCH($B56&amp;"Adults",PLHIV!$F$10:$F$249,0),MATCH(O$7,PLHIV!$H$9:$AC$9,0)),FORECAST(O$7,L56:N56,L$7:N$7))</f>
        <v>110000</v>
      </c>
      <c r="P56" s="47">
        <f>IF(P$7&lt;='Algorithms &amp; Assumptions'!$C$3,INDEX(PLHIV!$H$10:$AB$249,MATCH($B56&amp;"Adults",PLHIV!$F$10:$F$249,0),MATCH(P$7,PLHIV!$H$9:$AC$9,0)),FORECAST(P$7,M56:O56,M$7:O$7))</f>
        <v>110000</v>
      </c>
      <c r="Q56" s="47">
        <f>IF(Q$7&lt;='Algorithms &amp; Assumptions'!$C$3,INDEX(PLHIV!$H$10:$AB$249,MATCH($B56&amp;"Adults",PLHIV!$F$10:$F$249,0),MATCH(Q$7,PLHIV!$H$9:$AC$9,0)),FORECAST(Q$7,N56:P56,N$7:P$7))</f>
        <v>110000</v>
      </c>
      <c r="R56" s="47">
        <f>IF(R$7&lt;='Algorithms &amp; Assumptions'!$C$3,INDEX(PLHIV!$H$10:$AB$249,MATCH($B56&amp;"Adults",PLHIV!$F$10:$F$249,0),MATCH(R$7,PLHIV!$H$9:$AC$9,0)),FORECAST(R$7,O56:Q56,O$7:Q$7))</f>
        <v>110000</v>
      </c>
      <c r="S56" s="47">
        <f>IF(S$7&lt;='Algorithms &amp; Assumptions'!$C$3,INDEX(PLHIV!$H$10:$AB$249,MATCH($B56&amp;"Adults",PLHIV!$F$10:$F$249,0),MATCH(S$7,PLHIV!$H$9:$AC$9,0)),FORECAST(S$7,P56:R56,P$7:R$7))</f>
        <v>110000</v>
      </c>
      <c r="T56" s="47">
        <f>IF(T$7&lt;='Algorithms &amp; Assumptions'!$C$3,INDEX(PLHIV!$H$10:$AB$249,MATCH($B56&amp;"Adults",PLHIV!$F$10:$F$249,0),MATCH(T$7,PLHIV!$H$9:$AC$9,0)),FORECAST(T$7,Q56:S56,Q$7:S$7))</f>
        <v>110000</v>
      </c>
      <c r="U56" s="47">
        <f>IF(U$7&lt;='Algorithms &amp; Assumptions'!$C$3,INDEX(PLHIV!$H$10:$AB$249,MATCH($B56&amp;"Adults",PLHIV!$F$10:$F$249,0),MATCH(U$7,PLHIV!$H$9:$AC$9,0)),FORECAST(U$7,R56:T56,R$7:T$7))</f>
        <v>110000</v>
      </c>
      <c r="V56" s="47">
        <f>IF(V$7&lt;='Algorithms &amp; Assumptions'!$C$3,INDEX(PLHIV!$H$10:$AB$249,MATCH($B56&amp;"Adults",PLHIV!$F$10:$F$249,0),MATCH(V$7,PLHIV!$H$9:$AC$9,0)),FORECAST(V$7,S56:U56,S$7:U$7))</f>
        <v>110000</v>
      </c>
      <c r="W56" s="47">
        <f>IF(W$7&lt;='Algorithms &amp; Assumptions'!$C$3,INDEX(PLHIV!$H$10:$AB$249,MATCH($B56&amp;"Adults",PLHIV!$F$10:$F$249,0),MATCH(W$7,PLHIV!$H$9:$AC$9,0)),FORECAST(W$7,T56:V56,T$7:V$7))</f>
        <v>110000</v>
      </c>
    </row>
    <row r="57" spans="2:23" x14ac:dyDescent="0.35">
      <c r="B57" s="18" t="str">
        <f>Countries!B53</f>
        <v>Guinea Bissau</v>
      </c>
      <c r="C57" s="47">
        <f>IF(C$7&lt;='Algorithms &amp; Assumptions'!$C$3,INDEX(PLHIV!$H$10:$AB$249,MATCH($B57&amp;"Adults",PLHIV!$F$10:$F$249,0),MATCH(C$7,PLHIV!$H$9:$AC$9,0)),"N/A")</f>
        <v>33000</v>
      </c>
      <c r="D57" s="47">
        <f>IF(D$7&lt;='Algorithms &amp; Assumptions'!$C$3,INDEX(PLHIV!$H$10:$AB$249,MATCH($B57&amp;"Adults",PLHIV!$F$10:$F$249,0),MATCH(D$7,PLHIV!$H$9:$AC$9,0)),"N/A")</f>
        <v>33000</v>
      </c>
      <c r="E57" s="47">
        <f>IF(E$7&lt;='Algorithms &amp; Assumptions'!$C$3,INDEX(PLHIV!$H$10:$AB$249,MATCH($B57&amp;"Adults",PLHIV!$F$10:$F$249,0),MATCH(E$7,PLHIV!$H$9:$AC$9,0)),"N/A")</f>
        <v>33000</v>
      </c>
      <c r="F57" s="47">
        <f>IF(F$7&lt;='Algorithms &amp; Assumptions'!$C$3,INDEX(PLHIV!$H$10:$AB$249,MATCH($B57&amp;"Adults",PLHIV!$F$10:$F$249,0),MATCH(F$7,PLHIV!$H$9:$AC$9,0)),"N/A")</f>
        <v>33000</v>
      </c>
      <c r="G57" s="47">
        <f>IF(G$7&lt;='Algorithms &amp; Assumptions'!$C$3,INDEX(PLHIV!$H$10:$AB$249,MATCH($B57&amp;"Adults",PLHIV!$F$10:$F$249,0),MATCH(G$7,PLHIV!$H$9:$AC$9,0)),FORECAST(G$7,D57:F57,D$7:F$7))</f>
        <v>33000</v>
      </c>
      <c r="H57" s="47">
        <f>IF(H$7&lt;='Algorithms &amp; Assumptions'!$C$3,INDEX(PLHIV!$H$10:$AB$249,MATCH($B57&amp;"Adults",PLHIV!$F$10:$F$249,0),MATCH(H$7,PLHIV!$H$9:$AC$9,0)),FORECAST(H$7,E57:G57,E$7:G$7))</f>
        <v>33000</v>
      </c>
      <c r="I57" s="47">
        <f>IF(I$7&lt;='Algorithms &amp; Assumptions'!$C$3,INDEX(PLHIV!$H$10:$AB$249,MATCH($B57&amp;"Adults",PLHIV!$F$10:$F$249,0),MATCH(I$7,PLHIV!$H$9:$AC$9,0)),FORECAST(I$7,F57:H57,F$7:H$7))</f>
        <v>33000</v>
      </c>
      <c r="J57" s="47">
        <f>IF(J$7&lt;='Algorithms &amp; Assumptions'!$C$3,INDEX(PLHIV!$H$10:$AB$249,MATCH($B57&amp;"Adults",PLHIV!$F$10:$F$249,0),MATCH(J$7,PLHIV!$H$9:$AC$9,0)),FORECAST(J$7,G57:I57,G$7:I$7))</f>
        <v>33000</v>
      </c>
      <c r="K57" s="47">
        <f>IF(K$7&lt;='Algorithms &amp; Assumptions'!$C$3,INDEX(PLHIV!$H$10:$AB$249,MATCH($B57&amp;"Adults",PLHIV!$F$10:$F$249,0),MATCH(K$7,PLHIV!$H$9:$AC$9,0)),FORECAST(K$7,H57:J57,H$7:J$7))</f>
        <v>33000</v>
      </c>
      <c r="L57" s="47">
        <f>IF(L$7&lt;='Algorithms &amp; Assumptions'!$C$3,INDEX(PLHIV!$H$10:$AB$249,MATCH($B57&amp;"Adults",PLHIV!$F$10:$F$249,0),MATCH(L$7,PLHIV!$H$9:$AC$9,0)),FORECAST(L$7,I57:K57,I$7:K$7))</f>
        <v>32000</v>
      </c>
      <c r="M57" s="47">
        <f>IF(M$7&lt;='Algorithms &amp; Assumptions'!$C$3,INDEX(PLHIV!$H$10:$AB$249,MATCH($B57&amp;"Adults",PLHIV!$F$10:$F$249,0),MATCH(M$7,PLHIV!$H$9:$AC$9,0)),FORECAST(M$7,J57:L57,J$7:L$7))</f>
        <v>32000</v>
      </c>
      <c r="N57" s="47">
        <f>IF(N$7&lt;='Algorithms &amp; Assumptions'!$C$3,INDEX(PLHIV!$H$10:$AB$249,MATCH($B57&amp;"Adults",PLHIV!$F$10:$F$249,0),MATCH(N$7,PLHIV!$H$9:$AC$9,0)),FORECAST(N$7,K57:M57,K$7:M$7))</f>
        <v>32000</v>
      </c>
      <c r="O57" s="47">
        <f>IF(O$7&lt;='Algorithms &amp; Assumptions'!$C$3,INDEX(PLHIV!$H$10:$AB$249,MATCH($B57&amp;"Adults",PLHIV!$F$10:$F$249,0),MATCH(O$7,PLHIV!$H$9:$AC$9,0)),FORECAST(O$7,L57:N57,L$7:N$7))</f>
        <v>32000</v>
      </c>
      <c r="P57" s="47">
        <f>IF(P$7&lt;='Algorithms &amp; Assumptions'!$C$3,INDEX(PLHIV!$H$10:$AB$249,MATCH($B57&amp;"Adults",PLHIV!$F$10:$F$249,0),MATCH(P$7,PLHIV!$H$9:$AC$9,0)),FORECAST(P$7,M57:O57,M$7:O$7))</f>
        <v>32000</v>
      </c>
      <c r="Q57" s="47">
        <f>IF(Q$7&lt;='Algorithms &amp; Assumptions'!$C$3,INDEX(PLHIV!$H$10:$AB$249,MATCH($B57&amp;"Adults",PLHIV!$F$10:$F$249,0),MATCH(Q$7,PLHIV!$H$9:$AC$9,0)),FORECAST(Q$7,N57:P57,N$7:P$7))</f>
        <v>32000</v>
      </c>
      <c r="R57" s="47">
        <f>IF(R$7&lt;='Algorithms &amp; Assumptions'!$C$3,INDEX(PLHIV!$H$10:$AB$249,MATCH($B57&amp;"Adults",PLHIV!$F$10:$F$249,0),MATCH(R$7,PLHIV!$H$9:$AC$9,0)),FORECAST(R$7,O57:Q57,O$7:Q$7))</f>
        <v>32000</v>
      </c>
      <c r="S57" s="47">
        <f>IF(S$7&lt;='Algorithms &amp; Assumptions'!$C$3,INDEX(PLHIV!$H$10:$AB$249,MATCH($B57&amp;"Adults",PLHIV!$F$10:$F$249,0),MATCH(S$7,PLHIV!$H$9:$AC$9,0)),FORECAST(S$7,P57:R57,P$7:R$7))</f>
        <v>32000</v>
      </c>
      <c r="T57" s="47">
        <f>IF(T$7&lt;='Algorithms &amp; Assumptions'!$C$3,INDEX(PLHIV!$H$10:$AB$249,MATCH($B57&amp;"Adults",PLHIV!$F$10:$F$249,0),MATCH(T$7,PLHIV!$H$9:$AC$9,0)),FORECAST(T$7,Q57:S57,Q$7:S$7))</f>
        <v>32000</v>
      </c>
      <c r="U57" s="47">
        <f>IF(U$7&lt;='Algorithms &amp; Assumptions'!$C$3,INDEX(PLHIV!$H$10:$AB$249,MATCH($B57&amp;"Adults",PLHIV!$F$10:$F$249,0),MATCH(U$7,PLHIV!$H$9:$AC$9,0)),FORECAST(U$7,R57:T57,R$7:T$7))</f>
        <v>32000</v>
      </c>
      <c r="V57" s="47">
        <f>IF(V$7&lt;='Algorithms &amp; Assumptions'!$C$3,INDEX(PLHIV!$H$10:$AB$249,MATCH($B57&amp;"Adults",PLHIV!$F$10:$F$249,0),MATCH(V$7,PLHIV!$H$9:$AC$9,0)),FORECAST(V$7,S57:U57,S$7:U$7))</f>
        <v>32000</v>
      </c>
      <c r="W57" s="47">
        <f>IF(W$7&lt;='Algorithms &amp; Assumptions'!$C$3,INDEX(PLHIV!$H$10:$AB$249,MATCH($B57&amp;"Adults",PLHIV!$F$10:$F$249,0),MATCH(W$7,PLHIV!$H$9:$AC$9,0)),FORECAST(W$7,T57:V57,T$7:V$7))</f>
        <v>32000</v>
      </c>
    </row>
    <row r="58" spans="2:23" x14ac:dyDescent="0.35">
      <c r="B58" s="18" t="str">
        <f>Countries!B54</f>
        <v>Guyana</v>
      </c>
      <c r="C58" s="47">
        <f>IF(C$7&lt;='Algorithms &amp; Assumptions'!$C$3,INDEX(PLHIV!$H$10:$AB$249,MATCH($B58&amp;"Adults",PLHIV!$F$10:$F$249,0),MATCH(C$7,PLHIV!$H$9:$AC$9,0)),"N/A")</f>
        <v>6500</v>
      </c>
      <c r="D58" s="47">
        <f>IF(D$7&lt;='Algorithms &amp; Assumptions'!$C$3,INDEX(PLHIV!$H$10:$AB$249,MATCH($B58&amp;"Adults",PLHIV!$F$10:$F$249,0),MATCH(D$7,PLHIV!$H$9:$AC$9,0)),"N/A")</f>
        <v>6700</v>
      </c>
      <c r="E58" s="47">
        <f>IF(E$7&lt;='Algorithms &amp; Assumptions'!$C$3,INDEX(PLHIV!$H$10:$AB$249,MATCH($B58&amp;"Adults",PLHIV!$F$10:$F$249,0),MATCH(E$7,PLHIV!$H$9:$AC$9,0)),"N/A")</f>
        <v>7000</v>
      </c>
      <c r="F58" s="47">
        <f>IF(F$7&lt;='Algorithms &amp; Assumptions'!$C$3,INDEX(PLHIV!$H$10:$AB$249,MATCH($B58&amp;"Adults",PLHIV!$F$10:$F$249,0),MATCH(F$7,PLHIV!$H$9:$AC$9,0)),"N/A")</f>
        <v>7200</v>
      </c>
      <c r="G58" s="47">
        <f>IF(G$7&lt;='Algorithms &amp; Assumptions'!$C$3,INDEX(PLHIV!$H$10:$AB$249,MATCH($B58&amp;"Adults",PLHIV!$F$10:$F$249,0),MATCH(G$7,PLHIV!$H$9:$AC$9,0)),FORECAST(G$7,D58:F58,D$7:F$7))</f>
        <v>7300</v>
      </c>
      <c r="H58" s="47">
        <f>IF(H$7&lt;='Algorithms &amp; Assumptions'!$C$3,INDEX(PLHIV!$H$10:$AB$249,MATCH($B58&amp;"Adults",PLHIV!$F$10:$F$249,0),MATCH(H$7,PLHIV!$H$9:$AC$9,0)),FORECAST(H$7,E58:G58,E$7:G$7))</f>
        <v>7500</v>
      </c>
      <c r="I58" s="47">
        <f>IF(I$7&lt;='Algorithms &amp; Assumptions'!$C$3,INDEX(PLHIV!$H$10:$AB$249,MATCH($B58&amp;"Adults",PLHIV!$F$10:$F$249,0),MATCH(I$7,PLHIV!$H$9:$AC$9,0)),FORECAST(I$7,F58:H58,F$7:H$7))</f>
        <v>7700</v>
      </c>
      <c r="J58" s="47">
        <f>IF(J$7&lt;='Algorithms &amp; Assumptions'!$C$3,INDEX(PLHIV!$H$10:$AB$249,MATCH($B58&amp;"Adults",PLHIV!$F$10:$F$249,0),MATCH(J$7,PLHIV!$H$9:$AC$9,0)),FORECAST(J$7,G58:I58,G$7:I$7))</f>
        <v>7900</v>
      </c>
      <c r="K58" s="47">
        <f>IF(K$7&lt;='Algorithms &amp; Assumptions'!$C$3,INDEX(PLHIV!$H$10:$AB$249,MATCH($B58&amp;"Adults",PLHIV!$F$10:$F$249,0),MATCH(K$7,PLHIV!$H$9:$AC$9,0)),FORECAST(K$7,H58:J58,H$7:J$7))</f>
        <v>8500</v>
      </c>
      <c r="L58" s="47">
        <f>IF(L$7&lt;='Algorithms &amp; Assumptions'!$C$3,INDEX(PLHIV!$H$10:$AB$249,MATCH($B58&amp;"Adults",PLHIV!$F$10:$F$249,0),MATCH(L$7,PLHIV!$H$9:$AC$9,0)),FORECAST(L$7,I58:K58,I$7:K$7))</f>
        <v>8500</v>
      </c>
      <c r="M58" s="47">
        <f>IF(M$7&lt;='Algorithms &amp; Assumptions'!$C$3,INDEX(PLHIV!$H$10:$AB$249,MATCH($B58&amp;"Adults",PLHIV!$F$10:$F$249,0),MATCH(M$7,PLHIV!$H$9:$AC$9,0)),FORECAST(M$7,J58:L58,J$7:L$7))</f>
        <v>8800</v>
      </c>
      <c r="N58" s="47">
        <f>IF(N$7&lt;='Algorithms &amp; Assumptions'!$C$3,INDEX(PLHIV!$H$10:$AB$249,MATCH($B58&amp;"Adults",PLHIV!$F$10:$F$249,0),MATCH(N$7,PLHIV!$H$9:$AC$9,0)),FORECAST(N$7,K58:M58,K$7:M$7))</f>
        <v>9000</v>
      </c>
      <c r="O58" s="47">
        <f>IF(O$7&lt;='Algorithms &amp; Assumptions'!$C$3,INDEX(PLHIV!$H$10:$AB$249,MATCH($B58&amp;"Adults",PLHIV!$F$10:$F$249,0),MATCH(O$7,PLHIV!$H$9:$AC$9,0)),FORECAST(O$7,L58:N58,L$7:N$7))</f>
        <v>9300</v>
      </c>
      <c r="P58" s="47">
        <f>IF(P$7&lt;='Algorithms &amp; Assumptions'!$C$3,INDEX(PLHIV!$H$10:$AB$249,MATCH($B58&amp;"Adults",PLHIV!$F$10:$F$249,0),MATCH(P$7,PLHIV!$H$9:$AC$9,0)),FORECAST(P$7,M58:O58,M$7:O$7))</f>
        <v>9533.3333333333139</v>
      </c>
      <c r="Q58" s="47">
        <f>IF(Q$7&lt;='Algorithms &amp; Assumptions'!$C$3,INDEX(PLHIV!$H$10:$AB$249,MATCH($B58&amp;"Adults",PLHIV!$F$10:$F$249,0),MATCH(Q$7,PLHIV!$H$9:$AC$9,0)),FORECAST(Q$7,N58:P58,N$7:P$7))</f>
        <v>9811.1111111110076</v>
      </c>
      <c r="R58" s="47">
        <f>IF(R$7&lt;='Algorithms &amp; Assumptions'!$C$3,INDEX(PLHIV!$H$10:$AB$249,MATCH($B58&amp;"Adults",PLHIV!$F$10:$F$249,0),MATCH(R$7,PLHIV!$H$9:$AC$9,0)),FORECAST(R$7,O58:Q58,O$7:Q$7))</f>
        <v>10059.259259259095</v>
      </c>
      <c r="S58" s="47">
        <f>IF(S$7&lt;='Algorithms &amp; Assumptions'!$C$3,INDEX(PLHIV!$H$10:$AB$249,MATCH($B58&amp;"Adults",PLHIV!$F$10:$F$249,0),MATCH(S$7,PLHIV!$H$9:$AC$9,0)),FORECAST(S$7,P58:R58,P$7:R$7))</f>
        <v>10327.160493826959</v>
      </c>
      <c r="T58" s="47">
        <f>IF(T$7&lt;='Algorithms &amp; Assumptions'!$C$3,INDEX(PLHIV!$H$10:$AB$249,MATCH($B58&amp;"Adults",PLHIV!$F$10:$F$249,0),MATCH(T$7,PLHIV!$H$9:$AC$9,0)),FORECAST(T$7,Q58:S58,Q$7:S$7))</f>
        <v>10581.893004114972</v>
      </c>
      <c r="U58" s="47">
        <f>IF(U$7&lt;='Algorithms &amp; Assumptions'!$C$3,INDEX(PLHIV!$H$10:$AB$249,MATCH($B58&amp;"Adults",PLHIV!$F$10:$F$249,0),MATCH(U$7,PLHIV!$H$9:$AC$9,0)),FORECAST(U$7,R58:T58,R$7:T$7))</f>
        <v>10845.404663922905</v>
      </c>
      <c r="V58" s="47">
        <f>IF(V$7&lt;='Algorithms &amp; Assumptions'!$C$3,INDEX(PLHIV!$H$10:$AB$249,MATCH($B58&amp;"Adults",PLHIV!$F$10:$F$249,0),MATCH(V$7,PLHIV!$H$9:$AC$9,0)),FORECAST(V$7,S58:U58,S$7:U$7))</f>
        <v>11103.063557384303</v>
      </c>
      <c r="W58" s="47">
        <f>IF(W$7&lt;='Algorithms &amp; Assumptions'!$C$3,INDEX(PLHIV!$H$10:$AB$249,MATCH($B58&amp;"Adults",PLHIV!$F$10:$F$249,0),MATCH(W$7,PLHIV!$H$9:$AC$9,0)),FORECAST(W$7,T58:V58,T$7:V$7))</f>
        <v>11364.624295076705</v>
      </c>
    </row>
    <row r="59" spans="2:23" x14ac:dyDescent="0.35">
      <c r="B59" s="18" t="str">
        <f>Countries!B55</f>
        <v>Haiti</v>
      </c>
      <c r="C59" s="47">
        <f>IF(C$7&lt;='Algorithms &amp; Assumptions'!$C$3,INDEX(PLHIV!$H$10:$AB$249,MATCH($B59&amp;"Adults",PLHIV!$F$10:$F$249,0),MATCH(C$7,PLHIV!$H$9:$AC$9,0)),"N/A")</f>
        <v>100000</v>
      </c>
      <c r="D59" s="47">
        <f>IF(D$7&lt;='Algorithms &amp; Assumptions'!$C$3,INDEX(PLHIV!$H$10:$AB$249,MATCH($B59&amp;"Adults",PLHIV!$F$10:$F$249,0),MATCH(D$7,PLHIV!$H$9:$AC$9,0)),"N/A")</f>
        <v>100000</v>
      </c>
      <c r="E59" s="47">
        <f>IF(E$7&lt;='Algorithms &amp; Assumptions'!$C$3,INDEX(PLHIV!$H$10:$AB$249,MATCH($B59&amp;"Adults",PLHIV!$F$10:$F$249,0),MATCH(E$7,PLHIV!$H$9:$AC$9,0)),"N/A")</f>
        <v>110000</v>
      </c>
      <c r="F59" s="47">
        <f>IF(F$7&lt;='Algorithms &amp; Assumptions'!$C$3,INDEX(PLHIV!$H$10:$AB$249,MATCH($B59&amp;"Adults",PLHIV!$F$10:$F$249,0),MATCH(F$7,PLHIV!$H$9:$AC$9,0)),"N/A")</f>
        <v>110000</v>
      </c>
      <c r="G59" s="47">
        <f>IF(G$7&lt;='Algorithms &amp; Assumptions'!$C$3,INDEX(PLHIV!$H$10:$AB$249,MATCH($B59&amp;"Adults",PLHIV!$F$10:$F$249,0),MATCH(G$7,PLHIV!$H$9:$AC$9,0)),FORECAST(G$7,D59:F59,D$7:F$7))</f>
        <v>110000</v>
      </c>
      <c r="H59" s="47">
        <f>IF(H$7&lt;='Algorithms &amp; Assumptions'!$C$3,INDEX(PLHIV!$H$10:$AB$249,MATCH($B59&amp;"Adults",PLHIV!$F$10:$F$249,0),MATCH(H$7,PLHIV!$H$9:$AC$9,0)),FORECAST(H$7,E59:G59,E$7:G$7))</f>
        <v>110000</v>
      </c>
      <c r="I59" s="47">
        <f>IF(I$7&lt;='Algorithms &amp; Assumptions'!$C$3,INDEX(PLHIV!$H$10:$AB$249,MATCH($B59&amp;"Adults",PLHIV!$F$10:$F$249,0),MATCH(I$7,PLHIV!$H$9:$AC$9,0)),FORECAST(I$7,F59:H59,F$7:H$7))</f>
        <v>120000</v>
      </c>
      <c r="J59" s="47">
        <f>IF(J$7&lt;='Algorithms &amp; Assumptions'!$C$3,INDEX(PLHIV!$H$10:$AB$249,MATCH($B59&amp;"Adults",PLHIV!$F$10:$F$249,0),MATCH(J$7,PLHIV!$H$9:$AC$9,0)),FORECAST(J$7,G59:I59,G$7:I$7))</f>
        <v>120000</v>
      </c>
      <c r="K59" s="47">
        <f>IF(K$7&lt;='Algorithms &amp; Assumptions'!$C$3,INDEX(PLHIV!$H$10:$AB$249,MATCH($B59&amp;"Adults",PLHIV!$F$10:$F$249,0),MATCH(K$7,PLHIV!$H$9:$AC$9,0)),FORECAST(K$7,H59:J59,H$7:J$7))</f>
        <v>120000</v>
      </c>
      <c r="L59" s="47">
        <f>IF(L$7&lt;='Algorithms &amp; Assumptions'!$C$3,INDEX(PLHIV!$H$10:$AB$249,MATCH($B59&amp;"Adults",PLHIV!$F$10:$F$249,0),MATCH(L$7,PLHIV!$H$9:$AC$9,0)),FORECAST(L$7,I59:K59,I$7:K$7))</f>
        <v>130000</v>
      </c>
      <c r="M59" s="47">
        <f>IF(M$7&lt;='Algorithms &amp; Assumptions'!$C$3,INDEX(PLHIV!$H$10:$AB$249,MATCH($B59&amp;"Adults",PLHIV!$F$10:$F$249,0),MATCH(M$7,PLHIV!$H$9:$AC$9,0)),FORECAST(M$7,J59:L59,J$7:L$7))</f>
        <v>130000</v>
      </c>
      <c r="N59" s="47">
        <f>IF(N$7&lt;='Algorithms &amp; Assumptions'!$C$3,INDEX(PLHIV!$H$10:$AB$249,MATCH($B59&amp;"Adults",PLHIV!$F$10:$F$249,0),MATCH(N$7,PLHIV!$H$9:$AC$9,0)),FORECAST(N$7,K59:M59,K$7:M$7))</f>
        <v>130000</v>
      </c>
      <c r="O59" s="47">
        <f>IF(O$7&lt;='Algorithms &amp; Assumptions'!$C$3,INDEX(PLHIV!$H$10:$AB$249,MATCH($B59&amp;"Adults",PLHIV!$F$10:$F$249,0),MATCH(O$7,PLHIV!$H$9:$AC$9,0)),FORECAST(O$7,L59:N59,L$7:N$7))</f>
        <v>140000</v>
      </c>
      <c r="P59" s="47">
        <f>IF(P$7&lt;='Algorithms &amp; Assumptions'!$C$3,INDEX(PLHIV!$H$10:$AB$249,MATCH($B59&amp;"Adults",PLHIV!$F$10:$F$249,0),MATCH(P$7,PLHIV!$H$9:$AC$9,0)),FORECAST(P$7,M59:O59,M$7:O$7))</f>
        <v>143333.33333333395</v>
      </c>
      <c r="Q59" s="47">
        <f>IF(Q$7&lt;='Algorithms &amp; Assumptions'!$C$3,INDEX(PLHIV!$H$10:$AB$249,MATCH($B59&amp;"Adults",PLHIV!$F$10:$F$249,0),MATCH(Q$7,PLHIV!$H$9:$AC$9,0)),FORECAST(Q$7,N59:P59,N$7:P$7))</f>
        <v>151111.11111111194</v>
      </c>
      <c r="R59" s="47">
        <f>IF(R$7&lt;='Algorithms &amp; Assumptions'!$C$3,INDEX(PLHIV!$H$10:$AB$249,MATCH($B59&amp;"Adults",PLHIV!$F$10:$F$249,0),MATCH(R$7,PLHIV!$H$9:$AC$9,0)),FORECAST(R$7,O59:Q59,O$7:Q$7))</f>
        <v>155925.92592592724</v>
      </c>
      <c r="S59" s="47">
        <f>IF(S$7&lt;='Algorithms &amp; Assumptions'!$C$3,INDEX(PLHIV!$H$10:$AB$249,MATCH($B59&amp;"Adults",PLHIV!$F$10:$F$249,0),MATCH(S$7,PLHIV!$H$9:$AC$9,0)),FORECAST(S$7,P59:R59,P$7:R$7))</f>
        <v>162716.04938271828</v>
      </c>
      <c r="T59" s="47">
        <f>IF(T$7&lt;='Algorithms &amp; Assumptions'!$C$3,INDEX(PLHIV!$H$10:$AB$249,MATCH($B59&amp;"Adults",PLHIV!$F$10:$F$249,0),MATCH(T$7,PLHIV!$H$9:$AC$9,0)),FORECAST(T$7,Q59:S59,Q$7:S$7))</f>
        <v>168189.30041152798</v>
      </c>
      <c r="U59" s="47">
        <f>IF(U$7&lt;='Algorithms &amp; Assumptions'!$C$3,INDEX(PLHIV!$H$10:$AB$249,MATCH($B59&amp;"Adults",PLHIV!$F$10:$F$249,0),MATCH(U$7,PLHIV!$H$9:$AC$9,0)),FORECAST(U$7,R59:T59,R$7:T$7))</f>
        <v>174540.46639232524</v>
      </c>
      <c r="V59" s="47">
        <f>IF(V$7&lt;='Algorithms &amp; Assumptions'!$C$3,INDEX(PLHIV!$H$10:$AB$249,MATCH($B59&amp;"Adults",PLHIV!$F$10:$F$249,0),MATCH(V$7,PLHIV!$H$9:$AC$9,0)),FORECAST(V$7,S59:U59,S$7:U$7))</f>
        <v>180306.35573846474</v>
      </c>
      <c r="W59" s="47">
        <f>IF(W$7&lt;='Algorithms &amp; Assumptions'!$C$3,INDEX(PLHIV!$H$10:$AB$249,MATCH($B59&amp;"Adults",PLHIV!$F$10:$F$249,0),MATCH(W$7,PLHIV!$H$9:$AC$9,0)),FORECAST(W$7,T59:V59,T$7:V$7))</f>
        <v>186462.42950771004</v>
      </c>
    </row>
    <row r="60" spans="2:23" x14ac:dyDescent="0.35">
      <c r="B60" s="18" t="str">
        <f>Countries!B56</f>
        <v>Honduras</v>
      </c>
      <c r="C60" s="47">
        <f>IF(C$7&lt;='Algorithms &amp; Assumptions'!$C$3,INDEX(PLHIV!$H$10:$AB$249,MATCH($B60&amp;"Adults",PLHIV!$F$10:$F$249,0),MATCH(C$7,PLHIV!$H$9:$AC$9,0)),"N/A")</f>
        <v>23000</v>
      </c>
      <c r="D60" s="47">
        <f>IF(D$7&lt;='Algorithms &amp; Assumptions'!$C$3,INDEX(PLHIV!$H$10:$AB$249,MATCH($B60&amp;"Adults",PLHIV!$F$10:$F$249,0),MATCH(D$7,PLHIV!$H$9:$AC$9,0)),"N/A")</f>
        <v>22000</v>
      </c>
      <c r="E60" s="47">
        <f>IF(E$7&lt;='Algorithms &amp; Assumptions'!$C$3,INDEX(PLHIV!$H$10:$AB$249,MATCH($B60&amp;"Adults",PLHIV!$F$10:$F$249,0),MATCH(E$7,PLHIV!$H$9:$AC$9,0)),"N/A")</f>
        <v>22000</v>
      </c>
      <c r="F60" s="47">
        <f>IF(F$7&lt;='Algorithms &amp; Assumptions'!$C$3,INDEX(PLHIV!$H$10:$AB$249,MATCH($B60&amp;"Adults",PLHIV!$F$10:$F$249,0),MATCH(F$7,PLHIV!$H$9:$AC$9,0)),"N/A")</f>
        <v>21000</v>
      </c>
      <c r="G60" s="47">
        <f>IF(G$7&lt;='Algorithms &amp; Assumptions'!$C$3,INDEX(PLHIV!$H$10:$AB$249,MATCH($B60&amp;"Adults",PLHIV!$F$10:$F$249,0),MATCH(G$7,PLHIV!$H$9:$AC$9,0)),FORECAST(G$7,D60:F60,D$7:F$7))</f>
        <v>21000</v>
      </c>
      <c r="H60" s="47">
        <f>IF(H$7&lt;='Algorithms &amp; Assumptions'!$C$3,INDEX(PLHIV!$H$10:$AB$249,MATCH($B60&amp;"Adults",PLHIV!$F$10:$F$249,0),MATCH(H$7,PLHIV!$H$9:$AC$9,0)),FORECAST(H$7,E60:G60,E$7:G$7))</f>
        <v>20000</v>
      </c>
      <c r="I60" s="47">
        <f>IF(I$7&lt;='Algorithms &amp; Assumptions'!$C$3,INDEX(PLHIV!$H$10:$AB$249,MATCH($B60&amp;"Adults",PLHIV!$F$10:$F$249,0),MATCH(I$7,PLHIV!$H$9:$AC$9,0)),FORECAST(I$7,F60:H60,F$7:H$7))</f>
        <v>20000</v>
      </c>
      <c r="J60" s="47">
        <f>IF(J$7&lt;='Algorithms &amp; Assumptions'!$C$3,INDEX(PLHIV!$H$10:$AB$249,MATCH($B60&amp;"Adults",PLHIV!$F$10:$F$249,0),MATCH(J$7,PLHIV!$H$9:$AC$9,0)),FORECAST(J$7,G60:I60,G$7:I$7))</f>
        <v>20000</v>
      </c>
      <c r="K60" s="47">
        <f>IF(K$7&lt;='Algorithms &amp; Assumptions'!$C$3,INDEX(PLHIV!$H$10:$AB$249,MATCH($B60&amp;"Adults",PLHIV!$F$10:$F$249,0),MATCH(K$7,PLHIV!$H$9:$AC$9,0)),FORECAST(K$7,H60:J60,H$7:J$7))</f>
        <v>19000</v>
      </c>
      <c r="L60" s="47">
        <f>IF(L$7&lt;='Algorithms &amp; Assumptions'!$C$3,INDEX(PLHIV!$H$10:$AB$249,MATCH($B60&amp;"Adults",PLHIV!$F$10:$F$249,0),MATCH(L$7,PLHIV!$H$9:$AC$9,0)),FORECAST(L$7,I60:K60,I$7:K$7))</f>
        <v>19000</v>
      </c>
      <c r="M60" s="47">
        <f>IF(M$7&lt;='Algorithms &amp; Assumptions'!$C$3,INDEX(PLHIV!$H$10:$AB$249,MATCH($B60&amp;"Adults",PLHIV!$F$10:$F$249,0),MATCH(M$7,PLHIV!$H$9:$AC$9,0)),FORECAST(M$7,J60:L60,J$7:L$7))</f>
        <v>19000</v>
      </c>
      <c r="N60" s="47">
        <f>IF(N$7&lt;='Algorithms &amp; Assumptions'!$C$3,INDEX(PLHIV!$H$10:$AB$249,MATCH($B60&amp;"Adults",PLHIV!$F$10:$F$249,0),MATCH(N$7,PLHIV!$H$9:$AC$9,0)),FORECAST(N$7,K60:M60,K$7:M$7))</f>
        <v>19000</v>
      </c>
      <c r="O60" s="47">
        <f>IF(O$7&lt;='Algorithms &amp; Assumptions'!$C$3,INDEX(PLHIV!$H$10:$AB$249,MATCH($B60&amp;"Adults",PLHIV!$F$10:$F$249,0),MATCH(O$7,PLHIV!$H$9:$AC$9,0)),FORECAST(O$7,L60:N60,L$7:N$7))</f>
        <v>19000</v>
      </c>
      <c r="P60" s="47">
        <f>IF(P$7&lt;='Algorithms &amp; Assumptions'!$C$3,INDEX(PLHIV!$H$10:$AB$249,MATCH($B60&amp;"Adults",PLHIV!$F$10:$F$249,0),MATCH(P$7,PLHIV!$H$9:$AC$9,0)),FORECAST(P$7,M60:O60,M$7:O$7))</f>
        <v>19000</v>
      </c>
      <c r="Q60" s="47">
        <f>IF(Q$7&lt;='Algorithms &amp; Assumptions'!$C$3,INDEX(PLHIV!$H$10:$AB$249,MATCH($B60&amp;"Adults",PLHIV!$F$10:$F$249,0),MATCH(Q$7,PLHIV!$H$9:$AC$9,0)),FORECAST(Q$7,N60:P60,N$7:P$7))</f>
        <v>19000</v>
      </c>
      <c r="R60" s="47">
        <f>IF(R$7&lt;='Algorithms &amp; Assumptions'!$C$3,INDEX(PLHIV!$H$10:$AB$249,MATCH($B60&amp;"Adults",PLHIV!$F$10:$F$249,0),MATCH(R$7,PLHIV!$H$9:$AC$9,0)),FORECAST(R$7,O60:Q60,O$7:Q$7))</f>
        <v>19000</v>
      </c>
      <c r="S60" s="47">
        <f>IF(S$7&lt;='Algorithms &amp; Assumptions'!$C$3,INDEX(PLHIV!$H$10:$AB$249,MATCH($B60&amp;"Adults",PLHIV!$F$10:$F$249,0),MATCH(S$7,PLHIV!$H$9:$AC$9,0)),FORECAST(S$7,P60:R60,P$7:R$7))</f>
        <v>19000</v>
      </c>
      <c r="T60" s="47">
        <f>IF(T$7&lt;='Algorithms &amp; Assumptions'!$C$3,INDEX(PLHIV!$H$10:$AB$249,MATCH($B60&amp;"Adults",PLHIV!$F$10:$F$249,0),MATCH(T$7,PLHIV!$H$9:$AC$9,0)),FORECAST(T$7,Q60:S60,Q$7:S$7))</f>
        <v>19000</v>
      </c>
      <c r="U60" s="47">
        <f>IF(U$7&lt;='Algorithms &amp; Assumptions'!$C$3,INDEX(PLHIV!$H$10:$AB$249,MATCH($B60&amp;"Adults",PLHIV!$F$10:$F$249,0),MATCH(U$7,PLHIV!$H$9:$AC$9,0)),FORECAST(U$7,R60:T60,R$7:T$7))</f>
        <v>19000</v>
      </c>
      <c r="V60" s="47">
        <f>IF(V$7&lt;='Algorithms &amp; Assumptions'!$C$3,INDEX(PLHIV!$H$10:$AB$249,MATCH($B60&amp;"Adults",PLHIV!$F$10:$F$249,0),MATCH(V$7,PLHIV!$H$9:$AC$9,0)),FORECAST(V$7,S60:U60,S$7:U$7))</f>
        <v>19000</v>
      </c>
      <c r="W60" s="47">
        <f>IF(W$7&lt;='Algorithms &amp; Assumptions'!$C$3,INDEX(PLHIV!$H$10:$AB$249,MATCH($B60&amp;"Adults",PLHIV!$F$10:$F$249,0),MATCH(W$7,PLHIV!$H$9:$AC$9,0)),FORECAST(W$7,T60:V60,T$7:V$7))</f>
        <v>19000</v>
      </c>
    </row>
    <row r="61" spans="2:23" x14ac:dyDescent="0.35">
      <c r="B61" s="18" t="str">
        <f>Countries!B57</f>
        <v>India</v>
      </c>
      <c r="C61" s="47">
        <f>IF(C$7&lt;='Algorithms &amp; Assumptions'!$C$3,INDEX(PLHIV!$H$10:$AB$249,MATCH($B61&amp;"Adults",PLHIV!$F$10:$F$249,0),MATCH(C$7,PLHIV!$H$9:$AC$9,0)),"N/A")</f>
        <v>0</v>
      </c>
      <c r="D61" s="47">
        <f>IF(D$7&lt;='Algorithms &amp; Assumptions'!$C$3,INDEX(PLHIV!$H$10:$AB$249,MATCH($B61&amp;"Adults",PLHIV!$F$10:$F$249,0),MATCH(D$7,PLHIV!$H$9:$AC$9,0)),"N/A")</f>
        <v>0</v>
      </c>
      <c r="E61" s="47">
        <f>IF(E$7&lt;='Algorithms &amp; Assumptions'!$C$3,INDEX(PLHIV!$H$10:$AB$249,MATCH($B61&amp;"Adults",PLHIV!$F$10:$F$249,0),MATCH(E$7,PLHIV!$H$9:$AC$9,0)),"N/A")</f>
        <v>0</v>
      </c>
      <c r="F61" s="47">
        <f>IF(F$7&lt;='Algorithms &amp; Assumptions'!$C$3,INDEX(PLHIV!$H$10:$AB$249,MATCH($B61&amp;"Adults",PLHIV!$F$10:$F$249,0),MATCH(F$7,PLHIV!$H$9:$AC$9,0)),"N/A")</f>
        <v>0</v>
      </c>
      <c r="G61" s="47">
        <f>IF(G$7&lt;='Algorithms &amp; Assumptions'!$C$3,INDEX(PLHIV!$H$10:$AB$249,MATCH($B61&amp;"Adults",PLHIV!$F$10:$F$249,0),MATCH(G$7,PLHIV!$H$9:$AC$9,0)),FORECAST(G$7,D61:F61,D$7:F$7))</f>
        <v>0</v>
      </c>
      <c r="H61" s="47">
        <f>IF(H$7&lt;='Algorithms &amp; Assumptions'!$C$3,INDEX(PLHIV!$H$10:$AB$249,MATCH($B61&amp;"Adults",PLHIV!$F$10:$F$249,0),MATCH(H$7,PLHIV!$H$9:$AC$9,0)),FORECAST(H$7,E61:G61,E$7:G$7))</f>
        <v>0</v>
      </c>
      <c r="I61" s="47">
        <f>IF(I$7&lt;='Algorithms &amp; Assumptions'!$C$3,INDEX(PLHIV!$H$10:$AB$249,MATCH($B61&amp;"Adults",PLHIV!$F$10:$F$249,0),MATCH(I$7,PLHIV!$H$9:$AC$9,0)),FORECAST(I$7,F61:H61,F$7:H$7))</f>
        <v>0</v>
      </c>
      <c r="J61" s="47">
        <f>IF(J$7&lt;='Algorithms &amp; Assumptions'!$C$3,INDEX(PLHIV!$H$10:$AB$249,MATCH($B61&amp;"Adults",PLHIV!$F$10:$F$249,0),MATCH(J$7,PLHIV!$H$9:$AC$9,0)),FORECAST(J$7,G61:I61,G$7:I$7))</f>
        <v>0</v>
      </c>
      <c r="K61" s="47">
        <f>IF(K$7&lt;='Algorithms &amp; Assumptions'!$C$3,INDEX(PLHIV!$H$10:$AB$249,MATCH($B61&amp;"Adults",PLHIV!$F$10:$F$249,0),MATCH(K$7,PLHIV!$H$9:$AC$9,0)),FORECAST(K$7,H61:J61,H$7:J$7))</f>
        <v>0</v>
      </c>
      <c r="L61" s="47">
        <f>IF(L$7&lt;='Algorithms &amp; Assumptions'!$C$3,INDEX(PLHIV!$H$10:$AB$249,MATCH($B61&amp;"Adults",PLHIV!$F$10:$F$249,0),MATCH(L$7,PLHIV!$H$9:$AC$9,0)),FORECAST(L$7,I61:K61,I$7:K$7))</f>
        <v>0</v>
      </c>
      <c r="M61" s="47">
        <f>IF(M$7&lt;='Algorithms &amp; Assumptions'!$C$3,INDEX(PLHIV!$H$10:$AB$249,MATCH($B61&amp;"Adults",PLHIV!$F$10:$F$249,0),MATCH(M$7,PLHIV!$H$9:$AC$9,0)),FORECAST(M$7,J61:L61,J$7:L$7))</f>
        <v>0</v>
      </c>
      <c r="N61" s="47">
        <f>IF(N$7&lt;='Algorithms &amp; Assumptions'!$C$3,INDEX(PLHIV!$H$10:$AB$249,MATCH($B61&amp;"Adults",PLHIV!$F$10:$F$249,0),MATCH(N$7,PLHIV!$H$9:$AC$9,0)),FORECAST(N$7,K61:M61,K$7:M$7))</f>
        <v>0</v>
      </c>
      <c r="O61" s="47">
        <f>IF(O$7&lt;='Algorithms &amp; Assumptions'!$C$3,INDEX(PLHIV!$H$10:$AB$249,MATCH($B61&amp;"Adults",PLHIV!$F$10:$F$249,0),MATCH(O$7,PLHIV!$H$9:$AC$9,0)),FORECAST(O$7,L61:N61,L$7:N$7))</f>
        <v>2400000</v>
      </c>
      <c r="P61" s="47">
        <f>IF(P$7&lt;='Algorithms &amp; Assumptions'!$C$3,INDEX(PLHIV!$H$10:$AB$249,MATCH($B61&amp;"Adults",PLHIV!$F$10:$F$249,0),MATCH(P$7,PLHIV!$H$9:$AC$9,0)),FORECAST(P$7,M61:O61,M$7:O$7))</f>
        <v>3200000</v>
      </c>
      <c r="Q61" s="47">
        <f>IF(Q$7&lt;='Algorithms &amp; Assumptions'!$C$3,INDEX(PLHIV!$H$10:$AB$249,MATCH($B61&amp;"Adults",PLHIV!$F$10:$F$249,0),MATCH(Q$7,PLHIV!$H$9:$AC$9,0)),FORECAST(Q$7,N61:P61,N$7:P$7))</f>
        <v>5066666.6666665077</v>
      </c>
      <c r="R61" s="47">
        <f>IF(R$7&lt;='Algorithms &amp; Assumptions'!$C$3,INDEX(PLHIV!$H$10:$AB$249,MATCH($B61&amp;"Adults",PLHIV!$F$10:$F$249,0),MATCH(R$7,PLHIV!$H$9:$AC$9,0)),FORECAST(R$7,O61:Q61,O$7:Q$7))</f>
        <v>6222222.2222213745</v>
      </c>
      <c r="S61" s="47">
        <f>IF(S$7&lt;='Algorithms &amp; Assumptions'!$C$3,INDEX(PLHIV!$H$10:$AB$249,MATCH($B61&amp;"Adults",PLHIV!$F$10:$F$249,0),MATCH(S$7,PLHIV!$H$9:$AC$9,0)),FORECAST(S$7,P61:R61,P$7:R$7))</f>
        <v>7851851.8518505096</v>
      </c>
      <c r="T61" s="47">
        <f>IF(T$7&lt;='Algorithms &amp; Assumptions'!$C$3,INDEX(PLHIV!$H$10:$AB$249,MATCH($B61&amp;"Adults",PLHIV!$F$10:$F$249,0),MATCH(T$7,PLHIV!$H$9:$AC$9,0)),FORECAST(T$7,Q61:S61,Q$7:S$7))</f>
        <v>9165432.098762989</v>
      </c>
      <c r="U61" s="47">
        <f>IF(U$7&lt;='Algorithms &amp; Assumptions'!$C$3,INDEX(PLHIV!$H$10:$AB$249,MATCH($B61&amp;"Adults",PLHIV!$F$10:$F$249,0),MATCH(U$7,PLHIV!$H$9:$AC$9,0)),FORECAST(U$7,R61:T61,R$7:T$7))</f>
        <v>10689711.93415308</v>
      </c>
      <c r="V61" s="47">
        <f>IF(V$7&lt;='Algorithms &amp; Assumptions'!$C$3,INDEX(PLHIV!$H$10:$AB$249,MATCH($B61&amp;"Adults",PLHIV!$F$10:$F$249,0),MATCH(V$7,PLHIV!$H$9:$AC$9,0)),FORECAST(V$7,S61:U61,S$7:U$7))</f>
        <v>12073525.377224445</v>
      </c>
      <c r="W61" s="47">
        <f>IF(W$7&lt;='Algorithms &amp; Assumptions'!$C$3,INDEX(PLHIV!$H$10:$AB$249,MATCH($B61&amp;"Adults",PLHIV!$F$10:$F$249,0),MATCH(W$7,PLHIV!$H$9:$AC$9,0)),FORECAST(W$7,T61:V61,T$7:V$7))</f>
        <v>13550983.081841469</v>
      </c>
    </row>
    <row r="62" spans="2:23" x14ac:dyDescent="0.35">
      <c r="B62" s="18" t="str">
        <f>Countries!B58</f>
        <v>Indonesia</v>
      </c>
      <c r="C62" s="47">
        <f>IF(C$7&lt;='Algorithms &amp; Assumptions'!$C$3,INDEX(PLHIV!$H$10:$AB$249,MATCH($B62&amp;"Adults",PLHIV!$F$10:$F$249,0),MATCH(C$7,PLHIV!$H$9:$AC$9,0)),"N/A")</f>
        <v>430000</v>
      </c>
      <c r="D62" s="47">
        <f>IF(D$7&lt;='Algorithms &amp; Assumptions'!$C$3,INDEX(PLHIV!$H$10:$AB$249,MATCH($B62&amp;"Adults",PLHIV!$F$10:$F$249,0),MATCH(D$7,PLHIV!$H$9:$AC$9,0)),"N/A")</f>
        <v>460000</v>
      </c>
      <c r="E62" s="47">
        <f>IF(E$7&lt;='Algorithms &amp; Assumptions'!$C$3,INDEX(PLHIV!$H$10:$AB$249,MATCH($B62&amp;"Adults",PLHIV!$F$10:$F$249,0),MATCH(E$7,PLHIV!$H$9:$AC$9,0)),"N/A")</f>
        <v>480000</v>
      </c>
      <c r="F62" s="47">
        <f>IF(F$7&lt;='Algorithms &amp; Assumptions'!$C$3,INDEX(PLHIV!$H$10:$AB$249,MATCH($B62&amp;"Adults",PLHIV!$F$10:$F$249,0),MATCH(F$7,PLHIV!$H$9:$AC$9,0)),"N/A")</f>
        <v>500000</v>
      </c>
      <c r="G62" s="47">
        <f>IF(G$7&lt;='Algorithms &amp; Assumptions'!$C$3,INDEX(PLHIV!$H$10:$AB$249,MATCH($B62&amp;"Adults",PLHIV!$F$10:$F$249,0),MATCH(G$7,PLHIV!$H$9:$AC$9,0)),FORECAST(G$7,D62:F62,D$7:F$7))</f>
        <v>510000</v>
      </c>
      <c r="H62" s="47">
        <f>IF(H$7&lt;='Algorithms &amp; Assumptions'!$C$3,INDEX(PLHIV!$H$10:$AB$249,MATCH($B62&amp;"Adults",PLHIV!$F$10:$F$249,0),MATCH(H$7,PLHIV!$H$9:$AC$9,0)),FORECAST(H$7,E62:G62,E$7:G$7))</f>
        <v>520000</v>
      </c>
      <c r="I62" s="47">
        <f>IF(I$7&lt;='Algorithms &amp; Assumptions'!$C$3,INDEX(PLHIV!$H$10:$AB$249,MATCH($B62&amp;"Adults",PLHIV!$F$10:$F$249,0),MATCH(I$7,PLHIV!$H$9:$AC$9,0)),FORECAST(I$7,F62:H62,F$7:H$7))</f>
        <v>530000</v>
      </c>
      <c r="J62" s="47">
        <f>IF(J$7&lt;='Algorithms &amp; Assumptions'!$C$3,INDEX(PLHIV!$H$10:$AB$249,MATCH($B62&amp;"Adults",PLHIV!$F$10:$F$249,0),MATCH(J$7,PLHIV!$H$9:$AC$9,0)),FORECAST(J$7,G62:I62,G$7:I$7))</f>
        <v>530000</v>
      </c>
      <c r="K62" s="47">
        <f>IF(K$7&lt;='Algorithms &amp; Assumptions'!$C$3,INDEX(PLHIV!$H$10:$AB$249,MATCH($B62&amp;"Adults",PLHIV!$F$10:$F$249,0),MATCH(K$7,PLHIV!$H$9:$AC$9,0)),FORECAST(K$7,H62:J62,H$7:J$7))</f>
        <v>530000</v>
      </c>
      <c r="L62" s="47">
        <f>IF(L$7&lt;='Algorithms &amp; Assumptions'!$C$3,INDEX(PLHIV!$H$10:$AB$249,MATCH($B62&amp;"Adults",PLHIV!$F$10:$F$249,0),MATCH(L$7,PLHIV!$H$9:$AC$9,0)),FORECAST(L$7,I62:K62,I$7:K$7))</f>
        <v>530000</v>
      </c>
      <c r="M62" s="47">
        <f>IF(M$7&lt;='Algorithms &amp; Assumptions'!$C$3,INDEX(PLHIV!$H$10:$AB$249,MATCH($B62&amp;"Adults",PLHIV!$F$10:$F$249,0),MATCH(M$7,PLHIV!$H$9:$AC$9,0)),FORECAST(M$7,J62:L62,J$7:L$7))</f>
        <v>530000</v>
      </c>
      <c r="N62" s="47">
        <f>IF(N$7&lt;='Algorithms &amp; Assumptions'!$C$3,INDEX(PLHIV!$H$10:$AB$249,MATCH($B62&amp;"Adults",PLHIV!$F$10:$F$249,0),MATCH(N$7,PLHIV!$H$9:$AC$9,0)),FORECAST(N$7,K62:M62,K$7:M$7))</f>
        <v>530000</v>
      </c>
      <c r="O62" s="47">
        <f>IF(O$7&lt;='Algorithms &amp; Assumptions'!$C$3,INDEX(PLHIV!$H$10:$AB$249,MATCH($B62&amp;"Adults",PLHIV!$F$10:$F$249,0),MATCH(O$7,PLHIV!$H$9:$AC$9,0)),FORECAST(O$7,L62:N62,L$7:N$7))</f>
        <v>520000</v>
      </c>
      <c r="P62" s="47">
        <f>IF(P$7&lt;='Algorithms &amp; Assumptions'!$C$3,INDEX(PLHIV!$H$10:$AB$249,MATCH($B62&amp;"Adults",PLHIV!$F$10:$F$249,0),MATCH(P$7,PLHIV!$H$9:$AC$9,0)),FORECAST(P$7,M62:O62,M$7:O$7))</f>
        <v>516666.66666666605</v>
      </c>
      <c r="Q62" s="47">
        <f>IF(Q$7&lt;='Algorithms &amp; Assumptions'!$C$3,INDEX(PLHIV!$H$10:$AB$249,MATCH($B62&amp;"Adults",PLHIV!$F$10:$F$249,0),MATCH(Q$7,PLHIV!$H$9:$AC$9,0)),FORECAST(Q$7,N62:P62,N$7:P$7))</f>
        <v>508888.88888888806</v>
      </c>
      <c r="R62" s="47">
        <f>IF(R$7&lt;='Algorithms &amp; Assumptions'!$C$3,INDEX(PLHIV!$H$10:$AB$249,MATCH($B62&amp;"Adults",PLHIV!$F$10:$F$249,0),MATCH(R$7,PLHIV!$H$9:$AC$9,0)),FORECAST(R$7,O62:Q62,O$7:Q$7))</f>
        <v>504074.07407407276</v>
      </c>
      <c r="S62" s="47">
        <f>IF(S$7&lt;='Algorithms &amp; Assumptions'!$C$3,INDEX(PLHIV!$H$10:$AB$249,MATCH($B62&amp;"Adults",PLHIV!$F$10:$F$249,0),MATCH(S$7,PLHIV!$H$9:$AC$9,0)),FORECAST(S$7,P62:R62,P$7:R$7))</f>
        <v>497283.95061728172</v>
      </c>
      <c r="T62" s="47">
        <f>IF(T$7&lt;='Algorithms &amp; Assumptions'!$C$3,INDEX(PLHIV!$H$10:$AB$249,MATCH($B62&amp;"Adults",PLHIV!$F$10:$F$249,0),MATCH(T$7,PLHIV!$H$9:$AC$9,0)),FORECAST(T$7,Q62:S62,Q$7:S$7))</f>
        <v>491810.69958847202</v>
      </c>
      <c r="U62" s="47">
        <f>IF(U$7&lt;='Algorithms &amp; Assumptions'!$C$3,INDEX(PLHIV!$H$10:$AB$249,MATCH($B62&amp;"Adults",PLHIV!$F$10:$F$249,0),MATCH(U$7,PLHIV!$H$9:$AC$9,0)),FORECAST(U$7,R62:T62,R$7:T$7))</f>
        <v>485459.53360767476</v>
      </c>
      <c r="V62" s="47">
        <f>IF(V$7&lt;='Algorithms &amp; Assumptions'!$C$3,INDEX(PLHIV!$H$10:$AB$249,MATCH($B62&amp;"Adults",PLHIV!$F$10:$F$249,0),MATCH(V$7,PLHIV!$H$9:$AC$9,0)),FORECAST(V$7,S62:U62,S$7:U$7))</f>
        <v>479693.64426153526</v>
      </c>
      <c r="W62" s="47">
        <f>IF(W$7&lt;='Algorithms &amp; Assumptions'!$C$3,INDEX(PLHIV!$H$10:$AB$249,MATCH($B62&amp;"Adults",PLHIV!$F$10:$F$249,0),MATCH(W$7,PLHIV!$H$9:$AC$9,0)),FORECAST(W$7,T62:V62,T$7:V$7))</f>
        <v>473537.57049228996</v>
      </c>
    </row>
    <row r="63" spans="2:23" x14ac:dyDescent="0.35">
      <c r="B63" s="18" t="str">
        <f>Countries!B59</f>
        <v>Iran</v>
      </c>
      <c r="C63" s="47">
        <f>IF(C$7&lt;='Algorithms &amp; Assumptions'!$C$3,INDEX(PLHIV!$H$10:$AB$249,MATCH($B63&amp;"Adults",PLHIV!$F$10:$F$249,0),MATCH(C$7,PLHIV!$H$9:$AC$9,0)),"N/A")</f>
        <v>54000</v>
      </c>
      <c r="D63" s="47">
        <f>IF(D$7&lt;='Algorithms &amp; Assumptions'!$C$3,INDEX(PLHIV!$H$10:$AB$249,MATCH($B63&amp;"Adults",PLHIV!$F$10:$F$249,0),MATCH(D$7,PLHIV!$H$9:$AC$9,0)),"N/A")</f>
        <v>53000</v>
      </c>
      <c r="E63" s="47">
        <f>IF(E$7&lt;='Algorithms &amp; Assumptions'!$C$3,INDEX(PLHIV!$H$10:$AB$249,MATCH($B63&amp;"Adults",PLHIV!$F$10:$F$249,0),MATCH(E$7,PLHIV!$H$9:$AC$9,0)),"N/A")</f>
        <v>51000</v>
      </c>
      <c r="F63" s="47">
        <f>IF(F$7&lt;='Algorithms &amp; Assumptions'!$C$3,INDEX(PLHIV!$H$10:$AB$249,MATCH($B63&amp;"Adults",PLHIV!$F$10:$F$249,0),MATCH(F$7,PLHIV!$H$9:$AC$9,0)),"N/A")</f>
        <v>50000</v>
      </c>
      <c r="G63" s="47">
        <f>IF(G$7&lt;='Algorithms &amp; Assumptions'!$C$3,INDEX(PLHIV!$H$10:$AB$249,MATCH($B63&amp;"Adults",PLHIV!$F$10:$F$249,0),MATCH(G$7,PLHIV!$H$9:$AC$9,0)),FORECAST(G$7,D63:F63,D$7:F$7))</f>
        <v>49000</v>
      </c>
      <c r="H63" s="47">
        <f>IF(H$7&lt;='Algorithms &amp; Assumptions'!$C$3,INDEX(PLHIV!$H$10:$AB$249,MATCH($B63&amp;"Adults",PLHIV!$F$10:$F$249,0),MATCH(H$7,PLHIV!$H$9:$AC$9,0)),FORECAST(H$7,E63:G63,E$7:G$7))</f>
        <v>48000</v>
      </c>
      <c r="I63" s="47">
        <f>IF(I$7&lt;='Algorithms &amp; Assumptions'!$C$3,INDEX(PLHIV!$H$10:$AB$249,MATCH($B63&amp;"Adults",PLHIV!$F$10:$F$249,0),MATCH(I$7,PLHIV!$H$9:$AC$9,0)),FORECAST(I$7,F63:H63,F$7:H$7))</f>
        <v>47000</v>
      </c>
      <c r="J63" s="47">
        <f>IF(J$7&lt;='Algorithms &amp; Assumptions'!$C$3,INDEX(PLHIV!$H$10:$AB$249,MATCH($B63&amp;"Adults",PLHIV!$F$10:$F$249,0),MATCH(J$7,PLHIV!$H$9:$AC$9,0)),FORECAST(J$7,G63:I63,G$7:I$7))</f>
        <v>46000</v>
      </c>
      <c r="K63" s="47">
        <f>IF(K$7&lt;='Algorithms &amp; Assumptions'!$C$3,INDEX(PLHIV!$H$10:$AB$249,MATCH($B63&amp;"Adults",PLHIV!$F$10:$F$249,0),MATCH(K$7,PLHIV!$H$9:$AC$9,0)),FORECAST(K$7,H63:J63,H$7:J$7))</f>
        <v>45000</v>
      </c>
      <c r="L63" s="47">
        <f>IF(L$7&lt;='Algorithms &amp; Assumptions'!$C$3,INDEX(PLHIV!$H$10:$AB$249,MATCH($B63&amp;"Adults",PLHIV!$F$10:$F$249,0),MATCH(L$7,PLHIV!$H$9:$AC$9,0)),FORECAST(L$7,I63:K63,I$7:K$7))</f>
        <v>45000</v>
      </c>
      <c r="M63" s="47">
        <f>IF(M$7&lt;='Algorithms &amp; Assumptions'!$C$3,INDEX(PLHIV!$H$10:$AB$249,MATCH($B63&amp;"Adults",PLHIV!$F$10:$F$249,0),MATCH(M$7,PLHIV!$H$9:$AC$9,0)),FORECAST(M$7,J63:L63,J$7:L$7))</f>
        <v>45000</v>
      </c>
      <c r="N63" s="47">
        <f>IF(N$7&lt;='Algorithms &amp; Assumptions'!$C$3,INDEX(PLHIV!$H$10:$AB$249,MATCH($B63&amp;"Adults",PLHIV!$F$10:$F$249,0),MATCH(N$7,PLHIV!$H$9:$AC$9,0)),FORECAST(N$7,K63:M63,K$7:M$7))</f>
        <v>44000</v>
      </c>
      <c r="O63" s="47">
        <f>IF(O$7&lt;='Algorithms &amp; Assumptions'!$C$3,INDEX(PLHIV!$H$10:$AB$249,MATCH($B63&amp;"Adults",PLHIV!$F$10:$F$249,0),MATCH(O$7,PLHIV!$H$9:$AC$9,0)),FORECAST(O$7,L63:N63,L$7:N$7))</f>
        <v>45000</v>
      </c>
      <c r="P63" s="47">
        <f>IF(P$7&lt;='Algorithms &amp; Assumptions'!$C$3,INDEX(PLHIV!$H$10:$AB$249,MATCH($B63&amp;"Adults",PLHIV!$F$10:$F$249,0),MATCH(P$7,PLHIV!$H$9:$AC$9,0)),FORECAST(P$7,M63:O63,M$7:O$7))</f>
        <v>44666.666666666664</v>
      </c>
      <c r="Q63" s="47">
        <f>IF(Q$7&lt;='Algorithms &amp; Assumptions'!$C$3,INDEX(PLHIV!$H$10:$AB$249,MATCH($B63&amp;"Adults",PLHIV!$F$10:$F$249,0),MATCH(Q$7,PLHIV!$H$9:$AC$9,0)),FORECAST(Q$7,N63:P63,N$7:P$7))</f>
        <v>45222.222222222132</v>
      </c>
      <c r="R63" s="47">
        <f>IF(R$7&lt;='Algorithms &amp; Assumptions'!$C$3,INDEX(PLHIV!$H$10:$AB$249,MATCH($B63&amp;"Adults",PLHIV!$F$10:$F$249,0),MATCH(R$7,PLHIV!$H$9:$AC$9,0)),FORECAST(R$7,O63:Q63,O$7:Q$7))</f>
        <v>45185.185185185052</v>
      </c>
      <c r="S63" s="47">
        <f>IF(S$7&lt;='Algorithms &amp; Assumptions'!$C$3,INDEX(PLHIV!$H$10:$AB$249,MATCH($B63&amp;"Adults",PLHIV!$F$10:$F$249,0),MATCH(S$7,PLHIV!$H$9:$AC$9,0)),FORECAST(S$7,P63:R63,P$7:R$7))</f>
        <v>45543.209876542911</v>
      </c>
      <c r="T63" s="47">
        <f>IF(T$7&lt;='Algorithms &amp; Assumptions'!$C$3,INDEX(PLHIV!$H$10:$AB$249,MATCH($B63&amp;"Adults",PLHIV!$F$10:$F$249,0),MATCH(T$7,PLHIV!$H$9:$AC$9,0)),FORECAST(T$7,Q63:S63,Q$7:S$7))</f>
        <v>45637.860082304163</v>
      </c>
      <c r="U63" s="47">
        <f>IF(U$7&lt;='Algorithms &amp; Assumptions'!$C$3,INDEX(PLHIV!$H$10:$AB$249,MATCH($B63&amp;"Adults",PLHIV!$F$10:$F$249,0),MATCH(U$7,PLHIV!$H$9:$AC$9,0)),FORECAST(U$7,R63:T63,R$7:T$7))</f>
        <v>45908.093278463173</v>
      </c>
      <c r="V63" s="47">
        <f>IF(V$7&lt;='Algorithms &amp; Assumptions'!$C$3,INDEX(PLHIV!$H$10:$AB$249,MATCH($B63&amp;"Adults",PLHIV!$F$10:$F$249,0),MATCH(V$7,PLHIV!$H$9:$AC$9,0)),FORECAST(V$7,S63:U63,S$7:U$7))</f>
        <v>46061.271147690422</v>
      </c>
      <c r="W63" s="47">
        <f>IF(W$7&lt;='Algorithms &amp; Assumptions'!$C$3,INDEX(PLHIV!$H$10:$AB$249,MATCH($B63&amp;"Adults",PLHIV!$F$10:$F$249,0),MATCH(W$7,PLHIV!$H$9:$AC$9,0)),FORECAST(W$7,T63:V63,T$7:V$7))</f>
        <v>46292.485901538865</v>
      </c>
    </row>
    <row r="64" spans="2:23" x14ac:dyDescent="0.35">
      <c r="B64" s="18" t="str">
        <f>Countries!B60</f>
        <v>Iraq</v>
      </c>
      <c r="C64" s="47">
        <f>IF(C$7&lt;='Algorithms &amp; Assumptions'!$C$3,INDEX(PLHIV!$H$10:$AB$249,MATCH($B64&amp;"Adults",PLHIV!$F$10:$F$249,0),MATCH(C$7,PLHIV!$H$9:$AC$9,0)),"N/A")</f>
        <v>1100</v>
      </c>
      <c r="D64" s="47">
        <f>IF(D$7&lt;='Algorithms &amp; Assumptions'!$C$3,INDEX(PLHIV!$H$10:$AB$249,MATCH($B64&amp;"Adults",PLHIV!$F$10:$F$249,0),MATCH(D$7,PLHIV!$H$9:$AC$9,0)),"N/A")</f>
        <v>1100</v>
      </c>
      <c r="E64" s="47">
        <f>IF(E$7&lt;='Algorithms &amp; Assumptions'!$C$3,INDEX(PLHIV!$H$10:$AB$249,MATCH($B64&amp;"Adults",PLHIV!$F$10:$F$249,0),MATCH(E$7,PLHIV!$H$9:$AC$9,0)),"N/A")</f>
        <v>1200</v>
      </c>
      <c r="F64" s="47">
        <f>IF(F$7&lt;='Algorithms &amp; Assumptions'!$C$3,INDEX(PLHIV!$H$10:$AB$249,MATCH($B64&amp;"Adults",PLHIV!$F$10:$F$249,0),MATCH(F$7,PLHIV!$H$9:$AC$9,0)),"N/A")</f>
        <v>1300</v>
      </c>
      <c r="G64" s="47">
        <f>IF(G$7&lt;='Algorithms &amp; Assumptions'!$C$3,INDEX(PLHIV!$H$10:$AB$249,MATCH($B64&amp;"Adults",PLHIV!$F$10:$F$249,0),MATCH(G$7,PLHIV!$H$9:$AC$9,0)),FORECAST(G$7,D64:F64,D$7:F$7))</f>
        <v>1400</v>
      </c>
      <c r="H64" s="47">
        <f>IF(H$7&lt;='Algorithms &amp; Assumptions'!$C$3,INDEX(PLHIV!$H$10:$AB$249,MATCH($B64&amp;"Adults",PLHIV!$F$10:$F$249,0),MATCH(H$7,PLHIV!$H$9:$AC$9,0)),FORECAST(H$7,E64:G64,E$7:G$7))</f>
        <v>1600</v>
      </c>
      <c r="I64" s="47">
        <f>IF(I$7&lt;='Algorithms &amp; Assumptions'!$C$3,INDEX(PLHIV!$H$10:$AB$249,MATCH($B64&amp;"Adults",PLHIV!$F$10:$F$249,0),MATCH(I$7,PLHIV!$H$9:$AC$9,0)),FORECAST(I$7,F64:H64,F$7:H$7))</f>
        <v>1700</v>
      </c>
      <c r="J64" s="47">
        <f>IF(J$7&lt;='Algorithms &amp; Assumptions'!$C$3,INDEX(PLHIV!$H$10:$AB$249,MATCH($B64&amp;"Adults",PLHIV!$F$10:$F$249,0),MATCH(J$7,PLHIV!$H$9:$AC$9,0)),FORECAST(J$7,G64:I64,G$7:I$7))</f>
        <v>2000</v>
      </c>
      <c r="K64" s="47">
        <f>IF(K$7&lt;='Algorithms &amp; Assumptions'!$C$3,INDEX(PLHIV!$H$10:$AB$249,MATCH($B64&amp;"Adults",PLHIV!$F$10:$F$249,0),MATCH(K$7,PLHIV!$H$9:$AC$9,0)),FORECAST(K$7,H64:J64,H$7:J$7))</f>
        <v>2200</v>
      </c>
      <c r="L64" s="47">
        <f>IF(L$7&lt;='Algorithms &amp; Assumptions'!$C$3,INDEX(PLHIV!$H$10:$AB$249,MATCH($B64&amp;"Adults",PLHIV!$F$10:$F$249,0),MATCH(L$7,PLHIV!$H$9:$AC$9,0)),FORECAST(L$7,I64:K64,I$7:K$7))</f>
        <v>2600</v>
      </c>
      <c r="M64" s="47">
        <f>IF(M$7&lt;='Algorithms &amp; Assumptions'!$C$3,INDEX(PLHIV!$H$10:$AB$249,MATCH($B64&amp;"Adults",PLHIV!$F$10:$F$249,0),MATCH(M$7,PLHIV!$H$9:$AC$9,0)),FORECAST(M$7,J64:L64,J$7:L$7))</f>
        <v>2900</v>
      </c>
      <c r="N64" s="47">
        <f>IF(N$7&lt;='Algorithms &amp; Assumptions'!$C$3,INDEX(PLHIV!$H$10:$AB$249,MATCH($B64&amp;"Adults",PLHIV!$F$10:$F$249,0),MATCH(N$7,PLHIV!$H$9:$AC$9,0)),FORECAST(N$7,K64:M64,K$7:M$7))</f>
        <v>3400</v>
      </c>
      <c r="O64" s="47">
        <f>IF(O$7&lt;='Algorithms &amp; Assumptions'!$C$3,INDEX(PLHIV!$H$10:$AB$249,MATCH($B64&amp;"Adults",PLHIV!$F$10:$F$249,0),MATCH(O$7,PLHIV!$H$9:$AC$9,0)),FORECAST(O$7,L64:N64,L$7:N$7))</f>
        <v>3900</v>
      </c>
      <c r="P64" s="47">
        <f>IF(P$7&lt;='Algorithms &amp; Assumptions'!$C$3,INDEX(PLHIV!$H$10:$AB$249,MATCH($B64&amp;"Adults",PLHIV!$F$10:$F$249,0),MATCH(P$7,PLHIV!$H$9:$AC$9,0)),FORECAST(P$7,M64:O64,M$7:O$7))</f>
        <v>4400</v>
      </c>
      <c r="Q64" s="47">
        <f>IF(Q$7&lt;='Algorithms &amp; Assumptions'!$C$3,INDEX(PLHIV!$H$10:$AB$249,MATCH($B64&amp;"Adults",PLHIV!$F$10:$F$249,0),MATCH(Q$7,PLHIV!$H$9:$AC$9,0)),FORECAST(Q$7,N64:P64,N$7:P$7))</f>
        <v>4900</v>
      </c>
      <c r="R64" s="47">
        <f>IF(R$7&lt;='Algorithms &amp; Assumptions'!$C$3,INDEX(PLHIV!$H$10:$AB$249,MATCH($B64&amp;"Adults",PLHIV!$F$10:$F$249,0),MATCH(R$7,PLHIV!$H$9:$AC$9,0)),FORECAST(R$7,O64:Q64,O$7:Q$7))</f>
        <v>5400</v>
      </c>
      <c r="S64" s="47">
        <f>IF(S$7&lt;='Algorithms &amp; Assumptions'!$C$3,INDEX(PLHIV!$H$10:$AB$249,MATCH($B64&amp;"Adults",PLHIV!$F$10:$F$249,0),MATCH(S$7,PLHIV!$H$9:$AC$9,0)),FORECAST(S$7,P64:R64,P$7:R$7))</f>
        <v>5900</v>
      </c>
      <c r="T64" s="47">
        <f>IF(T$7&lt;='Algorithms &amp; Assumptions'!$C$3,INDEX(PLHIV!$H$10:$AB$249,MATCH($B64&amp;"Adults",PLHIV!$F$10:$F$249,0),MATCH(T$7,PLHIV!$H$9:$AC$9,0)),FORECAST(T$7,Q64:S64,Q$7:S$7))</f>
        <v>6400</v>
      </c>
      <c r="U64" s="47">
        <f>IF(U$7&lt;='Algorithms &amp; Assumptions'!$C$3,INDEX(PLHIV!$H$10:$AB$249,MATCH($B64&amp;"Adults",PLHIV!$F$10:$F$249,0),MATCH(U$7,PLHIV!$H$9:$AC$9,0)),FORECAST(U$7,R64:T64,R$7:T$7))</f>
        <v>6900</v>
      </c>
      <c r="V64" s="47">
        <f>IF(V$7&lt;='Algorithms &amp; Assumptions'!$C$3,INDEX(PLHIV!$H$10:$AB$249,MATCH($B64&amp;"Adults",PLHIV!$F$10:$F$249,0),MATCH(V$7,PLHIV!$H$9:$AC$9,0)),FORECAST(V$7,S64:U64,S$7:U$7))</f>
        <v>7400</v>
      </c>
      <c r="W64" s="47">
        <f>IF(W$7&lt;='Algorithms &amp; Assumptions'!$C$3,INDEX(PLHIV!$H$10:$AB$249,MATCH($B64&amp;"Adults",PLHIV!$F$10:$F$249,0),MATCH(W$7,PLHIV!$H$9:$AC$9,0)),FORECAST(W$7,T64:V64,T$7:V$7))</f>
        <v>7900</v>
      </c>
    </row>
    <row r="65" spans="2:23" x14ac:dyDescent="0.35">
      <c r="B65" s="18" t="str">
        <f>Countries!B61</f>
        <v>Jamaica</v>
      </c>
      <c r="C65" s="47">
        <f>IF(C$7&lt;='Algorithms &amp; Assumptions'!$C$3,INDEX(PLHIV!$H$10:$AB$249,MATCH($B65&amp;"Adults",PLHIV!$F$10:$F$249,0),MATCH(C$7,PLHIV!$H$9:$AC$9,0)),"N/A")</f>
        <v>25000</v>
      </c>
      <c r="D65" s="47">
        <f>IF(D$7&lt;='Algorithms &amp; Assumptions'!$C$3,INDEX(PLHIV!$H$10:$AB$249,MATCH($B65&amp;"Adults",PLHIV!$F$10:$F$249,0),MATCH(D$7,PLHIV!$H$9:$AC$9,0)),"N/A")</f>
        <v>26000</v>
      </c>
      <c r="E65" s="47">
        <f>IF(E$7&lt;='Algorithms &amp; Assumptions'!$C$3,INDEX(PLHIV!$H$10:$AB$249,MATCH($B65&amp;"Adults",PLHIV!$F$10:$F$249,0),MATCH(E$7,PLHIV!$H$9:$AC$9,0)),"N/A")</f>
        <v>26000</v>
      </c>
      <c r="F65" s="47">
        <f>IF(F$7&lt;='Algorithms &amp; Assumptions'!$C$3,INDEX(PLHIV!$H$10:$AB$249,MATCH($B65&amp;"Adults",PLHIV!$F$10:$F$249,0),MATCH(F$7,PLHIV!$H$9:$AC$9,0)),"N/A")</f>
        <v>27000</v>
      </c>
      <c r="G65" s="47">
        <f>IF(G$7&lt;='Algorithms &amp; Assumptions'!$C$3,INDEX(PLHIV!$H$10:$AB$249,MATCH($B65&amp;"Adults",PLHIV!$F$10:$F$249,0),MATCH(G$7,PLHIV!$H$9:$AC$9,0)),FORECAST(G$7,D65:F65,D$7:F$7))</f>
        <v>27000</v>
      </c>
      <c r="H65" s="47">
        <f>IF(H$7&lt;='Algorithms &amp; Assumptions'!$C$3,INDEX(PLHIV!$H$10:$AB$249,MATCH($B65&amp;"Adults",PLHIV!$F$10:$F$249,0),MATCH(H$7,PLHIV!$H$9:$AC$9,0)),FORECAST(H$7,E65:G65,E$7:G$7))</f>
        <v>27000</v>
      </c>
      <c r="I65" s="47">
        <f>IF(I$7&lt;='Algorithms &amp; Assumptions'!$C$3,INDEX(PLHIV!$H$10:$AB$249,MATCH($B65&amp;"Adults",PLHIV!$F$10:$F$249,0),MATCH(I$7,PLHIV!$H$9:$AC$9,0)),FORECAST(I$7,F65:H65,F$7:H$7))</f>
        <v>28000</v>
      </c>
      <c r="J65" s="47">
        <f>IF(J$7&lt;='Algorithms &amp; Assumptions'!$C$3,INDEX(PLHIV!$H$10:$AB$249,MATCH($B65&amp;"Adults",PLHIV!$F$10:$F$249,0),MATCH(J$7,PLHIV!$H$9:$AC$9,0)),FORECAST(J$7,G65:I65,G$7:I$7))</f>
        <v>28000</v>
      </c>
      <c r="K65" s="47">
        <f>IF(K$7&lt;='Algorithms &amp; Assumptions'!$C$3,INDEX(PLHIV!$H$10:$AB$249,MATCH($B65&amp;"Adults",PLHIV!$F$10:$F$249,0),MATCH(K$7,PLHIV!$H$9:$AC$9,0)),FORECAST(K$7,H65:J65,H$7:J$7))</f>
        <v>28000</v>
      </c>
      <c r="L65" s="47">
        <f>IF(L$7&lt;='Algorithms &amp; Assumptions'!$C$3,INDEX(PLHIV!$H$10:$AB$249,MATCH($B65&amp;"Adults",PLHIV!$F$10:$F$249,0),MATCH(L$7,PLHIV!$H$9:$AC$9,0)),FORECAST(L$7,I65:K65,I$7:K$7))</f>
        <v>29000</v>
      </c>
      <c r="M65" s="47">
        <f>IF(M$7&lt;='Algorithms &amp; Assumptions'!$C$3,INDEX(PLHIV!$H$10:$AB$249,MATCH($B65&amp;"Adults",PLHIV!$F$10:$F$249,0),MATCH(M$7,PLHIV!$H$9:$AC$9,0)),FORECAST(M$7,J65:L65,J$7:L$7))</f>
        <v>29000</v>
      </c>
      <c r="N65" s="47">
        <f>IF(N$7&lt;='Algorithms &amp; Assumptions'!$C$3,INDEX(PLHIV!$H$10:$AB$249,MATCH($B65&amp;"Adults",PLHIV!$F$10:$F$249,0),MATCH(N$7,PLHIV!$H$9:$AC$9,0)),FORECAST(N$7,K65:M65,K$7:M$7))</f>
        <v>29000</v>
      </c>
      <c r="O65" s="47">
        <f>IF(O$7&lt;='Algorithms &amp; Assumptions'!$C$3,INDEX(PLHIV!$H$10:$AB$249,MATCH($B65&amp;"Adults",PLHIV!$F$10:$F$249,0),MATCH(O$7,PLHIV!$H$9:$AC$9,0)),FORECAST(O$7,L65:N65,L$7:N$7))</f>
        <v>29000</v>
      </c>
      <c r="P65" s="47">
        <f>IF(P$7&lt;='Algorithms &amp; Assumptions'!$C$3,INDEX(PLHIV!$H$10:$AB$249,MATCH($B65&amp;"Adults",PLHIV!$F$10:$F$249,0),MATCH(P$7,PLHIV!$H$9:$AC$9,0)),FORECAST(P$7,M65:O65,M$7:O$7))</f>
        <v>29000</v>
      </c>
      <c r="Q65" s="47">
        <f>IF(Q$7&lt;='Algorithms &amp; Assumptions'!$C$3,INDEX(PLHIV!$H$10:$AB$249,MATCH($B65&amp;"Adults",PLHIV!$F$10:$F$249,0),MATCH(Q$7,PLHIV!$H$9:$AC$9,0)),FORECAST(Q$7,N65:P65,N$7:P$7))</f>
        <v>29000</v>
      </c>
      <c r="R65" s="47">
        <f>IF(R$7&lt;='Algorithms &amp; Assumptions'!$C$3,INDEX(PLHIV!$H$10:$AB$249,MATCH($B65&amp;"Adults",PLHIV!$F$10:$F$249,0),MATCH(R$7,PLHIV!$H$9:$AC$9,0)),FORECAST(R$7,O65:Q65,O$7:Q$7))</f>
        <v>29000</v>
      </c>
      <c r="S65" s="47">
        <f>IF(S$7&lt;='Algorithms &amp; Assumptions'!$C$3,INDEX(PLHIV!$H$10:$AB$249,MATCH($B65&amp;"Adults",PLHIV!$F$10:$F$249,0),MATCH(S$7,PLHIV!$H$9:$AC$9,0)),FORECAST(S$7,P65:R65,P$7:R$7))</f>
        <v>29000</v>
      </c>
      <c r="T65" s="47">
        <f>IF(T$7&lt;='Algorithms &amp; Assumptions'!$C$3,INDEX(PLHIV!$H$10:$AB$249,MATCH($B65&amp;"Adults",PLHIV!$F$10:$F$249,0),MATCH(T$7,PLHIV!$H$9:$AC$9,0)),FORECAST(T$7,Q65:S65,Q$7:S$7))</f>
        <v>29000</v>
      </c>
      <c r="U65" s="47">
        <f>IF(U$7&lt;='Algorithms &amp; Assumptions'!$C$3,INDEX(PLHIV!$H$10:$AB$249,MATCH($B65&amp;"Adults",PLHIV!$F$10:$F$249,0),MATCH(U$7,PLHIV!$H$9:$AC$9,0)),FORECAST(U$7,R65:T65,R$7:T$7))</f>
        <v>29000</v>
      </c>
      <c r="V65" s="47">
        <f>IF(V$7&lt;='Algorithms &amp; Assumptions'!$C$3,INDEX(PLHIV!$H$10:$AB$249,MATCH($B65&amp;"Adults",PLHIV!$F$10:$F$249,0),MATCH(V$7,PLHIV!$H$9:$AC$9,0)),FORECAST(V$7,S65:U65,S$7:U$7))</f>
        <v>29000</v>
      </c>
      <c r="W65" s="47">
        <f>IF(W$7&lt;='Algorithms &amp; Assumptions'!$C$3,INDEX(PLHIV!$H$10:$AB$249,MATCH($B65&amp;"Adults",PLHIV!$F$10:$F$249,0),MATCH(W$7,PLHIV!$H$9:$AC$9,0)),FORECAST(W$7,T65:V65,T$7:V$7))</f>
        <v>29000</v>
      </c>
    </row>
    <row r="66" spans="2:23" x14ac:dyDescent="0.35">
      <c r="B66" s="18" t="str">
        <f>Countries!B62</f>
        <v>Jordan</v>
      </c>
      <c r="C66" s="47">
        <f>IF(C$7&lt;='Algorithms &amp; Assumptions'!$C$3,INDEX(PLHIV!$H$10:$AB$249,MATCH($B66&amp;"Adults",PLHIV!$F$10:$F$249,0),MATCH(C$7,PLHIV!$H$9:$AC$9,0)),"N/A")</f>
        <v>500</v>
      </c>
      <c r="D66" s="47">
        <f>IF(D$7&lt;='Algorithms &amp; Assumptions'!$C$3,INDEX(PLHIV!$H$10:$AB$249,MATCH($B66&amp;"Adults",PLHIV!$F$10:$F$249,0),MATCH(D$7,PLHIV!$H$9:$AC$9,0)),"N/A")</f>
        <v>500</v>
      </c>
      <c r="E66" s="47">
        <f>IF(E$7&lt;='Algorithms &amp; Assumptions'!$C$3,INDEX(PLHIV!$H$10:$AB$249,MATCH($B66&amp;"Adults",PLHIV!$F$10:$F$249,0),MATCH(E$7,PLHIV!$H$9:$AC$9,0)),"N/A")</f>
        <v>500</v>
      </c>
      <c r="F66" s="47">
        <f>IF(F$7&lt;='Algorithms &amp; Assumptions'!$C$3,INDEX(PLHIV!$H$10:$AB$249,MATCH($B66&amp;"Adults",PLHIV!$F$10:$F$249,0),MATCH(F$7,PLHIV!$H$9:$AC$9,0)),"N/A")</f>
        <v>500</v>
      </c>
      <c r="G66" s="47">
        <f>IF(G$7&lt;='Algorithms &amp; Assumptions'!$C$3,INDEX(PLHIV!$H$10:$AB$249,MATCH($B66&amp;"Adults",PLHIV!$F$10:$F$249,0),MATCH(G$7,PLHIV!$H$9:$AC$9,0)),FORECAST(G$7,D66:F66,D$7:F$7))</f>
        <v>500</v>
      </c>
      <c r="H66" s="47">
        <f>IF(H$7&lt;='Algorithms &amp; Assumptions'!$C$3,INDEX(PLHIV!$H$10:$AB$249,MATCH($B66&amp;"Adults",PLHIV!$F$10:$F$249,0),MATCH(H$7,PLHIV!$H$9:$AC$9,0)),FORECAST(H$7,E66:G66,E$7:G$7))</f>
        <v>500</v>
      </c>
      <c r="I66" s="47">
        <f>IF(I$7&lt;='Algorithms &amp; Assumptions'!$C$3,INDEX(PLHIV!$H$10:$AB$249,MATCH($B66&amp;"Adults",PLHIV!$F$10:$F$249,0),MATCH(I$7,PLHIV!$H$9:$AC$9,0)),FORECAST(I$7,F66:H66,F$7:H$7))</f>
        <v>500</v>
      </c>
      <c r="J66" s="47">
        <f>IF(J$7&lt;='Algorithms &amp; Assumptions'!$C$3,INDEX(PLHIV!$H$10:$AB$249,MATCH($B66&amp;"Adults",PLHIV!$F$10:$F$249,0),MATCH(J$7,PLHIV!$H$9:$AC$9,0)),FORECAST(J$7,G66:I66,G$7:I$7))</f>
        <v>1000</v>
      </c>
      <c r="K66" s="47">
        <f>IF(K$7&lt;='Algorithms &amp; Assumptions'!$C$3,INDEX(PLHIV!$H$10:$AB$249,MATCH($B66&amp;"Adults",PLHIV!$F$10:$F$249,0),MATCH(K$7,PLHIV!$H$9:$AC$9,0)),FORECAST(K$7,H66:J66,H$7:J$7))</f>
        <v>1000</v>
      </c>
      <c r="L66" s="47">
        <f>IF(L$7&lt;='Algorithms &amp; Assumptions'!$C$3,INDEX(PLHIV!$H$10:$AB$249,MATCH($B66&amp;"Adults",PLHIV!$F$10:$F$249,0),MATCH(L$7,PLHIV!$H$9:$AC$9,0)),FORECAST(L$7,I66:K66,I$7:K$7))</f>
        <v>1000</v>
      </c>
      <c r="M66" s="47">
        <f>IF(M$7&lt;='Algorithms &amp; Assumptions'!$C$3,INDEX(PLHIV!$H$10:$AB$249,MATCH($B66&amp;"Adults",PLHIV!$F$10:$F$249,0),MATCH(M$7,PLHIV!$H$9:$AC$9,0)),FORECAST(M$7,J66:L66,J$7:L$7))</f>
        <v>1000</v>
      </c>
      <c r="N66" s="47">
        <f>IF(N$7&lt;='Algorithms &amp; Assumptions'!$C$3,INDEX(PLHIV!$H$10:$AB$249,MATCH($B66&amp;"Adults",PLHIV!$F$10:$F$249,0),MATCH(N$7,PLHIV!$H$9:$AC$9,0)),FORECAST(N$7,K66:M66,K$7:M$7))</f>
        <v>1000</v>
      </c>
      <c r="O66" s="47">
        <f>IF(O$7&lt;='Algorithms &amp; Assumptions'!$C$3,INDEX(PLHIV!$H$10:$AB$249,MATCH($B66&amp;"Adults",PLHIV!$F$10:$F$249,0),MATCH(O$7,PLHIV!$H$9:$AC$9,0)),FORECAST(O$7,L66:N66,L$7:N$7))</f>
        <v>1000</v>
      </c>
      <c r="P66" s="47">
        <f>IF(P$7&lt;='Algorithms &amp; Assumptions'!$C$3,INDEX(PLHIV!$H$10:$AB$249,MATCH($B66&amp;"Adults",PLHIV!$F$10:$F$249,0),MATCH(P$7,PLHIV!$H$9:$AC$9,0)),FORECAST(P$7,M66:O66,M$7:O$7))</f>
        <v>1000</v>
      </c>
      <c r="Q66" s="47">
        <f>IF(Q$7&lt;='Algorithms &amp; Assumptions'!$C$3,INDEX(PLHIV!$H$10:$AB$249,MATCH($B66&amp;"Adults",PLHIV!$F$10:$F$249,0),MATCH(Q$7,PLHIV!$H$9:$AC$9,0)),FORECAST(Q$7,N66:P66,N$7:P$7))</f>
        <v>1000</v>
      </c>
      <c r="R66" s="47">
        <f>IF(R$7&lt;='Algorithms &amp; Assumptions'!$C$3,INDEX(PLHIV!$H$10:$AB$249,MATCH($B66&amp;"Adults",PLHIV!$F$10:$F$249,0),MATCH(R$7,PLHIV!$H$9:$AC$9,0)),FORECAST(R$7,O66:Q66,O$7:Q$7))</f>
        <v>1000</v>
      </c>
      <c r="S66" s="47">
        <f>IF(S$7&lt;='Algorithms &amp; Assumptions'!$C$3,INDEX(PLHIV!$H$10:$AB$249,MATCH($B66&amp;"Adults",PLHIV!$F$10:$F$249,0),MATCH(S$7,PLHIV!$H$9:$AC$9,0)),FORECAST(S$7,P66:R66,P$7:R$7))</f>
        <v>1000</v>
      </c>
      <c r="T66" s="47">
        <f>IF(T$7&lt;='Algorithms &amp; Assumptions'!$C$3,INDEX(PLHIV!$H$10:$AB$249,MATCH($B66&amp;"Adults",PLHIV!$F$10:$F$249,0),MATCH(T$7,PLHIV!$H$9:$AC$9,0)),FORECAST(T$7,Q66:S66,Q$7:S$7))</f>
        <v>1000</v>
      </c>
      <c r="U66" s="47">
        <f>IF(U$7&lt;='Algorithms &amp; Assumptions'!$C$3,INDEX(PLHIV!$H$10:$AB$249,MATCH($B66&amp;"Adults",PLHIV!$F$10:$F$249,0),MATCH(U$7,PLHIV!$H$9:$AC$9,0)),FORECAST(U$7,R66:T66,R$7:T$7))</f>
        <v>1000</v>
      </c>
      <c r="V66" s="47">
        <f>IF(V$7&lt;='Algorithms &amp; Assumptions'!$C$3,INDEX(PLHIV!$H$10:$AB$249,MATCH($B66&amp;"Adults",PLHIV!$F$10:$F$249,0),MATCH(V$7,PLHIV!$H$9:$AC$9,0)),FORECAST(V$7,S66:U66,S$7:U$7))</f>
        <v>1000</v>
      </c>
      <c r="W66" s="47">
        <f>IF(W$7&lt;='Algorithms &amp; Assumptions'!$C$3,INDEX(PLHIV!$H$10:$AB$249,MATCH($B66&amp;"Adults",PLHIV!$F$10:$F$249,0),MATCH(W$7,PLHIV!$H$9:$AC$9,0)),FORECAST(W$7,T66:V66,T$7:V$7))</f>
        <v>1000</v>
      </c>
    </row>
    <row r="67" spans="2:23" x14ac:dyDescent="0.35">
      <c r="B67" s="18" t="str">
        <f>Countries!B63</f>
        <v>Kazakhstan</v>
      </c>
      <c r="C67" s="47">
        <f>IF(C$7&lt;='Algorithms &amp; Assumptions'!$C$3,INDEX(PLHIV!$H$10:$AB$249,MATCH($B67&amp;"Adults",PLHIV!$F$10:$F$249,0),MATCH(C$7,PLHIV!$H$9:$AC$9,0)),"N/A")</f>
        <v>0</v>
      </c>
      <c r="D67" s="47">
        <f>IF(D$7&lt;='Algorithms &amp; Assumptions'!$C$3,INDEX(PLHIV!$H$10:$AB$249,MATCH($B67&amp;"Adults",PLHIV!$F$10:$F$249,0),MATCH(D$7,PLHIV!$H$9:$AC$9,0)),"N/A")</f>
        <v>0</v>
      </c>
      <c r="E67" s="47">
        <f>IF(E$7&lt;='Algorithms &amp; Assumptions'!$C$3,INDEX(PLHIV!$H$10:$AB$249,MATCH($B67&amp;"Adults",PLHIV!$F$10:$F$249,0),MATCH(E$7,PLHIV!$H$9:$AC$9,0)),"N/A")</f>
        <v>0</v>
      </c>
      <c r="F67" s="47">
        <f>IF(F$7&lt;='Algorithms &amp; Assumptions'!$C$3,INDEX(PLHIV!$H$10:$AB$249,MATCH($B67&amp;"Adults",PLHIV!$F$10:$F$249,0),MATCH(F$7,PLHIV!$H$9:$AC$9,0)),"N/A")</f>
        <v>0</v>
      </c>
      <c r="G67" s="47">
        <f>IF(G$7&lt;='Algorithms &amp; Assumptions'!$C$3,INDEX(PLHIV!$H$10:$AB$249,MATCH($B67&amp;"Adults",PLHIV!$F$10:$F$249,0),MATCH(G$7,PLHIV!$H$9:$AC$9,0)),FORECAST(G$7,D67:F67,D$7:F$7))</f>
        <v>0</v>
      </c>
      <c r="H67" s="47">
        <f>IF(H$7&lt;='Algorithms &amp; Assumptions'!$C$3,INDEX(PLHIV!$H$10:$AB$249,MATCH($B67&amp;"Adults",PLHIV!$F$10:$F$249,0),MATCH(H$7,PLHIV!$H$9:$AC$9,0)),FORECAST(H$7,E67:G67,E$7:G$7))</f>
        <v>0</v>
      </c>
      <c r="I67" s="47">
        <f>IF(I$7&lt;='Algorithms &amp; Assumptions'!$C$3,INDEX(PLHIV!$H$10:$AB$249,MATCH($B67&amp;"Adults",PLHIV!$F$10:$F$249,0),MATCH(I$7,PLHIV!$H$9:$AC$9,0)),FORECAST(I$7,F67:H67,F$7:H$7))</f>
        <v>0</v>
      </c>
      <c r="J67" s="47">
        <f>IF(J$7&lt;='Algorithms &amp; Assumptions'!$C$3,INDEX(PLHIV!$H$10:$AB$249,MATCH($B67&amp;"Adults",PLHIV!$F$10:$F$249,0),MATCH(J$7,PLHIV!$H$9:$AC$9,0)),FORECAST(J$7,G67:I67,G$7:I$7))</f>
        <v>0</v>
      </c>
      <c r="K67" s="47">
        <f>IF(K$7&lt;='Algorithms &amp; Assumptions'!$C$3,INDEX(PLHIV!$H$10:$AB$249,MATCH($B67&amp;"Adults",PLHIV!$F$10:$F$249,0),MATCH(K$7,PLHIV!$H$9:$AC$9,0)),FORECAST(K$7,H67:J67,H$7:J$7))</f>
        <v>0</v>
      </c>
      <c r="L67" s="47">
        <f>IF(L$7&lt;='Algorithms &amp; Assumptions'!$C$3,INDEX(PLHIV!$H$10:$AB$249,MATCH($B67&amp;"Adults",PLHIV!$F$10:$F$249,0),MATCH(L$7,PLHIV!$H$9:$AC$9,0)),FORECAST(L$7,I67:K67,I$7:K$7))</f>
        <v>0</v>
      </c>
      <c r="M67" s="47">
        <f>IF(M$7&lt;='Algorithms &amp; Assumptions'!$C$3,INDEX(PLHIV!$H$10:$AB$249,MATCH($B67&amp;"Adults",PLHIV!$F$10:$F$249,0),MATCH(M$7,PLHIV!$H$9:$AC$9,0)),FORECAST(M$7,J67:L67,J$7:L$7))</f>
        <v>0</v>
      </c>
      <c r="N67" s="47">
        <f>IF(N$7&lt;='Algorithms &amp; Assumptions'!$C$3,INDEX(PLHIV!$H$10:$AB$249,MATCH($B67&amp;"Adults",PLHIV!$F$10:$F$249,0),MATCH(N$7,PLHIV!$H$9:$AC$9,0)),FORECAST(N$7,K67:M67,K$7:M$7))</f>
        <v>0</v>
      </c>
      <c r="O67" s="47">
        <f>IF(O$7&lt;='Algorithms &amp; Assumptions'!$C$3,INDEX(PLHIV!$H$10:$AB$249,MATCH($B67&amp;"Adults",PLHIV!$F$10:$F$249,0),MATCH(O$7,PLHIV!$H$9:$AC$9,0)),FORECAST(O$7,L67:N67,L$7:N$7))</f>
        <v>0</v>
      </c>
      <c r="P67" s="47">
        <f>IF(P$7&lt;='Algorithms &amp; Assumptions'!$C$3,INDEX(PLHIV!$H$10:$AB$249,MATCH($B67&amp;"Adults",PLHIV!$F$10:$F$249,0),MATCH(P$7,PLHIV!$H$9:$AC$9,0)),FORECAST(P$7,M67:O67,M$7:O$7))</f>
        <v>0</v>
      </c>
      <c r="Q67" s="47">
        <f>IF(Q$7&lt;='Algorithms &amp; Assumptions'!$C$3,INDEX(PLHIV!$H$10:$AB$249,MATCH($B67&amp;"Adults",PLHIV!$F$10:$F$249,0),MATCH(Q$7,PLHIV!$H$9:$AC$9,0)),FORECAST(Q$7,N67:P67,N$7:P$7))</f>
        <v>0</v>
      </c>
      <c r="R67" s="47">
        <f>IF(R$7&lt;='Algorithms &amp; Assumptions'!$C$3,INDEX(PLHIV!$H$10:$AB$249,MATCH($B67&amp;"Adults",PLHIV!$F$10:$F$249,0),MATCH(R$7,PLHIV!$H$9:$AC$9,0)),FORECAST(R$7,O67:Q67,O$7:Q$7))</f>
        <v>0</v>
      </c>
      <c r="S67" s="47">
        <f>IF(S$7&lt;='Algorithms &amp; Assumptions'!$C$3,INDEX(PLHIV!$H$10:$AB$249,MATCH($B67&amp;"Adults",PLHIV!$F$10:$F$249,0),MATCH(S$7,PLHIV!$H$9:$AC$9,0)),FORECAST(S$7,P67:R67,P$7:R$7))</f>
        <v>0</v>
      </c>
      <c r="T67" s="47">
        <f>IF(T$7&lt;='Algorithms &amp; Assumptions'!$C$3,INDEX(PLHIV!$H$10:$AB$249,MATCH($B67&amp;"Adults",PLHIV!$F$10:$F$249,0),MATCH(T$7,PLHIV!$H$9:$AC$9,0)),FORECAST(T$7,Q67:S67,Q$7:S$7))</f>
        <v>0</v>
      </c>
      <c r="U67" s="47">
        <f>IF(U$7&lt;='Algorithms &amp; Assumptions'!$C$3,INDEX(PLHIV!$H$10:$AB$249,MATCH($B67&amp;"Adults",PLHIV!$F$10:$F$249,0),MATCH(U$7,PLHIV!$H$9:$AC$9,0)),FORECAST(U$7,R67:T67,R$7:T$7))</f>
        <v>0</v>
      </c>
      <c r="V67" s="47">
        <f>IF(V$7&lt;='Algorithms &amp; Assumptions'!$C$3,INDEX(PLHIV!$H$10:$AB$249,MATCH($B67&amp;"Adults",PLHIV!$F$10:$F$249,0),MATCH(V$7,PLHIV!$H$9:$AC$9,0)),FORECAST(V$7,S67:U67,S$7:U$7))</f>
        <v>0</v>
      </c>
      <c r="W67" s="47">
        <f>IF(W$7&lt;='Algorithms &amp; Assumptions'!$C$3,INDEX(PLHIV!$H$10:$AB$249,MATCH($B67&amp;"Adults",PLHIV!$F$10:$F$249,0),MATCH(W$7,PLHIV!$H$9:$AC$9,0)),FORECAST(W$7,T67:V67,T$7:V$7))</f>
        <v>0</v>
      </c>
    </row>
    <row r="68" spans="2:23" x14ac:dyDescent="0.35">
      <c r="B68" s="18" t="str">
        <f>Countries!B64</f>
        <v>Kenya</v>
      </c>
      <c r="C68" s="47">
        <f>IF(C$7&lt;='Algorithms &amp; Assumptions'!$C$3,INDEX(PLHIV!$H$10:$AB$249,MATCH($B68&amp;"Adults",PLHIV!$F$10:$F$249,0),MATCH(C$7,PLHIV!$H$9:$AC$9,0)),"N/A")</f>
        <v>1200000</v>
      </c>
      <c r="D68" s="47">
        <f>IF(D$7&lt;='Algorithms &amp; Assumptions'!$C$3,INDEX(PLHIV!$H$10:$AB$249,MATCH($B68&amp;"Adults",PLHIV!$F$10:$F$249,0),MATCH(D$7,PLHIV!$H$9:$AC$9,0)),"N/A")</f>
        <v>1200000</v>
      </c>
      <c r="E68" s="47">
        <f>IF(E$7&lt;='Algorithms &amp; Assumptions'!$C$3,INDEX(PLHIV!$H$10:$AB$249,MATCH($B68&amp;"Adults",PLHIV!$F$10:$F$249,0),MATCH(E$7,PLHIV!$H$9:$AC$9,0)),"N/A")</f>
        <v>1200000</v>
      </c>
      <c r="F68" s="47">
        <f>IF(F$7&lt;='Algorithms &amp; Assumptions'!$C$3,INDEX(PLHIV!$H$10:$AB$249,MATCH($B68&amp;"Adults",PLHIV!$F$10:$F$249,0),MATCH(F$7,PLHIV!$H$9:$AC$9,0)),"N/A")</f>
        <v>1200000</v>
      </c>
      <c r="G68" s="47">
        <f>IF(G$7&lt;='Algorithms &amp; Assumptions'!$C$3,INDEX(PLHIV!$H$10:$AB$249,MATCH($B68&amp;"Adults",PLHIV!$F$10:$F$249,0),MATCH(G$7,PLHIV!$H$9:$AC$9,0)),FORECAST(G$7,D68:F68,D$7:F$7))</f>
        <v>1200000</v>
      </c>
      <c r="H68" s="47">
        <f>IF(H$7&lt;='Algorithms &amp; Assumptions'!$C$3,INDEX(PLHIV!$H$10:$AB$249,MATCH($B68&amp;"Adults",PLHIV!$F$10:$F$249,0),MATCH(H$7,PLHIV!$H$9:$AC$9,0)),FORECAST(H$7,E68:G68,E$7:G$7))</f>
        <v>1300000</v>
      </c>
      <c r="I68" s="47">
        <f>IF(I$7&lt;='Algorithms &amp; Assumptions'!$C$3,INDEX(PLHIV!$H$10:$AB$249,MATCH($B68&amp;"Adults",PLHIV!$F$10:$F$249,0),MATCH(I$7,PLHIV!$H$9:$AC$9,0)),FORECAST(I$7,F68:H68,F$7:H$7))</f>
        <v>1300000</v>
      </c>
      <c r="J68" s="47">
        <f>IF(J$7&lt;='Algorithms &amp; Assumptions'!$C$3,INDEX(PLHIV!$H$10:$AB$249,MATCH($B68&amp;"Adults",PLHIV!$F$10:$F$249,0),MATCH(J$7,PLHIV!$H$9:$AC$9,0)),FORECAST(J$7,G68:I68,G$7:I$7))</f>
        <v>1300000</v>
      </c>
      <c r="K68" s="47">
        <f>IF(K$7&lt;='Algorithms &amp; Assumptions'!$C$3,INDEX(PLHIV!$H$10:$AB$249,MATCH($B68&amp;"Adults",PLHIV!$F$10:$F$249,0),MATCH(K$7,PLHIV!$H$9:$AC$9,0)),FORECAST(K$7,H68:J68,H$7:J$7))</f>
        <v>1300000</v>
      </c>
      <c r="L68" s="47">
        <f>IF(L$7&lt;='Algorithms &amp; Assumptions'!$C$3,INDEX(PLHIV!$H$10:$AB$249,MATCH($B68&amp;"Adults",PLHIV!$F$10:$F$249,0),MATCH(L$7,PLHIV!$H$9:$AC$9,0)),FORECAST(L$7,I68:K68,I$7:K$7))</f>
        <v>1300000</v>
      </c>
      <c r="M68" s="47">
        <f>IF(M$7&lt;='Algorithms &amp; Assumptions'!$C$3,INDEX(PLHIV!$H$10:$AB$249,MATCH($B68&amp;"Adults",PLHIV!$F$10:$F$249,0),MATCH(M$7,PLHIV!$H$9:$AC$9,0)),FORECAST(M$7,J68:L68,J$7:L$7))</f>
        <v>1300000</v>
      </c>
      <c r="N68" s="47">
        <f>IF(N$7&lt;='Algorithms &amp; Assumptions'!$C$3,INDEX(PLHIV!$H$10:$AB$249,MATCH($B68&amp;"Adults",PLHIV!$F$10:$F$249,0),MATCH(N$7,PLHIV!$H$9:$AC$9,0)),FORECAST(N$7,K68:M68,K$7:M$7))</f>
        <v>1300000</v>
      </c>
      <c r="O68" s="47">
        <f>IF(O$7&lt;='Algorithms &amp; Assumptions'!$C$3,INDEX(PLHIV!$H$10:$AB$249,MATCH($B68&amp;"Adults",PLHIV!$F$10:$F$249,0),MATCH(O$7,PLHIV!$H$9:$AC$9,0)),FORECAST(O$7,L68:N68,L$7:N$7))</f>
        <v>1300000</v>
      </c>
      <c r="P68" s="47">
        <f>IF(P$7&lt;='Algorithms &amp; Assumptions'!$C$3,INDEX(PLHIV!$H$10:$AB$249,MATCH($B68&amp;"Adults",PLHIV!$F$10:$F$249,0),MATCH(P$7,PLHIV!$H$9:$AC$9,0)),FORECAST(P$7,M68:O68,M$7:O$7))</f>
        <v>1300000</v>
      </c>
      <c r="Q68" s="47">
        <f>IF(Q$7&lt;='Algorithms &amp; Assumptions'!$C$3,INDEX(PLHIV!$H$10:$AB$249,MATCH($B68&amp;"Adults",PLHIV!$F$10:$F$249,0),MATCH(Q$7,PLHIV!$H$9:$AC$9,0)),FORECAST(Q$7,N68:P68,N$7:P$7))</f>
        <v>1300000</v>
      </c>
      <c r="R68" s="47">
        <f>IF(R$7&lt;='Algorithms &amp; Assumptions'!$C$3,INDEX(PLHIV!$H$10:$AB$249,MATCH($B68&amp;"Adults",PLHIV!$F$10:$F$249,0),MATCH(R$7,PLHIV!$H$9:$AC$9,0)),FORECAST(R$7,O68:Q68,O$7:Q$7))</f>
        <v>1300000</v>
      </c>
      <c r="S68" s="47">
        <f>IF(S$7&lt;='Algorithms &amp; Assumptions'!$C$3,INDEX(PLHIV!$H$10:$AB$249,MATCH($B68&amp;"Adults",PLHIV!$F$10:$F$249,0),MATCH(S$7,PLHIV!$H$9:$AC$9,0)),FORECAST(S$7,P68:R68,P$7:R$7))</f>
        <v>1300000</v>
      </c>
      <c r="T68" s="47">
        <f>IF(T$7&lt;='Algorithms &amp; Assumptions'!$C$3,INDEX(PLHIV!$H$10:$AB$249,MATCH($B68&amp;"Adults",PLHIV!$F$10:$F$249,0),MATCH(T$7,PLHIV!$H$9:$AC$9,0)),FORECAST(T$7,Q68:S68,Q$7:S$7))</f>
        <v>1300000</v>
      </c>
      <c r="U68" s="47">
        <f>IF(U$7&lt;='Algorithms &amp; Assumptions'!$C$3,INDEX(PLHIV!$H$10:$AB$249,MATCH($B68&amp;"Adults",PLHIV!$F$10:$F$249,0),MATCH(U$7,PLHIV!$H$9:$AC$9,0)),FORECAST(U$7,R68:T68,R$7:T$7))</f>
        <v>1300000</v>
      </c>
      <c r="V68" s="47">
        <f>IF(V$7&lt;='Algorithms &amp; Assumptions'!$C$3,INDEX(PLHIV!$H$10:$AB$249,MATCH($B68&amp;"Adults",PLHIV!$F$10:$F$249,0),MATCH(V$7,PLHIV!$H$9:$AC$9,0)),FORECAST(V$7,S68:U68,S$7:U$7))</f>
        <v>1300000</v>
      </c>
      <c r="W68" s="47">
        <f>IF(W$7&lt;='Algorithms &amp; Assumptions'!$C$3,INDEX(PLHIV!$H$10:$AB$249,MATCH($B68&amp;"Adults",PLHIV!$F$10:$F$249,0),MATCH(W$7,PLHIV!$H$9:$AC$9,0)),FORECAST(W$7,T68:V68,T$7:V$7))</f>
        <v>1300000</v>
      </c>
    </row>
    <row r="69" spans="2:23" x14ac:dyDescent="0.35">
      <c r="B69" s="18" t="str">
        <f>Countries!B65</f>
        <v>Kyrgyzstan</v>
      </c>
      <c r="C69" s="47">
        <f>IF(C$7&lt;='Algorithms &amp; Assumptions'!$C$3,INDEX(PLHIV!$H$10:$AB$249,MATCH($B69&amp;"Adults",PLHIV!$F$10:$F$249,0),MATCH(C$7,PLHIV!$H$9:$AC$9,0)),"N/A")</f>
        <v>3900</v>
      </c>
      <c r="D69" s="47">
        <f>IF(D$7&lt;='Algorithms &amp; Assumptions'!$C$3,INDEX(PLHIV!$H$10:$AB$249,MATCH($B69&amp;"Adults",PLHIV!$F$10:$F$249,0),MATCH(D$7,PLHIV!$H$9:$AC$9,0)),"N/A")</f>
        <v>4400</v>
      </c>
      <c r="E69" s="47">
        <f>IF(E$7&lt;='Algorithms &amp; Assumptions'!$C$3,INDEX(PLHIV!$H$10:$AB$249,MATCH($B69&amp;"Adults",PLHIV!$F$10:$F$249,0),MATCH(E$7,PLHIV!$H$9:$AC$9,0)),"N/A")</f>
        <v>4900</v>
      </c>
      <c r="F69" s="47">
        <f>IF(F$7&lt;='Algorithms &amp; Assumptions'!$C$3,INDEX(PLHIV!$H$10:$AB$249,MATCH($B69&amp;"Adults",PLHIV!$F$10:$F$249,0),MATCH(F$7,PLHIV!$H$9:$AC$9,0)),"N/A")</f>
        <v>5300</v>
      </c>
      <c r="G69" s="47">
        <f>IF(G$7&lt;='Algorithms &amp; Assumptions'!$C$3,INDEX(PLHIV!$H$10:$AB$249,MATCH($B69&amp;"Adults",PLHIV!$F$10:$F$249,0),MATCH(G$7,PLHIV!$H$9:$AC$9,0)),FORECAST(G$7,D69:F69,D$7:F$7))</f>
        <v>5900</v>
      </c>
      <c r="H69" s="47">
        <f>IF(H$7&lt;='Algorithms &amp; Assumptions'!$C$3,INDEX(PLHIV!$H$10:$AB$249,MATCH($B69&amp;"Adults",PLHIV!$F$10:$F$249,0),MATCH(H$7,PLHIV!$H$9:$AC$9,0)),FORECAST(H$7,E69:G69,E$7:G$7))</f>
        <v>6400</v>
      </c>
      <c r="I69" s="47">
        <f>IF(I$7&lt;='Algorithms &amp; Assumptions'!$C$3,INDEX(PLHIV!$H$10:$AB$249,MATCH($B69&amp;"Adults",PLHIV!$F$10:$F$249,0),MATCH(I$7,PLHIV!$H$9:$AC$9,0)),FORECAST(I$7,F69:H69,F$7:H$7))</f>
        <v>6900</v>
      </c>
      <c r="J69" s="47">
        <f>IF(J$7&lt;='Algorithms &amp; Assumptions'!$C$3,INDEX(PLHIV!$H$10:$AB$249,MATCH($B69&amp;"Adults",PLHIV!$F$10:$F$249,0),MATCH(J$7,PLHIV!$H$9:$AC$9,0)),FORECAST(J$7,G69:I69,G$7:I$7))</f>
        <v>7500</v>
      </c>
      <c r="K69" s="47">
        <f>IF(K$7&lt;='Algorithms &amp; Assumptions'!$C$3,INDEX(PLHIV!$H$10:$AB$249,MATCH($B69&amp;"Adults",PLHIV!$F$10:$F$249,0),MATCH(K$7,PLHIV!$H$9:$AC$9,0)),FORECAST(K$7,H69:J69,H$7:J$7))</f>
        <v>8100</v>
      </c>
      <c r="L69" s="47">
        <f>IF(L$7&lt;='Algorithms &amp; Assumptions'!$C$3,INDEX(PLHIV!$H$10:$AB$249,MATCH($B69&amp;"Adults",PLHIV!$F$10:$F$249,0),MATCH(L$7,PLHIV!$H$9:$AC$9,0)),FORECAST(L$7,I69:K69,I$7:K$7))</f>
        <v>8600</v>
      </c>
      <c r="M69" s="47">
        <f>IF(M$7&lt;='Algorithms &amp; Assumptions'!$C$3,INDEX(PLHIV!$H$10:$AB$249,MATCH($B69&amp;"Adults",PLHIV!$F$10:$F$249,0),MATCH(M$7,PLHIV!$H$9:$AC$9,0)),FORECAST(M$7,J69:L69,J$7:L$7))</f>
        <v>9100</v>
      </c>
      <c r="N69" s="47">
        <f>IF(N$7&lt;='Algorithms &amp; Assumptions'!$C$3,INDEX(PLHIV!$H$10:$AB$249,MATCH($B69&amp;"Adults",PLHIV!$F$10:$F$249,0),MATCH(N$7,PLHIV!$H$9:$AC$9,0)),FORECAST(N$7,K69:M69,K$7:M$7))</f>
        <v>9700</v>
      </c>
      <c r="O69" s="47">
        <f>IF(O$7&lt;='Algorithms &amp; Assumptions'!$C$3,INDEX(PLHIV!$H$10:$AB$249,MATCH($B69&amp;"Adults",PLHIV!$F$10:$F$249,0),MATCH(O$7,PLHIV!$H$9:$AC$9,0)),FORECAST(O$7,L69:N69,L$7:N$7))</f>
        <v>10000</v>
      </c>
      <c r="P69" s="47">
        <f>IF(P$7&lt;='Algorithms &amp; Assumptions'!$C$3,INDEX(PLHIV!$H$10:$AB$249,MATCH($B69&amp;"Adults",PLHIV!$F$10:$F$249,0),MATCH(P$7,PLHIV!$H$9:$AC$9,0)),FORECAST(P$7,M69:O69,M$7:O$7))</f>
        <v>10500</v>
      </c>
      <c r="Q69" s="47">
        <f>IF(Q$7&lt;='Algorithms &amp; Assumptions'!$C$3,INDEX(PLHIV!$H$10:$AB$249,MATCH($B69&amp;"Adults",PLHIV!$F$10:$F$249,0),MATCH(Q$7,PLHIV!$H$9:$AC$9,0)),FORECAST(Q$7,N69:P69,N$7:P$7))</f>
        <v>10866.666666666628</v>
      </c>
      <c r="R69" s="47">
        <f>IF(R$7&lt;='Algorithms &amp; Assumptions'!$C$3,INDEX(PLHIV!$H$10:$AB$249,MATCH($B69&amp;"Adults",PLHIV!$F$10:$F$249,0),MATCH(R$7,PLHIV!$H$9:$AC$9,0)),FORECAST(R$7,O69:Q69,O$7:Q$7))</f>
        <v>11322.222222222015</v>
      </c>
      <c r="S69" s="47">
        <f>IF(S$7&lt;='Algorithms &amp; Assumptions'!$C$3,INDEX(PLHIV!$H$10:$AB$249,MATCH($B69&amp;"Adults",PLHIV!$F$10:$F$249,0),MATCH(S$7,PLHIV!$H$9:$AC$9,0)),FORECAST(S$7,P69:R69,P$7:R$7))</f>
        <v>11718.518518518191</v>
      </c>
      <c r="T69" s="47">
        <f>IF(T$7&lt;='Algorithms &amp; Assumptions'!$C$3,INDEX(PLHIV!$H$10:$AB$249,MATCH($B69&amp;"Adults",PLHIV!$F$10:$F$249,0),MATCH(T$7,PLHIV!$H$9:$AC$9,0)),FORECAST(T$7,Q69:S69,Q$7:S$7))</f>
        <v>12154.320987653686</v>
      </c>
      <c r="U69" s="47">
        <f>IF(U$7&lt;='Algorithms &amp; Assumptions'!$C$3,INDEX(PLHIV!$H$10:$AB$249,MATCH($B69&amp;"Adults",PLHIV!$F$10:$F$249,0),MATCH(U$7,PLHIV!$H$9:$AC$9,0)),FORECAST(U$7,R69:T69,R$7:T$7))</f>
        <v>12563.786008229596</v>
      </c>
      <c r="V69" s="47">
        <f>IF(V$7&lt;='Algorithms &amp; Assumptions'!$C$3,INDEX(PLHIV!$H$10:$AB$249,MATCH($B69&amp;"Adults",PLHIV!$F$10:$F$249,0),MATCH(V$7,PLHIV!$H$9:$AC$9,0)),FORECAST(V$7,S69:U69,S$7:U$7))</f>
        <v>12990.809327845112</v>
      </c>
      <c r="W69" s="47">
        <f>IF(W$7&lt;='Algorithms &amp; Assumptions'!$C$3,INDEX(PLHIV!$H$10:$AB$249,MATCH($B69&amp;"Adults",PLHIV!$F$10:$F$249,0),MATCH(W$7,PLHIV!$H$9:$AC$9,0)),FORECAST(W$7,T69:V69,T$7:V$7))</f>
        <v>13406.127114767558</v>
      </c>
    </row>
    <row r="70" spans="2:23" x14ac:dyDescent="0.35">
      <c r="B70" s="18" t="str">
        <f>Countries!B66</f>
        <v>Laos</v>
      </c>
      <c r="C70" s="47">
        <f>IF(C$7&lt;='Algorithms &amp; Assumptions'!$C$3,INDEX(PLHIV!$H$10:$AB$249,MATCH($B70&amp;"Adults",PLHIV!$F$10:$F$249,0),MATCH(C$7,PLHIV!$H$9:$AC$9,0)),"N/A")</f>
        <v>9200</v>
      </c>
      <c r="D70" s="47">
        <f>IF(D$7&lt;='Algorithms &amp; Assumptions'!$C$3,INDEX(PLHIV!$H$10:$AB$249,MATCH($B70&amp;"Adults",PLHIV!$F$10:$F$249,0),MATCH(D$7,PLHIV!$H$9:$AC$9,0)),"N/A")</f>
        <v>9900</v>
      </c>
      <c r="E70" s="47">
        <f>IF(E$7&lt;='Algorithms &amp; Assumptions'!$C$3,INDEX(PLHIV!$H$10:$AB$249,MATCH($B70&amp;"Adults",PLHIV!$F$10:$F$249,0),MATCH(E$7,PLHIV!$H$9:$AC$9,0)),"N/A")</f>
        <v>11000</v>
      </c>
      <c r="F70" s="47">
        <f>IF(F$7&lt;='Algorithms &amp; Assumptions'!$C$3,INDEX(PLHIV!$H$10:$AB$249,MATCH($B70&amp;"Adults",PLHIV!$F$10:$F$249,0),MATCH(F$7,PLHIV!$H$9:$AC$9,0)),"N/A")</f>
        <v>11000</v>
      </c>
      <c r="G70" s="47">
        <f>IF(G$7&lt;='Algorithms &amp; Assumptions'!$C$3,INDEX(PLHIV!$H$10:$AB$249,MATCH($B70&amp;"Adults",PLHIV!$F$10:$F$249,0),MATCH(G$7,PLHIV!$H$9:$AC$9,0)),FORECAST(G$7,D70:F70,D$7:F$7))</f>
        <v>12000</v>
      </c>
      <c r="H70" s="47">
        <f>IF(H$7&lt;='Algorithms &amp; Assumptions'!$C$3,INDEX(PLHIV!$H$10:$AB$249,MATCH($B70&amp;"Adults",PLHIV!$F$10:$F$249,0),MATCH(H$7,PLHIV!$H$9:$AC$9,0)),FORECAST(H$7,E70:G70,E$7:G$7))</f>
        <v>13000</v>
      </c>
      <c r="I70" s="47">
        <f>IF(I$7&lt;='Algorithms &amp; Assumptions'!$C$3,INDEX(PLHIV!$H$10:$AB$249,MATCH($B70&amp;"Adults",PLHIV!$F$10:$F$249,0),MATCH(I$7,PLHIV!$H$9:$AC$9,0)),FORECAST(I$7,F70:H70,F$7:H$7))</f>
        <v>13000</v>
      </c>
      <c r="J70" s="47">
        <f>IF(J$7&lt;='Algorithms &amp; Assumptions'!$C$3,INDEX(PLHIV!$H$10:$AB$249,MATCH($B70&amp;"Adults",PLHIV!$F$10:$F$249,0),MATCH(J$7,PLHIV!$H$9:$AC$9,0)),FORECAST(J$7,G70:I70,G$7:I$7))</f>
        <v>14000</v>
      </c>
      <c r="K70" s="47">
        <f>IF(K$7&lt;='Algorithms &amp; Assumptions'!$C$3,INDEX(PLHIV!$H$10:$AB$249,MATCH($B70&amp;"Adults",PLHIV!$F$10:$F$249,0),MATCH(K$7,PLHIV!$H$9:$AC$9,0)),FORECAST(K$7,H70:J70,H$7:J$7))</f>
        <v>14000</v>
      </c>
      <c r="L70" s="47">
        <f>IF(L$7&lt;='Algorithms &amp; Assumptions'!$C$3,INDEX(PLHIV!$H$10:$AB$249,MATCH($B70&amp;"Adults",PLHIV!$F$10:$F$249,0),MATCH(L$7,PLHIV!$H$9:$AC$9,0)),FORECAST(L$7,I70:K70,I$7:K$7))</f>
        <v>15000</v>
      </c>
      <c r="M70" s="47">
        <f>IF(M$7&lt;='Algorithms &amp; Assumptions'!$C$3,INDEX(PLHIV!$H$10:$AB$249,MATCH($B70&amp;"Adults",PLHIV!$F$10:$F$249,0),MATCH(M$7,PLHIV!$H$9:$AC$9,0)),FORECAST(M$7,J70:L70,J$7:L$7))</f>
        <v>16000</v>
      </c>
      <c r="N70" s="47">
        <f>IF(N$7&lt;='Algorithms &amp; Assumptions'!$C$3,INDEX(PLHIV!$H$10:$AB$249,MATCH($B70&amp;"Adults",PLHIV!$F$10:$F$249,0),MATCH(N$7,PLHIV!$H$9:$AC$9,0)),FORECAST(N$7,K70:M70,K$7:M$7))</f>
        <v>16000</v>
      </c>
      <c r="O70" s="47">
        <f>IF(O$7&lt;='Algorithms &amp; Assumptions'!$C$3,INDEX(PLHIV!$H$10:$AB$249,MATCH($B70&amp;"Adults",PLHIV!$F$10:$F$249,0),MATCH(O$7,PLHIV!$H$9:$AC$9,0)),FORECAST(O$7,L70:N70,L$7:N$7))</f>
        <v>17000</v>
      </c>
      <c r="P70" s="47">
        <f>IF(P$7&lt;='Algorithms &amp; Assumptions'!$C$3,INDEX(PLHIV!$H$10:$AB$249,MATCH($B70&amp;"Adults",PLHIV!$F$10:$F$249,0),MATCH(P$7,PLHIV!$H$9:$AC$9,0)),FORECAST(P$7,M70:O70,M$7:O$7))</f>
        <v>17333.333333333372</v>
      </c>
      <c r="Q70" s="47">
        <f>IF(Q$7&lt;='Algorithms &amp; Assumptions'!$C$3,INDEX(PLHIV!$H$10:$AB$249,MATCH($B70&amp;"Adults",PLHIV!$F$10:$F$249,0),MATCH(Q$7,PLHIV!$H$9:$AC$9,0)),FORECAST(Q$7,N70:P70,N$7:P$7))</f>
        <v>18111.11111111124</v>
      </c>
      <c r="R70" s="47">
        <f>IF(R$7&lt;='Algorithms &amp; Assumptions'!$C$3,INDEX(PLHIV!$H$10:$AB$249,MATCH($B70&amp;"Adults",PLHIV!$F$10:$F$249,0),MATCH(R$7,PLHIV!$H$9:$AC$9,0)),FORECAST(R$7,O70:Q70,O$7:Q$7))</f>
        <v>18592.592592592584</v>
      </c>
      <c r="S70" s="47">
        <f>IF(S$7&lt;='Algorithms &amp; Assumptions'!$C$3,INDEX(PLHIV!$H$10:$AB$249,MATCH($B70&amp;"Adults",PLHIV!$F$10:$F$249,0),MATCH(S$7,PLHIV!$H$9:$AC$9,0)),FORECAST(S$7,P70:R70,P$7:R$7))</f>
        <v>19271.604938271688</v>
      </c>
      <c r="T70" s="47">
        <f>IF(T$7&lt;='Algorithms &amp; Assumptions'!$C$3,INDEX(PLHIV!$H$10:$AB$249,MATCH($B70&amp;"Adults",PLHIV!$F$10:$F$249,0),MATCH(T$7,PLHIV!$H$9:$AC$9,0)),FORECAST(T$7,Q70:S70,Q$7:S$7))</f>
        <v>19818.930041152285</v>
      </c>
      <c r="U70" s="47">
        <f>IF(U$7&lt;='Algorithms &amp; Assumptions'!$C$3,INDEX(PLHIV!$H$10:$AB$249,MATCH($B70&amp;"Adults",PLHIV!$F$10:$F$249,0),MATCH(U$7,PLHIV!$H$9:$AC$9,0)),FORECAST(U$7,R70:T70,R$7:T$7))</f>
        <v>20454.046639231965</v>
      </c>
      <c r="V70" s="47">
        <f>IF(V$7&lt;='Algorithms &amp; Assumptions'!$C$3,INDEX(PLHIV!$H$10:$AB$249,MATCH($B70&amp;"Adults",PLHIV!$F$10:$F$249,0),MATCH(V$7,PLHIV!$H$9:$AC$9,0)),FORECAST(V$7,S70:U70,S$7:U$7))</f>
        <v>21030.635573845822</v>
      </c>
      <c r="W70" s="47">
        <f>IF(W$7&lt;='Algorithms &amp; Assumptions'!$C$3,INDEX(PLHIV!$H$10:$AB$249,MATCH($B70&amp;"Adults",PLHIV!$F$10:$F$249,0),MATCH(W$7,PLHIV!$H$9:$AC$9,0)),FORECAST(W$7,T70:V70,T$7:V$7))</f>
        <v>21646.242950770305</v>
      </c>
    </row>
    <row r="71" spans="2:23" x14ac:dyDescent="0.35">
      <c r="B71" s="18" t="str">
        <f>Countries!B67</f>
        <v>Lebanon</v>
      </c>
      <c r="C71" s="47">
        <f>IF(C$7&lt;='Algorithms &amp; Assumptions'!$C$3,INDEX(PLHIV!$H$10:$AB$249,MATCH($B71&amp;"Adults",PLHIV!$F$10:$F$249,0),MATCH(C$7,PLHIV!$H$9:$AC$9,0)),"N/A")</f>
        <v>1900</v>
      </c>
      <c r="D71" s="47">
        <f>IF(D$7&lt;='Algorithms &amp; Assumptions'!$C$3,INDEX(PLHIV!$H$10:$AB$249,MATCH($B71&amp;"Adults",PLHIV!$F$10:$F$249,0),MATCH(D$7,PLHIV!$H$9:$AC$9,0)),"N/A")</f>
        <v>2000</v>
      </c>
      <c r="E71" s="47">
        <f>IF(E$7&lt;='Algorithms &amp; Assumptions'!$C$3,INDEX(PLHIV!$H$10:$AB$249,MATCH($B71&amp;"Adults",PLHIV!$F$10:$F$249,0),MATCH(E$7,PLHIV!$H$9:$AC$9,0)),"N/A")</f>
        <v>2200</v>
      </c>
      <c r="F71" s="47">
        <f>IF(F$7&lt;='Algorithms &amp; Assumptions'!$C$3,INDEX(PLHIV!$H$10:$AB$249,MATCH($B71&amp;"Adults",PLHIV!$F$10:$F$249,0),MATCH(F$7,PLHIV!$H$9:$AC$9,0)),"N/A")</f>
        <v>2800</v>
      </c>
      <c r="G71" s="47">
        <f>IF(G$7&lt;='Algorithms &amp; Assumptions'!$C$3,INDEX(PLHIV!$H$10:$AB$249,MATCH($B71&amp;"Adults",PLHIV!$F$10:$F$249,0),MATCH(G$7,PLHIV!$H$9:$AC$9,0)),FORECAST(G$7,D71:F71,D$7:F$7))</f>
        <v>3200</v>
      </c>
      <c r="H71" s="47">
        <f>IF(H$7&lt;='Algorithms &amp; Assumptions'!$C$3,INDEX(PLHIV!$H$10:$AB$249,MATCH($B71&amp;"Adults",PLHIV!$F$10:$F$249,0),MATCH(H$7,PLHIV!$H$9:$AC$9,0)),FORECAST(H$7,E71:G71,E$7:G$7))</f>
        <v>3100</v>
      </c>
      <c r="I71" s="47">
        <f>IF(I$7&lt;='Algorithms &amp; Assumptions'!$C$3,INDEX(PLHIV!$H$10:$AB$249,MATCH($B71&amp;"Adults",PLHIV!$F$10:$F$249,0),MATCH(I$7,PLHIV!$H$9:$AC$9,0)),FORECAST(I$7,F71:H71,F$7:H$7))</f>
        <v>3100</v>
      </c>
      <c r="J71" s="47">
        <f>IF(J$7&lt;='Algorithms &amp; Assumptions'!$C$3,INDEX(PLHIV!$H$10:$AB$249,MATCH($B71&amp;"Adults",PLHIV!$F$10:$F$249,0),MATCH(J$7,PLHIV!$H$9:$AC$9,0)),FORECAST(J$7,G71:I71,G$7:I$7))</f>
        <v>3000</v>
      </c>
      <c r="K71" s="47">
        <f>IF(K$7&lt;='Algorithms &amp; Assumptions'!$C$3,INDEX(PLHIV!$H$10:$AB$249,MATCH($B71&amp;"Adults",PLHIV!$F$10:$F$249,0),MATCH(K$7,PLHIV!$H$9:$AC$9,0)),FORECAST(K$7,H71:J71,H$7:J$7))</f>
        <v>2900</v>
      </c>
      <c r="L71" s="47">
        <f>IF(L$7&lt;='Algorithms &amp; Assumptions'!$C$3,INDEX(PLHIV!$H$10:$AB$249,MATCH($B71&amp;"Adults",PLHIV!$F$10:$F$249,0),MATCH(L$7,PLHIV!$H$9:$AC$9,0)),FORECAST(L$7,I71:K71,I$7:K$7))</f>
        <v>2700</v>
      </c>
      <c r="M71" s="47">
        <f>IF(M$7&lt;='Algorithms &amp; Assumptions'!$C$3,INDEX(PLHIV!$H$10:$AB$249,MATCH($B71&amp;"Adults",PLHIV!$F$10:$F$249,0),MATCH(M$7,PLHIV!$H$9:$AC$9,0)),FORECAST(M$7,J71:L71,J$7:L$7))</f>
        <v>2700</v>
      </c>
      <c r="N71" s="47">
        <f>IF(N$7&lt;='Algorithms &amp; Assumptions'!$C$3,INDEX(PLHIV!$H$10:$AB$249,MATCH($B71&amp;"Adults",PLHIV!$F$10:$F$249,0),MATCH(N$7,PLHIV!$H$9:$AC$9,0)),FORECAST(N$7,K71:M71,K$7:M$7))</f>
        <v>2700</v>
      </c>
      <c r="O71" s="47">
        <f>IF(O$7&lt;='Algorithms &amp; Assumptions'!$C$3,INDEX(PLHIV!$H$10:$AB$249,MATCH($B71&amp;"Adults",PLHIV!$F$10:$F$249,0),MATCH(O$7,PLHIV!$H$9:$AC$9,0)),FORECAST(O$7,L71:N71,L$7:N$7))</f>
        <v>2600</v>
      </c>
      <c r="P71" s="47">
        <f>IF(P$7&lt;='Algorithms &amp; Assumptions'!$C$3,INDEX(PLHIV!$H$10:$AB$249,MATCH($B71&amp;"Adults",PLHIV!$F$10:$F$249,0),MATCH(P$7,PLHIV!$H$9:$AC$9,0)),FORECAST(P$7,M71:O71,M$7:O$7))</f>
        <v>2566.6666666666715</v>
      </c>
      <c r="Q71" s="47">
        <f>IF(Q$7&lt;='Algorithms &amp; Assumptions'!$C$3,INDEX(PLHIV!$H$10:$AB$249,MATCH($B71&amp;"Adults",PLHIV!$F$10:$F$249,0),MATCH(Q$7,PLHIV!$H$9:$AC$9,0)),FORECAST(Q$7,N71:P71,N$7:P$7))</f>
        <v>2488.8888888889051</v>
      </c>
      <c r="R71" s="47">
        <f>IF(R$7&lt;='Algorithms &amp; Assumptions'!$C$3,INDEX(PLHIV!$H$10:$AB$249,MATCH($B71&amp;"Adults",PLHIV!$F$10:$F$249,0),MATCH(R$7,PLHIV!$H$9:$AC$9,0)),FORECAST(R$7,O71:Q71,O$7:Q$7))</f>
        <v>2440.7407407407591</v>
      </c>
      <c r="S71" s="47">
        <f>IF(S$7&lt;='Algorithms &amp; Assumptions'!$C$3,INDEX(PLHIV!$H$10:$AB$249,MATCH($B71&amp;"Adults",PLHIV!$F$10:$F$249,0),MATCH(S$7,PLHIV!$H$9:$AC$9,0)),FORECAST(S$7,P71:R71,P$7:R$7))</f>
        <v>2372.8395061728661</v>
      </c>
      <c r="T71" s="47">
        <f>IF(T$7&lt;='Algorithms &amp; Assumptions'!$C$3,INDEX(PLHIV!$H$10:$AB$249,MATCH($B71&amp;"Adults",PLHIV!$F$10:$F$249,0),MATCH(T$7,PLHIV!$H$9:$AC$9,0)),FORECAST(T$7,Q71:S71,Q$7:S$7))</f>
        <v>2318.1069958848093</v>
      </c>
      <c r="U71" s="47">
        <f>IF(U$7&lt;='Algorithms &amp; Assumptions'!$C$3,INDEX(PLHIV!$H$10:$AB$249,MATCH($B71&amp;"Adults",PLHIV!$F$10:$F$249,0),MATCH(U$7,PLHIV!$H$9:$AC$9,0)),FORECAST(U$7,R71:T71,R$7:T$7))</f>
        <v>2254.5953360768617</v>
      </c>
      <c r="V71" s="47">
        <f>IF(V$7&lt;='Algorithms &amp; Assumptions'!$C$3,INDEX(PLHIV!$H$10:$AB$249,MATCH($B71&amp;"Adults",PLHIV!$F$10:$F$249,0),MATCH(V$7,PLHIV!$H$9:$AC$9,0)),FORECAST(V$7,S71:U71,S$7:U$7))</f>
        <v>2196.936442615508</v>
      </c>
      <c r="W71" s="47">
        <f>IF(W$7&lt;='Algorithms &amp; Assumptions'!$C$3,INDEX(PLHIV!$H$10:$AB$249,MATCH($B71&amp;"Adults",PLHIV!$F$10:$F$249,0),MATCH(W$7,PLHIV!$H$9:$AC$9,0)),FORECAST(W$7,T71:V71,T$7:V$7))</f>
        <v>2135.3757049230917</v>
      </c>
    </row>
    <row r="72" spans="2:23" x14ac:dyDescent="0.35">
      <c r="B72" s="18" t="str">
        <f>Countries!B68</f>
        <v>Lesotho</v>
      </c>
      <c r="C72" s="47">
        <f>IF(C$7&lt;='Algorithms &amp; Assumptions'!$C$3,INDEX(PLHIV!$H$10:$AB$249,MATCH($B72&amp;"Adults",PLHIV!$F$10:$F$249,0),MATCH(C$7,PLHIV!$H$9:$AC$9,0)),"N/A")</f>
        <v>260000</v>
      </c>
      <c r="D72" s="47">
        <f>IF(D$7&lt;='Algorithms &amp; Assumptions'!$C$3,INDEX(PLHIV!$H$10:$AB$249,MATCH($B72&amp;"Adults",PLHIV!$F$10:$F$249,0),MATCH(D$7,PLHIV!$H$9:$AC$9,0)),"N/A")</f>
        <v>270000</v>
      </c>
      <c r="E72" s="47">
        <f>IF(E$7&lt;='Algorithms &amp; Assumptions'!$C$3,INDEX(PLHIV!$H$10:$AB$249,MATCH($B72&amp;"Adults",PLHIV!$F$10:$F$249,0),MATCH(E$7,PLHIV!$H$9:$AC$9,0)),"N/A")</f>
        <v>270000</v>
      </c>
      <c r="F72" s="47">
        <f>IF(F$7&lt;='Algorithms &amp; Assumptions'!$C$3,INDEX(PLHIV!$H$10:$AB$249,MATCH($B72&amp;"Adults",PLHIV!$F$10:$F$249,0),MATCH(F$7,PLHIV!$H$9:$AC$9,0)),"N/A")</f>
        <v>270000</v>
      </c>
      <c r="G72" s="47">
        <f>IF(G$7&lt;='Algorithms &amp; Assumptions'!$C$3,INDEX(PLHIV!$H$10:$AB$249,MATCH($B72&amp;"Adults",PLHIV!$F$10:$F$249,0),MATCH(G$7,PLHIV!$H$9:$AC$9,0)),FORECAST(G$7,D72:F72,D$7:F$7))</f>
        <v>280000</v>
      </c>
      <c r="H72" s="47">
        <f>IF(H$7&lt;='Algorithms &amp; Assumptions'!$C$3,INDEX(PLHIV!$H$10:$AB$249,MATCH($B72&amp;"Adults",PLHIV!$F$10:$F$249,0),MATCH(H$7,PLHIV!$H$9:$AC$9,0)),FORECAST(H$7,E72:G72,E$7:G$7))</f>
        <v>280000</v>
      </c>
      <c r="I72" s="47">
        <f>IF(I$7&lt;='Algorithms &amp; Assumptions'!$C$3,INDEX(PLHIV!$H$10:$AB$249,MATCH($B72&amp;"Adults",PLHIV!$F$10:$F$249,0),MATCH(I$7,PLHIV!$H$9:$AC$9,0)),FORECAST(I$7,F72:H72,F$7:H$7))</f>
        <v>280000</v>
      </c>
      <c r="J72" s="47">
        <f>IF(J$7&lt;='Algorithms &amp; Assumptions'!$C$3,INDEX(PLHIV!$H$10:$AB$249,MATCH($B72&amp;"Adults",PLHIV!$F$10:$F$249,0),MATCH(J$7,PLHIV!$H$9:$AC$9,0)),FORECAST(J$7,G72:I72,G$7:I$7))</f>
        <v>280000</v>
      </c>
      <c r="K72" s="47">
        <f>IF(K$7&lt;='Algorithms &amp; Assumptions'!$C$3,INDEX(PLHIV!$H$10:$AB$249,MATCH($B72&amp;"Adults",PLHIV!$F$10:$F$249,0),MATCH(K$7,PLHIV!$H$9:$AC$9,0)),FORECAST(K$7,H72:J72,H$7:J$7))</f>
        <v>280000</v>
      </c>
      <c r="L72" s="47">
        <f>IF(L$7&lt;='Algorithms &amp; Assumptions'!$C$3,INDEX(PLHIV!$H$10:$AB$249,MATCH($B72&amp;"Adults",PLHIV!$F$10:$F$249,0),MATCH(L$7,PLHIV!$H$9:$AC$9,0)),FORECAST(L$7,I72:K72,I$7:K$7))</f>
        <v>280000</v>
      </c>
      <c r="M72" s="47">
        <f>IF(M$7&lt;='Algorithms &amp; Assumptions'!$C$3,INDEX(PLHIV!$H$10:$AB$249,MATCH($B72&amp;"Adults",PLHIV!$F$10:$F$249,0),MATCH(M$7,PLHIV!$H$9:$AC$9,0)),FORECAST(M$7,J72:L72,J$7:L$7))</f>
        <v>270000</v>
      </c>
      <c r="N72" s="47">
        <f>IF(N$7&lt;='Algorithms &amp; Assumptions'!$C$3,INDEX(PLHIV!$H$10:$AB$249,MATCH($B72&amp;"Adults",PLHIV!$F$10:$F$249,0),MATCH(N$7,PLHIV!$H$9:$AC$9,0)),FORECAST(N$7,K72:M72,K$7:M$7))</f>
        <v>270000</v>
      </c>
      <c r="O72" s="47">
        <f>IF(O$7&lt;='Algorithms &amp; Assumptions'!$C$3,INDEX(PLHIV!$H$10:$AB$249,MATCH($B72&amp;"Adults",PLHIV!$F$10:$F$249,0),MATCH(O$7,PLHIV!$H$9:$AC$9,0)),FORECAST(O$7,L72:N72,L$7:N$7))</f>
        <v>270000</v>
      </c>
      <c r="P72" s="47">
        <f>IF(P$7&lt;='Algorithms &amp; Assumptions'!$C$3,INDEX(PLHIV!$H$10:$AB$249,MATCH($B72&amp;"Adults",PLHIV!$F$10:$F$249,0),MATCH(P$7,PLHIV!$H$9:$AC$9,0)),FORECAST(P$7,M72:O72,M$7:O$7))</f>
        <v>270000</v>
      </c>
      <c r="Q72" s="47">
        <f>IF(Q$7&lt;='Algorithms &amp; Assumptions'!$C$3,INDEX(PLHIV!$H$10:$AB$249,MATCH($B72&amp;"Adults",PLHIV!$F$10:$F$249,0),MATCH(Q$7,PLHIV!$H$9:$AC$9,0)),FORECAST(Q$7,N72:P72,N$7:P$7))</f>
        <v>270000</v>
      </c>
      <c r="R72" s="47">
        <f>IF(R$7&lt;='Algorithms &amp; Assumptions'!$C$3,INDEX(PLHIV!$H$10:$AB$249,MATCH($B72&amp;"Adults",PLHIV!$F$10:$F$249,0),MATCH(R$7,PLHIV!$H$9:$AC$9,0)),FORECAST(R$7,O72:Q72,O$7:Q$7))</f>
        <v>270000</v>
      </c>
      <c r="S72" s="47">
        <f>IF(S$7&lt;='Algorithms &amp; Assumptions'!$C$3,INDEX(PLHIV!$H$10:$AB$249,MATCH($B72&amp;"Adults",PLHIV!$F$10:$F$249,0),MATCH(S$7,PLHIV!$H$9:$AC$9,0)),FORECAST(S$7,P72:R72,P$7:R$7))</f>
        <v>270000</v>
      </c>
      <c r="T72" s="47">
        <f>IF(T$7&lt;='Algorithms &amp; Assumptions'!$C$3,INDEX(PLHIV!$H$10:$AB$249,MATCH($B72&amp;"Adults",PLHIV!$F$10:$F$249,0),MATCH(T$7,PLHIV!$H$9:$AC$9,0)),FORECAST(T$7,Q72:S72,Q$7:S$7))</f>
        <v>270000</v>
      </c>
      <c r="U72" s="47">
        <f>IF(U$7&lt;='Algorithms &amp; Assumptions'!$C$3,INDEX(PLHIV!$H$10:$AB$249,MATCH($B72&amp;"Adults",PLHIV!$F$10:$F$249,0),MATCH(U$7,PLHIV!$H$9:$AC$9,0)),FORECAST(U$7,R72:T72,R$7:T$7))</f>
        <v>270000</v>
      </c>
      <c r="V72" s="47">
        <f>IF(V$7&lt;='Algorithms &amp; Assumptions'!$C$3,INDEX(PLHIV!$H$10:$AB$249,MATCH($B72&amp;"Adults",PLHIV!$F$10:$F$249,0),MATCH(V$7,PLHIV!$H$9:$AC$9,0)),FORECAST(V$7,S72:U72,S$7:U$7))</f>
        <v>270000</v>
      </c>
      <c r="W72" s="47">
        <f>IF(W$7&lt;='Algorithms &amp; Assumptions'!$C$3,INDEX(PLHIV!$H$10:$AB$249,MATCH($B72&amp;"Adults",PLHIV!$F$10:$F$249,0),MATCH(W$7,PLHIV!$H$9:$AC$9,0)),FORECAST(W$7,T72:V72,T$7:V$7))</f>
        <v>270000</v>
      </c>
    </row>
    <row r="73" spans="2:23" x14ac:dyDescent="0.35">
      <c r="B73" s="18" t="str">
        <f>Countries!B69</f>
        <v>Liberia</v>
      </c>
      <c r="C73" s="47">
        <f>IF(C$7&lt;='Algorithms &amp; Assumptions'!$C$3,INDEX(PLHIV!$H$10:$AB$249,MATCH($B73&amp;"Adults",PLHIV!$F$10:$F$249,0),MATCH(C$7,PLHIV!$H$9:$AC$9,0)),"N/A")</f>
        <v>33000</v>
      </c>
      <c r="D73" s="47">
        <f>IF(D$7&lt;='Algorithms &amp; Assumptions'!$C$3,INDEX(PLHIV!$H$10:$AB$249,MATCH($B73&amp;"Adults",PLHIV!$F$10:$F$249,0),MATCH(D$7,PLHIV!$H$9:$AC$9,0)),"N/A")</f>
        <v>35000</v>
      </c>
      <c r="E73" s="47">
        <f>IF(E$7&lt;='Algorithms &amp; Assumptions'!$C$3,INDEX(PLHIV!$H$10:$AB$249,MATCH($B73&amp;"Adults",PLHIV!$F$10:$F$249,0),MATCH(E$7,PLHIV!$H$9:$AC$9,0)),"N/A")</f>
        <v>34000</v>
      </c>
      <c r="F73" s="47">
        <f>IF(F$7&lt;='Algorithms &amp; Assumptions'!$C$3,INDEX(PLHIV!$H$10:$AB$249,MATCH($B73&amp;"Adults",PLHIV!$F$10:$F$249,0),MATCH(F$7,PLHIV!$H$9:$AC$9,0)),"N/A")</f>
        <v>34000</v>
      </c>
      <c r="G73" s="47">
        <f>IF(G$7&lt;='Algorithms &amp; Assumptions'!$C$3,INDEX(PLHIV!$H$10:$AB$249,MATCH($B73&amp;"Adults",PLHIV!$F$10:$F$249,0),MATCH(G$7,PLHIV!$H$9:$AC$9,0)),FORECAST(G$7,D73:F73,D$7:F$7))</f>
        <v>33000</v>
      </c>
      <c r="H73" s="47">
        <f>IF(H$7&lt;='Algorithms &amp; Assumptions'!$C$3,INDEX(PLHIV!$H$10:$AB$249,MATCH($B73&amp;"Adults",PLHIV!$F$10:$F$249,0),MATCH(H$7,PLHIV!$H$9:$AC$9,0)),FORECAST(H$7,E73:G73,E$7:G$7))</f>
        <v>32000</v>
      </c>
      <c r="I73" s="47">
        <f>IF(I$7&lt;='Algorithms &amp; Assumptions'!$C$3,INDEX(PLHIV!$H$10:$AB$249,MATCH($B73&amp;"Adults",PLHIV!$F$10:$F$249,0),MATCH(I$7,PLHIV!$H$9:$AC$9,0)),FORECAST(I$7,F73:H73,F$7:H$7))</f>
        <v>31000</v>
      </c>
      <c r="J73" s="47">
        <f>IF(J$7&lt;='Algorithms &amp; Assumptions'!$C$3,INDEX(PLHIV!$H$10:$AB$249,MATCH($B73&amp;"Adults",PLHIV!$F$10:$F$249,0),MATCH(J$7,PLHIV!$H$9:$AC$9,0)),FORECAST(J$7,G73:I73,G$7:I$7))</f>
        <v>31000</v>
      </c>
      <c r="K73" s="47">
        <f>IF(K$7&lt;='Algorithms &amp; Assumptions'!$C$3,INDEX(PLHIV!$H$10:$AB$249,MATCH($B73&amp;"Adults",PLHIV!$F$10:$F$249,0),MATCH(K$7,PLHIV!$H$9:$AC$9,0)),FORECAST(K$7,H73:J73,H$7:J$7))</f>
        <v>31000</v>
      </c>
      <c r="L73" s="47">
        <f>IF(L$7&lt;='Algorithms &amp; Assumptions'!$C$3,INDEX(PLHIV!$H$10:$AB$249,MATCH($B73&amp;"Adults",PLHIV!$F$10:$F$249,0),MATCH(L$7,PLHIV!$H$9:$AC$9,0)),FORECAST(L$7,I73:K73,I$7:K$7))</f>
        <v>31000</v>
      </c>
      <c r="M73" s="47">
        <f>IF(M$7&lt;='Algorithms &amp; Assumptions'!$C$3,INDEX(PLHIV!$H$10:$AB$249,MATCH($B73&amp;"Adults",PLHIV!$F$10:$F$249,0),MATCH(M$7,PLHIV!$H$9:$AC$9,0)),FORECAST(M$7,J73:L73,J$7:L$7))</f>
        <v>31000</v>
      </c>
      <c r="N73" s="47">
        <f>IF(N$7&lt;='Algorithms &amp; Assumptions'!$C$3,INDEX(PLHIV!$H$10:$AB$249,MATCH($B73&amp;"Adults",PLHIV!$F$10:$F$249,0),MATCH(N$7,PLHIV!$H$9:$AC$9,0)),FORECAST(N$7,K73:M73,K$7:M$7))</f>
        <v>31000</v>
      </c>
      <c r="O73" s="47">
        <f>IF(O$7&lt;='Algorithms &amp; Assumptions'!$C$3,INDEX(PLHIV!$H$10:$AB$249,MATCH($B73&amp;"Adults",PLHIV!$F$10:$F$249,0),MATCH(O$7,PLHIV!$H$9:$AC$9,0)),FORECAST(O$7,L73:N73,L$7:N$7))</f>
        <v>31000</v>
      </c>
      <c r="P73" s="47">
        <f>IF(P$7&lt;='Algorithms &amp; Assumptions'!$C$3,INDEX(PLHIV!$H$10:$AB$249,MATCH($B73&amp;"Adults",PLHIV!$F$10:$F$249,0),MATCH(P$7,PLHIV!$H$9:$AC$9,0)),FORECAST(P$7,M73:O73,M$7:O$7))</f>
        <v>31000</v>
      </c>
      <c r="Q73" s="47">
        <f>IF(Q$7&lt;='Algorithms &amp; Assumptions'!$C$3,INDEX(PLHIV!$H$10:$AB$249,MATCH($B73&amp;"Adults",PLHIV!$F$10:$F$249,0),MATCH(Q$7,PLHIV!$H$9:$AC$9,0)),FORECAST(Q$7,N73:P73,N$7:P$7))</f>
        <v>31000</v>
      </c>
      <c r="R73" s="47">
        <f>IF(R$7&lt;='Algorithms &amp; Assumptions'!$C$3,INDEX(PLHIV!$H$10:$AB$249,MATCH($B73&amp;"Adults",PLHIV!$F$10:$F$249,0),MATCH(R$7,PLHIV!$H$9:$AC$9,0)),FORECAST(R$7,O73:Q73,O$7:Q$7))</f>
        <v>31000</v>
      </c>
      <c r="S73" s="47">
        <f>IF(S$7&lt;='Algorithms &amp; Assumptions'!$C$3,INDEX(PLHIV!$H$10:$AB$249,MATCH($B73&amp;"Adults",PLHIV!$F$10:$F$249,0),MATCH(S$7,PLHIV!$H$9:$AC$9,0)),FORECAST(S$7,P73:R73,P$7:R$7))</f>
        <v>31000</v>
      </c>
      <c r="T73" s="47">
        <f>IF(T$7&lt;='Algorithms &amp; Assumptions'!$C$3,INDEX(PLHIV!$H$10:$AB$249,MATCH($B73&amp;"Adults",PLHIV!$F$10:$F$249,0),MATCH(T$7,PLHIV!$H$9:$AC$9,0)),FORECAST(T$7,Q73:S73,Q$7:S$7))</f>
        <v>31000</v>
      </c>
      <c r="U73" s="47">
        <f>IF(U$7&lt;='Algorithms &amp; Assumptions'!$C$3,INDEX(PLHIV!$H$10:$AB$249,MATCH($B73&amp;"Adults",PLHIV!$F$10:$F$249,0),MATCH(U$7,PLHIV!$H$9:$AC$9,0)),FORECAST(U$7,R73:T73,R$7:T$7))</f>
        <v>31000</v>
      </c>
      <c r="V73" s="47">
        <f>IF(V$7&lt;='Algorithms &amp; Assumptions'!$C$3,INDEX(PLHIV!$H$10:$AB$249,MATCH($B73&amp;"Adults",PLHIV!$F$10:$F$249,0),MATCH(V$7,PLHIV!$H$9:$AC$9,0)),FORECAST(V$7,S73:U73,S$7:U$7))</f>
        <v>31000</v>
      </c>
      <c r="W73" s="47">
        <f>IF(W$7&lt;='Algorithms &amp; Assumptions'!$C$3,INDEX(PLHIV!$H$10:$AB$249,MATCH($B73&amp;"Adults",PLHIV!$F$10:$F$249,0),MATCH(W$7,PLHIV!$H$9:$AC$9,0)),FORECAST(W$7,T73:V73,T$7:V$7))</f>
        <v>31000</v>
      </c>
    </row>
    <row r="74" spans="2:23" x14ac:dyDescent="0.35">
      <c r="B74" s="18" t="str">
        <f>Countries!B70</f>
        <v>Libya</v>
      </c>
      <c r="C74" s="47">
        <f>IF(C$7&lt;='Algorithms &amp; Assumptions'!$C$3,INDEX(PLHIV!$H$10:$AB$249,MATCH($B74&amp;"Adults",PLHIV!$F$10:$F$249,0),MATCH(C$7,PLHIV!$H$9:$AC$9,0)),"N/A")</f>
        <v>4900</v>
      </c>
      <c r="D74" s="47">
        <f>IF(D$7&lt;='Algorithms &amp; Assumptions'!$C$3,INDEX(PLHIV!$H$10:$AB$249,MATCH($B74&amp;"Adults",PLHIV!$F$10:$F$249,0),MATCH(D$7,PLHIV!$H$9:$AC$9,0)),"N/A")</f>
        <v>4400</v>
      </c>
      <c r="E74" s="47">
        <f>IF(E$7&lt;='Algorithms &amp; Assumptions'!$C$3,INDEX(PLHIV!$H$10:$AB$249,MATCH($B74&amp;"Adults",PLHIV!$F$10:$F$249,0),MATCH(E$7,PLHIV!$H$9:$AC$9,0)),"N/A")</f>
        <v>4700</v>
      </c>
      <c r="F74" s="47">
        <f>IF(F$7&lt;='Algorithms &amp; Assumptions'!$C$3,INDEX(PLHIV!$H$10:$AB$249,MATCH($B74&amp;"Adults",PLHIV!$F$10:$F$249,0),MATCH(F$7,PLHIV!$H$9:$AC$9,0)),"N/A")</f>
        <v>5100</v>
      </c>
      <c r="G74" s="47">
        <f>IF(G$7&lt;='Algorithms &amp; Assumptions'!$C$3,INDEX(PLHIV!$H$10:$AB$249,MATCH($B74&amp;"Adults",PLHIV!$F$10:$F$249,0),MATCH(G$7,PLHIV!$H$9:$AC$9,0)),FORECAST(G$7,D74:F74,D$7:F$7))</f>
        <v>5500</v>
      </c>
      <c r="H74" s="47">
        <f>IF(H$7&lt;='Algorithms &amp; Assumptions'!$C$3,INDEX(PLHIV!$H$10:$AB$249,MATCH($B74&amp;"Adults",PLHIV!$F$10:$F$249,0),MATCH(H$7,PLHIV!$H$9:$AC$9,0)),FORECAST(H$7,E74:G74,E$7:G$7))</f>
        <v>5800</v>
      </c>
      <c r="I74" s="47">
        <f>IF(I$7&lt;='Algorithms &amp; Assumptions'!$C$3,INDEX(PLHIV!$H$10:$AB$249,MATCH($B74&amp;"Adults",PLHIV!$F$10:$F$249,0),MATCH(I$7,PLHIV!$H$9:$AC$9,0)),FORECAST(I$7,F74:H74,F$7:H$7))</f>
        <v>6200</v>
      </c>
      <c r="J74" s="47">
        <f>IF(J$7&lt;='Algorithms &amp; Assumptions'!$C$3,INDEX(PLHIV!$H$10:$AB$249,MATCH($B74&amp;"Adults",PLHIV!$F$10:$F$249,0),MATCH(J$7,PLHIV!$H$9:$AC$9,0)),FORECAST(J$7,G74:I74,G$7:I$7))</f>
        <v>6500</v>
      </c>
      <c r="K74" s="47">
        <f>IF(K$7&lt;='Algorithms &amp; Assumptions'!$C$3,INDEX(PLHIV!$H$10:$AB$249,MATCH($B74&amp;"Adults",PLHIV!$F$10:$F$249,0),MATCH(K$7,PLHIV!$H$9:$AC$9,0)),FORECAST(K$7,H74:J74,H$7:J$7))</f>
        <v>6800</v>
      </c>
      <c r="L74" s="47">
        <f>IF(L$7&lt;='Algorithms &amp; Assumptions'!$C$3,INDEX(PLHIV!$H$10:$AB$249,MATCH($B74&amp;"Adults",PLHIV!$F$10:$F$249,0),MATCH(L$7,PLHIV!$H$9:$AC$9,0)),FORECAST(L$7,I74:K74,I$7:K$7))</f>
        <v>7000</v>
      </c>
      <c r="M74" s="47">
        <f>IF(M$7&lt;='Algorithms &amp; Assumptions'!$C$3,INDEX(PLHIV!$H$10:$AB$249,MATCH($B74&amp;"Adults",PLHIV!$F$10:$F$249,0),MATCH(M$7,PLHIV!$H$9:$AC$9,0)),FORECAST(M$7,J74:L74,J$7:L$7))</f>
        <v>7300</v>
      </c>
      <c r="N74" s="47">
        <f>IF(N$7&lt;='Algorithms &amp; Assumptions'!$C$3,INDEX(PLHIV!$H$10:$AB$249,MATCH($B74&amp;"Adults",PLHIV!$F$10:$F$249,0),MATCH(N$7,PLHIV!$H$9:$AC$9,0)),FORECAST(N$7,K74:M74,K$7:M$7))</f>
        <v>7500</v>
      </c>
      <c r="O74" s="47">
        <f>IF(O$7&lt;='Algorithms &amp; Assumptions'!$C$3,INDEX(PLHIV!$H$10:$AB$249,MATCH($B74&amp;"Adults",PLHIV!$F$10:$F$249,0),MATCH(O$7,PLHIV!$H$9:$AC$9,0)),FORECAST(O$7,L74:N74,L$7:N$7))</f>
        <v>7700</v>
      </c>
      <c r="P74" s="47">
        <f>IF(P$7&lt;='Algorithms &amp; Assumptions'!$C$3,INDEX(PLHIV!$H$10:$AB$249,MATCH($B74&amp;"Adults",PLHIV!$F$10:$F$249,0),MATCH(P$7,PLHIV!$H$9:$AC$9,0)),FORECAST(P$7,M74:O74,M$7:O$7))</f>
        <v>7900</v>
      </c>
      <c r="Q74" s="47">
        <f>IF(Q$7&lt;='Algorithms &amp; Assumptions'!$C$3,INDEX(PLHIV!$H$10:$AB$249,MATCH($B74&amp;"Adults",PLHIV!$F$10:$F$249,0),MATCH(Q$7,PLHIV!$H$9:$AC$9,0)),FORECAST(Q$7,N74:P74,N$7:P$7))</f>
        <v>8100</v>
      </c>
      <c r="R74" s="47">
        <f>IF(R$7&lt;='Algorithms &amp; Assumptions'!$C$3,INDEX(PLHIV!$H$10:$AB$249,MATCH($B74&amp;"Adults",PLHIV!$F$10:$F$249,0),MATCH(R$7,PLHIV!$H$9:$AC$9,0)),FORECAST(R$7,O74:Q74,O$7:Q$7))</f>
        <v>8300</v>
      </c>
      <c r="S74" s="47">
        <f>IF(S$7&lt;='Algorithms &amp; Assumptions'!$C$3,INDEX(PLHIV!$H$10:$AB$249,MATCH($B74&amp;"Adults",PLHIV!$F$10:$F$249,0),MATCH(S$7,PLHIV!$H$9:$AC$9,0)),FORECAST(S$7,P74:R74,P$7:R$7))</f>
        <v>8500</v>
      </c>
      <c r="T74" s="47">
        <f>IF(T$7&lt;='Algorithms &amp; Assumptions'!$C$3,INDEX(PLHIV!$H$10:$AB$249,MATCH($B74&amp;"Adults",PLHIV!$F$10:$F$249,0),MATCH(T$7,PLHIV!$H$9:$AC$9,0)),FORECAST(T$7,Q74:S74,Q$7:S$7))</f>
        <v>8700</v>
      </c>
      <c r="U74" s="47">
        <f>IF(U$7&lt;='Algorithms &amp; Assumptions'!$C$3,INDEX(PLHIV!$H$10:$AB$249,MATCH($B74&amp;"Adults",PLHIV!$F$10:$F$249,0),MATCH(U$7,PLHIV!$H$9:$AC$9,0)),FORECAST(U$7,R74:T74,R$7:T$7))</f>
        <v>8900</v>
      </c>
      <c r="V74" s="47">
        <f>IF(V$7&lt;='Algorithms &amp; Assumptions'!$C$3,INDEX(PLHIV!$H$10:$AB$249,MATCH($B74&amp;"Adults",PLHIV!$F$10:$F$249,0),MATCH(V$7,PLHIV!$H$9:$AC$9,0)),FORECAST(V$7,S74:U74,S$7:U$7))</f>
        <v>9100</v>
      </c>
      <c r="W74" s="47">
        <f>IF(W$7&lt;='Algorithms &amp; Assumptions'!$C$3,INDEX(PLHIV!$H$10:$AB$249,MATCH($B74&amp;"Adults",PLHIV!$F$10:$F$249,0),MATCH(W$7,PLHIV!$H$9:$AC$9,0)),FORECAST(W$7,T74:V74,T$7:V$7))</f>
        <v>9300</v>
      </c>
    </row>
    <row r="75" spans="2:23" x14ac:dyDescent="0.35">
      <c r="B75" s="18" t="str">
        <f>Countries!B71</f>
        <v>Macedonia</v>
      </c>
      <c r="C75" s="47">
        <f>IF(C$7&lt;='Algorithms &amp; Assumptions'!$C$3,INDEX(PLHIV!$H$10:$AB$249,MATCH($B75&amp;"Adults",PLHIV!$F$10:$F$249,0),MATCH(C$7,PLHIV!$H$9:$AC$9,0)),"N/A")</f>
        <v>200</v>
      </c>
      <c r="D75" s="47">
        <f>IF(D$7&lt;='Algorithms &amp; Assumptions'!$C$3,INDEX(PLHIV!$H$10:$AB$249,MATCH($B75&amp;"Adults",PLHIV!$F$10:$F$249,0),MATCH(D$7,PLHIV!$H$9:$AC$9,0)),"N/A")</f>
        <v>200</v>
      </c>
      <c r="E75" s="47">
        <f>IF(E$7&lt;='Algorithms &amp; Assumptions'!$C$3,INDEX(PLHIV!$H$10:$AB$249,MATCH($B75&amp;"Adults",PLHIV!$F$10:$F$249,0),MATCH(E$7,PLHIV!$H$9:$AC$9,0)),"N/A")</f>
        <v>500</v>
      </c>
      <c r="F75" s="47">
        <f>IF(F$7&lt;='Algorithms &amp; Assumptions'!$C$3,INDEX(PLHIV!$H$10:$AB$249,MATCH($B75&amp;"Adults",PLHIV!$F$10:$F$249,0),MATCH(F$7,PLHIV!$H$9:$AC$9,0)),"N/A")</f>
        <v>500</v>
      </c>
      <c r="G75" s="47">
        <f>IF(G$7&lt;='Algorithms &amp; Assumptions'!$C$3,INDEX(PLHIV!$H$10:$AB$249,MATCH($B75&amp;"Adults",PLHIV!$F$10:$F$249,0),MATCH(G$7,PLHIV!$H$9:$AC$9,0)),FORECAST(G$7,D75:F75,D$7:F$7))</f>
        <v>500</v>
      </c>
      <c r="H75" s="47">
        <f>IF(H$7&lt;='Algorithms &amp; Assumptions'!$C$3,INDEX(PLHIV!$H$10:$AB$249,MATCH($B75&amp;"Adults",PLHIV!$F$10:$F$249,0),MATCH(H$7,PLHIV!$H$9:$AC$9,0)),FORECAST(H$7,E75:G75,E$7:G$7))</f>
        <v>500</v>
      </c>
      <c r="I75" s="47">
        <f>IF(I$7&lt;='Algorithms &amp; Assumptions'!$C$3,INDEX(PLHIV!$H$10:$AB$249,MATCH($B75&amp;"Adults",PLHIV!$F$10:$F$249,0),MATCH(I$7,PLHIV!$H$9:$AC$9,0)),FORECAST(I$7,F75:H75,F$7:H$7))</f>
        <v>500</v>
      </c>
      <c r="J75" s="47">
        <f>IF(J$7&lt;='Algorithms &amp; Assumptions'!$C$3,INDEX(PLHIV!$H$10:$AB$249,MATCH($B75&amp;"Adults",PLHIV!$F$10:$F$249,0),MATCH(J$7,PLHIV!$H$9:$AC$9,0)),FORECAST(J$7,G75:I75,G$7:I$7))</f>
        <v>500</v>
      </c>
      <c r="K75" s="47">
        <f>IF(K$7&lt;='Algorithms &amp; Assumptions'!$C$3,INDEX(PLHIV!$H$10:$AB$249,MATCH($B75&amp;"Adults",PLHIV!$F$10:$F$249,0),MATCH(K$7,PLHIV!$H$9:$AC$9,0)),FORECAST(K$7,H75:J75,H$7:J$7))</f>
        <v>500</v>
      </c>
      <c r="L75" s="47">
        <f>IF(L$7&lt;='Algorithms &amp; Assumptions'!$C$3,INDEX(PLHIV!$H$10:$AB$249,MATCH($B75&amp;"Adults",PLHIV!$F$10:$F$249,0),MATCH(L$7,PLHIV!$H$9:$AC$9,0)),FORECAST(L$7,I75:K75,I$7:K$7))</f>
        <v>500</v>
      </c>
      <c r="M75" s="47">
        <f>IF(M$7&lt;='Algorithms &amp; Assumptions'!$C$3,INDEX(PLHIV!$H$10:$AB$249,MATCH($B75&amp;"Adults",PLHIV!$F$10:$F$249,0),MATCH(M$7,PLHIV!$H$9:$AC$9,0)),FORECAST(M$7,J75:L75,J$7:L$7))</f>
        <v>1000</v>
      </c>
      <c r="N75" s="47">
        <f>IF(N$7&lt;='Algorithms &amp; Assumptions'!$C$3,INDEX(PLHIV!$H$10:$AB$249,MATCH($B75&amp;"Adults",PLHIV!$F$10:$F$249,0),MATCH(N$7,PLHIV!$H$9:$AC$9,0)),FORECAST(N$7,K75:M75,K$7:M$7))</f>
        <v>1000</v>
      </c>
      <c r="O75" s="47">
        <f>IF(O$7&lt;='Algorithms &amp; Assumptions'!$C$3,INDEX(PLHIV!$H$10:$AB$249,MATCH($B75&amp;"Adults",PLHIV!$F$10:$F$249,0),MATCH(O$7,PLHIV!$H$9:$AC$9,0)),FORECAST(O$7,L75:N75,L$7:N$7))</f>
        <v>1000</v>
      </c>
      <c r="P75" s="47">
        <f>IF(P$7&lt;='Algorithms &amp; Assumptions'!$C$3,INDEX(PLHIV!$H$10:$AB$249,MATCH($B75&amp;"Adults",PLHIV!$F$10:$F$249,0),MATCH(P$7,PLHIV!$H$9:$AC$9,0)),FORECAST(P$7,M75:O75,M$7:O$7))</f>
        <v>1000</v>
      </c>
      <c r="Q75" s="47">
        <f>IF(Q$7&lt;='Algorithms &amp; Assumptions'!$C$3,INDEX(PLHIV!$H$10:$AB$249,MATCH($B75&amp;"Adults",PLHIV!$F$10:$F$249,0),MATCH(Q$7,PLHIV!$H$9:$AC$9,0)),FORECAST(Q$7,N75:P75,N$7:P$7))</f>
        <v>1000</v>
      </c>
      <c r="R75" s="47">
        <f>IF(R$7&lt;='Algorithms &amp; Assumptions'!$C$3,INDEX(PLHIV!$H$10:$AB$249,MATCH($B75&amp;"Adults",PLHIV!$F$10:$F$249,0),MATCH(R$7,PLHIV!$H$9:$AC$9,0)),FORECAST(R$7,O75:Q75,O$7:Q$7))</f>
        <v>1000</v>
      </c>
      <c r="S75" s="47">
        <f>IF(S$7&lt;='Algorithms &amp; Assumptions'!$C$3,INDEX(PLHIV!$H$10:$AB$249,MATCH($B75&amp;"Adults",PLHIV!$F$10:$F$249,0),MATCH(S$7,PLHIV!$H$9:$AC$9,0)),FORECAST(S$7,P75:R75,P$7:R$7))</f>
        <v>1000</v>
      </c>
      <c r="T75" s="47">
        <f>IF(T$7&lt;='Algorithms &amp; Assumptions'!$C$3,INDEX(PLHIV!$H$10:$AB$249,MATCH($B75&amp;"Adults",PLHIV!$F$10:$F$249,0),MATCH(T$7,PLHIV!$H$9:$AC$9,0)),FORECAST(T$7,Q75:S75,Q$7:S$7))</f>
        <v>1000</v>
      </c>
      <c r="U75" s="47">
        <f>IF(U$7&lt;='Algorithms &amp; Assumptions'!$C$3,INDEX(PLHIV!$H$10:$AB$249,MATCH($B75&amp;"Adults",PLHIV!$F$10:$F$249,0),MATCH(U$7,PLHIV!$H$9:$AC$9,0)),FORECAST(U$7,R75:T75,R$7:T$7))</f>
        <v>1000</v>
      </c>
      <c r="V75" s="47">
        <f>IF(V$7&lt;='Algorithms &amp; Assumptions'!$C$3,INDEX(PLHIV!$H$10:$AB$249,MATCH($B75&amp;"Adults",PLHIV!$F$10:$F$249,0),MATCH(V$7,PLHIV!$H$9:$AC$9,0)),FORECAST(V$7,S75:U75,S$7:U$7))</f>
        <v>1000</v>
      </c>
      <c r="W75" s="47">
        <f>IF(W$7&lt;='Algorithms &amp; Assumptions'!$C$3,INDEX(PLHIV!$H$10:$AB$249,MATCH($B75&amp;"Adults",PLHIV!$F$10:$F$249,0),MATCH(W$7,PLHIV!$H$9:$AC$9,0)),FORECAST(W$7,T75:V75,T$7:V$7))</f>
        <v>1000</v>
      </c>
    </row>
    <row r="76" spans="2:23" x14ac:dyDescent="0.35">
      <c r="B76" s="18" t="str">
        <f>Countries!B72</f>
        <v>Madagascar</v>
      </c>
      <c r="C76" s="47">
        <f>IF(C$7&lt;='Algorithms &amp; Assumptions'!$C$3,INDEX(PLHIV!$H$10:$AB$249,MATCH($B76&amp;"Adults",PLHIV!$F$10:$F$249,0),MATCH(C$7,PLHIV!$H$9:$AC$9,0)),"N/A")</f>
        <v>16000</v>
      </c>
      <c r="D76" s="47">
        <f>IF(D$7&lt;='Algorithms &amp; Assumptions'!$C$3,INDEX(PLHIV!$H$10:$AB$249,MATCH($B76&amp;"Adults",PLHIV!$F$10:$F$249,0),MATCH(D$7,PLHIV!$H$9:$AC$9,0)),"N/A")</f>
        <v>18000</v>
      </c>
      <c r="E76" s="47">
        <f>IF(E$7&lt;='Algorithms &amp; Assumptions'!$C$3,INDEX(PLHIV!$H$10:$AB$249,MATCH($B76&amp;"Adults",PLHIV!$F$10:$F$249,0),MATCH(E$7,PLHIV!$H$9:$AC$9,0)),"N/A")</f>
        <v>21000</v>
      </c>
      <c r="F76" s="47">
        <f>IF(F$7&lt;='Algorithms &amp; Assumptions'!$C$3,INDEX(PLHIV!$H$10:$AB$249,MATCH($B76&amp;"Adults",PLHIV!$F$10:$F$249,0),MATCH(F$7,PLHIV!$H$9:$AC$9,0)),"N/A")</f>
        <v>25000</v>
      </c>
      <c r="G76" s="47">
        <f>IF(G$7&lt;='Algorithms &amp; Assumptions'!$C$3,INDEX(PLHIV!$H$10:$AB$249,MATCH($B76&amp;"Adults",PLHIV!$F$10:$F$249,0),MATCH(G$7,PLHIV!$H$9:$AC$9,0)),FORECAST(G$7,D76:F76,D$7:F$7))</f>
        <v>28000</v>
      </c>
      <c r="H76" s="47">
        <f>IF(H$7&lt;='Algorithms &amp; Assumptions'!$C$3,INDEX(PLHIV!$H$10:$AB$249,MATCH($B76&amp;"Adults",PLHIV!$F$10:$F$249,0),MATCH(H$7,PLHIV!$H$9:$AC$9,0)),FORECAST(H$7,E76:G76,E$7:G$7))</f>
        <v>32000</v>
      </c>
      <c r="I76" s="47">
        <f>IF(I$7&lt;='Algorithms &amp; Assumptions'!$C$3,INDEX(PLHIV!$H$10:$AB$249,MATCH($B76&amp;"Adults",PLHIV!$F$10:$F$249,0),MATCH(I$7,PLHIV!$H$9:$AC$9,0)),FORECAST(I$7,F76:H76,F$7:H$7))</f>
        <v>36000</v>
      </c>
      <c r="J76" s="47">
        <f>IF(J$7&lt;='Algorithms &amp; Assumptions'!$C$3,INDEX(PLHIV!$H$10:$AB$249,MATCH($B76&amp;"Adults",PLHIV!$F$10:$F$249,0),MATCH(J$7,PLHIV!$H$9:$AC$9,0)),FORECAST(J$7,G76:I76,G$7:I$7))</f>
        <v>40000</v>
      </c>
      <c r="K76" s="47">
        <f>IF(K$7&lt;='Algorithms &amp; Assumptions'!$C$3,INDEX(PLHIV!$H$10:$AB$249,MATCH($B76&amp;"Adults",PLHIV!$F$10:$F$249,0),MATCH(K$7,PLHIV!$H$9:$AC$9,0)),FORECAST(K$7,H76:J76,H$7:J$7))</f>
        <v>45000</v>
      </c>
      <c r="L76" s="47">
        <f>IF(L$7&lt;='Algorithms &amp; Assumptions'!$C$3,INDEX(PLHIV!$H$10:$AB$249,MATCH($B76&amp;"Adults",PLHIV!$F$10:$F$249,0),MATCH(L$7,PLHIV!$H$9:$AC$9,0)),FORECAST(L$7,I76:K76,I$7:K$7))</f>
        <v>50000</v>
      </c>
      <c r="M76" s="47">
        <f>IF(M$7&lt;='Algorithms &amp; Assumptions'!$C$3,INDEX(PLHIV!$H$10:$AB$249,MATCH($B76&amp;"Adults",PLHIV!$F$10:$F$249,0),MATCH(M$7,PLHIV!$H$9:$AC$9,0)),FORECAST(M$7,J76:L76,J$7:L$7))</f>
        <v>55000</v>
      </c>
      <c r="N76" s="47">
        <f>IF(N$7&lt;='Algorithms &amp; Assumptions'!$C$3,INDEX(PLHIV!$H$10:$AB$249,MATCH($B76&amp;"Adults",PLHIV!$F$10:$F$249,0),MATCH(N$7,PLHIV!$H$9:$AC$9,0)),FORECAST(N$7,K76:M76,K$7:M$7))</f>
        <v>60000</v>
      </c>
      <c r="O76" s="47">
        <f>IF(O$7&lt;='Algorithms &amp; Assumptions'!$C$3,INDEX(PLHIV!$H$10:$AB$249,MATCH($B76&amp;"Adults",PLHIV!$F$10:$F$249,0),MATCH(O$7,PLHIV!$H$9:$AC$9,0)),FORECAST(O$7,L76:N76,L$7:N$7))</f>
        <v>65000</v>
      </c>
      <c r="P76" s="47">
        <f>IF(P$7&lt;='Algorithms &amp; Assumptions'!$C$3,INDEX(PLHIV!$H$10:$AB$249,MATCH($B76&amp;"Adults",PLHIV!$F$10:$F$249,0),MATCH(P$7,PLHIV!$H$9:$AC$9,0)),FORECAST(P$7,M76:O76,M$7:O$7))</f>
        <v>70000</v>
      </c>
      <c r="Q76" s="47">
        <f>IF(Q$7&lt;='Algorithms &amp; Assumptions'!$C$3,INDEX(PLHIV!$H$10:$AB$249,MATCH($B76&amp;"Adults",PLHIV!$F$10:$F$249,0),MATCH(Q$7,PLHIV!$H$9:$AC$9,0)),FORECAST(Q$7,N76:P76,N$7:P$7))</f>
        <v>75000</v>
      </c>
      <c r="R76" s="47">
        <f>IF(R$7&lt;='Algorithms &amp; Assumptions'!$C$3,INDEX(PLHIV!$H$10:$AB$249,MATCH($B76&amp;"Adults",PLHIV!$F$10:$F$249,0),MATCH(R$7,PLHIV!$H$9:$AC$9,0)),FORECAST(R$7,O76:Q76,O$7:Q$7))</f>
        <v>80000</v>
      </c>
      <c r="S76" s="47">
        <f>IF(S$7&lt;='Algorithms &amp; Assumptions'!$C$3,INDEX(PLHIV!$H$10:$AB$249,MATCH($B76&amp;"Adults",PLHIV!$F$10:$F$249,0),MATCH(S$7,PLHIV!$H$9:$AC$9,0)),FORECAST(S$7,P76:R76,P$7:R$7))</f>
        <v>85000</v>
      </c>
      <c r="T76" s="47">
        <f>IF(T$7&lt;='Algorithms &amp; Assumptions'!$C$3,INDEX(PLHIV!$H$10:$AB$249,MATCH($B76&amp;"Adults",PLHIV!$F$10:$F$249,0),MATCH(T$7,PLHIV!$H$9:$AC$9,0)),FORECAST(T$7,Q76:S76,Q$7:S$7))</f>
        <v>90000</v>
      </c>
      <c r="U76" s="47">
        <f>IF(U$7&lt;='Algorithms &amp; Assumptions'!$C$3,INDEX(PLHIV!$H$10:$AB$249,MATCH($B76&amp;"Adults",PLHIV!$F$10:$F$249,0),MATCH(U$7,PLHIV!$H$9:$AC$9,0)),FORECAST(U$7,R76:T76,R$7:T$7))</f>
        <v>95000</v>
      </c>
      <c r="V76" s="47">
        <f>IF(V$7&lt;='Algorithms &amp; Assumptions'!$C$3,INDEX(PLHIV!$H$10:$AB$249,MATCH($B76&amp;"Adults",PLHIV!$F$10:$F$249,0),MATCH(V$7,PLHIV!$H$9:$AC$9,0)),FORECAST(V$7,S76:U76,S$7:U$7))</f>
        <v>100000</v>
      </c>
      <c r="W76" s="47">
        <f>IF(W$7&lt;='Algorithms &amp; Assumptions'!$C$3,INDEX(PLHIV!$H$10:$AB$249,MATCH($B76&amp;"Adults",PLHIV!$F$10:$F$249,0),MATCH(W$7,PLHIV!$H$9:$AC$9,0)),FORECAST(W$7,T76:V76,T$7:V$7))</f>
        <v>105000</v>
      </c>
    </row>
    <row r="77" spans="2:23" x14ac:dyDescent="0.35">
      <c r="B77" s="18" t="str">
        <f>Countries!B73</f>
        <v>Malawi</v>
      </c>
      <c r="C77" s="47">
        <f>IF(C$7&lt;='Algorithms &amp; Assumptions'!$C$3,INDEX(PLHIV!$H$10:$AB$249,MATCH($B77&amp;"Adults",PLHIV!$F$10:$F$249,0),MATCH(C$7,PLHIV!$H$9:$AC$9,0)),"N/A")</f>
        <v>780000</v>
      </c>
      <c r="D77" s="47">
        <f>IF(D$7&lt;='Algorithms &amp; Assumptions'!$C$3,INDEX(PLHIV!$H$10:$AB$249,MATCH($B77&amp;"Adults",PLHIV!$F$10:$F$249,0),MATCH(D$7,PLHIV!$H$9:$AC$9,0)),"N/A")</f>
        <v>800000</v>
      </c>
      <c r="E77" s="47">
        <f>IF(E$7&lt;='Algorithms &amp; Assumptions'!$C$3,INDEX(PLHIV!$H$10:$AB$249,MATCH($B77&amp;"Adults",PLHIV!$F$10:$F$249,0),MATCH(E$7,PLHIV!$H$9:$AC$9,0)),"N/A")</f>
        <v>830000</v>
      </c>
      <c r="F77" s="47">
        <f>IF(F$7&lt;='Algorithms &amp; Assumptions'!$C$3,INDEX(PLHIV!$H$10:$AB$249,MATCH($B77&amp;"Adults",PLHIV!$F$10:$F$249,0),MATCH(F$7,PLHIV!$H$9:$AC$9,0)),"N/A")</f>
        <v>850000</v>
      </c>
      <c r="G77" s="47">
        <f>IF(G$7&lt;='Algorithms &amp; Assumptions'!$C$3,INDEX(PLHIV!$H$10:$AB$249,MATCH($B77&amp;"Adults",PLHIV!$F$10:$F$249,0),MATCH(G$7,PLHIV!$H$9:$AC$9,0)),FORECAST(G$7,D77:F77,D$7:F$7))</f>
        <v>870000</v>
      </c>
      <c r="H77" s="47">
        <f>IF(H$7&lt;='Algorithms &amp; Assumptions'!$C$3,INDEX(PLHIV!$H$10:$AB$249,MATCH($B77&amp;"Adults",PLHIV!$F$10:$F$249,0),MATCH(H$7,PLHIV!$H$9:$AC$9,0)),FORECAST(H$7,E77:G77,E$7:G$7))</f>
        <v>890000</v>
      </c>
      <c r="I77" s="47">
        <f>IF(I$7&lt;='Algorithms &amp; Assumptions'!$C$3,INDEX(PLHIV!$H$10:$AB$249,MATCH($B77&amp;"Adults",PLHIV!$F$10:$F$249,0),MATCH(I$7,PLHIV!$H$9:$AC$9,0)),FORECAST(I$7,F77:H77,F$7:H$7))</f>
        <v>910000</v>
      </c>
      <c r="J77" s="47">
        <f>IF(J$7&lt;='Algorithms &amp; Assumptions'!$C$3,INDEX(PLHIV!$H$10:$AB$249,MATCH($B77&amp;"Adults",PLHIV!$F$10:$F$249,0),MATCH(J$7,PLHIV!$H$9:$AC$9,0)),FORECAST(J$7,G77:I77,G$7:I$7))</f>
        <v>920000</v>
      </c>
      <c r="K77" s="47">
        <f>IF(K$7&lt;='Algorithms &amp; Assumptions'!$C$3,INDEX(PLHIV!$H$10:$AB$249,MATCH($B77&amp;"Adults",PLHIV!$F$10:$F$249,0),MATCH(K$7,PLHIV!$H$9:$AC$9,0)),FORECAST(K$7,H77:J77,H$7:J$7))</f>
        <v>930000</v>
      </c>
      <c r="L77" s="47">
        <f>IF(L$7&lt;='Algorithms &amp; Assumptions'!$C$3,INDEX(PLHIV!$H$10:$AB$249,MATCH($B77&amp;"Adults",PLHIV!$F$10:$F$249,0),MATCH(L$7,PLHIV!$H$9:$AC$9,0)),FORECAST(L$7,I77:K77,I$7:K$7))</f>
        <v>940000</v>
      </c>
      <c r="M77" s="47">
        <f>IF(M$7&lt;='Algorithms &amp; Assumptions'!$C$3,INDEX(PLHIV!$H$10:$AB$249,MATCH($B77&amp;"Adults",PLHIV!$F$10:$F$249,0),MATCH(M$7,PLHIV!$H$9:$AC$9,0)),FORECAST(M$7,J77:L77,J$7:L$7))</f>
        <v>950000</v>
      </c>
      <c r="N77" s="47">
        <f>IF(N$7&lt;='Algorithms &amp; Assumptions'!$C$3,INDEX(PLHIV!$H$10:$AB$249,MATCH($B77&amp;"Adults",PLHIV!$F$10:$F$249,0),MATCH(N$7,PLHIV!$H$9:$AC$9,0)),FORECAST(N$7,K77:M77,K$7:M$7))</f>
        <v>950000</v>
      </c>
      <c r="O77" s="47">
        <f>IF(O$7&lt;='Algorithms &amp; Assumptions'!$C$3,INDEX(PLHIV!$H$10:$AB$249,MATCH($B77&amp;"Adults",PLHIV!$F$10:$F$249,0),MATCH(O$7,PLHIV!$H$9:$AC$9,0)),FORECAST(O$7,L77:N77,L$7:N$7))</f>
        <v>950000</v>
      </c>
      <c r="P77" s="47">
        <f>IF(P$7&lt;='Algorithms &amp; Assumptions'!$C$3,INDEX(PLHIV!$H$10:$AB$249,MATCH($B77&amp;"Adults",PLHIV!$F$10:$F$249,0),MATCH(P$7,PLHIV!$H$9:$AC$9,0)),FORECAST(P$7,M77:O77,M$7:O$7))</f>
        <v>950000</v>
      </c>
      <c r="Q77" s="47">
        <f>IF(Q$7&lt;='Algorithms &amp; Assumptions'!$C$3,INDEX(PLHIV!$H$10:$AB$249,MATCH($B77&amp;"Adults",PLHIV!$F$10:$F$249,0),MATCH(Q$7,PLHIV!$H$9:$AC$9,0)),FORECAST(Q$7,N77:P77,N$7:P$7))</f>
        <v>950000</v>
      </c>
      <c r="R77" s="47">
        <f>IF(R$7&lt;='Algorithms &amp; Assumptions'!$C$3,INDEX(PLHIV!$H$10:$AB$249,MATCH($B77&amp;"Adults",PLHIV!$F$10:$F$249,0),MATCH(R$7,PLHIV!$H$9:$AC$9,0)),FORECAST(R$7,O77:Q77,O$7:Q$7))</f>
        <v>950000</v>
      </c>
      <c r="S77" s="47">
        <f>IF(S$7&lt;='Algorithms &amp; Assumptions'!$C$3,INDEX(PLHIV!$H$10:$AB$249,MATCH($B77&amp;"Adults",PLHIV!$F$10:$F$249,0),MATCH(S$7,PLHIV!$H$9:$AC$9,0)),FORECAST(S$7,P77:R77,P$7:R$7))</f>
        <v>950000</v>
      </c>
      <c r="T77" s="47">
        <f>IF(T$7&lt;='Algorithms &amp; Assumptions'!$C$3,INDEX(PLHIV!$H$10:$AB$249,MATCH($B77&amp;"Adults",PLHIV!$F$10:$F$249,0),MATCH(T$7,PLHIV!$H$9:$AC$9,0)),FORECAST(T$7,Q77:S77,Q$7:S$7))</f>
        <v>950000</v>
      </c>
      <c r="U77" s="47">
        <f>IF(U$7&lt;='Algorithms &amp; Assumptions'!$C$3,INDEX(PLHIV!$H$10:$AB$249,MATCH($B77&amp;"Adults",PLHIV!$F$10:$F$249,0),MATCH(U$7,PLHIV!$H$9:$AC$9,0)),FORECAST(U$7,R77:T77,R$7:T$7))</f>
        <v>950000</v>
      </c>
      <c r="V77" s="47">
        <f>IF(V$7&lt;='Algorithms &amp; Assumptions'!$C$3,INDEX(PLHIV!$H$10:$AB$249,MATCH($B77&amp;"Adults",PLHIV!$F$10:$F$249,0),MATCH(V$7,PLHIV!$H$9:$AC$9,0)),FORECAST(V$7,S77:U77,S$7:U$7))</f>
        <v>950000</v>
      </c>
      <c r="W77" s="47">
        <f>IF(W$7&lt;='Algorithms &amp; Assumptions'!$C$3,INDEX(PLHIV!$H$10:$AB$249,MATCH($B77&amp;"Adults",PLHIV!$F$10:$F$249,0),MATCH(W$7,PLHIV!$H$9:$AC$9,0)),FORECAST(W$7,T77:V77,T$7:V$7))</f>
        <v>950000</v>
      </c>
    </row>
    <row r="78" spans="2:23" x14ac:dyDescent="0.35">
      <c r="B78" s="18" t="str">
        <f>Countries!B74</f>
        <v>Malaysia</v>
      </c>
      <c r="C78" s="47">
        <f>IF(C$7&lt;='Algorithms &amp; Assumptions'!$C$3,INDEX(PLHIV!$H$10:$AB$249,MATCH($B78&amp;"Adults",PLHIV!$F$10:$F$249,0),MATCH(C$7,PLHIV!$H$9:$AC$9,0)),"N/A")</f>
        <v>73000</v>
      </c>
      <c r="D78" s="47">
        <f>IF(D$7&lt;='Algorithms &amp; Assumptions'!$C$3,INDEX(PLHIV!$H$10:$AB$249,MATCH($B78&amp;"Adults",PLHIV!$F$10:$F$249,0),MATCH(D$7,PLHIV!$H$9:$AC$9,0)),"N/A")</f>
        <v>75000</v>
      </c>
      <c r="E78" s="47">
        <f>IF(E$7&lt;='Algorithms &amp; Assumptions'!$C$3,INDEX(PLHIV!$H$10:$AB$249,MATCH($B78&amp;"Adults",PLHIV!$F$10:$F$249,0),MATCH(E$7,PLHIV!$H$9:$AC$9,0)),"N/A")</f>
        <v>77000</v>
      </c>
      <c r="F78" s="47">
        <f>IF(F$7&lt;='Algorithms &amp; Assumptions'!$C$3,INDEX(PLHIV!$H$10:$AB$249,MATCH($B78&amp;"Adults",PLHIV!$F$10:$F$249,0),MATCH(F$7,PLHIV!$H$9:$AC$9,0)),"N/A")</f>
        <v>78000</v>
      </c>
      <c r="G78" s="47">
        <f>IF(G$7&lt;='Algorithms &amp; Assumptions'!$C$3,INDEX(PLHIV!$H$10:$AB$249,MATCH($B78&amp;"Adults",PLHIV!$F$10:$F$249,0),MATCH(G$7,PLHIV!$H$9:$AC$9,0)),FORECAST(G$7,D78:F78,D$7:F$7))</f>
        <v>79000</v>
      </c>
      <c r="H78" s="47">
        <f>IF(H$7&lt;='Algorithms &amp; Assumptions'!$C$3,INDEX(PLHIV!$H$10:$AB$249,MATCH($B78&amp;"Adults",PLHIV!$F$10:$F$249,0),MATCH(H$7,PLHIV!$H$9:$AC$9,0)),FORECAST(H$7,E78:G78,E$7:G$7))</f>
        <v>80000</v>
      </c>
      <c r="I78" s="47">
        <f>IF(I$7&lt;='Algorithms &amp; Assumptions'!$C$3,INDEX(PLHIV!$H$10:$AB$249,MATCH($B78&amp;"Adults",PLHIV!$F$10:$F$249,0),MATCH(I$7,PLHIV!$H$9:$AC$9,0)),FORECAST(I$7,F78:H78,F$7:H$7))</f>
        <v>82000</v>
      </c>
      <c r="J78" s="47">
        <f>IF(J$7&lt;='Algorithms &amp; Assumptions'!$C$3,INDEX(PLHIV!$H$10:$AB$249,MATCH($B78&amp;"Adults",PLHIV!$F$10:$F$249,0),MATCH(J$7,PLHIV!$H$9:$AC$9,0)),FORECAST(J$7,G78:I78,G$7:I$7))</f>
        <v>83000</v>
      </c>
      <c r="K78" s="47">
        <f>IF(K$7&lt;='Algorithms &amp; Assumptions'!$C$3,INDEX(PLHIV!$H$10:$AB$249,MATCH($B78&amp;"Adults",PLHIV!$F$10:$F$249,0),MATCH(K$7,PLHIV!$H$9:$AC$9,0)),FORECAST(K$7,H78:J78,H$7:J$7))</f>
        <v>84000</v>
      </c>
      <c r="L78" s="47">
        <f>IF(L$7&lt;='Algorithms &amp; Assumptions'!$C$3,INDEX(PLHIV!$H$10:$AB$249,MATCH($B78&amp;"Adults",PLHIV!$F$10:$F$249,0),MATCH(L$7,PLHIV!$H$9:$AC$9,0)),FORECAST(L$7,I78:K78,I$7:K$7))</f>
        <v>84000</v>
      </c>
      <c r="M78" s="47">
        <f>IF(M$7&lt;='Algorithms &amp; Assumptions'!$C$3,INDEX(PLHIV!$H$10:$AB$249,MATCH($B78&amp;"Adults",PLHIV!$F$10:$F$249,0),MATCH(M$7,PLHIV!$H$9:$AC$9,0)),FORECAST(M$7,J78:L78,J$7:L$7))</f>
        <v>85000</v>
      </c>
      <c r="N78" s="47">
        <f>IF(N$7&lt;='Algorithms &amp; Assumptions'!$C$3,INDEX(PLHIV!$H$10:$AB$249,MATCH($B78&amp;"Adults",PLHIV!$F$10:$F$249,0),MATCH(N$7,PLHIV!$H$9:$AC$9,0)),FORECAST(N$7,K78:M78,K$7:M$7))</f>
        <v>86000</v>
      </c>
      <c r="O78" s="47">
        <f>IF(O$7&lt;='Algorithms &amp; Assumptions'!$C$3,INDEX(PLHIV!$H$10:$AB$249,MATCH($B78&amp;"Adults",PLHIV!$F$10:$F$249,0),MATCH(O$7,PLHIV!$H$9:$AC$9,0)),FORECAST(O$7,L78:N78,L$7:N$7))</f>
        <v>86000</v>
      </c>
      <c r="P78" s="47">
        <f>IF(P$7&lt;='Algorithms &amp; Assumptions'!$C$3,INDEX(PLHIV!$H$10:$AB$249,MATCH($B78&amp;"Adults",PLHIV!$F$10:$F$249,0),MATCH(P$7,PLHIV!$H$9:$AC$9,0)),FORECAST(P$7,M78:O78,M$7:O$7))</f>
        <v>86666.666666666628</v>
      </c>
      <c r="Q78" s="47">
        <f>IF(Q$7&lt;='Algorithms &amp; Assumptions'!$C$3,INDEX(PLHIV!$H$10:$AB$249,MATCH($B78&amp;"Adults",PLHIV!$F$10:$F$249,0),MATCH(Q$7,PLHIV!$H$9:$AC$9,0)),FORECAST(Q$7,N78:P78,N$7:P$7))</f>
        <v>86888.888888888876</v>
      </c>
      <c r="R78" s="47">
        <f>IF(R$7&lt;='Algorithms &amp; Assumptions'!$C$3,INDEX(PLHIV!$H$10:$AB$249,MATCH($B78&amp;"Adults",PLHIV!$F$10:$F$249,0),MATCH(R$7,PLHIV!$H$9:$AC$9,0)),FORECAST(R$7,O78:Q78,O$7:Q$7))</f>
        <v>87407.407407407532</v>
      </c>
      <c r="S78" s="47">
        <f>IF(S$7&lt;='Algorithms &amp; Assumptions'!$C$3,INDEX(PLHIV!$H$10:$AB$249,MATCH($B78&amp;"Adults",PLHIV!$F$10:$F$249,0),MATCH(S$7,PLHIV!$H$9:$AC$9,0)),FORECAST(S$7,P78:R78,P$7:R$7))</f>
        <v>87728.395061728545</v>
      </c>
      <c r="T78" s="47">
        <f>IF(T$7&lt;='Algorithms &amp; Assumptions'!$C$3,INDEX(PLHIV!$H$10:$AB$249,MATCH($B78&amp;"Adults",PLHIV!$F$10:$F$249,0),MATCH(T$7,PLHIV!$H$9:$AC$9,0)),FORECAST(T$7,Q78:S78,Q$7:S$7))</f>
        <v>88181.069958848064</v>
      </c>
      <c r="U78" s="47">
        <f>IF(U$7&lt;='Algorithms &amp; Assumptions'!$C$3,INDEX(PLHIV!$H$10:$AB$249,MATCH($B78&amp;"Adults",PLHIV!$F$10:$F$249,0),MATCH(U$7,PLHIV!$H$9:$AC$9,0)),FORECAST(U$7,R78:T78,R$7:T$7))</f>
        <v>88545.953360768617</v>
      </c>
      <c r="V78" s="47">
        <f>IF(V$7&lt;='Algorithms &amp; Assumptions'!$C$3,INDEX(PLHIV!$H$10:$AB$249,MATCH($B78&amp;"Adults",PLHIV!$F$10:$F$249,0),MATCH(V$7,PLHIV!$H$9:$AC$9,0)),FORECAST(V$7,S78:U78,S$7:U$7))</f>
        <v>88969.364426154993</v>
      </c>
      <c r="W78" s="47">
        <f>IF(W$7&lt;='Algorithms &amp; Assumptions'!$C$3,INDEX(PLHIV!$H$10:$AB$249,MATCH($B78&amp;"Adults",PLHIV!$F$10:$F$249,0),MATCH(W$7,PLHIV!$H$9:$AC$9,0)),FORECAST(W$7,T78:V78,T$7:V$7))</f>
        <v>89353.757049230859</v>
      </c>
    </row>
    <row r="79" spans="2:23" x14ac:dyDescent="0.35">
      <c r="B79" s="18" t="str">
        <f>Countries!B75</f>
        <v>Maldives</v>
      </c>
      <c r="C79" s="47">
        <f>IF(C$7&lt;='Algorithms &amp; Assumptions'!$C$3,INDEX(PLHIV!$H$10:$AB$249,MATCH($B79&amp;"Adults",PLHIV!$F$10:$F$249,0),MATCH(C$7,PLHIV!$H$9:$AC$9,0)),"N/A")</f>
        <v>100</v>
      </c>
      <c r="D79" s="47">
        <f>IF(D$7&lt;='Algorithms &amp; Assumptions'!$C$3,INDEX(PLHIV!$H$10:$AB$249,MATCH($B79&amp;"Adults",PLHIV!$F$10:$F$249,0),MATCH(D$7,PLHIV!$H$9:$AC$9,0)),"N/A")</f>
        <v>100</v>
      </c>
      <c r="E79" s="47">
        <f>IF(E$7&lt;='Algorithms &amp; Assumptions'!$C$3,INDEX(PLHIV!$H$10:$AB$249,MATCH($B79&amp;"Adults",PLHIV!$F$10:$F$249,0),MATCH(E$7,PLHIV!$H$9:$AC$9,0)),"N/A")</f>
        <v>100</v>
      </c>
      <c r="F79" s="47">
        <f>IF(F$7&lt;='Algorithms &amp; Assumptions'!$C$3,INDEX(PLHIV!$H$10:$AB$249,MATCH($B79&amp;"Adults",PLHIV!$F$10:$F$249,0),MATCH(F$7,PLHIV!$H$9:$AC$9,0)),"N/A")</f>
        <v>100</v>
      </c>
      <c r="G79" s="47">
        <f>IF(G$7&lt;='Algorithms &amp; Assumptions'!$C$3,INDEX(PLHIV!$H$10:$AB$249,MATCH($B79&amp;"Adults",PLHIV!$F$10:$F$249,0),MATCH(G$7,PLHIV!$H$9:$AC$9,0)),FORECAST(G$7,D79:F79,D$7:F$7))</f>
        <v>100</v>
      </c>
      <c r="H79" s="47">
        <f>IF(H$7&lt;='Algorithms &amp; Assumptions'!$C$3,INDEX(PLHIV!$H$10:$AB$249,MATCH($B79&amp;"Adults",PLHIV!$F$10:$F$249,0),MATCH(H$7,PLHIV!$H$9:$AC$9,0)),FORECAST(H$7,E79:G79,E$7:G$7))</f>
        <v>100</v>
      </c>
      <c r="I79" s="47">
        <f>IF(I$7&lt;='Algorithms &amp; Assumptions'!$C$3,INDEX(PLHIV!$H$10:$AB$249,MATCH($B79&amp;"Adults",PLHIV!$F$10:$F$249,0),MATCH(I$7,PLHIV!$H$9:$AC$9,0)),FORECAST(I$7,F79:H79,F$7:H$7))</f>
        <v>100</v>
      </c>
      <c r="J79" s="47">
        <f>IF(J$7&lt;='Algorithms &amp; Assumptions'!$C$3,INDEX(PLHIV!$H$10:$AB$249,MATCH($B79&amp;"Adults",PLHIV!$F$10:$F$249,0),MATCH(J$7,PLHIV!$H$9:$AC$9,0)),FORECAST(J$7,G79:I79,G$7:I$7))</f>
        <v>100</v>
      </c>
      <c r="K79" s="47">
        <f>IF(K$7&lt;='Algorithms &amp; Assumptions'!$C$3,INDEX(PLHIV!$H$10:$AB$249,MATCH($B79&amp;"Adults",PLHIV!$F$10:$F$249,0),MATCH(K$7,PLHIV!$H$9:$AC$9,0)),FORECAST(K$7,H79:J79,H$7:J$7))</f>
        <v>100</v>
      </c>
      <c r="L79" s="47">
        <f>IF(L$7&lt;='Algorithms &amp; Assumptions'!$C$3,INDEX(PLHIV!$H$10:$AB$249,MATCH($B79&amp;"Adults",PLHIV!$F$10:$F$249,0),MATCH(L$7,PLHIV!$H$9:$AC$9,0)),FORECAST(L$7,I79:K79,I$7:K$7))</f>
        <v>100</v>
      </c>
      <c r="M79" s="47">
        <f>IF(M$7&lt;='Algorithms &amp; Assumptions'!$C$3,INDEX(PLHIV!$H$10:$AB$249,MATCH($B79&amp;"Adults",PLHIV!$F$10:$F$249,0),MATCH(M$7,PLHIV!$H$9:$AC$9,0)),FORECAST(M$7,J79:L79,J$7:L$7))</f>
        <v>100</v>
      </c>
      <c r="N79" s="47">
        <f>IF(N$7&lt;='Algorithms &amp; Assumptions'!$C$3,INDEX(PLHIV!$H$10:$AB$249,MATCH($B79&amp;"Adults",PLHIV!$F$10:$F$249,0),MATCH(N$7,PLHIV!$H$9:$AC$9,0)),FORECAST(N$7,K79:M79,K$7:M$7))</f>
        <v>100</v>
      </c>
      <c r="O79" s="47">
        <f>IF(O$7&lt;='Algorithms &amp; Assumptions'!$C$3,INDEX(PLHIV!$H$10:$AB$249,MATCH($B79&amp;"Adults",PLHIV!$F$10:$F$249,0),MATCH(O$7,PLHIV!$H$9:$AC$9,0)),FORECAST(O$7,L79:N79,L$7:N$7))</f>
        <v>100</v>
      </c>
      <c r="P79" s="47">
        <f>IF(P$7&lt;='Algorithms &amp; Assumptions'!$C$3,INDEX(PLHIV!$H$10:$AB$249,MATCH($B79&amp;"Adults",PLHIV!$F$10:$F$249,0),MATCH(P$7,PLHIV!$H$9:$AC$9,0)),FORECAST(P$7,M79:O79,M$7:O$7))</f>
        <v>100</v>
      </c>
      <c r="Q79" s="47">
        <f>IF(Q$7&lt;='Algorithms &amp; Assumptions'!$C$3,INDEX(PLHIV!$H$10:$AB$249,MATCH($B79&amp;"Adults",PLHIV!$F$10:$F$249,0),MATCH(Q$7,PLHIV!$H$9:$AC$9,0)),FORECAST(Q$7,N79:P79,N$7:P$7))</f>
        <v>100</v>
      </c>
      <c r="R79" s="47">
        <f>IF(R$7&lt;='Algorithms &amp; Assumptions'!$C$3,INDEX(PLHIV!$H$10:$AB$249,MATCH($B79&amp;"Adults",PLHIV!$F$10:$F$249,0),MATCH(R$7,PLHIV!$H$9:$AC$9,0)),FORECAST(R$7,O79:Q79,O$7:Q$7))</f>
        <v>100</v>
      </c>
      <c r="S79" s="47">
        <f>IF(S$7&lt;='Algorithms &amp; Assumptions'!$C$3,INDEX(PLHIV!$H$10:$AB$249,MATCH($B79&amp;"Adults",PLHIV!$F$10:$F$249,0),MATCH(S$7,PLHIV!$H$9:$AC$9,0)),FORECAST(S$7,P79:R79,P$7:R$7))</f>
        <v>100</v>
      </c>
      <c r="T79" s="47">
        <f>IF(T$7&lt;='Algorithms &amp; Assumptions'!$C$3,INDEX(PLHIV!$H$10:$AB$249,MATCH($B79&amp;"Adults",PLHIV!$F$10:$F$249,0),MATCH(T$7,PLHIV!$H$9:$AC$9,0)),FORECAST(T$7,Q79:S79,Q$7:S$7))</f>
        <v>100</v>
      </c>
      <c r="U79" s="47">
        <f>IF(U$7&lt;='Algorithms &amp; Assumptions'!$C$3,INDEX(PLHIV!$H$10:$AB$249,MATCH($B79&amp;"Adults",PLHIV!$F$10:$F$249,0),MATCH(U$7,PLHIV!$H$9:$AC$9,0)),FORECAST(U$7,R79:T79,R$7:T$7))</f>
        <v>100</v>
      </c>
      <c r="V79" s="47">
        <f>IF(V$7&lt;='Algorithms &amp; Assumptions'!$C$3,INDEX(PLHIV!$H$10:$AB$249,MATCH($B79&amp;"Adults",PLHIV!$F$10:$F$249,0),MATCH(V$7,PLHIV!$H$9:$AC$9,0)),FORECAST(V$7,S79:U79,S$7:U$7))</f>
        <v>100</v>
      </c>
      <c r="W79" s="47">
        <f>IF(W$7&lt;='Algorithms &amp; Assumptions'!$C$3,INDEX(PLHIV!$H$10:$AB$249,MATCH($B79&amp;"Adults",PLHIV!$F$10:$F$249,0),MATCH(W$7,PLHIV!$H$9:$AC$9,0)),FORECAST(W$7,T79:V79,T$7:V$7))</f>
        <v>100</v>
      </c>
    </row>
    <row r="80" spans="2:23" x14ac:dyDescent="0.35">
      <c r="B80" s="18" t="str">
        <f>Countries!B76</f>
        <v>Mali</v>
      </c>
      <c r="C80" s="47">
        <f>IF(C$7&lt;='Algorithms &amp; Assumptions'!$C$3,INDEX(PLHIV!$H$10:$AB$249,MATCH($B80&amp;"Adults",PLHIV!$F$10:$F$249,0),MATCH(C$7,PLHIV!$H$9:$AC$9,0)),"N/A")</f>
        <v>100000</v>
      </c>
      <c r="D80" s="47">
        <f>IF(D$7&lt;='Algorithms &amp; Assumptions'!$C$3,INDEX(PLHIV!$H$10:$AB$249,MATCH($B80&amp;"Adults",PLHIV!$F$10:$F$249,0),MATCH(D$7,PLHIV!$H$9:$AC$9,0)),"N/A")</f>
        <v>100000</v>
      </c>
      <c r="E80" s="47">
        <f>IF(E$7&lt;='Algorithms &amp; Assumptions'!$C$3,INDEX(PLHIV!$H$10:$AB$249,MATCH($B80&amp;"Adults",PLHIV!$F$10:$F$249,0),MATCH(E$7,PLHIV!$H$9:$AC$9,0)),"N/A")</f>
        <v>100000</v>
      </c>
      <c r="F80" s="47">
        <f>IF(F$7&lt;='Algorithms &amp; Assumptions'!$C$3,INDEX(PLHIV!$H$10:$AB$249,MATCH($B80&amp;"Adults",PLHIV!$F$10:$F$249,0),MATCH(F$7,PLHIV!$H$9:$AC$9,0)),"N/A")</f>
        <v>100000</v>
      </c>
      <c r="G80" s="47">
        <f>IF(G$7&lt;='Algorithms &amp; Assumptions'!$C$3,INDEX(PLHIV!$H$10:$AB$249,MATCH($B80&amp;"Adults",PLHIV!$F$10:$F$249,0),MATCH(G$7,PLHIV!$H$9:$AC$9,0)),FORECAST(G$7,D80:F80,D$7:F$7))</f>
        <v>100000</v>
      </c>
      <c r="H80" s="47">
        <f>IF(H$7&lt;='Algorithms &amp; Assumptions'!$C$3,INDEX(PLHIV!$H$10:$AB$249,MATCH($B80&amp;"Adults",PLHIV!$F$10:$F$249,0),MATCH(H$7,PLHIV!$H$9:$AC$9,0)),FORECAST(H$7,E80:G80,E$7:G$7))</f>
        <v>100000</v>
      </c>
      <c r="I80" s="47">
        <f>IF(I$7&lt;='Algorithms &amp; Assumptions'!$C$3,INDEX(PLHIV!$H$10:$AB$249,MATCH($B80&amp;"Adults",PLHIV!$F$10:$F$249,0),MATCH(I$7,PLHIV!$H$9:$AC$9,0)),FORECAST(I$7,F80:H80,F$7:H$7))</f>
        <v>100000</v>
      </c>
      <c r="J80" s="47">
        <f>IF(J$7&lt;='Algorithms &amp; Assumptions'!$C$3,INDEX(PLHIV!$H$10:$AB$249,MATCH($B80&amp;"Adults",PLHIV!$F$10:$F$249,0),MATCH(J$7,PLHIV!$H$9:$AC$9,0)),FORECAST(J$7,G80:I80,G$7:I$7))</f>
        <v>110000</v>
      </c>
      <c r="K80" s="47">
        <f>IF(K$7&lt;='Algorithms &amp; Assumptions'!$C$3,INDEX(PLHIV!$H$10:$AB$249,MATCH($B80&amp;"Adults",PLHIV!$F$10:$F$249,0),MATCH(K$7,PLHIV!$H$9:$AC$9,0)),FORECAST(K$7,H80:J80,H$7:J$7))</f>
        <v>110000</v>
      </c>
      <c r="L80" s="47">
        <f>IF(L$7&lt;='Algorithms &amp; Assumptions'!$C$3,INDEX(PLHIV!$H$10:$AB$249,MATCH($B80&amp;"Adults",PLHIV!$F$10:$F$249,0),MATCH(L$7,PLHIV!$H$9:$AC$9,0)),FORECAST(L$7,I80:K80,I$7:K$7))</f>
        <v>110000</v>
      </c>
      <c r="M80" s="47">
        <f>IF(M$7&lt;='Algorithms &amp; Assumptions'!$C$3,INDEX(PLHIV!$H$10:$AB$249,MATCH($B80&amp;"Adults",PLHIV!$F$10:$F$249,0),MATCH(M$7,PLHIV!$H$9:$AC$9,0)),FORECAST(M$7,J80:L80,J$7:L$7))</f>
        <v>110000</v>
      </c>
      <c r="N80" s="47">
        <f>IF(N$7&lt;='Algorithms &amp; Assumptions'!$C$3,INDEX(PLHIV!$H$10:$AB$249,MATCH($B80&amp;"Adults",PLHIV!$F$10:$F$249,0),MATCH(N$7,PLHIV!$H$9:$AC$9,0)),FORECAST(N$7,K80:M80,K$7:M$7))</f>
        <v>110000</v>
      </c>
      <c r="O80" s="47">
        <f>IF(O$7&lt;='Algorithms &amp; Assumptions'!$C$3,INDEX(PLHIV!$H$10:$AB$249,MATCH($B80&amp;"Adults",PLHIV!$F$10:$F$249,0),MATCH(O$7,PLHIV!$H$9:$AC$9,0)),FORECAST(O$7,L80:N80,L$7:N$7))</f>
        <v>110000</v>
      </c>
      <c r="P80" s="47">
        <f>IF(P$7&lt;='Algorithms &amp; Assumptions'!$C$3,INDEX(PLHIV!$H$10:$AB$249,MATCH($B80&amp;"Adults",PLHIV!$F$10:$F$249,0),MATCH(P$7,PLHIV!$H$9:$AC$9,0)),FORECAST(P$7,M80:O80,M$7:O$7))</f>
        <v>110000</v>
      </c>
      <c r="Q80" s="47">
        <f>IF(Q$7&lt;='Algorithms &amp; Assumptions'!$C$3,INDEX(PLHIV!$H$10:$AB$249,MATCH($B80&amp;"Adults",PLHIV!$F$10:$F$249,0),MATCH(Q$7,PLHIV!$H$9:$AC$9,0)),FORECAST(Q$7,N80:P80,N$7:P$7))</f>
        <v>110000</v>
      </c>
      <c r="R80" s="47">
        <f>IF(R$7&lt;='Algorithms &amp; Assumptions'!$C$3,INDEX(PLHIV!$H$10:$AB$249,MATCH($B80&amp;"Adults",PLHIV!$F$10:$F$249,0),MATCH(R$7,PLHIV!$H$9:$AC$9,0)),FORECAST(R$7,O80:Q80,O$7:Q$7))</f>
        <v>110000</v>
      </c>
      <c r="S80" s="47">
        <f>IF(S$7&lt;='Algorithms &amp; Assumptions'!$C$3,INDEX(PLHIV!$H$10:$AB$249,MATCH($B80&amp;"Adults",PLHIV!$F$10:$F$249,0),MATCH(S$7,PLHIV!$H$9:$AC$9,0)),FORECAST(S$7,P80:R80,P$7:R$7))</f>
        <v>110000</v>
      </c>
      <c r="T80" s="47">
        <f>IF(T$7&lt;='Algorithms &amp; Assumptions'!$C$3,INDEX(PLHIV!$H$10:$AB$249,MATCH($B80&amp;"Adults",PLHIV!$F$10:$F$249,0),MATCH(T$7,PLHIV!$H$9:$AC$9,0)),FORECAST(T$7,Q80:S80,Q$7:S$7))</f>
        <v>110000</v>
      </c>
      <c r="U80" s="47">
        <f>IF(U$7&lt;='Algorithms &amp; Assumptions'!$C$3,INDEX(PLHIV!$H$10:$AB$249,MATCH($B80&amp;"Adults",PLHIV!$F$10:$F$249,0),MATCH(U$7,PLHIV!$H$9:$AC$9,0)),FORECAST(U$7,R80:T80,R$7:T$7))</f>
        <v>110000</v>
      </c>
      <c r="V80" s="47">
        <f>IF(V$7&lt;='Algorithms &amp; Assumptions'!$C$3,INDEX(PLHIV!$H$10:$AB$249,MATCH($B80&amp;"Adults",PLHIV!$F$10:$F$249,0),MATCH(V$7,PLHIV!$H$9:$AC$9,0)),FORECAST(V$7,S80:U80,S$7:U$7))</f>
        <v>110000</v>
      </c>
      <c r="W80" s="47">
        <f>IF(W$7&lt;='Algorithms &amp; Assumptions'!$C$3,INDEX(PLHIV!$H$10:$AB$249,MATCH($B80&amp;"Adults",PLHIV!$F$10:$F$249,0),MATCH(W$7,PLHIV!$H$9:$AC$9,0)),FORECAST(W$7,T80:V80,T$7:V$7))</f>
        <v>110000</v>
      </c>
    </row>
    <row r="81" spans="2:23" x14ac:dyDescent="0.35">
      <c r="B81" s="18" t="str">
        <f>Countries!B77</f>
        <v>Mauritania</v>
      </c>
      <c r="C81" s="47">
        <f>IF(C$7&lt;='Algorithms &amp; Assumptions'!$C$3,INDEX(PLHIV!$H$10:$AB$249,MATCH($B81&amp;"Adults",PLHIV!$F$10:$F$249,0),MATCH(C$7,PLHIV!$H$9:$AC$9,0)),"N/A")</f>
        <v>8400</v>
      </c>
      <c r="D81" s="47">
        <f>IF(D$7&lt;='Algorithms &amp; Assumptions'!$C$3,INDEX(PLHIV!$H$10:$AB$249,MATCH($B81&amp;"Adults",PLHIV!$F$10:$F$249,0),MATCH(D$7,PLHIV!$H$9:$AC$9,0)),"N/A")</f>
        <v>8300</v>
      </c>
      <c r="E81" s="47">
        <f>IF(E$7&lt;='Algorithms &amp; Assumptions'!$C$3,INDEX(PLHIV!$H$10:$AB$249,MATCH($B81&amp;"Adults",PLHIV!$F$10:$F$249,0),MATCH(E$7,PLHIV!$H$9:$AC$9,0)),"N/A")</f>
        <v>8100</v>
      </c>
      <c r="F81" s="47">
        <f>IF(F$7&lt;='Algorithms &amp; Assumptions'!$C$3,INDEX(PLHIV!$H$10:$AB$249,MATCH($B81&amp;"Adults",PLHIV!$F$10:$F$249,0),MATCH(F$7,PLHIV!$H$9:$AC$9,0)),"N/A")</f>
        <v>7900</v>
      </c>
      <c r="G81" s="47">
        <f>IF(G$7&lt;='Algorithms &amp; Assumptions'!$C$3,INDEX(PLHIV!$H$10:$AB$249,MATCH($B81&amp;"Adults",PLHIV!$F$10:$F$249,0),MATCH(G$7,PLHIV!$H$9:$AC$9,0)),FORECAST(G$7,D81:F81,D$7:F$7))</f>
        <v>7800</v>
      </c>
      <c r="H81" s="47">
        <f>IF(H$7&lt;='Algorithms &amp; Assumptions'!$C$3,INDEX(PLHIV!$H$10:$AB$249,MATCH($B81&amp;"Adults",PLHIV!$F$10:$F$249,0),MATCH(H$7,PLHIV!$H$9:$AC$9,0)),FORECAST(H$7,E81:G81,E$7:G$7))</f>
        <v>7700</v>
      </c>
      <c r="I81" s="47">
        <f>IF(I$7&lt;='Algorithms &amp; Assumptions'!$C$3,INDEX(PLHIV!$H$10:$AB$249,MATCH($B81&amp;"Adults",PLHIV!$F$10:$F$249,0),MATCH(I$7,PLHIV!$H$9:$AC$9,0)),FORECAST(I$7,F81:H81,F$7:H$7))</f>
        <v>7600</v>
      </c>
      <c r="J81" s="47">
        <f>IF(J$7&lt;='Algorithms &amp; Assumptions'!$C$3,INDEX(PLHIV!$H$10:$AB$249,MATCH($B81&amp;"Adults",PLHIV!$F$10:$F$249,0),MATCH(J$7,PLHIV!$H$9:$AC$9,0)),FORECAST(J$7,G81:I81,G$7:I$7))</f>
        <v>7500</v>
      </c>
      <c r="K81" s="47">
        <f>IF(K$7&lt;='Algorithms &amp; Assumptions'!$C$3,INDEX(PLHIV!$H$10:$AB$249,MATCH($B81&amp;"Adults",PLHIV!$F$10:$F$249,0),MATCH(K$7,PLHIV!$H$9:$AC$9,0)),FORECAST(K$7,H81:J81,H$7:J$7))</f>
        <v>7500</v>
      </c>
      <c r="L81" s="47">
        <f>IF(L$7&lt;='Algorithms &amp; Assumptions'!$C$3,INDEX(PLHIV!$H$10:$AB$249,MATCH($B81&amp;"Adults",PLHIV!$F$10:$F$249,0),MATCH(L$7,PLHIV!$H$9:$AC$9,0)),FORECAST(L$7,I81:K81,I$7:K$7))</f>
        <v>7500</v>
      </c>
      <c r="M81" s="47">
        <f>IF(M$7&lt;='Algorithms &amp; Assumptions'!$C$3,INDEX(PLHIV!$H$10:$AB$249,MATCH($B81&amp;"Adults",PLHIV!$F$10:$F$249,0),MATCH(M$7,PLHIV!$H$9:$AC$9,0)),FORECAST(M$7,J81:L81,J$7:L$7))</f>
        <v>7500</v>
      </c>
      <c r="N81" s="47">
        <f>IF(N$7&lt;='Algorithms &amp; Assumptions'!$C$3,INDEX(PLHIV!$H$10:$AB$249,MATCH($B81&amp;"Adults",PLHIV!$F$10:$F$249,0),MATCH(N$7,PLHIV!$H$9:$AC$9,0)),FORECAST(N$7,K81:M81,K$7:M$7))</f>
        <v>7600</v>
      </c>
      <c r="O81" s="47">
        <f>IF(O$7&lt;='Algorithms &amp; Assumptions'!$C$3,INDEX(PLHIV!$H$10:$AB$249,MATCH($B81&amp;"Adults",PLHIV!$F$10:$F$249,0),MATCH(O$7,PLHIV!$H$9:$AC$9,0)),FORECAST(O$7,L81:N81,L$7:N$7))</f>
        <v>7700</v>
      </c>
      <c r="P81" s="47">
        <f>IF(P$7&lt;='Algorithms &amp; Assumptions'!$C$3,INDEX(PLHIV!$H$10:$AB$249,MATCH($B81&amp;"Adults",PLHIV!$F$10:$F$249,0),MATCH(P$7,PLHIV!$H$9:$AC$9,0)),FORECAST(P$7,M81:O81,M$7:O$7))</f>
        <v>7800</v>
      </c>
      <c r="Q81" s="47">
        <f>IF(Q$7&lt;='Algorithms &amp; Assumptions'!$C$3,INDEX(PLHIV!$H$10:$AB$249,MATCH($B81&amp;"Adults",PLHIV!$F$10:$F$249,0),MATCH(Q$7,PLHIV!$H$9:$AC$9,0)),FORECAST(Q$7,N81:P81,N$7:P$7))</f>
        <v>7900</v>
      </c>
      <c r="R81" s="47">
        <f>IF(R$7&lt;='Algorithms &amp; Assumptions'!$C$3,INDEX(PLHIV!$H$10:$AB$249,MATCH($B81&amp;"Adults",PLHIV!$F$10:$F$249,0),MATCH(R$7,PLHIV!$H$9:$AC$9,0)),FORECAST(R$7,O81:Q81,O$7:Q$7))</f>
        <v>8000</v>
      </c>
      <c r="S81" s="47">
        <f>IF(S$7&lt;='Algorithms &amp; Assumptions'!$C$3,INDEX(PLHIV!$H$10:$AB$249,MATCH($B81&amp;"Adults",PLHIV!$F$10:$F$249,0),MATCH(S$7,PLHIV!$H$9:$AC$9,0)),FORECAST(S$7,P81:R81,P$7:R$7))</f>
        <v>8100</v>
      </c>
      <c r="T81" s="47">
        <f>IF(T$7&lt;='Algorithms &amp; Assumptions'!$C$3,INDEX(PLHIV!$H$10:$AB$249,MATCH($B81&amp;"Adults",PLHIV!$F$10:$F$249,0),MATCH(T$7,PLHIV!$H$9:$AC$9,0)),FORECAST(T$7,Q81:S81,Q$7:S$7))</f>
        <v>8200</v>
      </c>
      <c r="U81" s="47">
        <f>IF(U$7&lt;='Algorithms &amp; Assumptions'!$C$3,INDEX(PLHIV!$H$10:$AB$249,MATCH($B81&amp;"Adults",PLHIV!$F$10:$F$249,0),MATCH(U$7,PLHIV!$H$9:$AC$9,0)),FORECAST(U$7,R81:T81,R$7:T$7))</f>
        <v>8300</v>
      </c>
      <c r="V81" s="47">
        <f>IF(V$7&lt;='Algorithms &amp; Assumptions'!$C$3,INDEX(PLHIV!$H$10:$AB$249,MATCH($B81&amp;"Adults",PLHIV!$F$10:$F$249,0),MATCH(V$7,PLHIV!$H$9:$AC$9,0)),FORECAST(V$7,S81:U81,S$7:U$7))</f>
        <v>8400</v>
      </c>
      <c r="W81" s="47">
        <f>IF(W$7&lt;='Algorithms &amp; Assumptions'!$C$3,INDEX(PLHIV!$H$10:$AB$249,MATCH($B81&amp;"Adults",PLHIV!$F$10:$F$249,0),MATCH(W$7,PLHIV!$H$9:$AC$9,0)),FORECAST(W$7,T81:V81,T$7:V$7))</f>
        <v>8500</v>
      </c>
    </row>
    <row r="82" spans="2:23" x14ac:dyDescent="0.35">
      <c r="B82" s="18" t="str">
        <f>Countries!B78</f>
        <v>Mauritius</v>
      </c>
      <c r="C82" s="47">
        <f>IF(C$7&lt;='Algorithms &amp; Assumptions'!$C$3,INDEX(PLHIV!$H$10:$AB$249,MATCH($B82&amp;"Adults",PLHIV!$F$10:$F$249,0),MATCH(C$7,PLHIV!$H$9:$AC$9,0)),"N/A")</f>
        <v>0</v>
      </c>
      <c r="D82" s="47">
        <f>IF(D$7&lt;='Algorithms &amp; Assumptions'!$C$3,INDEX(PLHIV!$H$10:$AB$249,MATCH($B82&amp;"Adults",PLHIV!$F$10:$F$249,0),MATCH(D$7,PLHIV!$H$9:$AC$9,0)),"N/A")</f>
        <v>0</v>
      </c>
      <c r="E82" s="47">
        <f>IF(E$7&lt;='Algorithms &amp; Assumptions'!$C$3,INDEX(PLHIV!$H$10:$AB$249,MATCH($B82&amp;"Adults",PLHIV!$F$10:$F$249,0),MATCH(E$7,PLHIV!$H$9:$AC$9,0)),"N/A")</f>
        <v>0</v>
      </c>
      <c r="F82" s="47">
        <f>IF(F$7&lt;='Algorithms &amp; Assumptions'!$C$3,INDEX(PLHIV!$H$10:$AB$249,MATCH($B82&amp;"Adults",PLHIV!$F$10:$F$249,0),MATCH(F$7,PLHIV!$H$9:$AC$9,0)),"N/A")</f>
        <v>0</v>
      </c>
      <c r="G82" s="47">
        <f>IF(G$7&lt;='Algorithms &amp; Assumptions'!$C$3,INDEX(PLHIV!$H$10:$AB$249,MATCH($B82&amp;"Adults",PLHIV!$F$10:$F$249,0),MATCH(G$7,PLHIV!$H$9:$AC$9,0)),FORECAST(G$7,D82:F82,D$7:F$7))</f>
        <v>0</v>
      </c>
      <c r="H82" s="47">
        <f>IF(H$7&lt;='Algorithms &amp; Assumptions'!$C$3,INDEX(PLHIV!$H$10:$AB$249,MATCH($B82&amp;"Adults",PLHIV!$F$10:$F$249,0),MATCH(H$7,PLHIV!$H$9:$AC$9,0)),FORECAST(H$7,E82:G82,E$7:G$7))</f>
        <v>0</v>
      </c>
      <c r="I82" s="47">
        <f>IF(I$7&lt;='Algorithms &amp; Assumptions'!$C$3,INDEX(PLHIV!$H$10:$AB$249,MATCH($B82&amp;"Adults",PLHIV!$F$10:$F$249,0),MATCH(I$7,PLHIV!$H$9:$AC$9,0)),FORECAST(I$7,F82:H82,F$7:H$7))</f>
        <v>0</v>
      </c>
      <c r="J82" s="47">
        <f>IF(J$7&lt;='Algorithms &amp; Assumptions'!$C$3,INDEX(PLHIV!$H$10:$AB$249,MATCH($B82&amp;"Adults",PLHIV!$F$10:$F$249,0),MATCH(J$7,PLHIV!$H$9:$AC$9,0)),FORECAST(J$7,G82:I82,G$7:I$7))</f>
        <v>0</v>
      </c>
      <c r="K82" s="47">
        <f>IF(K$7&lt;='Algorithms &amp; Assumptions'!$C$3,INDEX(PLHIV!$H$10:$AB$249,MATCH($B82&amp;"Adults",PLHIV!$F$10:$F$249,0),MATCH(K$7,PLHIV!$H$9:$AC$9,0)),FORECAST(K$7,H82:J82,H$7:J$7))</f>
        <v>0</v>
      </c>
      <c r="L82" s="47">
        <f>IF(L$7&lt;='Algorithms &amp; Assumptions'!$C$3,INDEX(PLHIV!$H$10:$AB$249,MATCH($B82&amp;"Adults",PLHIV!$F$10:$F$249,0),MATCH(L$7,PLHIV!$H$9:$AC$9,0)),FORECAST(L$7,I82:K82,I$7:K$7))</f>
        <v>0</v>
      </c>
      <c r="M82" s="47">
        <f>IF(M$7&lt;='Algorithms &amp; Assumptions'!$C$3,INDEX(PLHIV!$H$10:$AB$249,MATCH($B82&amp;"Adults",PLHIV!$F$10:$F$249,0),MATCH(M$7,PLHIV!$H$9:$AC$9,0)),FORECAST(M$7,J82:L82,J$7:L$7))</f>
        <v>0</v>
      </c>
      <c r="N82" s="47">
        <f>IF(N$7&lt;='Algorithms &amp; Assumptions'!$C$3,INDEX(PLHIV!$H$10:$AB$249,MATCH($B82&amp;"Adults",PLHIV!$F$10:$F$249,0),MATCH(N$7,PLHIV!$H$9:$AC$9,0)),FORECAST(N$7,K82:M82,K$7:M$7))</f>
        <v>0</v>
      </c>
      <c r="O82" s="47">
        <f>IF(O$7&lt;='Algorithms &amp; Assumptions'!$C$3,INDEX(PLHIV!$H$10:$AB$249,MATCH($B82&amp;"Adults",PLHIV!$F$10:$F$249,0),MATCH(O$7,PLHIV!$H$9:$AC$9,0)),FORECAST(O$7,L82:N82,L$7:N$7))</f>
        <v>0</v>
      </c>
      <c r="P82" s="47">
        <f>IF(P$7&lt;='Algorithms &amp; Assumptions'!$C$3,INDEX(PLHIV!$H$10:$AB$249,MATCH($B82&amp;"Adults",PLHIV!$F$10:$F$249,0),MATCH(P$7,PLHIV!$H$9:$AC$9,0)),FORECAST(P$7,M82:O82,M$7:O$7))</f>
        <v>0</v>
      </c>
      <c r="Q82" s="47">
        <f>IF(Q$7&lt;='Algorithms &amp; Assumptions'!$C$3,INDEX(PLHIV!$H$10:$AB$249,MATCH($B82&amp;"Adults",PLHIV!$F$10:$F$249,0),MATCH(Q$7,PLHIV!$H$9:$AC$9,0)),FORECAST(Q$7,N82:P82,N$7:P$7))</f>
        <v>0</v>
      </c>
      <c r="R82" s="47">
        <f>IF(R$7&lt;='Algorithms &amp; Assumptions'!$C$3,INDEX(PLHIV!$H$10:$AB$249,MATCH($B82&amp;"Adults",PLHIV!$F$10:$F$249,0),MATCH(R$7,PLHIV!$H$9:$AC$9,0)),FORECAST(R$7,O82:Q82,O$7:Q$7))</f>
        <v>0</v>
      </c>
      <c r="S82" s="47">
        <f>IF(S$7&lt;='Algorithms &amp; Assumptions'!$C$3,INDEX(PLHIV!$H$10:$AB$249,MATCH($B82&amp;"Adults",PLHIV!$F$10:$F$249,0),MATCH(S$7,PLHIV!$H$9:$AC$9,0)),FORECAST(S$7,P82:R82,P$7:R$7))</f>
        <v>0</v>
      </c>
      <c r="T82" s="47">
        <f>IF(T$7&lt;='Algorithms &amp; Assumptions'!$C$3,INDEX(PLHIV!$H$10:$AB$249,MATCH($B82&amp;"Adults",PLHIV!$F$10:$F$249,0),MATCH(T$7,PLHIV!$H$9:$AC$9,0)),FORECAST(T$7,Q82:S82,Q$7:S$7))</f>
        <v>0</v>
      </c>
      <c r="U82" s="47">
        <f>IF(U$7&lt;='Algorithms &amp; Assumptions'!$C$3,INDEX(PLHIV!$H$10:$AB$249,MATCH($B82&amp;"Adults",PLHIV!$F$10:$F$249,0),MATCH(U$7,PLHIV!$H$9:$AC$9,0)),FORECAST(U$7,R82:T82,R$7:T$7))</f>
        <v>0</v>
      </c>
      <c r="V82" s="47">
        <f>IF(V$7&lt;='Algorithms &amp; Assumptions'!$C$3,INDEX(PLHIV!$H$10:$AB$249,MATCH($B82&amp;"Adults",PLHIV!$F$10:$F$249,0),MATCH(V$7,PLHIV!$H$9:$AC$9,0)),FORECAST(V$7,S82:U82,S$7:U$7))</f>
        <v>0</v>
      </c>
      <c r="W82" s="47">
        <f>IF(W$7&lt;='Algorithms &amp; Assumptions'!$C$3,INDEX(PLHIV!$H$10:$AB$249,MATCH($B82&amp;"Adults",PLHIV!$F$10:$F$249,0),MATCH(W$7,PLHIV!$H$9:$AC$9,0)),FORECAST(W$7,T82:V82,T$7:V$7))</f>
        <v>0</v>
      </c>
    </row>
    <row r="83" spans="2:23" x14ac:dyDescent="0.35">
      <c r="B83" s="18" t="str">
        <f>Countries!B79</f>
        <v>Mexico</v>
      </c>
      <c r="C83" s="47">
        <f>IF(C$7&lt;='Algorithms &amp; Assumptions'!$C$3,INDEX(PLHIV!$H$10:$AB$249,MATCH($B83&amp;"Adults",PLHIV!$F$10:$F$249,0),MATCH(C$7,PLHIV!$H$9:$AC$9,0)),"N/A")</f>
        <v>220000</v>
      </c>
      <c r="D83" s="47">
        <f>IF(D$7&lt;='Algorithms &amp; Assumptions'!$C$3,INDEX(PLHIV!$H$10:$AB$249,MATCH($B83&amp;"Adults",PLHIV!$F$10:$F$249,0),MATCH(D$7,PLHIV!$H$9:$AC$9,0)),"N/A")</f>
        <v>230000</v>
      </c>
      <c r="E83" s="47">
        <f>IF(E$7&lt;='Algorithms &amp; Assumptions'!$C$3,INDEX(PLHIV!$H$10:$AB$249,MATCH($B83&amp;"Adults",PLHIV!$F$10:$F$249,0),MATCH(E$7,PLHIV!$H$9:$AC$9,0)),"N/A")</f>
        <v>240000</v>
      </c>
      <c r="F83" s="47">
        <f>IF(F$7&lt;='Algorithms &amp; Assumptions'!$C$3,INDEX(PLHIV!$H$10:$AB$249,MATCH($B83&amp;"Adults",PLHIV!$F$10:$F$249,0),MATCH(F$7,PLHIV!$H$9:$AC$9,0)),"N/A")</f>
        <v>260000</v>
      </c>
      <c r="G83" s="47">
        <f>IF(G$7&lt;='Algorithms &amp; Assumptions'!$C$3,INDEX(PLHIV!$H$10:$AB$249,MATCH($B83&amp;"Adults",PLHIV!$F$10:$F$249,0),MATCH(G$7,PLHIV!$H$9:$AC$9,0)),FORECAST(G$7,D83:F83,D$7:F$7))</f>
        <v>270000</v>
      </c>
      <c r="H83" s="47">
        <f>IF(H$7&lt;='Algorithms &amp; Assumptions'!$C$3,INDEX(PLHIV!$H$10:$AB$249,MATCH($B83&amp;"Adults",PLHIV!$F$10:$F$249,0),MATCH(H$7,PLHIV!$H$9:$AC$9,0)),FORECAST(H$7,E83:G83,E$7:G$7))</f>
        <v>280000</v>
      </c>
      <c r="I83" s="47">
        <f>IF(I$7&lt;='Algorithms &amp; Assumptions'!$C$3,INDEX(PLHIV!$H$10:$AB$249,MATCH($B83&amp;"Adults",PLHIV!$F$10:$F$249,0),MATCH(I$7,PLHIV!$H$9:$AC$9,0)),FORECAST(I$7,F83:H83,F$7:H$7))</f>
        <v>290000</v>
      </c>
      <c r="J83" s="47">
        <f>IF(J$7&lt;='Algorithms &amp; Assumptions'!$C$3,INDEX(PLHIV!$H$10:$AB$249,MATCH($B83&amp;"Adults",PLHIV!$F$10:$F$249,0),MATCH(J$7,PLHIV!$H$9:$AC$9,0)),FORECAST(J$7,G83:I83,G$7:I$7))</f>
        <v>300000</v>
      </c>
      <c r="K83" s="47">
        <f>IF(K$7&lt;='Algorithms &amp; Assumptions'!$C$3,INDEX(PLHIV!$H$10:$AB$249,MATCH($B83&amp;"Adults",PLHIV!$F$10:$F$249,0),MATCH(K$7,PLHIV!$H$9:$AC$9,0)),FORECAST(K$7,H83:J83,H$7:J$7))</f>
        <v>320000</v>
      </c>
      <c r="L83" s="47">
        <f>IF(L$7&lt;='Algorithms &amp; Assumptions'!$C$3,INDEX(PLHIV!$H$10:$AB$249,MATCH($B83&amp;"Adults",PLHIV!$F$10:$F$249,0),MATCH(L$7,PLHIV!$H$9:$AC$9,0)),FORECAST(L$7,I83:K83,I$7:K$7))</f>
        <v>330000</v>
      </c>
      <c r="M83" s="47">
        <f>IF(M$7&lt;='Algorithms &amp; Assumptions'!$C$3,INDEX(PLHIV!$H$10:$AB$249,MATCH($B83&amp;"Adults",PLHIV!$F$10:$F$249,0),MATCH(M$7,PLHIV!$H$9:$AC$9,0)),FORECAST(M$7,J83:L83,J$7:L$7))</f>
        <v>340000</v>
      </c>
      <c r="N83" s="47">
        <f>IF(N$7&lt;='Algorithms &amp; Assumptions'!$C$3,INDEX(PLHIV!$H$10:$AB$249,MATCH($B83&amp;"Adults",PLHIV!$F$10:$F$249,0),MATCH(N$7,PLHIV!$H$9:$AC$9,0)),FORECAST(N$7,K83:M83,K$7:M$7))</f>
        <v>360000</v>
      </c>
      <c r="O83" s="47">
        <f>IF(O$7&lt;='Algorithms &amp; Assumptions'!$C$3,INDEX(PLHIV!$H$10:$AB$249,MATCH($B83&amp;"Adults",PLHIV!$F$10:$F$249,0),MATCH(O$7,PLHIV!$H$9:$AC$9,0)),FORECAST(O$7,L83:N83,L$7:N$7))</f>
        <v>370000</v>
      </c>
      <c r="P83" s="47">
        <f>IF(P$7&lt;='Algorithms &amp; Assumptions'!$C$3,INDEX(PLHIV!$H$10:$AB$249,MATCH($B83&amp;"Adults",PLHIV!$F$10:$F$249,0),MATCH(P$7,PLHIV!$H$9:$AC$9,0)),FORECAST(P$7,M83:O83,M$7:O$7))</f>
        <v>386666.66666666791</v>
      </c>
      <c r="Q83" s="47">
        <f>IF(Q$7&lt;='Algorithms &amp; Assumptions'!$C$3,INDEX(PLHIV!$H$10:$AB$249,MATCH($B83&amp;"Adults",PLHIV!$F$10:$F$249,0),MATCH(Q$7,PLHIV!$H$9:$AC$9,0)),FORECAST(Q$7,N83:P83,N$7:P$7))</f>
        <v>398888.88888889179</v>
      </c>
      <c r="R83" s="47">
        <f>IF(R$7&lt;='Algorithms &amp; Assumptions'!$C$3,INDEX(PLHIV!$H$10:$AB$249,MATCH($B83&amp;"Adults",PLHIV!$F$10:$F$249,0),MATCH(R$7,PLHIV!$H$9:$AC$9,0)),FORECAST(R$7,O83:Q83,O$7:Q$7))</f>
        <v>414074.07407408208</v>
      </c>
      <c r="S83" s="47">
        <f>IF(S$7&lt;='Algorithms &amp; Assumptions'!$C$3,INDEX(PLHIV!$H$10:$AB$249,MATCH($B83&amp;"Adults",PLHIV!$F$10:$F$249,0),MATCH(S$7,PLHIV!$H$9:$AC$9,0)),FORECAST(S$7,P83:R83,P$7:R$7))</f>
        <v>427283.95061729476</v>
      </c>
      <c r="T83" s="47">
        <f>IF(T$7&lt;='Algorithms &amp; Assumptions'!$C$3,INDEX(PLHIV!$H$10:$AB$249,MATCH($B83&amp;"Adults",PLHIV!$F$10:$F$249,0),MATCH(T$7,PLHIV!$H$9:$AC$9,0)),FORECAST(T$7,Q83:S83,Q$7:S$7))</f>
        <v>441810.69958849251</v>
      </c>
      <c r="U83" s="47">
        <f>IF(U$7&lt;='Algorithms &amp; Assumptions'!$C$3,INDEX(PLHIV!$H$10:$AB$249,MATCH($B83&amp;"Adults",PLHIV!$F$10:$F$249,0),MATCH(U$7,PLHIV!$H$9:$AC$9,0)),FORECAST(U$7,R83:T83,R$7:T$7))</f>
        <v>455459.53360769898</v>
      </c>
      <c r="V83" s="47">
        <f>IF(V$7&lt;='Algorithms &amp; Assumptions'!$C$3,INDEX(PLHIV!$H$10:$AB$249,MATCH($B83&amp;"Adults",PLHIV!$F$10:$F$249,0),MATCH(V$7,PLHIV!$H$9:$AC$9,0)),FORECAST(V$7,S83:U83,S$7:U$7))</f>
        <v>469693.64426156878</v>
      </c>
      <c r="W83" s="47">
        <f>IF(W$7&lt;='Algorithms &amp; Assumptions'!$C$3,INDEX(PLHIV!$H$10:$AB$249,MATCH($B83&amp;"Adults",PLHIV!$F$10:$F$249,0),MATCH(W$7,PLHIV!$H$9:$AC$9,0)),FORECAST(W$7,T83:V83,T$7:V$7))</f>
        <v>483537.57049233094</v>
      </c>
    </row>
    <row r="84" spans="2:23" x14ac:dyDescent="0.35">
      <c r="B84" s="18" t="str">
        <f>Countries!B80</f>
        <v>Moldova</v>
      </c>
      <c r="C84" s="47">
        <f>IF(C$7&lt;='Algorithms &amp; Assumptions'!$C$3,INDEX(PLHIV!$H$10:$AB$249,MATCH($B84&amp;"Adults",PLHIV!$F$10:$F$249,0),MATCH(C$7,PLHIV!$H$9:$AC$9,0)),"N/A")</f>
        <v>13000</v>
      </c>
      <c r="D84" s="47">
        <f>IF(D$7&lt;='Algorithms &amp; Assumptions'!$C$3,INDEX(PLHIV!$H$10:$AB$249,MATCH($B84&amp;"Adults",PLHIV!$F$10:$F$249,0),MATCH(D$7,PLHIV!$H$9:$AC$9,0)),"N/A")</f>
        <v>13000</v>
      </c>
      <c r="E84" s="47">
        <f>IF(E$7&lt;='Algorithms &amp; Assumptions'!$C$3,INDEX(PLHIV!$H$10:$AB$249,MATCH($B84&amp;"Adults",PLHIV!$F$10:$F$249,0),MATCH(E$7,PLHIV!$H$9:$AC$9,0)),"N/A")</f>
        <v>14000</v>
      </c>
      <c r="F84" s="47">
        <f>IF(F$7&lt;='Algorithms &amp; Assumptions'!$C$3,INDEX(PLHIV!$H$10:$AB$249,MATCH($B84&amp;"Adults",PLHIV!$F$10:$F$249,0),MATCH(F$7,PLHIV!$H$9:$AC$9,0)),"N/A")</f>
        <v>14000</v>
      </c>
      <c r="G84" s="47">
        <f>IF(G$7&lt;='Algorithms &amp; Assumptions'!$C$3,INDEX(PLHIV!$H$10:$AB$249,MATCH($B84&amp;"Adults",PLHIV!$F$10:$F$249,0),MATCH(G$7,PLHIV!$H$9:$AC$9,0)),FORECAST(G$7,D84:F84,D$7:F$7))</f>
        <v>14000</v>
      </c>
      <c r="H84" s="47">
        <f>IF(H$7&lt;='Algorithms &amp; Assumptions'!$C$3,INDEX(PLHIV!$H$10:$AB$249,MATCH($B84&amp;"Adults",PLHIV!$F$10:$F$249,0),MATCH(H$7,PLHIV!$H$9:$AC$9,0)),FORECAST(H$7,E84:G84,E$7:G$7))</f>
        <v>14000</v>
      </c>
      <c r="I84" s="47">
        <f>IF(I$7&lt;='Algorithms &amp; Assumptions'!$C$3,INDEX(PLHIV!$H$10:$AB$249,MATCH($B84&amp;"Adults",PLHIV!$F$10:$F$249,0),MATCH(I$7,PLHIV!$H$9:$AC$9,0)),FORECAST(I$7,F84:H84,F$7:H$7))</f>
        <v>15000</v>
      </c>
      <c r="J84" s="47">
        <f>IF(J$7&lt;='Algorithms &amp; Assumptions'!$C$3,INDEX(PLHIV!$H$10:$AB$249,MATCH($B84&amp;"Adults",PLHIV!$F$10:$F$249,0),MATCH(J$7,PLHIV!$H$9:$AC$9,0)),FORECAST(J$7,G84:I84,G$7:I$7))</f>
        <v>15000</v>
      </c>
      <c r="K84" s="47">
        <f>IF(K$7&lt;='Algorithms &amp; Assumptions'!$C$3,INDEX(PLHIV!$H$10:$AB$249,MATCH($B84&amp;"Adults",PLHIV!$F$10:$F$249,0),MATCH(K$7,PLHIV!$H$9:$AC$9,0)),FORECAST(K$7,H84:J84,H$7:J$7))</f>
        <v>15000</v>
      </c>
      <c r="L84" s="47">
        <f>IF(L$7&lt;='Algorithms &amp; Assumptions'!$C$3,INDEX(PLHIV!$H$10:$AB$249,MATCH($B84&amp;"Adults",PLHIV!$F$10:$F$249,0),MATCH(L$7,PLHIV!$H$9:$AC$9,0)),FORECAST(L$7,I84:K84,I$7:K$7))</f>
        <v>15000</v>
      </c>
      <c r="M84" s="47">
        <f>IF(M$7&lt;='Algorithms &amp; Assumptions'!$C$3,INDEX(PLHIV!$H$10:$AB$249,MATCH($B84&amp;"Adults",PLHIV!$F$10:$F$249,0),MATCH(M$7,PLHIV!$H$9:$AC$9,0)),FORECAST(M$7,J84:L84,J$7:L$7))</f>
        <v>15000</v>
      </c>
      <c r="N84" s="47">
        <f>IF(N$7&lt;='Algorithms &amp; Assumptions'!$C$3,INDEX(PLHIV!$H$10:$AB$249,MATCH($B84&amp;"Adults",PLHIV!$F$10:$F$249,0),MATCH(N$7,PLHIV!$H$9:$AC$9,0)),FORECAST(N$7,K84:M84,K$7:M$7))</f>
        <v>16000</v>
      </c>
      <c r="O84" s="47">
        <f>IF(O$7&lt;='Algorithms &amp; Assumptions'!$C$3,INDEX(PLHIV!$H$10:$AB$249,MATCH($B84&amp;"Adults",PLHIV!$F$10:$F$249,0),MATCH(O$7,PLHIV!$H$9:$AC$9,0)),FORECAST(O$7,L84:N84,L$7:N$7))</f>
        <v>16000</v>
      </c>
      <c r="P84" s="47">
        <f>IF(P$7&lt;='Algorithms &amp; Assumptions'!$C$3,INDEX(PLHIV!$H$10:$AB$249,MATCH($B84&amp;"Adults",PLHIV!$F$10:$F$249,0),MATCH(P$7,PLHIV!$H$9:$AC$9,0)),FORECAST(P$7,M84:O84,M$7:O$7))</f>
        <v>16666.666666666628</v>
      </c>
      <c r="Q84" s="47">
        <f>IF(Q$7&lt;='Algorithms &amp; Assumptions'!$C$3,INDEX(PLHIV!$H$10:$AB$249,MATCH($B84&amp;"Adults",PLHIV!$F$10:$F$249,0),MATCH(Q$7,PLHIV!$H$9:$AC$9,0)),FORECAST(Q$7,N84:P84,N$7:P$7))</f>
        <v>16888.888888888876</v>
      </c>
      <c r="R84" s="47">
        <f>IF(R$7&lt;='Algorithms &amp; Assumptions'!$C$3,INDEX(PLHIV!$H$10:$AB$249,MATCH($B84&amp;"Adults",PLHIV!$F$10:$F$249,0),MATCH(R$7,PLHIV!$H$9:$AC$9,0)),FORECAST(R$7,O84:Q84,O$7:Q$7))</f>
        <v>17407.407407407532</v>
      </c>
      <c r="S84" s="47">
        <f>IF(S$7&lt;='Algorithms &amp; Assumptions'!$C$3,INDEX(PLHIV!$H$10:$AB$249,MATCH($B84&amp;"Adults",PLHIV!$F$10:$F$249,0),MATCH(S$7,PLHIV!$H$9:$AC$9,0)),FORECAST(S$7,P84:R84,P$7:R$7))</f>
        <v>17728.395061728545</v>
      </c>
      <c r="T84" s="47">
        <f>IF(T$7&lt;='Algorithms &amp; Assumptions'!$C$3,INDEX(PLHIV!$H$10:$AB$249,MATCH($B84&amp;"Adults",PLHIV!$F$10:$F$249,0),MATCH(T$7,PLHIV!$H$9:$AC$9,0)),FORECAST(T$7,Q84:S84,Q$7:S$7))</f>
        <v>18181.069958848064</v>
      </c>
      <c r="U84" s="47">
        <f>IF(U$7&lt;='Algorithms &amp; Assumptions'!$C$3,INDEX(PLHIV!$H$10:$AB$249,MATCH($B84&amp;"Adults",PLHIV!$F$10:$F$249,0),MATCH(U$7,PLHIV!$H$9:$AC$9,0)),FORECAST(U$7,R84:T84,R$7:T$7))</f>
        <v>18545.953360768617</v>
      </c>
      <c r="V84" s="47">
        <f>IF(V$7&lt;='Algorithms &amp; Assumptions'!$C$3,INDEX(PLHIV!$H$10:$AB$249,MATCH($B84&amp;"Adults",PLHIV!$F$10:$F$249,0),MATCH(V$7,PLHIV!$H$9:$AC$9,0)),FORECAST(V$7,S84:U84,S$7:U$7))</f>
        <v>18969.364426154993</v>
      </c>
      <c r="W84" s="47">
        <f>IF(W$7&lt;='Algorithms &amp; Assumptions'!$C$3,INDEX(PLHIV!$H$10:$AB$249,MATCH($B84&amp;"Adults",PLHIV!$F$10:$F$249,0),MATCH(W$7,PLHIV!$H$9:$AC$9,0)),FORECAST(W$7,T84:V84,T$7:V$7))</f>
        <v>19353.757049230859</v>
      </c>
    </row>
    <row r="85" spans="2:23" x14ac:dyDescent="0.35">
      <c r="B85" s="18" t="str">
        <f>Countries!B81</f>
        <v>Mongolia</v>
      </c>
      <c r="C85" s="47">
        <f>IF(C$7&lt;='Algorithms &amp; Assumptions'!$C$3,INDEX(PLHIV!$H$10:$AB$249,MATCH($B85&amp;"Adults",PLHIV!$F$10:$F$249,0),MATCH(C$7,PLHIV!$H$9:$AC$9,0)),"N/A")</f>
        <v>500</v>
      </c>
      <c r="D85" s="47">
        <f>IF(D$7&lt;='Algorithms &amp; Assumptions'!$C$3,INDEX(PLHIV!$H$10:$AB$249,MATCH($B85&amp;"Adults",PLHIV!$F$10:$F$249,0),MATCH(D$7,PLHIV!$H$9:$AC$9,0)),"N/A")</f>
        <v>500</v>
      </c>
      <c r="E85" s="47">
        <f>IF(E$7&lt;='Algorithms &amp; Assumptions'!$C$3,INDEX(PLHIV!$H$10:$AB$249,MATCH($B85&amp;"Adults",PLHIV!$F$10:$F$249,0),MATCH(E$7,PLHIV!$H$9:$AC$9,0)),"N/A")</f>
        <v>500</v>
      </c>
      <c r="F85" s="47">
        <f>IF(F$7&lt;='Algorithms &amp; Assumptions'!$C$3,INDEX(PLHIV!$H$10:$AB$249,MATCH($B85&amp;"Adults",PLHIV!$F$10:$F$249,0),MATCH(F$7,PLHIV!$H$9:$AC$9,0)),"N/A")</f>
        <v>500</v>
      </c>
      <c r="G85" s="47">
        <f>IF(G$7&lt;='Algorithms &amp; Assumptions'!$C$3,INDEX(PLHIV!$H$10:$AB$249,MATCH($B85&amp;"Adults",PLHIV!$F$10:$F$249,0),MATCH(G$7,PLHIV!$H$9:$AC$9,0)),FORECAST(G$7,D85:F85,D$7:F$7))</f>
        <v>500</v>
      </c>
      <c r="H85" s="47">
        <f>IF(H$7&lt;='Algorithms &amp; Assumptions'!$C$3,INDEX(PLHIV!$H$10:$AB$249,MATCH($B85&amp;"Adults",PLHIV!$F$10:$F$249,0),MATCH(H$7,PLHIV!$H$9:$AC$9,0)),FORECAST(H$7,E85:G85,E$7:G$7))</f>
        <v>1000</v>
      </c>
      <c r="I85" s="47">
        <f>IF(I$7&lt;='Algorithms &amp; Assumptions'!$C$3,INDEX(PLHIV!$H$10:$AB$249,MATCH($B85&amp;"Adults",PLHIV!$F$10:$F$249,0),MATCH(I$7,PLHIV!$H$9:$AC$9,0)),FORECAST(I$7,F85:H85,F$7:H$7))</f>
        <v>1000</v>
      </c>
      <c r="J85" s="47">
        <f>IF(J$7&lt;='Algorithms &amp; Assumptions'!$C$3,INDEX(PLHIV!$H$10:$AB$249,MATCH($B85&amp;"Adults",PLHIV!$F$10:$F$249,0),MATCH(J$7,PLHIV!$H$9:$AC$9,0)),FORECAST(J$7,G85:I85,G$7:I$7))</f>
        <v>1000</v>
      </c>
      <c r="K85" s="47">
        <f>IF(K$7&lt;='Algorithms &amp; Assumptions'!$C$3,INDEX(PLHIV!$H$10:$AB$249,MATCH($B85&amp;"Adults",PLHIV!$F$10:$F$249,0),MATCH(K$7,PLHIV!$H$9:$AC$9,0)),FORECAST(K$7,H85:J85,H$7:J$7))</f>
        <v>1000</v>
      </c>
      <c r="L85" s="47">
        <f>IF(L$7&lt;='Algorithms &amp; Assumptions'!$C$3,INDEX(PLHIV!$H$10:$AB$249,MATCH($B85&amp;"Adults",PLHIV!$F$10:$F$249,0),MATCH(L$7,PLHIV!$H$9:$AC$9,0)),FORECAST(L$7,I85:K85,I$7:K$7))</f>
        <v>1000</v>
      </c>
      <c r="M85" s="47">
        <f>IF(M$7&lt;='Algorithms &amp; Assumptions'!$C$3,INDEX(PLHIV!$H$10:$AB$249,MATCH($B85&amp;"Adults",PLHIV!$F$10:$F$249,0),MATCH(M$7,PLHIV!$H$9:$AC$9,0)),FORECAST(M$7,J85:L85,J$7:L$7))</f>
        <v>1000</v>
      </c>
      <c r="N85" s="47">
        <f>IF(N$7&lt;='Algorithms &amp; Assumptions'!$C$3,INDEX(PLHIV!$H$10:$AB$249,MATCH($B85&amp;"Adults",PLHIV!$F$10:$F$249,0),MATCH(N$7,PLHIV!$H$9:$AC$9,0)),FORECAST(N$7,K85:M85,K$7:M$7))</f>
        <v>1000</v>
      </c>
      <c r="O85" s="47">
        <f>IF(O$7&lt;='Algorithms &amp; Assumptions'!$C$3,INDEX(PLHIV!$H$10:$AB$249,MATCH($B85&amp;"Adults",PLHIV!$F$10:$F$249,0),MATCH(O$7,PLHIV!$H$9:$AC$9,0)),FORECAST(O$7,L85:N85,L$7:N$7))</f>
        <v>1000</v>
      </c>
      <c r="P85" s="47">
        <f>IF(P$7&lt;='Algorithms &amp; Assumptions'!$C$3,INDEX(PLHIV!$H$10:$AB$249,MATCH($B85&amp;"Adults",PLHIV!$F$10:$F$249,0),MATCH(P$7,PLHIV!$H$9:$AC$9,0)),FORECAST(P$7,M85:O85,M$7:O$7))</f>
        <v>1000</v>
      </c>
      <c r="Q85" s="47">
        <f>IF(Q$7&lt;='Algorithms &amp; Assumptions'!$C$3,INDEX(PLHIV!$H$10:$AB$249,MATCH($B85&amp;"Adults",PLHIV!$F$10:$F$249,0),MATCH(Q$7,PLHIV!$H$9:$AC$9,0)),FORECAST(Q$7,N85:P85,N$7:P$7))</f>
        <v>1000</v>
      </c>
      <c r="R85" s="47">
        <f>IF(R$7&lt;='Algorithms &amp; Assumptions'!$C$3,INDEX(PLHIV!$H$10:$AB$249,MATCH($B85&amp;"Adults",PLHIV!$F$10:$F$249,0),MATCH(R$7,PLHIV!$H$9:$AC$9,0)),FORECAST(R$7,O85:Q85,O$7:Q$7))</f>
        <v>1000</v>
      </c>
      <c r="S85" s="47">
        <f>IF(S$7&lt;='Algorithms &amp; Assumptions'!$C$3,INDEX(PLHIV!$H$10:$AB$249,MATCH($B85&amp;"Adults",PLHIV!$F$10:$F$249,0),MATCH(S$7,PLHIV!$H$9:$AC$9,0)),FORECAST(S$7,P85:R85,P$7:R$7))</f>
        <v>1000</v>
      </c>
      <c r="T85" s="47">
        <f>IF(T$7&lt;='Algorithms &amp; Assumptions'!$C$3,INDEX(PLHIV!$H$10:$AB$249,MATCH($B85&amp;"Adults",PLHIV!$F$10:$F$249,0),MATCH(T$7,PLHIV!$H$9:$AC$9,0)),FORECAST(T$7,Q85:S85,Q$7:S$7))</f>
        <v>1000</v>
      </c>
      <c r="U85" s="47">
        <f>IF(U$7&lt;='Algorithms &amp; Assumptions'!$C$3,INDEX(PLHIV!$H$10:$AB$249,MATCH($B85&amp;"Adults",PLHIV!$F$10:$F$249,0),MATCH(U$7,PLHIV!$H$9:$AC$9,0)),FORECAST(U$7,R85:T85,R$7:T$7))</f>
        <v>1000</v>
      </c>
      <c r="V85" s="47">
        <f>IF(V$7&lt;='Algorithms &amp; Assumptions'!$C$3,INDEX(PLHIV!$H$10:$AB$249,MATCH($B85&amp;"Adults",PLHIV!$F$10:$F$249,0),MATCH(V$7,PLHIV!$H$9:$AC$9,0)),FORECAST(V$7,S85:U85,S$7:U$7))</f>
        <v>1000</v>
      </c>
      <c r="W85" s="47">
        <f>IF(W$7&lt;='Algorithms &amp; Assumptions'!$C$3,INDEX(PLHIV!$H$10:$AB$249,MATCH($B85&amp;"Adults",PLHIV!$F$10:$F$249,0),MATCH(W$7,PLHIV!$H$9:$AC$9,0)),FORECAST(W$7,T85:V85,T$7:V$7))</f>
        <v>1000</v>
      </c>
    </row>
    <row r="86" spans="2:23" x14ac:dyDescent="0.35">
      <c r="B86" s="18" t="str">
        <f>Countries!B82</f>
        <v>Montenegro</v>
      </c>
      <c r="C86" s="47">
        <f>IF(C$7&lt;='Algorithms &amp; Assumptions'!$C$3,INDEX(PLHIV!$H$10:$AB$249,MATCH($B86&amp;"Adults",PLHIV!$F$10:$F$249,0),MATCH(C$7,PLHIV!$H$9:$AC$9,0)),"N/A")</f>
        <v>200</v>
      </c>
      <c r="D86" s="47">
        <f>IF(D$7&lt;='Algorithms &amp; Assumptions'!$C$3,INDEX(PLHIV!$H$10:$AB$249,MATCH($B86&amp;"Adults",PLHIV!$F$10:$F$249,0),MATCH(D$7,PLHIV!$H$9:$AC$9,0)),"N/A")</f>
        <v>200</v>
      </c>
      <c r="E86" s="47">
        <f>IF(E$7&lt;='Algorithms &amp; Assumptions'!$C$3,INDEX(PLHIV!$H$10:$AB$249,MATCH($B86&amp;"Adults",PLHIV!$F$10:$F$249,0),MATCH(E$7,PLHIV!$H$9:$AC$9,0)),"N/A")</f>
        <v>500</v>
      </c>
      <c r="F86" s="47">
        <f>IF(F$7&lt;='Algorithms &amp; Assumptions'!$C$3,INDEX(PLHIV!$H$10:$AB$249,MATCH($B86&amp;"Adults",PLHIV!$F$10:$F$249,0),MATCH(F$7,PLHIV!$H$9:$AC$9,0)),"N/A")</f>
        <v>500</v>
      </c>
      <c r="G86" s="47">
        <f>IF(G$7&lt;='Algorithms &amp; Assumptions'!$C$3,INDEX(PLHIV!$H$10:$AB$249,MATCH($B86&amp;"Adults",PLHIV!$F$10:$F$249,0),MATCH(G$7,PLHIV!$H$9:$AC$9,0)),FORECAST(G$7,D86:F86,D$7:F$7))</f>
        <v>500</v>
      </c>
      <c r="H86" s="47">
        <f>IF(H$7&lt;='Algorithms &amp; Assumptions'!$C$3,INDEX(PLHIV!$H$10:$AB$249,MATCH($B86&amp;"Adults",PLHIV!$F$10:$F$249,0),MATCH(H$7,PLHIV!$H$9:$AC$9,0)),FORECAST(H$7,E86:G86,E$7:G$7))</f>
        <v>500</v>
      </c>
      <c r="I86" s="47">
        <f>IF(I$7&lt;='Algorithms &amp; Assumptions'!$C$3,INDEX(PLHIV!$H$10:$AB$249,MATCH($B86&amp;"Adults",PLHIV!$F$10:$F$249,0),MATCH(I$7,PLHIV!$H$9:$AC$9,0)),FORECAST(I$7,F86:H86,F$7:H$7))</f>
        <v>500</v>
      </c>
      <c r="J86" s="47">
        <f>IF(J$7&lt;='Algorithms &amp; Assumptions'!$C$3,INDEX(PLHIV!$H$10:$AB$249,MATCH($B86&amp;"Adults",PLHIV!$F$10:$F$249,0),MATCH(J$7,PLHIV!$H$9:$AC$9,0)),FORECAST(J$7,G86:I86,G$7:I$7))</f>
        <v>500</v>
      </c>
      <c r="K86" s="47">
        <f>IF(K$7&lt;='Algorithms &amp; Assumptions'!$C$3,INDEX(PLHIV!$H$10:$AB$249,MATCH($B86&amp;"Adults",PLHIV!$F$10:$F$249,0),MATCH(K$7,PLHIV!$H$9:$AC$9,0)),FORECAST(K$7,H86:J86,H$7:J$7))</f>
        <v>500</v>
      </c>
      <c r="L86" s="47">
        <f>IF(L$7&lt;='Algorithms &amp; Assumptions'!$C$3,INDEX(PLHIV!$H$10:$AB$249,MATCH($B86&amp;"Adults",PLHIV!$F$10:$F$249,0),MATCH(L$7,PLHIV!$H$9:$AC$9,0)),FORECAST(L$7,I86:K86,I$7:K$7))</f>
        <v>500</v>
      </c>
      <c r="M86" s="47">
        <f>IF(M$7&lt;='Algorithms &amp; Assumptions'!$C$3,INDEX(PLHIV!$H$10:$AB$249,MATCH($B86&amp;"Adults",PLHIV!$F$10:$F$249,0),MATCH(M$7,PLHIV!$H$9:$AC$9,0)),FORECAST(M$7,J86:L86,J$7:L$7))</f>
        <v>500</v>
      </c>
      <c r="N86" s="47">
        <f>IF(N$7&lt;='Algorithms &amp; Assumptions'!$C$3,INDEX(PLHIV!$H$10:$AB$249,MATCH($B86&amp;"Adults",PLHIV!$F$10:$F$249,0),MATCH(N$7,PLHIV!$H$9:$AC$9,0)),FORECAST(N$7,K86:M86,K$7:M$7))</f>
        <v>500</v>
      </c>
      <c r="O86" s="47">
        <f>IF(O$7&lt;='Algorithms &amp; Assumptions'!$C$3,INDEX(PLHIV!$H$10:$AB$249,MATCH($B86&amp;"Adults",PLHIV!$F$10:$F$249,0),MATCH(O$7,PLHIV!$H$9:$AC$9,0)),FORECAST(O$7,L86:N86,L$7:N$7))</f>
        <v>500</v>
      </c>
      <c r="P86" s="47">
        <f>IF(P$7&lt;='Algorithms &amp; Assumptions'!$C$3,INDEX(PLHIV!$H$10:$AB$249,MATCH($B86&amp;"Adults",PLHIV!$F$10:$F$249,0),MATCH(P$7,PLHIV!$H$9:$AC$9,0)),FORECAST(P$7,M86:O86,M$7:O$7))</f>
        <v>500</v>
      </c>
      <c r="Q86" s="47">
        <f>IF(Q$7&lt;='Algorithms &amp; Assumptions'!$C$3,INDEX(PLHIV!$H$10:$AB$249,MATCH($B86&amp;"Adults",PLHIV!$F$10:$F$249,0),MATCH(Q$7,PLHIV!$H$9:$AC$9,0)),FORECAST(Q$7,N86:P86,N$7:P$7))</f>
        <v>500</v>
      </c>
      <c r="R86" s="47">
        <f>IF(R$7&lt;='Algorithms &amp; Assumptions'!$C$3,INDEX(PLHIV!$H$10:$AB$249,MATCH($B86&amp;"Adults",PLHIV!$F$10:$F$249,0),MATCH(R$7,PLHIV!$H$9:$AC$9,0)),FORECAST(R$7,O86:Q86,O$7:Q$7))</f>
        <v>500</v>
      </c>
      <c r="S86" s="47">
        <f>IF(S$7&lt;='Algorithms &amp; Assumptions'!$C$3,INDEX(PLHIV!$H$10:$AB$249,MATCH($B86&amp;"Adults",PLHIV!$F$10:$F$249,0),MATCH(S$7,PLHIV!$H$9:$AC$9,0)),FORECAST(S$7,P86:R86,P$7:R$7))</f>
        <v>500</v>
      </c>
      <c r="T86" s="47">
        <f>IF(T$7&lt;='Algorithms &amp; Assumptions'!$C$3,INDEX(PLHIV!$H$10:$AB$249,MATCH($B86&amp;"Adults",PLHIV!$F$10:$F$249,0),MATCH(T$7,PLHIV!$H$9:$AC$9,0)),FORECAST(T$7,Q86:S86,Q$7:S$7))</f>
        <v>500</v>
      </c>
      <c r="U86" s="47">
        <f>IF(U$7&lt;='Algorithms &amp; Assumptions'!$C$3,INDEX(PLHIV!$H$10:$AB$249,MATCH($B86&amp;"Adults",PLHIV!$F$10:$F$249,0),MATCH(U$7,PLHIV!$H$9:$AC$9,0)),FORECAST(U$7,R86:T86,R$7:T$7))</f>
        <v>500</v>
      </c>
      <c r="V86" s="47">
        <f>IF(V$7&lt;='Algorithms &amp; Assumptions'!$C$3,INDEX(PLHIV!$H$10:$AB$249,MATCH($B86&amp;"Adults",PLHIV!$F$10:$F$249,0),MATCH(V$7,PLHIV!$H$9:$AC$9,0)),FORECAST(V$7,S86:U86,S$7:U$7))</f>
        <v>500</v>
      </c>
      <c r="W86" s="47">
        <f>IF(W$7&lt;='Algorithms &amp; Assumptions'!$C$3,INDEX(PLHIV!$H$10:$AB$249,MATCH($B86&amp;"Adults",PLHIV!$F$10:$F$249,0),MATCH(W$7,PLHIV!$H$9:$AC$9,0)),FORECAST(W$7,T86:V86,T$7:V$7))</f>
        <v>500</v>
      </c>
    </row>
    <row r="87" spans="2:23" x14ac:dyDescent="0.35">
      <c r="B87" s="18" t="str">
        <f>Countries!B83</f>
        <v>Morocco</v>
      </c>
      <c r="C87" s="47">
        <f>IF(C$7&lt;='Algorithms &amp; Assumptions'!$C$3,INDEX(PLHIV!$H$10:$AB$249,MATCH($B87&amp;"Adults",PLHIV!$F$10:$F$249,0),MATCH(C$7,PLHIV!$H$9:$AC$9,0)),"N/A")</f>
        <v>17000</v>
      </c>
      <c r="D87" s="47">
        <f>IF(D$7&lt;='Algorithms &amp; Assumptions'!$C$3,INDEX(PLHIV!$H$10:$AB$249,MATCH($B87&amp;"Adults",PLHIV!$F$10:$F$249,0),MATCH(D$7,PLHIV!$H$9:$AC$9,0)),"N/A")</f>
        <v>17000</v>
      </c>
      <c r="E87" s="47">
        <f>IF(E$7&lt;='Algorithms &amp; Assumptions'!$C$3,INDEX(PLHIV!$H$10:$AB$249,MATCH($B87&amp;"Adults",PLHIV!$F$10:$F$249,0),MATCH(E$7,PLHIV!$H$9:$AC$9,0)),"N/A")</f>
        <v>18000</v>
      </c>
      <c r="F87" s="47">
        <f>IF(F$7&lt;='Algorithms &amp; Assumptions'!$C$3,INDEX(PLHIV!$H$10:$AB$249,MATCH($B87&amp;"Adults",PLHIV!$F$10:$F$249,0),MATCH(F$7,PLHIV!$H$9:$AC$9,0)),"N/A")</f>
        <v>18000</v>
      </c>
      <c r="G87" s="47">
        <f>IF(G$7&lt;='Algorithms &amp; Assumptions'!$C$3,INDEX(PLHIV!$H$10:$AB$249,MATCH($B87&amp;"Adults",PLHIV!$F$10:$F$249,0),MATCH(G$7,PLHIV!$H$9:$AC$9,0)),FORECAST(G$7,D87:F87,D$7:F$7))</f>
        <v>18000</v>
      </c>
      <c r="H87" s="47">
        <f>IF(H$7&lt;='Algorithms &amp; Assumptions'!$C$3,INDEX(PLHIV!$H$10:$AB$249,MATCH($B87&amp;"Adults",PLHIV!$F$10:$F$249,0),MATCH(H$7,PLHIV!$H$9:$AC$9,0)),FORECAST(H$7,E87:G87,E$7:G$7))</f>
        <v>19000</v>
      </c>
      <c r="I87" s="47">
        <f>IF(I$7&lt;='Algorithms &amp; Assumptions'!$C$3,INDEX(PLHIV!$H$10:$AB$249,MATCH($B87&amp;"Adults",PLHIV!$F$10:$F$249,0),MATCH(I$7,PLHIV!$H$9:$AC$9,0)),FORECAST(I$7,F87:H87,F$7:H$7))</f>
        <v>19000</v>
      </c>
      <c r="J87" s="47">
        <f>IF(J$7&lt;='Algorithms &amp; Assumptions'!$C$3,INDEX(PLHIV!$H$10:$AB$249,MATCH($B87&amp;"Adults",PLHIV!$F$10:$F$249,0),MATCH(J$7,PLHIV!$H$9:$AC$9,0)),FORECAST(J$7,G87:I87,G$7:I$7))</f>
        <v>19000</v>
      </c>
      <c r="K87" s="47">
        <f>IF(K$7&lt;='Algorithms &amp; Assumptions'!$C$3,INDEX(PLHIV!$H$10:$AB$249,MATCH($B87&amp;"Adults",PLHIV!$F$10:$F$249,0),MATCH(K$7,PLHIV!$H$9:$AC$9,0)),FORECAST(K$7,H87:J87,H$7:J$7))</f>
        <v>19000</v>
      </c>
      <c r="L87" s="47">
        <f>IF(L$7&lt;='Algorithms &amp; Assumptions'!$C$3,INDEX(PLHIV!$H$10:$AB$249,MATCH($B87&amp;"Adults",PLHIV!$F$10:$F$249,0),MATCH(L$7,PLHIV!$H$9:$AC$9,0)),FORECAST(L$7,I87:K87,I$7:K$7))</f>
        <v>20000</v>
      </c>
      <c r="M87" s="47">
        <f>IF(M$7&lt;='Algorithms &amp; Assumptions'!$C$3,INDEX(PLHIV!$H$10:$AB$249,MATCH($B87&amp;"Adults",PLHIV!$F$10:$F$249,0),MATCH(M$7,PLHIV!$H$9:$AC$9,0)),FORECAST(M$7,J87:L87,J$7:L$7))</f>
        <v>20000</v>
      </c>
      <c r="N87" s="47">
        <f>IF(N$7&lt;='Algorithms &amp; Assumptions'!$C$3,INDEX(PLHIV!$H$10:$AB$249,MATCH($B87&amp;"Adults",PLHIV!$F$10:$F$249,0),MATCH(N$7,PLHIV!$H$9:$AC$9,0)),FORECAST(N$7,K87:M87,K$7:M$7))</f>
        <v>20000</v>
      </c>
      <c r="O87" s="47">
        <f>IF(O$7&lt;='Algorithms &amp; Assumptions'!$C$3,INDEX(PLHIV!$H$10:$AB$249,MATCH($B87&amp;"Adults",PLHIV!$F$10:$F$249,0),MATCH(O$7,PLHIV!$H$9:$AC$9,0)),FORECAST(O$7,L87:N87,L$7:N$7))</f>
        <v>21000</v>
      </c>
      <c r="P87" s="47">
        <f>IF(P$7&lt;='Algorithms &amp; Assumptions'!$C$3,INDEX(PLHIV!$H$10:$AB$249,MATCH($B87&amp;"Adults",PLHIV!$F$10:$F$249,0),MATCH(P$7,PLHIV!$H$9:$AC$9,0)),FORECAST(P$7,M87:O87,M$7:O$7))</f>
        <v>21333.333333333372</v>
      </c>
      <c r="Q87" s="47">
        <f>IF(Q$7&lt;='Algorithms &amp; Assumptions'!$C$3,INDEX(PLHIV!$H$10:$AB$249,MATCH($B87&amp;"Adults",PLHIV!$F$10:$F$249,0),MATCH(Q$7,PLHIV!$H$9:$AC$9,0)),FORECAST(Q$7,N87:P87,N$7:P$7))</f>
        <v>22111.11111111124</v>
      </c>
      <c r="R87" s="47">
        <f>IF(R$7&lt;='Algorithms &amp; Assumptions'!$C$3,INDEX(PLHIV!$H$10:$AB$249,MATCH($B87&amp;"Adults",PLHIV!$F$10:$F$249,0),MATCH(R$7,PLHIV!$H$9:$AC$9,0)),FORECAST(R$7,O87:Q87,O$7:Q$7))</f>
        <v>22592.592592592584</v>
      </c>
      <c r="S87" s="47">
        <f>IF(S$7&lt;='Algorithms &amp; Assumptions'!$C$3,INDEX(PLHIV!$H$10:$AB$249,MATCH($B87&amp;"Adults",PLHIV!$F$10:$F$249,0),MATCH(S$7,PLHIV!$H$9:$AC$9,0)),FORECAST(S$7,P87:R87,P$7:R$7))</f>
        <v>23271.604938271688</v>
      </c>
      <c r="T87" s="47">
        <f>IF(T$7&lt;='Algorithms &amp; Assumptions'!$C$3,INDEX(PLHIV!$H$10:$AB$249,MATCH($B87&amp;"Adults",PLHIV!$F$10:$F$249,0),MATCH(T$7,PLHIV!$H$9:$AC$9,0)),FORECAST(T$7,Q87:S87,Q$7:S$7))</f>
        <v>23818.930041152285</v>
      </c>
      <c r="U87" s="47">
        <f>IF(U$7&lt;='Algorithms &amp; Assumptions'!$C$3,INDEX(PLHIV!$H$10:$AB$249,MATCH($B87&amp;"Adults",PLHIV!$F$10:$F$249,0),MATCH(U$7,PLHIV!$H$9:$AC$9,0)),FORECAST(U$7,R87:T87,R$7:T$7))</f>
        <v>24454.046639231965</v>
      </c>
      <c r="V87" s="47">
        <f>IF(V$7&lt;='Algorithms &amp; Assumptions'!$C$3,INDEX(PLHIV!$H$10:$AB$249,MATCH($B87&amp;"Adults",PLHIV!$F$10:$F$249,0),MATCH(V$7,PLHIV!$H$9:$AC$9,0)),FORECAST(V$7,S87:U87,S$7:U$7))</f>
        <v>25030.635573845822</v>
      </c>
      <c r="W87" s="47">
        <f>IF(W$7&lt;='Algorithms &amp; Assumptions'!$C$3,INDEX(PLHIV!$H$10:$AB$249,MATCH($B87&amp;"Adults",PLHIV!$F$10:$F$249,0),MATCH(W$7,PLHIV!$H$9:$AC$9,0)),FORECAST(W$7,T87:V87,T$7:V$7))</f>
        <v>25646.242950770305</v>
      </c>
    </row>
    <row r="88" spans="2:23" x14ac:dyDescent="0.35">
      <c r="B88" s="18" t="str">
        <f>Countries!B84</f>
        <v>Mozambique</v>
      </c>
      <c r="C88" s="47">
        <f>IF(C$7&lt;='Algorithms &amp; Assumptions'!$C$3,INDEX(PLHIV!$H$10:$AB$249,MATCH($B88&amp;"Adults",PLHIV!$F$10:$F$249,0),MATCH(C$7,PLHIV!$H$9:$AC$9,0)),"N/A")</f>
        <v>1400000</v>
      </c>
      <c r="D88" s="47">
        <f>IF(D$7&lt;='Algorithms &amp; Assumptions'!$C$3,INDEX(PLHIV!$H$10:$AB$249,MATCH($B88&amp;"Adults",PLHIV!$F$10:$F$249,0),MATCH(D$7,PLHIV!$H$9:$AC$9,0)),"N/A")</f>
        <v>1500000</v>
      </c>
      <c r="E88" s="47">
        <f>IF(E$7&lt;='Algorithms &amp; Assumptions'!$C$3,INDEX(PLHIV!$H$10:$AB$249,MATCH($B88&amp;"Adults",PLHIV!$F$10:$F$249,0),MATCH(E$7,PLHIV!$H$9:$AC$9,0)),"N/A")</f>
        <v>1600000</v>
      </c>
      <c r="F88" s="47">
        <f>IF(F$7&lt;='Algorithms &amp; Assumptions'!$C$3,INDEX(PLHIV!$H$10:$AB$249,MATCH($B88&amp;"Adults",PLHIV!$F$10:$F$249,0),MATCH(F$7,PLHIV!$H$9:$AC$9,0)),"N/A")</f>
        <v>1700000</v>
      </c>
      <c r="G88" s="47">
        <f>IF(G$7&lt;='Algorithms &amp; Assumptions'!$C$3,INDEX(PLHIV!$H$10:$AB$249,MATCH($B88&amp;"Adults",PLHIV!$F$10:$F$249,0),MATCH(G$7,PLHIV!$H$9:$AC$9,0)),FORECAST(G$7,D88:F88,D$7:F$7))</f>
        <v>1700000</v>
      </c>
      <c r="H88" s="47">
        <f>IF(H$7&lt;='Algorithms &amp; Assumptions'!$C$3,INDEX(PLHIV!$H$10:$AB$249,MATCH($B88&amp;"Adults",PLHIV!$F$10:$F$249,0),MATCH(H$7,PLHIV!$H$9:$AC$9,0)),FORECAST(H$7,E88:G88,E$7:G$7))</f>
        <v>1800000</v>
      </c>
      <c r="I88" s="47">
        <f>IF(I$7&lt;='Algorithms &amp; Assumptions'!$C$3,INDEX(PLHIV!$H$10:$AB$249,MATCH($B88&amp;"Adults",PLHIV!$F$10:$F$249,0),MATCH(I$7,PLHIV!$H$9:$AC$9,0)),FORECAST(I$7,F88:H88,F$7:H$7))</f>
        <v>1900000</v>
      </c>
      <c r="J88" s="47">
        <f>IF(J$7&lt;='Algorithms &amp; Assumptions'!$C$3,INDEX(PLHIV!$H$10:$AB$249,MATCH($B88&amp;"Adults",PLHIV!$F$10:$F$249,0),MATCH(J$7,PLHIV!$H$9:$AC$9,0)),FORECAST(J$7,G88:I88,G$7:I$7))</f>
        <v>2000000</v>
      </c>
      <c r="K88" s="47">
        <f>IF(K$7&lt;='Algorithms &amp; Assumptions'!$C$3,INDEX(PLHIV!$H$10:$AB$249,MATCH($B88&amp;"Adults",PLHIV!$F$10:$F$249,0),MATCH(K$7,PLHIV!$H$9:$AC$9,0)),FORECAST(K$7,H88:J88,H$7:J$7))</f>
        <v>2100000</v>
      </c>
      <c r="L88" s="47">
        <f>IF(L$7&lt;='Algorithms &amp; Assumptions'!$C$3,INDEX(PLHIV!$H$10:$AB$249,MATCH($B88&amp;"Adults",PLHIV!$F$10:$F$249,0),MATCH(L$7,PLHIV!$H$9:$AC$9,0)),FORECAST(L$7,I88:K88,I$7:K$7))</f>
        <v>2100000</v>
      </c>
      <c r="M88" s="47">
        <f>IF(M$7&lt;='Algorithms &amp; Assumptions'!$C$3,INDEX(PLHIV!$H$10:$AB$249,MATCH($B88&amp;"Adults",PLHIV!$F$10:$F$249,0),MATCH(M$7,PLHIV!$H$9:$AC$9,0)),FORECAST(M$7,J88:L88,J$7:L$7))</f>
        <v>2200000</v>
      </c>
      <c r="N88" s="47">
        <f>IF(N$7&lt;='Algorithms &amp; Assumptions'!$C$3,INDEX(PLHIV!$H$10:$AB$249,MATCH($B88&amp;"Adults",PLHIV!$F$10:$F$249,0),MATCH(N$7,PLHIV!$H$9:$AC$9,0)),FORECAST(N$7,K88:M88,K$7:M$7))</f>
        <v>2200000</v>
      </c>
      <c r="O88" s="47">
        <f>IF(O$7&lt;='Algorithms &amp; Assumptions'!$C$3,INDEX(PLHIV!$H$10:$AB$249,MATCH($B88&amp;"Adults",PLHIV!$F$10:$F$249,0),MATCH(O$7,PLHIV!$H$9:$AC$9,0)),FORECAST(O$7,L88:N88,L$7:N$7))</f>
        <v>2300000</v>
      </c>
      <c r="P88" s="47">
        <f>IF(P$7&lt;='Algorithms &amp; Assumptions'!$C$3,INDEX(PLHIV!$H$10:$AB$249,MATCH($B88&amp;"Adults",PLHIV!$F$10:$F$249,0),MATCH(P$7,PLHIV!$H$9:$AC$9,0)),FORECAST(P$7,M88:O88,M$7:O$7))</f>
        <v>2333333.3333333284</v>
      </c>
      <c r="Q88" s="47">
        <f>IF(Q$7&lt;='Algorithms &amp; Assumptions'!$C$3,INDEX(PLHIV!$H$10:$AB$249,MATCH($B88&amp;"Adults",PLHIV!$F$10:$F$249,0),MATCH(Q$7,PLHIV!$H$9:$AC$9,0)),FORECAST(Q$7,N88:P88,N$7:P$7))</f>
        <v>2411111.1111110896</v>
      </c>
      <c r="R88" s="47">
        <f>IF(R$7&lt;='Algorithms &amp; Assumptions'!$C$3,INDEX(PLHIV!$H$10:$AB$249,MATCH($B88&amp;"Adults",PLHIV!$F$10:$F$249,0),MATCH(R$7,PLHIV!$H$9:$AC$9,0)),FORECAST(R$7,O88:Q88,O$7:Q$7))</f>
        <v>2459259.2592592388</v>
      </c>
      <c r="S88" s="47">
        <f>IF(S$7&lt;='Algorithms &amp; Assumptions'!$C$3,INDEX(PLHIV!$H$10:$AB$249,MATCH($B88&amp;"Adults",PLHIV!$F$10:$F$249,0),MATCH(S$7,PLHIV!$H$9:$AC$9,0)),FORECAST(S$7,P88:R88,P$7:R$7))</f>
        <v>2527160.4938271344</v>
      </c>
      <c r="T88" s="47">
        <f>IF(T$7&lt;='Algorithms &amp; Assumptions'!$C$3,INDEX(PLHIV!$H$10:$AB$249,MATCH($B88&amp;"Adults",PLHIV!$F$10:$F$249,0),MATCH(T$7,PLHIV!$H$9:$AC$9,0)),FORECAST(T$7,Q88:S88,Q$7:S$7))</f>
        <v>2581893.0041151792</v>
      </c>
      <c r="U88" s="47">
        <f>IF(U$7&lt;='Algorithms &amp; Assumptions'!$C$3,INDEX(PLHIV!$H$10:$AB$249,MATCH($B88&amp;"Adults",PLHIV!$F$10:$F$249,0),MATCH(U$7,PLHIV!$H$9:$AC$9,0)),FORECAST(U$7,R88:T88,R$7:T$7))</f>
        <v>2645404.6639231294</v>
      </c>
      <c r="V88" s="47">
        <f>IF(V$7&lt;='Algorithms &amp; Assumptions'!$C$3,INDEX(PLHIV!$H$10:$AB$249,MATCH($B88&amp;"Adults",PLHIV!$F$10:$F$249,0),MATCH(V$7,PLHIV!$H$9:$AC$9,0)),FORECAST(V$7,S88:U88,S$7:U$7))</f>
        <v>2703063.5573844612</v>
      </c>
      <c r="W88" s="47">
        <f>IF(W$7&lt;='Algorithms &amp; Assumptions'!$C$3,INDEX(PLHIV!$H$10:$AB$249,MATCH($B88&amp;"Adults",PLHIV!$F$10:$F$249,0),MATCH(W$7,PLHIV!$H$9:$AC$9,0)),FORECAST(W$7,T88:V88,T$7:V$7))</f>
        <v>2764624.2950768769</v>
      </c>
    </row>
    <row r="89" spans="2:23" x14ac:dyDescent="0.35">
      <c r="B89" s="18" t="str">
        <f>Countries!B85</f>
        <v>Myanmar</v>
      </c>
      <c r="C89" s="47">
        <f>IF(C$7&lt;='Algorithms &amp; Assumptions'!$C$3,INDEX(PLHIV!$H$10:$AB$249,MATCH($B89&amp;"Adults",PLHIV!$F$10:$F$249,0),MATCH(C$7,PLHIV!$H$9:$AC$9,0)),"N/A")</f>
        <v>240000</v>
      </c>
      <c r="D89" s="47">
        <f>IF(D$7&lt;='Algorithms &amp; Assumptions'!$C$3,INDEX(PLHIV!$H$10:$AB$249,MATCH($B89&amp;"Adults",PLHIV!$F$10:$F$249,0),MATCH(D$7,PLHIV!$H$9:$AC$9,0)),"N/A")</f>
        <v>240000</v>
      </c>
      <c r="E89" s="47">
        <f>IF(E$7&lt;='Algorithms &amp; Assumptions'!$C$3,INDEX(PLHIV!$H$10:$AB$249,MATCH($B89&amp;"Adults",PLHIV!$F$10:$F$249,0),MATCH(E$7,PLHIV!$H$9:$AC$9,0)),"N/A")</f>
        <v>240000</v>
      </c>
      <c r="F89" s="47">
        <f>IF(F$7&lt;='Algorithms &amp; Assumptions'!$C$3,INDEX(PLHIV!$H$10:$AB$249,MATCH($B89&amp;"Adults",PLHIV!$F$10:$F$249,0),MATCH(F$7,PLHIV!$H$9:$AC$9,0)),"N/A")</f>
        <v>240000</v>
      </c>
      <c r="G89" s="47">
        <f>IF(G$7&lt;='Algorithms &amp; Assumptions'!$C$3,INDEX(PLHIV!$H$10:$AB$249,MATCH($B89&amp;"Adults",PLHIV!$F$10:$F$249,0),MATCH(G$7,PLHIV!$H$9:$AC$9,0)),FORECAST(G$7,D89:F89,D$7:F$7))</f>
        <v>250000</v>
      </c>
      <c r="H89" s="47">
        <f>IF(H$7&lt;='Algorithms &amp; Assumptions'!$C$3,INDEX(PLHIV!$H$10:$AB$249,MATCH($B89&amp;"Adults",PLHIV!$F$10:$F$249,0),MATCH(H$7,PLHIV!$H$9:$AC$9,0)),FORECAST(H$7,E89:G89,E$7:G$7))</f>
        <v>250000</v>
      </c>
      <c r="I89" s="47">
        <f>IF(I$7&lt;='Algorithms &amp; Assumptions'!$C$3,INDEX(PLHIV!$H$10:$AB$249,MATCH($B89&amp;"Adults",PLHIV!$F$10:$F$249,0),MATCH(I$7,PLHIV!$H$9:$AC$9,0)),FORECAST(I$7,F89:H89,F$7:H$7))</f>
        <v>260000</v>
      </c>
      <c r="J89" s="47">
        <f>IF(J$7&lt;='Algorithms &amp; Assumptions'!$C$3,INDEX(PLHIV!$H$10:$AB$249,MATCH($B89&amp;"Adults",PLHIV!$F$10:$F$249,0),MATCH(J$7,PLHIV!$H$9:$AC$9,0)),FORECAST(J$7,G89:I89,G$7:I$7))</f>
        <v>260000</v>
      </c>
      <c r="K89" s="47">
        <f>IF(K$7&lt;='Algorithms &amp; Assumptions'!$C$3,INDEX(PLHIV!$H$10:$AB$249,MATCH($B89&amp;"Adults",PLHIV!$F$10:$F$249,0),MATCH(K$7,PLHIV!$H$9:$AC$9,0)),FORECAST(K$7,H89:J89,H$7:J$7))</f>
        <v>260000</v>
      </c>
      <c r="L89" s="47">
        <f>IF(L$7&lt;='Algorithms &amp; Assumptions'!$C$3,INDEX(PLHIV!$H$10:$AB$249,MATCH($B89&amp;"Adults",PLHIV!$F$10:$F$249,0),MATCH(L$7,PLHIV!$H$9:$AC$9,0)),FORECAST(L$7,I89:K89,I$7:K$7))</f>
        <v>260000</v>
      </c>
      <c r="M89" s="47">
        <f>IF(M$7&lt;='Algorithms &amp; Assumptions'!$C$3,INDEX(PLHIV!$H$10:$AB$249,MATCH($B89&amp;"Adults",PLHIV!$F$10:$F$249,0),MATCH(M$7,PLHIV!$H$9:$AC$9,0)),FORECAST(M$7,J89:L89,J$7:L$7))</f>
        <v>260000</v>
      </c>
      <c r="N89" s="47">
        <f>IF(N$7&lt;='Algorithms &amp; Assumptions'!$C$3,INDEX(PLHIV!$H$10:$AB$249,MATCH($B89&amp;"Adults",PLHIV!$F$10:$F$249,0),MATCH(N$7,PLHIV!$H$9:$AC$9,0)),FORECAST(N$7,K89:M89,K$7:M$7))</f>
        <v>270000</v>
      </c>
      <c r="O89" s="47">
        <f>IF(O$7&lt;='Algorithms &amp; Assumptions'!$C$3,INDEX(PLHIV!$H$10:$AB$249,MATCH($B89&amp;"Adults",PLHIV!$F$10:$F$249,0),MATCH(O$7,PLHIV!$H$9:$AC$9,0)),FORECAST(O$7,L89:N89,L$7:N$7))</f>
        <v>270000</v>
      </c>
      <c r="P89" s="47">
        <f>IF(P$7&lt;='Algorithms &amp; Assumptions'!$C$3,INDEX(PLHIV!$H$10:$AB$249,MATCH($B89&amp;"Adults",PLHIV!$F$10:$F$249,0),MATCH(P$7,PLHIV!$H$9:$AC$9,0)),FORECAST(P$7,M89:O89,M$7:O$7))</f>
        <v>276666.66666666605</v>
      </c>
      <c r="Q89" s="47">
        <f>IF(Q$7&lt;='Algorithms &amp; Assumptions'!$C$3,INDEX(PLHIV!$H$10:$AB$249,MATCH($B89&amp;"Adults",PLHIV!$F$10:$F$249,0),MATCH(Q$7,PLHIV!$H$9:$AC$9,0)),FORECAST(Q$7,N89:P89,N$7:P$7))</f>
        <v>278888.88888888806</v>
      </c>
      <c r="R89" s="47">
        <f>IF(R$7&lt;='Algorithms &amp; Assumptions'!$C$3,INDEX(PLHIV!$H$10:$AB$249,MATCH($B89&amp;"Adults",PLHIV!$F$10:$F$249,0),MATCH(R$7,PLHIV!$H$9:$AC$9,0)),FORECAST(R$7,O89:Q89,O$7:Q$7))</f>
        <v>284074.07407407276</v>
      </c>
      <c r="S89" s="47">
        <f>IF(S$7&lt;='Algorithms &amp; Assumptions'!$C$3,INDEX(PLHIV!$H$10:$AB$249,MATCH($B89&amp;"Adults",PLHIV!$F$10:$F$249,0),MATCH(S$7,PLHIV!$H$9:$AC$9,0)),FORECAST(S$7,P89:R89,P$7:R$7))</f>
        <v>287283.95061728265</v>
      </c>
      <c r="T89" s="47">
        <f>IF(T$7&lt;='Algorithms &amp; Assumptions'!$C$3,INDEX(PLHIV!$H$10:$AB$249,MATCH($B89&amp;"Adults",PLHIV!$F$10:$F$249,0),MATCH(T$7,PLHIV!$H$9:$AC$9,0)),FORECAST(T$7,Q89:S89,Q$7:S$7))</f>
        <v>291810.69958847482</v>
      </c>
      <c r="U89" s="47">
        <f>IF(U$7&lt;='Algorithms &amp; Assumptions'!$C$3,INDEX(PLHIV!$H$10:$AB$249,MATCH($B89&amp;"Adults",PLHIV!$F$10:$F$249,0),MATCH(U$7,PLHIV!$H$9:$AC$9,0)),FORECAST(U$7,R89:T89,R$7:T$7))</f>
        <v>295459.53360767849</v>
      </c>
      <c r="V89" s="47">
        <f>IF(V$7&lt;='Algorithms &amp; Assumptions'!$C$3,INDEX(PLHIV!$H$10:$AB$249,MATCH($B89&amp;"Adults",PLHIV!$F$10:$F$249,0),MATCH(V$7,PLHIV!$H$9:$AC$9,0)),FORECAST(V$7,S89:U89,S$7:U$7))</f>
        <v>299693.64426154178</v>
      </c>
      <c r="W89" s="47">
        <f>IF(W$7&lt;='Algorithms &amp; Assumptions'!$C$3,INDEX(PLHIV!$H$10:$AB$249,MATCH($B89&amp;"Adults",PLHIV!$F$10:$F$249,0),MATCH(W$7,PLHIV!$H$9:$AC$9,0)),FORECAST(W$7,T89:V89,T$7:V$7))</f>
        <v>303537.57049229834</v>
      </c>
    </row>
    <row r="90" spans="2:23" x14ac:dyDescent="0.35">
      <c r="B90" s="18" t="str">
        <f>Countries!B86</f>
        <v>Namibia</v>
      </c>
      <c r="C90" s="47">
        <f>IF(C$7&lt;='Algorithms &amp; Assumptions'!$C$3,INDEX(PLHIV!$H$10:$AB$249,MATCH($B90&amp;"Adults",PLHIV!$F$10:$F$249,0),MATCH(C$7,PLHIV!$H$9:$AC$9,0)),"N/A")</f>
        <v>170000</v>
      </c>
      <c r="D90" s="47">
        <f>IF(D$7&lt;='Algorithms &amp; Assumptions'!$C$3,INDEX(PLHIV!$H$10:$AB$249,MATCH($B90&amp;"Adults",PLHIV!$F$10:$F$249,0),MATCH(D$7,PLHIV!$H$9:$AC$9,0)),"N/A")</f>
        <v>170000</v>
      </c>
      <c r="E90" s="47">
        <f>IF(E$7&lt;='Algorithms &amp; Assumptions'!$C$3,INDEX(PLHIV!$H$10:$AB$249,MATCH($B90&amp;"Adults",PLHIV!$F$10:$F$249,0),MATCH(E$7,PLHIV!$H$9:$AC$9,0)),"N/A")</f>
        <v>180000</v>
      </c>
      <c r="F90" s="47">
        <f>IF(F$7&lt;='Algorithms &amp; Assumptions'!$C$3,INDEX(PLHIV!$H$10:$AB$249,MATCH($B90&amp;"Adults",PLHIV!$F$10:$F$249,0),MATCH(F$7,PLHIV!$H$9:$AC$9,0)),"N/A")</f>
        <v>180000</v>
      </c>
      <c r="G90" s="47">
        <f>IF(G$7&lt;='Algorithms &amp; Assumptions'!$C$3,INDEX(PLHIV!$H$10:$AB$249,MATCH($B90&amp;"Adults",PLHIV!$F$10:$F$249,0),MATCH(G$7,PLHIV!$H$9:$AC$9,0)),FORECAST(G$7,D90:F90,D$7:F$7))</f>
        <v>190000</v>
      </c>
      <c r="H90" s="47">
        <f>IF(H$7&lt;='Algorithms &amp; Assumptions'!$C$3,INDEX(PLHIV!$H$10:$AB$249,MATCH($B90&amp;"Adults",PLHIV!$F$10:$F$249,0),MATCH(H$7,PLHIV!$H$9:$AC$9,0)),FORECAST(H$7,E90:G90,E$7:G$7))</f>
        <v>190000</v>
      </c>
      <c r="I90" s="47">
        <f>IF(I$7&lt;='Algorithms &amp; Assumptions'!$C$3,INDEX(PLHIV!$H$10:$AB$249,MATCH($B90&amp;"Adults",PLHIV!$F$10:$F$249,0),MATCH(I$7,PLHIV!$H$9:$AC$9,0)),FORECAST(I$7,F90:H90,F$7:H$7))</f>
        <v>200000</v>
      </c>
      <c r="J90" s="47">
        <f>IF(J$7&lt;='Algorithms &amp; Assumptions'!$C$3,INDEX(PLHIV!$H$10:$AB$249,MATCH($B90&amp;"Adults",PLHIV!$F$10:$F$249,0),MATCH(J$7,PLHIV!$H$9:$AC$9,0)),FORECAST(J$7,G90:I90,G$7:I$7))</f>
        <v>200000</v>
      </c>
      <c r="K90" s="47">
        <f>IF(K$7&lt;='Algorithms &amp; Assumptions'!$C$3,INDEX(PLHIV!$H$10:$AB$249,MATCH($B90&amp;"Adults",PLHIV!$F$10:$F$249,0),MATCH(K$7,PLHIV!$H$9:$AC$9,0)),FORECAST(K$7,H90:J90,H$7:J$7))</f>
        <v>200000</v>
      </c>
      <c r="L90" s="47">
        <f>IF(L$7&lt;='Algorithms &amp; Assumptions'!$C$3,INDEX(PLHIV!$H$10:$AB$249,MATCH($B90&amp;"Adults",PLHIV!$F$10:$F$249,0),MATCH(L$7,PLHIV!$H$9:$AC$9,0)),FORECAST(L$7,I90:K90,I$7:K$7))</f>
        <v>210000</v>
      </c>
      <c r="M90" s="47">
        <f>IF(M$7&lt;='Algorithms &amp; Assumptions'!$C$3,INDEX(PLHIV!$H$10:$AB$249,MATCH($B90&amp;"Adults",PLHIV!$F$10:$F$249,0),MATCH(M$7,PLHIV!$H$9:$AC$9,0)),FORECAST(M$7,J90:L90,J$7:L$7))</f>
        <v>210000</v>
      </c>
      <c r="N90" s="47">
        <f>IF(N$7&lt;='Algorithms &amp; Assumptions'!$C$3,INDEX(PLHIV!$H$10:$AB$249,MATCH($B90&amp;"Adults",PLHIV!$F$10:$F$249,0),MATCH(N$7,PLHIV!$H$9:$AC$9,0)),FORECAST(N$7,K90:M90,K$7:M$7))</f>
        <v>210000</v>
      </c>
      <c r="O90" s="47">
        <f>IF(O$7&lt;='Algorithms &amp; Assumptions'!$C$3,INDEX(PLHIV!$H$10:$AB$249,MATCH($B90&amp;"Adults",PLHIV!$F$10:$F$249,0),MATCH(O$7,PLHIV!$H$9:$AC$9,0)),FORECAST(O$7,L90:N90,L$7:N$7))</f>
        <v>210000</v>
      </c>
      <c r="P90" s="47">
        <f>IF(P$7&lt;='Algorithms &amp; Assumptions'!$C$3,INDEX(PLHIV!$H$10:$AB$249,MATCH($B90&amp;"Adults",PLHIV!$F$10:$F$249,0),MATCH(P$7,PLHIV!$H$9:$AC$9,0)),FORECAST(P$7,M90:O90,M$7:O$7))</f>
        <v>210000</v>
      </c>
      <c r="Q90" s="47">
        <f>IF(Q$7&lt;='Algorithms &amp; Assumptions'!$C$3,INDEX(PLHIV!$H$10:$AB$249,MATCH($B90&amp;"Adults",PLHIV!$F$10:$F$249,0),MATCH(Q$7,PLHIV!$H$9:$AC$9,0)),FORECAST(Q$7,N90:P90,N$7:P$7))</f>
        <v>210000</v>
      </c>
      <c r="R90" s="47">
        <f>IF(R$7&lt;='Algorithms &amp; Assumptions'!$C$3,INDEX(PLHIV!$H$10:$AB$249,MATCH($B90&amp;"Adults",PLHIV!$F$10:$F$249,0),MATCH(R$7,PLHIV!$H$9:$AC$9,0)),FORECAST(R$7,O90:Q90,O$7:Q$7))</f>
        <v>210000</v>
      </c>
      <c r="S90" s="47">
        <f>IF(S$7&lt;='Algorithms &amp; Assumptions'!$C$3,INDEX(PLHIV!$H$10:$AB$249,MATCH($B90&amp;"Adults",PLHIV!$F$10:$F$249,0),MATCH(S$7,PLHIV!$H$9:$AC$9,0)),FORECAST(S$7,P90:R90,P$7:R$7))</f>
        <v>210000</v>
      </c>
      <c r="T90" s="47">
        <f>IF(T$7&lt;='Algorithms &amp; Assumptions'!$C$3,INDEX(PLHIV!$H$10:$AB$249,MATCH($B90&amp;"Adults",PLHIV!$F$10:$F$249,0),MATCH(T$7,PLHIV!$H$9:$AC$9,0)),FORECAST(T$7,Q90:S90,Q$7:S$7))</f>
        <v>210000</v>
      </c>
      <c r="U90" s="47">
        <f>IF(U$7&lt;='Algorithms &amp; Assumptions'!$C$3,INDEX(PLHIV!$H$10:$AB$249,MATCH($B90&amp;"Adults",PLHIV!$F$10:$F$249,0),MATCH(U$7,PLHIV!$H$9:$AC$9,0)),FORECAST(U$7,R90:T90,R$7:T$7))</f>
        <v>210000</v>
      </c>
      <c r="V90" s="47">
        <f>IF(V$7&lt;='Algorithms &amp; Assumptions'!$C$3,INDEX(PLHIV!$H$10:$AB$249,MATCH($B90&amp;"Adults",PLHIV!$F$10:$F$249,0),MATCH(V$7,PLHIV!$H$9:$AC$9,0)),FORECAST(V$7,S90:U90,S$7:U$7))</f>
        <v>210000</v>
      </c>
      <c r="W90" s="47">
        <f>IF(W$7&lt;='Algorithms &amp; Assumptions'!$C$3,INDEX(PLHIV!$H$10:$AB$249,MATCH($B90&amp;"Adults",PLHIV!$F$10:$F$249,0),MATCH(W$7,PLHIV!$H$9:$AC$9,0)),FORECAST(W$7,T90:V90,T$7:V$7))</f>
        <v>210000</v>
      </c>
    </row>
    <row r="91" spans="2:23" x14ac:dyDescent="0.35">
      <c r="B91" s="18" t="str">
        <f>Countries!B87</f>
        <v>Nepal</v>
      </c>
      <c r="C91" s="47">
        <f>IF(C$7&lt;='Algorithms &amp; Assumptions'!$C$3,INDEX(PLHIV!$H$10:$AB$249,MATCH($B91&amp;"Adults",PLHIV!$F$10:$F$249,0),MATCH(C$7,PLHIV!$H$9:$AC$9,0)),"N/A")</f>
        <v>32000</v>
      </c>
      <c r="D91" s="47">
        <f>IF(D$7&lt;='Algorithms &amp; Assumptions'!$C$3,INDEX(PLHIV!$H$10:$AB$249,MATCH($B91&amp;"Adults",PLHIV!$F$10:$F$249,0),MATCH(D$7,PLHIV!$H$9:$AC$9,0)),"N/A")</f>
        <v>32000</v>
      </c>
      <c r="E91" s="47">
        <f>IF(E$7&lt;='Algorithms &amp; Assumptions'!$C$3,INDEX(PLHIV!$H$10:$AB$249,MATCH($B91&amp;"Adults",PLHIV!$F$10:$F$249,0),MATCH(E$7,PLHIV!$H$9:$AC$9,0)),"N/A")</f>
        <v>31000</v>
      </c>
      <c r="F91" s="47">
        <f>IF(F$7&lt;='Algorithms &amp; Assumptions'!$C$3,INDEX(PLHIV!$H$10:$AB$249,MATCH($B91&amp;"Adults",PLHIV!$F$10:$F$249,0),MATCH(F$7,PLHIV!$H$9:$AC$9,0)),"N/A")</f>
        <v>31000</v>
      </c>
      <c r="G91" s="47">
        <f>IF(G$7&lt;='Algorithms &amp; Assumptions'!$C$3,INDEX(PLHIV!$H$10:$AB$249,MATCH($B91&amp;"Adults",PLHIV!$F$10:$F$249,0),MATCH(G$7,PLHIV!$H$9:$AC$9,0)),FORECAST(G$7,D91:F91,D$7:F$7))</f>
        <v>30000</v>
      </c>
      <c r="H91" s="47">
        <f>IF(H$7&lt;='Algorithms &amp; Assumptions'!$C$3,INDEX(PLHIV!$H$10:$AB$249,MATCH($B91&amp;"Adults",PLHIV!$F$10:$F$249,0),MATCH(H$7,PLHIV!$H$9:$AC$9,0)),FORECAST(H$7,E91:G91,E$7:G$7))</f>
        <v>29000</v>
      </c>
      <c r="I91" s="47">
        <f>IF(I$7&lt;='Algorithms &amp; Assumptions'!$C$3,INDEX(PLHIV!$H$10:$AB$249,MATCH($B91&amp;"Adults",PLHIV!$F$10:$F$249,0),MATCH(I$7,PLHIV!$H$9:$AC$9,0)),FORECAST(I$7,F91:H91,F$7:H$7))</f>
        <v>29000</v>
      </c>
      <c r="J91" s="47">
        <f>IF(J$7&lt;='Algorithms &amp; Assumptions'!$C$3,INDEX(PLHIV!$H$10:$AB$249,MATCH($B91&amp;"Adults",PLHIV!$F$10:$F$249,0),MATCH(J$7,PLHIV!$H$9:$AC$9,0)),FORECAST(J$7,G91:I91,G$7:I$7))</f>
        <v>29000</v>
      </c>
      <c r="K91" s="47">
        <f>IF(K$7&lt;='Algorithms &amp; Assumptions'!$C$3,INDEX(PLHIV!$H$10:$AB$249,MATCH($B91&amp;"Adults",PLHIV!$F$10:$F$249,0),MATCH(K$7,PLHIV!$H$9:$AC$9,0)),FORECAST(K$7,H91:J91,H$7:J$7))</f>
        <v>29000</v>
      </c>
      <c r="L91" s="47">
        <f>IF(L$7&lt;='Algorithms &amp; Assumptions'!$C$3,INDEX(PLHIV!$H$10:$AB$249,MATCH($B91&amp;"Adults",PLHIV!$F$10:$F$249,0),MATCH(L$7,PLHIV!$H$9:$AC$9,0)),FORECAST(L$7,I91:K91,I$7:K$7))</f>
        <v>28000</v>
      </c>
      <c r="M91" s="47">
        <f>IF(M$7&lt;='Algorithms &amp; Assumptions'!$C$3,INDEX(PLHIV!$H$10:$AB$249,MATCH($B91&amp;"Adults",PLHIV!$F$10:$F$249,0),MATCH(M$7,PLHIV!$H$9:$AC$9,0)),FORECAST(M$7,J91:L91,J$7:L$7))</f>
        <v>29000</v>
      </c>
      <c r="N91" s="47">
        <f>IF(N$7&lt;='Algorithms &amp; Assumptions'!$C$3,INDEX(PLHIV!$H$10:$AB$249,MATCH($B91&amp;"Adults",PLHIV!$F$10:$F$249,0),MATCH(N$7,PLHIV!$H$9:$AC$9,0)),FORECAST(N$7,K91:M91,K$7:M$7))</f>
        <v>29000</v>
      </c>
      <c r="O91" s="47">
        <f>IF(O$7&lt;='Algorithms &amp; Assumptions'!$C$3,INDEX(PLHIV!$H$10:$AB$249,MATCH($B91&amp;"Adults",PLHIV!$F$10:$F$249,0),MATCH(O$7,PLHIV!$H$9:$AC$9,0)),FORECAST(O$7,L91:N91,L$7:N$7))</f>
        <v>29000</v>
      </c>
      <c r="P91" s="47">
        <f>IF(P$7&lt;='Algorithms &amp; Assumptions'!$C$3,INDEX(PLHIV!$H$10:$AB$249,MATCH($B91&amp;"Adults",PLHIV!$F$10:$F$249,0),MATCH(P$7,PLHIV!$H$9:$AC$9,0)),FORECAST(P$7,M91:O91,M$7:O$7))</f>
        <v>29000</v>
      </c>
      <c r="Q91" s="47">
        <f>IF(Q$7&lt;='Algorithms &amp; Assumptions'!$C$3,INDEX(PLHIV!$H$10:$AB$249,MATCH($B91&amp;"Adults",PLHIV!$F$10:$F$249,0),MATCH(Q$7,PLHIV!$H$9:$AC$9,0)),FORECAST(Q$7,N91:P91,N$7:P$7))</f>
        <v>29000</v>
      </c>
      <c r="R91" s="47">
        <f>IF(R$7&lt;='Algorithms &amp; Assumptions'!$C$3,INDEX(PLHIV!$H$10:$AB$249,MATCH($B91&amp;"Adults",PLHIV!$F$10:$F$249,0),MATCH(R$7,PLHIV!$H$9:$AC$9,0)),FORECAST(R$7,O91:Q91,O$7:Q$7))</f>
        <v>29000</v>
      </c>
      <c r="S91" s="47">
        <f>IF(S$7&lt;='Algorithms &amp; Assumptions'!$C$3,INDEX(PLHIV!$H$10:$AB$249,MATCH($B91&amp;"Adults",PLHIV!$F$10:$F$249,0),MATCH(S$7,PLHIV!$H$9:$AC$9,0)),FORECAST(S$7,P91:R91,P$7:R$7))</f>
        <v>29000</v>
      </c>
      <c r="T91" s="47">
        <f>IF(T$7&lt;='Algorithms &amp; Assumptions'!$C$3,INDEX(PLHIV!$H$10:$AB$249,MATCH($B91&amp;"Adults",PLHIV!$F$10:$F$249,0),MATCH(T$7,PLHIV!$H$9:$AC$9,0)),FORECAST(T$7,Q91:S91,Q$7:S$7))</f>
        <v>29000</v>
      </c>
      <c r="U91" s="47">
        <f>IF(U$7&lt;='Algorithms &amp; Assumptions'!$C$3,INDEX(PLHIV!$H$10:$AB$249,MATCH($B91&amp;"Adults",PLHIV!$F$10:$F$249,0),MATCH(U$7,PLHIV!$H$9:$AC$9,0)),FORECAST(U$7,R91:T91,R$7:T$7))</f>
        <v>29000</v>
      </c>
      <c r="V91" s="47">
        <f>IF(V$7&lt;='Algorithms &amp; Assumptions'!$C$3,INDEX(PLHIV!$H$10:$AB$249,MATCH($B91&amp;"Adults",PLHIV!$F$10:$F$249,0),MATCH(V$7,PLHIV!$H$9:$AC$9,0)),FORECAST(V$7,S91:U91,S$7:U$7))</f>
        <v>29000</v>
      </c>
      <c r="W91" s="47">
        <f>IF(W$7&lt;='Algorithms &amp; Assumptions'!$C$3,INDEX(PLHIV!$H$10:$AB$249,MATCH($B91&amp;"Adults",PLHIV!$F$10:$F$249,0),MATCH(W$7,PLHIV!$H$9:$AC$9,0)),FORECAST(W$7,T91:V91,T$7:V$7))</f>
        <v>29000</v>
      </c>
    </row>
    <row r="92" spans="2:23" x14ac:dyDescent="0.35">
      <c r="B92" s="18" t="str">
        <f>Countries!B88</f>
        <v>Nicaragua</v>
      </c>
      <c r="C92" s="47">
        <f>IF(C$7&lt;='Algorithms &amp; Assumptions'!$C$3,INDEX(PLHIV!$H$10:$AB$249,MATCH($B92&amp;"Adults",PLHIV!$F$10:$F$249,0),MATCH(C$7,PLHIV!$H$9:$AC$9,0)),"N/A")</f>
        <v>8400</v>
      </c>
      <c r="D92" s="47">
        <f>IF(D$7&lt;='Algorithms &amp; Assumptions'!$C$3,INDEX(PLHIV!$H$10:$AB$249,MATCH($B92&amp;"Adults",PLHIV!$F$10:$F$249,0),MATCH(D$7,PLHIV!$H$9:$AC$9,0)),"N/A")</f>
        <v>8700</v>
      </c>
      <c r="E92" s="47">
        <f>IF(E$7&lt;='Algorithms &amp; Assumptions'!$C$3,INDEX(PLHIV!$H$10:$AB$249,MATCH($B92&amp;"Adults",PLHIV!$F$10:$F$249,0),MATCH(E$7,PLHIV!$H$9:$AC$9,0)),"N/A")</f>
        <v>9100</v>
      </c>
      <c r="F92" s="47">
        <f>IF(F$7&lt;='Algorithms &amp; Assumptions'!$C$3,INDEX(PLHIV!$H$10:$AB$249,MATCH($B92&amp;"Adults",PLHIV!$F$10:$F$249,0),MATCH(F$7,PLHIV!$H$9:$AC$9,0)),"N/A")</f>
        <v>9400</v>
      </c>
      <c r="G92" s="47">
        <f>IF(G$7&lt;='Algorithms &amp; Assumptions'!$C$3,INDEX(PLHIV!$H$10:$AB$249,MATCH($B92&amp;"Adults",PLHIV!$F$10:$F$249,0),MATCH(G$7,PLHIV!$H$9:$AC$9,0)),FORECAST(G$7,D92:F92,D$7:F$7))</f>
        <v>9700</v>
      </c>
      <c r="H92" s="47">
        <f>IF(H$7&lt;='Algorithms &amp; Assumptions'!$C$3,INDEX(PLHIV!$H$10:$AB$249,MATCH($B92&amp;"Adults",PLHIV!$F$10:$F$249,0),MATCH(H$7,PLHIV!$H$9:$AC$9,0)),FORECAST(H$7,E92:G92,E$7:G$7))</f>
        <v>10000</v>
      </c>
      <c r="I92" s="47">
        <f>IF(I$7&lt;='Algorithms &amp; Assumptions'!$C$3,INDEX(PLHIV!$H$10:$AB$249,MATCH($B92&amp;"Adults",PLHIV!$F$10:$F$249,0),MATCH(I$7,PLHIV!$H$9:$AC$9,0)),FORECAST(I$7,F92:H92,F$7:H$7))</f>
        <v>10000</v>
      </c>
      <c r="J92" s="47">
        <f>IF(J$7&lt;='Algorithms &amp; Assumptions'!$C$3,INDEX(PLHIV!$H$10:$AB$249,MATCH($B92&amp;"Adults",PLHIV!$F$10:$F$249,0),MATCH(J$7,PLHIV!$H$9:$AC$9,0)),FORECAST(J$7,G92:I92,G$7:I$7))</f>
        <v>11000</v>
      </c>
      <c r="K92" s="47">
        <f>IF(K$7&lt;='Algorithms &amp; Assumptions'!$C$3,INDEX(PLHIV!$H$10:$AB$249,MATCH($B92&amp;"Adults",PLHIV!$F$10:$F$249,0),MATCH(K$7,PLHIV!$H$9:$AC$9,0)),FORECAST(K$7,H92:J92,H$7:J$7))</f>
        <v>11000</v>
      </c>
      <c r="L92" s="47">
        <f>IF(L$7&lt;='Algorithms &amp; Assumptions'!$C$3,INDEX(PLHIV!$H$10:$AB$249,MATCH($B92&amp;"Adults",PLHIV!$F$10:$F$249,0),MATCH(L$7,PLHIV!$H$9:$AC$9,0)),FORECAST(L$7,I92:K92,I$7:K$7))</f>
        <v>11000</v>
      </c>
      <c r="M92" s="47">
        <f>IF(M$7&lt;='Algorithms &amp; Assumptions'!$C$3,INDEX(PLHIV!$H$10:$AB$249,MATCH($B92&amp;"Adults",PLHIV!$F$10:$F$249,0),MATCH(M$7,PLHIV!$H$9:$AC$9,0)),FORECAST(M$7,J92:L92,J$7:L$7))</f>
        <v>11000</v>
      </c>
      <c r="N92" s="47">
        <f>IF(N$7&lt;='Algorithms &amp; Assumptions'!$C$3,INDEX(PLHIV!$H$10:$AB$249,MATCH($B92&amp;"Adults",PLHIV!$F$10:$F$249,0),MATCH(N$7,PLHIV!$H$9:$AC$9,0)),FORECAST(N$7,K92:M92,K$7:M$7))</f>
        <v>11000</v>
      </c>
      <c r="O92" s="47">
        <f>IF(O$7&lt;='Algorithms &amp; Assumptions'!$C$3,INDEX(PLHIV!$H$10:$AB$249,MATCH($B92&amp;"Adults",PLHIV!$F$10:$F$249,0),MATCH(O$7,PLHIV!$H$9:$AC$9,0)),FORECAST(O$7,L92:N92,L$7:N$7))</f>
        <v>12000</v>
      </c>
      <c r="P92" s="47">
        <f>IF(P$7&lt;='Algorithms &amp; Assumptions'!$C$3,INDEX(PLHIV!$H$10:$AB$249,MATCH($B92&amp;"Adults",PLHIV!$F$10:$F$249,0),MATCH(P$7,PLHIV!$H$9:$AC$9,0)),FORECAST(P$7,M92:O92,M$7:O$7))</f>
        <v>12333.333333333372</v>
      </c>
      <c r="Q92" s="47">
        <f>IF(Q$7&lt;='Algorithms &amp; Assumptions'!$C$3,INDEX(PLHIV!$H$10:$AB$249,MATCH($B92&amp;"Adults",PLHIV!$F$10:$F$249,0),MATCH(Q$7,PLHIV!$H$9:$AC$9,0)),FORECAST(Q$7,N92:P92,N$7:P$7))</f>
        <v>13111.11111111124</v>
      </c>
      <c r="R92" s="47">
        <f>IF(R$7&lt;='Algorithms &amp; Assumptions'!$C$3,INDEX(PLHIV!$H$10:$AB$249,MATCH($B92&amp;"Adults",PLHIV!$F$10:$F$249,0),MATCH(R$7,PLHIV!$H$9:$AC$9,0)),FORECAST(R$7,O92:Q92,O$7:Q$7))</f>
        <v>13592.592592592584</v>
      </c>
      <c r="S92" s="47">
        <f>IF(S$7&lt;='Algorithms &amp; Assumptions'!$C$3,INDEX(PLHIV!$H$10:$AB$249,MATCH($B92&amp;"Adults",PLHIV!$F$10:$F$249,0),MATCH(S$7,PLHIV!$H$9:$AC$9,0)),FORECAST(S$7,P92:R92,P$7:R$7))</f>
        <v>14271.604938271688</v>
      </c>
      <c r="T92" s="47">
        <f>IF(T$7&lt;='Algorithms &amp; Assumptions'!$C$3,INDEX(PLHIV!$H$10:$AB$249,MATCH($B92&amp;"Adults",PLHIV!$F$10:$F$249,0),MATCH(T$7,PLHIV!$H$9:$AC$9,0)),FORECAST(T$7,Q92:S92,Q$7:S$7))</f>
        <v>14818.930041152285</v>
      </c>
      <c r="U92" s="47">
        <f>IF(U$7&lt;='Algorithms &amp; Assumptions'!$C$3,INDEX(PLHIV!$H$10:$AB$249,MATCH($B92&amp;"Adults",PLHIV!$F$10:$F$249,0),MATCH(U$7,PLHIV!$H$9:$AC$9,0)),FORECAST(U$7,R92:T92,R$7:T$7))</f>
        <v>15454.046639231965</v>
      </c>
      <c r="V92" s="47">
        <f>IF(V$7&lt;='Algorithms &amp; Assumptions'!$C$3,INDEX(PLHIV!$H$10:$AB$249,MATCH($B92&amp;"Adults",PLHIV!$F$10:$F$249,0),MATCH(V$7,PLHIV!$H$9:$AC$9,0)),FORECAST(V$7,S92:U92,S$7:U$7))</f>
        <v>16030.635573845822</v>
      </c>
      <c r="W92" s="47">
        <f>IF(W$7&lt;='Algorithms &amp; Assumptions'!$C$3,INDEX(PLHIV!$H$10:$AB$249,MATCH($B92&amp;"Adults",PLHIV!$F$10:$F$249,0),MATCH(W$7,PLHIV!$H$9:$AC$9,0)),FORECAST(W$7,T92:V92,T$7:V$7))</f>
        <v>16646.242950770305</v>
      </c>
    </row>
    <row r="93" spans="2:23" x14ac:dyDescent="0.35">
      <c r="B93" s="18" t="str">
        <f>Countries!B89</f>
        <v>Niger</v>
      </c>
      <c r="C93" s="47">
        <f>IF(C$7&lt;='Algorithms &amp; Assumptions'!$C$3,INDEX(PLHIV!$H$10:$AB$249,MATCH($B93&amp;"Adults",PLHIV!$F$10:$F$249,0),MATCH(C$7,PLHIV!$H$9:$AC$9,0)),"N/A")</f>
        <v>32000</v>
      </c>
      <c r="D93" s="47">
        <f>IF(D$7&lt;='Algorithms &amp; Assumptions'!$C$3,INDEX(PLHIV!$H$10:$AB$249,MATCH($B93&amp;"Adults",PLHIV!$F$10:$F$249,0),MATCH(D$7,PLHIV!$H$9:$AC$9,0)),"N/A")</f>
        <v>31000</v>
      </c>
      <c r="E93" s="47">
        <f>IF(E$7&lt;='Algorithms &amp; Assumptions'!$C$3,INDEX(PLHIV!$H$10:$AB$249,MATCH($B93&amp;"Adults",PLHIV!$F$10:$F$249,0),MATCH(E$7,PLHIV!$H$9:$AC$9,0)),"N/A")</f>
        <v>31000</v>
      </c>
      <c r="F93" s="47">
        <f>IF(F$7&lt;='Algorithms &amp; Assumptions'!$C$3,INDEX(PLHIV!$H$10:$AB$249,MATCH($B93&amp;"Adults",PLHIV!$F$10:$F$249,0),MATCH(F$7,PLHIV!$H$9:$AC$9,0)),"N/A")</f>
        <v>30000</v>
      </c>
      <c r="G93" s="47">
        <f>IF(G$7&lt;='Algorithms &amp; Assumptions'!$C$3,INDEX(PLHIV!$H$10:$AB$249,MATCH($B93&amp;"Adults",PLHIV!$F$10:$F$249,0),MATCH(G$7,PLHIV!$H$9:$AC$9,0)),FORECAST(G$7,D93:F93,D$7:F$7))</f>
        <v>30000</v>
      </c>
      <c r="H93" s="47">
        <f>IF(H$7&lt;='Algorithms &amp; Assumptions'!$C$3,INDEX(PLHIV!$H$10:$AB$249,MATCH($B93&amp;"Adults",PLHIV!$F$10:$F$249,0),MATCH(H$7,PLHIV!$H$9:$AC$9,0)),FORECAST(H$7,E93:G93,E$7:G$7))</f>
        <v>30000</v>
      </c>
      <c r="I93" s="47">
        <f>IF(I$7&lt;='Algorithms &amp; Assumptions'!$C$3,INDEX(PLHIV!$H$10:$AB$249,MATCH($B93&amp;"Adults",PLHIV!$F$10:$F$249,0),MATCH(I$7,PLHIV!$H$9:$AC$9,0)),FORECAST(I$7,F93:H93,F$7:H$7))</f>
        <v>29000</v>
      </c>
      <c r="J93" s="47">
        <f>IF(J$7&lt;='Algorithms &amp; Assumptions'!$C$3,INDEX(PLHIV!$H$10:$AB$249,MATCH($B93&amp;"Adults",PLHIV!$F$10:$F$249,0),MATCH(J$7,PLHIV!$H$9:$AC$9,0)),FORECAST(J$7,G93:I93,G$7:I$7))</f>
        <v>29000</v>
      </c>
      <c r="K93" s="47">
        <f>IF(K$7&lt;='Algorithms &amp; Assumptions'!$C$3,INDEX(PLHIV!$H$10:$AB$249,MATCH($B93&amp;"Adults",PLHIV!$F$10:$F$249,0),MATCH(K$7,PLHIV!$H$9:$AC$9,0)),FORECAST(K$7,H93:J93,H$7:J$7))</f>
        <v>30000</v>
      </c>
      <c r="L93" s="47">
        <f>IF(L$7&lt;='Algorithms &amp; Assumptions'!$C$3,INDEX(PLHIV!$H$10:$AB$249,MATCH($B93&amp;"Adults",PLHIV!$F$10:$F$249,0),MATCH(L$7,PLHIV!$H$9:$AC$9,0)),FORECAST(L$7,I93:K93,I$7:K$7))</f>
        <v>30000</v>
      </c>
      <c r="M93" s="47">
        <f>IF(M$7&lt;='Algorithms &amp; Assumptions'!$C$3,INDEX(PLHIV!$H$10:$AB$249,MATCH($B93&amp;"Adults",PLHIV!$F$10:$F$249,0),MATCH(M$7,PLHIV!$H$9:$AC$9,0)),FORECAST(M$7,J93:L93,J$7:L$7))</f>
        <v>30000</v>
      </c>
      <c r="N93" s="47">
        <f>IF(N$7&lt;='Algorithms &amp; Assumptions'!$C$3,INDEX(PLHIV!$H$10:$AB$249,MATCH($B93&amp;"Adults",PLHIV!$F$10:$F$249,0),MATCH(N$7,PLHIV!$H$9:$AC$9,0)),FORECAST(N$7,K93:M93,K$7:M$7))</f>
        <v>30000</v>
      </c>
      <c r="O93" s="47">
        <f>IF(O$7&lt;='Algorithms &amp; Assumptions'!$C$3,INDEX(PLHIV!$H$10:$AB$249,MATCH($B93&amp;"Adults",PLHIV!$F$10:$F$249,0),MATCH(O$7,PLHIV!$H$9:$AC$9,0)),FORECAST(O$7,L93:N93,L$7:N$7))</f>
        <v>30000</v>
      </c>
      <c r="P93" s="47">
        <f>IF(P$7&lt;='Algorithms &amp; Assumptions'!$C$3,INDEX(PLHIV!$H$10:$AB$249,MATCH($B93&amp;"Adults",PLHIV!$F$10:$F$249,0),MATCH(P$7,PLHIV!$H$9:$AC$9,0)),FORECAST(P$7,M93:O93,M$7:O$7))</f>
        <v>30000</v>
      </c>
      <c r="Q93" s="47">
        <f>IF(Q$7&lt;='Algorithms &amp; Assumptions'!$C$3,INDEX(PLHIV!$H$10:$AB$249,MATCH($B93&amp;"Adults",PLHIV!$F$10:$F$249,0),MATCH(Q$7,PLHIV!$H$9:$AC$9,0)),FORECAST(Q$7,N93:P93,N$7:P$7))</f>
        <v>30000</v>
      </c>
      <c r="R93" s="47">
        <f>IF(R$7&lt;='Algorithms &amp; Assumptions'!$C$3,INDEX(PLHIV!$H$10:$AB$249,MATCH($B93&amp;"Adults",PLHIV!$F$10:$F$249,0),MATCH(R$7,PLHIV!$H$9:$AC$9,0)),FORECAST(R$7,O93:Q93,O$7:Q$7))</f>
        <v>30000</v>
      </c>
      <c r="S93" s="47">
        <f>IF(S$7&lt;='Algorithms &amp; Assumptions'!$C$3,INDEX(PLHIV!$H$10:$AB$249,MATCH($B93&amp;"Adults",PLHIV!$F$10:$F$249,0),MATCH(S$7,PLHIV!$H$9:$AC$9,0)),FORECAST(S$7,P93:R93,P$7:R$7))</f>
        <v>30000</v>
      </c>
      <c r="T93" s="47">
        <f>IF(T$7&lt;='Algorithms &amp; Assumptions'!$C$3,INDEX(PLHIV!$H$10:$AB$249,MATCH($B93&amp;"Adults",PLHIV!$F$10:$F$249,0),MATCH(T$7,PLHIV!$H$9:$AC$9,0)),FORECAST(T$7,Q93:S93,Q$7:S$7))</f>
        <v>30000</v>
      </c>
      <c r="U93" s="47">
        <f>IF(U$7&lt;='Algorithms &amp; Assumptions'!$C$3,INDEX(PLHIV!$H$10:$AB$249,MATCH($B93&amp;"Adults",PLHIV!$F$10:$F$249,0),MATCH(U$7,PLHIV!$H$9:$AC$9,0)),FORECAST(U$7,R93:T93,R$7:T$7))</f>
        <v>30000</v>
      </c>
      <c r="V93" s="47">
        <f>IF(V$7&lt;='Algorithms &amp; Assumptions'!$C$3,INDEX(PLHIV!$H$10:$AB$249,MATCH($B93&amp;"Adults",PLHIV!$F$10:$F$249,0),MATCH(V$7,PLHIV!$H$9:$AC$9,0)),FORECAST(V$7,S93:U93,S$7:U$7))</f>
        <v>30000</v>
      </c>
      <c r="W93" s="47">
        <f>IF(W$7&lt;='Algorithms &amp; Assumptions'!$C$3,INDEX(PLHIV!$H$10:$AB$249,MATCH($B93&amp;"Adults",PLHIV!$F$10:$F$249,0),MATCH(W$7,PLHIV!$H$9:$AC$9,0)),FORECAST(W$7,T93:V93,T$7:V$7))</f>
        <v>30000</v>
      </c>
    </row>
    <row r="94" spans="2:23" x14ac:dyDescent="0.35">
      <c r="B94" s="18" t="str">
        <f>Countries!B90</f>
        <v>Nigeria</v>
      </c>
      <c r="C94" s="47">
        <f>IF(C$7&lt;='Algorithms &amp; Assumptions'!$C$3,INDEX(PLHIV!$H$10:$AB$249,MATCH($B94&amp;"Adults",PLHIV!$F$10:$F$249,0),MATCH(C$7,PLHIV!$H$9:$AC$9,0)),"N/A")</f>
        <v>1500000</v>
      </c>
      <c r="D94" s="47">
        <f>IF(D$7&lt;='Algorithms &amp; Assumptions'!$C$3,INDEX(PLHIV!$H$10:$AB$249,MATCH($B94&amp;"Adults",PLHIV!$F$10:$F$249,0),MATCH(D$7,PLHIV!$H$9:$AC$9,0)),"N/A")</f>
        <v>1500000</v>
      </c>
      <c r="E94" s="47">
        <f>IF(E$7&lt;='Algorithms &amp; Assumptions'!$C$3,INDEX(PLHIV!$H$10:$AB$249,MATCH($B94&amp;"Adults",PLHIV!$F$10:$F$249,0),MATCH(E$7,PLHIV!$H$9:$AC$9,0)),"N/A")</f>
        <v>1500000</v>
      </c>
      <c r="F94" s="47">
        <f>IF(F$7&lt;='Algorithms &amp; Assumptions'!$C$3,INDEX(PLHIV!$H$10:$AB$249,MATCH($B94&amp;"Adults",PLHIV!$F$10:$F$249,0),MATCH(F$7,PLHIV!$H$9:$AC$9,0)),"N/A")</f>
        <v>1500000</v>
      </c>
      <c r="G94" s="47">
        <f>IF(G$7&lt;='Algorithms &amp; Assumptions'!$C$3,INDEX(PLHIV!$H$10:$AB$249,MATCH($B94&amp;"Adults",PLHIV!$F$10:$F$249,0),MATCH(G$7,PLHIV!$H$9:$AC$9,0)),FORECAST(G$7,D94:F94,D$7:F$7))</f>
        <v>1600000</v>
      </c>
      <c r="H94" s="47">
        <f>IF(H$7&lt;='Algorithms &amp; Assumptions'!$C$3,INDEX(PLHIV!$H$10:$AB$249,MATCH($B94&amp;"Adults",PLHIV!$F$10:$F$249,0),MATCH(H$7,PLHIV!$H$9:$AC$9,0)),FORECAST(H$7,E94:G94,E$7:G$7))</f>
        <v>1600000</v>
      </c>
      <c r="I94" s="47">
        <f>IF(I$7&lt;='Algorithms &amp; Assumptions'!$C$3,INDEX(PLHIV!$H$10:$AB$249,MATCH($B94&amp;"Adults",PLHIV!$F$10:$F$249,0),MATCH(I$7,PLHIV!$H$9:$AC$9,0)),FORECAST(I$7,F94:H94,F$7:H$7))</f>
        <v>1600000</v>
      </c>
      <c r="J94" s="47">
        <f>IF(J$7&lt;='Algorithms &amp; Assumptions'!$C$3,INDEX(PLHIV!$H$10:$AB$249,MATCH($B94&amp;"Adults",PLHIV!$F$10:$F$249,0),MATCH(J$7,PLHIV!$H$9:$AC$9,0)),FORECAST(J$7,G94:I94,G$7:I$7))</f>
        <v>1700000</v>
      </c>
      <c r="K94" s="47">
        <f>IF(K$7&lt;='Algorithms &amp; Assumptions'!$C$3,INDEX(PLHIV!$H$10:$AB$249,MATCH($B94&amp;"Adults",PLHIV!$F$10:$F$249,0),MATCH(K$7,PLHIV!$H$9:$AC$9,0)),FORECAST(K$7,H94:J94,H$7:J$7))</f>
        <v>1700000</v>
      </c>
      <c r="L94" s="47">
        <f>IF(L$7&lt;='Algorithms &amp; Assumptions'!$C$3,INDEX(PLHIV!$H$10:$AB$249,MATCH($B94&amp;"Adults",PLHIV!$F$10:$F$249,0),MATCH(L$7,PLHIV!$H$9:$AC$9,0)),FORECAST(L$7,I94:K94,I$7:K$7))</f>
        <v>1700000</v>
      </c>
      <c r="M94" s="47">
        <f>IF(M$7&lt;='Algorithms &amp; Assumptions'!$C$3,INDEX(PLHIV!$H$10:$AB$249,MATCH($B94&amp;"Adults",PLHIV!$F$10:$F$249,0),MATCH(M$7,PLHIV!$H$9:$AC$9,0)),FORECAST(M$7,J94:L94,J$7:L$7))</f>
        <v>1700000</v>
      </c>
      <c r="N94" s="47">
        <f>IF(N$7&lt;='Algorithms &amp; Assumptions'!$C$3,INDEX(PLHIV!$H$10:$AB$249,MATCH($B94&amp;"Adults",PLHIV!$F$10:$F$249,0),MATCH(N$7,PLHIV!$H$9:$AC$9,0)),FORECAST(N$7,K94:M94,K$7:M$7))</f>
        <v>1800000</v>
      </c>
      <c r="O94" s="47">
        <f>IF(O$7&lt;='Algorithms &amp; Assumptions'!$C$3,INDEX(PLHIV!$H$10:$AB$249,MATCH($B94&amp;"Adults",PLHIV!$F$10:$F$249,0),MATCH(O$7,PLHIV!$H$9:$AC$9,0)),FORECAST(O$7,L94:N94,L$7:N$7))</f>
        <v>1833333.3333333284</v>
      </c>
      <c r="P94" s="47">
        <f>IF(P$7&lt;='Algorithms &amp; Assumptions'!$C$3,INDEX(PLHIV!$H$10:$AB$249,MATCH($B94&amp;"Adults",PLHIV!$F$10:$F$249,0),MATCH(P$7,PLHIV!$H$9:$AC$9,0)),FORECAST(P$7,M94:O94,M$7:O$7))</f>
        <v>1911111.1111111194</v>
      </c>
      <c r="Q94" s="47">
        <f>IF(Q$7&lt;='Algorithms &amp; Assumptions'!$C$3,INDEX(PLHIV!$H$10:$AB$249,MATCH($B94&amp;"Adults",PLHIV!$F$10:$F$249,0),MATCH(Q$7,PLHIV!$H$9:$AC$9,0)),FORECAST(Q$7,N94:P94,N$7:P$7))</f>
        <v>1959259.2592592686</v>
      </c>
      <c r="R94" s="47">
        <f>IF(R$7&lt;='Algorithms &amp; Assumptions'!$C$3,INDEX(PLHIV!$H$10:$AB$249,MATCH($B94&amp;"Adults",PLHIV!$F$10:$F$249,0),MATCH(R$7,PLHIV!$H$9:$AC$9,0)),FORECAST(R$7,O94:Q94,O$7:Q$7))</f>
        <v>2027160.4938271791</v>
      </c>
      <c r="S94" s="47">
        <f>IF(S$7&lt;='Algorithms &amp; Assumptions'!$C$3,INDEX(PLHIV!$H$10:$AB$249,MATCH($B94&amp;"Adults",PLHIV!$F$10:$F$249,0),MATCH(S$7,PLHIV!$H$9:$AC$9,0)),FORECAST(S$7,P94:R94,P$7:R$7))</f>
        <v>2081893.0041152537</v>
      </c>
      <c r="T94" s="47">
        <f>IF(T$7&lt;='Algorithms &amp; Assumptions'!$C$3,INDEX(PLHIV!$H$10:$AB$249,MATCH($B94&amp;"Adults",PLHIV!$F$10:$F$249,0),MATCH(T$7,PLHIV!$H$9:$AC$9,0)),FORECAST(T$7,Q94:S94,Q$7:S$7))</f>
        <v>2145404.6639232039</v>
      </c>
      <c r="U94" s="47">
        <f>IF(U$7&lt;='Algorithms &amp; Assumptions'!$C$3,INDEX(PLHIV!$H$10:$AB$249,MATCH($B94&amp;"Adults",PLHIV!$F$10:$F$249,0),MATCH(U$7,PLHIV!$H$9:$AC$9,0)),FORECAST(U$7,R94:T94,R$7:T$7))</f>
        <v>2203063.5573845655</v>
      </c>
      <c r="V94" s="47">
        <f>IF(V$7&lt;='Algorithms &amp; Assumptions'!$C$3,INDEX(PLHIV!$H$10:$AB$249,MATCH($B94&amp;"Adults",PLHIV!$F$10:$F$249,0),MATCH(V$7,PLHIV!$H$9:$AC$9,0)),FORECAST(V$7,S94:U94,S$7:U$7))</f>
        <v>2264624.2950769961</v>
      </c>
      <c r="W94" s="47">
        <f>IF(W$7&lt;='Algorithms &amp; Assumptions'!$C$3,INDEX(PLHIV!$H$10:$AB$249,MATCH($B94&amp;"Adults",PLHIV!$F$10:$F$249,0),MATCH(W$7,PLHIV!$H$9:$AC$9,0)),FORECAST(W$7,T94:V94,T$7:V$7))</f>
        <v>2323583.8032820523</v>
      </c>
    </row>
    <row r="95" spans="2:23" x14ac:dyDescent="0.35">
      <c r="B95" s="18" t="str">
        <f>Countries!B91</f>
        <v>Pakistan</v>
      </c>
      <c r="C95" s="47">
        <f>IF(C$7&lt;='Algorithms &amp; Assumptions'!$C$3,INDEX(PLHIV!$H$10:$AB$249,MATCH($B95&amp;"Adults",PLHIV!$F$10:$F$249,0),MATCH(C$7,PLHIV!$H$9:$AC$9,0)),"N/A")</f>
        <v>74000</v>
      </c>
      <c r="D95" s="47">
        <f>IF(D$7&lt;='Algorithms &amp; Assumptions'!$C$3,INDEX(PLHIV!$H$10:$AB$249,MATCH($B95&amp;"Adults",PLHIV!$F$10:$F$249,0),MATCH(D$7,PLHIV!$H$9:$AC$9,0)),"N/A")</f>
        <v>85000</v>
      </c>
      <c r="E95" s="47">
        <f>IF(E$7&lt;='Algorithms &amp; Assumptions'!$C$3,INDEX(PLHIV!$H$10:$AB$249,MATCH($B95&amp;"Adults",PLHIV!$F$10:$F$249,0),MATCH(E$7,PLHIV!$H$9:$AC$9,0)),"N/A")</f>
        <v>97000</v>
      </c>
      <c r="F95" s="47">
        <f>IF(F$7&lt;='Algorithms &amp; Assumptions'!$C$3,INDEX(PLHIV!$H$10:$AB$249,MATCH($B95&amp;"Adults",PLHIV!$F$10:$F$249,0),MATCH(F$7,PLHIV!$H$9:$AC$9,0)),"N/A")</f>
        <v>110000</v>
      </c>
      <c r="G95" s="47">
        <f>IF(G$7&lt;='Algorithms &amp; Assumptions'!$C$3,INDEX(PLHIV!$H$10:$AB$249,MATCH($B95&amp;"Adults",PLHIV!$F$10:$F$249,0),MATCH(G$7,PLHIV!$H$9:$AC$9,0)),FORECAST(G$7,D95:F95,D$7:F$7))</f>
        <v>120000</v>
      </c>
      <c r="H95" s="47">
        <f>IF(H$7&lt;='Algorithms &amp; Assumptions'!$C$3,INDEX(PLHIV!$H$10:$AB$249,MATCH($B95&amp;"Adults",PLHIV!$F$10:$F$249,0),MATCH(H$7,PLHIV!$H$9:$AC$9,0)),FORECAST(H$7,E95:G95,E$7:G$7))</f>
        <v>140000</v>
      </c>
      <c r="I95" s="47">
        <f>IF(I$7&lt;='Algorithms &amp; Assumptions'!$C$3,INDEX(PLHIV!$H$10:$AB$249,MATCH($B95&amp;"Adults",PLHIV!$F$10:$F$249,0),MATCH(I$7,PLHIV!$H$9:$AC$9,0)),FORECAST(I$7,F95:H95,F$7:H$7))</f>
        <v>150000</v>
      </c>
      <c r="J95" s="47">
        <f>IF(J$7&lt;='Algorithms &amp; Assumptions'!$C$3,INDEX(PLHIV!$H$10:$AB$249,MATCH($B95&amp;"Adults",PLHIV!$F$10:$F$249,0),MATCH(J$7,PLHIV!$H$9:$AC$9,0)),FORECAST(J$7,G95:I95,G$7:I$7))</f>
        <v>160000</v>
      </c>
      <c r="K95" s="47">
        <f>IF(K$7&lt;='Algorithms &amp; Assumptions'!$C$3,INDEX(PLHIV!$H$10:$AB$249,MATCH($B95&amp;"Adults",PLHIV!$F$10:$F$249,0),MATCH(K$7,PLHIV!$H$9:$AC$9,0)),FORECAST(K$7,H95:J95,H$7:J$7))</f>
        <v>180000</v>
      </c>
      <c r="L95" s="47">
        <f>IF(L$7&lt;='Algorithms &amp; Assumptions'!$C$3,INDEX(PLHIV!$H$10:$AB$249,MATCH($B95&amp;"Adults",PLHIV!$F$10:$F$249,0),MATCH(L$7,PLHIV!$H$9:$AC$9,0)),FORECAST(L$7,I95:K95,I$7:K$7))</f>
        <v>200000</v>
      </c>
      <c r="M95" s="47">
        <f>IF(M$7&lt;='Algorithms &amp; Assumptions'!$C$3,INDEX(PLHIV!$H$10:$AB$249,MATCH($B95&amp;"Adults",PLHIV!$F$10:$F$249,0),MATCH(M$7,PLHIV!$H$9:$AC$9,0)),FORECAST(M$7,J95:L95,J$7:L$7))</f>
        <v>220000</v>
      </c>
      <c r="N95" s="47">
        <f>IF(N$7&lt;='Algorithms &amp; Assumptions'!$C$3,INDEX(PLHIV!$H$10:$AB$249,MATCH($B95&amp;"Adults",PLHIV!$F$10:$F$249,0),MATCH(N$7,PLHIV!$H$9:$AC$9,0)),FORECAST(N$7,K95:M95,K$7:M$7))</f>
        <v>240000</v>
      </c>
      <c r="O95" s="47">
        <f>IF(O$7&lt;='Algorithms &amp; Assumptions'!$C$3,INDEX(PLHIV!$H$10:$AB$249,MATCH($B95&amp;"Adults",PLHIV!$F$10:$F$249,0),MATCH(O$7,PLHIV!$H$9:$AC$9,0)),FORECAST(O$7,L95:N95,L$7:N$7))</f>
        <v>260000</v>
      </c>
      <c r="P95" s="47">
        <f>IF(P$7&lt;='Algorithms &amp; Assumptions'!$C$3,INDEX(PLHIV!$H$10:$AB$249,MATCH($B95&amp;"Adults",PLHIV!$F$10:$F$249,0),MATCH(P$7,PLHIV!$H$9:$AC$9,0)),FORECAST(P$7,M95:O95,M$7:O$7))</f>
        <v>280000</v>
      </c>
      <c r="Q95" s="47">
        <f>IF(Q$7&lt;='Algorithms &amp; Assumptions'!$C$3,INDEX(PLHIV!$H$10:$AB$249,MATCH($B95&amp;"Adults",PLHIV!$F$10:$F$249,0),MATCH(Q$7,PLHIV!$H$9:$AC$9,0)),FORECAST(Q$7,N95:P95,N$7:P$7))</f>
        <v>300000</v>
      </c>
      <c r="R95" s="47">
        <f>IF(R$7&lt;='Algorithms &amp; Assumptions'!$C$3,INDEX(PLHIV!$H$10:$AB$249,MATCH($B95&amp;"Adults",PLHIV!$F$10:$F$249,0),MATCH(R$7,PLHIV!$H$9:$AC$9,0)),FORECAST(R$7,O95:Q95,O$7:Q$7))</f>
        <v>320000</v>
      </c>
      <c r="S95" s="47">
        <f>IF(S$7&lt;='Algorithms &amp; Assumptions'!$C$3,INDEX(PLHIV!$H$10:$AB$249,MATCH($B95&amp;"Adults",PLHIV!$F$10:$F$249,0),MATCH(S$7,PLHIV!$H$9:$AC$9,0)),FORECAST(S$7,P95:R95,P$7:R$7))</f>
        <v>340000</v>
      </c>
      <c r="T95" s="47">
        <f>IF(T$7&lt;='Algorithms &amp; Assumptions'!$C$3,INDEX(PLHIV!$H$10:$AB$249,MATCH($B95&amp;"Adults",PLHIV!$F$10:$F$249,0),MATCH(T$7,PLHIV!$H$9:$AC$9,0)),FORECAST(T$7,Q95:S95,Q$7:S$7))</f>
        <v>360000</v>
      </c>
      <c r="U95" s="47">
        <f>IF(U$7&lt;='Algorithms &amp; Assumptions'!$C$3,INDEX(PLHIV!$H$10:$AB$249,MATCH($B95&amp;"Adults",PLHIV!$F$10:$F$249,0),MATCH(U$7,PLHIV!$H$9:$AC$9,0)),FORECAST(U$7,R95:T95,R$7:T$7))</f>
        <v>380000</v>
      </c>
      <c r="V95" s="47">
        <f>IF(V$7&lt;='Algorithms &amp; Assumptions'!$C$3,INDEX(PLHIV!$H$10:$AB$249,MATCH($B95&amp;"Adults",PLHIV!$F$10:$F$249,0),MATCH(V$7,PLHIV!$H$9:$AC$9,0)),FORECAST(V$7,S95:U95,S$7:U$7))</f>
        <v>400000</v>
      </c>
      <c r="W95" s="47">
        <f>IF(W$7&lt;='Algorithms &amp; Assumptions'!$C$3,INDEX(PLHIV!$H$10:$AB$249,MATCH($B95&amp;"Adults",PLHIV!$F$10:$F$249,0),MATCH(W$7,PLHIV!$H$9:$AC$9,0)),FORECAST(W$7,T95:V95,T$7:V$7))</f>
        <v>420000</v>
      </c>
    </row>
    <row r="96" spans="2:23" x14ac:dyDescent="0.35">
      <c r="B96" s="18" t="str">
        <f>Countries!B92</f>
        <v>Papua New Guinea</v>
      </c>
      <c r="C96" s="47">
        <f>IF(C$7&lt;='Algorithms &amp; Assumptions'!$C$3,INDEX(PLHIV!$H$10:$AB$249,MATCH($B96&amp;"Adults",PLHIV!$F$10:$F$249,0),MATCH(C$7,PLHIV!$H$9:$AC$9,0)),"N/A")</f>
        <v>32000</v>
      </c>
      <c r="D96" s="47">
        <f>IF(D$7&lt;='Algorithms &amp; Assumptions'!$C$3,INDEX(PLHIV!$H$10:$AB$249,MATCH($B96&amp;"Adults",PLHIV!$F$10:$F$249,0),MATCH(D$7,PLHIV!$H$9:$AC$9,0)),"N/A")</f>
        <v>34000</v>
      </c>
      <c r="E96" s="47">
        <f>IF(E$7&lt;='Algorithms &amp; Assumptions'!$C$3,INDEX(PLHIV!$H$10:$AB$249,MATCH($B96&amp;"Adults",PLHIV!$F$10:$F$249,0),MATCH(E$7,PLHIV!$H$9:$AC$9,0)),"N/A")</f>
        <v>36000</v>
      </c>
      <c r="F96" s="47">
        <f>IF(F$7&lt;='Algorithms &amp; Assumptions'!$C$3,INDEX(PLHIV!$H$10:$AB$249,MATCH($B96&amp;"Adults",PLHIV!$F$10:$F$249,0),MATCH(F$7,PLHIV!$H$9:$AC$9,0)),"N/A")</f>
        <v>37000</v>
      </c>
      <c r="G96" s="47">
        <f>IF(G$7&lt;='Algorithms &amp; Assumptions'!$C$3,INDEX(PLHIV!$H$10:$AB$249,MATCH($B96&amp;"Adults",PLHIV!$F$10:$F$249,0),MATCH(G$7,PLHIV!$H$9:$AC$9,0)),FORECAST(G$7,D96:F96,D$7:F$7))</f>
        <v>39000</v>
      </c>
      <c r="H96" s="47">
        <f>IF(H$7&lt;='Algorithms &amp; Assumptions'!$C$3,INDEX(PLHIV!$H$10:$AB$249,MATCH($B96&amp;"Adults",PLHIV!$F$10:$F$249,0),MATCH(H$7,PLHIV!$H$9:$AC$9,0)),FORECAST(H$7,E96:G96,E$7:G$7))</f>
        <v>42000</v>
      </c>
      <c r="I96" s="47">
        <f>IF(I$7&lt;='Algorithms &amp; Assumptions'!$C$3,INDEX(PLHIV!$H$10:$AB$249,MATCH($B96&amp;"Adults",PLHIV!$F$10:$F$249,0),MATCH(I$7,PLHIV!$H$9:$AC$9,0)),FORECAST(I$7,F96:H96,F$7:H$7))</f>
        <v>44000</v>
      </c>
      <c r="J96" s="47">
        <f>IF(J$7&lt;='Algorithms &amp; Assumptions'!$C$3,INDEX(PLHIV!$H$10:$AB$249,MATCH($B96&amp;"Adults",PLHIV!$F$10:$F$249,0),MATCH(J$7,PLHIV!$H$9:$AC$9,0)),FORECAST(J$7,G96:I96,G$7:I$7))</f>
        <v>47000</v>
      </c>
      <c r="K96" s="47">
        <f>IF(K$7&lt;='Algorithms &amp; Assumptions'!$C$3,INDEX(PLHIV!$H$10:$AB$249,MATCH($B96&amp;"Adults",PLHIV!$F$10:$F$249,0),MATCH(K$7,PLHIV!$H$9:$AC$9,0)),FORECAST(K$7,H96:J96,H$7:J$7))</f>
        <v>50000</v>
      </c>
      <c r="L96" s="47">
        <f>IF(L$7&lt;='Algorithms &amp; Assumptions'!$C$3,INDEX(PLHIV!$H$10:$AB$249,MATCH($B96&amp;"Adults",PLHIV!$F$10:$F$249,0),MATCH(L$7,PLHIV!$H$9:$AC$9,0)),FORECAST(L$7,I96:K96,I$7:K$7))</f>
        <v>54000</v>
      </c>
      <c r="M96" s="47">
        <f>IF(M$7&lt;='Algorithms &amp; Assumptions'!$C$3,INDEX(PLHIV!$H$10:$AB$249,MATCH($B96&amp;"Adults",PLHIV!$F$10:$F$249,0),MATCH(M$7,PLHIV!$H$9:$AC$9,0)),FORECAST(M$7,J96:L96,J$7:L$7))</f>
        <v>58000</v>
      </c>
      <c r="N96" s="47">
        <f>IF(N$7&lt;='Algorithms &amp; Assumptions'!$C$3,INDEX(PLHIV!$H$10:$AB$249,MATCH($B96&amp;"Adults",PLHIV!$F$10:$F$249,0),MATCH(N$7,PLHIV!$H$9:$AC$9,0)),FORECAST(N$7,K96:M96,K$7:M$7))</f>
        <v>63000</v>
      </c>
      <c r="O96" s="47">
        <f>IF(O$7&lt;='Algorithms &amp; Assumptions'!$C$3,INDEX(PLHIV!$H$10:$AB$249,MATCH($B96&amp;"Adults",PLHIV!$F$10:$F$249,0),MATCH(O$7,PLHIV!$H$9:$AC$9,0)),FORECAST(O$7,L96:N96,L$7:N$7))</f>
        <v>68000</v>
      </c>
      <c r="P96" s="47">
        <f>IF(P$7&lt;='Algorithms &amp; Assumptions'!$C$3,INDEX(PLHIV!$H$10:$AB$249,MATCH($B96&amp;"Adults",PLHIV!$F$10:$F$249,0),MATCH(P$7,PLHIV!$H$9:$AC$9,0)),FORECAST(P$7,M96:O96,M$7:O$7))</f>
        <v>73000</v>
      </c>
      <c r="Q96" s="47">
        <f>IF(Q$7&lt;='Algorithms &amp; Assumptions'!$C$3,INDEX(PLHIV!$H$10:$AB$249,MATCH($B96&amp;"Adults",PLHIV!$F$10:$F$249,0),MATCH(Q$7,PLHIV!$H$9:$AC$9,0)),FORECAST(Q$7,N96:P96,N$7:P$7))</f>
        <v>78000</v>
      </c>
      <c r="R96" s="47">
        <f>IF(R$7&lt;='Algorithms &amp; Assumptions'!$C$3,INDEX(PLHIV!$H$10:$AB$249,MATCH($B96&amp;"Adults",PLHIV!$F$10:$F$249,0),MATCH(R$7,PLHIV!$H$9:$AC$9,0)),FORECAST(R$7,O96:Q96,O$7:Q$7))</f>
        <v>83000</v>
      </c>
      <c r="S96" s="47">
        <f>IF(S$7&lt;='Algorithms &amp; Assumptions'!$C$3,INDEX(PLHIV!$H$10:$AB$249,MATCH($B96&amp;"Adults",PLHIV!$F$10:$F$249,0),MATCH(S$7,PLHIV!$H$9:$AC$9,0)),FORECAST(S$7,P96:R96,P$7:R$7))</f>
        <v>88000</v>
      </c>
      <c r="T96" s="47">
        <f>IF(T$7&lt;='Algorithms &amp; Assumptions'!$C$3,INDEX(PLHIV!$H$10:$AB$249,MATCH($B96&amp;"Adults",PLHIV!$F$10:$F$249,0),MATCH(T$7,PLHIV!$H$9:$AC$9,0)),FORECAST(T$7,Q96:S96,Q$7:S$7))</f>
        <v>93000</v>
      </c>
      <c r="U96" s="47">
        <f>IF(U$7&lt;='Algorithms &amp; Assumptions'!$C$3,INDEX(PLHIV!$H$10:$AB$249,MATCH($B96&amp;"Adults",PLHIV!$F$10:$F$249,0),MATCH(U$7,PLHIV!$H$9:$AC$9,0)),FORECAST(U$7,R96:T96,R$7:T$7))</f>
        <v>98000</v>
      </c>
      <c r="V96" s="47">
        <f>IF(V$7&lt;='Algorithms &amp; Assumptions'!$C$3,INDEX(PLHIV!$H$10:$AB$249,MATCH($B96&amp;"Adults",PLHIV!$F$10:$F$249,0),MATCH(V$7,PLHIV!$H$9:$AC$9,0)),FORECAST(V$7,S96:U96,S$7:U$7))</f>
        <v>103000</v>
      </c>
      <c r="W96" s="47">
        <f>IF(W$7&lt;='Algorithms &amp; Assumptions'!$C$3,INDEX(PLHIV!$H$10:$AB$249,MATCH($B96&amp;"Adults",PLHIV!$F$10:$F$249,0),MATCH(W$7,PLHIV!$H$9:$AC$9,0)),FORECAST(W$7,T96:V96,T$7:V$7))</f>
        <v>108000</v>
      </c>
    </row>
    <row r="97" spans="2:23" x14ac:dyDescent="0.35">
      <c r="B97" s="18" t="str">
        <f>Countries!B93</f>
        <v>Paraguay</v>
      </c>
      <c r="C97" s="47">
        <f>IF(C$7&lt;='Algorithms &amp; Assumptions'!$C$3,INDEX(PLHIV!$H$10:$AB$249,MATCH($B97&amp;"Adults",PLHIV!$F$10:$F$249,0),MATCH(C$7,PLHIV!$H$9:$AC$9,0)),"N/A")</f>
        <v>10000</v>
      </c>
      <c r="D97" s="47">
        <f>IF(D$7&lt;='Algorithms &amp; Assumptions'!$C$3,INDEX(PLHIV!$H$10:$AB$249,MATCH($B97&amp;"Adults",PLHIV!$F$10:$F$249,0),MATCH(D$7,PLHIV!$H$9:$AC$9,0)),"N/A")</f>
        <v>11000</v>
      </c>
      <c r="E97" s="47">
        <f>IF(E$7&lt;='Algorithms &amp; Assumptions'!$C$3,INDEX(PLHIV!$H$10:$AB$249,MATCH($B97&amp;"Adults",PLHIV!$F$10:$F$249,0),MATCH(E$7,PLHIV!$H$9:$AC$9,0)),"N/A")</f>
        <v>12000</v>
      </c>
      <c r="F97" s="47">
        <f>IF(F$7&lt;='Algorithms &amp; Assumptions'!$C$3,INDEX(PLHIV!$H$10:$AB$249,MATCH($B97&amp;"Adults",PLHIV!$F$10:$F$249,0),MATCH(F$7,PLHIV!$H$9:$AC$9,0)),"N/A")</f>
        <v>13000</v>
      </c>
      <c r="G97" s="47">
        <f>IF(G$7&lt;='Algorithms &amp; Assumptions'!$C$3,INDEX(PLHIV!$H$10:$AB$249,MATCH($B97&amp;"Adults",PLHIV!$F$10:$F$249,0),MATCH(G$7,PLHIV!$H$9:$AC$9,0)),FORECAST(G$7,D97:F97,D$7:F$7))</f>
        <v>14000</v>
      </c>
      <c r="H97" s="47">
        <f>IF(H$7&lt;='Algorithms &amp; Assumptions'!$C$3,INDEX(PLHIV!$H$10:$AB$249,MATCH($B97&amp;"Adults",PLHIV!$F$10:$F$249,0),MATCH(H$7,PLHIV!$H$9:$AC$9,0)),FORECAST(H$7,E97:G97,E$7:G$7))</f>
        <v>15000</v>
      </c>
      <c r="I97" s="47">
        <f>IF(I$7&lt;='Algorithms &amp; Assumptions'!$C$3,INDEX(PLHIV!$H$10:$AB$249,MATCH($B97&amp;"Adults",PLHIV!$F$10:$F$249,0),MATCH(I$7,PLHIV!$H$9:$AC$9,0)),FORECAST(I$7,F97:H97,F$7:H$7))</f>
        <v>16000</v>
      </c>
      <c r="J97" s="47">
        <f>IF(J$7&lt;='Algorithms &amp; Assumptions'!$C$3,INDEX(PLHIV!$H$10:$AB$249,MATCH($B97&amp;"Adults",PLHIV!$F$10:$F$249,0),MATCH(J$7,PLHIV!$H$9:$AC$9,0)),FORECAST(J$7,G97:I97,G$7:I$7))</f>
        <v>16000</v>
      </c>
      <c r="K97" s="47">
        <f>IF(K$7&lt;='Algorithms &amp; Assumptions'!$C$3,INDEX(PLHIV!$H$10:$AB$249,MATCH($B97&amp;"Adults",PLHIV!$F$10:$F$249,0),MATCH(K$7,PLHIV!$H$9:$AC$9,0)),FORECAST(K$7,H97:J97,H$7:J$7))</f>
        <v>17000</v>
      </c>
      <c r="L97" s="47">
        <f>IF(L$7&lt;='Algorithms &amp; Assumptions'!$C$3,INDEX(PLHIV!$H$10:$AB$249,MATCH($B97&amp;"Adults",PLHIV!$F$10:$F$249,0),MATCH(L$7,PLHIV!$H$9:$AC$9,0)),FORECAST(L$7,I97:K97,I$7:K$7))</f>
        <v>18000</v>
      </c>
      <c r="M97" s="47">
        <f>IF(M$7&lt;='Algorithms &amp; Assumptions'!$C$3,INDEX(PLHIV!$H$10:$AB$249,MATCH($B97&amp;"Adults",PLHIV!$F$10:$F$249,0),MATCH(M$7,PLHIV!$H$9:$AC$9,0)),FORECAST(M$7,J97:L97,J$7:L$7))</f>
        <v>19000</v>
      </c>
      <c r="N97" s="47">
        <f>IF(N$7&lt;='Algorithms &amp; Assumptions'!$C$3,INDEX(PLHIV!$H$10:$AB$249,MATCH($B97&amp;"Adults",PLHIV!$F$10:$F$249,0),MATCH(N$7,PLHIV!$H$9:$AC$9,0)),FORECAST(N$7,K97:M97,K$7:M$7))</f>
        <v>20000</v>
      </c>
      <c r="O97" s="47">
        <f>IF(O$7&lt;='Algorithms &amp; Assumptions'!$C$3,INDEX(PLHIV!$H$10:$AB$249,MATCH($B97&amp;"Adults",PLHIV!$F$10:$F$249,0),MATCH(O$7,PLHIV!$H$9:$AC$9,0)),FORECAST(O$7,L97:N97,L$7:N$7))</f>
        <v>21000</v>
      </c>
      <c r="P97" s="47">
        <f>IF(P$7&lt;='Algorithms &amp; Assumptions'!$C$3,INDEX(PLHIV!$H$10:$AB$249,MATCH($B97&amp;"Adults",PLHIV!$F$10:$F$249,0),MATCH(P$7,PLHIV!$H$9:$AC$9,0)),FORECAST(P$7,M97:O97,M$7:O$7))</f>
        <v>22000</v>
      </c>
      <c r="Q97" s="47">
        <f>IF(Q$7&lt;='Algorithms &amp; Assumptions'!$C$3,INDEX(PLHIV!$H$10:$AB$249,MATCH($B97&amp;"Adults",PLHIV!$F$10:$F$249,0),MATCH(Q$7,PLHIV!$H$9:$AC$9,0)),FORECAST(Q$7,N97:P97,N$7:P$7))</f>
        <v>23000</v>
      </c>
      <c r="R97" s="47">
        <f>IF(R$7&lt;='Algorithms &amp; Assumptions'!$C$3,INDEX(PLHIV!$H$10:$AB$249,MATCH($B97&amp;"Adults",PLHIV!$F$10:$F$249,0),MATCH(R$7,PLHIV!$H$9:$AC$9,0)),FORECAST(R$7,O97:Q97,O$7:Q$7))</f>
        <v>24000</v>
      </c>
      <c r="S97" s="47">
        <f>IF(S$7&lt;='Algorithms &amp; Assumptions'!$C$3,INDEX(PLHIV!$H$10:$AB$249,MATCH($B97&amp;"Adults",PLHIV!$F$10:$F$249,0),MATCH(S$7,PLHIV!$H$9:$AC$9,0)),FORECAST(S$7,P97:R97,P$7:R$7))</f>
        <v>25000</v>
      </c>
      <c r="T97" s="47">
        <f>IF(T$7&lt;='Algorithms &amp; Assumptions'!$C$3,INDEX(PLHIV!$H$10:$AB$249,MATCH($B97&amp;"Adults",PLHIV!$F$10:$F$249,0),MATCH(T$7,PLHIV!$H$9:$AC$9,0)),FORECAST(T$7,Q97:S97,Q$7:S$7))</f>
        <v>26000</v>
      </c>
      <c r="U97" s="47">
        <f>IF(U$7&lt;='Algorithms &amp; Assumptions'!$C$3,INDEX(PLHIV!$H$10:$AB$249,MATCH($B97&amp;"Adults",PLHIV!$F$10:$F$249,0),MATCH(U$7,PLHIV!$H$9:$AC$9,0)),FORECAST(U$7,R97:T97,R$7:T$7))</f>
        <v>27000</v>
      </c>
      <c r="V97" s="47">
        <f>IF(V$7&lt;='Algorithms &amp; Assumptions'!$C$3,INDEX(PLHIV!$H$10:$AB$249,MATCH($B97&amp;"Adults",PLHIV!$F$10:$F$249,0),MATCH(V$7,PLHIV!$H$9:$AC$9,0)),FORECAST(V$7,S97:U97,S$7:U$7))</f>
        <v>28000</v>
      </c>
      <c r="W97" s="47">
        <f>IF(W$7&lt;='Algorithms &amp; Assumptions'!$C$3,INDEX(PLHIV!$H$10:$AB$249,MATCH($B97&amp;"Adults",PLHIV!$F$10:$F$249,0),MATCH(W$7,PLHIV!$H$9:$AC$9,0)),FORECAST(W$7,T97:V97,T$7:V$7))</f>
        <v>29000</v>
      </c>
    </row>
    <row r="98" spans="2:23" x14ac:dyDescent="0.35">
      <c r="B98" s="18" t="str">
        <f>Countries!B94</f>
        <v>Peru</v>
      </c>
      <c r="C98" s="47">
        <f>IF(C$7&lt;='Algorithms &amp; Assumptions'!$C$3,INDEX(PLHIV!$H$10:$AB$249,MATCH($B98&amp;"Adults",PLHIV!$F$10:$F$249,0),MATCH(C$7,PLHIV!$H$9:$AC$9,0)),"N/A")</f>
        <v>67000</v>
      </c>
      <c r="D98" s="47">
        <f>IF(D$7&lt;='Algorithms &amp; Assumptions'!$C$3,INDEX(PLHIV!$H$10:$AB$249,MATCH($B98&amp;"Adults",PLHIV!$F$10:$F$249,0),MATCH(D$7,PLHIV!$H$9:$AC$9,0)),"N/A")</f>
        <v>68000</v>
      </c>
      <c r="E98" s="47">
        <f>IF(E$7&lt;='Algorithms &amp; Assumptions'!$C$3,INDEX(PLHIV!$H$10:$AB$249,MATCH($B98&amp;"Adults",PLHIV!$F$10:$F$249,0),MATCH(E$7,PLHIV!$H$9:$AC$9,0)),"N/A")</f>
        <v>69000</v>
      </c>
      <c r="F98" s="47">
        <f>IF(F$7&lt;='Algorithms &amp; Assumptions'!$C$3,INDEX(PLHIV!$H$10:$AB$249,MATCH($B98&amp;"Adults",PLHIV!$F$10:$F$249,0),MATCH(F$7,PLHIV!$H$9:$AC$9,0)),"N/A")</f>
        <v>71000</v>
      </c>
      <c r="G98" s="47">
        <f>IF(G$7&lt;='Algorithms &amp; Assumptions'!$C$3,INDEX(PLHIV!$H$10:$AB$249,MATCH($B98&amp;"Adults",PLHIV!$F$10:$F$249,0),MATCH(G$7,PLHIV!$H$9:$AC$9,0)),FORECAST(G$7,D98:F98,D$7:F$7))</f>
        <v>73000</v>
      </c>
      <c r="H98" s="47">
        <f>IF(H$7&lt;='Algorithms &amp; Assumptions'!$C$3,INDEX(PLHIV!$H$10:$AB$249,MATCH($B98&amp;"Adults",PLHIV!$F$10:$F$249,0),MATCH(H$7,PLHIV!$H$9:$AC$9,0)),FORECAST(H$7,E98:G98,E$7:G$7))</f>
        <v>75000</v>
      </c>
      <c r="I98" s="47">
        <f>IF(I$7&lt;='Algorithms &amp; Assumptions'!$C$3,INDEX(PLHIV!$H$10:$AB$249,MATCH($B98&amp;"Adults",PLHIV!$F$10:$F$249,0),MATCH(I$7,PLHIV!$H$9:$AC$9,0)),FORECAST(I$7,F98:H98,F$7:H$7))</f>
        <v>78000</v>
      </c>
      <c r="J98" s="47">
        <f>IF(J$7&lt;='Algorithms &amp; Assumptions'!$C$3,INDEX(PLHIV!$H$10:$AB$249,MATCH($B98&amp;"Adults",PLHIV!$F$10:$F$249,0),MATCH(J$7,PLHIV!$H$9:$AC$9,0)),FORECAST(J$7,G98:I98,G$7:I$7))</f>
        <v>82000</v>
      </c>
      <c r="K98" s="47">
        <f>IF(K$7&lt;='Algorithms &amp; Assumptions'!$C$3,INDEX(PLHIV!$H$10:$AB$249,MATCH($B98&amp;"Adults",PLHIV!$F$10:$F$249,0),MATCH(K$7,PLHIV!$H$9:$AC$9,0)),FORECAST(K$7,H98:J98,H$7:J$7))</f>
        <v>87000</v>
      </c>
      <c r="L98" s="47">
        <f>IF(L$7&lt;='Algorithms &amp; Assumptions'!$C$3,INDEX(PLHIV!$H$10:$AB$249,MATCH($B98&amp;"Adults",PLHIV!$F$10:$F$249,0),MATCH(L$7,PLHIV!$H$9:$AC$9,0)),FORECAST(L$7,I98:K98,I$7:K$7))</f>
        <v>92000</v>
      </c>
      <c r="M98" s="47">
        <f>IF(M$7&lt;='Algorithms &amp; Assumptions'!$C$3,INDEX(PLHIV!$H$10:$AB$249,MATCH($B98&amp;"Adults",PLHIV!$F$10:$F$249,0),MATCH(M$7,PLHIV!$H$9:$AC$9,0)),FORECAST(M$7,J98:L98,J$7:L$7))</f>
        <v>96000</v>
      </c>
      <c r="N98" s="47">
        <f>IF(N$7&lt;='Algorithms &amp; Assumptions'!$C$3,INDEX(PLHIV!$H$10:$AB$249,MATCH($B98&amp;"Adults",PLHIV!$F$10:$F$249,0),MATCH(N$7,PLHIV!$H$9:$AC$9,0)),FORECAST(N$7,K98:M98,K$7:M$7))</f>
        <v>100000</v>
      </c>
      <c r="O98" s="47">
        <f>IF(O$7&lt;='Algorithms &amp; Assumptions'!$C$3,INDEX(PLHIV!$H$10:$AB$249,MATCH($B98&amp;"Adults",PLHIV!$F$10:$F$249,0),MATCH(O$7,PLHIV!$H$9:$AC$9,0)),FORECAST(O$7,L98:N98,L$7:N$7))</f>
        <v>100000</v>
      </c>
      <c r="P98" s="47">
        <f>IF(P$7&lt;='Algorithms &amp; Assumptions'!$C$3,INDEX(PLHIV!$H$10:$AB$249,MATCH($B98&amp;"Adults",PLHIV!$F$10:$F$249,0),MATCH(P$7,PLHIV!$H$9:$AC$9,0)),FORECAST(P$7,M98:O98,M$7:O$7))</f>
        <v>102666.66666666651</v>
      </c>
      <c r="Q98" s="47">
        <f>IF(Q$7&lt;='Algorithms &amp; Assumptions'!$C$3,INDEX(PLHIV!$H$10:$AB$249,MATCH($B98&amp;"Adults",PLHIV!$F$10:$F$249,0),MATCH(Q$7,PLHIV!$H$9:$AC$9,0)),FORECAST(Q$7,N98:P98,N$7:P$7))</f>
        <v>103555.5555555555</v>
      </c>
      <c r="R98" s="47">
        <f>IF(R$7&lt;='Algorithms &amp; Assumptions'!$C$3,INDEX(PLHIV!$H$10:$AB$249,MATCH($B98&amp;"Adults",PLHIV!$F$10:$F$249,0),MATCH(R$7,PLHIV!$H$9:$AC$9,0)),FORECAST(R$7,O98:Q98,O$7:Q$7))</f>
        <v>105629.62962963013</v>
      </c>
      <c r="S98" s="47">
        <f>IF(S$7&lt;='Algorithms &amp; Assumptions'!$C$3,INDEX(PLHIV!$H$10:$AB$249,MATCH($B98&amp;"Adults",PLHIV!$F$10:$F$249,0),MATCH(S$7,PLHIV!$H$9:$AC$9,0)),FORECAST(S$7,P98:R98,P$7:R$7))</f>
        <v>106913.58024691418</v>
      </c>
      <c r="T98" s="47">
        <f>IF(T$7&lt;='Algorithms &amp; Assumptions'!$C$3,INDEX(PLHIV!$H$10:$AB$249,MATCH($B98&amp;"Adults",PLHIV!$F$10:$F$249,0),MATCH(T$7,PLHIV!$H$9:$AC$9,0)),FORECAST(T$7,Q98:S98,Q$7:S$7))</f>
        <v>108724.27983539226</v>
      </c>
      <c r="U98" s="47">
        <f>IF(U$7&lt;='Algorithms &amp; Assumptions'!$C$3,INDEX(PLHIV!$H$10:$AB$249,MATCH($B98&amp;"Adults",PLHIV!$F$10:$F$249,0),MATCH(U$7,PLHIV!$H$9:$AC$9,0)),FORECAST(U$7,R98:T98,R$7:T$7))</f>
        <v>110183.81344307447</v>
      </c>
      <c r="V98" s="47">
        <f>IF(V$7&lt;='Algorithms &amp; Assumptions'!$C$3,INDEX(PLHIV!$H$10:$AB$249,MATCH($B98&amp;"Adults",PLHIV!$F$10:$F$249,0),MATCH(V$7,PLHIV!$H$9:$AC$9,0)),FORECAST(V$7,S98:U98,S$7:U$7))</f>
        <v>111877.45770461997</v>
      </c>
      <c r="W98" s="47">
        <f>IF(W$7&lt;='Algorithms &amp; Assumptions'!$C$3,INDEX(PLHIV!$H$10:$AB$249,MATCH($B98&amp;"Adults",PLHIV!$F$10:$F$249,0),MATCH(W$7,PLHIV!$H$9:$AC$9,0)),FORECAST(W$7,T98:V98,T$7:V$7))</f>
        <v>113415.02819692343</v>
      </c>
    </row>
    <row r="99" spans="2:23" x14ac:dyDescent="0.35">
      <c r="B99" s="18" t="str">
        <f>Countries!B95</f>
        <v>Philippines</v>
      </c>
      <c r="C99" s="47">
        <f>IF(C$7&lt;='Algorithms &amp; Assumptions'!$C$3,INDEX(PLHIV!$H$10:$AB$249,MATCH($B99&amp;"Adults",PLHIV!$F$10:$F$249,0),MATCH(C$7,PLHIV!$H$9:$AC$9,0)),"N/A")</f>
        <v>17000</v>
      </c>
      <c r="D99" s="47">
        <f>IF(D$7&lt;='Algorithms &amp; Assumptions'!$C$3,INDEX(PLHIV!$H$10:$AB$249,MATCH($B99&amp;"Adults",PLHIV!$F$10:$F$249,0),MATCH(D$7,PLHIV!$H$9:$AC$9,0)),"N/A")</f>
        <v>22000</v>
      </c>
      <c r="E99" s="47">
        <f>IF(E$7&lt;='Algorithms &amp; Assumptions'!$C$3,INDEX(PLHIV!$H$10:$AB$249,MATCH($B99&amp;"Adults",PLHIV!$F$10:$F$249,0),MATCH(E$7,PLHIV!$H$9:$AC$9,0)),"N/A")</f>
        <v>28000</v>
      </c>
      <c r="F99" s="47">
        <f>IF(F$7&lt;='Algorithms &amp; Assumptions'!$C$3,INDEX(PLHIV!$H$10:$AB$249,MATCH($B99&amp;"Adults",PLHIV!$F$10:$F$249,0),MATCH(F$7,PLHIV!$H$9:$AC$9,0)),"N/A")</f>
        <v>34000</v>
      </c>
      <c r="G99" s="47">
        <f>IF(G$7&lt;='Algorithms &amp; Assumptions'!$C$3,INDEX(PLHIV!$H$10:$AB$249,MATCH($B99&amp;"Adults",PLHIV!$F$10:$F$249,0),MATCH(G$7,PLHIV!$H$9:$AC$9,0)),FORECAST(G$7,D99:F99,D$7:F$7))</f>
        <v>43000</v>
      </c>
      <c r="H99" s="47">
        <f>IF(H$7&lt;='Algorithms &amp; Assumptions'!$C$3,INDEX(PLHIV!$H$10:$AB$249,MATCH($B99&amp;"Adults",PLHIV!$F$10:$F$249,0),MATCH(H$7,PLHIV!$H$9:$AC$9,0)),FORECAST(H$7,E99:G99,E$7:G$7))</f>
        <v>52000</v>
      </c>
      <c r="I99" s="47">
        <f>IF(I$7&lt;='Algorithms &amp; Assumptions'!$C$3,INDEX(PLHIV!$H$10:$AB$249,MATCH($B99&amp;"Adults",PLHIV!$F$10:$F$249,0),MATCH(I$7,PLHIV!$H$9:$AC$9,0)),FORECAST(I$7,F99:H99,F$7:H$7))</f>
        <v>63000</v>
      </c>
      <c r="J99" s="47">
        <f>IF(J$7&lt;='Algorithms &amp; Assumptions'!$C$3,INDEX(PLHIV!$H$10:$AB$249,MATCH($B99&amp;"Adults",PLHIV!$F$10:$F$249,0),MATCH(J$7,PLHIV!$H$9:$AC$9,0)),FORECAST(J$7,G99:I99,G$7:I$7))</f>
        <v>75000</v>
      </c>
      <c r="K99" s="47">
        <f>IF(K$7&lt;='Algorithms &amp; Assumptions'!$C$3,INDEX(PLHIV!$H$10:$AB$249,MATCH($B99&amp;"Adults",PLHIV!$F$10:$F$249,0),MATCH(K$7,PLHIV!$H$9:$AC$9,0)),FORECAST(K$7,H99:J99,H$7:J$7))</f>
        <v>89000</v>
      </c>
      <c r="L99" s="47">
        <f>IF(L$7&lt;='Algorithms &amp; Assumptions'!$C$3,INDEX(PLHIV!$H$10:$AB$249,MATCH($B99&amp;"Adults",PLHIV!$F$10:$F$249,0),MATCH(L$7,PLHIV!$H$9:$AC$9,0)),FORECAST(L$7,I99:K99,I$7:K$7))</f>
        <v>100000</v>
      </c>
      <c r="M99" s="47">
        <f>IF(M$7&lt;='Algorithms &amp; Assumptions'!$C$3,INDEX(PLHIV!$H$10:$AB$249,MATCH($B99&amp;"Adults",PLHIV!$F$10:$F$249,0),MATCH(M$7,PLHIV!$H$9:$AC$9,0)),FORECAST(M$7,J99:L99,J$7:L$7))</f>
        <v>120000</v>
      </c>
      <c r="N99" s="47">
        <f>IF(N$7&lt;='Algorithms &amp; Assumptions'!$C$3,INDEX(PLHIV!$H$10:$AB$249,MATCH($B99&amp;"Adults",PLHIV!$F$10:$F$249,0),MATCH(N$7,PLHIV!$H$9:$AC$9,0)),FORECAST(N$7,K99:M99,K$7:M$7))</f>
        <v>140000</v>
      </c>
      <c r="O99" s="47">
        <f>IF(O$7&lt;='Algorithms &amp; Assumptions'!$C$3,INDEX(PLHIV!$H$10:$AB$249,MATCH($B99&amp;"Adults",PLHIV!$F$10:$F$249,0),MATCH(O$7,PLHIV!$H$9:$AC$9,0)),FORECAST(O$7,L99:N99,L$7:N$7))</f>
        <v>160000</v>
      </c>
      <c r="P99" s="47">
        <f>IF(P$7&lt;='Algorithms &amp; Assumptions'!$C$3,INDEX(PLHIV!$H$10:$AB$249,MATCH($B99&amp;"Adults",PLHIV!$F$10:$F$249,0),MATCH(P$7,PLHIV!$H$9:$AC$9,0)),FORECAST(P$7,M99:O99,M$7:O$7))</f>
        <v>180000</v>
      </c>
      <c r="Q99" s="47">
        <f>IF(Q$7&lt;='Algorithms &amp; Assumptions'!$C$3,INDEX(PLHIV!$H$10:$AB$249,MATCH($B99&amp;"Adults",PLHIV!$F$10:$F$249,0),MATCH(Q$7,PLHIV!$H$9:$AC$9,0)),FORECAST(Q$7,N99:P99,N$7:P$7))</f>
        <v>200000</v>
      </c>
      <c r="R99" s="47">
        <f>IF(R$7&lt;='Algorithms &amp; Assumptions'!$C$3,INDEX(PLHIV!$H$10:$AB$249,MATCH($B99&amp;"Adults",PLHIV!$F$10:$F$249,0),MATCH(R$7,PLHIV!$H$9:$AC$9,0)),FORECAST(R$7,O99:Q99,O$7:Q$7))</f>
        <v>220000</v>
      </c>
      <c r="S99" s="47">
        <f>IF(S$7&lt;='Algorithms &amp; Assumptions'!$C$3,INDEX(PLHIV!$H$10:$AB$249,MATCH($B99&amp;"Adults",PLHIV!$F$10:$F$249,0),MATCH(S$7,PLHIV!$H$9:$AC$9,0)),FORECAST(S$7,P99:R99,P$7:R$7))</f>
        <v>240000</v>
      </c>
      <c r="T99" s="47">
        <f>IF(T$7&lt;='Algorithms &amp; Assumptions'!$C$3,INDEX(PLHIV!$H$10:$AB$249,MATCH($B99&amp;"Adults",PLHIV!$F$10:$F$249,0),MATCH(T$7,PLHIV!$H$9:$AC$9,0)),FORECAST(T$7,Q99:S99,Q$7:S$7))</f>
        <v>260000</v>
      </c>
      <c r="U99" s="47">
        <f>IF(U$7&lt;='Algorithms &amp; Assumptions'!$C$3,INDEX(PLHIV!$H$10:$AB$249,MATCH($B99&amp;"Adults",PLHIV!$F$10:$F$249,0),MATCH(U$7,PLHIV!$H$9:$AC$9,0)),FORECAST(U$7,R99:T99,R$7:T$7))</f>
        <v>280000</v>
      </c>
      <c r="V99" s="47">
        <f>IF(V$7&lt;='Algorithms &amp; Assumptions'!$C$3,INDEX(PLHIV!$H$10:$AB$249,MATCH($B99&amp;"Adults",PLHIV!$F$10:$F$249,0),MATCH(V$7,PLHIV!$H$9:$AC$9,0)),FORECAST(V$7,S99:U99,S$7:U$7))</f>
        <v>300000</v>
      </c>
      <c r="W99" s="47">
        <f>IF(W$7&lt;='Algorithms &amp; Assumptions'!$C$3,INDEX(PLHIV!$H$10:$AB$249,MATCH($B99&amp;"Adults",PLHIV!$F$10:$F$249,0),MATCH(W$7,PLHIV!$H$9:$AC$9,0)),FORECAST(W$7,T99:V99,T$7:V$7))</f>
        <v>320000</v>
      </c>
    </row>
    <row r="100" spans="2:23" x14ac:dyDescent="0.35">
      <c r="B100" s="18" t="str">
        <f>Countries!B96</f>
        <v>Russia</v>
      </c>
      <c r="C100" s="47">
        <f>IF(C$7&lt;='Algorithms &amp; Assumptions'!$C$3,INDEX(PLHIV!$H$10:$AB$249,MATCH($B100&amp;"Adults",PLHIV!$F$10:$F$249,0),MATCH(C$7,PLHIV!$H$9:$AC$9,0)),"N/A")</f>
        <v>0</v>
      </c>
      <c r="D100" s="47">
        <f>IF(D$7&lt;='Algorithms &amp; Assumptions'!$C$3,INDEX(PLHIV!$H$10:$AB$249,MATCH($B100&amp;"Adults",PLHIV!$F$10:$F$249,0),MATCH(D$7,PLHIV!$H$9:$AC$9,0)),"N/A")</f>
        <v>0</v>
      </c>
      <c r="E100" s="47">
        <f>IF(E$7&lt;='Algorithms &amp; Assumptions'!$C$3,INDEX(PLHIV!$H$10:$AB$249,MATCH($B100&amp;"Adults",PLHIV!$F$10:$F$249,0),MATCH(E$7,PLHIV!$H$9:$AC$9,0)),"N/A")</f>
        <v>0</v>
      </c>
      <c r="F100" s="47">
        <f>IF(F$7&lt;='Algorithms &amp; Assumptions'!$C$3,INDEX(PLHIV!$H$10:$AB$249,MATCH($B100&amp;"Adults",PLHIV!$F$10:$F$249,0),MATCH(F$7,PLHIV!$H$9:$AC$9,0)),"N/A")</f>
        <v>0</v>
      </c>
      <c r="G100" s="47">
        <f>IF(G$7&lt;='Algorithms &amp; Assumptions'!$C$3,INDEX(PLHIV!$H$10:$AB$249,MATCH($B100&amp;"Adults",PLHIV!$F$10:$F$249,0),MATCH(G$7,PLHIV!$H$9:$AC$9,0)),FORECAST(G$7,D100:F100,D$7:F$7))</f>
        <v>0</v>
      </c>
      <c r="H100" s="47">
        <f>IF(H$7&lt;='Algorithms &amp; Assumptions'!$C$3,INDEX(PLHIV!$H$10:$AB$249,MATCH($B100&amp;"Adults",PLHIV!$F$10:$F$249,0),MATCH(H$7,PLHIV!$H$9:$AC$9,0)),FORECAST(H$7,E100:G100,E$7:G$7))</f>
        <v>0</v>
      </c>
      <c r="I100" s="47">
        <f>IF(I$7&lt;='Algorithms &amp; Assumptions'!$C$3,INDEX(PLHIV!$H$10:$AB$249,MATCH($B100&amp;"Adults",PLHIV!$F$10:$F$249,0),MATCH(I$7,PLHIV!$H$9:$AC$9,0)),FORECAST(I$7,F100:H100,F$7:H$7))</f>
        <v>0</v>
      </c>
      <c r="J100" s="47">
        <f>IF(J$7&lt;='Algorithms &amp; Assumptions'!$C$3,INDEX(PLHIV!$H$10:$AB$249,MATCH($B100&amp;"Adults",PLHIV!$F$10:$F$249,0),MATCH(J$7,PLHIV!$H$9:$AC$9,0)),FORECAST(J$7,G100:I100,G$7:I$7))</f>
        <v>0</v>
      </c>
      <c r="K100" s="47">
        <f>IF(K$7&lt;='Algorithms &amp; Assumptions'!$C$3,INDEX(PLHIV!$H$10:$AB$249,MATCH($B100&amp;"Adults",PLHIV!$F$10:$F$249,0),MATCH(K$7,PLHIV!$H$9:$AC$9,0)),FORECAST(K$7,H100:J100,H$7:J$7))</f>
        <v>0</v>
      </c>
      <c r="L100" s="47">
        <f>IF(L$7&lt;='Algorithms &amp; Assumptions'!$C$3,INDEX(PLHIV!$H$10:$AB$249,MATCH($B100&amp;"Adults",PLHIV!$F$10:$F$249,0),MATCH(L$7,PLHIV!$H$9:$AC$9,0)),FORECAST(L$7,I100:K100,I$7:K$7))</f>
        <v>0</v>
      </c>
      <c r="M100" s="47">
        <f>IF(M$7&lt;='Algorithms &amp; Assumptions'!$C$3,INDEX(PLHIV!$H$10:$AB$249,MATCH($B100&amp;"Adults",PLHIV!$F$10:$F$249,0),MATCH(M$7,PLHIV!$H$9:$AC$9,0)),FORECAST(M$7,J100:L100,J$7:L$7))</f>
        <v>0</v>
      </c>
      <c r="N100" s="47">
        <f>IF(N$7&lt;='Algorithms &amp; Assumptions'!$C$3,INDEX(PLHIV!$H$10:$AB$249,MATCH($B100&amp;"Adults",PLHIV!$F$10:$F$249,0),MATCH(N$7,PLHIV!$H$9:$AC$9,0)),FORECAST(N$7,K100:M100,K$7:M$7))</f>
        <v>0</v>
      </c>
      <c r="O100" s="47">
        <f>IF(O$7&lt;='Algorithms &amp; Assumptions'!$C$3,INDEX(PLHIV!$H$10:$AB$249,MATCH($B100&amp;"Adults",PLHIV!$F$10:$F$249,0),MATCH(O$7,PLHIV!$H$9:$AC$9,0)),FORECAST(O$7,L100:N100,L$7:N$7))</f>
        <v>0</v>
      </c>
      <c r="P100" s="47">
        <f>IF(P$7&lt;='Algorithms &amp; Assumptions'!$C$3,INDEX(PLHIV!$H$10:$AB$249,MATCH($B100&amp;"Adults",PLHIV!$F$10:$F$249,0),MATCH(P$7,PLHIV!$H$9:$AC$9,0)),FORECAST(P$7,M100:O100,M$7:O$7))</f>
        <v>0</v>
      </c>
      <c r="Q100" s="47">
        <f>IF(Q$7&lt;='Algorithms &amp; Assumptions'!$C$3,INDEX(PLHIV!$H$10:$AB$249,MATCH($B100&amp;"Adults",PLHIV!$F$10:$F$249,0),MATCH(Q$7,PLHIV!$H$9:$AC$9,0)),FORECAST(Q$7,N100:P100,N$7:P$7))</f>
        <v>0</v>
      </c>
      <c r="R100" s="47">
        <f>IF(R$7&lt;='Algorithms &amp; Assumptions'!$C$3,INDEX(PLHIV!$H$10:$AB$249,MATCH($B100&amp;"Adults",PLHIV!$F$10:$F$249,0),MATCH(R$7,PLHIV!$H$9:$AC$9,0)),FORECAST(R$7,O100:Q100,O$7:Q$7))</f>
        <v>0</v>
      </c>
      <c r="S100" s="47">
        <f>IF(S$7&lt;='Algorithms &amp; Assumptions'!$C$3,INDEX(PLHIV!$H$10:$AB$249,MATCH($B100&amp;"Adults",PLHIV!$F$10:$F$249,0),MATCH(S$7,PLHIV!$H$9:$AC$9,0)),FORECAST(S$7,P100:R100,P$7:R$7))</f>
        <v>0</v>
      </c>
      <c r="T100" s="47">
        <f>IF(T$7&lt;='Algorithms &amp; Assumptions'!$C$3,INDEX(PLHIV!$H$10:$AB$249,MATCH($B100&amp;"Adults",PLHIV!$F$10:$F$249,0),MATCH(T$7,PLHIV!$H$9:$AC$9,0)),FORECAST(T$7,Q100:S100,Q$7:S$7))</f>
        <v>0</v>
      </c>
      <c r="U100" s="47">
        <f>IF(U$7&lt;='Algorithms &amp; Assumptions'!$C$3,INDEX(PLHIV!$H$10:$AB$249,MATCH($B100&amp;"Adults",PLHIV!$F$10:$F$249,0),MATCH(U$7,PLHIV!$H$9:$AC$9,0)),FORECAST(U$7,R100:T100,R$7:T$7))</f>
        <v>0</v>
      </c>
      <c r="V100" s="47">
        <f>IF(V$7&lt;='Algorithms &amp; Assumptions'!$C$3,INDEX(PLHIV!$H$10:$AB$249,MATCH($B100&amp;"Adults",PLHIV!$F$10:$F$249,0),MATCH(V$7,PLHIV!$H$9:$AC$9,0)),FORECAST(V$7,S100:U100,S$7:U$7))</f>
        <v>0</v>
      </c>
      <c r="W100" s="47">
        <f>IF(W$7&lt;='Algorithms &amp; Assumptions'!$C$3,INDEX(PLHIV!$H$10:$AB$249,MATCH($B100&amp;"Adults",PLHIV!$F$10:$F$249,0),MATCH(W$7,PLHIV!$H$9:$AC$9,0)),FORECAST(W$7,T100:V100,T$7:V$7))</f>
        <v>0</v>
      </c>
    </row>
    <row r="101" spans="2:23" x14ac:dyDescent="0.35">
      <c r="B101" s="18" t="str">
        <f>Countries!B97</f>
        <v>Rwanda</v>
      </c>
      <c r="C101" s="47">
        <f>IF(C$7&lt;='Algorithms &amp; Assumptions'!$C$3,INDEX(PLHIV!$H$10:$AB$249,MATCH($B101&amp;"Adults",PLHIV!$F$10:$F$249,0),MATCH(C$7,PLHIV!$H$9:$AC$9,0)),"N/A")</f>
        <v>210000</v>
      </c>
      <c r="D101" s="47">
        <f>IF(D$7&lt;='Algorithms &amp; Assumptions'!$C$3,INDEX(PLHIV!$H$10:$AB$249,MATCH($B101&amp;"Adults",PLHIV!$F$10:$F$249,0),MATCH(D$7,PLHIV!$H$9:$AC$9,0)),"N/A")</f>
        <v>210000</v>
      </c>
      <c r="E101" s="47">
        <f>IF(E$7&lt;='Algorithms &amp; Assumptions'!$C$3,INDEX(PLHIV!$H$10:$AB$249,MATCH($B101&amp;"Adults",PLHIV!$F$10:$F$249,0),MATCH(E$7,PLHIV!$H$9:$AC$9,0)),"N/A")</f>
        <v>210000</v>
      </c>
      <c r="F101" s="47">
        <f>IF(F$7&lt;='Algorithms &amp; Assumptions'!$C$3,INDEX(PLHIV!$H$10:$AB$249,MATCH($B101&amp;"Adults",PLHIV!$F$10:$F$249,0),MATCH(F$7,PLHIV!$H$9:$AC$9,0)),"N/A")</f>
        <v>220000</v>
      </c>
      <c r="G101" s="47">
        <f>IF(G$7&lt;='Algorithms &amp; Assumptions'!$C$3,INDEX(PLHIV!$H$10:$AB$249,MATCH($B101&amp;"Adults",PLHIV!$F$10:$F$249,0),MATCH(G$7,PLHIV!$H$9:$AC$9,0)),FORECAST(G$7,D101:F101,D$7:F$7))</f>
        <v>220000</v>
      </c>
      <c r="H101" s="47">
        <f>IF(H$7&lt;='Algorithms &amp; Assumptions'!$C$3,INDEX(PLHIV!$H$10:$AB$249,MATCH($B101&amp;"Adults",PLHIV!$F$10:$F$249,0),MATCH(H$7,PLHIV!$H$9:$AC$9,0)),FORECAST(H$7,E101:G101,E$7:G$7))</f>
        <v>220000</v>
      </c>
      <c r="I101" s="47">
        <f>IF(I$7&lt;='Algorithms &amp; Assumptions'!$C$3,INDEX(PLHIV!$H$10:$AB$249,MATCH($B101&amp;"Adults",PLHIV!$F$10:$F$249,0),MATCH(I$7,PLHIV!$H$9:$AC$9,0)),FORECAST(I$7,F101:H101,F$7:H$7))</f>
        <v>220000</v>
      </c>
      <c r="J101" s="47">
        <f>IF(J$7&lt;='Algorithms &amp; Assumptions'!$C$3,INDEX(PLHIV!$H$10:$AB$249,MATCH($B101&amp;"Adults",PLHIV!$F$10:$F$249,0),MATCH(J$7,PLHIV!$H$9:$AC$9,0)),FORECAST(J$7,G101:I101,G$7:I$7))</f>
        <v>230000</v>
      </c>
      <c r="K101" s="47">
        <f>IF(K$7&lt;='Algorithms &amp; Assumptions'!$C$3,INDEX(PLHIV!$H$10:$AB$249,MATCH($B101&amp;"Adults",PLHIV!$F$10:$F$249,0),MATCH(K$7,PLHIV!$H$9:$AC$9,0)),FORECAST(K$7,H101:J101,H$7:J$7))</f>
        <v>230000</v>
      </c>
      <c r="L101" s="47">
        <f>IF(L$7&lt;='Algorithms &amp; Assumptions'!$C$3,INDEX(PLHIV!$H$10:$AB$249,MATCH($B101&amp;"Adults",PLHIV!$F$10:$F$249,0),MATCH(L$7,PLHIV!$H$9:$AC$9,0)),FORECAST(L$7,I101:K101,I$7:K$7))</f>
        <v>230000</v>
      </c>
      <c r="M101" s="47">
        <f>IF(M$7&lt;='Algorithms &amp; Assumptions'!$C$3,INDEX(PLHIV!$H$10:$AB$249,MATCH($B101&amp;"Adults",PLHIV!$F$10:$F$249,0),MATCH(M$7,PLHIV!$H$9:$AC$9,0)),FORECAST(M$7,J101:L101,J$7:L$7))</f>
        <v>230000</v>
      </c>
      <c r="N101" s="47">
        <f>IF(N$7&lt;='Algorithms &amp; Assumptions'!$C$3,INDEX(PLHIV!$H$10:$AB$249,MATCH($B101&amp;"Adults",PLHIV!$F$10:$F$249,0),MATCH(N$7,PLHIV!$H$9:$AC$9,0)),FORECAST(N$7,K101:M101,K$7:M$7))</f>
        <v>230000</v>
      </c>
      <c r="O101" s="47">
        <f>IF(O$7&lt;='Algorithms &amp; Assumptions'!$C$3,INDEX(PLHIV!$H$10:$AB$249,MATCH($B101&amp;"Adults",PLHIV!$F$10:$F$249,0),MATCH(O$7,PLHIV!$H$9:$AC$9,0)),FORECAST(O$7,L101:N101,L$7:N$7))</f>
        <v>230000</v>
      </c>
      <c r="P101" s="47">
        <f>IF(P$7&lt;='Algorithms &amp; Assumptions'!$C$3,INDEX(PLHIV!$H$10:$AB$249,MATCH($B101&amp;"Adults",PLHIV!$F$10:$F$249,0),MATCH(P$7,PLHIV!$H$9:$AC$9,0)),FORECAST(P$7,M101:O101,M$7:O$7))</f>
        <v>230000</v>
      </c>
      <c r="Q101" s="47">
        <f>IF(Q$7&lt;='Algorithms &amp; Assumptions'!$C$3,INDEX(PLHIV!$H$10:$AB$249,MATCH($B101&amp;"Adults",PLHIV!$F$10:$F$249,0),MATCH(Q$7,PLHIV!$H$9:$AC$9,0)),FORECAST(Q$7,N101:P101,N$7:P$7))</f>
        <v>230000</v>
      </c>
      <c r="R101" s="47">
        <f>IF(R$7&lt;='Algorithms &amp; Assumptions'!$C$3,INDEX(PLHIV!$H$10:$AB$249,MATCH($B101&amp;"Adults",PLHIV!$F$10:$F$249,0),MATCH(R$7,PLHIV!$H$9:$AC$9,0)),FORECAST(R$7,O101:Q101,O$7:Q$7))</f>
        <v>230000</v>
      </c>
      <c r="S101" s="47">
        <f>IF(S$7&lt;='Algorithms &amp; Assumptions'!$C$3,INDEX(PLHIV!$H$10:$AB$249,MATCH($B101&amp;"Adults",PLHIV!$F$10:$F$249,0),MATCH(S$7,PLHIV!$H$9:$AC$9,0)),FORECAST(S$7,P101:R101,P$7:R$7))</f>
        <v>230000</v>
      </c>
      <c r="T101" s="47">
        <f>IF(T$7&lt;='Algorithms &amp; Assumptions'!$C$3,INDEX(PLHIV!$H$10:$AB$249,MATCH($B101&amp;"Adults",PLHIV!$F$10:$F$249,0),MATCH(T$7,PLHIV!$H$9:$AC$9,0)),FORECAST(T$7,Q101:S101,Q$7:S$7))</f>
        <v>230000</v>
      </c>
      <c r="U101" s="47">
        <f>IF(U$7&lt;='Algorithms &amp; Assumptions'!$C$3,INDEX(PLHIV!$H$10:$AB$249,MATCH($B101&amp;"Adults",PLHIV!$F$10:$F$249,0),MATCH(U$7,PLHIV!$H$9:$AC$9,0)),FORECAST(U$7,R101:T101,R$7:T$7))</f>
        <v>230000</v>
      </c>
      <c r="V101" s="47">
        <f>IF(V$7&lt;='Algorithms &amp; Assumptions'!$C$3,INDEX(PLHIV!$H$10:$AB$249,MATCH($B101&amp;"Adults",PLHIV!$F$10:$F$249,0),MATCH(V$7,PLHIV!$H$9:$AC$9,0)),FORECAST(V$7,S101:U101,S$7:U$7))</f>
        <v>230000</v>
      </c>
      <c r="W101" s="47">
        <f>IF(W$7&lt;='Algorithms &amp; Assumptions'!$C$3,INDEX(PLHIV!$H$10:$AB$249,MATCH($B101&amp;"Adults",PLHIV!$F$10:$F$249,0),MATCH(W$7,PLHIV!$H$9:$AC$9,0)),FORECAST(W$7,T101:V101,T$7:V$7))</f>
        <v>230000</v>
      </c>
    </row>
    <row r="102" spans="2:23" x14ac:dyDescent="0.35">
      <c r="B102" s="18" t="str">
        <f>Countries!B98</f>
        <v>S.Tome&amp;Principe</v>
      </c>
      <c r="C102" s="47">
        <f>IF(C$7&lt;='Algorithms &amp; Assumptions'!$C$3,INDEX(PLHIV!$H$10:$AB$249,MATCH($B102&amp;"Adults",PLHIV!$F$10:$F$249,0),MATCH(C$7,PLHIV!$H$9:$AC$9,0)),"N/A")</f>
        <v>1400</v>
      </c>
      <c r="D102" s="47">
        <f>IF(D$7&lt;='Algorithms &amp; Assumptions'!$C$3,INDEX(PLHIV!$H$10:$AB$249,MATCH($B102&amp;"Adults",PLHIV!$F$10:$F$249,0),MATCH(D$7,PLHIV!$H$9:$AC$9,0)),"N/A")</f>
        <v>1300</v>
      </c>
      <c r="E102" s="47">
        <f>IF(E$7&lt;='Algorithms &amp; Assumptions'!$C$3,INDEX(PLHIV!$H$10:$AB$249,MATCH($B102&amp;"Adults",PLHIV!$F$10:$F$249,0),MATCH(E$7,PLHIV!$H$9:$AC$9,0)),"N/A")</f>
        <v>1300</v>
      </c>
      <c r="F102" s="47">
        <f>IF(F$7&lt;='Algorithms &amp; Assumptions'!$C$3,INDEX(PLHIV!$H$10:$AB$249,MATCH($B102&amp;"Adults",PLHIV!$F$10:$F$249,0),MATCH(F$7,PLHIV!$H$9:$AC$9,0)),"N/A")</f>
        <v>1200</v>
      </c>
      <c r="G102" s="47">
        <f>IF(G$7&lt;='Algorithms &amp; Assumptions'!$C$3,INDEX(PLHIV!$H$10:$AB$249,MATCH($B102&amp;"Adults",PLHIV!$F$10:$F$249,0),MATCH(G$7,PLHIV!$H$9:$AC$9,0)),FORECAST(G$7,D102:F102,D$7:F$7))</f>
        <v>1200</v>
      </c>
      <c r="H102" s="47">
        <f>IF(H$7&lt;='Algorithms &amp; Assumptions'!$C$3,INDEX(PLHIV!$H$10:$AB$249,MATCH($B102&amp;"Adults",PLHIV!$F$10:$F$249,0),MATCH(H$7,PLHIV!$H$9:$AC$9,0)),FORECAST(H$7,E102:G102,E$7:G$7))</f>
        <v>1100</v>
      </c>
      <c r="I102" s="47">
        <f>IF(I$7&lt;='Algorithms &amp; Assumptions'!$C$3,INDEX(PLHIV!$H$10:$AB$249,MATCH($B102&amp;"Adults",PLHIV!$F$10:$F$249,0),MATCH(I$7,PLHIV!$H$9:$AC$9,0)),FORECAST(I$7,F102:H102,F$7:H$7))</f>
        <v>1100</v>
      </c>
      <c r="J102" s="47">
        <f>IF(J$7&lt;='Algorithms &amp; Assumptions'!$C$3,INDEX(PLHIV!$H$10:$AB$249,MATCH($B102&amp;"Adults",PLHIV!$F$10:$F$249,0),MATCH(J$7,PLHIV!$H$9:$AC$9,0)),FORECAST(J$7,G102:I102,G$7:I$7))</f>
        <v>1100</v>
      </c>
      <c r="K102" s="47">
        <f>IF(K$7&lt;='Algorithms &amp; Assumptions'!$C$3,INDEX(PLHIV!$H$10:$AB$249,MATCH($B102&amp;"Adults",PLHIV!$F$10:$F$249,0),MATCH(K$7,PLHIV!$H$9:$AC$9,0)),FORECAST(K$7,H102:J102,H$7:J$7))</f>
        <v>1100</v>
      </c>
      <c r="L102" s="47">
        <f>IF(L$7&lt;='Algorithms &amp; Assumptions'!$C$3,INDEX(PLHIV!$H$10:$AB$249,MATCH($B102&amp;"Adults",PLHIV!$F$10:$F$249,0),MATCH(L$7,PLHIV!$H$9:$AC$9,0)),FORECAST(L$7,I102:K102,I$7:K$7))</f>
        <v>1000</v>
      </c>
      <c r="M102" s="47">
        <f>IF(M$7&lt;='Algorithms &amp; Assumptions'!$C$3,INDEX(PLHIV!$H$10:$AB$249,MATCH($B102&amp;"Adults",PLHIV!$F$10:$F$249,0),MATCH(M$7,PLHIV!$H$9:$AC$9,0)),FORECAST(M$7,J102:L102,J$7:L$7))</f>
        <v>1000</v>
      </c>
      <c r="N102" s="47">
        <f>IF(N$7&lt;='Algorithms &amp; Assumptions'!$C$3,INDEX(PLHIV!$H$10:$AB$249,MATCH($B102&amp;"Adults",PLHIV!$F$10:$F$249,0),MATCH(N$7,PLHIV!$H$9:$AC$9,0)),FORECAST(N$7,K102:M102,K$7:M$7))</f>
        <v>1000</v>
      </c>
      <c r="O102" s="47">
        <f>IF(O$7&lt;='Algorithms &amp; Assumptions'!$C$3,INDEX(PLHIV!$H$10:$AB$249,MATCH($B102&amp;"Adults",PLHIV!$F$10:$F$249,0),MATCH(O$7,PLHIV!$H$9:$AC$9,0)),FORECAST(O$7,L102:N102,L$7:N$7))</f>
        <v>1000</v>
      </c>
      <c r="P102" s="47">
        <f>IF(P$7&lt;='Algorithms &amp; Assumptions'!$C$3,INDEX(PLHIV!$H$10:$AB$249,MATCH($B102&amp;"Adults",PLHIV!$F$10:$F$249,0),MATCH(P$7,PLHIV!$H$9:$AC$9,0)),FORECAST(P$7,M102:O102,M$7:O$7))</f>
        <v>1000</v>
      </c>
      <c r="Q102" s="47">
        <f>IF(Q$7&lt;='Algorithms &amp; Assumptions'!$C$3,INDEX(PLHIV!$H$10:$AB$249,MATCH($B102&amp;"Adults",PLHIV!$F$10:$F$249,0),MATCH(Q$7,PLHIV!$H$9:$AC$9,0)),FORECAST(Q$7,N102:P102,N$7:P$7))</f>
        <v>1000</v>
      </c>
      <c r="R102" s="47">
        <f>IF(R$7&lt;='Algorithms &amp; Assumptions'!$C$3,INDEX(PLHIV!$H$10:$AB$249,MATCH($B102&amp;"Adults",PLHIV!$F$10:$F$249,0),MATCH(R$7,PLHIV!$H$9:$AC$9,0)),FORECAST(R$7,O102:Q102,O$7:Q$7))</f>
        <v>1000</v>
      </c>
      <c r="S102" s="47">
        <f>IF(S$7&lt;='Algorithms &amp; Assumptions'!$C$3,INDEX(PLHIV!$H$10:$AB$249,MATCH($B102&amp;"Adults",PLHIV!$F$10:$F$249,0),MATCH(S$7,PLHIV!$H$9:$AC$9,0)),FORECAST(S$7,P102:R102,P$7:R$7))</f>
        <v>1000</v>
      </c>
      <c r="T102" s="47">
        <f>IF(T$7&lt;='Algorithms &amp; Assumptions'!$C$3,INDEX(PLHIV!$H$10:$AB$249,MATCH($B102&amp;"Adults",PLHIV!$F$10:$F$249,0),MATCH(T$7,PLHIV!$H$9:$AC$9,0)),FORECAST(T$7,Q102:S102,Q$7:S$7))</f>
        <v>1000</v>
      </c>
      <c r="U102" s="47">
        <f>IF(U$7&lt;='Algorithms &amp; Assumptions'!$C$3,INDEX(PLHIV!$H$10:$AB$249,MATCH($B102&amp;"Adults",PLHIV!$F$10:$F$249,0),MATCH(U$7,PLHIV!$H$9:$AC$9,0)),FORECAST(U$7,R102:T102,R$7:T$7))</f>
        <v>1000</v>
      </c>
      <c r="V102" s="47">
        <f>IF(V$7&lt;='Algorithms &amp; Assumptions'!$C$3,INDEX(PLHIV!$H$10:$AB$249,MATCH($B102&amp;"Adults",PLHIV!$F$10:$F$249,0),MATCH(V$7,PLHIV!$H$9:$AC$9,0)),FORECAST(V$7,S102:U102,S$7:U$7))</f>
        <v>1000</v>
      </c>
      <c r="W102" s="47">
        <f>IF(W$7&lt;='Algorithms &amp; Assumptions'!$C$3,INDEX(PLHIV!$H$10:$AB$249,MATCH($B102&amp;"Adults",PLHIV!$F$10:$F$249,0),MATCH(W$7,PLHIV!$H$9:$AC$9,0)),FORECAST(W$7,T102:V102,T$7:V$7))</f>
        <v>1000</v>
      </c>
    </row>
    <row r="103" spans="2:23" x14ac:dyDescent="0.35">
      <c r="B103" s="18" t="str">
        <f>Countries!B99</f>
        <v>Senegal</v>
      </c>
      <c r="C103" s="47">
        <f>IF(C$7&lt;='Algorithms &amp; Assumptions'!$C$3,INDEX(PLHIV!$H$10:$AB$249,MATCH($B103&amp;"Adults",PLHIV!$F$10:$F$249,0),MATCH(C$7,PLHIV!$H$9:$AC$9,0)),"N/A")</f>
        <v>39000</v>
      </c>
      <c r="D103" s="47">
        <f>IF(D$7&lt;='Algorithms &amp; Assumptions'!$C$3,INDEX(PLHIV!$H$10:$AB$249,MATCH($B103&amp;"Adults",PLHIV!$F$10:$F$249,0),MATCH(D$7,PLHIV!$H$9:$AC$9,0)),"N/A")</f>
        <v>39000</v>
      </c>
      <c r="E103" s="47">
        <f>IF(E$7&lt;='Algorithms &amp; Assumptions'!$C$3,INDEX(PLHIV!$H$10:$AB$249,MATCH($B103&amp;"Adults",PLHIV!$F$10:$F$249,0),MATCH(E$7,PLHIV!$H$9:$AC$9,0)),"N/A")</f>
        <v>38000</v>
      </c>
      <c r="F103" s="47">
        <f>IF(F$7&lt;='Algorithms &amp; Assumptions'!$C$3,INDEX(PLHIV!$H$10:$AB$249,MATCH($B103&amp;"Adults",PLHIV!$F$10:$F$249,0),MATCH(F$7,PLHIV!$H$9:$AC$9,0)),"N/A")</f>
        <v>38000</v>
      </c>
      <c r="G103" s="47">
        <f>IF(G$7&lt;='Algorithms &amp; Assumptions'!$C$3,INDEX(PLHIV!$H$10:$AB$249,MATCH($B103&amp;"Adults",PLHIV!$F$10:$F$249,0),MATCH(G$7,PLHIV!$H$9:$AC$9,0)),FORECAST(G$7,D103:F103,D$7:F$7))</f>
        <v>37000</v>
      </c>
      <c r="H103" s="47">
        <f>IF(H$7&lt;='Algorithms &amp; Assumptions'!$C$3,INDEX(PLHIV!$H$10:$AB$249,MATCH($B103&amp;"Adults",PLHIV!$F$10:$F$249,0),MATCH(H$7,PLHIV!$H$9:$AC$9,0)),FORECAST(H$7,E103:G103,E$7:G$7))</f>
        <v>37000</v>
      </c>
      <c r="I103" s="47">
        <f>IF(I$7&lt;='Algorithms &amp; Assumptions'!$C$3,INDEX(PLHIV!$H$10:$AB$249,MATCH($B103&amp;"Adults",PLHIV!$F$10:$F$249,0),MATCH(I$7,PLHIV!$H$9:$AC$9,0)),FORECAST(I$7,F103:H103,F$7:H$7))</f>
        <v>37000</v>
      </c>
      <c r="J103" s="47">
        <f>IF(J$7&lt;='Algorithms &amp; Assumptions'!$C$3,INDEX(PLHIV!$H$10:$AB$249,MATCH($B103&amp;"Adults",PLHIV!$F$10:$F$249,0),MATCH(J$7,PLHIV!$H$9:$AC$9,0)),FORECAST(J$7,G103:I103,G$7:I$7))</f>
        <v>37000</v>
      </c>
      <c r="K103" s="47">
        <f>IF(K$7&lt;='Algorithms &amp; Assumptions'!$C$3,INDEX(PLHIV!$H$10:$AB$249,MATCH($B103&amp;"Adults",PLHIV!$F$10:$F$249,0),MATCH(K$7,PLHIV!$H$9:$AC$9,0)),FORECAST(K$7,H103:J103,H$7:J$7))</f>
        <v>37000</v>
      </c>
      <c r="L103" s="47">
        <f>IF(L$7&lt;='Algorithms &amp; Assumptions'!$C$3,INDEX(PLHIV!$H$10:$AB$249,MATCH($B103&amp;"Adults",PLHIV!$F$10:$F$249,0),MATCH(L$7,PLHIV!$H$9:$AC$9,0)),FORECAST(L$7,I103:K103,I$7:K$7))</f>
        <v>37000</v>
      </c>
      <c r="M103" s="47">
        <f>IF(M$7&lt;='Algorithms &amp; Assumptions'!$C$3,INDEX(PLHIV!$H$10:$AB$249,MATCH($B103&amp;"Adults",PLHIV!$F$10:$F$249,0),MATCH(M$7,PLHIV!$H$9:$AC$9,0)),FORECAST(M$7,J103:L103,J$7:L$7))</f>
        <v>37000</v>
      </c>
      <c r="N103" s="47">
        <f>IF(N$7&lt;='Algorithms &amp; Assumptions'!$C$3,INDEX(PLHIV!$H$10:$AB$249,MATCH($B103&amp;"Adults",PLHIV!$F$10:$F$249,0),MATCH(N$7,PLHIV!$H$9:$AC$9,0)),FORECAST(N$7,K103:M103,K$7:M$7))</f>
        <v>38000</v>
      </c>
      <c r="O103" s="47">
        <f>IF(O$7&lt;='Algorithms &amp; Assumptions'!$C$3,INDEX(PLHIV!$H$10:$AB$249,MATCH($B103&amp;"Adults",PLHIV!$F$10:$F$249,0),MATCH(O$7,PLHIV!$H$9:$AC$9,0)),FORECAST(O$7,L103:N103,L$7:N$7))</f>
        <v>38000</v>
      </c>
      <c r="P103" s="47">
        <f>IF(P$7&lt;='Algorithms &amp; Assumptions'!$C$3,INDEX(PLHIV!$H$10:$AB$249,MATCH($B103&amp;"Adults",PLHIV!$F$10:$F$249,0),MATCH(P$7,PLHIV!$H$9:$AC$9,0)),FORECAST(P$7,M103:O103,M$7:O$7))</f>
        <v>38666.666666666628</v>
      </c>
      <c r="Q103" s="47">
        <f>IF(Q$7&lt;='Algorithms &amp; Assumptions'!$C$3,INDEX(PLHIV!$H$10:$AB$249,MATCH($B103&amp;"Adults",PLHIV!$F$10:$F$249,0),MATCH(Q$7,PLHIV!$H$9:$AC$9,0)),FORECAST(Q$7,N103:P103,N$7:P$7))</f>
        <v>38888.888888888876</v>
      </c>
      <c r="R103" s="47">
        <f>IF(R$7&lt;='Algorithms &amp; Assumptions'!$C$3,INDEX(PLHIV!$H$10:$AB$249,MATCH($B103&amp;"Adults",PLHIV!$F$10:$F$249,0),MATCH(R$7,PLHIV!$H$9:$AC$9,0)),FORECAST(R$7,O103:Q103,O$7:Q$7))</f>
        <v>39407.407407407532</v>
      </c>
      <c r="S103" s="47">
        <f>IF(S$7&lt;='Algorithms &amp; Assumptions'!$C$3,INDEX(PLHIV!$H$10:$AB$249,MATCH($B103&amp;"Adults",PLHIV!$F$10:$F$249,0),MATCH(S$7,PLHIV!$H$9:$AC$9,0)),FORECAST(S$7,P103:R103,P$7:R$7))</f>
        <v>39728.395061728545</v>
      </c>
      <c r="T103" s="47">
        <f>IF(T$7&lt;='Algorithms &amp; Assumptions'!$C$3,INDEX(PLHIV!$H$10:$AB$249,MATCH($B103&amp;"Adults",PLHIV!$F$10:$F$249,0),MATCH(T$7,PLHIV!$H$9:$AC$9,0)),FORECAST(T$7,Q103:S103,Q$7:S$7))</f>
        <v>40181.069958848064</v>
      </c>
      <c r="U103" s="47">
        <f>IF(U$7&lt;='Algorithms &amp; Assumptions'!$C$3,INDEX(PLHIV!$H$10:$AB$249,MATCH($B103&amp;"Adults",PLHIV!$F$10:$F$249,0),MATCH(U$7,PLHIV!$H$9:$AC$9,0)),FORECAST(U$7,R103:T103,R$7:T$7))</f>
        <v>40545.953360768617</v>
      </c>
      <c r="V103" s="47">
        <f>IF(V$7&lt;='Algorithms &amp; Assumptions'!$C$3,INDEX(PLHIV!$H$10:$AB$249,MATCH($B103&amp;"Adults",PLHIV!$F$10:$F$249,0),MATCH(V$7,PLHIV!$H$9:$AC$9,0)),FORECAST(V$7,S103:U103,S$7:U$7))</f>
        <v>40969.364426154993</v>
      </c>
      <c r="W103" s="47">
        <f>IF(W$7&lt;='Algorithms &amp; Assumptions'!$C$3,INDEX(PLHIV!$H$10:$AB$249,MATCH($B103&amp;"Adults",PLHIV!$F$10:$F$249,0),MATCH(W$7,PLHIV!$H$9:$AC$9,0)),FORECAST(W$7,T103:V103,T$7:V$7))</f>
        <v>41353.757049230859</v>
      </c>
    </row>
    <row r="104" spans="2:23" x14ac:dyDescent="0.35">
      <c r="B104" s="18" t="str">
        <f>Countries!B100</f>
        <v>Serbia</v>
      </c>
      <c r="C104" s="47">
        <f>IF(C$7&lt;='Algorithms &amp; Assumptions'!$C$3,INDEX(PLHIV!$H$10:$AB$249,MATCH($B104&amp;"Adults",PLHIV!$F$10:$F$249,0),MATCH(C$7,PLHIV!$H$9:$AC$9,0)),"N/A")</f>
        <v>2000</v>
      </c>
      <c r="D104" s="47">
        <f>IF(D$7&lt;='Algorithms &amp; Assumptions'!$C$3,INDEX(PLHIV!$H$10:$AB$249,MATCH($B104&amp;"Adults",PLHIV!$F$10:$F$249,0),MATCH(D$7,PLHIV!$H$9:$AC$9,0)),"N/A")</f>
        <v>2100</v>
      </c>
      <c r="E104" s="47">
        <f>IF(E$7&lt;='Algorithms &amp; Assumptions'!$C$3,INDEX(PLHIV!$H$10:$AB$249,MATCH($B104&amp;"Adults",PLHIV!$F$10:$F$249,0),MATCH(E$7,PLHIV!$H$9:$AC$9,0)),"N/A")</f>
        <v>2300</v>
      </c>
      <c r="F104" s="47">
        <f>IF(F$7&lt;='Algorithms &amp; Assumptions'!$C$3,INDEX(PLHIV!$H$10:$AB$249,MATCH($B104&amp;"Adults",PLHIV!$F$10:$F$249,0),MATCH(F$7,PLHIV!$H$9:$AC$9,0)),"N/A")</f>
        <v>2400</v>
      </c>
      <c r="G104" s="47">
        <f>IF(G$7&lt;='Algorithms &amp; Assumptions'!$C$3,INDEX(PLHIV!$H$10:$AB$249,MATCH($B104&amp;"Adults",PLHIV!$F$10:$F$249,0),MATCH(G$7,PLHIV!$H$9:$AC$9,0)),FORECAST(G$7,D104:F104,D$7:F$7))</f>
        <v>2600</v>
      </c>
      <c r="H104" s="47">
        <f>IF(H$7&lt;='Algorithms &amp; Assumptions'!$C$3,INDEX(PLHIV!$H$10:$AB$249,MATCH($B104&amp;"Adults",PLHIV!$F$10:$F$249,0),MATCH(H$7,PLHIV!$H$9:$AC$9,0)),FORECAST(H$7,E104:G104,E$7:G$7))</f>
        <v>2700</v>
      </c>
      <c r="I104" s="47">
        <f>IF(I$7&lt;='Algorithms &amp; Assumptions'!$C$3,INDEX(PLHIV!$H$10:$AB$249,MATCH($B104&amp;"Adults",PLHIV!$F$10:$F$249,0),MATCH(I$7,PLHIV!$H$9:$AC$9,0)),FORECAST(I$7,F104:H104,F$7:H$7))</f>
        <v>2900</v>
      </c>
      <c r="J104" s="47">
        <f>IF(J$7&lt;='Algorithms &amp; Assumptions'!$C$3,INDEX(PLHIV!$H$10:$AB$249,MATCH($B104&amp;"Adults",PLHIV!$F$10:$F$249,0),MATCH(J$7,PLHIV!$H$9:$AC$9,0)),FORECAST(J$7,G104:I104,G$7:I$7))</f>
        <v>3000</v>
      </c>
      <c r="K104" s="47">
        <f>IF(K$7&lt;='Algorithms &amp; Assumptions'!$C$3,INDEX(PLHIV!$H$10:$AB$249,MATCH($B104&amp;"Adults",PLHIV!$F$10:$F$249,0),MATCH(K$7,PLHIV!$H$9:$AC$9,0)),FORECAST(K$7,H104:J104,H$7:J$7))</f>
        <v>3200</v>
      </c>
      <c r="L104" s="47">
        <f>IF(L$7&lt;='Algorithms &amp; Assumptions'!$C$3,INDEX(PLHIV!$H$10:$AB$249,MATCH($B104&amp;"Adults",PLHIV!$F$10:$F$249,0),MATCH(L$7,PLHIV!$H$9:$AC$9,0)),FORECAST(L$7,I104:K104,I$7:K$7))</f>
        <v>3400</v>
      </c>
      <c r="M104" s="47">
        <f>IF(M$7&lt;='Algorithms &amp; Assumptions'!$C$3,INDEX(PLHIV!$H$10:$AB$249,MATCH($B104&amp;"Adults",PLHIV!$F$10:$F$249,0),MATCH(M$7,PLHIV!$H$9:$AC$9,0)),FORECAST(M$7,J104:L104,J$7:L$7))</f>
        <v>3500</v>
      </c>
      <c r="N104" s="47">
        <f>IF(N$7&lt;='Algorithms &amp; Assumptions'!$C$3,INDEX(PLHIV!$H$10:$AB$249,MATCH($B104&amp;"Adults",PLHIV!$F$10:$F$249,0),MATCH(N$7,PLHIV!$H$9:$AC$9,0)),FORECAST(N$7,K104:M104,K$7:M$7))</f>
        <v>3700</v>
      </c>
      <c r="O104" s="47">
        <f>IF(O$7&lt;='Algorithms &amp; Assumptions'!$C$3,INDEX(PLHIV!$H$10:$AB$249,MATCH($B104&amp;"Adults",PLHIV!$F$10:$F$249,0),MATCH(O$7,PLHIV!$H$9:$AC$9,0)),FORECAST(O$7,L104:N104,L$7:N$7))</f>
        <v>3800</v>
      </c>
      <c r="P104" s="47">
        <f>IF(P$7&lt;='Algorithms &amp; Assumptions'!$C$3,INDEX(PLHIV!$H$10:$AB$249,MATCH($B104&amp;"Adults",PLHIV!$F$10:$F$249,0),MATCH(P$7,PLHIV!$H$9:$AC$9,0)),FORECAST(P$7,M104:O104,M$7:O$7))</f>
        <v>3966.6666666666861</v>
      </c>
      <c r="Q104" s="47">
        <f>IF(Q$7&lt;='Algorithms &amp; Assumptions'!$C$3,INDEX(PLHIV!$H$10:$AB$249,MATCH($B104&amp;"Adults",PLHIV!$F$10:$F$249,0),MATCH(Q$7,PLHIV!$H$9:$AC$9,0)),FORECAST(Q$7,N104:P104,N$7:P$7))</f>
        <v>4088.8888888889342</v>
      </c>
      <c r="R104" s="47">
        <f>IF(R$7&lt;='Algorithms &amp; Assumptions'!$C$3,INDEX(PLHIV!$H$10:$AB$249,MATCH($B104&amp;"Adults",PLHIV!$F$10:$F$249,0),MATCH(R$7,PLHIV!$H$9:$AC$9,0)),FORECAST(R$7,O104:Q104,O$7:Q$7))</f>
        <v>4240.7407407408464</v>
      </c>
      <c r="S104" s="47">
        <f>IF(S$7&lt;='Algorithms &amp; Assumptions'!$C$3,INDEX(PLHIV!$H$10:$AB$249,MATCH($B104&amp;"Adults",PLHIV!$F$10:$F$249,0),MATCH(S$7,PLHIV!$H$9:$AC$9,0)),FORECAST(S$7,P104:R104,P$7:R$7))</f>
        <v>4372.8395061729825</v>
      </c>
      <c r="T104" s="47">
        <f>IF(T$7&lt;='Algorithms &amp; Assumptions'!$C$3,INDEX(PLHIV!$H$10:$AB$249,MATCH($B104&amp;"Adults",PLHIV!$F$10:$F$249,0),MATCH(T$7,PLHIV!$H$9:$AC$9,0)),FORECAST(T$7,Q104:S104,Q$7:S$7))</f>
        <v>4518.1069958849694</v>
      </c>
      <c r="U104" s="47">
        <f>IF(U$7&lt;='Algorithms &amp; Assumptions'!$C$3,INDEX(PLHIV!$H$10:$AB$249,MATCH($B104&amp;"Adults",PLHIV!$F$10:$F$249,0),MATCH(U$7,PLHIV!$H$9:$AC$9,0)),FORECAST(U$7,R104:T104,R$7:T$7))</f>
        <v>4654.5953360770363</v>
      </c>
      <c r="V104" s="47">
        <f>IF(V$7&lt;='Algorithms &amp; Assumptions'!$C$3,INDEX(PLHIV!$H$10:$AB$249,MATCH($B104&amp;"Adults",PLHIV!$F$10:$F$249,0),MATCH(V$7,PLHIV!$H$9:$AC$9,0)),FORECAST(V$7,S104:U104,S$7:U$7))</f>
        <v>4796.936442615639</v>
      </c>
      <c r="W104" s="47">
        <f>IF(W$7&lt;='Algorithms &amp; Assumptions'!$C$3,INDEX(PLHIV!$H$10:$AB$249,MATCH($B104&amp;"Adults",PLHIV!$F$10:$F$249,0),MATCH(W$7,PLHIV!$H$9:$AC$9,0)),FORECAST(W$7,T104:V104,T$7:V$7))</f>
        <v>4935.3757049232372</v>
      </c>
    </row>
    <row r="105" spans="2:23" x14ac:dyDescent="0.35">
      <c r="B105" s="18" t="str">
        <f>Countries!B101</f>
        <v>Sierra Leone</v>
      </c>
      <c r="C105" s="47">
        <f>IF(C$7&lt;='Algorithms &amp; Assumptions'!$C$3,INDEX(PLHIV!$H$10:$AB$249,MATCH($B105&amp;"Adults",PLHIV!$F$10:$F$249,0),MATCH(C$7,PLHIV!$H$9:$AC$9,0)),"N/A")</f>
        <v>55000</v>
      </c>
      <c r="D105" s="47">
        <f>IF(D$7&lt;='Algorithms &amp; Assumptions'!$C$3,INDEX(PLHIV!$H$10:$AB$249,MATCH($B105&amp;"Adults",PLHIV!$F$10:$F$249,0),MATCH(D$7,PLHIV!$H$9:$AC$9,0)),"N/A")</f>
        <v>57000</v>
      </c>
      <c r="E105" s="47">
        <f>IF(E$7&lt;='Algorithms &amp; Assumptions'!$C$3,INDEX(PLHIV!$H$10:$AB$249,MATCH($B105&amp;"Adults",PLHIV!$F$10:$F$249,0),MATCH(E$7,PLHIV!$H$9:$AC$9,0)),"N/A")</f>
        <v>58000</v>
      </c>
      <c r="F105" s="47">
        <f>IF(F$7&lt;='Algorithms &amp; Assumptions'!$C$3,INDEX(PLHIV!$H$10:$AB$249,MATCH($B105&amp;"Adults",PLHIV!$F$10:$F$249,0),MATCH(F$7,PLHIV!$H$9:$AC$9,0)),"N/A")</f>
        <v>59000</v>
      </c>
      <c r="G105" s="47">
        <f>IF(G$7&lt;='Algorithms &amp; Assumptions'!$C$3,INDEX(PLHIV!$H$10:$AB$249,MATCH($B105&amp;"Adults",PLHIV!$F$10:$F$249,0),MATCH(G$7,PLHIV!$H$9:$AC$9,0)),FORECAST(G$7,D105:F105,D$7:F$7))</f>
        <v>60000</v>
      </c>
      <c r="H105" s="47">
        <f>IF(H$7&lt;='Algorithms &amp; Assumptions'!$C$3,INDEX(PLHIV!$H$10:$AB$249,MATCH($B105&amp;"Adults",PLHIV!$F$10:$F$249,0),MATCH(H$7,PLHIV!$H$9:$AC$9,0)),FORECAST(H$7,E105:G105,E$7:G$7))</f>
        <v>61000</v>
      </c>
      <c r="I105" s="47">
        <f>IF(I$7&lt;='Algorithms &amp; Assumptions'!$C$3,INDEX(PLHIV!$H$10:$AB$249,MATCH($B105&amp;"Adults",PLHIV!$F$10:$F$249,0),MATCH(I$7,PLHIV!$H$9:$AC$9,0)),FORECAST(I$7,F105:H105,F$7:H$7))</f>
        <v>62000</v>
      </c>
      <c r="J105" s="47">
        <f>IF(J$7&lt;='Algorithms &amp; Assumptions'!$C$3,INDEX(PLHIV!$H$10:$AB$249,MATCH($B105&amp;"Adults",PLHIV!$F$10:$F$249,0),MATCH(J$7,PLHIV!$H$9:$AC$9,0)),FORECAST(J$7,G105:I105,G$7:I$7))</f>
        <v>63000</v>
      </c>
      <c r="K105" s="47">
        <f>IF(K$7&lt;='Algorithms &amp; Assumptions'!$C$3,INDEX(PLHIV!$H$10:$AB$249,MATCH($B105&amp;"Adults",PLHIV!$F$10:$F$249,0),MATCH(K$7,PLHIV!$H$9:$AC$9,0)),FORECAST(K$7,H105:J105,H$7:J$7))</f>
        <v>65000</v>
      </c>
      <c r="L105" s="47">
        <f>IF(L$7&lt;='Algorithms &amp; Assumptions'!$C$3,INDEX(PLHIV!$H$10:$AB$249,MATCH($B105&amp;"Adults",PLHIV!$F$10:$F$249,0),MATCH(L$7,PLHIV!$H$9:$AC$9,0)),FORECAST(L$7,I105:K105,I$7:K$7))</f>
        <v>66000</v>
      </c>
      <c r="M105" s="47">
        <f>IF(M$7&lt;='Algorithms &amp; Assumptions'!$C$3,INDEX(PLHIV!$H$10:$AB$249,MATCH($B105&amp;"Adults",PLHIV!$F$10:$F$249,0),MATCH(M$7,PLHIV!$H$9:$AC$9,0)),FORECAST(M$7,J105:L105,J$7:L$7))</f>
        <v>68000</v>
      </c>
      <c r="N105" s="47">
        <f>IF(N$7&lt;='Algorithms &amp; Assumptions'!$C$3,INDEX(PLHIV!$H$10:$AB$249,MATCH($B105&amp;"Adults",PLHIV!$F$10:$F$249,0),MATCH(N$7,PLHIV!$H$9:$AC$9,0)),FORECAST(N$7,K105:M105,K$7:M$7))</f>
        <v>69000</v>
      </c>
      <c r="O105" s="47">
        <f>IF(O$7&lt;='Algorithms &amp; Assumptions'!$C$3,INDEX(PLHIV!$H$10:$AB$249,MATCH($B105&amp;"Adults",PLHIV!$F$10:$F$249,0),MATCH(O$7,PLHIV!$H$9:$AC$9,0)),FORECAST(O$7,L105:N105,L$7:N$7))</f>
        <v>70000</v>
      </c>
      <c r="P105" s="47">
        <f>IF(P$7&lt;='Algorithms &amp; Assumptions'!$C$3,INDEX(PLHIV!$H$10:$AB$249,MATCH($B105&amp;"Adults",PLHIV!$F$10:$F$249,0),MATCH(P$7,PLHIV!$H$9:$AC$9,0)),FORECAST(P$7,M105:O105,M$7:O$7))</f>
        <v>71000</v>
      </c>
      <c r="Q105" s="47">
        <f>IF(Q$7&lt;='Algorithms &amp; Assumptions'!$C$3,INDEX(PLHIV!$H$10:$AB$249,MATCH($B105&amp;"Adults",PLHIV!$F$10:$F$249,0),MATCH(Q$7,PLHIV!$H$9:$AC$9,0)),FORECAST(Q$7,N105:P105,N$7:P$7))</f>
        <v>72000</v>
      </c>
      <c r="R105" s="47">
        <f>IF(R$7&lt;='Algorithms &amp; Assumptions'!$C$3,INDEX(PLHIV!$H$10:$AB$249,MATCH($B105&amp;"Adults",PLHIV!$F$10:$F$249,0),MATCH(R$7,PLHIV!$H$9:$AC$9,0)),FORECAST(R$7,O105:Q105,O$7:Q$7))</f>
        <v>73000</v>
      </c>
      <c r="S105" s="47">
        <f>IF(S$7&lt;='Algorithms &amp; Assumptions'!$C$3,INDEX(PLHIV!$H$10:$AB$249,MATCH($B105&amp;"Adults",PLHIV!$F$10:$F$249,0),MATCH(S$7,PLHIV!$H$9:$AC$9,0)),FORECAST(S$7,P105:R105,P$7:R$7))</f>
        <v>74000</v>
      </c>
      <c r="T105" s="47">
        <f>IF(T$7&lt;='Algorithms &amp; Assumptions'!$C$3,INDEX(PLHIV!$H$10:$AB$249,MATCH($B105&amp;"Adults",PLHIV!$F$10:$F$249,0),MATCH(T$7,PLHIV!$H$9:$AC$9,0)),FORECAST(T$7,Q105:S105,Q$7:S$7))</f>
        <v>75000</v>
      </c>
      <c r="U105" s="47">
        <f>IF(U$7&lt;='Algorithms &amp; Assumptions'!$C$3,INDEX(PLHIV!$H$10:$AB$249,MATCH($B105&amp;"Adults",PLHIV!$F$10:$F$249,0),MATCH(U$7,PLHIV!$H$9:$AC$9,0)),FORECAST(U$7,R105:T105,R$7:T$7))</f>
        <v>76000</v>
      </c>
      <c r="V105" s="47">
        <f>IF(V$7&lt;='Algorithms &amp; Assumptions'!$C$3,INDEX(PLHIV!$H$10:$AB$249,MATCH($B105&amp;"Adults",PLHIV!$F$10:$F$249,0),MATCH(V$7,PLHIV!$H$9:$AC$9,0)),FORECAST(V$7,S105:U105,S$7:U$7))</f>
        <v>77000</v>
      </c>
      <c r="W105" s="47">
        <f>IF(W$7&lt;='Algorithms &amp; Assumptions'!$C$3,INDEX(PLHIV!$H$10:$AB$249,MATCH($B105&amp;"Adults",PLHIV!$F$10:$F$249,0),MATCH(W$7,PLHIV!$H$9:$AC$9,0)),FORECAST(W$7,T105:V105,T$7:V$7))</f>
        <v>78000</v>
      </c>
    </row>
    <row r="106" spans="2:23" x14ac:dyDescent="0.35">
      <c r="B106" s="18" t="str">
        <f>Countries!B102</f>
        <v>Somalia</v>
      </c>
      <c r="C106" s="47">
        <f>IF(C$7&lt;='Algorithms &amp; Assumptions'!$C$3,INDEX(PLHIV!$H$10:$AB$249,MATCH($B106&amp;"Adults",PLHIV!$F$10:$F$249,0),MATCH(C$7,PLHIV!$H$9:$AC$9,0)),"N/A")</f>
        <v>0</v>
      </c>
      <c r="D106" s="47">
        <f>IF(D$7&lt;='Algorithms &amp; Assumptions'!$C$3,INDEX(PLHIV!$H$10:$AB$249,MATCH($B106&amp;"Adults",PLHIV!$F$10:$F$249,0),MATCH(D$7,PLHIV!$H$9:$AC$9,0)),"N/A")</f>
        <v>0</v>
      </c>
      <c r="E106" s="47">
        <f>IF(E$7&lt;='Algorithms &amp; Assumptions'!$C$3,INDEX(PLHIV!$H$10:$AB$249,MATCH($B106&amp;"Adults",PLHIV!$F$10:$F$249,0),MATCH(E$7,PLHIV!$H$9:$AC$9,0)),"N/A")</f>
        <v>0</v>
      </c>
      <c r="F106" s="47">
        <f>IF(F$7&lt;='Algorithms &amp; Assumptions'!$C$3,INDEX(PLHIV!$H$10:$AB$249,MATCH($B106&amp;"Adults",PLHIV!$F$10:$F$249,0),MATCH(F$7,PLHIV!$H$9:$AC$9,0)),"N/A")</f>
        <v>0</v>
      </c>
      <c r="G106" s="47">
        <f>IF(G$7&lt;='Algorithms &amp; Assumptions'!$C$3,INDEX(PLHIV!$H$10:$AB$249,MATCH($B106&amp;"Adults",PLHIV!$F$10:$F$249,0),MATCH(G$7,PLHIV!$H$9:$AC$9,0)),FORECAST(G$7,D106:F106,D$7:F$7))</f>
        <v>0</v>
      </c>
      <c r="H106" s="47">
        <f>IF(H$7&lt;='Algorithms &amp; Assumptions'!$C$3,INDEX(PLHIV!$H$10:$AB$249,MATCH($B106&amp;"Adults",PLHIV!$F$10:$F$249,0),MATCH(H$7,PLHIV!$H$9:$AC$9,0)),FORECAST(H$7,E106:G106,E$7:G$7))</f>
        <v>0</v>
      </c>
      <c r="I106" s="47">
        <f>IF(I$7&lt;='Algorithms &amp; Assumptions'!$C$3,INDEX(PLHIV!$H$10:$AB$249,MATCH($B106&amp;"Adults",PLHIV!$F$10:$F$249,0),MATCH(I$7,PLHIV!$H$9:$AC$9,0)),FORECAST(I$7,F106:H106,F$7:H$7))</f>
        <v>0</v>
      </c>
      <c r="J106" s="47">
        <f>IF(J$7&lt;='Algorithms &amp; Assumptions'!$C$3,INDEX(PLHIV!$H$10:$AB$249,MATCH($B106&amp;"Adults",PLHIV!$F$10:$F$249,0),MATCH(J$7,PLHIV!$H$9:$AC$9,0)),FORECAST(J$7,G106:I106,G$7:I$7))</f>
        <v>0</v>
      </c>
      <c r="K106" s="47">
        <f>IF(K$7&lt;='Algorithms &amp; Assumptions'!$C$3,INDEX(PLHIV!$H$10:$AB$249,MATCH($B106&amp;"Adults",PLHIV!$F$10:$F$249,0),MATCH(K$7,PLHIV!$H$9:$AC$9,0)),FORECAST(K$7,H106:J106,H$7:J$7))</f>
        <v>0</v>
      </c>
      <c r="L106" s="47">
        <f>IF(L$7&lt;='Algorithms &amp; Assumptions'!$C$3,INDEX(PLHIV!$H$10:$AB$249,MATCH($B106&amp;"Adults",PLHIV!$F$10:$F$249,0),MATCH(L$7,PLHIV!$H$9:$AC$9,0)),FORECAST(L$7,I106:K106,I$7:K$7))</f>
        <v>0</v>
      </c>
      <c r="M106" s="47">
        <f>IF(M$7&lt;='Algorithms &amp; Assumptions'!$C$3,INDEX(PLHIV!$H$10:$AB$249,MATCH($B106&amp;"Adults",PLHIV!$F$10:$F$249,0),MATCH(M$7,PLHIV!$H$9:$AC$9,0)),FORECAST(M$7,J106:L106,J$7:L$7))</f>
        <v>0</v>
      </c>
      <c r="N106" s="47">
        <f>IF(N$7&lt;='Algorithms &amp; Assumptions'!$C$3,INDEX(PLHIV!$H$10:$AB$249,MATCH($B106&amp;"Adults",PLHIV!$F$10:$F$249,0),MATCH(N$7,PLHIV!$H$9:$AC$9,0)),FORECAST(N$7,K106:M106,K$7:M$7))</f>
        <v>0</v>
      </c>
      <c r="O106" s="47">
        <f>IF(O$7&lt;='Algorithms &amp; Assumptions'!$C$3,INDEX(PLHIV!$H$10:$AB$249,MATCH($B106&amp;"Adults",PLHIV!$F$10:$F$249,0),MATCH(O$7,PLHIV!$H$9:$AC$9,0)),FORECAST(O$7,L106:N106,L$7:N$7))</f>
        <v>0</v>
      </c>
      <c r="P106" s="47">
        <f>IF(P$7&lt;='Algorithms &amp; Assumptions'!$C$3,INDEX(PLHIV!$H$10:$AB$249,MATCH($B106&amp;"Adults",PLHIV!$F$10:$F$249,0),MATCH(P$7,PLHIV!$H$9:$AC$9,0)),FORECAST(P$7,M106:O106,M$7:O$7))</f>
        <v>0</v>
      </c>
      <c r="Q106" s="47">
        <f>IF(Q$7&lt;='Algorithms &amp; Assumptions'!$C$3,INDEX(PLHIV!$H$10:$AB$249,MATCH($B106&amp;"Adults",PLHIV!$F$10:$F$249,0),MATCH(Q$7,PLHIV!$H$9:$AC$9,0)),FORECAST(Q$7,N106:P106,N$7:P$7))</f>
        <v>0</v>
      </c>
      <c r="R106" s="47">
        <f>IF(R$7&lt;='Algorithms &amp; Assumptions'!$C$3,INDEX(PLHIV!$H$10:$AB$249,MATCH($B106&amp;"Adults",PLHIV!$F$10:$F$249,0),MATCH(R$7,PLHIV!$H$9:$AC$9,0)),FORECAST(R$7,O106:Q106,O$7:Q$7))</f>
        <v>0</v>
      </c>
      <c r="S106" s="47">
        <f>IF(S$7&lt;='Algorithms &amp; Assumptions'!$C$3,INDEX(PLHIV!$H$10:$AB$249,MATCH($B106&amp;"Adults",PLHIV!$F$10:$F$249,0),MATCH(S$7,PLHIV!$H$9:$AC$9,0)),FORECAST(S$7,P106:R106,P$7:R$7))</f>
        <v>0</v>
      </c>
      <c r="T106" s="47">
        <f>IF(T$7&lt;='Algorithms &amp; Assumptions'!$C$3,INDEX(PLHIV!$H$10:$AB$249,MATCH($B106&amp;"Adults",PLHIV!$F$10:$F$249,0),MATCH(T$7,PLHIV!$H$9:$AC$9,0)),FORECAST(T$7,Q106:S106,Q$7:S$7))</f>
        <v>0</v>
      </c>
      <c r="U106" s="47">
        <f>IF(U$7&lt;='Algorithms &amp; Assumptions'!$C$3,INDEX(PLHIV!$H$10:$AB$249,MATCH($B106&amp;"Adults",PLHIV!$F$10:$F$249,0),MATCH(U$7,PLHIV!$H$9:$AC$9,0)),FORECAST(U$7,R106:T106,R$7:T$7))</f>
        <v>0</v>
      </c>
      <c r="V106" s="47">
        <f>IF(V$7&lt;='Algorithms &amp; Assumptions'!$C$3,INDEX(PLHIV!$H$10:$AB$249,MATCH($B106&amp;"Adults",PLHIV!$F$10:$F$249,0),MATCH(V$7,PLHIV!$H$9:$AC$9,0)),FORECAST(V$7,S106:U106,S$7:U$7))</f>
        <v>0</v>
      </c>
      <c r="W106" s="47">
        <f>IF(W$7&lt;='Algorithms &amp; Assumptions'!$C$3,INDEX(PLHIV!$H$10:$AB$249,MATCH($B106&amp;"Adults",PLHIV!$F$10:$F$249,0),MATCH(W$7,PLHIV!$H$9:$AC$9,0)),FORECAST(W$7,T106:V106,T$7:V$7))</f>
        <v>0</v>
      </c>
    </row>
    <row r="107" spans="2:23" x14ac:dyDescent="0.35">
      <c r="B107" s="18" t="str">
        <f>Countries!B103</f>
        <v>South Africa</v>
      </c>
      <c r="C107" s="47">
        <f>IF(C$7&lt;='Algorithms &amp; Assumptions'!$C$3,INDEX(PLHIV!$H$10:$AB$249,MATCH($B107&amp;"Adults",PLHIV!$F$10:$F$249,0),MATCH(C$7,PLHIV!$H$9:$AC$9,0)),"N/A")</f>
        <v>5400000</v>
      </c>
      <c r="D107" s="47">
        <f>IF(D$7&lt;='Algorithms &amp; Assumptions'!$C$3,INDEX(PLHIV!$H$10:$AB$249,MATCH($B107&amp;"Adults",PLHIV!$F$10:$F$249,0),MATCH(D$7,PLHIV!$H$9:$AC$9,0)),"N/A")</f>
        <v>5700000</v>
      </c>
      <c r="E107" s="47">
        <f>IF(E$7&lt;='Algorithms &amp; Assumptions'!$C$3,INDEX(PLHIV!$H$10:$AB$249,MATCH($B107&amp;"Adults",PLHIV!$F$10:$F$249,0),MATCH(E$7,PLHIV!$H$9:$AC$9,0)),"N/A")</f>
        <v>5900000</v>
      </c>
      <c r="F107" s="47">
        <f>IF(F$7&lt;='Algorithms &amp; Assumptions'!$C$3,INDEX(PLHIV!$H$10:$AB$249,MATCH($B107&amp;"Adults",PLHIV!$F$10:$F$249,0),MATCH(F$7,PLHIV!$H$9:$AC$9,0)),"N/A")</f>
        <v>6100000</v>
      </c>
      <c r="G107" s="47">
        <f>IF(G$7&lt;='Algorithms &amp; Assumptions'!$C$3,INDEX(PLHIV!$H$10:$AB$249,MATCH($B107&amp;"Adults",PLHIV!$F$10:$F$249,0),MATCH(G$7,PLHIV!$H$9:$AC$9,0)),FORECAST(G$7,D107:F107,D$7:F$7))</f>
        <v>6300000</v>
      </c>
      <c r="H107" s="47">
        <f>IF(H$7&lt;='Algorithms &amp; Assumptions'!$C$3,INDEX(PLHIV!$H$10:$AB$249,MATCH($B107&amp;"Adults",PLHIV!$F$10:$F$249,0),MATCH(H$7,PLHIV!$H$9:$AC$9,0)),FORECAST(H$7,E107:G107,E$7:G$7))</f>
        <v>6500000</v>
      </c>
      <c r="I107" s="47">
        <f>IF(I$7&lt;='Algorithms &amp; Assumptions'!$C$3,INDEX(PLHIV!$H$10:$AB$249,MATCH($B107&amp;"Adults",PLHIV!$F$10:$F$249,0),MATCH(I$7,PLHIV!$H$9:$AC$9,0)),FORECAST(I$7,F107:H107,F$7:H$7))</f>
        <v>6700000</v>
      </c>
      <c r="J107" s="47">
        <f>IF(J$7&lt;='Algorithms &amp; Assumptions'!$C$3,INDEX(PLHIV!$H$10:$AB$249,MATCH($B107&amp;"Adults",PLHIV!$F$10:$F$249,0),MATCH(J$7,PLHIV!$H$9:$AC$9,0)),FORECAST(J$7,G107:I107,G$7:I$7))</f>
        <v>6900000</v>
      </c>
      <c r="K107" s="47">
        <f>IF(K$7&lt;='Algorithms &amp; Assumptions'!$C$3,INDEX(PLHIV!$H$10:$AB$249,MATCH($B107&amp;"Adults",PLHIV!$F$10:$F$249,0),MATCH(K$7,PLHIV!$H$9:$AC$9,0)),FORECAST(K$7,H107:J107,H$7:J$7))</f>
        <v>7000000</v>
      </c>
      <c r="L107" s="47">
        <f>IF(L$7&lt;='Algorithms &amp; Assumptions'!$C$3,INDEX(PLHIV!$H$10:$AB$249,MATCH($B107&amp;"Adults",PLHIV!$F$10:$F$249,0),MATCH(L$7,PLHIV!$H$9:$AC$9,0)),FORECAST(L$7,I107:K107,I$7:K$7))</f>
        <v>7100000</v>
      </c>
      <c r="M107" s="47">
        <f>IF(M$7&lt;='Algorithms &amp; Assumptions'!$C$3,INDEX(PLHIV!$H$10:$AB$249,MATCH($B107&amp;"Adults",PLHIV!$F$10:$F$249,0),MATCH(M$7,PLHIV!$H$9:$AC$9,0)),FORECAST(M$7,J107:L107,J$7:L$7))</f>
        <v>7300000</v>
      </c>
      <c r="N107" s="47">
        <f>IF(N$7&lt;='Algorithms &amp; Assumptions'!$C$3,INDEX(PLHIV!$H$10:$AB$249,MATCH($B107&amp;"Adults",PLHIV!$F$10:$F$249,0),MATCH(N$7,PLHIV!$H$9:$AC$9,0)),FORECAST(N$7,K107:M107,K$7:M$7))</f>
        <v>7300000</v>
      </c>
      <c r="O107" s="47">
        <f>IF(O$7&lt;='Algorithms &amp; Assumptions'!$C$3,INDEX(PLHIV!$H$10:$AB$249,MATCH($B107&amp;"Adults",PLHIV!$F$10:$F$249,0),MATCH(O$7,PLHIV!$H$9:$AC$9,0)),FORECAST(O$7,L107:N107,L$7:N$7))</f>
        <v>7400000</v>
      </c>
      <c r="P107" s="47">
        <f>IF(P$7&lt;='Algorithms &amp; Assumptions'!$C$3,INDEX(PLHIV!$H$10:$AB$249,MATCH($B107&amp;"Adults",PLHIV!$F$10:$F$249,0),MATCH(P$7,PLHIV!$H$9:$AC$9,0)),FORECAST(P$7,M107:O107,M$7:O$7))</f>
        <v>7433333.3333333284</v>
      </c>
      <c r="Q107" s="47">
        <f>IF(Q$7&lt;='Algorithms &amp; Assumptions'!$C$3,INDEX(PLHIV!$H$10:$AB$249,MATCH($B107&amp;"Adults",PLHIV!$F$10:$F$249,0),MATCH(Q$7,PLHIV!$H$9:$AC$9,0)),FORECAST(Q$7,N107:P107,N$7:P$7))</f>
        <v>7511111.1111110896</v>
      </c>
      <c r="R107" s="47">
        <f>IF(R$7&lt;='Algorithms &amp; Assumptions'!$C$3,INDEX(PLHIV!$H$10:$AB$249,MATCH($B107&amp;"Adults",PLHIV!$F$10:$F$249,0),MATCH(R$7,PLHIV!$H$9:$AC$9,0)),FORECAST(R$7,O107:Q107,O$7:Q$7))</f>
        <v>7559259.2592592388</v>
      </c>
      <c r="S107" s="47">
        <f>IF(S$7&lt;='Algorithms &amp; Assumptions'!$C$3,INDEX(PLHIV!$H$10:$AB$249,MATCH($B107&amp;"Adults",PLHIV!$F$10:$F$249,0),MATCH(S$7,PLHIV!$H$9:$AC$9,0)),FORECAST(S$7,P107:R107,P$7:R$7))</f>
        <v>7627160.4938271344</v>
      </c>
      <c r="T107" s="47">
        <f>IF(T$7&lt;='Algorithms &amp; Assumptions'!$C$3,INDEX(PLHIV!$H$10:$AB$249,MATCH($B107&amp;"Adults",PLHIV!$F$10:$F$249,0),MATCH(T$7,PLHIV!$H$9:$AC$9,0)),FORECAST(T$7,Q107:S107,Q$7:S$7))</f>
        <v>7681893.0041151792</v>
      </c>
      <c r="U107" s="47">
        <f>IF(U$7&lt;='Algorithms &amp; Assumptions'!$C$3,INDEX(PLHIV!$H$10:$AB$249,MATCH($B107&amp;"Adults",PLHIV!$F$10:$F$249,0),MATCH(U$7,PLHIV!$H$9:$AC$9,0)),FORECAST(U$7,R107:T107,R$7:T$7))</f>
        <v>7745404.6639231294</v>
      </c>
      <c r="V107" s="47">
        <f>IF(V$7&lt;='Algorithms &amp; Assumptions'!$C$3,INDEX(PLHIV!$H$10:$AB$249,MATCH($B107&amp;"Adults",PLHIV!$F$10:$F$249,0),MATCH(V$7,PLHIV!$H$9:$AC$9,0)),FORECAST(V$7,S107:U107,S$7:U$7))</f>
        <v>7803063.5573844612</v>
      </c>
      <c r="W107" s="47">
        <f>IF(W$7&lt;='Algorithms &amp; Assumptions'!$C$3,INDEX(PLHIV!$H$10:$AB$249,MATCH($B107&amp;"Adults",PLHIV!$F$10:$F$249,0),MATCH(W$7,PLHIV!$H$9:$AC$9,0)),FORECAST(W$7,T107:V107,T$7:V$7))</f>
        <v>7864624.2950768769</v>
      </c>
    </row>
    <row r="108" spans="2:23" x14ac:dyDescent="0.35">
      <c r="B108" s="18" t="str">
        <f>Countries!B104</f>
        <v>South Sudan</v>
      </c>
      <c r="C108" s="47">
        <f>IF(C$7&lt;='Algorithms &amp; Assumptions'!$C$3,INDEX(PLHIV!$H$10:$AB$249,MATCH($B108&amp;"Adults",PLHIV!$F$10:$F$249,0),MATCH(C$7,PLHIV!$H$9:$AC$9,0)),"N/A")</f>
        <v>150000</v>
      </c>
      <c r="D108" s="47">
        <f>IF(D$7&lt;='Algorithms &amp; Assumptions'!$C$3,INDEX(PLHIV!$H$10:$AB$249,MATCH($B108&amp;"Adults",PLHIV!$F$10:$F$249,0),MATCH(D$7,PLHIV!$H$9:$AC$9,0)),"N/A")</f>
        <v>160000</v>
      </c>
      <c r="E108" s="47">
        <f>IF(E$7&lt;='Algorithms &amp; Assumptions'!$C$3,INDEX(PLHIV!$H$10:$AB$249,MATCH($B108&amp;"Adults",PLHIV!$F$10:$F$249,0),MATCH(E$7,PLHIV!$H$9:$AC$9,0)),"N/A")</f>
        <v>170000</v>
      </c>
      <c r="F108" s="47">
        <f>IF(F$7&lt;='Algorithms &amp; Assumptions'!$C$3,INDEX(PLHIV!$H$10:$AB$249,MATCH($B108&amp;"Adults",PLHIV!$F$10:$F$249,0),MATCH(F$7,PLHIV!$H$9:$AC$9,0)),"N/A")</f>
        <v>170000</v>
      </c>
      <c r="G108" s="47">
        <f>IF(G$7&lt;='Algorithms &amp; Assumptions'!$C$3,INDEX(PLHIV!$H$10:$AB$249,MATCH($B108&amp;"Adults",PLHIV!$F$10:$F$249,0),MATCH(G$7,PLHIV!$H$9:$AC$9,0)),FORECAST(G$7,D108:F108,D$7:F$7))</f>
        <v>160000</v>
      </c>
      <c r="H108" s="47">
        <f>IF(H$7&lt;='Algorithms &amp; Assumptions'!$C$3,INDEX(PLHIV!$H$10:$AB$249,MATCH($B108&amp;"Adults",PLHIV!$F$10:$F$249,0),MATCH(H$7,PLHIV!$H$9:$AC$9,0)),FORECAST(H$7,E108:G108,E$7:G$7))</f>
        <v>160000</v>
      </c>
      <c r="I108" s="47">
        <f>IF(I$7&lt;='Algorithms &amp; Assumptions'!$C$3,INDEX(PLHIV!$H$10:$AB$249,MATCH($B108&amp;"Adults",PLHIV!$F$10:$F$249,0),MATCH(I$7,PLHIV!$H$9:$AC$9,0)),FORECAST(I$7,F108:H108,F$7:H$7))</f>
        <v>150000</v>
      </c>
      <c r="J108" s="47">
        <f>IF(J$7&lt;='Algorithms &amp; Assumptions'!$C$3,INDEX(PLHIV!$H$10:$AB$249,MATCH($B108&amp;"Adults",PLHIV!$F$10:$F$249,0),MATCH(J$7,PLHIV!$H$9:$AC$9,0)),FORECAST(J$7,G108:I108,G$7:I$7))</f>
        <v>140000</v>
      </c>
      <c r="K108" s="47">
        <f>IF(K$7&lt;='Algorithms &amp; Assumptions'!$C$3,INDEX(PLHIV!$H$10:$AB$249,MATCH($B108&amp;"Adults",PLHIV!$F$10:$F$249,0),MATCH(K$7,PLHIV!$H$9:$AC$9,0)),FORECAST(K$7,H108:J108,H$7:J$7))</f>
        <v>140000</v>
      </c>
      <c r="L108" s="47">
        <f>IF(L$7&lt;='Algorithms &amp; Assumptions'!$C$3,INDEX(PLHIV!$H$10:$AB$249,MATCH($B108&amp;"Adults",PLHIV!$F$10:$F$249,0),MATCH(L$7,PLHIV!$H$9:$AC$9,0)),FORECAST(L$7,I108:K108,I$7:K$7))</f>
        <v>140000</v>
      </c>
      <c r="M108" s="47">
        <f>IF(M$7&lt;='Algorithms &amp; Assumptions'!$C$3,INDEX(PLHIV!$H$10:$AB$249,MATCH($B108&amp;"Adults",PLHIV!$F$10:$F$249,0),MATCH(M$7,PLHIV!$H$9:$AC$9,0)),FORECAST(M$7,J108:L108,J$7:L$7))</f>
        <v>150000</v>
      </c>
      <c r="N108" s="47">
        <f>IF(N$7&lt;='Algorithms &amp; Assumptions'!$C$3,INDEX(PLHIV!$H$10:$AB$249,MATCH($B108&amp;"Adults",PLHIV!$F$10:$F$249,0),MATCH(N$7,PLHIV!$H$9:$AC$9,0)),FORECAST(N$7,K108:M108,K$7:M$7))</f>
        <v>150000</v>
      </c>
      <c r="O108" s="47">
        <f>IF(O$7&lt;='Algorithms &amp; Assumptions'!$C$3,INDEX(PLHIV!$H$10:$AB$249,MATCH($B108&amp;"Adults",PLHIV!$F$10:$F$249,0),MATCH(O$7,PLHIV!$H$9:$AC$9,0)),FORECAST(O$7,L108:N108,L$7:N$7))</f>
        <v>150000</v>
      </c>
      <c r="P108" s="47">
        <f>IF(P$7&lt;='Algorithms &amp; Assumptions'!$C$3,INDEX(PLHIV!$H$10:$AB$249,MATCH($B108&amp;"Adults",PLHIV!$F$10:$F$249,0),MATCH(P$7,PLHIV!$H$9:$AC$9,0)),FORECAST(P$7,M108:O108,M$7:O$7))</f>
        <v>150000</v>
      </c>
      <c r="Q108" s="47">
        <f>IF(Q$7&lt;='Algorithms &amp; Assumptions'!$C$3,INDEX(PLHIV!$H$10:$AB$249,MATCH($B108&amp;"Adults",PLHIV!$F$10:$F$249,0),MATCH(Q$7,PLHIV!$H$9:$AC$9,0)),FORECAST(Q$7,N108:P108,N$7:P$7))</f>
        <v>150000</v>
      </c>
      <c r="R108" s="47">
        <f>IF(R$7&lt;='Algorithms &amp; Assumptions'!$C$3,INDEX(PLHIV!$H$10:$AB$249,MATCH($B108&amp;"Adults",PLHIV!$F$10:$F$249,0),MATCH(R$7,PLHIV!$H$9:$AC$9,0)),FORECAST(R$7,O108:Q108,O$7:Q$7))</f>
        <v>150000</v>
      </c>
      <c r="S108" s="47">
        <f>IF(S$7&lt;='Algorithms &amp; Assumptions'!$C$3,INDEX(PLHIV!$H$10:$AB$249,MATCH($B108&amp;"Adults",PLHIV!$F$10:$F$249,0),MATCH(S$7,PLHIV!$H$9:$AC$9,0)),FORECAST(S$7,P108:R108,P$7:R$7))</f>
        <v>150000</v>
      </c>
      <c r="T108" s="47">
        <f>IF(T$7&lt;='Algorithms &amp; Assumptions'!$C$3,INDEX(PLHIV!$H$10:$AB$249,MATCH($B108&amp;"Adults",PLHIV!$F$10:$F$249,0),MATCH(T$7,PLHIV!$H$9:$AC$9,0)),FORECAST(T$7,Q108:S108,Q$7:S$7))</f>
        <v>150000</v>
      </c>
      <c r="U108" s="47">
        <f>IF(U$7&lt;='Algorithms &amp; Assumptions'!$C$3,INDEX(PLHIV!$H$10:$AB$249,MATCH($B108&amp;"Adults",PLHIV!$F$10:$F$249,0),MATCH(U$7,PLHIV!$H$9:$AC$9,0)),FORECAST(U$7,R108:T108,R$7:T$7))</f>
        <v>150000</v>
      </c>
      <c r="V108" s="47">
        <f>IF(V$7&lt;='Algorithms &amp; Assumptions'!$C$3,INDEX(PLHIV!$H$10:$AB$249,MATCH($B108&amp;"Adults",PLHIV!$F$10:$F$249,0),MATCH(V$7,PLHIV!$H$9:$AC$9,0)),FORECAST(V$7,S108:U108,S$7:U$7))</f>
        <v>150000</v>
      </c>
      <c r="W108" s="47">
        <f>IF(W$7&lt;='Algorithms &amp; Assumptions'!$C$3,INDEX(PLHIV!$H$10:$AB$249,MATCH($B108&amp;"Adults",PLHIV!$F$10:$F$249,0),MATCH(W$7,PLHIV!$H$9:$AC$9,0)),FORECAST(W$7,T108:V108,T$7:V$7))</f>
        <v>150000</v>
      </c>
    </row>
    <row r="109" spans="2:23" x14ac:dyDescent="0.35">
      <c r="B109" s="18" t="str">
        <f>Countries!B105</f>
        <v>Sri Lanka</v>
      </c>
      <c r="C109" s="47">
        <f>IF(C$7&lt;='Algorithms &amp; Assumptions'!$C$3,INDEX(PLHIV!$H$10:$AB$249,MATCH($B109&amp;"Adults",PLHIV!$F$10:$F$249,0),MATCH(C$7,PLHIV!$H$9:$AC$9,0)),"N/A")</f>
        <v>4100</v>
      </c>
      <c r="D109" s="47">
        <f>IF(D$7&lt;='Algorithms &amp; Assumptions'!$C$3,INDEX(PLHIV!$H$10:$AB$249,MATCH($B109&amp;"Adults",PLHIV!$F$10:$F$249,0),MATCH(D$7,PLHIV!$H$9:$AC$9,0)),"N/A")</f>
        <v>4100</v>
      </c>
      <c r="E109" s="47">
        <f>IF(E$7&lt;='Algorithms &amp; Assumptions'!$C$3,INDEX(PLHIV!$H$10:$AB$249,MATCH($B109&amp;"Adults",PLHIV!$F$10:$F$249,0),MATCH(E$7,PLHIV!$H$9:$AC$9,0)),"N/A")</f>
        <v>4100</v>
      </c>
      <c r="F109" s="47">
        <f>IF(F$7&lt;='Algorithms &amp; Assumptions'!$C$3,INDEX(PLHIV!$H$10:$AB$249,MATCH($B109&amp;"Adults",PLHIV!$F$10:$F$249,0),MATCH(F$7,PLHIV!$H$9:$AC$9,0)),"N/A")</f>
        <v>4100</v>
      </c>
      <c r="G109" s="47">
        <f>IF(G$7&lt;='Algorithms &amp; Assumptions'!$C$3,INDEX(PLHIV!$H$10:$AB$249,MATCH($B109&amp;"Adults",PLHIV!$F$10:$F$249,0),MATCH(G$7,PLHIV!$H$9:$AC$9,0)),FORECAST(G$7,D109:F109,D$7:F$7))</f>
        <v>4100</v>
      </c>
      <c r="H109" s="47">
        <f>IF(H$7&lt;='Algorithms &amp; Assumptions'!$C$3,INDEX(PLHIV!$H$10:$AB$249,MATCH($B109&amp;"Adults",PLHIV!$F$10:$F$249,0),MATCH(H$7,PLHIV!$H$9:$AC$9,0)),FORECAST(H$7,E109:G109,E$7:G$7))</f>
        <v>4100</v>
      </c>
      <c r="I109" s="47">
        <f>IF(I$7&lt;='Algorithms &amp; Assumptions'!$C$3,INDEX(PLHIV!$H$10:$AB$249,MATCH($B109&amp;"Adults",PLHIV!$F$10:$F$249,0),MATCH(I$7,PLHIV!$H$9:$AC$9,0)),FORECAST(I$7,F109:H109,F$7:H$7))</f>
        <v>4100</v>
      </c>
      <c r="J109" s="47">
        <f>IF(J$7&lt;='Algorithms &amp; Assumptions'!$C$3,INDEX(PLHIV!$H$10:$AB$249,MATCH($B109&amp;"Adults",PLHIV!$F$10:$F$249,0),MATCH(J$7,PLHIV!$H$9:$AC$9,0)),FORECAST(J$7,G109:I109,G$7:I$7))</f>
        <v>4000</v>
      </c>
      <c r="K109" s="47">
        <f>IF(K$7&lt;='Algorithms &amp; Assumptions'!$C$3,INDEX(PLHIV!$H$10:$AB$249,MATCH($B109&amp;"Adults",PLHIV!$F$10:$F$249,0),MATCH(K$7,PLHIV!$H$9:$AC$9,0)),FORECAST(K$7,H109:J109,H$7:J$7))</f>
        <v>4000</v>
      </c>
      <c r="L109" s="47">
        <f>IF(L$7&lt;='Algorithms &amp; Assumptions'!$C$3,INDEX(PLHIV!$H$10:$AB$249,MATCH($B109&amp;"Adults",PLHIV!$F$10:$F$249,0),MATCH(L$7,PLHIV!$H$9:$AC$9,0)),FORECAST(L$7,I109:K109,I$7:K$7))</f>
        <v>4000</v>
      </c>
      <c r="M109" s="47">
        <f>IF(M$7&lt;='Algorithms &amp; Assumptions'!$C$3,INDEX(PLHIV!$H$10:$AB$249,MATCH($B109&amp;"Adults",PLHIV!$F$10:$F$249,0),MATCH(M$7,PLHIV!$H$9:$AC$9,0)),FORECAST(M$7,J109:L109,J$7:L$7))</f>
        <v>4000</v>
      </c>
      <c r="N109" s="47">
        <f>IF(N$7&lt;='Algorithms &amp; Assumptions'!$C$3,INDEX(PLHIV!$H$10:$AB$249,MATCH($B109&amp;"Adults",PLHIV!$F$10:$F$249,0),MATCH(N$7,PLHIV!$H$9:$AC$9,0)),FORECAST(N$7,K109:M109,K$7:M$7))</f>
        <v>4000</v>
      </c>
      <c r="O109" s="47">
        <f>IF(O$7&lt;='Algorithms &amp; Assumptions'!$C$3,INDEX(PLHIV!$H$10:$AB$249,MATCH($B109&amp;"Adults",PLHIV!$F$10:$F$249,0),MATCH(O$7,PLHIV!$H$9:$AC$9,0)),FORECAST(O$7,L109:N109,L$7:N$7))</f>
        <v>4100</v>
      </c>
      <c r="P109" s="47">
        <f>IF(P$7&lt;='Algorithms &amp; Assumptions'!$C$3,INDEX(PLHIV!$H$10:$AB$249,MATCH($B109&amp;"Adults",PLHIV!$F$10:$F$249,0),MATCH(P$7,PLHIV!$H$9:$AC$9,0)),FORECAST(P$7,M109:O109,M$7:O$7))</f>
        <v>4133.3333333333285</v>
      </c>
      <c r="Q109" s="47">
        <f>IF(Q$7&lt;='Algorithms &amp; Assumptions'!$C$3,INDEX(PLHIV!$H$10:$AB$249,MATCH($B109&amp;"Adults",PLHIV!$F$10:$F$249,0),MATCH(Q$7,PLHIV!$H$9:$AC$9,0)),FORECAST(Q$7,N109:P109,N$7:P$7))</f>
        <v>4211.1111111110949</v>
      </c>
      <c r="R109" s="47">
        <f>IF(R$7&lt;='Algorithms &amp; Assumptions'!$C$3,INDEX(PLHIV!$H$10:$AB$249,MATCH($B109&amp;"Adults",PLHIV!$F$10:$F$249,0),MATCH(R$7,PLHIV!$H$9:$AC$9,0)),FORECAST(R$7,O109:Q109,O$7:Q$7))</f>
        <v>4259.2592592592409</v>
      </c>
      <c r="S109" s="47">
        <f>IF(S$7&lt;='Algorithms &amp; Assumptions'!$C$3,INDEX(PLHIV!$H$10:$AB$249,MATCH($B109&amp;"Adults",PLHIV!$F$10:$F$249,0),MATCH(S$7,PLHIV!$H$9:$AC$9,0)),FORECAST(S$7,P109:R109,P$7:R$7))</f>
        <v>4327.1604938271339</v>
      </c>
      <c r="T109" s="47">
        <f>IF(T$7&lt;='Algorithms &amp; Assumptions'!$C$3,INDEX(PLHIV!$H$10:$AB$249,MATCH($B109&amp;"Adults",PLHIV!$F$10:$F$249,0),MATCH(T$7,PLHIV!$H$9:$AC$9,0)),FORECAST(T$7,Q109:S109,Q$7:S$7))</f>
        <v>4381.8930041151907</v>
      </c>
      <c r="U109" s="47">
        <f>IF(U$7&lt;='Algorithms &amp; Assumptions'!$C$3,INDEX(PLHIV!$H$10:$AB$249,MATCH($B109&amp;"Adults",PLHIV!$F$10:$F$249,0),MATCH(U$7,PLHIV!$H$9:$AC$9,0)),FORECAST(U$7,R109:T109,R$7:T$7))</f>
        <v>4445.4046639231383</v>
      </c>
      <c r="V109" s="47">
        <f>IF(V$7&lt;='Algorithms &amp; Assumptions'!$C$3,INDEX(PLHIV!$H$10:$AB$249,MATCH($B109&amp;"Adults",PLHIV!$F$10:$F$249,0),MATCH(V$7,PLHIV!$H$9:$AC$9,0)),FORECAST(V$7,S109:U109,S$7:U$7))</f>
        <v>4503.063557384492</v>
      </c>
      <c r="W109" s="47">
        <f>IF(W$7&lt;='Algorithms &amp; Assumptions'!$C$3,INDEX(PLHIV!$H$10:$AB$249,MATCH($B109&amp;"Adults",PLHIV!$F$10:$F$249,0),MATCH(W$7,PLHIV!$H$9:$AC$9,0)),FORECAST(W$7,T109:V109,T$7:V$7))</f>
        <v>4564.6242950769083</v>
      </c>
    </row>
    <row r="110" spans="2:23" x14ac:dyDescent="0.35">
      <c r="B110" s="18" t="str">
        <f>Countries!B106</f>
        <v>Sudan</v>
      </c>
      <c r="C110" s="47">
        <f>IF(C$7&lt;='Algorithms &amp; Assumptions'!$C$3,INDEX(PLHIV!$H$10:$AB$249,MATCH($B110&amp;"Adults",PLHIV!$F$10:$F$249,0),MATCH(C$7,PLHIV!$H$9:$AC$9,0)),"N/A")</f>
        <v>24000</v>
      </c>
      <c r="D110" s="47">
        <f>IF(D$7&lt;='Algorithms &amp; Assumptions'!$C$3,INDEX(PLHIV!$H$10:$AB$249,MATCH($B110&amp;"Adults",PLHIV!$F$10:$F$249,0),MATCH(D$7,PLHIV!$H$9:$AC$9,0)),"N/A")</f>
        <v>24000</v>
      </c>
      <c r="E110" s="47">
        <f>IF(E$7&lt;='Algorithms &amp; Assumptions'!$C$3,INDEX(PLHIV!$H$10:$AB$249,MATCH($B110&amp;"Adults",PLHIV!$F$10:$F$249,0),MATCH(E$7,PLHIV!$H$9:$AC$9,0)),"N/A")</f>
        <v>24000</v>
      </c>
      <c r="F110" s="47">
        <f>IF(F$7&lt;='Algorithms &amp; Assumptions'!$C$3,INDEX(PLHIV!$H$10:$AB$249,MATCH($B110&amp;"Adults",PLHIV!$F$10:$F$249,0),MATCH(F$7,PLHIV!$H$9:$AC$9,0)),"N/A")</f>
        <v>25000</v>
      </c>
      <c r="G110" s="47">
        <f>IF(G$7&lt;='Algorithms &amp; Assumptions'!$C$3,INDEX(PLHIV!$H$10:$AB$249,MATCH($B110&amp;"Adults",PLHIV!$F$10:$F$249,0),MATCH(G$7,PLHIV!$H$9:$AC$9,0)),FORECAST(G$7,D110:F110,D$7:F$7))</f>
        <v>26000</v>
      </c>
      <c r="H110" s="47">
        <f>IF(H$7&lt;='Algorithms &amp; Assumptions'!$C$3,INDEX(PLHIV!$H$10:$AB$249,MATCH($B110&amp;"Adults",PLHIV!$F$10:$F$249,0),MATCH(H$7,PLHIV!$H$9:$AC$9,0)),FORECAST(H$7,E110:G110,E$7:G$7))</f>
        <v>26000</v>
      </c>
      <c r="I110" s="47">
        <f>IF(I$7&lt;='Algorithms &amp; Assumptions'!$C$3,INDEX(PLHIV!$H$10:$AB$249,MATCH($B110&amp;"Adults",PLHIV!$F$10:$F$249,0),MATCH(I$7,PLHIV!$H$9:$AC$9,0)),FORECAST(I$7,F110:H110,F$7:H$7))</f>
        <v>27000</v>
      </c>
      <c r="J110" s="47">
        <f>IF(J$7&lt;='Algorithms &amp; Assumptions'!$C$3,INDEX(PLHIV!$H$10:$AB$249,MATCH($B110&amp;"Adults",PLHIV!$F$10:$F$249,0),MATCH(J$7,PLHIV!$H$9:$AC$9,0)),FORECAST(J$7,G110:I110,G$7:I$7))</f>
        <v>28000</v>
      </c>
      <c r="K110" s="47">
        <f>IF(K$7&lt;='Algorithms &amp; Assumptions'!$C$3,INDEX(PLHIV!$H$10:$AB$249,MATCH($B110&amp;"Adults",PLHIV!$F$10:$F$249,0),MATCH(K$7,PLHIV!$H$9:$AC$9,0)),FORECAST(K$7,H110:J110,H$7:J$7))</f>
        <v>30000</v>
      </c>
      <c r="L110" s="47">
        <f>IF(L$7&lt;='Algorithms &amp; Assumptions'!$C$3,INDEX(PLHIV!$H$10:$AB$249,MATCH($B110&amp;"Adults",PLHIV!$F$10:$F$249,0),MATCH(L$7,PLHIV!$H$9:$AC$9,0)),FORECAST(L$7,I110:K110,I$7:K$7))</f>
        <v>31000</v>
      </c>
      <c r="M110" s="47">
        <f>IF(M$7&lt;='Algorithms &amp; Assumptions'!$C$3,INDEX(PLHIV!$H$10:$AB$249,MATCH($B110&amp;"Adults",PLHIV!$F$10:$F$249,0),MATCH(M$7,PLHIV!$H$9:$AC$9,0)),FORECAST(M$7,J110:L110,J$7:L$7))</f>
        <v>33000</v>
      </c>
      <c r="N110" s="47">
        <f>IF(N$7&lt;='Algorithms &amp; Assumptions'!$C$3,INDEX(PLHIV!$H$10:$AB$249,MATCH($B110&amp;"Adults",PLHIV!$F$10:$F$249,0),MATCH(N$7,PLHIV!$H$9:$AC$9,0)),FORECAST(N$7,K110:M110,K$7:M$7))</f>
        <v>34000</v>
      </c>
      <c r="O110" s="47">
        <f>IF(O$7&lt;='Algorithms &amp; Assumptions'!$C$3,INDEX(PLHIV!$H$10:$AB$249,MATCH($B110&amp;"Adults",PLHIV!$F$10:$F$249,0),MATCH(O$7,PLHIV!$H$9:$AC$9,0)),FORECAST(O$7,L110:N110,L$7:N$7))</f>
        <v>36000</v>
      </c>
      <c r="P110" s="47">
        <f>IF(P$7&lt;='Algorithms &amp; Assumptions'!$C$3,INDEX(PLHIV!$H$10:$AB$249,MATCH($B110&amp;"Adults",PLHIV!$F$10:$F$249,0),MATCH(P$7,PLHIV!$H$9:$AC$9,0)),FORECAST(P$7,M110:O110,M$7:O$7))</f>
        <v>37333.333333333489</v>
      </c>
      <c r="Q110" s="47">
        <f>IF(Q$7&lt;='Algorithms &amp; Assumptions'!$C$3,INDEX(PLHIV!$H$10:$AB$249,MATCH($B110&amp;"Adults",PLHIV!$F$10:$F$249,0),MATCH(Q$7,PLHIV!$H$9:$AC$9,0)),FORECAST(Q$7,N110:P110,N$7:P$7))</f>
        <v>39111.111111111473</v>
      </c>
      <c r="R110" s="47">
        <f>IF(R$7&lt;='Algorithms &amp; Assumptions'!$C$3,INDEX(PLHIV!$H$10:$AB$249,MATCH($B110&amp;"Adults",PLHIV!$F$10:$F$249,0),MATCH(R$7,PLHIV!$H$9:$AC$9,0)),FORECAST(R$7,O110:Q110,O$7:Q$7))</f>
        <v>40592.592592593748</v>
      </c>
      <c r="S110" s="47">
        <f>IF(S$7&lt;='Algorithms &amp; Assumptions'!$C$3,INDEX(PLHIV!$H$10:$AB$249,MATCH($B110&amp;"Adults",PLHIV!$F$10:$F$249,0),MATCH(S$7,PLHIV!$H$9:$AC$9,0)),FORECAST(S$7,P110:R110,P$7:R$7))</f>
        <v>42271.604938273318</v>
      </c>
      <c r="T110" s="47">
        <f>IF(T$7&lt;='Algorithms &amp; Assumptions'!$C$3,INDEX(PLHIV!$H$10:$AB$249,MATCH($B110&amp;"Adults",PLHIV!$F$10:$F$249,0),MATCH(T$7,PLHIV!$H$9:$AC$9,0)),FORECAST(T$7,Q110:S110,Q$7:S$7))</f>
        <v>43818.930041154381</v>
      </c>
      <c r="U110" s="47">
        <f>IF(U$7&lt;='Algorithms &amp; Assumptions'!$C$3,INDEX(PLHIV!$H$10:$AB$249,MATCH($B110&amp;"Adults",PLHIV!$F$10:$F$249,0),MATCH(U$7,PLHIV!$H$9:$AC$9,0)),FORECAST(U$7,R110:T110,R$7:T$7))</f>
        <v>45454.046639234293</v>
      </c>
      <c r="V110" s="47">
        <f>IF(V$7&lt;='Algorithms &amp; Assumptions'!$C$3,INDEX(PLHIV!$H$10:$AB$249,MATCH($B110&amp;"Adults",PLHIV!$F$10:$F$249,0),MATCH(V$7,PLHIV!$H$9:$AC$9,0)),FORECAST(V$7,S110:U110,S$7:U$7))</f>
        <v>47030.635573848616</v>
      </c>
      <c r="W110" s="47">
        <f>IF(W$7&lt;='Algorithms &amp; Assumptions'!$C$3,INDEX(PLHIV!$H$10:$AB$249,MATCH($B110&amp;"Adults",PLHIV!$F$10:$F$249,0),MATCH(W$7,PLHIV!$H$9:$AC$9,0)),FORECAST(W$7,T110:V110,T$7:V$7))</f>
        <v>48646.242950773332</v>
      </c>
    </row>
    <row r="111" spans="2:23" x14ac:dyDescent="0.35">
      <c r="B111" s="18" t="str">
        <f>Countries!B107</f>
        <v>Suriname</v>
      </c>
      <c r="C111" s="47">
        <f>IF(C$7&lt;='Algorithms &amp; Assumptions'!$C$3,INDEX(PLHIV!$H$10:$AB$249,MATCH($B111&amp;"Adults",PLHIV!$F$10:$F$249,0),MATCH(C$7,PLHIV!$H$9:$AC$9,0)),"N/A")</f>
        <v>4900</v>
      </c>
      <c r="D111" s="47">
        <f>IF(D$7&lt;='Algorithms &amp; Assumptions'!$C$3,INDEX(PLHIV!$H$10:$AB$249,MATCH($B111&amp;"Adults",PLHIV!$F$10:$F$249,0),MATCH(D$7,PLHIV!$H$9:$AC$9,0)),"N/A")</f>
        <v>5100</v>
      </c>
      <c r="E111" s="47">
        <f>IF(E$7&lt;='Algorithms &amp; Assumptions'!$C$3,INDEX(PLHIV!$H$10:$AB$249,MATCH($B111&amp;"Adults",PLHIV!$F$10:$F$249,0),MATCH(E$7,PLHIV!$H$9:$AC$9,0)),"N/A")</f>
        <v>5300</v>
      </c>
      <c r="F111" s="47">
        <f>IF(F$7&lt;='Algorithms &amp; Assumptions'!$C$3,INDEX(PLHIV!$H$10:$AB$249,MATCH($B111&amp;"Adults",PLHIV!$F$10:$F$249,0),MATCH(F$7,PLHIV!$H$9:$AC$9,0)),"N/A")</f>
        <v>5500</v>
      </c>
      <c r="G111" s="47">
        <f>IF(G$7&lt;='Algorithms &amp; Assumptions'!$C$3,INDEX(PLHIV!$H$10:$AB$249,MATCH($B111&amp;"Adults",PLHIV!$F$10:$F$249,0),MATCH(G$7,PLHIV!$H$9:$AC$9,0)),FORECAST(G$7,D111:F111,D$7:F$7))</f>
        <v>5600</v>
      </c>
      <c r="H111" s="47">
        <f>IF(H$7&lt;='Algorithms &amp; Assumptions'!$C$3,INDEX(PLHIV!$H$10:$AB$249,MATCH($B111&amp;"Adults",PLHIV!$F$10:$F$249,0),MATCH(H$7,PLHIV!$H$9:$AC$9,0)),FORECAST(H$7,E111:G111,E$7:G$7))</f>
        <v>5800</v>
      </c>
      <c r="I111" s="47">
        <f>IF(I$7&lt;='Algorithms &amp; Assumptions'!$C$3,INDEX(PLHIV!$H$10:$AB$249,MATCH($B111&amp;"Adults",PLHIV!$F$10:$F$249,0),MATCH(I$7,PLHIV!$H$9:$AC$9,0)),FORECAST(I$7,F111:H111,F$7:H$7))</f>
        <v>6000</v>
      </c>
      <c r="J111" s="47">
        <f>IF(J$7&lt;='Algorithms &amp; Assumptions'!$C$3,INDEX(PLHIV!$H$10:$AB$249,MATCH($B111&amp;"Adults",PLHIV!$F$10:$F$249,0),MATCH(J$7,PLHIV!$H$9:$AC$9,0)),FORECAST(J$7,G111:I111,G$7:I$7))</f>
        <v>6200</v>
      </c>
      <c r="K111" s="47">
        <f>IF(K$7&lt;='Algorithms &amp; Assumptions'!$C$3,INDEX(PLHIV!$H$10:$AB$249,MATCH($B111&amp;"Adults",PLHIV!$F$10:$F$249,0),MATCH(K$7,PLHIV!$H$9:$AC$9,0)),FORECAST(K$7,H111:J111,H$7:J$7))</f>
        <v>6300</v>
      </c>
      <c r="L111" s="47">
        <f>IF(L$7&lt;='Algorithms &amp; Assumptions'!$C$3,INDEX(PLHIV!$H$10:$AB$249,MATCH($B111&amp;"Adults",PLHIV!$F$10:$F$249,0),MATCH(L$7,PLHIV!$H$9:$AC$9,0)),FORECAST(L$7,I111:K111,I$7:K$7))</f>
        <v>6500</v>
      </c>
      <c r="M111" s="47">
        <f>IF(M$7&lt;='Algorithms &amp; Assumptions'!$C$3,INDEX(PLHIV!$H$10:$AB$249,MATCH($B111&amp;"Adults",PLHIV!$F$10:$F$249,0),MATCH(M$7,PLHIV!$H$9:$AC$9,0)),FORECAST(M$7,J111:L111,J$7:L$7))</f>
        <v>6700</v>
      </c>
      <c r="N111" s="47">
        <f>IF(N$7&lt;='Algorithms &amp; Assumptions'!$C$3,INDEX(PLHIV!$H$10:$AB$249,MATCH($B111&amp;"Adults",PLHIV!$F$10:$F$249,0),MATCH(N$7,PLHIV!$H$9:$AC$9,0)),FORECAST(N$7,K111:M111,K$7:M$7))</f>
        <v>6900</v>
      </c>
      <c r="O111" s="47">
        <f>IF(O$7&lt;='Algorithms &amp; Assumptions'!$C$3,INDEX(PLHIV!$H$10:$AB$249,MATCH($B111&amp;"Adults",PLHIV!$F$10:$F$249,0),MATCH(O$7,PLHIV!$H$9:$AC$9,0)),FORECAST(O$7,L111:N111,L$7:N$7))</f>
        <v>7100</v>
      </c>
      <c r="P111" s="47">
        <f>IF(P$7&lt;='Algorithms &amp; Assumptions'!$C$3,INDEX(PLHIV!$H$10:$AB$249,MATCH($B111&amp;"Adults",PLHIV!$F$10:$F$249,0),MATCH(P$7,PLHIV!$H$9:$AC$9,0)),FORECAST(P$7,M111:O111,M$7:O$7))</f>
        <v>7300</v>
      </c>
      <c r="Q111" s="47">
        <f>IF(Q$7&lt;='Algorithms &amp; Assumptions'!$C$3,INDEX(PLHIV!$H$10:$AB$249,MATCH($B111&amp;"Adults",PLHIV!$F$10:$F$249,0),MATCH(Q$7,PLHIV!$H$9:$AC$9,0)),FORECAST(Q$7,N111:P111,N$7:P$7))</f>
        <v>7500</v>
      </c>
      <c r="R111" s="47">
        <f>IF(R$7&lt;='Algorithms &amp; Assumptions'!$C$3,INDEX(PLHIV!$H$10:$AB$249,MATCH($B111&amp;"Adults",PLHIV!$F$10:$F$249,0),MATCH(R$7,PLHIV!$H$9:$AC$9,0)),FORECAST(R$7,O111:Q111,O$7:Q$7))</f>
        <v>7700</v>
      </c>
      <c r="S111" s="47">
        <f>IF(S$7&lt;='Algorithms &amp; Assumptions'!$C$3,INDEX(PLHIV!$H$10:$AB$249,MATCH($B111&amp;"Adults",PLHIV!$F$10:$F$249,0),MATCH(S$7,PLHIV!$H$9:$AC$9,0)),FORECAST(S$7,P111:R111,P$7:R$7))</f>
        <v>7900</v>
      </c>
      <c r="T111" s="47">
        <f>IF(T$7&lt;='Algorithms &amp; Assumptions'!$C$3,INDEX(PLHIV!$H$10:$AB$249,MATCH($B111&amp;"Adults",PLHIV!$F$10:$F$249,0),MATCH(T$7,PLHIV!$H$9:$AC$9,0)),FORECAST(T$7,Q111:S111,Q$7:S$7))</f>
        <v>8100</v>
      </c>
      <c r="U111" s="47">
        <f>IF(U$7&lt;='Algorithms &amp; Assumptions'!$C$3,INDEX(PLHIV!$H$10:$AB$249,MATCH($B111&amp;"Adults",PLHIV!$F$10:$F$249,0),MATCH(U$7,PLHIV!$H$9:$AC$9,0)),FORECAST(U$7,R111:T111,R$7:T$7))</f>
        <v>8300</v>
      </c>
      <c r="V111" s="47">
        <f>IF(V$7&lt;='Algorithms &amp; Assumptions'!$C$3,INDEX(PLHIV!$H$10:$AB$249,MATCH($B111&amp;"Adults",PLHIV!$F$10:$F$249,0),MATCH(V$7,PLHIV!$H$9:$AC$9,0)),FORECAST(V$7,S111:U111,S$7:U$7))</f>
        <v>8500</v>
      </c>
      <c r="W111" s="47">
        <f>IF(W$7&lt;='Algorithms &amp; Assumptions'!$C$3,INDEX(PLHIV!$H$10:$AB$249,MATCH($B111&amp;"Adults",PLHIV!$F$10:$F$249,0),MATCH(W$7,PLHIV!$H$9:$AC$9,0)),FORECAST(W$7,T111:V111,T$7:V$7))</f>
        <v>8700</v>
      </c>
    </row>
    <row r="112" spans="2:23" x14ac:dyDescent="0.35">
      <c r="B112" s="18" t="str">
        <f>Countries!B108</f>
        <v>Syria</v>
      </c>
      <c r="C112" s="47">
        <f>IF(C$7&lt;='Algorithms &amp; Assumptions'!$C$3,INDEX(PLHIV!$H$10:$AB$249,MATCH($B112&amp;"Adults",PLHIV!$F$10:$F$249,0),MATCH(C$7,PLHIV!$H$9:$AC$9,0)),"N/A")</f>
        <v>500</v>
      </c>
      <c r="D112" s="47">
        <f>IF(D$7&lt;='Algorithms &amp; Assumptions'!$C$3,INDEX(PLHIV!$H$10:$AB$249,MATCH($B112&amp;"Adults",PLHIV!$F$10:$F$249,0),MATCH(D$7,PLHIV!$H$9:$AC$9,0)),"N/A")</f>
        <v>500</v>
      </c>
      <c r="E112" s="47">
        <f>IF(E$7&lt;='Algorithms &amp; Assumptions'!$C$3,INDEX(PLHIV!$H$10:$AB$249,MATCH($B112&amp;"Adults",PLHIV!$F$10:$F$249,0),MATCH(E$7,PLHIV!$H$9:$AC$9,0)),"N/A")</f>
        <v>500</v>
      </c>
      <c r="F112" s="47">
        <f>IF(F$7&lt;='Algorithms &amp; Assumptions'!$C$3,INDEX(PLHIV!$H$10:$AB$249,MATCH($B112&amp;"Adults",PLHIV!$F$10:$F$249,0),MATCH(F$7,PLHIV!$H$9:$AC$9,0)),"N/A")</f>
        <v>500</v>
      </c>
      <c r="G112" s="47">
        <f>IF(G$7&lt;='Algorithms &amp; Assumptions'!$C$3,INDEX(PLHIV!$H$10:$AB$249,MATCH($B112&amp;"Adults",PLHIV!$F$10:$F$249,0),MATCH(G$7,PLHIV!$H$9:$AC$9,0)),FORECAST(G$7,D112:F112,D$7:F$7))</f>
        <v>500</v>
      </c>
      <c r="H112" s="47">
        <f>IF(H$7&lt;='Algorithms &amp; Assumptions'!$C$3,INDEX(PLHIV!$H$10:$AB$249,MATCH($B112&amp;"Adults",PLHIV!$F$10:$F$249,0),MATCH(H$7,PLHIV!$H$9:$AC$9,0)),FORECAST(H$7,E112:G112,E$7:G$7))</f>
        <v>500</v>
      </c>
      <c r="I112" s="47">
        <f>IF(I$7&lt;='Algorithms &amp; Assumptions'!$C$3,INDEX(PLHIV!$H$10:$AB$249,MATCH($B112&amp;"Adults",PLHIV!$F$10:$F$249,0),MATCH(I$7,PLHIV!$H$9:$AC$9,0)),FORECAST(I$7,F112:H112,F$7:H$7))</f>
        <v>500</v>
      </c>
      <c r="J112" s="47">
        <f>IF(J$7&lt;='Algorithms &amp; Assumptions'!$C$3,INDEX(PLHIV!$H$10:$AB$249,MATCH($B112&amp;"Adults",PLHIV!$F$10:$F$249,0),MATCH(J$7,PLHIV!$H$9:$AC$9,0)),FORECAST(J$7,G112:I112,G$7:I$7))</f>
        <v>500</v>
      </c>
      <c r="K112" s="47">
        <f>IF(K$7&lt;='Algorithms &amp; Assumptions'!$C$3,INDEX(PLHIV!$H$10:$AB$249,MATCH($B112&amp;"Adults",PLHIV!$F$10:$F$249,0),MATCH(K$7,PLHIV!$H$9:$AC$9,0)),FORECAST(K$7,H112:J112,H$7:J$7))</f>
        <v>500</v>
      </c>
      <c r="L112" s="47">
        <f>IF(L$7&lt;='Algorithms &amp; Assumptions'!$C$3,INDEX(PLHIV!$H$10:$AB$249,MATCH($B112&amp;"Adults",PLHIV!$F$10:$F$249,0),MATCH(L$7,PLHIV!$H$9:$AC$9,0)),FORECAST(L$7,I112:K112,I$7:K$7))</f>
        <v>500</v>
      </c>
      <c r="M112" s="47">
        <f>IF(M$7&lt;='Algorithms &amp; Assumptions'!$C$3,INDEX(PLHIV!$H$10:$AB$249,MATCH($B112&amp;"Adults",PLHIV!$F$10:$F$249,0),MATCH(M$7,PLHIV!$H$9:$AC$9,0)),FORECAST(M$7,J112:L112,J$7:L$7))</f>
        <v>1000</v>
      </c>
      <c r="N112" s="47">
        <f>IF(N$7&lt;='Algorithms &amp; Assumptions'!$C$3,INDEX(PLHIV!$H$10:$AB$249,MATCH($B112&amp;"Adults",PLHIV!$F$10:$F$249,0),MATCH(N$7,PLHIV!$H$9:$AC$9,0)),FORECAST(N$7,K112:M112,K$7:M$7))</f>
        <v>1000</v>
      </c>
      <c r="O112" s="47">
        <f>IF(O$7&lt;='Algorithms &amp; Assumptions'!$C$3,INDEX(PLHIV!$H$10:$AB$249,MATCH($B112&amp;"Adults",PLHIV!$F$10:$F$249,0),MATCH(O$7,PLHIV!$H$9:$AC$9,0)),FORECAST(O$7,L112:N112,L$7:N$7))</f>
        <v>1000</v>
      </c>
      <c r="P112" s="47">
        <f>IF(P$7&lt;='Algorithms &amp; Assumptions'!$C$3,INDEX(PLHIV!$H$10:$AB$249,MATCH($B112&amp;"Adults",PLHIV!$F$10:$F$249,0),MATCH(P$7,PLHIV!$H$9:$AC$9,0)),FORECAST(P$7,M112:O112,M$7:O$7))</f>
        <v>1000</v>
      </c>
      <c r="Q112" s="47">
        <f>IF(Q$7&lt;='Algorithms &amp; Assumptions'!$C$3,INDEX(PLHIV!$H$10:$AB$249,MATCH($B112&amp;"Adults",PLHIV!$F$10:$F$249,0),MATCH(Q$7,PLHIV!$H$9:$AC$9,0)),FORECAST(Q$7,N112:P112,N$7:P$7))</f>
        <v>1000</v>
      </c>
      <c r="R112" s="47">
        <f>IF(R$7&lt;='Algorithms &amp; Assumptions'!$C$3,INDEX(PLHIV!$H$10:$AB$249,MATCH($B112&amp;"Adults",PLHIV!$F$10:$F$249,0),MATCH(R$7,PLHIV!$H$9:$AC$9,0)),FORECAST(R$7,O112:Q112,O$7:Q$7))</f>
        <v>1000</v>
      </c>
      <c r="S112" s="47">
        <f>IF(S$7&lt;='Algorithms &amp; Assumptions'!$C$3,INDEX(PLHIV!$H$10:$AB$249,MATCH($B112&amp;"Adults",PLHIV!$F$10:$F$249,0),MATCH(S$7,PLHIV!$H$9:$AC$9,0)),FORECAST(S$7,P112:R112,P$7:R$7))</f>
        <v>1000</v>
      </c>
      <c r="T112" s="47">
        <f>IF(T$7&lt;='Algorithms &amp; Assumptions'!$C$3,INDEX(PLHIV!$H$10:$AB$249,MATCH($B112&amp;"Adults",PLHIV!$F$10:$F$249,0),MATCH(T$7,PLHIV!$H$9:$AC$9,0)),FORECAST(T$7,Q112:S112,Q$7:S$7))</f>
        <v>1000</v>
      </c>
      <c r="U112" s="47">
        <f>IF(U$7&lt;='Algorithms &amp; Assumptions'!$C$3,INDEX(PLHIV!$H$10:$AB$249,MATCH($B112&amp;"Adults",PLHIV!$F$10:$F$249,0),MATCH(U$7,PLHIV!$H$9:$AC$9,0)),FORECAST(U$7,R112:T112,R$7:T$7))</f>
        <v>1000</v>
      </c>
      <c r="V112" s="47">
        <f>IF(V$7&lt;='Algorithms &amp; Assumptions'!$C$3,INDEX(PLHIV!$H$10:$AB$249,MATCH($B112&amp;"Adults",PLHIV!$F$10:$F$249,0),MATCH(V$7,PLHIV!$H$9:$AC$9,0)),FORECAST(V$7,S112:U112,S$7:U$7))</f>
        <v>1000</v>
      </c>
      <c r="W112" s="47">
        <f>IF(W$7&lt;='Algorithms &amp; Assumptions'!$C$3,INDEX(PLHIV!$H$10:$AB$249,MATCH($B112&amp;"Adults",PLHIV!$F$10:$F$249,0),MATCH(W$7,PLHIV!$H$9:$AC$9,0)),FORECAST(W$7,T112:V112,T$7:V$7))</f>
        <v>1000</v>
      </c>
    </row>
    <row r="113" spans="2:23" x14ac:dyDescent="0.35">
      <c r="B113" s="18" t="str">
        <f>Countries!B109</f>
        <v>Tajikistan</v>
      </c>
      <c r="C113" s="47">
        <f>IF(C$7&lt;='Algorithms &amp; Assumptions'!$C$3,INDEX(PLHIV!$H$10:$AB$249,MATCH($B113&amp;"Adults",PLHIV!$F$10:$F$249,0),MATCH(C$7,PLHIV!$H$9:$AC$9,0)),"N/A")</f>
        <v>2500</v>
      </c>
      <c r="D113" s="47">
        <f>IF(D$7&lt;='Algorithms &amp; Assumptions'!$C$3,INDEX(PLHIV!$H$10:$AB$249,MATCH($B113&amp;"Adults",PLHIV!$F$10:$F$249,0),MATCH(D$7,PLHIV!$H$9:$AC$9,0)),"N/A")</f>
        <v>3200</v>
      </c>
      <c r="E113" s="47">
        <f>IF(E$7&lt;='Algorithms &amp; Assumptions'!$C$3,INDEX(PLHIV!$H$10:$AB$249,MATCH($B113&amp;"Adults",PLHIV!$F$10:$F$249,0),MATCH(E$7,PLHIV!$H$9:$AC$9,0)),"N/A")</f>
        <v>4000</v>
      </c>
      <c r="F113" s="47">
        <f>IF(F$7&lt;='Algorithms &amp; Assumptions'!$C$3,INDEX(PLHIV!$H$10:$AB$249,MATCH($B113&amp;"Adults",PLHIV!$F$10:$F$249,0),MATCH(F$7,PLHIV!$H$9:$AC$9,0)),"N/A")</f>
        <v>4900</v>
      </c>
      <c r="G113" s="47">
        <f>IF(G$7&lt;='Algorithms &amp; Assumptions'!$C$3,INDEX(PLHIV!$H$10:$AB$249,MATCH($B113&amp;"Adults",PLHIV!$F$10:$F$249,0),MATCH(G$7,PLHIV!$H$9:$AC$9,0)),FORECAST(G$7,D113:F113,D$7:F$7))</f>
        <v>5800</v>
      </c>
      <c r="H113" s="47">
        <f>IF(H$7&lt;='Algorithms &amp; Assumptions'!$C$3,INDEX(PLHIV!$H$10:$AB$249,MATCH($B113&amp;"Adults",PLHIV!$F$10:$F$249,0),MATCH(H$7,PLHIV!$H$9:$AC$9,0)),FORECAST(H$7,E113:G113,E$7:G$7))</f>
        <v>6900</v>
      </c>
      <c r="I113" s="47">
        <f>IF(I$7&lt;='Algorithms &amp; Assumptions'!$C$3,INDEX(PLHIV!$H$10:$AB$249,MATCH($B113&amp;"Adults",PLHIV!$F$10:$F$249,0),MATCH(I$7,PLHIV!$H$9:$AC$9,0)),FORECAST(I$7,F113:H113,F$7:H$7))</f>
        <v>8000</v>
      </c>
      <c r="J113" s="47">
        <f>IF(J$7&lt;='Algorithms &amp; Assumptions'!$C$3,INDEX(PLHIV!$H$10:$AB$249,MATCH($B113&amp;"Adults",PLHIV!$F$10:$F$249,0),MATCH(J$7,PLHIV!$H$9:$AC$9,0)),FORECAST(J$7,G113:I113,G$7:I$7))</f>
        <v>9100</v>
      </c>
      <c r="K113" s="47">
        <f>IF(K$7&lt;='Algorithms &amp; Assumptions'!$C$3,INDEX(PLHIV!$H$10:$AB$249,MATCH($B113&amp;"Adults",PLHIV!$F$10:$F$249,0),MATCH(K$7,PLHIV!$H$9:$AC$9,0)),FORECAST(K$7,H113:J113,H$7:J$7))</f>
        <v>10000</v>
      </c>
      <c r="L113" s="47">
        <f>IF(L$7&lt;='Algorithms &amp; Assumptions'!$C$3,INDEX(PLHIV!$H$10:$AB$249,MATCH($B113&amp;"Adults",PLHIV!$F$10:$F$249,0),MATCH(L$7,PLHIV!$H$9:$AC$9,0)),FORECAST(L$7,I113:K113,I$7:K$7))</f>
        <v>11000</v>
      </c>
      <c r="M113" s="47">
        <f>IF(M$7&lt;='Algorithms &amp; Assumptions'!$C$3,INDEX(PLHIV!$H$10:$AB$249,MATCH($B113&amp;"Adults",PLHIV!$F$10:$F$249,0),MATCH(M$7,PLHIV!$H$9:$AC$9,0)),FORECAST(M$7,J113:L113,J$7:L$7))</f>
        <v>12000</v>
      </c>
      <c r="N113" s="47">
        <f>IF(N$7&lt;='Algorithms &amp; Assumptions'!$C$3,INDEX(PLHIV!$H$10:$AB$249,MATCH($B113&amp;"Adults",PLHIV!$F$10:$F$249,0),MATCH(N$7,PLHIV!$H$9:$AC$9,0)),FORECAST(N$7,K113:M113,K$7:M$7))</f>
        <v>13000</v>
      </c>
      <c r="O113" s="47">
        <f>IF(O$7&lt;='Algorithms &amp; Assumptions'!$C$3,INDEX(PLHIV!$H$10:$AB$249,MATCH($B113&amp;"Adults",PLHIV!$F$10:$F$249,0),MATCH(O$7,PLHIV!$H$9:$AC$9,0)),FORECAST(O$7,L113:N113,L$7:N$7))</f>
        <v>14000</v>
      </c>
      <c r="P113" s="47">
        <f>IF(P$7&lt;='Algorithms &amp; Assumptions'!$C$3,INDEX(PLHIV!$H$10:$AB$249,MATCH($B113&amp;"Adults",PLHIV!$F$10:$F$249,0),MATCH(P$7,PLHIV!$H$9:$AC$9,0)),FORECAST(P$7,M113:O113,M$7:O$7))</f>
        <v>15000</v>
      </c>
      <c r="Q113" s="47">
        <f>IF(Q$7&lt;='Algorithms &amp; Assumptions'!$C$3,INDEX(PLHIV!$H$10:$AB$249,MATCH($B113&amp;"Adults",PLHIV!$F$10:$F$249,0),MATCH(Q$7,PLHIV!$H$9:$AC$9,0)),FORECAST(Q$7,N113:P113,N$7:P$7))</f>
        <v>16000</v>
      </c>
      <c r="R113" s="47">
        <f>IF(R$7&lt;='Algorithms &amp; Assumptions'!$C$3,INDEX(PLHIV!$H$10:$AB$249,MATCH($B113&amp;"Adults",PLHIV!$F$10:$F$249,0),MATCH(R$7,PLHIV!$H$9:$AC$9,0)),FORECAST(R$7,O113:Q113,O$7:Q$7))</f>
        <v>17000</v>
      </c>
      <c r="S113" s="47">
        <f>IF(S$7&lt;='Algorithms &amp; Assumptions'!$C$3,INDEX(PLHIV!$H$10:$AB$249,MATCH($B113&amp;"Adults",PLHIV!$F$10:$F$249,0),MATCH(S$7,PLHIV!$H$9:$AC$9,0)),FORECAST(S$7,P113:R113,P$7:R$7))</f>
        <v>18000</v>
      </c>
      <c r="T113" s="47">
        <f>IF(T$7&lt;='Algorithms &amp; Assumptions'!$C$3,INDEX(PLHIV!$H$10:$AB$249,MATCH($B113&amp;"Adults",PLHIV!$F$10:$F$249,0),MATCH(T$7,PLHIV!$H$9:$AC$9,0)),FORECAST(T$7,Q113:S113,Q$7:S$7))</f>
        <v>19000</v>
      </c>
      <c r="U113" s="47">
        <f>IF(U$7&lt;='Algorithms &amp; Assumptions'!$C$3,INDEX(PLHIV!$H$10:$AB$249,MATCH($B113&amp;"Adults",PLHIV!$F$10:$F$249,0),MATCH(U$7,PLHIV!$H$9:$AC$9,0)),FORECAST(U$7,R113:T113,R$7:T$7))</f>
        <v>20000</v>
      </c>
      <c r="V113" s="47">
        <f>IF(V$7&lt;='Algorithms &amp; Assumptions'!$C$3,INDEX(PLHIV!$H$10:$AB$249,MATCH($B113&amp;"Adults",PLHIV!$F$10:$F$249,0),MATCH(V$7,PLHIV!$H$9:$AC$9,0)),FORECAST(V$7,S113:U113,S$7:U$7))</f>
        <v>21000</v>
      </c>
      <c r="W113" s="47">
        <f>IF(W$7&lt;='Algorithms &amp; Assumptions'!$C$3,INDEX(PLHIV!$H$10:$AB$249,MATCH($B113&amp;"Adults",PLHIV!$F$10:$F$249,0),MATCH(W$7,PLHIV!$H$9:$AC$9,0)),FORECAST(W$7,T113:V113,T$7:V$7))</f>
        <v>22000</v>
      </c>
    </row>
    <row r="114" spans="2:23" x14ac:dyDescent="0.35">
      <c r="B114" s="18" t="str">
        <f>Countries!B110</f>
        <v>Tanzania</v>
      </c>
      <c r="C114" s="47">
        <f>IF(C$7&lt;='Algorithms &amp; Assumptions'!$C$3,INDEX(PLHIV!$H$10:$AB$249,MATCH($B114&amp;"Adults",PLHIV!$F$10:$F$249,0),MATCH(C$7,PLHIV!$H$9:$AC$9,0)),"N/A")</f>
        <v>1200000</v>
      </c>
      <c r="D114" s="47">
        <f>IF(D$7&lt;='Algorithms &amp; Assumptions'!$C$3,INDEX(PLHIV!$H$10:$AB$249,MATCH($B114&amp;"Adults",PLHIV!$F$10:$F$249,0),MATCH(D$7,PLHIV!$H$9:$AC$9,0)),"N/A")</f>
        <v>1300000</v>
      </c>
      <c r="E114" s="47">
        <f>IF(E$7&lt;='Algorithms &amp; Assumptions'!$C$3,INDEX(PLHIV!$H$10:$AB$249,MATCH($B114&amp;"Adults",PLHIV!$F$10:$F$249,0),MATCH(E$7,PLHIV!$H$9:$AC$9,0)),"N/A")</f>
        <v>1300000</v>
      </c>
      <c r="F114" s="47">
        <f>IF(F$7&lt;='Algorithms &amp; Assumptions'!$C$3,INDEX(PLHIV!$H$10:$AB$249,MATCH($B114&amp;"Adults",PLHIV!$F$10:$F$249,0),MATCH(F$7,PLHIV!$H$9:$AC$9,0)),"N/A")</f>
        <v>1300000</v>
      </c>
      <c r="G114" s="47">
        <f>IF(G$7&lt;='Algorithms &amp; Assumptions'!$C$3,INDEX(PLHIV!$H$10:$AB$249,MATCH($B114&amp;"Adults",PLHIV!$F$10:$F$249,0),MATCH(G$7,PLHIV!$H$9:$AC$9,0)),FORECAST(G$7,D114:F114,D$7:F$7))</f>
        <v>1400000</v>
      </c>
      <c r="H114" s="47">
        <f>IF(H$7&lt;='Algorithms &amp; Assumptions'!$C$3,INDEX(PLHIV!$H$10:$AB$249,MATCH($B114&amp;"Adults",PLHIV!$F$10:$F$249,0),MATCH(H$7,PLHIV!$H$9:$AC$9,0)),FORECAST(H$7,E114:G114,E$7:G$7))</f>
        <v>1400000</v>
      </c>
      <c r="I114" s="47">
        <f>IF(I$7&lt;='Algorithms &amp; Assumptions'!$C$3,INDEX(PLHIV!$H$10:$AB$249,MATCH($B114&amp;"Adults",PLHIV!$F$10:$F$249,0),MATCH(I$7,PLHIV!$H$9:$AC$9,0)),FORECAST(I$7,F114:H114,F$7:H$7))</f>
        <v>1500000</v>
      </c>
      <c r="J114" s="47">
        <f>IF(J$7&lt;='Algorithms &amp; Assumptions'!$C$3,INDEX(PLHIV!$H$10:$AB$249,MATCH($B114&amp;"Adults",PLHIV!$F$10:$F$249,0),MATCH(J$7,PLHIV!$H$9:$AC$9,0)),FORECAST(J$7,G114:I114,G$7:I$7))</f>
        <v>1500000</v>
      </c>
      <c r="K114" s="47">
        <f>IF(K$7&lt;='Algorithms &amp; Assumptions'!$C$3,INDEX(PLHIV!$H$10:$AB$249,MATCH($B114&amp;"Adults",PLHIV!$F$10:$F$249,0),MATCH(K$7,PLHIV!$H$9:$AC$9,0)),FORECAST(K$7,H114:J114,H$7:J$7))</f>
        <v>1600000</v>
      </c>
      <c r="L114" s="47">
        <f>IF(L$7&lt;='Algorithms &amp; Assumptions'!$C$3,INDEX(PLHIV!$H$10:$AB$249,MATCH($B114&amp;"Adults",PLHIV!$F$10:$F$249,0),MATCH(L$7,PLHIV!$H$9:$AC$9,0)),FORECAST(L$7,I114:K114,I$7:K$7))</f>
        <v>1600000</v>
      </c>
      <c r="M114" s="47">
        <f>IF(M$7&lt;='Algorithms &amp; Assumptions'!$C$3,INDEX(PLHIV!$H$10:$AB$249,MATCH($B114&amp;"Adults",PLHIV!$F$10:$F$249,0),MATCH(M$7,PLHIV!$H$9:$AC$9,0)),FORECAST(M$7,J114:L114,J$7:L$7))</f>
        <v>1600000</v>
      </c>
      <c r="N114" s="47">
        <f>IF(N$7&lt;='Algorithms &amp; Assumptions'!$C$3,INDEX(PLHIV!$H$10:$AB$249,MATCH($B114&amp;"Adults",PLHIV!$F$10:$F$249,0),MATCH(N$7,PLHIV!$H$9:$AC$9,0)),FORECAST(N$7,K114:M114,K$7:M$7))</f>
        <v>1600000</v>
      </c>
      <c r="O114" s="47">
        <f>IF(O$7&lt;='Algorithms &amp; Assumptions'!$C$3,INDEX(PLHIV!$H$10:$AB$249,MATCH($B114&amp;"Adults",PLHIV!$F$10:$F$249,0),MATCH(O$7,PLHIV!$H$9:$AC$9,0)),FORECAST(O$7,L114:N114,L$7:N$7))</f>
        <v>1600000</v>
      </c>
      <c r="P114" s="47">
        <f>IF(P$7&lt;='Algorithms &amp; Assumptions'!$C$3,INDEX(PLHIV!$H$10:$AB$249,MATCH($B114&amp;"Adults",PLHIV!$F$10:$F$249,0),MATCH(P$7,PLHIV!$H$9:$AC$9,0)),FORECAST(P$7,M114:O114,M$7:O$7))</f>
        <v>1600000</v>
      </c>
      <c r="Q114" s="47">
        <f>IF(Q$7&lt;='Algorithms &amp; Assumptions'!$C$3,INDEX(PLHIV!$H$10:$AB$249,MATCH($B114&amp;"Adults",PLHIV!$F$10:$F$249,0),MATCH(Q$7,PLHIV!$H$9:$AC$9,0)),FORECAST(Q$7,N114:P114,N$7:P$7))</f>
        <v>1600000</v>
      </c>
      <c r="R114" s="47">
        <f>IF(R$7&lt;='Algorithms &amp; Assumptions'!$C$3,INDEX(PLHIV!$H$10:$AB$249,MATCH($B114&amp;"Adults",PLHIV!$F$10:$F$249,0),MATCH(R$7,PLHIV!$H$9:$AC$9,0)),FORECAST(R$7,O114:Q114,O$7:Q$7))</f>
        <v>1600000</v>
      </c>
      <c r="S114" s="47">
        <f>IF(S$7&lt;='Algorithms &amp; Assumptions'!$C$3,INDEX(PLHIV!$H$10:$AB$249,MATCH($B114&amp;"Adults",PLHIV!$F$10:$F$249,0),MATCH(S$7,PLHIV!$H$9:$AC$9,0)),FORECAST(S$7,P114:R114,P$7:R$7))</f>
        <v>1600000</v>
      </c>
      <c r="T114" s="47">
        <f>IF(T$7&lt;='Algorithms &amp; Assumptions'!$C$3,INDEX(PLHIV!$H$10:$AB$249,MATCH($B114&amp;"Adults",PLHIV!$F$10:$F$249,0),MATCH(T$7,PLHIV!$H$9:$AC$9,0)),FORECAST(T$7,Q114:S114,Q$7:S$7))</f>
        <v>1600000</v>
      </c>
      <c r="U114" s="47">
        <f>IF(U$7&lt;='Algorithms &amp; Assumptions'!$C$3,INDEX(PLHIV!$H$10:$AB$249,MATCH($B114&amp;"Adults",PLHIV!$F$10:$F$249,0),MATCH(U$7,PLHIV!$H$9:$AC$9,0)),FORECAST(U$7,R114:T114,R$7:T$7))</f>
        <v>1600000</v>
      </c>
      <c r="V114" s="47">
        <f>IF(V$7&lt;='Algorithms &amp; Assumptions'!$C$3,INDEX(PLHIV!$H$10:$AB$249,MATCH($B114&amp;"Adults",PLHIV!$F$10:$F$249,0),MATCH(V$7,PLHIV!$H$9:$AC$9,0)),FORECAST(V$7,S114:U114,S$7:U$7))</f>
        <v>1600000</v>
      </c>
      <c r="W114" s="47">
        <f>IF(W$7&lt;='Algorithms &amp; Assumptions'!$C$3,INDEX(PLHIV!$H$10:$AB$249,MATCH($B114&amp;"Adults",PLHIV!$F$10:$F$249,0),MATCH(W$7,PLHIV!$H$9:$AC$9,0)),FORECAST(W$7,T114:V114,T$7:V$7))</f>
        <v>1600000</v>
      </c>
    </row>
    <row r="115" spans="2:23" x14ac:dyDescent="0.35">
      <c r="B115" s="18" t="str">
        <f>Countries!B111</f>
        <v>Thailand</v>
      </c>
      <c r="C115" s="47">
        <f>IF(C$7&lt;='Algorithms &amp; Assumptions'!$C$3,INDEX(PLHIV!$H$10:$AB$249,MATCH($B115&amp;"Adults",PLHIV!$F$10:$F$249,0),MATCH(C$7,PLHIV!$H$9:$AC$9,0)),"N/A")</f>
        <v>650000</v>
      </c>
      <c r="D115" s="47">
        <f>IF(D$7&lt;='Algorithms &amp; Assumptions'!$C$3,INDEX(PLHIV!$H$10:$AB$249,MATCH($B115&amp;"Adults",PLHIV!$F$10:$F$249,0),MATCH(D$7,PLHIV!$H$9:$AC$9,0)),"N/A")</f>
        <v>640000</v>
      </c>
      <c r="E115" s="47">
        <f>IF(E$7&lt;='Algorithms &amp; Assumptions'!$C$3,INDEX(PLHIV!$H$10:$AB$249,MATCH($B115&amp;"Adults",PLHIV!$F$10:$F$249,0),MATCH(E$7,PLHIV!$H$9:$AC$9,0)),"N/A")</f>
        <v>630000</v>
      </c>
      <c r="F115" s="47">
        <f>IF(F$7&lt;='Algorithms &amp; Assumptions'!$C$3,INDEX(PLHIV!$H$10:$AB$249,MATCH($B115&amp;"Adults",PLHIV!$F$10:$F$249,0),MATCH(F$7,PLHIV!$H$9:$AC$9,0)),"N/A")</f>
        <v>620000</v>
      </c>
      <c r="G115" s="47">
        <f>IF(G$7&lt;='Algorithms &amp; Assumptions'!$C$3,INDEX(PLHIV!$H$10:$AB$249,MATCH($B115&amp;"Adults",PLHIV!$F$10:$F$249,0),MATCH(G$7,PLHIV!$H$9:$AC$9,0)),FORECAST(G$7,D115:F115,D$7:F$7))</f>
        <v>610000</v>
      </c>
      <c r="H115" s="47">
        <f>IF(H$7&lt;='Algorithms &amp; Assumptions'!$C$3,INDEX(PLHIV!$H$10:$AB$249,MATCH($B115&amp;"Adults",PLHIV!$F$10:$F$249,0),MATCH(H$7,PLHIV!$H$9:$AC$9,0)),FORECAST(H$7,E115:G115,E$7:G$7))</f>
        <v>600000</v>
      </c>
      <c r="I115" s="47">
        <f>IF(I$7&lt;='Algorithms &amp; Assumptions'!$C$3,INDEX(PLHIV!$H$10:$AB$249,MATCH($B115&amp;"Adults",PLHIV!$F$10:$F$249,0),MATCH(I$7,PLHIV!$H$9:$AC$9,0)),FORECAST(I$7,F115:H115,F$7:H$7))</f>
        <v>590000</v>
      </c>
      <c r="J115" s="47">
        <f>IF(J$7&lt;='Algorithms &amp; Assumptions'!$C$3,INDEX(PLHIV!$H$10:$AB$249,MATCH($B115&amp;"Adults",PLHIV!$F$10:$F$249,0),MATCH(J$7,PLHIV!$H$9:$AC$9,0)),FORECAST(J$7,G115:I115,G$7:I$7))</f>
        <v>590000</v>
      </c>
      <c r="K115" s="47">
        <f>IF(K$7&lt;='Algorithms &amp; Assumptions'!$C$3,INDEX(PLHIV!$H$10:$AB$249,MATCH($B115&amp;"Adults",PLHIV!$F$10:$F$249,0),MATCH(K$7,PLHIV!$H$9:$AC$9,0)),FORECAST(K$7,H115:J115,H$7:J$7))</f>
        <v>580000</v>
      </c>
      <c r="L115" s="47">
        <f>IF(L$7&lt;='Algorithms &amp; Assumptions'!$C$3,INDEX(PLHIV!$H$10:$AB$249,MATCH($B115&amp;"Adults",PLHIV!$F$10:$F$249,0),MATCH(L$7,PLHIV!$H$9:$AC$9,0)),FORECAST(L$7,I115:K115,I$7:K$7))</f>
        <v>570000</v>
      </c>
      <c r="M115" s="47">
        <f>IF(M$7&lt;='Algorithms &amp; Assumptions'!$C$3,INDEX(PLHIV!$H$10:$AB$249,MATCH($B115&amp;"Adults",PLHIV!$F$10:$F$249,0),MATCH(M$7,PLHIV!$H$9:$AC$9,0)),FORECAST(M$7,J115:L115,J$7:L$7))</f>
        <v>570000</v>
      </c>
      <c r="N115" s="47">
        <f>IF(N$7&lt;='Algorithms &amp; Assumptions'!$C$3,INDEX(PLHIV!$H$10:$AB$249,MATCH($B115&amp;"Adults",PLHIV!$F$10:$F$249,0),MATCH(N$7,PLHIV!$H$9:$AC$9,0)),FORECAST(N$7,K115:M115,K$7:M$7))</f>
        <v>560000</v>
      </c>
      <c r="O115" s="47">
        <f>IF(O$7&lt;='Algorithms &amp; Assumptions'!$C$3,INDEX(PLHIV!$H$10:$AB$249,MATCH($B115&amp;"Adults",PLHIV!$F$10:$F$249,0),MATCH(O$7,PLHIV!$H$9:$AC$9,0)),FORECAST(O$7,L115:N115,L$7:N$7))</f>
        <v>560000</v>
      </c>
      <c r="P115" s="47">
        <f>IF(P$7&lt;='Algorithms &amp; Assumptions'!$C$3,INDEX(PLHIV!$H$10:$AB$249,MATCH($B115&amp;"Adults",PLHIV!$F$10:$F$249,0),MATCH(P$7,PLHIV!$H$9:$AC$9,0)),FORECAST(P$7,M115:O115,M$7:O$7))</f>
        <v>553333.33333333395</v>
      </c>
      <c r="Q115" s="47">
        <f>IF(Q$7&lt;='Algorithms &amp; Assumptions'!$C$3,INDEX(PLHIV!$H$10:$AB$249,MATCH($B115&amp;"Adults",PLHIV!$F$10:$F$249,0),MATCH(Q$7,PLHIV!$H$9:$AC$9,0)),FORECAST(Q$7,N115:P115,N$7:P$7))</f>
        <v>551111.11111111194</v>
      </c>
      <c r="R115" s="47">
        <f>IF(R$7&lt;='Algorithms &amp; Assumptions'!$C$3,INDEX(PLHIV!$H$10:$AB$249,MATCH($B115&amp;"Adults",PLHIV!$F$10:$F$249,0),MATCH(R$7,PLHIV!$H$9:$AC$9,0)),FORECAST(R$7,O115:Q115,O$7:Q$7))</f>
        <v>545925.92592592724</v>
      </c>
      <c r="S115" s="47">
        <f>IF(S$7&lt;='Algorithms &amp; Assumptions'!$C$3,INDEX(PLHIV!$H$10:$AB$249,MATCH($B115&amp;"Adults",PLHIV!$F$10:$F$249,0),MATCH(S$7,PLHIV!$H$9:$AC$9,0)),FORECAST(S$7,P115:R115,P$7:R$7))</f>
        <v>542716.04938271735</v>
      </c>
      <c r="T115" s="47">
        <f>IF(T$7&lt;='Algorithms &amp; Assumptions'!$C$3,INDEX(PLHIV!$H$10:$AB$249,MATCH($B115&amp;"Adults",PLHIV!$F$10:$F$249,0),MATCH(T$7,PLHIV!$H$9:$AC$9,0)),FORECAST(T$7,Q115:S115,Q$7:S$7))</f>
        <v>538189.30041152425</v>
      </c>
      <c r="U115" s="47">
        <f>IF(U$7&lt;='Algorithms &amp; Assumptions'!$C$3,INDEX(PLHIV!$H$10:$AB$249,MATCH($B115&amp;"Adults",PLHIV!$F$10:$F$249,0),MATCH(U$7,PLHIV!$H$9:$AC$9,0)),FORECAST(U$7,R115:T115,R$7:T$7))</f>
        <v>534540.46639231965</v>
      </c>
      <c r="V115" s="47">
        <f>IF(V$7&lt;='Algorithms &amp; Assumptions'!$C$3,INDEX(PLHIV!$H$10:$AB$249,MATCH($B115&amp;"Adults",PLHIV!$F$10:$F$249,0),MATCH(V$7,PLHIV!$H$9:$AC$9,0)),FORECAST(V$7,S115:U115,S$7:U$7))</f>
        <v>530306.35573845729</v>
      </c>
      <c r="W115" s="47">
        <f>IF(W$7&lt;='Algorithms &amp; Assumptions'!$C$3,INDEX(PLHIV!$H$10:$AB$249,MATCH($B115&amp;"Adults",PLHIV!$F$10:$F$249,0),MATCH(W$7,PLHIV!$H$9:$AC$9,0)),FORECAST(W$7,T115:V115,T$7:V$7))</f>
        <v>526462.42950770073</v>
      </c>
    </row>
    <row r="116" spans="2:23" x14ac:dyDescent="0.35">
      <c r="B116" s="18" t="str">
        <f>Countries!B112</f>
        <v>Togo</v>
      </c>
      <c r="C116" s="47">
        <f>IF(C$7&lt;='Algorithms &amp; Assumptions'!$C$3,INDEX(PLHIV!$H$10:$AB$249,MATCH($B116&amp;"Adults",PLHIV!$F$10:$F$249,0),MATCH(C$7,PLHIV!$H$9:$AC$9,0)),"N/A")</f>
        <v>100000</v>
      </c>
      <c r="D116" s="47">
        <f>IF(D$7&lt;='Algorithms &amp; Assumptions'!$C$3,INDEX(PLHIV!$H$10:$AB$249,MATCH($B116&amp;"Adults",PLHIV!$F$10:$F$249,0),MATCH(D$7,PLHIV!$H$9:$AC$9,0)),"N/A")</f>
        <v>100000</v>
      </c>
      <c r="E116" s="47">
        <f>IF(E$7&lt;='Algorithms &amp; Assumptions'!$C$3,INDEX(PLHIV!$H$10:$AB$249,MATCH($B116&amp;"Adults",PLHIV!$F$10:$F$249,0),MATCH(E$7,PLHIV!$H$9:$AC$9,0)),"N/A")</f>
        <v>100000</v>
      </c>
      <c r="F116" s="47">
        <f>IF(F$7&lt;='Algorithms &amp; Assumptions'!$C$3,INDEX(PLHIV!$H$10:$AB$249,MATCH($B116&amp;"Adults",PLHIV!$F$10:$F$249,0),MATCH(F$7,PLHIV!$H$9:$AC$9,0)),"N/A")</f>
        <v>100000</v>
      </c>
      <c r="G116" s="47">
        <f>IF(G$7&lt;='Algorithms &amp; Assumptions'!$C$3,INDEX(PLHIV!$H$10:$AB$249,MATCH($B116&amp;"Adults",PLHIV!$F$10:$F$249,0),MATCH(G$7,PLHIV!$H$9:$AC$9,0)),FORECAST(G$7,D116:F116,D$7:F$7))</f>
        <v>100000</v>
      </c>
      <c r="H116" s="47">
        <f>IF(H$7&lt;='Algorithms &amp; Assumptions'!$C$3,INDEX(PLHIV!$H$10:$AB$249,MATCH($B116&amp;"Adults",PLHIV!$F$10:$F$249,0),MATCH(H$7,PLHIV!$H$9:$AC$9,0)),FORECAST(H$7,E116:G116,E$7:G$7))</f>
        <v>100000</v>
      </c>
      <c r="I116" s="47">
        <f>IF(I$7&lt;='Algorithms &amp; Assumptions'!$C$3,INDEX(PLHIV!$H$10:$AB$249,MATCH($B116&amp;"Adults",PLHIV!$F$10:$F$249,0),MATCH(I$7,PLHIV!$H$9:$AC$9,0)),FORECAST(I$7,F116:H116,F$7:H$7))</f>
        <v>100000</v>
      </c>
      <c r="J116" s="47">
        <f>IF(J$7&lt;='Algorithms &amp; Assumptions'!$C$3,INDEX(PLHIV!$H$10:$AB$249,MATCH($B116&amp;"Adults",PLHIV!$F$10:$F$249,0),MATCH(J$7,PLHIV!$H$9:$AC$9,0)),FORECAST(J$7,G116:I116,G$7:I$7))</f>
        <v>100000</v>
      </c>
      <c r="K116" s="47">
        <f>IF(K$7&lt;='Algorithms &amp; Assumptions'!$C$3,INDEX(PLHIV!$H$10:$AB$249,MATCH($B116&amp;"Adults",PLHIV!$F$10:$F$249,0),MATCH(K$7,PLHIV!$H$9:$AC$9,0)),FORECAST(K$7,H116:J116,H$7:J$7))</f>
        <v>100000</v>
      </c>
      <c r="L116" s="47">
        <f>IF(L$7&lt;='Algorithms &amp; Assumptions'!$C$3,INDEX(PLHIV!$H$10:$AB$249,MATCH($B116&amp;"Adults",PLHIV!$F$10:$F$249,0),MATCH(L$7,PLHIV!$H$9:$AC$9,0)),FORECAST(L$7,I116:K116,I$7:K$7))</f>
        <v>100000</v>
      </c>
      <c r="M116" s="47">
        <f>IF(M$7&lt;='Algorithms &amp; Assumptions'!$C$3,INDEX(PLHIV!$H$10:$AB$249,MATCH($B116&amp;"Adults",PLHIV!$F$10:$F$249,0),MATCH(M$7,PLHIV!$H$9:$AC$9,0)),FORECAST(M$7,J116:L116,J$7:L$7))</f>
        <v>99000</v>
      </c>
      <c r="N116" s="47">
        <f>IF(N$7&lt;='Algorithms &amp; Assumptions'!$C$3,INDEX(PLHIV!$H$10:$AB$249,MATCH($B116&amp;"Adults",PLHIV!$F$10:$F$249,0),MATCH(N$7,PLHIV!$H$9:$AC$9,0)),FORECAST(N$7,K116:M116,K$7:M$7))</f>
        <v>99000</v>
      </c>
      <c r="O116" s="47">
        <f>IF(O$7&lt;='Algorithms &amp; Assumptions'!$C$3,INDEX(PLHIV!$H$10:$AB$249,MATCH($B116&amp;"Adults",PLHIV!$F$10:$F$249,0),MATCH(O$7,PLHIV!$H$9:$AC$9,0)),FORECAST(O$7,L116:N116,L$7:N$7))</f>
        <v>99000</v>
      </c>
      <c r="P116" s="47">
        <f>IF(P$7&lt;='Algorithms &amp; Assumptions'!$C$3,INDEX(PLHIV!$H$10:$AB$249,MATCH($B116&amp;"Adults",PLHIV!$F$10:$F$249,0),MATCH(P$7,PLHIV!$H$9:$AC$9,0)),FORECAST(P$7,M116:O116,M$7:O$7))</f>
        <v>99000</v>
      </c>
      <c r="Q116" s="47">
        <f>IF(Q$7&lt;='Algorithms &amp; Assumptions'!$C$3,INDEX(PLHIV!$H$10:$AB$249,MATCH($B116&amp;"Adults",PLHIV!$F$10:$F$249,0),MATCH(Q$7,PLHIV!$H$9:$AC$9,0)),FORECAST(Q$7,N116:P116,N$7:P$7))</f>
        <v>99000</v>
      </c>
      <c r="R116" s="47">
        <f>IF(R$7&lt;='Algorithms &amp; Assumptions'!$C$3,INDEX(PLHIV!$H$10:$AB$249,MATCH($B116&amp;"Adults",PLHIV!$F$10:$F$249,0),MATCH(R$7,PLHIV!$H$9:$AC$9,0)),FORECAST(R$7,O116:Q116,O$7:Q$7))</f>
        <v>99000</v>
      </c>
      <c r="S116" s="47">
        <f>IF(S$7&lt;='Algorithms &amp; Assumptions'!$C$3,INDEX(PLHIV!$H$10:$AB$249,MATCH($B116&amp;"Adults",PLHIV!$F$10:$F$249,0),MATCH(S$7,PLHIV!$H$9:$AC$9,0)),FORECAST(S$7,P116:R116,P$7:R$7))</f>
        <v>99000</v>
      </c>
      <c r="T116" s="47">
        <f>IF(T$7&lt;='Algorithms &amp; Assumptions'!$C$3,INDEX(PLHIV!$H$10:$AB$249,MATCH($B116&amp;"Adults",PLHIV!$F$10:$F$249,0),MATCH(T$7,PLHIV!$H$9:$AC$9,0)),FORECAST(T$7,Q116:S116,Q$7:S$7))</f>
        <v>99000</v>
      </c>
      <c r="U116" s="47">
        <f>IF(U$7&lt;='Algorithms &amp; Assumptions'!$C$3,INDEX(PLHIV!$H$10:$AB$249,MATCH($B116&amp;"Adults",PLHIV!$F$10:$F$249,0),MATCH(U$7,PLHIV!$H$9:$AC$9,0)),FORECAST(U$7,R116:T116,R$7:T$7))</f>
        <v>99000</v>
      </c>
      <c r="V116" s="47">
        <f>IF(V$7&lt;='Algorithms &amp; Assumptions'!$C$3,INDEX(PLHIV!$H$10:$AB$249,MATCH($B116&amp;"Adults",PLHIV!$F$10:$F$249,0),MATCH(V$7,PLHIV!$H$9:$AC$9,0)),FORECAST(V$7,S116:U116,S$7:U$7))</f>
        <v>99000</v>
      </c>
      <c r="W116" s="47">
        <f>IF(W$7&lt;='Algorithms &amp; Assumptions'!$C$3,INDEX(PLHIV!$H$10:$AB$249,MATCH($B116&amp;"Adults",PLHIV!$F$10:$F$249,0),MATCH(W$7,PLHIV!$H$9:$AC$9,0)),FORECAST(W$7,T116:V116,T$7:V$7))</f>
        <v>99000</v>
      </c>
    </row>
    <row r="117" spans="2:23" x14ac:dyDescent="0.35">
      <c r="B117" s="18" t="str">
        <f>Countries!B113</f>
        <v>Tunisia</v>
      </c>
      <c r="C117" s="47">
        <f>IF(C$7&lt;='Algorithms &amp; Assumptions'!$C$3,INDEX(PLHIV!$H$10:$AB$249,MATCH($B117&amp;"Adults",PLHIV!$F$10:$F$249,0),MATCH(C$7,PLHIV!$H$9:$AC$9,0)),"N/A")</f>
        <v>4600</v>
      </c>
      <c r="D117" s="47">
        <f>IF(D$7&lt;='Algorithms &amp; Assumptions'!$C$3,INDEX(PLHIV!$H$10:$AB$249,MATCH($B117&amp;"Adults",PLHIV!$F$10:$F$249,0),MATCH(D$7,PLHIV!$H$9:$AC$9,0)),"N/A")</f>
        <v>5000</v>
      </c>
      <c r="E117" s="47">
        <f>IF(E$7&lt;='Algorithms &amp; Assumptions'!$C$3,INDEX(PLHIV!$H$10:$AB$249,MATCH($B117&amp;"Adults",PLHIV!$F$10:$F$249,0),MATCH(E$7,PLHIV!$H$9:$AC$9,0)),"N/A")</f>
        <v>5300</v>
      </c>
      <c r="F117" s="47">
        <f>IF(F$7&lt;='Algorithms &amp; Assumptions'!$C$3,INDEX(PLHIV!$H$10:$AB$249,MATCH($B117&amp;"Adults",PLHIV!$F$10:$F$249,0),MATCH(F$7,PLHIV!$H$9:$AC$9,0)),"N/A")</f>
        <v>5500</v>
      </c>
      <c r="G117" s="47">
        <f>IF(G$7&lt;='Algorithms &amp; Assumptions'!$C$3,INDEX(PLHIV!$H$10:$AB$249,MATCH($B117&amp;"Adults",PLHIV!$F$10:$F$249,0),MATCH(G$7,PLHIV!$H$9:$AC$9,0)),FORECAST(G$7,D117:F117,D$7:F$7))</f>
        <v>5700</v>
      </c>
      <c r="H117" s="47">
        <f>IF(H$7&lt;='Algorithms &amp; Assumptions'!$C$3,INDEX(PLHIV!$H$10:$AB$249,MATCH($B117&amp;"Adults",PLHIV!$F$10:$F$249,0),MATCH(H$7,PLHIV!$H$9:$AC$9,0)),FORECAST(H$7,E117:G117,E$7:G$7))</f>
        <v>5800</v>
      </c>
      <c r="I117" s="47">
        <f>IF(I$7&lt;='Algorithms &amp; Assumptions'!$C$3,INDEX(PLHIV!$H$10:$AB$249,MATCH($B117&amp;"Adults",PLHIV!$F$10:$F$249,0),MATCH(I$7,PLHIV!$H$9:$AC$9,0)),FORECAST(I$7,F117:H117,F$7:H$7))</f>
        <v>6000</v>
      </c>
      <c r="J117" s="47">
        <f>IF(J$7&lt;='Algorithms &amp; Assumptions'!$C$3,INDEX(PLHIV!$H$10:$AB$249,MATCH($B117&amp;"Adults",PLHIV!$F$10:$F$249,0),MATCH(J$7,PLHIV!$H$9:$AC$9,0)),FORECAST(J$7,G117:I117,G$7:I$7))</f>
        <v>6100</v>
      </c>
      <c r="K117" s="47">
        <f>IF(K$7&lt;='Algorithms &amp; Assumptions'!$C$3,INDEX(PLHIV!$H$10:$AB$249,MATCH($B117&amp;"Adults",PLHIV!$F$10:$F$249,0),MATCH(K$7,PLHIV!$H$9:$AC$9,0)),FORECAST(K$7,H117:J117,H$7:J$7))</f>
        <v>6200</v>
      </c>
      <c r="L117" s="47">
        <f>IF(L$7&lt;='Algorithms &amp; Assumptions'!$C$3,INDEX(PLHIV!$H$10:$AB$249,MATCH($B117&amp;"Adults",PLHIV!$F$10:$F$249,0),MATCH(L$7,PLHIV!$H$9:$AC$9,0)),FORECAST(L$7,I117:K117,I$7:K$7))</f>
        <v>6300</v>
      </c>
      <c r="M117" s="47">
        <f>IF(M$7&lt;='Algorithms &amp; Assumptions'!$C$3,INDEX(PLHIV!$H$10:$AB$249,MATCH($B117&amp;"Adults",PLHIV!$F$10:$F$249,0),MATCH(M$7,PLHIV!$H$9:$AC$9,0)),FORECAST(M$7,J117:L117,J$7:L$7))</f>
        <v>6500</v>
      </c>
      <c r="N117" s="47">
        <f>IF(N$7&lt;='Algorithms &amp; Assumptions'!$C$3,INDEX(PLHIV!$H$10:$AB$249,MATCH($B117&amp;"Adults",PLHIV!$F$10:$F$249,0),MATCH(N$7,PLHIV!$H$9:$AC$9,0)),FORECAST(N$7,K117:M117,K$7:M$7))</f>
        <v>6700</v>
      </c>
      <c r="O117" s="47">
        <f>IF(O$7&lt;='Algorithms &amp; Assumptions'!$C$3,INDEX(PLHIV!$H$10:$AB$249,MATCH($B117&amp;"Adults",PLHIV!$F$10:$F$249,0),MATCH(O$7,PLHIV!$H$9:$AC$9,0)),FORECAST(O$7,L117:N117,L$7:N$7))</f>
        <v>6900</v>
      </c>
      <c r="P117" s="47">
        <f>IF(P$7&lt;='Algorithms &amp; Assumptions'!$C$3,INDEX(PLHIV!$H$10:$AB$249,MATCH($B117&amp;"Adults",PLHIV!$F$10:$F$249,0),MATCH(P$7,PLHIV!$H$9:$AC$9,0)),FORECAST(P$7,M117:O117,M$7:O$7))</f>
        <v>7100</v>
      </c>
      <c r="Q117" s="47">
        <f>IF(Q$7&lt;='Algorithms &amp; Assumptions'!$C$3,INDEX(PLHIV!$H$10:$AB$249,MATCH($B117&amp;"Adults",PLHIV!$F$10:$F$249,0),MATCH(Q$7,PLHIV!$H$9:$AC$9,0)),FORECAST(Q$7,N117:P117,N$7:P$7))</f>
        <v>7300</v>
      </c>
      <c r="R117" s="47">
        <f>IF(R$7&lt;='Algorithms &amp; Assumptions'!$C$3,INDEX(PLHIV!$H$10:$AB$249,MATCH($B117&amp;"Adults",PLHIV!$F$10:$F$249,0),MATCH(R$7,PLHIV!$H$9:$AC$9,0)),FORECAST(R$7,O117:Q117,O$7:Q$7))</f>
        <v>7500</v>
      </c>
      <c r="S117" s="47">
        <f>IF(S$7&lt;='Algorithms &amp; Assumptions'!$C$3,INDEX(PLHIV!$H$10:$AB$249,MATCH($B117&amp;"Adults",PLHIV!$F$10:$F$249,0),MATCH(S$7,PLHIV!$H$9:$AC$9,0)),FORECAST(S$7,P117:R117,P$7:R$7))</f>
        <v>7700</v>
      </c>
      <c r="T117" s="47">
        <f>IF(T$7&lt;='Algorithms &amp; Assumptions'!$C$3,INDEX(PLHIV!$H$10:$AB$249,MATCH($B117&amp;"Adults",PLHIV!$F$10:$F$249,0),MATCH(T$7,PLHIV!$H$9:$AC$9,0)),FORECAST(T$7,Q117:S117,Q$7:S$7))</f>
        <v>7900</v>
      </c>
      <c r="U117" s="47">
        <f>IF(U$7&lt;='Algorithms &amp; Assumptions'!$C$3,INDEX(PLHIV!$H$10:$AB$249,MATCH($B117&amp;"Adults",PLHIV!$F$10:$F$249,0),MATCH(U$7,PLHIV!$H$9:$AC$9,0)),FORECAST(U$7,R117:T117,R$7:T$7))</f>
        <v>8100</v>
      </c>
      <c r="V117" s="47">
        <f>IF(V$7&lt;='Algorithms &amp; Assumptions'!$C$3,INDEX(PLHIV!$H$10:$AB$249,MATCH($B117&amp;"Adults",PLHIV!$F$10:$F$249,0),MATCH(V$7,PLHIV!$H$9:$AC$9,0)),FORECAST(V$7,S117:U117,S$7:U$7))</f>
        <v>8300</v>
      </c>
      <c r="W117" s="47">
        <f>IF(W$7&lt;='Algorithms &amp; Assumptions'!$C$3,INDEX(PLHIV!$H$10:$AB$249,MATCH($B117&amp;"Adults",PLHIV!$F$10:$F$249,0),MATCH(W$7,PLHIV!$H$9:$AC$9,0)),FORECAST(W$7,T117:V117,T$7:V$7))</f>
        <v>8500</v>
      </c>
    </row>
    <row r="118" spans="2:23" x14ac:dyDescent="0.35">
      <c r="B118" s="18" t="str">
        <f>Countries!B114</f>
        <v>Turkey</v>
      </c>
      <c r="C118" s="47">
        <f>IF(C$7&lt;='Algorithms &amp; Assumptions'!$C$3,INDEX(PLHIV!$H$10:$AB$249,MATCH($B118&amp;"Adults",PLHIV!$F$10:$F$249,0),MATCH(C$7,PLHIV!$H$9:$AC$9,0)),"N/A")</f>
        <v>0</v>
      </c>
      <c r="D118" s="47">
        <f>IF(D$7&lt;='Algorithms &amp; Assumptions'!$C$3,INDEX(PLHIV!$H$10:$AB$249,MATCH($B118&amp;"Adults",PLHIV!$F$10:$F$249,0),MATCH(D$7,PLHIV!$H$9:$AC$9,0)),"N/A")</f>
        <v>0</v>
      </c>
      <c r="E118" s="47">
        <f>IF(E$7&lt;='Algorithms &amp; Assumptions'!$C$3,INDEX(PLHIV!$H$10:$AB$249,MATCH($B118&amp;"Adults",PLHIV!$F$10:$F$249,0),MATCH(E$7,PLHIV!$H$9:$AC$9,0)),"N/A")</f>
        <v>0</v>
      </c>
      <c r="F118" s="47">
        <f>IF(F$7&lt;='Algorithms &amp; Assumptions'!$C$3,INDEX(PLHIV!$H$10:$AB$249,MATCH($B118&amp;"Adults",PLHIV!$F$10:$F$249,0),MATCH(F$7,PLHIV!$H$9:$AC$9,0)),"N/A")</f>
        <v>0</v>
      </c>
      <c r="G118" s="47">
        <f>IF(G$7&lt;='Algorithms &amp; Assumptions'!$C$3,INDEX(PLHIV!$H$10:$AB$249,MATCH($B118&amp;"Adults",PLHIV!$F$10:$F$249,0),MATCH(G$7,PLHIV!$H$9:$AC$9,0)),FORECAST(G$7,D118:F118,D$7:F$7))</f>
        <v>0</v>
      </c>
      <c r="H118" s="47">
        <f>IF(H$7&lt;='Algorithms &amp; Assumptions'!$C$3,INDEX(PLHIV!$H$10:$AB$249,MATCH($B118&amp;"Adults",PLHIV!$F$10:$F$249,0),MATCH(H$7,PLHIV!$H$9:$AC$9,0)),FORECAST(H$7,E118:G118,E$7:G$7))</f>
        <v>0</v>
      </c>
      <c r="I118" s="47">
        <f>IF(I$7&lt;='Algorithms &amp; Assumptions'!$C$3,INDEX(PLHIV!$H$10:$AB$249,MATCH($B118&amp;"Adults",PLHIV!$F$10:$F$249,0),MATCH(I$7,PLHIV!$H$9:$AC$9,0)),FORECAST(I$7,F118:H118,F$7:H$7))</f>
        <v>0</v>
      </c>
      <c r="J118" s="47">
        <f>IF(J$7&lt;='Algorithms &amp; Assumptions'!$C$3,INDEX(PLHIV!$H$10:$AB$249,MATCH($B118&amp;"Adults",PLHIV!$F$10:$F$249,0),MATCH(J$7,PLHIV!$H$9:$AC$9,0)),FORECAST(J$7,G118:I118,G$7:I$7))</f>
        <v>0</v>
      </c>
      <c r="K118" s="47">
        <f>IF(K$7&lt;='Algorithms &amp; Assumptions'!$C$3,INDEX(PLHIV!$H$10:$AB$249,MATCH($B118&amp;"Adults",PLHIV!$F$10:$F$249,0),MATCH(K$7,PLHIV!$H$9:$AC$9,0)),FORECAST(K$7,H118:J118,H$7:J$7))</f>
        <v>0</v>
      </c>
      <c r="L118" s="47">
        <f>IF(L$7&lt;='Algorithms &amp; Assumptions'!$C$3,INDEX(PLHIV!$H$10:$AB$249,MATCH($B118&amp;"Adults",PLHIV!$F$10:$F$249,0),MATCH(L$7,PLHIV!$H$9:$AC$9,0)),FORECAST(L$7,I118:K118,I$7:K$7))</f>
        <v>0</v>
      </c>
      <c r="M118" s="47">
        <f>IF(M$7&lt;='Algorithms &amp; Assumptions'!$C$3,INDEX(PLHIV!$H$10:$AB$249,MATCH($B118&amp;"Adults",PLHIV!$F$10:$F$249,0),MATCH(M$7,PLHIV!$H$9:$AC$9,0)),FORECAST(M$7,J118:L118,J$7:L$7))</f>
        <v>0</v>
      </c>
      <c r="N118" s="47">
        <f>IF(N$7&lt;='Algorithms &amp; Assumptions'!$C$3,INDEX(PLHIV!$H$10:$AB$249,MATCH($B118&amp;"Adults",PLHIV!$F$10:$F$249,0),MATCH(N$7,PLHIV!$H$9:$AC$9,0)),FORECAST(N$7,K118:M118,K$7:M$7))</f>
        <v>0</v>
      </c>
      <c r="O118" s="47">
        <f>IF(O$7&lt;='Algorithms &amp; Assumptions'!$C$3,INDEX(PLHIV!$H$10:$AB$249,MATCH($B118&amp;"Adults",PLHIV!$F$10:$F$249,0),MATCH(O$7,PLHIV!$H$9:$AC$9,0)),FORECAST(O$7,L118:N118,L$7:N$7))</f>
        <v>0</v>
      </c>
      <c r="P118" s="47">
        <f>IF(P$7&lt;='Algorithms &amp; Assumptions'!$C$3,INDEX(PLHIV!$H$10:$AB$249,MATCH($B118&amp;"Adults",PLHIV!$F$10:$F$249,0),MATCH(P$7,PLHIV!$H$9:$AC$9,0)),FORECAST(P$7,M118:O118,M$7:O$7))</f>
        <v>0</v>
      </c>
      <c r="Q118" s="47">
        <f>IF(Q$7&lt;='Algorithms &amp; Assumptions'!$C$3,INDEX(PLHIV!$H$10:$AB$249,MATCH($B118&amp;"Adults",PLHIV!$F$10:$F$249,0),MATCH(Q$7,PLHIV!$H$9:$AC$9,0)),FORECAST(Q$7,N118:P118,N$7:P$7))</f>
        <v>0</v>
      </c>
      <c r="R118" s="47">
        <f>IF(R$7&lt;='Algorithms &amp; Assumptions'!$C$3,INDEX(PLHIV!$H$10:$AB$249,MATCH($B118&amp;"Adults",PLHIV!$F$10:$F$249,0),MATCH(R$7,PLHIV!$H$9:$AC$9,0)),FORECAST(R$7,O118:Q118,O$7:Q$7))</f>
        <v>0</v>
      </c>
      <c r="S118" s="47">
        <f>IF(S$7&lt;='Algorithms &amp; Assumptions'!$C$3,INDEX(PLHIV!$H$10:$AB$249,MATCH($B118&amp;"Adults",PLHIV!$F$10:$F$249,0),MATCH(S$7,PLHIV!$H$9:$AC$9,0)),FORECAST(S$7,P118:R118,P$7:R$7))</f>
        <v>0</v>
      </c>
      <c r="T118" s="47">
        <f>IF(T$7&lt;='Algorithms &amp; Assumptions'!$C$3,INDEX(PLHIV!$H$10:$AB$249,MATCH($B118&amp;"Adults",PLHIV!$F$10:$F$249,0),MATCH(T$7,PLHIV!$H$9:$AC$9,0)),FORECAST(T$7,Q118:S118,Q$7:S$7))</f>
        <v>0</v>
      </c>
      <c r="U118" s="47">
        <f>IF(U$7&lt;='Algorithms &amp; Assumptions'!$C$3,INDEX(PLHIV!$H$10:$AB$249,MATCH($B118&amp;"Adults",PLHIV!$F$10:$F$249,0),MATCH(U$7,PLHIV!$H$9:$AC$9,0)),FORECAST(U$7,R118:T118,R$7:T$7))</f>
        <v>0</v>
      </c>
      <c r="V118" s="47">
        <f>IF(V$7&lt;='Algorithms &amp; Assumptions'!$C$3,INDEX(PLHIV!$H$10:$AB$249,MATCH($B118&amp;"Adults",PLHIV!$F$10:$F$249,0),MATCH(V$7,PLHIV!$H$9:$AC$9,0)),FORECAST(V$7,S118:U118,S$7:U$7))</f>
        <v>0</v>
      </c>
      <c r="W118" s="47">
        <f>IF(W$7&lt;='Algorithms &amp; Assumptions'!$C$3,INDEX(PLHIV!$H$10:$AB$249,MATCH($B118&amp;"Adults",PLHIV!$F$10:$F$249,0),MATCH(W$7,PLHIV!$H$9:$AC$9,0)),FORECAST(W$7,T118:V118,T$7:V$7))</f>
        <v>0</v>
      </c>
    </row>
    <row r="119" spans="2:23" x14ac:dyDescent="0.35">
      <c r="B119" s="18" t="str">
        <f>Countries!B115</f>
        <v>Turkmenistan</v>
      </c>
      <c r="C119" s="47">
        <f>IF(C$7&lt;='Algorithms &amp; Assumptions'!$C$3,INDEX(PLHIV!$H$10:$AB$249,MATCH($B119&amp;"Adults",PLHIV!$F$10:$F$249,0),MATCH(C$7,PLHIV!$H$9:$AC$9,0)),"N/A")</f>
        <v>0</v>
      </c>
      <c r="D119" s="47">
        <f>IF(D$7&lt;='Algorithms &amp; Assumptions'!$C$3,INDEX(PLHIV!$H$10:$AB$249,MATCH($B119&amp;"Adults",PLHIV!$F$10:$F$249,0),MATCH(D$7,PLHIV!$H$9:$AC$9,0)),"N/A")</f>
        <v>0</v>
      </c>
      <c r="E119" s="47">
        <f>IF(E$7&lt;='Algorithms &amp; Assumptions'!$C$3,INDEX(PLHIV!$H$10:$AB$249,MATCH($B119&amp;"Adults",PLHIV!$F$10:$F$249,0),MATCH(E$7,PLHIV!$H$9:$AC$9,0)),"N/A")</f>
        <v>0</v>
      </c>
      <c r="F119" s="47">
        <f>IF(F$7&lt;='Algorithms &amp; Assumptions'!$C$3,INDEX(PLHIV!$H$10:$AB$249,MATCH($B119&amp;"Adults",PLHIV!$F$10:$F$249,0),MATCH(F$7,PLHIV!$H$9:$AC$9,0)),"N/A")</f>
        <v>0</v>
      </c>
      <c r="G119" s="47">
        <f>IF(G$7&lt;='Algorithms &amp; Assumptions'!$C$3,INDEX(PLHIV!$H$10:$AB$249,MATCH($B119&amp;"Adults",PLHIV!$F$10:$F$249,0),MATCH(G$7,PLHIV!$H$9:$AC$9,0)),FORECAST(G$7,D119:F119,D$7:F$7))</f>
        <v>0</v>
      </c>
      <c r="H119" s="47">
        <f>IF(H$7&lt;='Algorithms &amp; Assumptions'!$C$3,INDEX(PLHIV!$H$10:$AB$249,MATCH($B119&amp;"Adults",PLHIV!$F$10:$F$249,0),MATCH(H$7,PLHIV!$H$9:$AC$9,0)),FORECAST(H$7,E119:G119,E$7:G$7))</f>
        <v>0</v>
      </c>
      <c r="I119" s="47">
        <f>IF(I$7&lt;='Algorithms &amp; Assumptions'!$C$3,INDEX(PLHIV!$H$10:$AB$249,MATCH($B119&amp;"Adults",PLHIV!$F$10:$F$249,0),MATCH(I$7,PLHIV!$H$9:$AC$9,0)),FORECAST(I$7,F119:H119,F$7:H$7))</f>
        <v>0</v>
      </c>
      <c r="J119" s="47">
        <f>IF(J$7&lt;='Algorithms &amp; Assumptions'!$C$3,INDEX(PLHIV!$H$10:$AB$249,MATCH($B119&amp;"Adults",PLHIV!$F$10:$F$249,0),MATCH(J$7,PLHIV!$H$9:$AC$9,0)),FORECAST(J$7,G119:I119,G$7:I$7))</f>
        <v>0</v>
      </c>
      <c r="K119" s="47">
        <f>IF(K$7&lt;='Algorithms &amp; Assumptions'!$C$3,INDEX(PLHIV!$H$10:$AB$249,MATCH($B119&amp;"Adults",PLHIV!$F$10:$F$249,0),MATCH(K$7,PLHIV!$H$9:$AC$9,0)),FORECAST(K$7,H119:J119,H$7:J$7))</f>
        <v>0</v>
      </c>
      <c r="L119" s="47">
        <f>IF(L$7&lt;='Algorithms &amp; Assumptions'!$C$3,INDEX(PLHIV!$H$10:$AB$249,MATCH($B119&amp;"Adults",PLHIV!$F$10:$F$249,0),MATCH(L$7,PLHIV!$H$9:$AC$9,0)),FORECAST(L$7,I119:K119,I$7:K$7))</f>
        <v>0</v>
      </c>
      <c r="M119" s="47">
        <f>IF(M$7&lt;='Algorithms &amp; Assumptions'!$C$3,INDEX(PLHIV!$H$10:$AB$249,MATCH($B119&amp;"Adults",PLHIV!$F$10:$F$249,0),MATCH(M$7,PLHIV!$H$9:$AC$9,0)),FORECAST(M$7,J119:L119,J$7:L$7))</f>
        <v>0</v>
      </c>
      <c r="N119" s="47">
        <f>IF(N$7&lt;='Algorithms &amp; Assumptions'!$C$3,INDEX(PLHIV!$H$10:$AB$249,MATCH($B119&amp;"Adults",PLHIV!$F$10:$F$249,0),MATCH(N$7,PLHIV!$H$9:$AC$9,0)),FORECAST(N$7,K119:M119,K$7:M$7))</f>
        <v>0</v>
      </c>
      <c r="O119" s="47">
        <f>IF(O$7&lt;='Algorithms &amp; Assumptions'!$C$3,INDEX(PLHIV!$H$10:$AB$249,MATCH($B119&amp;"Adults",PLHIV!$F$10:$F$249,0),MATCH(O$7,PLHIV!$H$9:$AC$9,0)),FORECAST(O$7,L119:N119,L$7:N$7))</f>
        <v>0</v>
      </c>
      <c r="P119" s="47">
        <f>IF(P$7&lt;='Algorithms &amp; Assumptions'!$C$3,INDEX(PLHIV!$H$10:$AB$249,MATCH($B119&amp;"Adults",PLHIV!$F$10:$F$249,0),MATCH(P$7,PLHIV!$H$9:$AC$9,0)),FORECAST(P$7,M119:O119,M$7:O$7))</f>
        <v>0</v>
      </c>
      <c r="Q119" s="47">
        <f>IF(Q$7&lt;='Algorithms &amp; Assumptions'!$C$3,INDEX(PLHIV!$H$10:$AB$249,MATCH($B119&amp;"Adults",PLHIV!$F$10:$F$249,0),MATCH(Q$7,PLHIV!$H$9:$AC$9,0)),FORECAST(Q$7,N119:P119,N$7:P$7))</f>
        <v>0</v>
      </c>
      <c r="R119" s="47">
        <f>IF(R$7&lt;='Algorithms &amp; Assumptions'!$C$3,INDEX(PLHIV!$H$10:$AB$249,MATCH($B119&amp;"Adults",PLHIV!$F$10:$F$249,0),MATCH(R$7,PLHIV!$H$9:$AC$9,0)),FORECAST(R$7,O119:Q119,O$7:Q$7))</f>
        <v>0</v>
      </c>
      <c r="S119" s="47">
        <f>IF(S$7&lt;='Algorithms &amp; Assumptions'!$C$3,INDEX(PLHIV!$H$10:$AB$249,MATCH($B119&amp;"Adults",PLHIV!$F$10:$F$249,0),MATCH(S$7,PLHIV!$H$9:$AC$9,0)),FORECAST(S$7,P119:R119,P$7:R$7))</f>
        <v>0</v>
      </c>
      <c r="T119" s="47">
        <f>IF(T$7&lt;='Algorithms &amp; Assumptions'!$C$3,INDEX(PLHIV!$H$10:$AB$249,MATCH($B119&amp;"Adults",PLHIV!$F$10:$F$249,0),MATCH(T$7,PLHIV!$H$9:$AC$9,0)),FORECAST(T$7,Q119:S119,Q$7:S$7))</f>
        <v>0</v>
      </c>
      <c r="U119" s="47">
        <f>IF(U$7&lt;='Algorithms &amp; Assumptions'!$C$3,INDEX(PLHIV!$H$10:$AB$249,MATCH($B119&amp;"Adults",PLHIV!$F$10:$F$249,0),MATCH(U$7,PLHIV!$H$9:$AC$9,0)),FORECAST(U$7,R119:T119,R$7:T$7))</f>
        <v>0</v>
      </c>
      <c r="V119" s="47">
        <f>IF(V$7&lt;='Algorithms &amp; Assumptions'!$C$3,INDEX(PLHIV!$H$10:$AB$249,MATCH($B119&amp;"Adults",PLHIV!$F$10:$F$249,0),MATCH(V$7,PLHIV!$H$9:$AC$9,0)),FORECAST(V$7,S119:U119,S$7:U$7))</f>
        <v>0</v>
      </c>
      <c r="W119" s="47">
        <f>IF(W$7&lt;='Algorithms &amp; Assumptions'!$C$3,INDEX(PLHIV!$H$10:$AB$249,MATCH($B119&amp;"Adults",PLHIV!$F$10:$F$249,0),MATCH(W$7,PLHIV!$H$9:$AC$9,0)),FORECAST(W$7,T119:V119,T$7:V$7))</f>
        <v>0</v>
      </c>
    </row>
    <row r="120" spans="2:23" x14ac:dyDescent="0.35">
      <c r="B120" s="18" t="str">
        <f>Countries!B116</f>
        <v>Uganda</v>
      </c>
      <c r="C120" s="47">
        <f>IF(C$7&lt;='Algorithms &amp; Assumptions'!$C$3,INDEX(PLHIV!$H$10:$AB$249,MATCH($B120&amp;"Adults",PLHIV!$F$10:$F$249,0),MATCH(C$7,PLHIV!$H$9:$AC$9,0)),"N/A")</f>
        <v>920000</v>
      </c>
      <c r="D120" s="47">
        <f>IF(D$7&lt;='Algorithms &amp; Assumptions'!$C$3,INDEX(PLHIV!$H$10:$AB$249,MATCH($B120&amp;"Adults",PLHIV!$F$10:$F$249,0),MATCH(D$7,PLHIV!$H$9:$AC$9,0)),"N/A")</f>
        <v>950000</v>
      </c>
      <c r="E120" s="47">
        <f>IF(E$7&lt;='Algorithms &amp; Assumptions'!$C$3,INDEX(PLHIV!$H$10:$AB$249,MATCH($B120&amp;"Adults",PLHIV!$F$10:$F$249,0),MATCH(E$7,PLHIV!$H$9:$AC$9,0)),"N/A")</f>
        <v>990000</v>
      </c>
      <c r="F120" s="47">
        <f>IF(F$7&lt;='Algorithms &amp; Assumptions'!$C$3,INDEX(PLHIV!$H$10:$AB$249,MATCH($B120&amp;"Adults",PLHIV!$F$10:$F$249,0),MATCH(F$7,PLHIV!$H$9:$AC$9,0)),"N/A")</f>
        <v>1000000</v>
      </c>
      <c r="G120" s="47">
        <f>IF(G$7&lt;='Algorithms &amp; Assumptions'!$C$3,INDEX(PLHIV!$H$10:$AB$249,MATCH($B120&amp;"Adults",PLHIV!$F$10:$F$249,0),MATCH(G$7,PLHIV!$H$9:$AC$9,0)),FORECAST(G$7,D120:F120,D$7:F$7))</f>
        <v>1100000</v>
      </c>
      <c r="H120" s="47">
        <f>IF(H$7&lt;='Algorithms &amp; Assumptions'!$C$3,INDEX(PLHIV!$H$10:$AB$249,MATCH($B120&amp;"Adults",PLHIV!$F$10:$F$249,0),MATCH(H$7,PLHIV!$H$9:$AC$9,0)),FORECAST(H$7,E120:G120,E$7:G$7))</f>
        <v>1100000</v>
      </c>
      <c r="I120" s="47">
        <f>IF(I$7&lt;='Algorithms &amp; Assumptions'!$C$3,INDEX(PLHIV!$H$10:$AB$249,MATCH($B120&amp;"Adults",PLHIV!$F$10:$F$249,0),MATCH(I$7,PLHIV!$H$9:$AC$9,0)),FORECAST(I$7,F120:H120,F$7:H$7))</f>
        <v>1100000</v>
      </c>
      <c r="J120" s="47">
        <f>IF(J$7&lt;='Algorithms &amp; Assumptions'!$C$3,INDEX(PLHIV!$H$10:$AB$249,MATCH($B120&amp;"Adults",PLHIV!$F$10:$F$249,0),MATCH(J$7,PLHIV!$H$9:$AC$9,0)),FORECAST(J$7,G120:I120,G$7:I$7))</f>
        <v>1200000</v>
      </c>
      <c r="K120" s="47">
        <f>IF(K$7&lt;='Algorithms &amp; Assumptions'!$C$3,INDEX(PLHIV!$H$10:$AB$249,MATCH($B120&amp;"Adults",PLHIV!$F$10:$F$249,0),MATCH(K$7,PLHIV!$H$9:$AC$9,0)),FORECAST(K$7,H120:J120,H$7:J$7))</f>
        <v>1200000</v>
      </c>
      <c r="L120" s="47">
        <f>IF(L$7&lt;='Algorithms &amp; Assumptions'!$C$3,INDEX(PLHIV!$H$10:$AB$249,MATCH($B120&amp;"Adults",PLHIV!$F$10:$F$249,0),MATCH(L$7,PLHIV!$H$9:$AC$9,0)),FORECAST(L$7,I120:K120,I$7:K$7))</f>
        <v>1300000</v>
      </c>
      <c r="M120" s="47">
        <f>IF(M$7&lt;='Algorithms &amp; Assumptions'!$C$3,INDEX(PLHIV!$H$10:$AB$249,MATCH($B120&amp;"Adults",PLHIV!$F$10:$F$249,0),MATCH(M$7,PLHIV!$H$9:$AC$9,0)),FORECAST(M$7,J120:L120,J$7:L$7))</f>
        <v>1300000</v>
      </c>
      <c r="N120" s="47">
        <f>IF(N$7&lt;='Algorithms &amp; Assumptions'!$C$3,INDEX(PLHIV!$H$10:$AB$249,MATCH($B120&amp;"Adults",PLHIV!$F$10:$F$249,0),MATCH(N$7,PLHIV!$H$9:$AC$9,0)),FORECAST(N$7,K120:M120,K$7:M$7))</f>
        <v>1300000</v>
      </c>
      <c r="O120" s="47">
        <f>IF(O$7&lt;='Algorithms &amp; Assumptions'!$C$3,INDEX(PLHIV!$H$10:$AB$249,MATCH($B120&amp;"Adults",PLHIV!$F$10:$F$249,0),MATCH(O$7,PLHIV!$H$9:$AC$9,0)),FORECAST(O$7,L120:N120,L$7:N$7))</f>
        <v>1400000</v>
      </c>
      <c r="P120" s="47">
        <f>IF(P$7&lt;='Algorithms &amp; Assumptions'!$C$3,INDEX(PLHIV!$H$10:$AB$249,MATCH($B120&amp;"Adults",PLHIV!$F$10:$F$249,0),MATCH(P$7,PLHIV!$H$9:$AC$9,0)),FORECAST(P$7,M120:O120,M$7:O$7))</f>
        <v>1433333.3333333284</v>
      </c>
      <c r="Q120" s="47">
        <f>IF(Q$7&lt;='Algorithms &amp; Assumptions'!$C$3,INDEX(PLHIV!$H$10:$AB$249,MATCH($B120&amp;"Adults",PLHIV!$F$10:$F$249,0),MATCH(Q$7,PLHIV!$H$9:$AC$9,0)),FORECAST(Q$7,N120:P120,N$7:P$7))</f>
        <v>1511111.1111110896</v>
      </c>
      <c r="R120" s="47">
        <f>IF(R$7&lt;='Algorithms &amp; Assumptions'!$C$3,INDEX(PLHIV!$H$10:$AB$249,MATCH($B120&amp;"Adults",PLHIV!$F$10:$F$249,0),MATCH(R$7,PLHIV!$H$9:$AC$9,0)),FORECAST(R$7,O120:Q120,O$7:Q$7))</f>
        <v>1559259.2592592388</v>
      </c>
      <c r="S120" s="47">
        <f>IF(S$7&lt;='Algorithms &amp; Assumptions'!$C$3,INDEX(PLHIV!$H$10:$AB$249,MATCH($B120&amp;"Adults",PLHIV!$F$10:$F$249,0),MATCH(S$7,PLHIV!$H$9:$AC$9,0)),FORECAST(S$7,P120:R120,P$7:R$7))</f>
        <v>1627160.4938271344</v>
      </c>
      <c r="T120" s="47">
        <f>IF(T$7&lt;='Algorithms &amp; Assumptions'!$C$3,INDEX(PLHIV!$H$10:$AB$249,MATCH($B120&amp;"Adults",PLHIV!$F$10:$F$249,0),MATCH(T$7,PLHIV!$H$9:$AC$9,0)),FORECAST(T$7,Q120:S120,Q$7:S$7))</f>
        <v>1681893.0041151792</v>
      </c>
      <c r="U120" s="47">
        <f>IF(U$7&lt;='Algorithms &amp; Assumptions'!$C$3,INDEX(PLHIV!$H$10:$AB$249,MATCH($B120&amp;"Adults",PLHIV!$F$10:$F$249,0),MATCH(U$7,PLHIV!$H$9:$AC$9,0)),FORECAST(U$7,R120:T120,R$7:T$7))</f>
        <v>1745404.6639231294</v>
      </c>
      <c r="V120" s="47">
        <f>IF(V$7&lt;='Algorithms &amp; Assumptions'!$C$3,INDEX(PLHIV!$H$10:$AB$249,MATCH($B120&amp;"Adults",PLHIV!$F$10:$F$249,0),MATCH(V$7,PLHIV!$H$9:$AC$9,0)),FORECAST(V$7,S120:U120,S$7:U$7))</f>
        <v>1803063.5573844612</v>
      </c>
      <c r="W120" s="47">
        <f>IF(W$7&lt;='Algorithms &amp; Assumptions'!$C$3,INDEX(PLHIV!$H$10:$AB$249,MATCH($B120&amp;"Adults",PLHIV!$F$10:$F$249,0),MATCH(W$7,PLHIV!$H$9:$AC$9,0)),FORECAST(W$7,T120:V120,T$7:V$7))</f>
        <v>1864624.2950768769</v>
      </c>
    </row>
    <row r="121" spans="2:23" x14ac:dyDescent="0.35">
      <c r="B121" s="18" t="str">
        <f>Countries!B117</f>
        <v>Ukraine</v>
      </c>
      <c r="C121" s="47">
        <f>IF(C$7&lt;='Algorithms &amp; Assumptions'!$C$3,INDEX(PLHIV!$H$10:$AB$249,MATCH($B121&amp;"Adults",PLHIV!$F$10:$F$249,0),MATCH(C$7,PLHIV!$H$9:$AC$9,0)),"N/A")</f>
        <v>0</v>
      </c>
      <c r="D121" s="47">
        <f>IF(D$7&lt;='Algorithms &amp; Assumptions'!$C$3,INDEX(PLHIV!$H$10:$AB$249,MATCH($B121&amp;"Adults",PLHIV!$F$10:$F$249,0),MATCH(D$7,PLHIV!$H$9:$AC$9,0)),"N/A")</f>
        <v>0</v>
      </c>
      <c r="E121" s="47">
        <f>IF(E$7&lt;='Algorithms &amp; Assumptions'!$C$3,INDEX(PLHIV!$H$10:$AB$249,MATCH($B121&amp;"Adults",PLHIV!$F$10:$F$249,0),MATCH(E$7,PLHIV!$H$9:$AC$9,0)),"N/A")</f>
        <v>0</v>
      </c>
      <c r="F121" s="47">
        <f>IF(F$7&lt;='Algorithms &amp; Assumptions'!$C$3,INDEX(PLHIV!$H$10:$AB$249,MATCH($B121&amp;"Adults",PLHIV!$F$10:$F$249,0),MATCH(F$7,PLHIV!$H$9:$AC$9,0)),"N/A")</f>
        <v>0</v>
      </c>
      <c r="G121" s="47">
        <f>IF(G$7&lt;='Algorithms &amp; Assumptions'!$C$3,INDEX(PLHIV!$H$10:$AB$249,MATCH($B121&amp;"Adults",PLHIV!$F$10:$F$249,0),MATCH(G$7,PLHIV!$H$9:$AC$9,0)),FORECAST(G$7,D121:F121,D$7:F$7))</f>
        <v>0</v>
      </c>
      <c r="H121" s="47">
        <f>IF(H$7&lt;='Algorithms &amp; Assumptions'!$C$3,INDEX(PLHIV!$H$10:$AB$249,MATCH($B121&amp;"Adults",PLHIV!$F$10:$F$249,0),MATCH(H$7,PLHIV!$H$9:$AC$9,0)),FORECAST(H$7,E121:G121,E$7:G$7))</f>
        <v>0</v>
      </c>
      <c r="I121" s="47">
        <f>IF(I$7&lt;='Algorithms &amp; Assumptions'!$C$3,INDEX(PLHIV!$H$10:$AB$249,MATCH($B121&amp;"Adults",PLHIV!$F$10:$F$249,0),MATCH(I$7,PLHIV!$H$9:$AC$9,0)),FORECAST(I$7,F121:H121,F$7:H$7))</f>
        <v>0</v>
      </c>
      <c r="J121" s="47">
        <f>IF(J$7&lt;='Algorithms &amp; Assumptions'!$C$3,INDEX(PLHIV!$H$10:$AB$249,MATCH($B121&amp;"Adults",PLHIV!$F$10:$F$249,0),MATCH(J$7,PLHIV!$H$9:$AC$9,0)),FORECAST(J$7,G121:I121,G$7:I$7))</f>
        <v>0</v>
      </c>
      <c r="K121" s="47">
        <f>IF(K$7&lt;='Algorithms &amp; Assumptions'!$C$3,INDEX(PLHIV!$H$10:$AB$249,MATCH($B121&amp;"Adults",PLHIV!$F$10:$F$249,0),MATCH(K$7,PLHIV!$H$9:$AC$9,0)),FORECAST(K$7,H121:J121,H$7:J$7))</f>
        <v>0</v>
      </c>
      <c r="L121" s="47">
        <f>IF(L$7&lt;='Algorithms &amp; Assumptions'!$C$3,INDEX(PLHIV!$H$10:$AB$249,MATCH($B121&amp;"Adults",PLHIV!$F$10:$F$249,0),MATCH(L$7,PLHIV!$H$9:$AC$9,0)),FORECAST(L$7,I121:K121,I$7:K$7))</f>
        <v>0</v>
      </c>
      <c r="M121" s="47">
        <f>IF(M$7&lt;='Algorithms &amp; Assumptions'!$C$3,INDEX(PLHIV!$H$10:$AB$249,MATCH($B121&amp;"Adults",PLHIV!$F$10:$F$249,0),MATCH(M$7,PLHIV!$H$9:$AC$9,0)),FORECAST(M$7,J121:L121,J$7:L$7))</f>
        <v>0</v>
      </c>
      <c r="N121" s="47">
        <f>IF(N$7&lt;='Algorithms &amp; Assumptions'!$C$3,INDEX(PLHIV!$H$10:$AB$249,MATCH($B121&amp;"Adults",PLHIV!$F$10:$F$249,0),MATCH(N$7,PLHIV!$H$9:$AC$9,0)),FORECAST(N$7,K121:M121,K$7:M$7))</f>
        <v>0</v>
      </c>
      <c r="O121" s="47">
        <f>IF(O$7&lt;='Algorithms &amp; Assumptions'!$C$3,INDEX(PLHIV!$H$10:$AB$249,MATCH($B121&amp;"Adults",PLHIV!$F$10:$F$249,0),MATCH(O$7,PLHIV!$H$9:$AC$9,0)),FORECAST(O$7,L121:N121,L$7:N$7))</f>
        <v>0</v>
      </c>
      <c r="P121" s="47">
        <f>IF(P$7&lt;='Algorithms &amp; Assumptions'!$C$3,INDEX(PLHIV!$H$10:$AB$249,MATCH($B121&amp;"Adults",PLHIV!$F$10:$F$249,0),MATCH(P$7,PLHIV!$H$9:$AC$9,0)),FORECAST(P$7,M121:O121,M$7:O$7))</f>
        <v>0</v>
      </c>
      <c r="Q121" s="47">
        <f>IF(Q$7&lt;='Algorithms &amp; Assumptions'!$C$3,INDEX(PLHIV!$H$10:$AB$249,MATCH($B121&amp;"Adults",PLHIV!$F$10:$F$249,0),MATCH(Q$7,PLHIV!$H$9:$AC$9,0)),FORECAST(Q$7,N121:P121,N$7:P$7))</f>
        <v>0</v>
      </c>
      <c r="R121" s="47">
        <f>IF(R$7&lt;='Algorithms &amp; Assumptions'!$C$3,INDEX(PLHIV!$H$10:$AB$249,MATCH($B121&amp;"Adults",PLHIV!$F$10:$F$249,0),MATCH(R$7,PLHIV!$H$9:$AC$9,0)),FORECAST(R$7,O121:Q121,O$7:Q$7))</f>
        <v>0</v>
      </c>
      <c r="S121" s="47">
        <f>IF(S$7&lt;='Algorithms &amp; Assumptions'!$C$3,INDEX(PLHIV!$H$10:$AB$249,MATCH($B121&amp;"Adults",PLHIV!$F$10:$F$249,0),MATCH(S$7,PLHIV!$H$9:$AC$9,0)),FORECAST(S$7,P121:R121,P$7:R$7))</f>
        <v>0</v>
      </c>
      <c r="T121" s="47">
        <f>IF(T$7&lt;='Algorithms &amp; Assumptions'!$C$3,INDEX(PLHIV!$H$10:$AB$249,MATCH($B121&amp;"Adults",PLHIV!$F$10:$F$249,0),MATCH(T$7,PLHIV!$H$9:$AC$9,0)),FORECAST(T$7,Q121:S121,Q$7:S$7))</f>
        <v>0</v>
      </c>
      <c r="U121" s="47">
        <f>IF(U$7&lt;='Algorithms &amp; Assumptions'!$C$3,INDEX(PLHIV!$H$10:$AB$249,MATCH($B121&amp;"Adults",PLHIV!$F$10:$F$249,0),MATCH(U$7,PLHIV!$H$9:$AC$9,0)),FORECAST(U$7,R121:T121,R$7:T$7))</f>
        <v>0</v>
      </c>
      <c r="V121" s="47">
        <f>IF(V$7&lt;='Algorithms &amp; Assumptions'!$C$3,INDEX(PLHIV!$H$10:$AB$249,MATCH($B121&amp;"Adults",PLHIV!$F$10:$F$249,0),MATCH(V$7,PLHIV!$H$9:$AC$9,0)),FORECAST(V$7,S121:U121,S$7:U$7))</f>
        <v>0</v>
      </c>
      <c r="W121" s="47">
        <f>IF(W$7&lt;='Algorithms &amp; Assumptions'!$C$3,INDEX(PLHIV!$H$10:$AB$249,MATCH($B121&amp;"Adults",PLHIV!$F$10:$F$249,0),MATCH(W$7,PLHIV!$H$9:$AC$9,0)),FORECAST(W$7,T121:V121,T$7:V$7))</f>
        <v>0</v>
      </c>
    </row>
    <row r="122" spans="2:23" x14ac:dyDescent="0.35">
      <c r="B122" s="18" t="str">
        <f>Countries!B118</f>
        <v>Uzbekistan</v>
      </c>
      <c r="C122" s="47">
        <f>IF(C$7&lt;='Algorithms &amp; Assumptions'!$C$3,INDEX(PLHIV!$H$10:$AB$249,MATCH($B122&amp;"Adults",PLHIV!$F$10:$F$249,0),MATCH(C$7,PLHIV!$H$9:$AC$9,0)),"N/A")</f>
        <v>0</v>
      </c>
      <c r="D122" s="47">
        <f>IF(D$7&lt;='Algorithms &amp; Assumptions'!$C$3,INDEX(PLHIV!$H$10:$AB$249,MATCH($B122&amp;"Adults",PLHIV!$F$10:$F$249,0),MATCH(D$7,PLHIV!$H$9:$AC$9,0)),"N/A")</f>
        <v>0</v>
      </c>
      <c r="E122" s="47">
        <f>IF(E$7&lt;='Algorithms &amp; Assumptions'!$C$3,INDEX(PLHIV!$H$10:$AB$249,MATCH($B122&amp;"Adults",PLHIV!$F$10:$F$249,0),MATCH(E$7,PLHIV!$H$9:$AC$9,0)),"N/A")</f>
        <v>0</v>
      </c>
      <c r="F122" s="47">
        <f>IF(F$7&lt;='Algorithms &amp; Assumptions'!$C$3,INDEX(PLHIV!$H$10:$AB$249,MATCH($B122&amp;"Adults",PLHIV!$F$10:$F$249,0),MATCH(F$7,PLHIV!$H$9:$AC$9,0)),"N/A")</f>
        <v>0</v>
      </c>
      <c r="G122" s="47">
        <f>IF(G$7&lt;='Algorithms &amp; Assumptions'!$C$3,INDEX(PLHIV!$H$10:$AB$249,MATCH($B122&amp;"Adults",PLHIV!$F$10:$F$249,0),MATCH(G$7,PLHIV!$H$9:$AC$9,0)),FORECAST(G$7,D122:F122,D$7:F$7))</f>
        <v>0</v>
      </c>
      <c r="H122" s="47">
        <f>IF(H$7&lt;='Algorithms &amp; Assumptions'!$C$3,INDEX(PLHIV!$H$10:$AB$249,MATCH($B122&amp;"Adults",PLHIV!$F$10:$F$249,0),MATCH(H$7,PLHIV!$H$9:$AC$9,0)),FORECAST(H$7,E122:G122,E$7:G$7))</f>
        <v>0</v>
      </c>
      <c r="I122" s="47">
        <f>IF(I$7&lt;='Algorithms &amp; Assumptions'!$C$3,INDEX(PLHIV!$H$10:$AB$249,MATCH($B122&amp;"Adults",PLHIV!$F$10:$F$249,0),MATCH(I$7,PLHIV!$H$9:$AC$9,0)),FORECAST(I$7,F122:H122,F$7:H$7))</f>
        <v>0</v>
      </c>
      <c r="J122" s="47">
        <f>IF(J$7&lt;='Algorithms &amp; Assumptions'!$C$3,INDEX(PLHIV!$H$10:$AB$249,MATCH($B122&amp;"Adults",PLHIV!$F$10:$F$249,0),MATCH(J$7,PLHIV!$H$9:$AC$9,0)),FORECAST(J$7,G122:I122,G$7:I$7))</f>
        <v>0</v>
      </c>
      <c r="K122" s="47">
        <f>IF(K$7&lt;='Algorithms &amp; Assumptions'!$C$3,INDEX(PLHIV!$H$10:$AB$249,MATCH($B122&amp;"Adults",PLHIV!$F$10:$F$249,0),MATCH(K$7,PLHIV!$H$9:$AC$9,0)),FORECAST(K$7,H122:J122,H$7:J$7))</f>
        <v>0</v>
      </c>
      <c r="L122" s="47">
        <f>IF(L$7&lt;='Algorithms &amp; Assumptions'!$C$3,INDEX(PLHIV!$H$10:$AB$249,MATCH($B122&amp;"Adults",PLHIV!$F$10:$F$249,0),MATCH(L$7,PLHIV!$H$9:$AC$9,0)),FORECAST(L$7,I122:K122,I$7:K$7))</f>
        <v>0</v>
      </c>
      <c r="M122" s="47">
        <f>IF(M$7&lt;='Algorithms &amp; Assumptions'!$C$3,INDEX(PLHIV!$H$10:$AB$249,MATCH($B122&amp;"Adults",PLHIV!$F$10:$F$249,0),MATCH(M$7,PLHIV!$H$9:$AC$9,0)),FORECAST(M$7,J122:L122,J$7:L$7))</f>
        <v>0</v>
      </c>
      <c r="N122" s="47">
        <f>IF(N$7&lt;='Algorithms &amp; Assumptions'!$C$3,INDEX(PLHIV!$H$10:$AB$249,MATCH($B122&amp;"Adults",PLHIV!$F$10:$F$249,0),MATCH(N$7,PLHIV!$H$9:$AC$9,0)),FORECAST(N$7,K122:M122,K$7:M$7))</f>
        <v>0</v>
      </c>
      <c r="O122" s="47">
        <f>IF(O$7&lt;='Algorithms &amp; Assumptions'!$C$3,INDEX(PLHIV!$H$10:$AB$249,MATCH($B122&amp;"Adults",PLHIV!$F$10:$F$249,0),MATCH(O$7,PLHIV!$H$9:$AC$9,0)),FORECAST(O$7,L122:N122,L$7:N$7))</f>
        <v>0</v>
      </c>
      <c r="P122" s="47">
        <f>IF(P$7&lt;='Algorithms &amp; Assumptions'!$C$3,INDEX(PLHIV!$H$10:$AB$249,MATCH($B122&amp;"Adults",PLHIV!$F$10:$F$249,0),MATCH(P$7,PLHIV!$H$9:$AC$9,0)),FORECAST(P$7,M122:O122,M$7:O$7))</f>
        <v>0</v>
      </c>
      <c r="Q122" s="47">
        <f>IF(Q$7&lt;='Algorithms &amp; Assumptions'!$C$3,INDEX(PLHIV!$H$10:$AB$249,MATCH($B122&amp;"Adults",PLHIV!$F$10:$F$249,0),MATCH(Q$7,PLHIV!$H$9:$AC$9,0)),FORECAST(Q$7,N122:P122,N$7:P$7))</f>
        <v>0</v>
      </c>
      <c r="R122" s="47">
        <f>IF(R$7&lt;='Algorithms &amp; Assumptions'!$C$3,INDEX(PLHIV!$H$10:$AB$249,MATCH($B122&amp;"Adults",PLHIV!$F$10:$F$249,0),MATCH(R$7,PLHIV!$H$9:$AC$9,0)),FORECAST(R$7,O122:Q122,O$7:Q$7))</f>
        <v>0</v>
      </c>
      <c r="S122" s="47">
        <f>IF(S$7&lt;='Algorithms &amp; Assumptions'!$C$3,INDEX(PLHIV!$H$10:$AB$249,MATCH($B122&amp;"Adults",PLHIV!$F$10:$F$249,0),MATCH(S$7,PLHIV!$H$9:$AC$9,0)),FORECAST(S$7,P122:R122,P$7:R$7))</f>
        <v>0</v>
      </c>
      <c r="T122" s="47">
        <f>IF(T$7&lt;='Algorithms &amp; Assumptions'!$C$3,INDEX(PLHIV!$H$10:$AB$249,MATCH($B122&amp;"Adults",PLHIV!$F$10:$F$249,0),MATCH(T$7,PLHIV!$H$9:$AC$9,0)),FORECAST(T$7,Q122:S122,Q$7:S$7))</f>
        <v>0</v>
      </c>
      <c r="U122" s="47">
        <f>IF(U$7&lt;='Algorithms &amp; Assumptions'!$C$3,INDEX(PLHIV!$H$10:$AB$249,MATCH($B122&amp;"Adults",PLHIV!$F$10:$F$249,0),MATCH(U$7,PLHIV!$H$9:$AC$9,0)),FORECAST(U$7,R122:T122,R$7:T$7))</f>
        <v>0</v>
      </c>
      <c r="V122" s="47">
        <f>IF(V$7&lt;='Algorithms &amp; Assumptions'!$C$3,INDEX(PLHIV!$H$10:$AB$249,MATCH($B122&amp;"Adults",PLHIV!$F$10:$F$249,0),MATCH(V$7,PLHIV!$H$9:$AC$9,0)),FORECAST(V$7,S122:U122,S$7:U$7))</f>
        <v>0</v>
      </c>
      <c r="W122" s="47">
        <f>IF(W$7&lt;='Algorithms &amp; Assumptions'!$C$3,INDEX(PLHIV!$H$10:$AB$249,MATCH($B122&amp;"Adults",PLHIV!$F$10:$F$249,0),MATCH(W$7,PLHIV!$H$9:$AC$9,0)),FORECAST(W$7,T122:V122,T$7:V$7))</f>
        <v>0</v>
      </c>
    </row>
    <row r="123" spans="2:23" x14ac:dyDescent="0.35">
      <c r="B123" s="18" t="str">
        <f>Countries!B119</f>
        <v>Venezuela</v>
      </c>
      <c r="C123" s="47">
        <f>IF(C$7&lt;='Algorithms &amp; Assumptions'!$C$3,INDEX(PLHIV!$H$10:$AB$249,MATCH($B123&amp;"Adults",PLHIV!$F$10:$F$249,0),MATCH(C$7,PLHIV!$H$9:$AC$9,0)),"N/A")</f>
        <v>91000</v>
      </c>
      <c r="D123" s="47">
        <f>IF(D$7&lt;='Algorithms &amp; Assumptions'!$C$3,INDEX(PLHIV!$H$10:$AB$249,MATCH($B123&amp;"Adults",PLHIV!$F$10:$F$249,0),MATCH(D$7,PLHIV!$H$9:$AC$9,0)),"N/A")</f>
        <v>91000</v>
      </c>
      <c r="E123" s="47">
        <f>IF(E$7&lt;='Algorithms &amp; Assumptions'!$C$3,INDEX(PLHIV!$H$10:$AB$249,MATCH($B123&amp;"Adults",PLHIV!$F$10:$F$249,0),MATCH(E$7,PLHIV!$H$9:$AC$9,0)),"N/A")</f>
        <v>91000</v>
      </c>
      <c r="F123" s="47">
        <f>IF(F$7&lt;='Algorithms &amp; Assumptions'!$C$3,INDEX(PLHIV!$H$10:$AB$249,MATCH($B123&amp;"Adults",PLHIV!$F$10:$F$249,0),MATCH(F$7,PLHIV!$H$9:$AC$9,0)),"N/A")</f>
        <v>91000</v>
      </c>
      <c r="G123" s="47">
        <f>IF(G$7&lt;='Algorithms &amp; Assumptions'!$C$3,INDEX(PLHIV!$H$10:$AB$249,MATCH($B123&amp;"Adults",PLHIV!$F$10:$F$249,0),MATCH(G$7,PLHIV!$H$9:$AC$9,0)),FORECAST(G$7,D123:F123,D$7:F$7))</f>
        <v>91000</v>
      </c>
      <c r="H123" s="47">
        <f>IF(H$7&lt;='Algorithms &amp; Assumptions'!$C$3,INDEX(PLHIV!$H$10:$AB$249,MATCH($B123&amp;"Adults",PLHIV!$F$10:$F$249,0),MATCH(H$7,PLHIV!$H$9:$AC$9,0)),FORECAST(H$7,E123:G123,E$7:G$7))</f>
        <v>92000</v>
      </c>
      <c r="I123" s="47">
        <f>IF(I$7&lt;='Algorithms &amp; Assumptions'!$C$3,INDEX(PLHIV!$H$10:$AB$249,MATCH($B123&amp;"Adults",PLHIV!$F$10:$F$249,0),MATCH(I$7,PLHIV!$H$9:$AC$9,0)),FORECAST(I$7,F123:H123,F$7:H$7))</f>
        <v>92000</v>
      </c>
      <c r="J123" s="47">
        <f>IF(J$7&lt;='Algorithms &amp; Assumptions'!$C$3,INDEX(PLHIV!$H$10:$AB$249,MATCH($B123&amp;"Adults",PLHIV!$F$10:$F$249,0),MATCH(J$7,PLHIV!$H$9:$AC$9,0)),FORECAST(J$7,G123:I123,G$7:I$7))</f>
        <v>90000</v>
      </c>
      <c r="K123" s="47">
        <f>IF(K$7&lt;='Algorithms &amp; Assumptions'!$C$3,INDEX(PLHIV!$H$10:$AB$249,MATCH($B123&amp;"Adults",PLHIV!$F$10:$F$249,0),MATCH(K$7,PLHIV!$H$9:$AC$9,0)),FORECAST(K$7,H123:J123,H$7:J$7))</f>
        <v>85000</v>
      </c>
      <c r="L123" s="47">
        <f>IF(L$7&lt;='Algorithms &amp; Assumptions'!$C$3,INDEX(PLHIV!$H$10:$AB$249,MATCH($B123&amp;"Adults",PLHIV!$F$10:$F$249,0),MATCH(L$7,PLHIV!$H$9:$AC$9,0)),FORECAST(L$7,I123:K123,I$7:K$7))</f>
        <v>82000</v>
      </c>
      <c r="M123" s="47">
        <f>IF(M$7&lt;='Algorithms &amp; Assumptions'!$C$3,INDEX(PLHIV!$H$10:$AB$249,MATCH($B123&amp;"Adults",PLHIV!$F$10:$F$249,0),MATCH(M$7,PLHIV!$H$9:$AC$9,0)),FORECAST(M$7,J123:L123,J$7:L$7))</f>
        <v>82000</v>
      </c>
      <c r="N123" s="47">
        <f>IF(N$7&lt;='Algorithms &amp; Assumptions'!$C$3,INDEX(PLHIV!$H$10:$AB$249,MATCH($B123&amp;"Adults",PLHIV!$F$10:$F$249,0),MATCH(N$7,PLHIV!$H$9:$AC$9,0)),FORECAST(N$7,K123:M123,K$7:M$7))</f>
        <v>83000</v>
      </c>
      <c r="O123" s="47">
        <f>IF(O$7&lt;='Algorithms &amp; Assumptions'!$C$3,INDEX(PLHIV!$H$10:$AB$249,MATCH($B123&amp;"Adults",PLHIV!$F$10:$F$249,0),MATCH(O$7,PLHIV!$H$9:$AC$9,0)),FORECAST(O$7,L123:N123,L$7:N$7))</f>
        <v>88000</v>
      </c>
      <c r="P123" s="47">
        <f>IF(P$7&lt;='Algorithms &amp; Assumptions'!$C$3,INDEX(PLHIV!$H$10:$AB$249,MATCH($B123&amp;"Adults",PLHIV!$F$10:$F$249,0),MATCH(P$7,PLHIV!$H$9:$AC$9,0)),FORECAST(P$7,M123:O123,M$7:O$7))</f>
        <v>90333.333333333023</v>
      </c>
      <c r="Q123" s="47">
        <f>IF(Q$7&lt;='Algorithms &amp; Assumptions'!$C$3,INDEX(PLHIV!$H$10:$AB$249,MATCH($B123&amp;"Adults",PLHIV!$F$10:$F$249,0),MATCH(Q$7,PLHIV!$H$9:$AC$9,0)),FORECAST(Q$7,N123:P123,N$7:P$7))</f>
        <v>94444.444444444031</v>
      </c>
      <c r="R123" s="47">
        <f>IF(R$7&lt;='Algorithms &amp; Assumptions'!$C$3,INDEX(PLHIV!$H$10:$AB$249,MATCH($B123&amp;"Adults",PLHIV!$F$10:$F$249,0),MATCH(R$7,PLHIV!$H$9:$AC$9,0)),FORECAST(R$7,O123:Q123,O$7:Q$7))</f>
        <v>97370.370370369405</v>
      </c>
      <c r="S123" s="47">
        <f>IF(S$7&lt;='Algorithms &amp; Assumptions'!$C$3,INDEX(PLHIV!$H$10:$AB$249,MATCH($B123&amp;"Adults",PLHIV!$F$10:$F$249,0),MATCH(S$7,PLHIV!$H$9:$AC$9,0)),FORECAST(S$7,P123:R123,P$7:R$7))</f>
        <v>101086.41975308489</v>
      </c>
      <c r="T123" s="47">
        <f>IF(T$7&lt;='Algorithms &amp; Assumptions'!$C$3,INDEX(PLHIV!$H$10:$AB$249,MATCH($B123&amp;"Adults",PLHIV!$F$10:$F$249,0),MATCH(T$7,PLHIV!$H$9:$AC$9,0)),FORECAST(T$7,Q123:S123,Q$7:S$7))</f>
        <v>104275.72016460635</v>
      </c>
      <c r="U123" s="47">
        <f>IF(U$7&lt;='Algorithms &amp; Assumptions'!$C$3,INDEX(PLHIV!$H$10:$AB$249,MATCH($B123&amp;"Adults",PLHIV!$F$10:$F$249,0),MATCH(U$7,PLHIV!$H$9:$AC$9,0)),FORECAST(U$7,R123:T123,R$7:T$7))</f>
        <v>107816.18655692413</v>
      </c>
      <c r="V123" s="47">
        <f>IF(V$7&lt;='Algorithms &amp; Assumptions'!$C$3,INDEX(PLHIV!$H$10:$AB$249,MATCH($B123&amp;"Adults",PLHIV!$F$10:$F$249,0),MATCH(V$7,PLHIV!$H$9:$AC$9,0)),FORECAST(V$7,S123:U123,S$7:U$7))</f>
        <v>111122.54229537677</v>
      </c>
      <c r="W123" s="47">
        <f>IF(W$7&lt;='Algorithms &amp; Assumptions'!$C$3,INDEX(PLHIV!$H$10:$AB$249,MATCH($B123&amp;"Adults",PLHIV!$F$10:$F$249,0),MATCH(W$7,PLHIV!$H$9:$AC$9,0)),FORECAST(W$7,T123:V123,T$7:V$7))</f>
        <v>114584.97180307284</v>
      </c>
    </row>
    <row r="124" spans="2:23" x14ac:dyDescent="0.35">
      <c r="B124" s="18" t="str">
        <f>Countries!B120</f>
        <v>Vietnam</v>
      </c>
      <c r="C124" s="47">
        <f>IF(C$7&lt;='Algorithms &amp; Assumptions'!$C$3,INDEX(PLHIV!$H$10:$AB$249,MATCH($B124&amp;"Adults",PLHIV!$F$10:$F$249,0),MATCH(C$7,PLHIV!$H$9:$AC$9,0)),"N/A")</f>
        <v>210000</v>
      </c>
      <c r="D124" s="47">
        <f>IF(D$7&lt;='Algorithms &amp; Assumptions'!$C$3,INDEX(PLHIV!$H$10:$AB$249,MATCH($B124&amp;"Adults",PLHIV!$F$10:$F$249,0),MATCH(D$7,PLHIV!$H$9:$AC$9,0)),"N/A")</f>
        <v>210000</v>
      </c>
      <c r="E124" s="47">
        <f>IF(E$7&lt;='Algorithms &amp; Assumptions'!$C$3,INDEX(PLHIV!$H$10:$AB$249,MATCH($B124&amp;"Adults",PLHIV!$F$10:$F$249,0),MATCH(E$7,PLHIV!$H$9:$AC$9,0)),"N/A")</f>
        <v>220000</v>
      </c>
      <c r="F124" s="47">
        <f>IF(F$7&lt;='Algorithms &amp; Assumptions'!$C$3,INDEX(PLHIV!$H$10:$AB$249,MATCH($B124&amp;"Adults",PLHIV!$F$10:$F$249,0),MATCH(F$7,PLHIV!$H$9:$AC$9,0)),"N/A")</f>
        <v>220000</v>
      </c>
      <c r="G124" s="47">
        <f>IF(G$7&lt;='Algorithms &amp; Assumptions'!$C$3,INDEX(PLHIV!$H$10:$AB$249,MATCH($B124&amp;"Adults",PLHIV!$F$10:$F$249,0),MATCH(G$7,PLHIV!$H$9:$AC$9,0)),FORECAST(G$7,D124:F124,D$7:F$7))</f>
        <v>230000</v>
      </c>
      <c r="H124" s="47">
        <f>IF(H$7&lt;='Algorithms &amp; Assumptions'!$C$3,INDEX(PLHIV!$H$10:$AB$249,MATCH($B124&amp;"Adults",PLHIV!$F$10:$F$249,0),MATCH(H$7,PLHIV!$H$9:$AC$9,0)),FORECAST(H$7,E124:G124,E$7:G$7))</f>
        <v>230000</v>
      </c>
      <c r="I124" s="47">
        <f>IF(I$7&lt;='Algorithms &amp; Assumptions'!$C$3,INDEX(PLHIV!$H$10:$AB$249,MATCH($B124&amp;"Adults",PLHIV!$F$10:$F$249,0),MATCH(I$7,PLHIV!$H$9:$AC$9,0)),FORECAST(I$7,F124:H124,F$7:H$7))</f>
        <v>240000</v>
      </c>
      <c r="J124" s="47">
        <f>IF(J$7&lt;='Algorithms &amp; Assumptions'!$C$3,INDEX(PLHIV!$H$10:$AB$249,MATCH($B124&amp;"Adults",PLHIV!$F$10:$F$249,0),MATCH(J$7,PLHIV!$H$9:$AC$9,0)),FORECAST(J$7,G124:I124,G$7:I$7))</f>
        <v>240000</v>
      </c>
      <c r="K124" s="47">
        <f>IF(K$7&lt;='Algorithms &amp; Assumptions'!$C$3,INDEX(PLHIV!$H$10:$AB$249,MATCH($B124&amp;"Adults",PLHIV!$F$10:$F$249,0),MATCH(K$7,PLHIV!$H$9:$AC$9,0)),FORECAST(K$7,H124:J124,H$7:J$7))</f>
        <v>240000</v>
      </c>
      <c r="L124" s="47">
        <f>IF(L$7&lt;='Algorithms &amp; Assumptions'!$C$3,INDEX(PLHIV!$H$10:$AB$249,MATCH($B124&amp;"Adults",PLHIV!$F$10:$F$249,0),MATCH(L$7,PLHIV!$H$9:$AC$9,0)),FORECAST(L$7,I124:K124,I$7:K$7))</f>
        <v>240000</v>
      </c>
      <c r="M124" s="47">
        <f>IF(M$7&lt;='Algorithms &amp; Assumptions'!$C$3,INDEX(PLHIV!$H$10:$AB$249,MATCH($B124&amp;"Adults",PLHIV!$F$10:$F$249,0),MATCH(M$7,PLHIV!$H$9:$AC$9,0)),FORECAST(M$7,J124:L124,J$7:L$7))</f>
        <v>240000</v>
      </c>
      <c r="N124" s="47">
        <f>IF(N$7&lt;='Algorithms &amp; Assumptions'!$C$3,INDEX(PLHIV!$H$10:$AB$249,MATCH($B124&amp;"Adults",PLHIV!$F$10:$F$249,0),MATCH(N$7,PLHIV!$H$9:$AC$9,0)),FORECAST(N$7,K124:M124,K$7:M$7))</f>
        <v>250000</v>
      </c>
      <c r="O124" s="47">
        <f>IF(O$7&lt;='Algorithms &amp; Assumptions'!$C$3,INDEX(PLHIV!$H$10:$AB$249,MATCH($B124&amp;"Adults",PLHIV!$F$10:$F$249,0),MATCH(O$7,PLHIV!$H$9:$AC$9,0)),FORECAST(O$7,L124:N124,L$7:N$7))</f>
        <v>250000</v>
      </c>
      <c r="P124" s="47">
        <f>IF(P$7&lt;='Algorithms &amp; Assumptions'!$C$3,INDEX(PLHIV!$H$10:$AB$249,MATCH($B124&amp;"Adults",PLHIV!$F$10:$F$249,0),MATCH(P$7,PLHIV!$H$9:$AC$9,0)),FORECAST(P$7,M124:O124,M$7:O$7))</f>
        <v>256666.66666666605</v>
      </c>
      <c r="Q124" s="47">
        <f>IF(Q$7&lt;='Algorithms &amp; Assumptions'!$C$3,INDEX(PLHIV!$H$10:$AB$249,MATCH($B124&amp;"Adults",PLHIV!$F$10:$F$249,0),MATCH(Q$7,PLHIV!$H$9:$AC$9,0)),FORECAST(Q$7,N124:P124,N$7:P$7))</f>
        <v>258888.88888888806</v>
      </c>
      <c r="R124" s="47">
        <f>IF(R$7&lt;='Algorithms &amp; Assumptions'!$C$3,INDEX(PLHIV!$H$10:$AB$249,MATCH($B124&amp;"Adults",PLHIV!$F$10:$F$249,0),MATCH(R$7,PLHIV!$H$9:$AC$9,0)),FORECAST(R$7,O124:Q124,O$7:Q$7))</f>
        <v>264074.07407407276</v>
      </c>
      <c r="S124" s="47">
        <f>IF(S$7&lt;='Algorithms &amp; Assumptions'!$C$3,INDEX(PLHIV!$H$10:$AB$249,MATCH($B124&amp;"Adults",PLHIV!$F$10:$F$249,0),MATCH(S$7,PLHIV!$H$9:$AC$9,0)),FORECAST(S$7,P124:R124,P$7:R$7))</f>
        <v>267283.95061728265</v>
      </c>
      <c r="T124" s="47">
        <f>IF(T$7&lt;='Algorithms &amp; Assumptions'!$C$3,INDEX(PLHIV!$H$10:$AB$249,MATCH($B124&amp;"Adults",PLHIV!$F$10:$F$249,0),MATCH(T$7,PLHIV!$H$9:$AC$9,0)),FORECAST(T$7,Q124:S124,Q$7:S$7))</f>
        <v>271810.69958847482</v>
      </c>
      <c r="U124" s="47">
        <f>IF(U$7&lt;='Algorithms &amp; Assumptions'!$C$3,INDEX(PLHIV!$H$10:$AB$249,MATCH($B124&amp;"Adults",PLHIV!$F$10:$F$249,0),MATCH(U$7,PLHIV!$H$9:$AC$9,0)),FORECAST(U$7,R124:T124,R$7:T$7))</f>
        <v>275459.53360767849</v>
      </c>
      <c r="V124" s="47">
        <f>IF(V$7&lt;='Algorithms &amp; Assumptions'!$C$3,INDEX(PLHIV!$H$10:$AB$249,MATCH($B124&amp;"Adults",PLHIV!$F$10:$F$249,0),MATCH(V$7,PLHIV!$H$9:$AC$9,0)),FORECAST(V$7,S124:U124,S$7:U$7))</f>
        <v>279693.64426154178</v>
      </c>
      <c r="W124" s="47">
        <f>IF(W$7&lt;='Algorithms &amp; Assumptions'!$C$3,INDEX(PLHIV!$H$10:$AB$249,MATCH($B124&amp;"Adults",PLHIV!$F$10:$F$249,0),MATCH(W$7,PLHIV!$H$9:$AC$9,0)),FORECAST(W$7,T124:V124,T$7:V$7))</f>
        <v>283537.57049229834</v>
      </c>
    </row>
    <row r="125" spans="2:23" x14ac:dyDescent="0.35">
      <c r="B125" s="18" t="str">
        <f>Countries!B121</f>
        <v>Yemen</v>
      </c>
      <c r="C125" s="47">
        <f>IF(C$7&lt;='Algorithms &amp; Assumptions'!$C$3,INDEX(PLHIV!$H$10:$AB$249,MATCH($B125&amp;"Adults",PLHIV!$F$10:$F$249,0),MATCH(C$7,PLHIV!$H$9:$AC$9,0)),"N/A")</f>
        <v>4300</v>
      </c>
      <c r="D125" s="47">
        <f>IF(D$7&lt;='Algorithms &amp; Assumptions'!$C$3,INDEX(PLHIV!$H$10:$AB$249,MATCH($B125&amp;"Adults",PLHIV!$F$10:$F$249,0),MATCH(D$7,PLHIV!$H$9:$AC$9,0)),"N/A")</f>
        <v>4600</v>
      </c>
      <c r="E125" s="47">
        <f>IF(E$7&lt;='Algorithms &amp; Assumptions'!$C$3,INDEX(PLHIV!$H$10:$AB$249,MATCH($B125&amp;"Adults",PLHIV!$F$10:$F$249,0),MATCH(E$7,PLHIV!$H$9:$AC$9,0)),"N/A")</f>
        <v>5000</v>
      </c>
      <c r="F125" s="47">
        <f>IF(F$7&lt;='Algorithms &amp; Assumptions'!$C$3,INDEX(PLHIV!$H$10:$AB$249,MATCH($B125&amp;"Adults",PLHIV!$F$10:$F$249,0),MATCH(F$7,PLHIV!$H$9:$AC$9,0)),"N/A")</f>
        <v>5400</v>
      </c>
      <c r="G125" s="47">
        <f>IF(G$7&lt;='Algorithms &amp; Assumptions'!$C$3,INDEX(PLHIV!$H$10:$AB$249,MATCH($B125&amp;"Adults",PLHIV!$F$10:$F$249,0),MATCH(G$7,PLHIV!$H$9:$AC$9,0)),FORECAST(G$7,D125:F125,D$7:F$7))</f>
        <v>5800</v>
      </c>
      <c r="H125" s="47">
        <f>IF(H$7&lt;='Algorithms &amp; Assumptions'!$C$3,INDEX(PLHIV!$H$10:$AB$249,MATCH($B125&amp;"Adults",PLHIV!$F$10:$F$249,0),MATCH(H$7,PLHIV!$H$9:$AC$9,0)),FORECAST(H$7,E125:G125,E$7:G$7))</f>
        <v>6100</v>
      </c>
      <c r="I125" s="47">
        <f>IF(I$7&lt;='Algorithms &amp; Assumptions'!$C$3,INDEX(PLHIV!$H$10:$AB$249,MATCH($B125&amp;"Adults",PLHIV!$F$10:$F$249,0),MATCH(I$7,PLHIV!$H$9:$AC$9,0)),FORECAST(I$7,F125:H125,F$7:H$7))</f>
        <v>6500</v>
      </c>
      <c r="J125" s="47">
        <f>IF(J$7&lt;='Algorithms &amp; Assumptions'!$C$3,INDEX(PLHIV!$H$10:$AB$249,MATCH($B125&amp;"Adults",PLHIV!$F$10:$F$249,0),MATCH(J$7,PLHIV!$H$9:$AC$9,0)),FORECAST(J$7,G125:I125,G$7:I$7))</f>
        <v>6900</v>
      </c>
      <c r="K125" s="47">
        <f>IF(K$7&lt;='Algorithms &amp; Assumptions'!$C$3,INDEX(PLHIV!$H$10:$AB$249,MATCH($B125&amp;"Adults",PLHIV!$F$10:$F$249,0),MATCH(K$7,PLHIV!$H$9:$AC$9,0)),FORECAST(K$7,H125:J125,H$7:J$7))</f>
        <v>7300</v>
      </c>
      <c r="L125" s="47">
        <f>IF(L$7&lt;='Algorithms &amp; Assumptions'!$C$3,INDEX(PLHIV!$H$10:$AB$249,MATCH($B125&amp;"Adults",PLHIV!$F$10:$F$249,0),MATCH(L$7,PLHIV!$H$9:$AC$9,0)),FORECAST(L$7,I125:K125,I$7:K$7))</f>
        <v>7800</v>
      </c>
      <c r="M125" s="47">
        <f>IF(M$7&lt;='Algorithms &amp; Assumptions'!$C$3,INDEX(PLHIV!$H$10:$AB$249,MATCH($B125&amp;"Adults",PLHIV!$F$10:$F$249,0),MATCH(M$7,PLHIV!$H$9:$AC$9,0)),FORECAST(M$7,J125:L125,J$7:L$7))</f>
        <v>8200</v>
      </c>
      <c r="N125" s="47">
        <f>IF(N$7&lt;='Algorithms &amp; Assumptions'!$C$3,INDEX(PLHIV!$H$10:$AB$249,MATCH($B125&amp;"Adults",PLHIV!$F$10:$F$249,0),MATCH(N$7,PLHIV!$H$9:$AC$9,0)),FORECAST(N$7,K125:M125,K$7:M$7))</f>
        <v>8600</v>
      </c>
      <c r="O125" s="47">
        <f>IF(O$7&lt;='Algorithms &amp; Assumptions'!$C$3,INDEX(PLHIV!$H$10:$AB$249,MATCH($B125&amp;"Adults",PLHIV!$F$10:$F$249,0),MATCH(O$7,PLHIV!$H$9:$AC$9,0)),FORECAST(O$7,L125:N125,L$7:N$7))</f>
        <v>9000</v>
      </c>
      <c r="P125" s="47">
        <f>IF(P$7&lt;='Algorithms &amp; Assumptions'!$C$3,INDEX(PLHIV!$H$10:$AB$249,MATCH($B125&amp;"Adults",PLHIV!$F$10:$F$249,0),MATCH(P$7,PLHIV!$H$9:$AC$9,0)),FORECAST(P$7,M125:O125,M$7:O$7))</f>
        <v>9400</v>
      </c>
      <c r="Q125" s="47">
        <f>IF(Q$7&lt;='Algorithms &amp; Assumptions'!$C$3,INDEX(PLHIV!$H$10:$AB$249,MATCH($B125&amp;"Adults",PLHIV!$F$10:$F$249,0),MATCH(Q$7,PLHIV!$H$9:$AC$9,0)),FORECAST(Q$7,N125:P125,N$7:P$7))</f>
        <v>9800</v>
      </c>
      <c r="R125" s="47">
        <f>IF(R$7&lt;='Algorithms &amp; Assumptions'!$C$3,INDEX(PLHIV!$H$10:$AB$249,MATCH($B125&amp;"Adults",PLHIV!$F$10:$F$249,0),MATCH(R$7,PLHIV!$H$9:$AC$9,0)),FORECAST(R$7,O125:Q125,O$7:Q$7))</f>
        <v>10200</v>
      </c>
      <c r="S125" s="47">
        <f>IF(S$7&lt;='Algorithms &amp; Assumptions'!$C$3,INDEX(PLHIV!$H$10:$AB$249,MATCH($B125&amp;"Adults",PLHIV!$F$10:$F$249,0),MATCH(S$7,PLHIV!$H$9:$AC$9,0)),FORECAST(S$7,P125:R125,P$7:R$7))</f>
        <v>10600</v>
      </c>
      <c r="T125" s="47">
        <f>IF(T$7&lt;='Algorithms &amp; Assumptions'!$C$3,INDEX(PLHIV!$H$10:$AB$249,MATCH($B125&amp;"Adults",PLHIV!$F$10:$F$249,0),MATCH(T$7,PLHIV!$H$9:$AC$9,0)),FORECAST(T$7,Q125:S125,Q$7:S$7))</f>
        <v>11000</v>
      </c>
      <c r="U125" s="47">
        <f>IF(U$7&lt;='Algorithms &amp; Assumptions'!$C$3,INDEX(PLHIV!$H$10:$AB$249,MATCH($B125&amp;"Adults",PLHIV!$F$10:$F$249,0),MATCH(U$7,PLHIV!$H$9:$AC$9,0)),FORECAST(U$7,R125:T125,R$7:T$7))</f>
        <v>11400</v>
      </c>
      <c r="V125" s="47">
        <f>IF(V$7&lt;='Algorithms &amp; Assumptions'!$C$3,INDEX(PLHIV!$H$10:$AB$249,MATCH($B125&amp;"Adults",PLHIV!$F$10:$F$249,0),MATCH(V$7,PLHIV!$H$9:$AC$9,0)),FORECAST(V$7,S125:U125,S$7:U$7))</f>
        <v>11800</v>
      </c>
      <c r="W125" s="47">
        <f>IF(W$7&lt;='Algorithms &amp; Assumptions'!$C$3,INDEX(PLHIV!$H$10:$AB$249,MATCH($B125&amp;"Adults",PLHIV!$F$10:$F$249,0),MATCH(W$7,PLHIV!$H$9:$AC$9,0)),FORECAST(W$7,T125:V125,T$7:V$7))</f>
        <v>12200</v>
      </c>
    </row>
    <row r="126" spans="2:23" x14ac:dyDescent="0.35">
      <c r="B126" s="18" t="str">
        <f>Countries!B122</f>
        <v>Zambia</v>
      </c>
      <c r="C126" s="47">
        <f>IF(C$7&lt;='Algorithms &amp; Assumptions'!$C$3,INDEX(PLHIV!$H$10:$AB$249,MATCH($B126&amp;"Adults",PLHIV!$F$10:$F$249,0),MATCH(C$7,PLHIV!$H$9:$AC$9,0)),"N/A")</f>
        <v>960000</v>
      </c>
      <c r="D126" s="47">
        <f>IF(D$7&lt;='Algorithms &amp; Assumptions'!$C$3,INDEX(PLHIV!$H$10:$AB$249,MATCH($B126&amp;"Adults",PLHIV!$F$10:$F$249,0),MATCH(D$7,PLHIV!$H$9:$AC$9,0)),"N/A")</f>
        <v>1000000</v>
      </c>
      <c r="E126" s="47">
        <f>IF(E$7&lt;='Algorithms &amp; Assumptions'!$C$3,INDEX(PLHIV!$H$10:$AB$249,MATCH($B126&amp;"Adults",PLHIV!$F$10:$F$249,0),MATCH(E$7,PLHIV!$H$9:$AC$9,0)),"N/A")</f>
        <v>1000000</v>
      </c>
      <c r="F126" s="47">
        <f>IF(F$7&lt;='Algorithms &amp; Assumptions'!$C$3,INDEX(PLHIV!$H$10:$AB$249,MATCH($B126&amp;"Adults",PLHIV!$F$10:$F$249,0),MATCH(F$7,PLHIV!$H$9:$AC$9,0)),"N/A")</f>
        <v>1100000</v>
      </c>
      <c r="G126" s="47">
        <f>IF(G$7&lt;='Algorithms &amp; Assumptions'!$C$3,INDEX(PLHIV!$H$10:$AB$249,MATCH($B126&amp;"Adults",PLHIV!$F$10:$F$249,0),MATCH(G$7,PLHIV!$H$9:$AC$9,0)),FORECAST(G$7,D126:F126,D$7:F$7))</f>
        <v>1100000</v>
      </c>
      <c r="H126" s="47">
        <f>IF(H$7&lt;='Algorithms &amp; Assumptions'!$C$3,INDEX(PLHIV!$H$10:$AB$249,MATCH($B126&amp;"Adults",PLHIV!$F$10:$F$249,0),MATCH(H$7,PLHIV!$H$9:$AC$9,0)),FORECAST(H$7,E126:G126,E$7:G$7))</f>
        <v>1200000</v>
      </c>
      <c r="I126" s="47">
        <f>IF(I$7&lt;='Algorithms &amp; Assumptions'!$C$3,INDEX(PLHIV!$H$10:$AB$249,MATCH($B126&amp;"Adults",PLHIV!$F$10:$F$249,0),MATCH(I$7,PLHIV!$H$9:$AC$9,0)),FORECAST(I$7,F126:H126,F$7:H$7))</f>
        <v>1200000</v>
      </c>
      <c r="J126" s="47">
        <f>IF(J$7&lt;='Algorithms &amp; Assumptions'!$C$3,INDEX(PLHIV!$H$10:$AB$249,MATCH($B126&amp;"Adults",PLHIV!$F$10:$F$249,0),MATCH(J$7,PLHIV!$H$9:$AC$9,0)),FORECAST(J$7,G126:I126,G$7:I$7))</f>
        <v>1200000</v>
      </c>
      <c r="K126" s="47">
        <f>IF(K$7&lt;='Algorithms &amp; Assumptions'!$C$3,INDEX(PLHIV!$H$10:$AB$249,MATCH($B126&amp;"Adults",PLHIV!$F$10:$F$249,0),MATCH(K$7,PLHIV!$H$9:$AC$9,0)),FORECAST(K$7,H126:J126,H$7:J$7))</f>
        <v>1300000</v>
      </c>
      <c r="L126" s="47">
        <f>IF(L$7&lt;='Algorithms &amp; Assumptions'!$C$3,INDEX(PLHIV!$H$10:$AB$249,MATCH($B126&amp;"Adults",PLHIV!$F$10:$F$249,0),MATCH(L$7,PLHIV!$H$9:$AC$9,0)),FORECAST(L$7,I126:K126,I$7:K$7))</f>
        <v>1300000</v>
      </c>
      <c r="M126" s="47">
        <f>IF(M$7&lt;='Algorithms &amp; Assumptions'!$C$3,INDEX(PLHIV!$H$10:$AB$249,MATCH($B126&amp;"Adults",PLHIV!$F$10:$F$249,0),MATCH(M$7,PLHIV!$H$9:$AC$9,0)),FORECAST(M$7,J126:L126,J$7:L$7))</f>
        <v>1300000</v>
      </c>
      <c r="N126" s="47">
        <f>IF(N$7&lt;='Algorithms &amp; Assumptions'!$C$3,INDEX(PLHIV!$H$10:$AB$249,MATCH($B126&amp;"Adults",PLHIV!$F$10:$F$249,0),MATCH(N$7,PLHIV!$H$9:$AC$9,0)),FORECAST(N$7,K126:M126,K$7:M$7))</f>
        <v>1300000</v>
      </c>
      <c r="O126" s="47">
        <f>IF(O$7&lt;='Algorithms &amp; Assumptions'!$C$3,INDEX(PLHIV!$H$10:$AB$249,MATCH($B126&amp;"Adults",PLHIV!$F$10:$F$249,0),MATCH(O$7,PLHIV!$H$9:$AC$9,0)),FORECAST(O$7,L126:N126,L$7:N$7))</f>
        <v>1300000</v>
      </c>
      <c r="P126" s="47">
        <f>IF(P$7&lt;='Algorithms &amp; Assumptions'!$C$3,INDEX(PLHIV!$H$10:$AB$249,MATCH($B126&amp;"Adults",PLHIV!$F$10:$F$249,0),MATCH(P$7,PLHIV!$H$9:$AC$9,0)),FORECAST(P$7,M126:O126,M$7:O$7))</f>
        <v>1300000</v>
      </c>
      <c r="Q126" s="47">
        <f>IF(Q$7&lt;='Algorithms &amp; Assumptions'!$C$3,INDEX(PLHIV!$H$10:$AB$249,MATCH($B126&amp;"Adults",PLHIV!$F$10:$F$249,0),MATCH(Q$7,PLHIV!$H$9:$AC$9,0)),FORECAST(Q$7,N126:P126,N$7:P$7))</f>
        <v>1300000</v>
      </c>
      <c r="R126" s="47">
        <f>IF(R$7&lt;='Algorithms &amp; Assumptions'!$C$3,INDEX(PLHIV!$H$10:$AB$249,MATCH($B126&amp;"Adults",PLHIV!$F$10:$F$249,0),MATCH(R$7,PLHIV!$H$9:$AC$9,0)),FORECAST(R$7,O126:Q126,O$7:Q$7))</f>
        <v>1300000</v>
      </c>
      <c r="S126" s="47">
        <f>IF(S$7&lt;='Algorithms &amp; Assumptions'!$C$3,INDEX(PLHIV!$H$10:$AB$249,MATCH($B126&amp;"Adults",PLHIV!$F$10:$F$249,0),MATCH(S$7,PLHIV!$H$9:$AC$9,0)),FORECAST(S$7,P126:R126,P$7:R$7))</f>
        <v>1300000</v>
      </c>
      <c r="T126" s="47">
        <f>IF(T$7&lt;='Algorithms &amp; Assumptions'!$C$3,INDEX(PLHIV!$H$10:$AB$249,MATCH($B126&amp;"Adults",PLHIV!$F$10:$F$249,0),MATCH(T$7,PLHIV!$H$9:$AC$9,0)),FORECAST(T$7,Q126:S126,Q$7:S$7))</f>
        <v>1300000</v>
      </c>
      <c r="U126" s="47">
        <f>IF(U$7&lt;='Algorithms &amp; Assumptions'!$C$3,INDEX(PLHIV!$H$10:$AB$249,MATCH($B126&amp;"Adults",PLHIV!$F$10:$F$249,0),MATCH(U$7,PLHIV!$H$9:$AC$9,0)),FORECAST(U$7,R126:T126,R$7:T$7))</f>
        <v>1300000</v>
      </c>
      <c r="V126" s="47">
        <f>IF(V$7&lt;='Algorithms &amp; Assumptions'!$C$3,INDEX(PLHIV!$H$10:$AB$249,MATCH($B126&amp;"Adults",PLHIV!$F$10:$F$249,0),MATCH(V$7,PLHIV!$H$9:$AC$9,0)),FORECAST(V$7,S126:U126,S$7:U$7))</f>
        <v>1300000</v>
      </c>
      <c r="W126" s="47">
        <f>IF(W$7&lt;='Algorithms &amp; Assumptions'!$C$3,INDEX(PLHIV!$H$10:$AB$249,MATCH($B126&amp;"Adults",PLHIV!$F$10:$F$249,0),MATCH(W$7,PLHIV!$H$9:$AC$9,0)),FORECAST(W$7,T126:V126,T$7:V$7))</f>
        <v>1300000</v>
      </c>
    </row>
    <row r="127" spans="2:23" x14ac:dyDescent="0.35">
      <c r="B127" s="18" t="str">
        <f>Countries!B123</f>
        <v>Zimbabwe</v>
      </c>
      <c r="C127" s="47">
        <f>IF(C$7&lt;='Algorithms &amp; Assumptions'!$C$3,INDEX(PLHIV!$H$10:$AB$249,MATCH($B127&amp;"Adults",PLHIV!$F$10:$F$249,0),MATCH(C$7,PLHIV!$H$9:$AC$9,0)),"N/A")</f>
        <v>1100000</v>
      </c>
      <c r="D127" s="47">
        <f>IF(D$7&lt;='Algorithms &amp; Assumptions'!$C$3,INDEX(PLHIV!$H$10:$AB$249,MATCH($B127&amp;"Adults",PLHIV!$F$10:$F$249,0),MATCH(D$7,PLHIV!$H$9:$AC$9,0)),"N/A")</f>
        <v>1100000</v>
      </c>
      <c r="E127" s="47">
        <f>IF(E$7&lt;='Algorithms &amp; Assumptions'!$C$3,INDEX(PLHIV!$H$10:$AB$249,MATCH($B127&amp;"Adults",PLHIV!$F$10:$F$249,0),MATCH(E$7,PLHIV!$H$9:$AC$9,0)),"N/A")</f>
        <v>1200000</v>
      </c>
      <c r="F127" s="47">
        <f>IF(F$7&lt;='Algorithms &amp; Assumptions'!$C$3,INDEX(PLHIV!$H$10:$AB$249,MATCH($B127&amp;"Adults",PLHIV!$F$10:$F$249,0),MATCH(F$7,PLHIV!$H$9:$AC$9,0)),"N/A")</f>
        <v>1200000</v>
      </c>
      <c r="G127" s="47">
        <f>IF(G$7&lt;='Algorithms &amp; Assumptions'!$C$3,INDEX(PLHIV!$H$10:$AB$249,MATCH($B127&amp;"Adults",PLHIV!$F$10:$F$249,0),MATCH(G$7,PLHIV!$H$9:$AC$9,0)),FORECAST(G$7,D127:F127,D$7:F$7))</f>
        <v>1200000</v>
      </c>
      <c r="H127" s="47">
        <f>IF(H$7&lt;='Algorithms &amp; Assumptions'!$C$3,INDEX(PLHIV!$H$10:$AB$249,MATCH($B127&amp;"Adults",PLHIV!$F$10:$F$249,0),MATCH(H$7,PLHIV!$H$9:$AC$9,0)),FORECAST(H$7,E127:G127,E$7:G$7))</f>
        <v>1200000</v>
      </c>
      <c r="I127" s="47">
        <f>IF(I$7&lt;='Algorithms &amp; Assumptions'!$C$3,INDEX(PLHIV!$H$10:$AB$249,MATCH($B127&amp;"Adults",PLHIV!$F$10:$F$249,0),MATCH(I$7,PLHIV!$H$9:$AC$9,0)),FORECAST(I$7,F127:H127,F$7:H$7))</f>
        <v>1200000</v>
      </c>
      <c r="J127" s="47">
        <f>IF(J$7&lt;='Algorithms &amp; Assumptions'!$C$3,INDEX(PLHIV!$H$10:$AB$249,MATCH($B127&amp;"Adults",PLHIV!$F$10:$F$249,0),MATCH(J$7,PLHIV!$H$9:$AC$9,0)),FORECAST(J$7,G127:I127,G$7:I$7))</f>
        <v>1200000</v>
      </c>
      <c r="K127" s="47">
        <f>IF(K$7&lt;='Algorithms &amp; Assumptions'!$C$3,INDEX(PLHIV!$H$10:$AB$249,MATCH($B127&amp;"Adults",PLHIV!$F$10:$F$249,0),MATCH(K$7,PLHIV!$H$9:$AC$9,0)),FORECAST(K$7,H127:J127,H$7:J$7))</f>
        <v>1200000</v>
      </c>
      <c r="L127" s="47">
        <f>IF(L$7&lt;='Algorithms &amp; Assumptions'!$C$3,INDEX(PLHIV!$H$10:$AB$249,MATCH($B127&amp;"Adults",PLHIV!$F$10:$F$249,0),MATCH(L$7,PLHIV!$H$9:$AC$9,0)),FORECAST(L$7,I127:K127,I$7:K$7))</f>
        <v>1200000</v>
      </c>
      <c r="M127" s="47">
        <f>IF(M$7&lt;='Algorithms &amp; Assumptions'!$C$3,INDEX(PLHIV!$H$10:$AB$249,MATCH($B127&amp;"Adults",PLHIV!$F$10:$F$249,0),MATCH(M$7,PLHIV!$H$9:$AC$9,0)),FORECAST(M$7,J127:L127,J$7:L$7))</f>
        <v>1200000</v>
      </c>
      <c r="N127" s="47">
        <f>IF(N$7&lt;='Algorithms &amp; Assumptions'!$C$3,INDEX(PLHIV!$H$10:$AB$249,MATCH($B127&amp;"Adults",PLHIV!$F$10:$F$249,0),MATCH(N$7,PLHIV!$H$9:$AC$9,0)),FORECAST(N$7,K127:M127,K$7:M$7))</f>
        <v>1200000</v>
      </c>
      <c r="O127" s="47">
        <f>IF(O$7&lt;='Algorithms &amp; Assumptions'!$C$3,INDEX(PLHIV!$H$10:$AB$249,MATCH($B127&amp;"Adults",PLHIV!$F$10:$F$249,0),MATCH(O$7,PLHIV!$H$9:$AC$9,0)),FORECAST(O$7,L127:N127,L$7:N$7))</f>
        <v>1200000</v>
      </c>
      <c r="P127" s="47">
        <f>IF(P$7&lt;='Algorithms &amp; Assumptions'!$C$3,INDEX(PLHIV!$H$10:$AB$249,MATCH($B127&amp;"Adults",PLHIV!$F$10:$F$249,0),MATCH(P$7,PLHIV!$H$9:$AC$9,0)),FORECAST(P$7,M127:O127,M$7:O$7))</f>
        <v>1200000</v>
      </c>
      <c r="Q127" s="47">
        <f>IF(Q$7&lt;='Algorithms &amp; Assumptions'!$C$3,INDEX(PLHIV!$H$10:$AB$249,MATCH($B127&amp;"Adults",PLHIV!$F$10:$F$249,0),MATCH(Q$7,PLHIV!$H$9:$AC$9,0)),FORECAST(Q$7,N127:P127,N$7:P$7))</f>
        <v>1200000</v>
      </c>
      <c r="R127" s="47">
        <f>IF(R$7&lt;='Algorithms &amp; Assumptions'!$C$3,INDEX(PLHIV!$H$10:$AB$249,MATCH($B127&amp;"Adults",PLHIV!$F$10:$F$249,0),MATCH(R$7,PLHIV!$H$9:$AC$9,0)),FORECAST(R$7,O127:Q127,O$7:Q$7))</f>
        <v>1200000</v>
      </c>
      <c r="S127" s="47">
        <f>IF(S$7&lt;='Algorithms &amp; Assumptions'!$C$3,INDEX(PLHIV!$H$10:$AB$249,MATCH($B127&amp;"Adults",PLHIV!$F$10:$F$249,0),MATCH(S$7,PLHIV!$H$9:$AC$9,0)),FORECAST(S$7,P127:R127,P$7:R$7))</f>
        <v>1200000</v>
      </c>
      <c r="T127" s="47">
        <f>IF(T$7&lt;='Algorithms &amp; Assumptions'!$C$3,INDEX(PLHIV!$H$10:$AB$249,MATCH($B127&amp;"Adults",PLHIV!$F$10:$F$249,0),MATCH(T$7,PLHIV!$H$9:$AC$9,0)),FORECAST(T$7,Q127:S127,Q$7:S$7))</f>
        <v>1200000</v>
      </c>
      <c r="U127" s="47">
        <f>IF(U$7&lt;='Algorithms &amp; Assumptions'!$C$3,INDEX(PLHIV!$H$10:$AB$249,MATCH($B127&amp;"Adults",PLHIV!$F$10:$F$249,0),MATCH(U$7,PLHIV!$H$9:$AC$9,0)),FORECAST(U$7,R127:T127,R$7:T$7))</f>
        <v>1200000</v>
      </c>
      <c r="V127" s="47">
        <f>IF(V$7&lt;='Algorithms &amp; Assumptions'!$C$3,INDEX(PLHIV!$H$10:$AB$249,MATCH($B127&amp;"Adults",PLHIV!$F$10:$F$249,0),MATCH(V$7,PLHIV!$H$9:$AC$9,0)),FORECAST(V$7,S127:U127,S$7:U$7))</f>
        <v>1200000</v>
      </c>
      <c r="W127" s="47">
        <f>IF(W$7&lt;='Algorithms &amp; Assumptions'!$C$3,INDEX(PLHIV!$H$10:$AB$249,MATCH($B127&amp;"Adults",PLHIV!$F$10:$F$249,0),MATCH(W$7,PLHIV!$H$9:$AC$9,0)),FORECAST(W$7,T127:V127,T$7:V$7))</f>
        <v>1200000</v>
      </c>
    </row>
    <row r="128" spans="2:23" x14ac:dyDescent="0.35">
      <c r="B128" s="2"/>
      <c r="C128" s="2"/>
      <c r="D128" s="2"/>
      <c r="E128" s="2"/>
      <c r="F128" s="4"/>
      <c r="G128" s="4"/>
      <c r="H128" s="4"/>
      <c r="I128" s="4"/>
      <c r="J128" s="4"/>
      <c r="K128" s="4"/>
      <c r="L128" s="2"/>
      <c r="M128" s="2"/>
      <c r="N128" s="2"/>
      <c r="O128" s="5"/>
      <c r="P128" s="5"/>
      <c r="Q128" s="5"/>
    </row>
    <row r="129" spans="2:23" x14ac:dyDescent="0.35">
      <c r="B129" s="3" t="s">
        <v>95</v>
      </c>
      <c r="C129" s="2"/>
      <c r="D129" s="2"/>
      <c r="E129" s="2"/>
      <c r="G129" s="86" t="s">
        <v>139</v>
      </c>
      <c r="H129" s="86"/>
      <c r="I129" s="86"/>
      <c r="J129" s="86"/>
      <c r="K129" s="86"/>
      <c r="L129" s="86"/>
      <c r="M129" s="86"/>
      <c r="N129" s="86"/>
      <c r="O129" s="86"/>
      <c r="P129" s="86"/>
      <c r="Q129" s="86"/>
      <c r="R129" s="86"/>
      <c r="S129" s="86"/>
      <c r="T129" s="86"/>
      <c r="U129" s="86"/>
      <c r="V129" s="86"/>
      <c r="W129" s="86"/>
    </row>
    <row r="130" spans="2:23" x14ac:dyDescent="0.35">
      <c r="B130" s="20" t="s">
        <v>2</v>
      </c>
      <c r="C130" s="14">
        <v>2010</v>
      </c>
      <c r="D130" s="14">
        <v>2011</v>
      </c>
      <c r="E130" s="14">
        <v>2012</v>
      </c>
      <c r="F130" s="14">
        <v>2013</v>
      </c>
      <c r="G130" s="14">
        <v>2014</v>
      </c>
      <c r="H130" s="14">
        <v>2015</v>
      </c>
      <c r="I130" s="14">
        <v>2016</v>
      </c>
      <c r="J130" s="14">
        <v>2017</v>
      </c>
      <c r="K130" s="14">
        <v>2018</v>
      </c>
      <c r="L130" s="14">
        <v>2019</v>
      </c>
      <c r="M130" s="14">
        <v>2020</v>
      </c>
      <c r="N130" s="15">
        <v>2021</v>
      </c>
      <c r="O130" s="16">
        <v>2022</v>
      </c>
      <c r="P130" s="16">
        <v>2023</v>
      </c>
      <c r="Q130" s="16">
        <v>2024</v>
      </c>
      <c r="R130" s="16">
        <v>2025</v>
      </c>
      <c r="S130" s="16">
        <v>2026</v>
      </c>
      <c r="T130" s="16">
        <v>2027</v>
      </c>
      <c r="U130" s="16">
        <v>2028</v>
      </c>
      <c r="V130" s="16">
        <v>2029</v>
      </c>
      <c r="W130" s="16">
        <v>2030</v>
      </c>
    </row>
    <row r="131" spans="2:23" x14ac:dyDescent="0.35">
      <c r="B131" s="17" t="str">
        <f>Countries!B4</f>
        <v>Afghanistan</v>
      </c>
      <c r="C131" s="47">
        <f>IF(C$7&lt;='Algorithms &amp; Assumptions'!$C$3,INDEX(PLHIV!$H$10:$AB$249,MATCH($B131&amp;"Peds",PLHIV!$F$10:$F$249,0),MATCH(C$7,PLHIV!$H$9:$AC$9,0)),"N/A")</f>
        <v>500</v>
      </c>
      <c r="D131" s="47">
        <f>IF(D$7&lt;='Algorithms &amp; Assumptions'!$C$3,INDEX(PLHIV!$H$10:$AB$249,MATCH($B131&amp;"Peds",PLHIV!$F$10:$F$249,0),MATCH(D$7,PLHIV!$H$9:$AC$9,0)),"N/A")</f>
        <v>500</v>
      </c>
      <c r="E131" s="47">
        <f>IF(E$7&lt;='Algorithms &amp; Assumptions'!$C$3,INDEX(PLHIV!$H$10:$AB$249,MATCH($B131&amp;"Peds",PLHIV!$F$10:$F$249,0),MATCH(E$7,PLHIV!$H$9:$AC$9,0)),"N/A")</f>
        <v>1000</v>
      </c>
      <c r="F131" s="47">
        <f>IF(F$7&lt;='Algorithms &amp; Assumptions'!$C$3,INDEX(PLHIV!$H$10:$AB$249,MATCH($B131&amp;"Peds",PLHIV!$F$10:$F$249,0),MATCH(F$7,PLHIV!$H$9:$AC$9,0)),"N/A")</f>
        <v>1000</v>
      </c>
      <c r="G131" s="47">
        <f>IF(G$7&lt;='Algorithms &amp; Assumptions'!$C$3,INDEX(PLHIV!$H$10:$AB$249,MATCH($B131&amp;"Peds",PLHIV!$F$10:$F$249,0),MATCH(G$7,PLHIV!$H$9:$AC$9,0)),IF(FORECAST(G$7,D131:F131,D$7:F$7)&gt;0,FORECAST(G$7,D131:F131,D$7:F$7),0))</f>
        <v>1000</v>
      </c>
      <c r="H131" s="47">
        <f>IF(H$7&lt;='Algorithms &amp; Assumptions'!$C$3,INDEX(PLHIV!$H$10:$AB$249,MATCH($B131&amp;"Peds",PLHIV!$F$10:$F$249,0),MATCH(H$7,PLHIV!$H$9:$AC$9,0)),IF(FORECAST(H$7,E131:G131,E$7:G$7)&gt;0,FORECAST(H$7,E131:G131,E$7:G$7),0))</f>
        <v>1000</v>
      </c>
      <c r="I131" s="47">
        <f>IF(I$7&lt;='Algorithms &amp; Assumptions'!$C$3,INDEX(PLHIV!$H$10:$AB$249,MATCH($B131&amp;"Peds",PLHIV!$F$10:$F$249,0),MATCH(I$7,PLHIV!$H$9:$AC$9,0)),IF(FORECAST(I$7,F131:H131,F$7:H$7)&gt;0,FORECAST(I$7,F131:H131,F$7:H$7),0))</f>
        <v>1000</v>
      </c>
      <c r="J131" s="47">
        <f>IF(J$7&lt;='Algorithms &amp; Assumptions'!$C$3,INDEX(PLHIV!$H$10:$AB$249,MATCH($B131&amp;"Peds",PLHIV!$F$10:$F$249,0),MATCH(J$7,PLHIV!$H$9:$AC$9,0)),IF(FORECAST(J$7,G131:I131,G$7:I$7)&gt;0,FORECAST(J$7,G131:I131,G$7:I$7),0))</f>
        <v>1000</v>
      </c>
      <c r="K131" s="47">
        <f>IF(K$7&lt;='Algorithms &amp; Assumptions'!$C$3,INDEX(PLHIV!$H$10:$AB$249,MATCH($B131&amp;"Peds",PLHIV!$F$10:$F$249,0),MATCH(K$7,PLHIV!$H$9:$AC$9,0)),IF(FORECAST(K$7,H131:J131,H$7:J$7)&gt;0,FORECAST(K$7,H131:J131,H$7:J$7),0))</f>
        <v>1000</v>
      </c>
      <c r="L131" s="47">
        <f>IF(L$7&lt;='Algorithms &amp; Assumptions'!$C$3,INDEX(PLHIV!$H$10:$AB$249,MATCH($B131&amp;"Peds",PLHIV!$F$10:$F$249,0),MATCH(L$7,PLHIV!$H$9:$AC$9,0)),IF(FORECAST(L$7,I131:K131,I$7:K$7)&gt;0,FORECAST(L$7,I131:K131,I$7:K$7),0))</f>
        <v>1000</v>
      </c>
      <c r="M131" s="47">
        <f>IF(M$7&lt;='Algorithms &amp; Assumptions'!$C$3,INDEX(PLHIV!$H$10:$AB$249,MATCH($B131&amp;"Peds",PLHIV!$F$10:$F$249,0),MATCH(M$7,PLHIV!$H$9:$AC$9,0)),IF(FORECAST(M$7,J131:L131,J$7:L$7)&gt;0,FORECAST(M$7,J131:L131,J$7:L$7),0))</f>
        <v>1000</v>
      </c>
      <c r="N131" s="47">
        <f>IF(N$7&lt;='Algorithms &amp; Assumptions'!$C$3,INDEX(PLHIV!$H$10:$AB$249,MATCH($B131&amp;"Peds",PLHIV!$F$10:$F$249,0),MATCH(N$7,PLHIV!$H$9:$AC$9,0)),IF(FORECAST(N$7,K131:M131,K$7:M$7)&gt;0,FORECAST(N$7,K131:M131,K$7:M$7),0))</f>
        <v>1000</v>
      </c>
      <c r="O131" s="47">
        <f>IF(O$7&lt;='Algorithms &amp; Assumptions'!$C$3,INDEX(PLHIV!$H$10:$AB$249,MATCH($B131&amp;"Peds",PLHIV!$F$10:$F$249,0),MATCH(O$7,PLHIV!$H$9:$AC$9,0)),IF(FORECAST(O$7,L131:N131,L$7:N$7)&gt;0,FORECAST(O$7,L131:N131,L$7:N$7),0))</f>
        <v>1000</v>
      </c>
      <c r="P131" s="47">
        <f>IF(P$7&lt;='Algorithms &amp; Assumptions'!$C$3,INDEX(PLHIV!$H$10:$AB$249,MATCH($B131&amp;"Peds",PLHIV!$F$10:$F$249,0),MATCH(P$7,PLHIV!$H$9:$AC$9,0)),IF(FORECAST(P$7,M131:O131,M$7:O$7)&gt;0,FORECAST(P$7,M131:O131,M$7:O$7),0))</f>
        <v>1000</v>
      </c>
      <c r="Q131" s="47">
        <f>IF(Q$7&lt;='Algorithms &amp; Assumptions'!$C$3,INDEX(PLHIV!$H$10:$AB$249,MATCH($B131&amp;"Peds",PLHIV!$F$10:$F$249,0),MATCH(Q$7,PLHIV!$H$9:$AC$9,0)),IF(FORECAST(Q$7,N131:P131,N$7:P$7)&gt;0,FORECAST(Q$7,N131:P131,N$7:P$7),0))</f>
        <v>1000</v>
      </c>
      <c r="R131" s="47">
        <f>IF(R$7&lt;='Algorithms &amp; Assumptions'!$C$3,INDEX(PLHIV!$H$10:$AB$249,MATCH($B131&amp;"Peds",PLHIV!$F$10:$F$249,0),MATCH(R$7,PLHIV!$H$9:$AC$9,0)),IF(FORECAST(R$7,O131:Q131,O$7:Q$7)&gt;0,FORECAST(R$7,O131:Q131,O$7:Q$7),0))</f>
        <v>1000</v>
      </c>
      <c r="S131" s="47">
        <f>IF(S$7&lt;='Algorithms &amp; Assumptions'!$C$3,INDEX(PLHIV!$H$10:$AB$249,MATCH($B131&amp;"Peds",PLHIV!$F$10:$F$249,0),MATCH(S$7,PLHIV!$H$9:$AC$9,0)),IF(FORECAST(S$7,P131:R131,P$7:R$7)&gt;0,FORECAST(S$7,P131:R131,P$7:R$7),0))</f>
        <v>1000</v>
      </c>
      <c r="T131" s="47">
        <f>IF(T$7&lt;='Algorithms &amp; Assumptions'!$C$3,INDEX(PLHIV!$H$10:$AB$249,MATCH($B131&amp;"Peds",PLHIV!$F$10:$F$249,0),MATCH(T$7,PLHIV!$H$9:$AC$9,0)),IF(FORECAST(T$7,Q131:S131,Q$7:S$7)&gt;0,FORECAST(T$7,Q131:S131,Q$7:S$7),0))</f>
        <v>1000</v>
      </c>
      <c r="U131" s="47">
        <f>IF(U$7&lt;='Algorithms &amp; Assumptions'!$C$3,INDEX(PLHIV!$H$10:$AB$249,MATCH($B131&amp;"Peds",PLHIV!$F$10:$F$249,0),MATCH(U$7,PLHIV!$H$9:$AC$9,0)),IF(FORECAST(U$7,R131:T131,R$7:T$7)&gt;0,FORECAST(U$7,R131:T131,R$7:T$7),0))</f>
        <v>1000</v>
      </c>
      <c r="V131" s="47">
        <f>IF(V$7&lt;='Algorithms &amp; Assumptions'!$C$3,INDEX(PLHIV!$H$10:$AB$249,MATCH($B131&amp;"Peds",PLHIV!$F$10:$F$249,0),MATCH(V$7,PLHIV!$H$9:$AC$9,0)),IF(FORECAST(V$7,S131:U131,S$7:U$7)&gt;0,FORECAST(V$7,S131:U131,S$7:U$7),0))</f>
        <v>1000</v>
      </c>
      <c r="W131" s="47">
        <f>IF(W$7&lt;='Algorithms &amp; Assumptions'!$C$3,INDEX(PLHIV!$H$10:$AB$249,MATCH($B131&amp;"Peds",PLHIV!$F$10:$F$249,0),MATCH(W$7,PLHIV!$H$9:$AC$9,0)),IF(FORECAST(W$7,T131:V131,T$7:V$7)&gt;0,FORECAST(W$7,T131:V131,T$7:V$7),0))</f>
        <v>1000</v>
      </c>
    </row>
    <row r="132" spans="2:23" x14ac:dyDescent="0.35">
      <c r="B132" s="17" t="str">
        <f>Countries!B5</f>
        <v>Albania</v>
      </c>
      <c r="C132" s="47">
        <f>IF(C$7&lt;='Algorithms &amp; Assumptions'!$C$3,INDEX(PLHIV!$H$10:$AB$249,MATCH($B132&amp;"Peds",PLHIV!$F$10:$F$249,0),MATCH(C$7,PLHIV!$H$9:$AC$9,0)),"N/A")</f>
        <v>0</v>
      </c>
      <c r="D132" s="47">
        <f>IF(D$7&lt;='Algorithms &amp; Assumptions'!$C$3,INDEX(PLHIV!$H$10:$AB$249,MATCH($B132&amp;"Peds",PLHIV!$F$10:$F$249,0),MATCH(D$7,PLHIV!$H$9:$AC$9,0)),"N/A")</f>
        <v>0</v>
      </c>
      <c r="E132" s="47">
        <f>IF(E$7&lt;='Algorithms &amp; Assumptions'!$C$3,INDEX(PLHIV!$H$10:$AB$249,MATCH($B132&amp;"Peds",PLHIV!$F$10:$F$249,0),MATCH(E$7,PLHIV!$H$9:$AC$9,0)),"N/A")</f>
        <v>0</v>
      </c>
      <c r="F132" s="47">
        <f>IF(F$7&lt;='Algorithms &amp; Assumptions'!$C$3,INDEX(PLHIV!$H$10:$AB$249,MATCH($B132&amp;"Peds",PLHIV!$F$10:$F$249,0),MATCH(F$7,PLHIV!$H$9:$AC$9,0)),"N/A")</f>
        <v>0</v>
      </c>
      <c r="G132" s="47">
        <f>IF(G$7&lt;='Algorithms &amp; Assumptions'!$C$3,INDEX(PLHIV!$H$10:$AB$249,MATCH($B132&amp;"Peds",PLHIV!$F$10:$F$249,0),MATCH(G$7,PLHIV!$H$9:$AC$9,0)),IF(FORECAST(G$7,D132:F132,D$7:F$7)&gt;0,FORECAST(G$7,D132:F132,D$7:F$7),0))</f>
        <v>0</v>
      </c>
      <c r="H132" s="47">
        <f>IF(H$7&lt;='Algorithms &amp; Assumptions'!$C$3,INDEX(PLHIV!$H$10:$AB$249,MATCH($B132&amp;"Peds",PLHIV!$F$10:$F$249,0),MATCH(H$7,PLHIV!$H$9:$AC$9,0)),IF(FORECAST(H$7,E132:G132,E$7:G$7)&gt;0,FORECAST(H$7,E132:G132,E$7:G$7),0))</f>
        <v>0</v>
      </c>
      <c r="I132" s="47">
        <f>IF(I$7&lt;='Algorithms &amp; Assumptions'!$C$3,INDEX(PLHIV!$H$10:$AB$249,MATCH($B132&amp;"Peds",PLHIV!$F$10:$F$249,0),MATCH(I$7,PLHIV!$H$9:$AC$9,0)),IF(FORECAST(I$7,F132:H132,F$7:H$7)&gt;0,FORECAST(I$7,F132:H132,F$7:H$7),0))</f>
        <v>0</v>
      </c>
      <c r="J132" s="47">
        <f>IF(J$7&lt;='Algorithms &amp; Assumptions'!$C$3,INDEX(PLHIV!$H$10:$AB$249,MATCH($B132&amp;"Peds",PLHIV!$F$10:$F$249,0),MATCH(J$7,PLHIV!$H$9:$AC$9,0)),IF(FORECAST(J$7,G132:I132,G$7:I$7)&gt;0,FORECAST(J$7,G132:I132,G$7:I$7),0))</f>
        <v>0</v>
      </c>
      <c r="K132" s="47">
        <f>IF(K$7&lt;='Algorithms &amp; Assumptions'!$C$3,INDEX(PLHIV!$H$10:$AB$249,MATCH($B132&amp;"Peds",PLHIV!$F$10:$F$249,0),MATCH(K$7,PLHIV!$H$9:$AC$9,0)),IF(FORECAST(K$7,H132:J132,H$7:J$7)&gt;0,FORECAST(K$7,H132:J132,H$7:J$7),0))</f>
        <v>0</v>
      </c>
      <c r="L132" s="47">
        <f>IF(L$7&lt;='Algorithms &amp; Assumptions'!$C$3,INDEX(PLHIV!$H$10:$AB$249,MATCH($B132&amp;"Peds",PLHIV!$F$10:$F$249,0),MATCH(L$7,PLHIV!$H$9:$AC$9,0)),IF(FORECAST(L$7,I132:K132,I$7:K$7)&gt;0,FORECAST(L$7,I132:K132,I$7:K$7),0))</f>
        <v>0</v>
      </c>
      <c r="M132" s="47">
        <f>IF(M$7&lt;='Algorithms &amp; Assumptions'!$C$3,INDEX(PLHIV!$H$10:$AB$249,MATCH($B132&amp;"Peds",PLHIV!$F$10:$F$249,0),MATCH(M$7,PLHIV!$H$9:$AC$9,0)),IF(FORECAST(M$7,J132:L132,J$7:L$7)&gt;0,FORECAST(M$7,J132:L132,J$7:L$7),0))</f>
        <v>0</v>
      </c>
      <c r="N132" s="47">
        <f>IF(N$7&lt;='Algorithms &amp; Assumptions'!$C$3,INDEX(PLHIV!$H$10:$AB$249,MATCH($B132&amp;"Peds",PLHIV!$F$10:$F$249,0),MATCH(N$7,PLHIV!$H$9:$AC$9,0)),IF(FORECAST(N$7,K132:M132,K$7:M$7)&gt;0,FORECAST(N$7,K132:M132,K$7:M$7),0))</f>
        <v>0</v>
      </c>
      <c r="O132" s="47">
        <f>IF(O$7&lt;='Algorithms &amp; Assumptions'!$C$3,INDEX(PLHIV!$H$10:$AB$249,MATCH($B132&amp;"Peds",PLHIV!$F$10:$F$249,0),MATCH(O$7,PLHIV!$H$9:$AC$9,0)),IF(FORECAST(O$7,L132:N132,L$7:N$7)&gt;0,FORECAST(O$7,L132:N132,L$7:N$7),0))</f>
        <v>0</v>
      </c>
      <c r="P132" s="47">
        <f>IF(P$7&lt;='Algorithms &amp; Assumptions'!$C$3,INDEX(PLHIV!$H$10:$AB$249,MATCH($B132&amp;"Peds",PLHIV!$F$10:$F$249,0),MATCH(P$7,PLHIV!$H$9:$AC$9,0)),IF(FORECAST(P$7,M132:O132,M$7:O$7)&gt;0,FORECAST(P$7,M132:O132,M$7:O$7),0))</f>
        <v>0</v>
      </c>
      <c r="Q132" s="47">
        <f>IF(Q$7&lt;='Algorithms &amp; Assumptions'!$C$3,INDEX(PLHIV!$H$10:$AB$249,MATCH($B132&amp;"Peds",PLHIV!$F$10:$F$249,0),MATCH(Q$7,PLHIV!$H$9:$AC$9,0)),IF(FORECAST(Q$7,N132:P132,N$7:P$7)&gt;0,FORECAST(Q$7,N132:P132,N$7:P$7),0))</f>
        <v>0</v>
      </c>
      <c r="R132" s="47">
        <f>IF(R$7&lt;='Algorithms &amp; Assumptions'!$C$3,INDEX(PLHIV!$H$10:$AB$249,MATCH($B132&amp;"Peds",PLHIV!$F$10:$F$249,0),MATCH(R$7,PLHIV!$H$9:$AC$9,0)),IF(FORECAST(R$7,O132:Q132,O$7:Q$7)&gt;0,FORECAST(R$7,O132:Q132,O$7:Q$7),0))</f>
        <v>0</v>
      </c>
      <c r="S132" s="47">
        <f>IF(S$7&lt;='Algorithms &amp; Assumptions'!$C$3,INDEX(PLHIV!$H$10:$AB$249,MATCH($B132&amp;"Peds",PLHIV!$F$10:$F$249,0),MATCH(S$7,PLHIV!$H$9:$AC$9,0)),IF(FORECAST(S$7,P132:R132,P$7:R$7)&gt;0,FORECAST(S$7,P132:R132,P$7:R$7),0))</f>
        <v>0</v>
      </c>
      <c r="T132" s="47">
        <f>IF(T$7&lt;='Algorithms &amp; Assumptions'!$C$3,INDEX(PLHIV!$H$10:$AB$249,MATCH($B132&amp;"Peds",PLHIV!$F$10:$F$249,0),MATCH(T$7,PLHIV!$H$9:$AC$9,0)),IF(FORECAST(T$7,Q132:S132,Q$7:S$7)&gt;0,FORECAST(T$7,Q132:S132,Q$7:S$7),0))</f>
        <v>0</v>
      </c>
      <c r="U132" s="47">
        <f>IF(U$7&lt;='Algorithms &amp; Assumptions'!$C$3,INDEX(PLHIV!$H$10:$AB$249,MATCH($B132&amp;"Peds",PLHIV!$F$10:$F$249,0),MATCH(U$7,PLHIV!$H$9:$AC$9,0)),IF(FORECAST(U$7,R132:T132,R$7:T$7)&gt;0,FORECAST(U$7,R132:T132,R$7:T$7),0))</f>
        <v>0</v>
      </c>
      <c r="V132" s="47">
        <f>IF(V$7&lt;='Algorithms &amp; Assumptions'!$C$3,INDEX(PLHIV!$H$10:$AB$249,MATCH($B132&amp;"Peds",PLHIV!$F$10:$F$249,0),MATCH(V$7,PLHIV!$H$9:$AC$9,0)),IF(FORECAST(V$7,S132:U132,S$7:U$7)&gt;0,FORECAST(V$7,S132:U132,S$7:U$7),0))</f>
        <v>0</v>
      </c>
      <c r="W132" s="47">
        <f>IF(W$7&lt;='Algorithms &amp; Assumptions'!$C$3,INDEX(PLHIV!$H$10:$AB$249,MATCH($B132&amp;"Peds",PLHIV!$F$10:$F$249,0),MATCH(W$7,PLHIV!$H$9:$AC$9,0)),IF(FORECAST(W$7,T132:V132,T$7:V$7)&gt;0,FORECAST(W$7,T132:V132,T$7:V$7),0))</f>
        <v>0</v>
      </c>
    </row>
    <row r="133" spans="2:23" x14ac:dyDescent="0.35">
      <c r="B133" s="17" t="str">
        <f>Countries!B6</f>
        <v>Algeria</v>
      </c>
      <c r="C133" s="47">
        <f>IF(C$7&lt;='Algorithms &amp; Assumptions'!$C$3,INDEX(PLHIV!$H$10:$AB$249,MATCH($B133&amp;"Peds",PLHIV!$F$10:$F$249,0),MATCH(C$7,PLHIV!$H$9:$AC$9,0)),"N/A")</f>
        <v>500</v>
      </c>
      <c r="D133" s="47">
        <f>IF(D$7&lt;='Algorithms &amp; Assumptions'!$C$3,INDEX(PLHIV!$H$10:$AB$249,MATCH($B133&amp;"Peds",PLHIV!$F$10:$F$249,0),MATCH(D$7,PLHIV!$H$9:$AC$9,0)),"N/A")</f>
        <v>500</v>
      </c>
      <c r="E133" s="47">
        <f>IF(E$7&lt;='Algorithms &amp; Assumptions'!$C$3,INDEX(PLHIV!$H$10:$AB$249,MATCH($B133&amp;"Peds",PLHIV!$F$10:$F$249,0),MATCH(E$7,PLHIV!$H$9:$AC$9,0)),"N/A")</f>
        <v>500</v>
      </c>
      <c r="F133" s="47">
        <f>IF(F$7&lt;='Algorithms &amp; Assumptions'!$C$3,INDEX(PLHIV!$H$10:$AB$249,MATCH($B133&amp;"Peds",PLHIV!$F$10:$F$249,0),MATCH(F$7,PLHIV!$H$9:$AC$9,0)),"N/A")</f>
        <v>500</v>
      </c>
      <c r="G133" s="47">
        <f>IF(G$7&lt;='Algorithms &amp; Assumptions'!$C$3,INDEX(PLHIV!$H$10:$AB$249,MATCH($B133&amp;"Peds",PLHIV!$F$10:$F$249,0),MATCH(G$7,PLHIV!$H$9:$AC$9,0)),IF(FORECAST(G$7,D133:F133,D$7:F$7)&gt;0,FORECAST(G$7,D133:F133,D$7:F$7),0))</f>
        <v>1000</v>
      </c>
      <c r="H133" s="47">
        <f>IF(H$7&lt;='Algorithms &amp; Assumptions'!$C$3,INDEX(PLHIV!$H$10:$AB$249,MATCH($B133&amp;"Peds",PLHIV!$F$10:$F$249,0),MATCH(H$7,PLHIV!$H$9:$AC$9,0)),IF(FORECAST(H$7,E133:G133,E$7:G$7)&gt;0,FORECAST(H$7,E133:G133,E$7:G$7),0))</f>
        <v>1000</v>
      </c>
      <c r="I133" s="47">
        <f>IF(I$7&lt;='Algorithms &amp; Assumptions'!$C$3,INDEX(PLHIV!$H$10:$AB$249,MATCH($B133&amp;"Peds",PLHIV!$F$10:$F$249,0),MATCH(I$7,PLHIV!$H$9:$AC$9,0)),IF(FORECAST(I$7,F133:H133,F$7:H$7)&gt;0,FORECAST(I$7,F133:H133,F$7:H$7),0))</f>
        <v>1000</v>
      </c>
      <c r="J133" s="47">
        <f>IF(J$7&lt;='Algorithms &amp; Assumptions'!$C$3,INDEX(PLHIV!$H$10:$AB$249,MATCH($B133&amp;"Peds",PLHIV!$F$10:$F$249,0),MATCH(J$7,PLHIV!$H$9:$AC$9,0)),IF(FORECAST(J$7,G133:I133,G$7:I$7)&gt;0,FORECAST(J$7,G133:I133,G$7:I$7),0))</f>
        <v>1000</v>
      </c>
      <c r="K133" s="47">
        <f>IF(K$7&lt;='Algorithms &amp; Assumptions'!$C$3,INDEX(PLHIV!$H$10:$AB$249,MATCH($B133&amp;"Peds",PLHIV!$F$10:$F$249,0),MATCH(K$7,PLHIV!$H$9:$AC$9,0)),IF(FORECAST(K$7,H133:J133,H$7:J$7)&gt;0,FORECAST(K$7,H133:J133,H$7:J$7),0))</f>
        <v>1000</v>
      </c>
      <c r="L133" s="47">
        <f>IF(L$7&lt;='Algorithms &amp; Assumptions'!$C$3,INDEX(PLHIV!$H$10:$AB$249,MATCH($B133&amp;"Peds",PLHIV!$F$10:$F$249,0),MATCH(L$7,PLHIV!$H$9:$AC$9,0)),IF(FORECAST(L$7,I133:K133,I$7:K$7)&gt;0,FORECAST(L$7,I133:K133,I$7:K$7),0))</f>
        <v>1000</v>
      </c>
      <c r="M133" s="47">
        <f>IF(M$7&lt;='Algorithms &amp; Assumptions'!$C$3,INDEX(PLHIV!$H$10:$AB$249,MATCH($B133&amp;"Peds",PLHIV!$F$10:$F$249,0),MATCH(M$7,PLHIV!$H$9:$AC$9,0)),IF(FORECAST(M$7,J133:L133,J$7:L$7)&gt;0,FORECAST(M$7,J133:L133,J$7:L$7),0))</f>
        <v>1100</v>
      </c>
      <c r="N133" s="47">
        <f>IF(N$7&lt;='Algorithms &amp; Assumptions'!$C$3,INDEX(PLHIV!$H$10:$AB$249,MATCH($B133&amp;"Peds",PLHIV!$F$10:$F$249,0),MATCH(N$7,PLHIV!$H$9:$AC$9,0)),IF(FORECAST(N$7,K133:M133,K$7:M$7)&gt;0,FORECAST(N$7,K133:M133,K$7:M$7),0))</f>
        <v>1200</v>
      </c>
      <c r="O133" s="47">
        <f>IF(O$7&lt;='Algorithms &amp; Assumptions'!$C$3,INDEX(PLHIV!$H$10:$AB$249,MATCH($B133&amp;"Peds",PLHIV!$F$10:$F$249,0),MATCH(O$7,PLHIV!$H$9:$AC$9,0)),IF(FORECAST(O$7,L133:N133,L$7:N$7)&gt;0,FORECAST(O$7,L133:N133,L$7:N$7),0))</f>
        <v>1300</v>
      </c>
      <c r="P133" s="47">
        <f>IF(P$7&lt;='Algorithms &amp; Assumptions'!$C$3,INDEX(PLHIV!$H$10:$AB$249,MATCH($B133&amp;"Peds",PLHIV!$F$10:$F$249,0),MATCH(P$7,PLHIV!$H$9:$AC$9,0)),IF(FORECAST(P$7,M133:O133,M$7:O$7)&gt;0,FORECAST(P$7,M133:O133,M$7:O$7),0))</f>
        <v>1400</v>
      </c>
      <c r="Q133" s="47">
        <f>IF(Q$7&lt;='Algorithms &amp; Assumptions'!$C$3,INDEX(PLHIV!$H$10:$AB$249,MATCH($B133&amp;"Peds",PLHIV!$F$10:$F$249,0),MATCH(Q$7,PLHIV!$H$9:$AC$9,0)),IF(FORECAST(Q$7,N133:P133,N$7:P$7)&gt;0,FORECAST(Q$7,N133:P133,N$7:P$7),0))</f>
        <v>1500</v>
      </c>
      <c r="R133" s="47">
        <f>IF(R$7&lt;='Algorithms &amp; Assumptions'!$C$3,INDEX(PLHIV!$H$10:$AB$249,MATCH($B133&amp;"Peds",PLHIV!$F$10:$F$249,0),MATCH(R$7,PLHIV!$H$9:$AC$9,0)),IF(FORECAST(R$7,O133:Q133,O$7:Q$7)&gt;0,FORECAST(R$7,O133:Q133,O$7:Q$7),0))</f>
        <v>1600</v>
      </c>
      <c r="S133" s="47">
        <f>IF(S$7&lt;='Algorithms &amp; Assumptions'!$C$3,INDEX(PLHIV!$H$10:$AB$249,MATCH($B133&amp;"Peds",PLHIV!$F$10:$F$249,0),MATCH(S$7,PLHIV!$H$9:$AC$9,0)),IF(FORECAST(S$7,P133:R133,P$7:R$7)&gt;0,FORECAST(S$7,P133:R133,P$7:R$7),0))</f>
        <v>1700</v>
      </c>
      <c r="T133" s="47">
        <f>IF(T$7&lt;='Algorithms &amp; Assumptions'!$C$3,INDEX(PLHIV!$H$10:$AB$249,MATCH($B133&amp;"Peds",PLHIV!$F$10:$F$249,0),MATCH(T$7,PLHIV!$H$9:$AC$9,0)),IF(FORECAST(T$7,Q133:S133,Q$7:S$7)&gt;0,FORECAST(T$7,Q133:S133,Q$7:S$7),0))</f>
        <v>1800</v>
      </c>
      <c r="U133" s="47">
        <f>IF(U$7&lt;='Algorithms &amp; Assumptions'!$C$3,INDEX(PLHIV!$H$10:$AB$249,MATCH($B133&amp;"Peds",PLHIV!$F$10:$F$249,0),MATCH(U$7,PLHIV!$H$9:$AC$9,0)),IF(FORECAST(U$7,R133:T133,R$7:T$7)&gt;0,FORECAST(U$7,R133:T133,R$7:T$7),0))</f>
        <v>1900</v>
      </c>
      <c r="V133" s="47">
        <f>IF(V$7&lt;='Algorithms &amp; Assumptions'!$C$3,INDEX(PLHIV!$H$10:$AB$249,MATCH($B133&amp;"Peds",PLHIV!$F$10:$F$249,0),MATCH(V$7,PLHIV!$H$9:$AC$9,0)),IF(FORECAST(V$7,S133:U133,S$7:U$7)&gt;0,FORECAST(V$7,S133:U133,S$7:U$7),0))</f>
        <v>2000</v>
      </c>
      <c r="W133" s="47">
        <f>IF(W$7&lt;='Algorithms &amp; Assumptions'!$C$3,INDEX(PLHIV!$H$10:$AB$249,MATCH($B133&amp;"Peds",PLHIV!$F$10:$F$249,0),MATCH(W$7,PLHIV!$H$9:$AC$9,0)),IF(FORECAST(W$7,T133:V133,T$7:V$7)&gt;0,FORECAST(W$7,T133:V133,T$7:V$7),0))</f>
        <v>2100</v>
      </c>
    </row>
    <row r="134" spans="2:23" x14ac:dyDescent="0.35">
      <c r="B134" s="17" t="str">
        <f>Countries!B7</f>
        <v>Angola</v>
      </c>
      <c r="C134" s="47">
        <f>IF(C$7&lt;='Algorithms &amp; Assumptions'!$C$3,INDEX(PLHIV!$H$10:$AB$249,MATCH($B134&amp;"Peds",PLHIV!$F$10:$F$249,0),MATCH(C$7,PLHIV!$H$9:$AC$9,0)),"N/A")</f>
        <v>34000</v>
      </c>
      <c r="D134" s="47">
        <f>IF(D$7&lt;='Algorithms &amp; Assumptions'!$C$3,INDEX(PLHIV!$H$10:$AB$249,MATCH($B134&amp;"Peds",PLHIV!$F$10:$F$249,0),MATCH(D$7,PLHIV!$H$9:$AC$9,0)),"N/A")</f>
        <v>36000</v>
      </c>
      <c r="E134" s="47">
        <f>IF(E$7&lt;='Algorithms &amp; Assumptions'!$C$3,INDEX(PLHIV!$H$10:$AB$249,MATCH($B134&amp;"Peds",PLHIV!$F$10:$F$249,0),MATCH(E$7,PLHIV!$H$9:$AC$9,0)),"N/A")</f>
        <v>38000</v>
      </c>
      <c r="F134" s="47">
        <f>IF(F$7&lt;='Algorithms &amp; Assumptions'!$C$3,INDEX(PLHIV!$H$10:$AB$249,MATCH($B134&amp;"Peds",PLHIV!$F$10:$F$249,0),MATCH(F$7,PLHIV!$H$9:$AC$9,0)),"N/A")</f>
        <v>39000</v>
      </c>
      <c r="G134" s="47">
        <f>IF(G$7&lt;='Algorithms &amp; Assumptions'!$C$3,INDEX(PLHIV!$H$10:$AB$249,MATCH($B134&amp;"Peds",PLHIV!$F$10:$F$249,0),MATCH(G$7,PLHIV!$H$9:$AC$9,0)),IF(FORECAST(G$7,D134:F134,D$7:F$7)&gt;0,FORECAST(G$7,D134:F134,D$7:F$7),0))</f>
        <v>39000</v>
      </c>
      <c r="H134" s="47">
        <f>IF(H$7&lt;='Algorithms &amp; Assumptions'!$C$3,INDEX(PLHIV!$H$10:$AB$249,MATCH($B134&amp;"Peds",PLHIV!$F$10:$F$249,0),MATCH(H$7,PLHIV!$H$9:$AC$9,0)),IF(FORECAST(H$7,E134:G134,E$7:G$7)&gt;0,FORECAST(H$7,E134:G134,E$7:G$7),0))</f>
        <v>40000</v>
      </c>
      <c r="I134" s="47">
        <f>IF(I$7&lt;='Algorithms &amp; Assumptions'!$C$3,INDEX(PLHIV!$H$10:$AB$249,MATCH($B134&amp;"Peds",PLHIV!$F$10:$F$249,0),MATCH(I$7,PLHIV!$H$9:$AC$9,0)),IF(FORECAST(I$7,F134:H134,F$7:H$7)&gt;0,FORECAST(I$7,F134:H134,F$7:H$7),0))</f>
        <v>41000</v>
      </c>
      <c r="J134" s="47">
        <f>IF(J$7&lt;='Algorithms &amp; Assumptions'!$C$3,INDEX(PLHIV!$H$10:$AB$249,MATCH($B134&amp;"Peds",PLHIV!$F$10:$F$249,0),MATCH(J$7,PLHIV!$H$9:$AC$9,0)),IF(FORECAST(J$7,G134:I134,G$7:I$7)&gt;0,FORECAST(J$7,G134:I134,G$7:I$7),0))</f>
        <v>41000</v>
      </c>
      <c r="K134" s="47">
        <f>IF(K$7&lt;='Algorithms &amp; Assumptions'!$C$3,INDEX(PLHIV!$H$10:$AB$249,MATCH($B134&amp;"Peds",PLHIV!$F$10:$F$249,0),MATCH(K$7,PLHIV!$H$9:$AC$9,0)),IF(FORECAST(K$7,H134:J134,H$7:J$7)&gt;0,FORECAST(K$7,H134:J134,H$7:J$7),0))</f>
        <v>41000</v>
      </c>
      <c r="L134" s="47">
        <f>IF(L$7&lt;='Algorithms &amp; Assumptions'!$C$3,INDEX(PLHIV!$H$10:$AB$249,MATCH($B134&amp;"Peds",PLHIV!$F$10:$F$249,0),MATCH(L$7,PLHIV!$H$9:$AC$9,0)),IF(FORECAST(L$7,I134:K134,I$7:K$7)&gt;0,FORECAST(L$7,I134:K134,I$7:K$7),0))</f>
        <v>39000</v>
      </c>
      <c r="M134" s="47">
        <f>IF(M$7&lt;='Algorithms &amp; Assumptions'!$C$3,INDEX(PLHIV!$H$10:$AB$249,MATCH($B134&amp;"Peds",PLHIV!$F$10:$F$249,0),MATCH(M$7,PLHIV!$H$9:$AC$9,0)),IF(FORECAST(M$7,J134:L134,J$7:L$7)&gt;0,FORECAST(M$7,J134:L134,J$7:L$7),0))</f>
        <v>38000</v>
      </c>
      <c r="N134" s="47">
        <f>IF(N$7&lt;='Algorithms &amp; Assumptions'!$C$3,INDEX(PLHIV!$H$10:$AB$249,MATCH($B134&amp;"Peds",PLHIV!$F$10:$F$249,0),MATCH(N$7,PLHIV!$H$9:$AC$9,0)),IF(FORECAST(N$7,K134:M134,K$7:M$7)&gt;0,FORECAST(N$7,K134:M134,K$7:M$7),0))</f>
        <v>37000</v>
      </c>
      <c r="O134" s="47">
        <f>IF(O$7&lt;='Algorithms &amp; Assumptions'!$C$3,INDEX(PLHIV!$H$10:$AB$249,MATCH($B134&amp;"Peds",PLHIV!$F$10:$F$249,0),MATCH(O$7,PLHIV!$H$9:$AC$9,0)),IF(FORECAST(O$7,L134:N134,L$7:N$7)&gt;0,FORECAST(O$7,L134:N134,L$7:N$7),0))</f>
        <v>35000</v>
      </c>
      <c r="P134" s="47">
        <f>IF(P$7&lt;='Algorithms &amp; Assumptions'!$C$3,INDEX(PLHIV!$H$10:$AB$249,MATCH($B134&amp;"Peds",PLHIV!$F$10:$F$249,0),MATCH(P$7,PLHIV!$H$9:$AC$9,0)),IF(FORECAST(P$7,M134:O134,M$7:O$7)&gt;0,FORECAST(P$7,M134:O134,M$7:O$7),0))</f>
        <v>33666.666666666511</v>
      </c>
      <c r="Q134" s="47">
        <f>IF(Q$7&lt;='Algorithms &amp; Assumptions'!$C$3,INDEX(PLHIV!$H$10:$AB$249,MATCH($B134&amp;"Peds",PLHIV!$F$10:$F$249,0),MATCH(Q$7,PLHIV!$H$9:$AC$9,0)),IF(FORECAST(Q$7,N134:P134,N$7:P$7)&gt;0,FORECAST(Q$7,N134:P134,N$7:P$7),0))</f>
        <v>31888.888888888527</v>
      </c>
      <c r="R134" s="47">
        <f>IF(R$7&lt;='Algorithms &amp; Assumptions'!$C$3,INDEX(PLHIV!$H$10:$AB$249,MATCH($B134&amp;"Peds",PLHIV!$F$10:$F$249,0),MATCH(R$7,PLHIV!$H$9:$AC$9,0)),IF(FORECAST(R$7,O134:Q134,O$7:Q$7)&gt;0,FORECAST(R$7,O134:Q134,O$7:Q$7),0))</f>
        <v>30407.407407406252</v>
      </c>
      <c r="S134" s="47">
        <f>IF(S$7&lt;='Algorithms &amp; Assumptions'!$C$3,INDEX(PLHIV!$H$10:$AB$249,MATCH($B134&amp;"Peds",PLHIV!$F$10:$F$249,0),MATCH(S$7,PLHIV!$H$9:$AC$9,0)),IF(FORECAST(S$7,P134:R134,P$7:R$7)&gt;0,FORECAST(S$7,P134:R134,P$7:R$7),0))</f>
        <v>28728.395061726682</v>
      </c>
      <c r="T134" s="47">
        <f>IF(T$7&lt;='Algorithms &amp; Assumptions'!$C$3,INDEX(PLHIV!$H$10:$AB$249,MATCH($B134&amp;"Peds",PLHIV!$F$10:$F$249,0),MATCH(T$7,PLHIV!$H$9:$AC$9,0)),IF(FORECAST(T$7,Q134:S134,Q$7:S$7)&gt;0,FORECAST(T$7,Q134:S134,Q$7:S$7),0))</f>
        <v>27181.069958845619</v>
      </c>
      <c r="U134" s="47">
        <f>IF(U$7&lt;='Algorithms &amp; Assumptions'!$C$3,INDEX(PLHIV!$H$10:$AB$249,MATCH($B134&amp;"Peds",PLHIV!$F$10:$F$249,0),MATCH(U$7,PLHIV!$H$9:$AC$9,0)),IF(FORECAST(U$7,R134:T134,R$7:T$7)&gt;0,FORECAST(U$7,R134:T134,R$7:T$7),0))</f>
        <v>25545.953360765707</v>
      </c>
      <c r="V134" s="47">
        <f>IF(V$7&lt;='Algorithms &amp; Assumptions'!$C$3,INDEX(PLHIV!$H$10:$AB$249,MATCH($B134&amp;"Peds",PLHIV!$F$10:$F$249,0),MATCH(V$7,PLHIV!$H$9:$AC$9,0)),IF(FORECAST(V$7,S134:U134,S$7:U$7)&gt;0,FORECAST(V$7,S134:U134,S$7:U$7),0))</f>
        <v>23969.364426151384</v>
      </c>
      <c r="W134" s="47">
        <f>IF(W$7&lt;='Algorithms &amp; Assumptions'!$C$3,INDEX(PLHIV!$H$10:$AB$249,MATCH($B134&amp;"Peds",PLHIV!$F$10:$F$249,0),MATCH(W$7,PLHIV!$H$9:$AC$9,0)),IF(FORECAST(W$7,T134:V134,T$7:V$7)&gt;0,FORECAST(W$7,T134:V134,T$7:V$7),0))</f>
        <v>22353.757049226668</v>
      </c>
    </row>
    <row r="135" spans="2:23" x14ac:dyDescent="0.35">
      <c r="B135" s="17" t="str">
        <f>Countries!B8</f>
        <v>Argentina</v>
      </c>
      <c r="C135" s="47">
        <f>IF(C$7&lt;='Algorithms &amp; Assumptions'!$C$3,INDEX(PLHIV!$H$10:$AB$249,MATCH($B135&amp;"Peds",PLHIV!$F$10:$F$249,0),MATCH(C$7,PLHIV!$H$9:$AC$9,0)),"N/A")</f>
        <v>0</v>
      </c>
      <c r="D135" s="47">
        <f>IF(D$7&lt;='Algorithms &amp; Assumptions'!$C$3,INDEX(PLHIV!$H$10:$AB$249,MATCH($B135&amp;"Peds",PLHIV!$F$10:$F$249,0),MATCH(D$7,PLHIV!$H$9:$AC$9,0)),"N/A")</f>
        <v>0</v>
      </c>
      <c r="E135" s="47">
        <f>IF(E$7&lt;='Algorithms &amp; Assumptions'!$C$3,INDEX(PLHIV!$H$10:$AB$249,MATCH($B135&amp;"Peds",PLHIV!$F$10:$F$249,0),MATCH(E$7,PLHIV!$H$9:$AC$9,0)),"N/A")</f>
        <v>0</v>
      </c>
      <c r="F135" s="47">
        <f>IF(F$7&lt;='Algorithms &amp; Assumptions'!$C$3,INDEX(PLHIV!$H$10:$AB$249,MATCH($B135&amp;"Peds",PLHIV!$F$10:$F$249,0),MATCH(F$7,PLHIV!$H$9:$AC$9,0)),"N/A")</f>
        <v>0</v>
      </c>
      <c r="G135" s="47">
        <f>IF(G$7&lt;='Algorithms &amp; Assumptions'!$C$3,INDEX(PLHIV!$H$10:$AB$249,MATCH($B135&amp;"Peds",PLHIV!$F$10:$F$249,0),MATCH(G$7,PLHIV!$H$9:$AC$9,0)),IF(FORECAST(G$7,D135:F135,D$7:F$7)&gt;0,FORECAST(G$7,D135:F135,D$7:F$7),0))</f>
        <v>0</v>
      </c>
      <c r="H135" s="47">
        <f>IF(H$7&lt;='Algorithms &amp; Assumptions'!$C$3,INDEX(PLHIV!$H$10:$AB$249,MATCH($B135&amp;"Peds",PLHIV!$F$10:$F$249,0),MATCH(H$7,PLHIV!$H$9:$AC$9,0)),IF(FORECAST(H$7,E135:G135,E$7:G$7)&gt;0,FORECAST(H$7,E135:G135,E$7:G$7),0))</f>
        <v>0</v>
      </c>
      <c r="I135" s="47">
        <f>IF(I$7&lt;='Algorithms &amp; Assumptions'!$C$3,INDEX(PLHIV!$H$10:$AB$249,MATCH($B135&amp;"Peds",PLHIV!$F$10:$F$249,0),MATCH(I$7,PLHIV!$H$9:$AC$9,0)),IF(FORECAST(I$7,F135:H135,F$7:H$7)&gt;0,FORECAST(I$7,F135:H135,F$7:H$7),0))</f>
        <v>0</v>
      </c>
      <c r="J135" s="47">
        <f>IF(J$7&lt;='Algorithms &amp; Assumptions'!$C$3,INDEX(PLHIV!$H$10:$AB$249,MATCH($B135&amp;"Peds",PLHIV!$F$10:$F$249,0),MATCH(J$7,PLHIV!$H$9:$AC$9,0)),IF(FORECAST(J$7,G135:I135,G$7:I$7)&gt;0,FORECAST(J$7,G135:I135,G$7:I$7),0))</f>
        <v>0</v>
      </c>
      <c r="K135" s="47">
        <f>IF(K$7&lt;='Algorithms &amp; Assumptions'!$C$3,INDEX(PLHIV!$H$10:$AB$249,MATCH($B135&amp;"Peds",PLHIV!$F$10:$F$249,0),MATCH(K$7,PLHIV!$H$9:$AC$9,0)),IF(FORECAST(K$7,H135:J135,H$7:J$7)&gt;0,FORECAST(K$7,H135:J135,H$7:J$7),0))</f>
        <v>0</v>
      </c>
      <c r="L135" s="47">
        <f>IF(L$7&lt;='Algorithms &amp; Assumptions'!$C$3,INDEX(PLHIV!$H$10:$AB$249,MATCH($B135&amp;"Peds",PLHIV!$F$10:$F$249,0),MATCH(L$7,PLHIV!$H$9:$AC$9,0)),IF(FORECAST(L$7,I135:K135,I$7:K$7)&gt;0,FORECAST(L$7,I135:K135,I$7:K$7),0))</f>
        <v>0</v>
      </c>
      <c r="M135" s="47">
        <f>IF(M$7&lt;='Algorithms &amp; Assumptions'!$C$3,INDEX(PLHIV!$H$10:$AB$249,MATCH($B135&amp;"Peds",PLHIV!$F$10:$F$249,0),MATCH(M$7,PLHIV!$H$9:$AC$9,0)),IF(FORECAST(M$7,J135:L135,J$7:L$7)&gt;0,FORECAST(M$7,J135:L135,J$7:L$7),0))</f>
        <v>0</v>
      </c>
      <c r="N135" s="47">
        <f>IF(N$7&lt;='Algorithms &amp; Assumptions'!$C$3,INDEX(PLHIV!$H$10:$AB$249,MATCH($B135&amp;"Peds",PLHIV!$F$10:$F$249,0),MATCH(N$7,PLHIV!$H$9:$AC$9,0)),IF(FORECAST(N$7,K135:M135,K$7:M$7)&gt;0,FORECAST(N$7,K135:M135,K$7:M$7),0))</f>
        <v>0</v>
      </c>
      <c r="O135" s="47">
        <f>IF(O$7&lt;='Algorithms &amp; Assumptions'!$C$3,INDEX(PLHIV!$H$10:$AB$249,MATCH($B135&amp;"Peds",PLHIV!$F$10:$F$249,0),MATCH(O$7,PLHIV!$H$9:$AC$9,0)),IF(FORECAST(O$7,L135:N135,L$7:N$7)&gt;0,FORECAST(O$7,L135:N135,L$7:N$7),0))</f>
        <v>0</v>
      </c>
      <c r="P135" s="47">
        <f>IF(P$7&lt;='Algorithms &amp; Assumptions'!$C$3,INDEX(PLHIV!$H$10:$AB$249,MATCH($B135&amp;"Peds",PLHIV!$F$10:$F$249,0),MATCH(P$7,PLHIV!$H$9:$AC$9,0)),IF(FORECAST(P$7,M135:O135,M$7:O$7)&gt;0,FORECAST(P$7,M135:O135,M$7:O$7),0))</f>
        <v>0</v>
      </c>
      <c r="Q135" s="47">
        <f>IF(Q$7&lt;='Algorithms &amp; Assumptions'!$C$3,INDEX(PLHIV!$H$10:$AB$249,MATCH($B135&amp;"Peds",PLHIV!$F$10:$F$249,0),MATCH(Q$7,PLHIV!$H$9:$AC$9,0)),IF(FORECAST(Q$7,N135:P135,N$7:P$7)&gt;0,FORECAST(Q$7,N135:P135,N$7:P$7),0))</f>
        <v>0</v>
      </c>
      <c r="R135" s="47">
        <f>IF(R$7&lt;='Algorithms &amp; Assumptions'!$C$3,INDEX(PLHIV!$H$10:$AB$249,MATCH($B135&amp;"Peds",PLHIV!$F$10:$F$249,0),MATCH(R$7,PLHIV!$H$9:$AC$9,0)),IF(FORECAST(R$7,O135:Q135,O$7:Q$7)&gt;0,FORECAST(R$7,O135:Q135,O$7:Q$7),0))</f>
        <v>0</v>
      </c>
      <c r="S135" s="47">
        <f>IF(S$7&lt;='Algorithms &amp; Assumptions'!$C$3,INDEX(PLHIV!$H$10:$AB$249,MATCH($B135&amp;"Peds",PLHIV!$F$10:$F$249,0),MATCH(S$7,PLHIV!$H$9:$AC$9,0)),IF(FORECAST(S$7,P135:R135,P$7:R$7)&gt;0,FORECAST(S$7,P135:R135,P$7:R$7),0))</f>
        <v>0</v>
      </c>
      <c r="T135" s="47">
        <f>IF(T$7&lt;='Algorithms &amp; Assumptions'!$C$3,INDEX(PLHIV!$H$10:$AB$249,MATCH($B135&amp;"Peds",PLHIV!$F$10:$F$249,0),MATCH(T$7,PLHIV!$H$9:$AC$9,0)),IF(FORECAST(T$7,Q135:S135,Q$7:S$7)&gt;0,FORECAST(T$7,Q135:S135,Q$7:S$7),0))</f>
        <v>0</v>
      </c>
      <c r="U135" s="47">
        <f>IF(U$7&lt;='Algorithms &amp; Assumptions'!$C$3,INDEX(PLHIV!$H$10:$AB$249,MATCH($B135&amp;"Peds",PLHIV!$F$10:$F$249,0),MATCH(U$7,PLHIV!$H$9:$AC$9,0)),IF(FORECAST(U$7,R135:T135,R$7:T$7)&gt;0,FORECAST(U$7,R135:T135,R$7:T$7),0))</f>
        <v>0</v>
      </c>
      <c r="V135" s="47">
        <f>IF(V$7&lt;='Algorithms &amp; Assumptions'!$C$3,INDEX(PLHIV!$H$10:$AB$249,MATCH($B135&amp;"Peds",PLHIV!$F$10:$F$249,0),MATCH(V$7,PLHIV!$H$9:$AC$9,0)),IF(FORECAST(V$7,S135:U135,S$7:U$7)&gt;0,FORECAST(V$7,S135:U135,S$7:U$7),0))</f>
        <v>0</v>
      </c>
      <c r="W135" s="47">
        <f>IF(W$7&lt;='Algorithms &amp; Assumptions'!$C$3,INDEX(PLHIV!$H$10:$AB$249,MATCH($B135&amp;"Peds",PLHIV!$F$10:$F$249,0),MATCH(W$7,PLHIV!$H$9:$AC$9,0)),IF(FORECAST(W$7,T135:V135,T$7:V$7)&gt;0,FORECAST(W$7,T135:V135,T$7:V$7),0))</f>
        <v>0</v>
      </c>
    </row>
    <row r="136" spans="2:23" x14ac:dyDescent="0.35">
      <c r="B136" s="17" t="str">
        <f>Countries!B9</f>
        <v>Azerbaijan</v>
      </c>
      <c r="C136" s="47">
        <f>IF(C$7&lt;='Algorithms &amp; Assumptions'!$C$3,INDEX(PLHIV!$H$10:$AB$249,MATCH($B136&amp;"Peds",PLHIV!$F$10:$F$249,0),MATCH(C$7,PLHIV!$H$9:$AC$9,0)),"N/A")</f>
        <v>200</v>
      </c>
      <c r="D136" s="47">
        <f>IF(D$7&lt;='Algorithms &amp; Assumptions'!$C$3,INDEX(PLHIV!$H$10:$AB$249,MATCH($B136&amp;"Peds",PLHIV!$F$10:$F$249,0),MATCH(D$7,PLHIV!$H$9:$AC$9,0)),"N/A")</f>
        <v>200</v>
      </c>
      <c r="E136" s="47">
        <f>IF(E$7&lt;='Algorithms &amp; Assumptions'!$C$3,INDEX(PLHIV!$H$10:$AB$249,MATCH($B136&amp;"Peds",PLHIV!$F$10:$F$249,0),MATCH(E$7,PLHIV!$H$9:$AC$9,0)),"N/A")</f>
        <v>200</v>
      </c>
      <c r="F136" s="47">
        <f>IF(F$7&lt;='Algorithms &amp; Assumptions'!$C$3,INDEX(PLHIV!$H$10:$AB$249,MATCH($B136&amp;"Peds",PLHIV!$F$10:$F$249,0),MATCH(F$7,PLHIV!$H$9:$AC$9,0)),"N/A")</f>
        <v>200</v>
      </c>
      <c r="G136" s="47">
        <f>IF(G$7&lt;='Algorithms &amp; Assumptions'!$C$3,INDEX(PLHIV!$H$10:$AB$249,MATCH($B136&amp;"Peds",PLHIV!$F$10:$F$249,0),MATCH(G$7,PLHIV!$H$9:$AC$9,0)),IF(FORECAST(G$7,D136:F136,D$7:F$7)&gt;0,FORECAST(G$7,D136:F136,D$7:F$7),0))</f>
        <v>200</v>
      </c>
      <c r="H136" s="47">
        <f>IF(H$7&lt;='Algorithms &amp; Assumptions'!$C$3,INDEX(PLHIV!$H$10:$AB$249,MATCH($B136&amp;"Peds",PLHIV!$F$10:$F$249,0),MATCH(H$7,PLHIV!$H$9:$AC$9,0)),IF(FORECAST(H$7,E136:G136,E$7:G$7)&gt;0,FORECAST(H$7,E136:G136,E$7:G$7),0))</f>
        <v>200</v>
      </c>
      <c r="I136" s="47">
        <f>IF(I$7&lt;='Algorithms &amp; Assumptions'!$C$3,INDEX(PLHIV!$H$10:$AB$249,MATCH($B136&amp;"Peds",PLHIV!$F$10:$F$249,0),MATCH(I$7,PLHIV!$H$9:$AC$9,0)),IF(FORECAST(I$7,F136:H136,F$7:H$7)&gt;0,FORECAST(I$7,F136:H136,F$7:H$7),0))</f>
        <v>200</v>
      </c>
      <c r="J136" s="47">
        <f>IF(J$7&lt;='Algorithms &amp; Assumptions'!$C$3,INDEX(PLHIV!$H$10:$AB$249,MATCH($B136&amp;"Peds",PLHIV!$F$10:$F$249,0),MATCH(J$7,PLHIV!$H$9:$AC$9,0)),IF(FORECAST(J$7,G136:I136,G$7:I$7)&gt;0,FORECAST(J$7,G136:I136,G$7:I$7),0))</f>
        <v>200</v>
      </c>
      <c r="K136" s="47">
        <f>IF(K$7&lt;='Algorithms &amp; Assumptions'!$C$3,INDEX(PLHIV!$H$10:$AB$249,MATCH($B136&amp;"Peds",PLHIV!$F$10:$F$249,0),MATCH(K$7,PLHIV!$H$9:$AC$9,0)),IF(FORECAST(K$7,H136:J136,H$7:J$7)&gt;0,FORECAST(K$7,H136:J136,H$7:J$7),0))</f>
        <v>200</v>
      </c>
      <c r="L136" s="47">
        <f>IF(L$7&lt;='Algorithms &amp; Assumptions'!$C$3,INDEX(PLHIV!$H$10:$AB$249,MATCH($B136&amp;"Peds",PLHIV!$F$10:$F$249,0),MATCH(L$7,PLHIV!$H$9:$AC$9,0)),IF(FORECAST(L$7,I136:K136,I$7:K$7)&gt;0,FORECAST(L$7,I136:K136,I$7:K$7),0))</f>
        <v>200</v>
      </c>
      <c r="M136" s="47">
        <f>IF(M$7&lt;='Algorithms &amp; Assumptions'!$C$3,INDEX(PLHIV!$H$10:$AB$249,MATCH($B136&amp;"Peds",PLHIV!$F$10:$F$249,0),MATCH(M$7,PLHIV!$H$9:$AC$9,0)),IF(FORECAST(M$7,J136:L136,J$7:L$7)&gt;0,FORECAST(M$7,J136:L136,J$7:L$7),0))</f>
        <v>200</v>
      </c>
      <c r="N136" s="47">
        <f>IF(N$7&lt;='Algorithms &amp; Assumptions'!$C$3,INDEX(PLHIV!$H$10:$AB$249,MATCH($B136&amp;"Peds",PLHIV!$F$10:$F$249,0),MATCH(N$7,PLHIV!$H$9:$AC$9,0)),IF(FORECAST(N$7,K136:M136,K$7:M$7)&gt;0,FORECAST(N$7,K136:M136,K$7:M$7),0))</f>
        <v>200</v>
      </c>
      <c r="O136" s="47">
        <f>IF(O$7&lt;='Algorithms &amp; Assumptions'!$C$3,INDEX(PLHIV!$H$10:$AB$249,MATCH($B136&amp;"Peds",PLHIV!$F$10:$F$249,0),MATCH(O$7,PLHIV!$H$9:$AC$9,0)),IF(FORECAST(O$7,L136:N136,L$7:N$7)&gt;0,FORECAST(O$7,L136:N136,L$7:N$7),0))</f>
        <v>200</v>
      </c>
      <c r="P136" s="47">
        <f>IF(P$7&lt;='Algorithms &amp; Assumptions'!$C$3,INDEX(PLHIV!$H$10:$AB$249,MATCH($B136&amp;"Peds",PLHIV!$F$10:$F$249,0),MATCH(P$7,PLHIV!$H$9:$AC$9,0)),IF(FORECAST(P$7,M136:O136,M$7:O$7)&gt;0,FORECAST(P$7,M136:O136,M$7:O$7),0))</f>
        <v>200</v>
      </c>
      <c r="Q136" s="47">
        <f>IF(Q$7&lt;='Algorithms &amp; Assumptions'!$C$3,INDEX(PLHIV!$H$10:$AB$249,MATCH($B136&amp;"Peds",PLHIV!$F$10:$F$249,0),MATCH(Q$7,PLHIV!$H$9:$AC$9,0)),IF(FORECAST(Q$7,N136:P136,N$7:P$7)&gt;0,FORECAST(Q$7,N136:P136,N$7:P$7),0))</f>
        <v>200</v>
      </c>
      <c r="R136" s="47">
        <f>IF(R$7&lt;='Algorithms &amp; Assumptions'!$C$3,INDEX(PLHIV!$H$10:$AB$249,MATCH($B136&amp;"Peds",PLHIV!$F$10:$F$249,0),MATCH(R$7,PLHIV!$H$9:$AC$9,0)),IF(FORECAST(R$7,O136:Q136,O$7:Q$7)&gt;0,FORECAST(R$7,O136:Q136,O$7:Q$7),0))</f>
        <v>200</v>
      </c>
      <c r="S136" s="47">
        <f>IF(S$7&lt;='Algorithms &amp; Assumptions'!$C$3,INDEX(PLHIV!$H$10:$AB$249,MATCH($B136&amp;"Peds",PLHIV!$F$10:$F$249,0),MATCH(S$7,PLHIV!$H$9:$AC$9,0)),IF(FORECAST(S$7,P136:R136,P$7:R$7)&gt;0,FORECAST(S$7,P136:R136,P$7:R$7),0))</f>
        <v>200</v>
      </c>
      <c r="T136" s="47">
        <f>IF(T$7&lt;='Algorithms &amp; Assumptions'!$C$3,INDEX(PLHIV!$H$10:$AB$249,MATCH($B136&amp;"Peds",PLHIV!$F$10:$F$249,0),MATCH(T$7,PLHIV!$H$9:$AC$9,0)),IF(FORECAST(T$7,Q136:S136,Q$7:S$7)&gt;0,FORECAST(T$7,Q136:S136,Q$7:S$7),0))</f>
        <v>200</v>
      </c>
      <c r="U136" s="47">
        <f>IF(U$7&lt;='Algorithms &amp; Assumptions'!$C$3,INDEX(PLHIV!$H$10:$AB$249,MATCH($B136&amp;"Peds",PLHIV!$F$10:$F$249,0),MATCH(U$7,PLHIV!$H$9:$AC$9,0)),IF(FORECAST(U$7,R136:T136,R$7:T$7)&gt;0,FORECAST(U$7,R136:T136,R$7:T$7),0))</f>
        <v>200</v>
      </c>
      <c r="V136" s="47">
        <f>IF(V$7&lt;='Algorithms &amp; Assumptions'!$C$3,INDEX(PLHIV!$H$10:$AB$249,MATCH($B136&amp;"Peds",PLHIV!$F$10:$F$249,0),MATCH(V$7,PLHIV!$H$9:$AC$9,0)),IF(FORECAST(V$7,S136:U136,S$7:U$7)&gt;0,FORECAST(V$7,S136:U136,S$7:U$7),0))</f>
        <v>200</v>
      </c>
      <c r="W136" s="47">
        <f>IF(W$7&lt;='Algorithms &amp; Assumptions'!$C$3,INDEX(PLHIV!$H$10:$AB$249,MATCH($B136&amp;"Peds",PLHIV!$F$10:$F$249,0),MATCH(W$7,PLHIV!$H$9:$AC$9,0)),IF(FORECAST(W$7,T136:V136,T$7:V$7)&gt;0,FORECAST(W$7,T136:V136,T$7:V$7),0))</f>
        <v>200</v>
      </c>
    </row>
    <row r="137" spans="2:23" x14ac:dyDescent="0.35">
      <c r="B137" s="17" t="str">
        <f>Countries!B10</f>
        <v>Bangladesh</v>
      </c>
      <c r="C137" s="47">
        <f>IF(C$7&lt;='Algorithms &amp; Assumptions'!$C$3,INDEX(PLHIV!$H$10:$AB$249,MATCH($B137&amp;"Peds",PLHIV!$F$10:$F$249,0),MATCH(C$7,PLHIV!$H$9:$AC$9,0)),"N/A")</f>
        <v>1000</v>
      </c>
      <c r="D137" s="47">
        <f>IF(D$7&lt;='Algorithms &amp; Assumptions'!$C$3,INDEX(PLHIV!$H$10:$AB$249,MATCH($B137&amp;"Peds",PLHIV!$F$10:$F$249,0),MATCH(D$7,PLHIV!$H$9:$AC$9,0)),"N/A")</f>
        <v>1000</v>
      </c>
      <c r="E137" s="47">
        <f>IF(E$7&lt;='Algorithms &amp; Assumptions'!$C$3,INDEX(PLHIV!$H$10:$AB$249,MATCH($B137&amp;"Peds",PLHIV!$F$10:$F$249,0),MATCH(E$7,PLHIV!$H$9:$AC$9,0)),"N/A")</f>
        <v>1000</v>
      </c>
      <c r="F137" s="47">
        <f>IF(F$7&lt;='Algorithms &amp; Assumptions'!$C$3,INDEX(PLHIV!$H$10:$AB$249,MATCH($B137&amp;"Peds",PLHIV!$F$10:$F$249,0),MATCH(F$7,PLHIV!$H$9:$AC$9,0)),"N/A")</f>
        <v>1000</v>
      </c>
      <c r="G137" s="47">
        <f>IF(G$7&lt;='Algorithms &amp; Assumptions'!$C$3,INDEX(PLHIV!$H$10:$AB$249,MATCH($B137&amp;"Peds",PLHIV!$F$10:$F$249,0),MATCH(G$7,PLHIV!$H$9:$AC$9,0)),IF(FORECAST(G$7,D137:F137,D$7:F$7)&gt;0,FORECAST(G$7,D137:F137,D$7:F$7),0))</f>
        <v>1000</v>
      </c>
      <c r="H137" s="47">
        <f>IF(H$7&lt;='Algorithms &amp; Assumptions'!$C$3,INDEX(PLHIV!$H$10:$AB$249,MATCH($B137&amp;"Peds",PLHIV!$F$10:$F$249,0),MATCH(H$7,PLHIV!$H$9:$AC$9,0)),IF(FORECAST(H$7,E137:G137,E$7:G$7)&gt;0,FORECAST(H$7,E137:G137,E$7:G$7),0))</f>
        <v>1000</v>
      </c>
      <c r="I137" s="47">
        <f>IF(I$7&lt;='Algorithms &amp; Assumptions'!$C$3,INDEX(PLHIV!$H$10:$AB$249,MATCH($B137&amp;"Peds",PLHIV!$F$10:$F$249,0),MATCH(I$7,PLHIV!$H$9:$AC$9,0)),IF(FORECAST(I$7,F137:H137,F$7:H$7)&gt;0,FORECAST(I$7,F137:H137,F$7:H$7),0))</f>
        <v>1000</v>
      </c>
      <c r="J137" s="47">
        <f>IF(J$7&lt;='Algorithms &amp; Assumptions'!$C$3,INDEX(PLHIV!$H$10:$AB$249,MATCH($B137&amp;"Peds",PLHIV!$F$10:$F$249,0),MATCH(J$7,PLHIV!$H$9:$AC$9,0)),IF(FORECAST(J$7,G137:I137,G$7:I$7)&gt;0,FORECAST(J$7,G137:I137,G$7:I$7),0))</f>
        <v>1000</v>
      </c>
      <c r="K137" s="47">
        <f>IF(K$7&lt;='Algorithms &amp; Assumptions'!$C$3,INDEX(PLHIV!$H$10:$AB$249,MATCH($B137&amp;"Peds",PLHIV!$F$10:$F$249,0),MATCH(K$7,PLHIV!$H$9:$AC$9,0)),IF(FORECAST(K$7,H137:J137,H$7:J$7)&gt;0,FORECAST(K$7,H137:J137,H$7:J$7),0))</f>
        <v>1000</v>
      </c>
      <c r="L137" s="47">
        <f>IF(L$7&lt;='Algorithms &amp; Assumptions'!$C$3,INDEX(PLHIV!$H$10:$AB$249,MATCH($B137&amp;"Peds",PLHIV!$F$10:$F$249,0),MATCH(L$7,PLHIV!$H$9:$AC$9,0)),IF(FORECAST(L$7,I137:K137,I$7:K$7)&gt;0,FORECAST(L$7,I137:K137,I$7:K$7),0))</f>
        <v>1000</v>
      </c>
      <c r="M137" s="47">
        <f>IF(M$7&lt;='Algorithms &amp; Assumptions'!$C$3,INDEX(PLHIV!$H$10:$AB$249,MATCH($B137&amp;"Peds",PLHIV!$F$10:$F$249,0),MATCH(M$7,PLHIV!$H$9:$AC$9,0)),IF(FORECAST(M$7,J137:L137,J$7:L$7)&gt;0,FORECAST(M$7,J137:L137,J$7:L$7),0))</f>
        <v>1100</v>
      </c>
      <c r="N137" s="47">
        <f>IF(N$7&lt;='Algorithms &amp; Assumptions'!$C$3,INDEX(PLHIV!$H$10:$AB$249,MATCH($B137&amp;"Peds",PLHIV!$F$10:$F$249,0),MATCH(N$7,PLHIV!$H$9:$AC$9,0)),IF(FORECAST(N$7,K137:M137,K$7:M$7)&gt;0,FORECAST(N$7,K137:M137,K$7:M$7),0))</f>
        <v>1100</v>
      </c>
      <c r="O137" s="47">
        <f>IF(O$7&lt;='Algorithms &amp; Assumptions'!$C$3,INDEX(PLHIV!$H$10:$AB$249,MATCH($B137&amp;"Peds",PLHIV!$F$10:$F$249,0),MATCH(O$7,PLHIV!$H$9:$AC$9,0)),IF(FORECAST(O$7,L137:N137,L$7:N$7)&gt;0,FORECAST(O$7,L137:N137,L$7:N$7),0))</f>
        <v>1200</v>
      </c>
      <c r="P137" s="47">
        <f>IF(P$7&lt;='Algorithms &amp; Assumptions'!$C$3,INDEX(PLHIV!$H$10:$AB$249,MATCH($B137&amp;"Peds",PLHIV!$F$10:$F$249,0),MATCH(P$7,PLHIV!$H$9:$AC$9,0)),IF(FORECAST(P$7,M137:O137,M$7:O$7)&gt;0,FORECAST(P$7,M137:O137,M$7:O$7),0))</f>
        <v>1233.3333333333285</v>
      </c>
      <c r="Q137" s="47">
        <f>IF(Q$7&lt;='Algorithms &amp; Assumptions'!$C$3,INDEX(PLHIV!$H$10:$AB$249,MATCH($B137&amp;"Peds",PLHIV!$F$10:$F$249,0),MATCH(Q$7,PLHIV!$H$9:$AC$9,0)),IF(FORECAST(Q$7,N137:P137,N$7:P$7)&gt;0,FORECAST(Q$7,N137:P137,N$7:P$7),0))</f>
        <v>1311.1111111110949</v>
      </c>
      <c r="R137" s="47">
        <f>IF(R$7&lt;='Algorithms &amp; Assumptions'!$C$3,INDEX(PLHIV!$H$10:$AB$249,MATCH($B137&amp;"Peds",PLHIV!$F$10:$F$249,0),MATCH(R$7,PLHIV!$H$9:$AC$9,0)),IF(FORECAST(R$7,O137:Q137,O$7:Q$7)&gt;0,FORECAST(R$7,O137:Q137,O$7:Q$7),0))</f>
        <v>1359.2592592592409</v>
      </c>
      <c r="S137" s="47">
        <f>IF(S$7&lt;='Algorithms &amp; Assumptions'!$C$3,INDEX(PLHIV!$H$10:$AB$249,MATCH($B137&amp;"Peds",PLHIV!$F$10:$F$249,0),MATCH(S$7,PLHIV!$H$9:$AC$9,0)),IF(FORECAST(S$7,P137:R137,P$7:R$7)&gt;0,FORECAST(S$7,P137:R137,P$7:R$7),0))</f>
        <v>1427.1604938271339</v>
      </c>
      <c r="T137" s="47">
        <f>IF(T$7&lt;='Algorithms &amp; Assumptions'!$C$3,INDEX(PLHIV!$H$10:$AB$249,MATCH($B137&amp;"Peds",PLHIV!$F$10:$F$249,0),MATCH(T$7,PLHIV!$H$9:$AC$9,0)),IF(FORECAST(T$7,Q137:S137,Q$7:S$7)&gt;0,FORECAST(T$7,Q137:S137,Q$7:S$7),0))</f>
        <v>1481.8930041151907</v>
      </c>
      <c r="U137" s="47">
        <f>IF(U$7&lt;='Algorithms &amp; Assumptions'!$C$3,INDEX(PLHIV!$H$10:$AB$249,MATCH($B137&amp;"Peds",PLHIV!$F$10:$F$249,0),MATCH(U$7,PLHIV!$H$9:$AC$9,0)),IF(FORECAST(U$7,R137:T137,R$7:T$7)&gt;0,FORECAST(U$7,R137:T137,R$7:T$7),0))</f>
        <v>1545.4046639231383</v>
      </c>
      <c r="V137" s="47">
        <f>IF(V$7&lt;='Algorithms &amp; Assumptions'!$C$3,INDEX(PLHIV!$H$10:$AB$249,MATCH($B137&amp;"Peds",PLHIV!$F$10:$F$249,0),MATCH(V$7,PLHIV!$H$9:$AC$9,0)),IF(FORECAST(V$7,S137:U137,S$7:U$7)&gt;0,FORECAST(V$7,S137:U137,S$7:U$7),0))</f>
        <v>1603.063557384492</v>
      </c>
      <c r="W137" s="47">
        <f>IF(W$7&lt;='Algorithms &amp; Assumptions'!$C$3,INDEX(PLHIV!$H$10:$AB$249,MATCH($B137&amp;"Peds",PLHIV!$F$10:$F$249,0),MATCH(W$7,PLHIV!$H$9:$AC$9,0)),IF(FORECAST(W$7,T137:V137,T$7:V$7)&gt;0,FORECAST(W$7,T137:V137,T$7:V$7),0))</f>
        <v>1664.6242950769083</v>
      </c>
    </row>
    <row r="138" spans="2:23" x14ac:dyDescent="0.35">
      <c r="B138" s="17" t="str">
        <f>Countries!B11</f>
        <v>Belarus</v>
      </c>
      <c r="C138" s="47">
        <f>IF(C$7&lt;='Algorithms &amp; Assumptions'!$C$3,INDEX(PLHIV!$H$10:$AB$249,MATCH($B138&amp;"Peds",PLHIV!$F$10:$F$249,0),MATCH(C$7,PLHIV!$H$9:$AC$9,0)),"N/A")</f>
        <v>100</v>
      </c>
      <c r="D138" s="47">
        <f>IF(D$7&lt;='Algorithms &amp; Assumptions'!$C$3,INDEX(PLHIV!$H$10:$AB$249,MATCH($B138&amp;"Peds",PLHIV!$F$10:$F$249,0),MATCH(D$7,PLHIV!$H$9:$AC$9,0)),"N/A")</f>
        <v>100</v>
      </c>
      <c r="E138" s="47">
        <f>IF(E$7&lt;='Algorithms &amp; Assumptions'!$C$3,INDEX(PLHIV!$H$10:$AB$249,MATCH($B138&amp;"Peds",PLHIV!$F$10:$F$249,0),MATCH(E$7,PLHIV!$H$9:$AC$9,0)),"N/A")</f>
        <v>100</v>
      </c>
      <c r="F138" s="47">
        <f>IF(F$7&lt;='Algorithms &amp; Assumptions'!$C$3,INDEX(PLHIV!$H$10:$AB$249,MATCH($B138&amp;"Peds",PLHIV!$F$10:$F$249,0),MATCH(F$7,PLHIV!$H$9:$AC$9,0)),"N/A")</f>
        <v>100</v>
      </c>
      <c r="G138" s="47">
        <f>IF(G$7&lt;='Algorithms &amp; Assumptions'!$C$3,INDEX(PLHIV!$H$10:$AB$249,MATCH($B138&amp;"Peds",PLHIV!$F$10:$F$249,0),MATCH(G$7,PLHIV!$H$9:$AC$9,0)),IF(FORECAST(G$7,D138:F138,D$7:F$7)&gt;0,FORECAST(G$7,D138:F138,D$7:F$7),0))</f>
        <v>100</v>
      </c>
      <c r="H138" s="47">
        <f>IF(H$7&lt;='Algorithms &amp; Assumptions'!$C$3,INDEX(PLHIV!$H$10:$AB$249,MATCH($B138&amp;"Peds",PLHIV!$F$10:$F$249,0),MATCH(H$7,PLHIV!$H$9:$AC$9,0)),IF(FORECAST(H$7,E138:G138,E$7:G$7)&gt;0,FORECAST(H$7,E138:G138,E$7:G$7),0))</f>
        <v>200</v>
      </c>
      <c r="I138" s="47">
        <f>IF(I$7&lt;='Algorithms &amp; Assumptions'!$C$3,INDEX(PLHIV!$H$10:$AB$249,MATCH($B138&amp;"Peds",PLHIV!$F$10:$F$249,0),MATCH(I$7,PLHIV!$H$9:$AC$9,0)),IF(FORECAST(I$7,F138:H138,F$7:H$7)&gt;0,FORECAST(I$7,F138:H138,F$7:H$7),0))</f>
        <v>200</v>
      </c>
      <c r="J138" s="47">
        <f>IF(J$7&lt;='Algorithms &amp; Assumptions'!$C$3,INDEX(PLHIV!$H$10:$AB$249,MATCH($B138&amp;"Peds",PLHIV!$F$10:$F$249,0),MATCH(J$7,PLHIV!$H$9:$AC$9,0)),IF(FORECAST(J$7,G138:I138,G$7:I$7)&gt;0,FORECAST(J$7,G138:I138,G$7:I$7),0))</f>
        <v>200</v>
      </c>
      <c r="K138" s="47">
        <f>IF(K$7&lt;='Algorithms &amp; Assumptions'!$C$3,INDEX(PLHIV!$H$10:$AB$249,MATCH($B138&amp;"Peds",PLHIV!$F$10:$F$249,0),MATCH(K$7,PLHIV!$H$9:$AC$9,0)),IF(FORECAST(K$7,H138:J138,H$7:J$7)&gt;0,FORECAST(K$7,H138:J138,H$7:J$7),0))</f>
        <v>200</v>
      </c>
      <c r="L138" s="47">
        <f>IF(L$7&lt;='Algorithms &amp; Assumptions'!$C$3,INDEX(PLHIV!$H$10:$AB$249,MATCH($B138&amp;"Peds",PLHIV!$F$10:$F$249,0),MATCH(L$7,PLHIV!$H$9:$AC$9,0)),IF(FORECAST(L$7,I138:K138,I$7:K$7)&gt;0,FORECAST(L$7,I138:K138,I$7:K$7),0))</f>
        <v>200</v>
      </c>
      <c r="M138" s="47">
        <f>IF(M$7&lt;='Algorithms &amp; Assumptions'!$C$3,INDEX(PLHIV!$H$10:$AB$249,MATCH($B138&amp;"Peds",PLHIV!$F$10:$F$249,0),MATCH(M$7,PLHIV!$H$9:$AC$9,0)),IF(FORECAST(M$7,J138:L138,J$7:L$7)&gt;0,FORECAST(M$7,J138:L138,J$7:L$7),0))</f>
        <v>200</v>
      </c>
      <c r="N138" s="47">
        <f>IF(N$7&lt;='Algorithms &amp; Assumptions'!$C$3,INDEX(PLHIV!$H$10:$AB$249,MATCH($B138&amp;"Peds",PLHIV!$F$10:$F$249,0),MATCH(N$7,PLHIV!$H$9:$AC$9,0)),IF(FORECAST(N$7,K138:M138,K$7:M$7)&gt;0,FORECAST(N$7,K138:M138,K$7:M$7),0))</f>
        <v>200</v>
      </c>
      <c r="O138" s="47">
        <f>IF(O$7&lt;='Algorithms &amp; Assumptions'!$C$3,INDEX(PLHIV!$H$10:$AB$249,MATCH($B138&amp;"Peds",PLHIV!$F$10:$F$249,0),MATCH(O$7,PLHIV!$H$9:$AC$9,0)),IF(FORECAST(O$7,L138:N138,L$7:N$7)&gt;0,FORECAST(O$7,L138:N138,L$7:N$7),0))</f>
        <v>200</v>
      </c>
      <c r="P138" s="47">
        <f>IF(P$7&lt;='Algorithms &amp; Assumptions'!$C$3,INDEX(PLHIV!$H$10:$AB$249,MATCH($B138&amp;"Peds",PLHIV!$F$10:$F$249,0),MATCH(P$7,PLHIV!$H$9:$AC$9,0)),IF(FORECAST(P$7,M138:O138,M$7:O$7)&gt;0,FORECAST(P$7,M138:O138,M$7:O$7),0))</f>
        <v>200</v>
      </c>
      <c r="Q138" s="47">
        <f>IF(Q$7&lt;='Algorithms &amp; Assumptions'!$C$3,INDEX(PLHIV!$H$10:$AB$249,MATCH($B138&amp;"Peds",PLHIV!$F$10:$F$249,0),MATCH(Q$7,PLHIV!$H$9:$AC$9,0)),IF(FORECAST(Q$7,N138:P138,N$7:P$7)&gt;0,FORECAST(Q$7,N138:P138,N$7:P$7),0))</f>
        <v>200</v>
      </c>
      <c r="R138" s="47">
        <f>IF(R$7&lt;='Algorithms &amp; Assumptions'!$C$3,INDEX(PLHIV!$H$10:$AB$249,MATCH($B138&amp;"Peds",PLHIV!$F$10:$F$249,0),MATCH(R$7,PLHIV!$H$9:$AC$9,0)),IF(FORECAST(R$7,O138:Q138,O$7:Q$7)&gt;0,FORECAST(R$7,O138:Q138,O$7:Q$7),0))</f>
        <v>200</v>
      </c>
      <c r="S138" s="47">
        <f>IF(S$7&lt;='Algorithms &amp; Assumptions'!$C$3,INDEX(PLHIV!$H$10:$AB$249,MATCH($B138&amp;"Peds",PLHIV!$F$10:$F$249,0),MATCH(S$7,PLHIV!$H$9:$AC$9,0)),IF(FORECAST(S$7,P138:R138,P$7:R$7)&gt;0,FORECAST(S$7,P138:R138,P$7:R$7),0))</f>
        <v>200</v>
      </c>
      <c r="T138" s="47">
        <f>IF(T$7&lt;='Algorithms &amp; Assumptions'!$C$3,INDEX(PLHIV!$H$10:$AB$249,MATCH($B138&amp;"Peds",PLHIV!$F$10:$F$249,0),MATCH(T$7,PLHIV!$H$9:$AC$9,0)),IF(FORECAST(T$7,Q138:S138,Q$7:S$7)&gt;0,FORECAST(T$7,Q138:S138,Q$7:S$7),0))</f>
        <v>200</v>
      </c>
      <c r="U138" s="47">
        <f>IF(U$7&lt;='Algorithms &amp; Assumptions'!$C$3,INDEX(PLHIV!$H$10:$AB$249,MATCH($B138&amp;"Peds",PLHIV!$F$10:$F$249,0),MATCH(U$7,PLHIV!$H$9:$AC$9,0)),IF(FORECAST(U$7,R138:T138,R$7:T$7)&gt;0,FORECAST(U$7,R138:T138,R$7:T$7),0))</f>
        <v>200</v>
      </c>
      <c r="V138" s="47">
        <f>IF(V$7&lt;='Algorithms &amp; Assumptions'!$C$3,INDEX(PLHIV!$H$10:$AB$249,MATCH($B138&amp;"Peds",PLHIV!$F$10:$F$249,0),MATCH(V$7,PLHIV!$H$9:$AC$9,0)),IF(FORECAST(V$7,S138:U138,S$7:U$7)&gt;0,FORECAST(V$7,S138:U138,S$7:U$7),0))</f>
        <v>200</v>
      </c>
      <c r="W138" s="47">
        <f>IF(W$7&lt;='Algorithms &amp; Assumptions'!$C$3,INDEX(PLHIV!$H$10:$AB$249,MATCH($B138&amp;"Peds",PLHIV!$F$10:$F$249,0),MATCH(W$7,PLHIV!$H$9:$AC$9,0)),IF(FORECAST(W$7,T138:V138,T$7:V$7)&gt;0,FORECAST(W$7,T138:V138,T$7:V$7),0))</f>
        <v>200</v>
      </c>
    </row>
    <row r="139" spans="2:23" x14ac:dyDescent="0.35">
      <c r="B139" s="17" t="str">
        <f>Countries!B12</f>
        <v>Belize</v>
      </c>
      <c r="C139" s="47">
        <f>IF(C$7&lt;='Algorithms &amp; Assumptions'!$C$3,INDEX(PLHIV!$H$10:$AB$249,MATCH($B139&amp;"Peds",PLHIV!$F$10:$F$249,0),MATCH(C$7,PLHIV!$H$9:$AC$9,0)),"N/A")</f>
        <v>100</v>
      </c>
      <c r="D139" s="47">
        <f>IF(D$7&lt;='Algorithms &amp; Assumptions'!$C$3,INDEX(PLHIV!$H$10:$AB$249,MATCH($B139&amp;"Peds",PLHIV!$F$10:$F$249,0),MATCH(D$7,PLHIV!$H$9:$AC$9,0)),"N/A")</f>
        <v>100</v>
      </c>
      <c r="E139" s="47">
        <f>IF(E$7&lt;='Algorithms &amp; Assumptions'!$C$3,INDEX(PLHIV!$H$10:$AB$249,MATCH($B139&amp;"Peds",PLHIV!$F$10:$F$249,0),MATCH(E$7,PLHIV!$H$9:$AC$9,0)),"N/A")</f>
        <v>100</v>
      </c>
      <c r="F139" s="47">
        <f>IF(F$7&lt;='Algorithms &amp; Assumptions'!$C$3,INDEX(PLHIV!$H$10:$AB$249,MATCH($B139&amp;"Peds",PLHIV!$F$10:$F$249,0),MATCH(F$7,PLHIV!$H$9:$AC$9,0)),"N/A")</f>
        <v>200</v>
      </c>
      <c r="G139" s="47">
        <f>IF(G$7&lt;='Algorithms &amp; Assumptions'!$C$3,INDEX(PLHIV!$H$10:$AB$249,MATCH($B139&amp;"Peds",PLHIV!$F$10:$F$249,0),MATCH(G$7,PLHIV!$H$9:$AC$9,0)),IF(FORECAST(G$7,D139:F139,D$7:F$7)&gt;0,FORECAST(G$7,D139:F139,D$7:F$7),0))</f>
        <v>100</v>
      </c>
      <c r="H139" s="47">
        <f>IF(H$7&lt;='Algorithms &amp; Assumptions'!$C$3,INDEX(PLHIV!$H$10:$AB$249,MATCH($B139&amp;"Peds",PLHIV!$F$10:$F$249,0),MATCH(H$7,PLHIV!$H$9:$AC$9,0)),IF(FORECAST(H$7,E139:G139,E$7:G$7)&gt;0,FORECAST(H$7,E139:G139,E$7:G$7),0))</f>
        <v>100</v>
      </c>
      <c r="I139" s="47">
        <f>IF(I$7&lt;='Algorithms &amp; Assumptions'!$C$3,INDEX(PLHIV!$H$10:$AB$249,MATCH($B139&amp;"Peds",PLHIV!$F$10:$F$249,0),MATCH(I$7,PLHIV!$H$9:$AC$9,0)),IF(FORECAST(I$7,F139:H139,F$7:H$7)&gt;0,FORECAST(I$7,F139:H139,F$7:H$7),0))</f>
        <v>100</v>
      </c>
      <c r="J139" s="47">
        <f>IF(J$7&lt;='Algorithms &amp; Assumptions'!$C$3,INDEX(PLHIV!$H$10:$AB$249,MATCH($B139&amp;"Peds",PLHIV!$F$10:$F$249,0),MATCH(J$7,PLHIV!$H$9:$AC$9,0)),IF(FORECAST(J$7,G139:I139,G$7:I$7)&gt;0,FORECAST(J$7,G139:I139,G$7:I$7),0))</f>
        <v>100</v>
      </c>
      <c r="K139" s="47">
        <f>IF(K$7&lt;='Algorithms &amp; Assumptions'!$C$3,INDEX(PLHIV!$H$10:$AB$249,MATCH($B139&amp;"Peds",PLHIV!$F$10:$F$249,0),MATCH(K$7,PLHIV!$H$9:$AC$9,0)),IF(FORECAST(K$7,H139:J139,H$7:J$7)&gt;0,FORECAST(K$7,H139:J139,H$7:J$7),0))</f>
        <v>100</v>
      </c>
      <c r="L139" s="47">
        <f>IF(L$7&lt;='Algorithms &amp; Assumptions'!$C$3,INDEX(PLHIV!$H$10:$AB$249,MATCH($B139&amp;"Peds",PLHIV!$F$10:$F$249,0),MATCH(L$7,PLHIV!$H$9:$AC$9,0)),IF(FORECAST(L$7,I139:K139,I$7:K$7)&gt;0,FORECAST(L$7,I139:K139,I$7:K$7),0))</f>
        <v>100</v>
      </c>
      <c r="M139" s="47">
        <f>IF(M$7&lt;='Algorithms &amp; Assumptions'!$C$3,INDEX(PLHIV!$H$10:$AB$249,MATCH($B139&amp;"Peds",PLHIV!$F$10:$F$249,0),MATCH(M$7,PLHIV!$H$9:$AC$9,0)),IF(FORECAST(M$7,J139:L139,J$7:L$7)&gt;0,FORECAST(M$7,J139:L139,J$7:L$7),0))</f>
        <v>100</v>
      </c>
      <c r="N139" s="47">
        <f>IF(N$7&lt;='Algorithms &amp; Assumptions'!$C$3,INDEX(PLHIV!$H$10:$AB$249,MATCH($B139&amp;"Peds",PLHIV!$F$10:$F$249,0),MATCH(N$7,PLHIV!$H$9:$AC$9,0)),IF(FORECAST(N$7,K139:M139,K$7:M$7)&gt;0,FORECAST(N$7,K139:M139,K$7:M$7),0))</f>
        <v>100</v>
      </c>
      <c r="O139" s="47">
        <f>IF(O$7&lt;='Algorithms &amp; Assumptions'!$C$3,INDEX(PLHIV!$H$10:$AB$249,MATCH($B139&amp;"Peds",PLHIV!$F$10:$F$249,0),MATCH(O$7,PLHIV!$H$9:$AC$9,0)),IF(FORECAST(O$7,L139:N139,L$7:N$7)&gt;0,FORECAST(O$7,L139:N139,L$7:N$7),0))</f>
        <v>100</v>
      </c>
      <c r="P139" s="47">
        <f>IF(P$7&lt;='Algorithms &amp; Assumptions'!$C$3,INDEX(PLHIV!$H$10:$AB$249,MATCH($B139&amp;"Peds",PLHIV!$F$10:$F$249,0),MATCH(P$7,PLHIV!$H$9:$AC$9,0)),IF(FORECAST(P$7,M139:O139,M$7:O$7)&gt;0,FORECAST(P$7,M139:O139,M$7:O$7),0))</f>
        <v>100</v>
      </c>
      <c r="Q139" s="47">
        <f>IF(Q$7&lt;='Algorithms &amp; Assumptions'!$C$3,INDEX(PLHIV!$H$10:$AB$249,MATCH($B139&amp;"Peds",PLHIV!$F$10:$F$249,0),MATCH(Q$7,PLHIV!$H$9:$AC$9,0)),IF(FORECAST(Q$7,N139:P139,N$7:P$7)&gt;0,FORECAST(Q$7,N139:P139,N$7:P$7),0))</f>
        <v>100</v>
      </c>
      <c r="R139" s="47">
        <f>IF(R$7&lt;='Algorithms &amp; Assumptions'!$C$3,INDEX(PLHIV!$H$10:$AB$249,MATCH($B139&amp;"Peds",PLHIV!$F$10:$F$249,0),MATCH(R$7,PLHIV!$H$9:$AC$9,0)),IF(FORECAST(R$7,O139:Q139,O$7:Q$7)&gt;0,FORECAST(R$7,O139:Q139,O$7:Q$7),0))</f>
        <v>100</v>
      </c>
      <c r="S139" s="47">
        <f>IF(S$7&lt;='Algorithms &amp; Assumptions'!$C$3,INDEX(PLHIV!$H$10:$AB$249,MATCH($B139&amp;"Peds",PLHIV!$F$10:$F$249,0),MATCH(S$7,PLHIV!$H$9:$AC$9,0)),IF(FORECAST(S$7,P139:R139,P$7:R$7)&gt;0,FORECAST(S$7,P139:R139,P$7:R$7),0))</f>
        <v>100</v>
      </c>
      <c r="T139" s="47">
        <f>IF(T$7&lt;='Algorithms &amp; Assumptions'!$C$3,INDEX(PLHIV!$H$10:$AB$249,MATCH($B139&amp;"Peds",PLHIV!$F$10:$F$249,0),MATCH(T$7,PLHIV!$H$9:$AC$9,0)),IF(FORECAST(T$7,Q139:S139,Q$7:S$7)&gt;0,FORECAST(T$7,Q139:S139,Q$7:S$7),0))</f>
        <v>100</v>
      </c>
      <c r="U139" s="47">
        <f>IF(U$7&lt;='Algorithms &amp; Assumptions'!$C$3,INDEX(PLHIV!$H$10:$AB$249,MATCH($B139&amp;"Peds",PLHIV!$F$10:$F$249,0),MATCH(U$7,PLHIV!$H$9:$AC$9,0)),IF(FORECAST(U$7,R139:T139,R$7:T$7)&gt;0,FORECAST(U$7,R139:T139,R$7:T$7),0))</f>
        <v>100</v>
      </c>
      <c r="V139" s="47">
        <f>IF(V$7&lt;='Algorithms &amp; Assumptions'!$C$3,INDEX(PLHIV!$H$10:$AB$249,MATCH($B139&amp;"Peds",PLHIV!$F$10:$F$249,0),MATCH(V$7,PLHIV!$H$9:$AC$9,0)),IF(FORECAST(V$7,S139:U139,S$7:U$7)&gt;0,FORECAST(V$7,S139:U139,S$7:U$7),0))</f>
        <v>100</v>
      </c>
      <c r="W139" s="47">
        <f>IF(W$7&lt;='Algorithms &amp; Assumptions'!$C$3,INDEX(PLHIV!$H$10:$AB$249,MATCH($B139&amp;"Peds",PLHIV!$F$10:$F$249,0),MATCH(W$7,PLHIV!$H$9:$AC$9,0)),IF(FORECAST(W$7,T139:V139,T$7:V$7)&gt;0,FORECAST(W$7,T139:V139,T$7:V$7),0))</f>
        <v>100</v>
      </c>
    </row>
    <row r="140" spans="2:23" x14ac:dyDescent="0.35">
      <c r="B140" s="17" t="str">
        <f>Countries!B13</f>
        <v>Benin</v>
      </c>
      <c r="C140" s="47">
        <f>IF(C$7&lt;='Algorithms &amp; Assumptions'!$C$3,INDEX(PLHIV!$H$10:$AB$249,MATCH($B140&amp;"Peds",PLHIV!$F$10:$F$249,0),MATCH(C$7,PLHIV!$H$9:$AC$9,0)),"N/A")</f>
        <v>13000</v>
      </c>
      <c r="D140" s="47">
        <f>IF(D$7&lt;='Algorithms &amp; Assumptions'!$C$3,INDEX(PLHIV!$H$10:$AB$249,MATCH($B140&amp;"Peds",PLHIV!$F$10:$F$249,0),MATCH(D$7,PLHIV!$H$9:$AC$9,0)),"N/A")</f>
        <v>13000</v>
      </c>
      <c r="E140" s="47">
        <f>IF(E$7&lt;='Algorithms &amp; Assumptions'!$C$3,INDEX(PLHIV!$H$10:$AB$249,MATCH($B140&amp;"Peds",PLHIV!$F$10:$F$249,0),MATCH(E$7,PLHIV!$H$9:$AC$9,0)),"N/A")</f>
        <v>12000</v>
      </c>
      <c r="F140" s="47">
        <f>IF(F$7&lt;='Algorithms &amp; Assumptions'!$C$3,INDEX(PLHIV!$H$10:$AB$249,MATCH($B140&amp;"Peds",PLHIV!$F$10:$F$249,0),MATCH(F$7,PLHIV!$H$9:$AC$9,0)),"N/A")</f>
        <v>12000</v>
      </c>
      <c r="G140" s="47">
        <f>IF(G$7&lt;='Algorithms &amp; Assumptions'!$C$3,INDEX(PLHIV!$H$10:$AB$249,MATCH($B140&amp;"Peds",PLHIV!$F$10:$F$249,0),MATCH(G$7,PLHIV!$H$9:$AC$9,0)),IF(FORECAST(G$7,D140:F140,D$7:F$7)&gt;0,FORECAST(G$7,D140:F140,D$7:F$7),0))</f>
        <v>12000</v>
      </c>
      <c r="H140" s="47">
        <f>IF(H$7&lt;='Algorithms &amp; Assumptions'!$C$3,INDEX(PLHIV!$H$10:$AB$249,MATCH($B140&amp;"Peds",PLHIV!$F$10:$F$249,0),MATCH(H$7,PLHIV!$H$9:$AC$9,0)),IF(FORECAST(H$7,E140:G140,E$7:G$7)&gt;0,FORECAST(H$7,E140:G140,E$7:G$7),0))</f>
        <v>12000</v>
      </c>
      <c r="I140" s="47">
        <f>IF(I$7&lt;='Algorithms &amp; Assumptions'!$C$3,INDEX(PLHIV!$H$10:$AB$249,MATCH($B140&amp;"Peds",PLHIV!$F$10:$F$249,0),MATCH(I$7,PLHIV!$H$9:$AC$9,0)),IF(FORECAST(I$7,F140:H140,F$7:H$7)&gt;0,FORECAST(I$7,F140:H140,F$7:H$7),0))</f>
        <v>11000</v>
      </c>
      <c r="J140" s="47">
        <f>IF(J$7&lt;='Algorithms &amp; Assumptions'!$C$3,INDEX(PLHIV!$H$10:$AB$249,MATCH($B140&amp;"Peds",PLHIV!$F$10:$F$249,0),MATCH(J$7,PLHIV!$H$9:$AC$9,0)),IF(FORECAST(J$7,G140:I140,G$7:I$7)&gt;0,FORECAST(J$7,G140:I140,G$7:I$7),0))</f>
        <v>11000</v>
      </c>
      <c r="K140" s="47">
        <f>IF(K$7&lt;='Algorithms &amp; Assumptions'!$C$3,INDEX(PLHIV!$H$10:$AB$249,MATCH($B140&amp;"Peds",PLHIV!$F$10:$F$249,0),MATCH(K$7,PLHIV!$H$9:$AC$9,0)),IF(FORECAST(K$7,H140:J140,H$7:J$7)&gt;0,FORECAST(K$7,H140:J140,H$7:J$7),0))</f>
        <v>10000</v>
      </c>
      <c r="L140" s="47">
        <f>IF(L$7&lt;='Algorithms &amp; Assumptions'!$C$3,INDEX(PLHIV!$H$10:$AB$249,MATCH($B140&amp;"Peds",PLHIV!$F$10:$F$249,0),MATCH(L$7,PLHIV!$H$9:$AC$9,0)),IF(FORECAST(L$7,I140:K140,I$7:K$7)&gt;0,FORECAST(L$7,I140:K140,I$7:K$7),0))</f>
        <v>9600</v>
      </c>
      <c r="M140" s="47">
        <f>IF(M$7&lt;='Algorithms &amp; Assumptions'!$C$3,INDEX(PLHIV!$H$10:$AB$249,MATCH($B140&amp;"Peds",PLHIV!$F$10:$F$249,0),MATCH(M$7,PLHIV!$H$9:$AC$9,0)),IF(FORECAST(M$7,J140:L140,J$7:L$7)&gt;0,FORECAST(M$7,J140:L140,J$7:L$7),0))</f>
        <v>9000</v>
      </c>
      <c r="N140" s="47">
        <f>IF(N$7&lt;='Algorithms &amp; Assumptions'!$C$3,INDEX(PLHIV!$H$10:$AB$249,MATCH($B140&amp;"Peds",PLHIV!$F$10:$F$249,0),MATCH(N$7,PLHIV!$H$9:$AC$9,0)),IF(FORECAST(N$7,K140:M140,K$7:M$7)&gt;0,FORECAST(N$7,K140:M140,K$7:M$7),0))</f>
        <v>8500</v>
      </c>
      <c r="O140" s="47">
        <f>IF(O$7&lt;='Algorithms &amp; Assumptions'!$C$3,INDEX(PLHIV!$H$10:$AB$249,MATCH($B140&amp;"Peds",PLHIV!$F$10:$F$249,0),MATCH(O$7,PLHIV!$H$9:$AC$9,0)),IF(FORECAST(O$7,L140:N140,L$7:N$7)&gt;0,FORECAST(O$7,L140:N140,L$7:N$7),0))</f>
        <v>7900</v>
      </c>
      <c r="P140" s="47">
        <f>IF(P$7&lt;='Algorithms &amp; Assumptions'!$C$3,INDEX(PLHIV!$H$10:$AB$249,MATCH($B140&amp;"Peds",PLHIV!$F$10:$F$249,0),MATCH(P$7,PLHIV!$H$9:$AC$9,0)),IF(FORECAST(P$7,M140:O140,M$7:O$7)&gt;0,FORECAST(P$7,M140:O140,M$7:O$7),0))</f>
        <v>7366.6666666667443</v>
      </c>
      <c r="Q140" s="47">
        <f>IF(Q$7&lt;='Algorithms &amp; Assumptions'!$C$3,INDEX(PLHIV!$H$10:$AB$249,MATCH($B140&amp;"Peds",PLHIV!$F$10:$F$249,0),MATCH(Q$7,PLHIV!$H$9:$AC$9,0)),IF(FORECAST(Q$7,N140:P140,N$7:P$7)&gt;0,FORECAST(Q$7,N140:P140,N$7:P$7),0))</f>
        <v>6788.8888888889924</v>
      </c>
      <c r="R140" s="47">
        <f>IF(R$7&lt;='Algorithms &amp; Assumptions'!$C$3,INDEX(PLHIV!$H$10:$AB$249,MATCH($B140&amp;"Peds",PLHIV!$F$10:$F$249,0),MATCH(R$7,PLHIV!$H$9:$AC$9,0)),IF(FORECAST(R$7,O140:Q140,O$7:Q$7)&gt;0,FORECAST(R$7,O140:Q140,O$7:Q$7),0))</f>
        <v>6240.7407407409046</v>
      </c>
      <c r="S140" s="47">
        <f>IF(S$7&lt;='Algorithms &amp; Assumptions'!$C$3,INDEX(PLHIV!$H$10:$AB$249,MATCH($B140&amp;"Peds",PLHIV!$F$10:$F$249,0),MATCH(S$7,PLHIV!$H$9:$AC$9,0)),IF(FORECAST(S$7,P140:R140,P$7:R$7)&gt;0,FORECAST(S$7,P140:R140,P$7:R$7),0))</f>
        <v>5672.8395061730407</v>
      </c>
      <c r="T140" s="47">
        <f>IF(T$7&lt;='Algorithms &amp; Assumptions'!$C$3,INDEX(PLHIV!$H$10:$AB$249,MATCH($B140&amp;"Peds",PLHIV!$F$10:$F$249,0),MATCH(T$7,PLHIV!$H$9:$AC$9,0)),IF(FORECAST(T$7,Q140:S140,Q$7:S$7)&gt;0,FORECAST(T$7,Q140:S140,Q$7:S$7),0))</f>
        <v>5118.1069958850276</v>
      </c>
      <c r="U140" s="47">
        <f>IF(U$7&lt;='Algorithms &amp; Assumptions'!$C$3,INDEX(PLHIV!$H$10:$AB$249,MATCH($B140&amp;"Peds",PLHIV!$F$10:$F$249,0),MATCH(U$7,PLHIV!$H$9:$AC$9,0)),IF(FORECAST(U$7,R140:T140,R$7:T$7)&gt;0,FORECAST(U$7,R140:T140,R$7:T$7),0))</f>
        <v>4554.5953360770363</v>
      </c>
      <c r="V140" s="47">
        <f>IF(V$7&lt;='Algorithms &amp; Assumptions'!$C$3,INDEX(PLHIV!$H$10:$AB$249,MATCH($B140&amp;"Peds",PLHIV!$F$10:$F$249,0),MATCH(V$7,PLHIV!$H$9:$AC$9,0)),IF(FORECAST(V$7,S140:U140,S$7:U$7)&gt;0,FORECAST(V$7,S140:U140,S$7:U$7),0))</f>
        <v>3996.93644261593</v>
      </c>
      <c r="W140" s="47">
        <f>IF(W$7&lt;='Algorithms &amp; Assumptions'!$C$3,INDEX(PLHIV!$H$10:$AB$249,MATCH($B140&amp;"Peds",PLHIV!$F$10:$F$249,0),MATCH(W$7,PLHIV!$H$9:$AC$9,0)),IF(FORECAST(W$7,T140:V140,T$7:V$7)&gt;0,FORECAST(W$7,T140:V140,T$7:V$7),0))</f>
        <v>3435.3757049236447</v>
      </c>
    </row>
    <row r="141" spans="2:23" x14ac:dyDescent="0.35">
      <c r="B141" s="17" t="str">
        <f>Countries!B14</f>
        <v>Bhutan</v>
      </c>
      <c r="C141" s="47">
        <f>IF(C$7&lt;='Algorithms &amp; Assumptions'!$C$3,INDEX(PLHIV!$H$10:$AB$249,MATCH($B141&amp;"Peds",PLHIV!$F$10:$F$249,0),MATCH(C$7,PLHIV!$H$9:$AC$9,0)),"N/A")</f>
        <v>0</v>
      </c>
      <c r="D141" s="47">
        <f>IF(D$7&lt;='Algorithms &amp; Assumptions'!$C$3,INDEX(PLHIV!$H$10:$AB$249,MATCH($B141&amp;"Peds",PLHIV!$F$10:$F$249,0),MATCH(D$7,PLHIV!$H$9:$AC$9,0)),"N/A")</f>
        <v>0</v>
      </c>
      <c r="E141" s="47">
        <f>IF(E$7&lt;='Algorithms &amp; Assumptions'!$C$3,INDEX(PLHIV!$H$10:$AB$249,MATCH($B141&amp;"Peds",PLHIV!$F$10:$F$249,0),MATCH(E$7,PLHIV!$H$9:$AC$9,0)),"N/A")</f>
        <v>0</v>
      </c>
      <c r="F141" s="47">
        <f>IF(F$7&lt;='Algorithms &amp; Assumptions'!$C$3,INDEX(PLHIV!$H$10:$AB$249,MATCH($B141&amp;"Peds",PLHIV!$F$10:$F$249,0),MATCH(F$7,PLHIV!$H$9:$AC$9,0)),"N/A")</f>
        <v>0</v>
      </c>
      <c r="G141" s="47">
        <f>IF(G$7&lt;='Algorithms &amp; Assumptions'!$C$3,INDEX(PLHIV!$H$10:$AB$249,MATCH($B141&amp;"Peds",PLHIV!$F$10:$F$249,0),MATCH(G$7,PLHIV!$H$9:$AC$9,0)),IF(FORECAST(G$7,D141:F141,D$7:F$7)&gt;0,FORECAST(G$7,D141:F141,D$7:F$7),0))</f>
        <v>0</v>
      </c>
      <c r="H141" s="47">
        <f>IF(H$7&lt;='Algorithms &amp; Assumptions'!$C$3,INDEX(PLHIV!$H$10:$AB$249,MATCH($B141&amp;"Peds",PLHIV!$F$10:$F$249,0),MATCH(H$7,PLHIV!$H$9:$AC$9,0)),IF(FORECAST(H$7,E141:G141,E$7:G$7)&gt;0,FORECAST(H$7,E141:G141,E$7:G$7),0))</f>
        <v>0</v>
      </c>
      <c r="I141" s="47">
        <f>IF(I$7&lt;='Algorithms &amp; Assumptions'!$C$3,INDEX(PLHIV!$H$10:$AB$249,MATCH($B141&amp;"Peds",PLHIV!$F$10:$F$249,0),MATCH(I$7,PLHIV!$H$9:$AC$9,0)),IF(FORECAST(I$7,F141:H141,F$7:H$7)&gt;0,FORECAST(I$7,F141:H141,F$7:H$7),0))</f>
        <v>0</v>
      </c>
      <c r="J141" s="47">
        <f>IF(J$7&lt;='Algorithms &amp; Assumptions'!$C$3,INDEX(PLHIV!$H$10:$AB$249,MATCH($B141&amp;"Peds",PLHIV!$F$10:$F$249,0),MATCH(J$7,PLHIV!$H$9:$AC$9,0)),IF(FORECAST(J$7,G141:I141,G$7:I$7)&gt;0,FORECAST(J$7,G141:I141,G$7:I$7),0))</f>
        <v>0</v>
      </c>
      <c r="K141" s="47">
        <f>IF(K$7&lt;='Algorithms &amp; Assumptions'!$C$3,INDEX(PLHIV!$H$10:$AB$249,MATCH($B141&amp;"Peds",PLHIV!$F$10:$F$249,0),MATCH(K$7,PLHIV!$H$9:$AC$9,0)),IF(FORECAST(K$7,H141:J141,H$7:J$7)&gt;0,FORECAST(K$7,H141:J141,H$7:J$7),0))</f>
        <v>0</v>
      </c>
      <c r="L141" s="47">
        <f>IF(L$7&lt;='Algorithms &amp; Assumptions'!$C$3,INDEX(PLHIV!$H$10:$AB$249,MATCH($B141&amp;"Peds",PLHIV!$F$10:$F$249,0),MATCH(L$7,PLHIV!$H$9:$AC$9,0)),IF(FORECAST(L$7,I141:K141,I$7:K$7)&gt;0,FORECAST(L$7,I141:K141,I$7:K$7),0))</f>
        <v>0</v>
      </c>
      <c r="M141" s="47">
        <f>IF(M$7&lt;='Algorithms &amp; Assumptions'!$C$3,INDEX(PLHIV!$H$10:$AB$249,MATCH($B141&amp;"Peds",PLHIV!$F$10:$F$249,0),MATCH(M$7,PLHIV!$H$9:$AC$9,0)),IF(FORECAST(M$7,J141:L141,J$7:L$7)&gt;0,FORECAST(M$7,J141:L141,J$7:L$7),0))</f>
        <v>0</v>
      </c>
      <c r="N141" s="47">
        <f>IF(N$7&lt;='Algorithms &amp; Assumptions'!$C$3,INDEX(PLHIV!$H$10:$AB$249,MATCH($B141&amp;"Peds",PLHIV!$F$10:$F$249,0),MATCH(N$7,PLHIV!$H$9:$AC$9,0)),IF(FORECAST(N$7,K141:M141,K$7:M$7)&gt;0,FORECAST(N$7,K141:M141,K$7:M$7),0))</f>
        <v>0</v>
      </c>
      <c r="O141" s="47">
        <f>IF(O$7&lt;='Algorithms &amp; Assumptions'!$C$3,INDEX(PLHIV!$H$10:$AB$249,MATCH($B141&amp;"Peds",PLHIV!$F$10:$F$249,0),MATCH(O$7,PLHIV!$H$9:$AC$9,0)),IF(FORECAST(O$7,L141:N141,L$7:N$7)&gt;0,FORECAST(O$7,L141:N141,L$7:N$7),0))</f>
        <v>0</v>
      </c>
      <c r="P141" s="47">
        <f>IF(P$7&lt;='Algorithms &amp; Assumptions'!$C$3,INDEX(PLHIV!$H$10:$AB$249,MATCH($B141&amp;"Peds",PLHIV!$F$10:$F$249,0),MATCH(P$7,PLHIV!$H$9:$AC$9,0)),IF(FORECAST(P$7,M141:O141,M$7:O$7)&gt;0,FORECAST(P$7,M141:O141,M$7:O$7),0))</f>
        <v>0</v>
      </c>
      <c r="Q141" s="47">
        <f>IF(Q$7&lt;='Algorithms &amp; Assumptions'!$C$3,INDEX(PLHIV!$H$10:$AB$249,MATCH($B141&amp;"Peds",PLHIV!$F$10:$F$249,0),MATCH(Q$7,PLHIV!$H$9:$AC$9,0)),IF(FORECAST(Q$7,N141:P141,N$7:P$7)&gt;0,FORECAST(Q$7,N141:P141,N$7:P$7),0))</f>
        <v>0</v>
      </c>
      <c r="R141" s="47">
        <f>IF(R$7&lt;='Algorithms &amp; Assumptions'!$C$3,INDEX(PLHIV!$H$10:$AB$249,MATCH($B141&amp;"Peds",PLHIV!$F$10:$F$249,0),MATCH(R$7,PLHIV!$H$9:$AC$9,0)),IF(FORECAST(R$7,O141:Q141,O$7:Q$7)&gt;0,FORECAST(R$7,O141:Q141,O$7:Q$7),0))</f>
        <v>0</v>
      </c>
      <c r="S141" s="47">
        <f>IF(S$7&lt;='Algorithms &amp; Assumptions'!$C$3,INDEX(PLHIV!$H$10:$AB$249,MATCH($B141&amp;"Peds",PLHIV!$F$10:$F$249,0),MATCH(S$7,PLHIV!$H$9:$AC$9,0)),IF(FORECAST(S$7,P141:R141,P$7:R$7)&gt;0,FORECAST(S$7,P141:R141,P$7:R$7),0))</f>
        <v>0</v>
      </c>
      <c r="T141" s="47">
        <f>IF(T$7&lt;='Algorithms &amp; Assumptions'!$C$3,INDEX(PLHIV!$H$10:$AB$249,MATCH($B141&amp;"Peds",PLHIV!$F$10:$F$249,0),MATCH(T$7,PLHIV!$H$9:$AC$9,0)),IF(FORECAST(T$7,Q141:S141,Q$7:S$7)&gt;0,FORECAST(T$7,Q141:S141,Q$7:S$7),0))</f>
        <v>0</v>
      </c>
      <c r="U141" s="47">
        <f>IF(U$7&lt;='Algorithms &amp; Assumptions'!$C$3,INDEX(PLHIV!$H$10:$AB$249,MATCH($B141&amp;"Peds",PLHIV!$F$10:$F$249,0),MATCH(U$7,PLHIV!$H$9:$AC$9,0)),IF(FORECAST(U$7,R141:T141,R$7:T$7)&gt;0,FORECAST(U$7,R141:T141,R$7:T$7),0))</f>
        <v>0</v>
      </c>
      <c r="V141" s="47">
        <f>IF(V$7&lt;='Algorithms &amp; Assumptions'!$C$3,INDEX(PLHIV!$H$10:$AB$249,MATCH($B141&amp;"Peds",PLHIV!$F$10:$F$249,0),MATCH(V$7,PLHIV!$H$9:$AC$9,0)),IF(FORECAST(V$7,S141:U141,S$7:U$7)&gt;0,FORECAST(V$7,S141:U141,S$7:U$7),0))</f>
        <v>0</v>
      </c>
      <c r="W141" s="47">
        <f>IF(W$7&lt;='Algorithms &amp; Assumptions'!$C$3,INDEX(PLHIV!$H$10:$AB$249,MATCH($B141&amp;"Peds",PLHIV!$F$10:$F$249,0),MATCH(W$7,PLHIV!$H$9:$AC$9,0)),IF(FORECAST(W$7,T141:V141,T$7:V$7)&gt;0,FORECAST(W$7,T141:V141,T$7:V$7),0))</f>
        <v>0</v>
      </c>
    </row>
    <row r="142" spans="2:23" x14ac:dyDescent="0.35">
      <c r="B142" s="17" t="str">
        <f>Countries!B15</f>
        <v>Bolivia</v>
      </c>
      <c r="C142" s="47">
        <f>IF(C$7&lt;='Algorithms &amp; Assumptions'!$C$3,INDEX(PLHIV!$H$10:$AB$249,MATCH($B142&amp;"Peds",PLHIV!$F$10:$F$249,0),MATCH(C$7,PLHIV!$H$9:$AC$9,0)),"N/A")</f>
        <v>1100</v>
      </c>
      <c r="D142" s="47">
        <f>IF(D$7&lt;='Algorithms &amp; Assumptions'!$C$3,INDEX(PLHIV!$H$10:$AB$249,MATCH($B142&amp;"Peds",PLHIV!$F$10:$F$249,0),MATCH(D$7,PLHIV!$H$9:$AC$9,0)),"N/A")</f>
        <v>1100</v>
      </c>
      <c r="E142" s="47">
        <f>IF(E$7&lt;='Algorithms &amp; Assumptions'!$C$3,INDEX(PLHIV!$H$10:$AB$249,MATCH($B142&amp;"Peds",PLHIV!$F$10:$F$249,0),MATCH(E$7,PLHIV!$H$9:$AC$9,0)),"N/A")</f>
        <v>1100</v>
      </c>
      <c r="F142" s="47">
        <f>IF(F$7&lt;='Algorithms &amp; Assumptions'!$C$3,INDEX(PLHIV!$H$10:$AB$249,MATCH($B142&amp;"Peds",PLHIV!$F$10:$F$249,0),MATCH(F$7,PLHIV!$H$9:$AC$9,0)),"N/A")</f>
        <v>1100</v>
      </c>
      <c r="G142" s="47">
        <f>IF(G$7&lt;='Algorithms &amp; Assumptions'!$C$3,INDEX(PLHIV!$H$10:$AB$249,MATCH($B142&amp;"Peds",PLHIV!$F$10:$F$249,0),MATCH(G$7,PLHIV!$H$9:$AC$9,0)),IF(FORECAST(G$7,D142:F142,D$7:F$7)&gt;0,FORECAST(G$7,D142:F142,D$7:F$7),0))</f>
        <v>1100</v>
      </c>
      <c r="H142" s="47">
        <f>IF(H$7&lt;='Algorithms &amp; Assumptions'!$C$3,INDEX(PLHIV!$H$10:$AB$249,MATCH($B142&amp;"Peds",PLHIV!$F$10:$F$249,0),MATCH(H$7,PLHIV!$H$9:$AC$9,0)),IF(FORECAST(H$7,E142:G142,E$7:G$7)&gt;0,FORECAST(H$7,E142:G142,E$7:G$7),0))</f>
        <v>1000</v>
      </c>
      <c r="I142" s="47">
        <f>IF(I$7&lt;='Algorithms &amp; Assumptions'!$C$3,INDEX(PLHIV!$H$10:$AB$249,MATCH($B142&amp;"Peds",PLHIV!$F$10:$F$249,0),MATCH(I$7,PLHIV!$H$9:$AC$9,0)),IF(FORECAST(I$7,F142:H142,F$7:H$7)&gt;0,FORECAST(I$7,F142:H142,F$7:H$7),0))</f>
        <v>1000</v>
      </c>
      <c r="J142" s="47">
        <f>IF(J$7&lt;='Algorithms &amp; Assumptions'!$C$3,INDEX(PLHIV!$H$10:$AB$249,MATCH($B142&amp;"Peds",PLHIV!$F$10:$F$249,0),MATCH(J$7,PLHIV!$H$9:$AC$9,0)),IF(FORECAST(J$7,G142:I142,G$7:I$7)&gt;0,FORECAST(J$7,G142:I142,G$7:I$7),0))</f>
        <v>1000</v>
      </c>
      <c r="K142" s="47">
        <f>IF(K$7&lt;='Algorithms &amp; Assumptions'!$C$3,INDEX(PLHIV!$H$10:$AB$249,MATCH($B142&amp;"Peds",PLHIV!$F$10:$F$249,0),MATCH(K$7,PLHIV!$H$9:$AC$9,0)),IF(FORECAST(K$7,H142:J142,H$7:J$7)&gt;0,FORECAST(K$7,H142:J142,H$7:J$7),0))</f>
        <v>1000</v>
      </c>
      <c r="L142" s="47">
        <f>IF(L$7&lt;='Algorithms &amp; Assumptions'!$C$3,INDEX(PLHIV!$H$10:$AB$249,MATCH($B142&amp;"Peds",PLHIV!$F$10:$F$249,0),MATCH(L$7,PLHIV!$H$9:$AC$9,0)),IF(FORECAST(L$7,I142:K142,I$7:K$7)&gt;0,FORECAST(L$7,I142:K142,I$7:K$7),0))</f>
        <v>1000</v>
      </c>
      <c r="M142" s="47">
        <f>IF(M$7&lt;='Algorithms &amp; Assumptions'!$C$3,INDEX(PLHIV!$H$10:$AB$249,MATCH($B142&amp;"Peds",PLHIV!$F$10:$F$249,0),MATCH(M$7,PLHIV!$H$9:$AC$9,0)),IF(FORECAST(M$7,J142:L142,J$7:L$7)&gt;0,FORECAST(M$7,J142:L142,J$7:L$7),0))</f>
        <v>1000</v>
      </c>
      <c r="N142" s="47">
        <f>IF(N$7&lt;='Algorithms &amp; Assumptions'!$C$3,INDEX(PLHIV!$H$10:$AB$249,MATCH($B142&amp;"Peds",PLHIV!$F$10:$F$249,0),MATCH(N$7,PLHIV!$H$9:$AC$9,0)),IF(FORECAST(N$7,K142:M142,K$7:M$7)&gt;0,FORECAST(N$7,K142:M142,K$7:M$7),0))</f>
        <v>1000</v>
      </c>
      <c r="O142" s="47">
        <f>IF(O$7&lt;='Algorithms &amp; Assumptions'!$C$3,INDEX(PLHIV!$H$10:$AB$249,MATCH($B142&amp;"Peds",PLHIV!$F$10:$F$249,0),MATCH(O$7,PLHIV!$H$9:$AC$9,0)),IF(FORECAST(O$7,L142:N142,L$7:N$7)&gt;0,FORECAST(O$7,L142:N142,L$7:N$7),0))</f>
        <v>1000</v>
      </c>
      <c r="P142" s="47">
        <f>IF(P$7&lt;='Algorithms &amp; Assumptions'!$C$3,INDEX(PLHIV!$H$10:$AB$249,MATCH($B142&amp;"Peds",PLHIV!$F$10:$F$249,0),MATCH(P$7,PLHIV!$H$9:$AC$9,0)),IF(FORECAST(P$7,M142:O142,M$7:O$7)&gt;0,FORECAST(P$7,M142:O142,M$7:O$7),0))</f>
        <v>1000</v>
      </c>
      <c r="Q142" s="47">
        <f>IF(Q$7&lt;='Algorithms &amp; Assumptions'!$C$3,INDEX(PLHIV!$H$10:$AB$249,MATCH($B142&amp;"Peds",PLHIV!$F$10:$F$249,0),MATCH(Q$7,PLHIV!$H$9:$AC$9,0)),IF(FORECAST(Q$7,N142:P142,N$7:P$7)&gt;0,FORECAST(Q$7,N142:P142,N$7:P$7),0))</f>
        <v>1000</v>
      </c>
      <c r="R142" s="47">
        <f>IF(R$7&lt;='Algorithms &amp; Assumptions'!$C$3,INDEX(PLHIV!$H$10:$AB$249,MATCH($B142&amp;"Peds",PLHIV!$F$10:$F$249,0),MATCH(R$7,PLHIV!$H$9:$AC$9,0)),IF(FORECAST(R$7,O142:Q142,O$7:Q$7)&gt;0,FORECAST(R$7,O142:Q142,O$7:Q$7),0))</f>
        <v>1000</v>
      </c>
      <c r="S142" s="47">
        <f>IF(S$7&lt;='Algorithms &amp; Assumptions'!$C$3,INDEX(PLHIV!$H$10:$AB$249,MATCH($B142&amp;"Peds",PLHIV!$F$10:$F$249,0),MATCH(S$7,PLHIV!$H$9:$AC$9,0)),IF(FORECAST(S$7,P142:R142,P$7:R$7)&gt;0,FORECAST(S$7,P142:R142,P$7:R$7),0))</f>
        <v>1000</v>
      </c>
      <c r="T142" s="47">
        <f>IF(T$7&lt;='Algorithms &amp; Assumptions'!$C$3,INDEX(PLHIV!$H$10:$AB$249,MATCH($B142&amp;"Peds",PLHIV!$F$10:$F$249,0),MATCH(T$7,PLHIV!$H$9:$AC$9,0)),IF(FORECAST(T$7,Q142:S142,Q$7:S$7)&gt;0,FORECAST(T$7,Q142:S142,Q$7:S$7),0))</f>
        <v>1000</v>
      </c>
      <c r="U142" s="47">
        <f>IF(U$7&lt;='Algorithms &amp; Assumptions'!$C$3,INDEX(PLHIV!$H$10:$AB$249,MATCH($B142&amp;"Peds",PLHIV!$F$10:$F$249,0),MATCH(U$7,PLHIV!$H$9:$AC$9,0)),IF(FORECAST(U$7,R142:T142,R$7:T$7)&gt;0,FORECAST(U$7,R142:T142,R$7:T$7),0))</f>
        <v>1000</v>
      </c>
      <c r="V142" s="47">
        <f>IF(V$7&lt;='Algorithms &amp; Assumptions'!$C$3,INDEX(PLHIV!$H$10:$AB$249,MATCH($B142&amp;"Peds",PLHIV!$F$10:$F$249,0),MATCH(V$7,PLHIV!$H$9:$AC$9,0)),IF(FORECAST(V$7,S142:U142,S$7:U$7)&gt;0,FORECAST(V$7,S142:U142,S$7:U$7),0))</f>
        <v>1000</v>
      </c>
      <c r="W142" s="47">
        <f>IF(W$7&lt;='Algorithms &amp; Assumptions'!$C$3,INDEX(PLHIV!$H$10:$AB$249,MATCH($B142&amp;"Peds",PLHIV!$F$10:$F$249,0),MATCH(W$7,PLHIV!$H$9:$AC$9,0)),IF(FORECAST(W$7,T142:V142,T$7:V$7)&gt;0,FORECAST(W$7,T142:V142,T$7:V$7),0))</f>
        <v>1000</v>
      </c>
    </row>
    <row r="143" spans="2:23" x14ac:dyDescent="0.35">
      <c r="B143" s="17" t="str">
        <f>Countries!B16</f>
        <v>Bosnia and Herzegovina</v>
      </c>
      <c r="C143" s="47">
        <f>IF(C$7&lt;='Algorithms &amp; Assumptions'!$C$3,INDEX(PLHIV!$H$10:$AB$249,MATCH($B143&amp;"Peds",PLHIV!$F$10:$F$249,0),MATCH(C$7,PLHIV!$H$9:$AC$9,0)),"N/A")</f>
        <v>0</v>
      </c>
      <c r="D143" s="47">
        <f>IF(D$7&lt;='Algorithms &amp; Assumptions'!$C$3,INDEX(PLHIV!$H$10:$AB$249,MATCH($B143&amp;"Peds",PLHIV!$F$10:$F$249,0),MATCH(D$7,PLHIV!$H$9:$AC$9,0)),"N/A")</f>
        <v>0</v>
      </c>
      <c r="E143" s="47">
        <f>IF(E$7&lt;='Algorithms &amp; Assumptions'!$C$3,INDEX(PLHIV!$H$10:$AB$249,MATCH($B143&amp;"Peds",PLHIV!$F$10:$F$249,0),MATCH(E$7,PLHIV!$H$9:$AC$9,0)),"N/A")</f>
        <v>0</v>
      </c>
      <c r="F143" s="47">
        <f>IF(F$7&lt;='Algorithms &amp; Assumptions'!$C$3,INDEX(PLHIV!$H$10:$AB$249,MATCH($B143&amp;"Peds",PLHIV!$F$10:$F$249,0),MATCH(F$7,PLHIV!$H$9:$AC$9,0)),"N/A")</f>
        <v>0</v>
      </c>
      <c r="G143" s="47">
        <f>IF(G$7&lt;='Algorithms &amp; Assumptions'!$C$3,INDEX(PLHIV!$H$10:$AB$249,MATCH($B143&amp;"Peds",PLHIV!$F$10:$F$249,0),MATCH(G$7,PLHIV!$H$9:$AC$9,0)),IF(FORECAST(G$7,D143:F143,D$7:F$7)&gt;0,FORECAST(G$7,D143:F143,D$7:F$7),0))</f>
        <v>0</v>
      </c>
      <c r="H143" s="47">
        <f>IF(H$7&lt;='Algorithms &amp; Assumptions'!$C$3,INDEX(PLHIV!$H$10:$AB$249,MATCH($B143&amp;"Peds",PLHIV!$F$10:$F$249,0),MATCH(H$7,PLHIV!$H$9:$AC$9,0)),IF(FORECAST(H$7,E143:G143,E$7:G$7)&gt;0,FORECAST(H$7,E143:G143,E$7:G$7),0))</f>
        <v>0</v>
      </c>
      <c r="I143" s="47">
        <f>IF(I$7&lt;='Algorithms &amp; Assumptions'!$C$3,INDEX(PLHIV!$H$10:$AB$249,MATCH($B143&amp;"Peds",PLHIV!$F$10:$F$249,0),MATCH(I$7,PLHIV!$H$9:$AC$9,0)),IF(FORECAST(I$7,F143:H143,F$7:H$7)&gt;0,FORECAST(I$7,F143:H143,F$7:H$7),0))</f>
        <v>0</v>
      </c>
      <c r="J143" s="47">
        <f>IF(J$7&lt;='Algorithms &amp; Assumptions'!$C$3,INDEX(PLHIV!$H$10:$AB$249,MATCH($B143&amp;"Peds",PLHIV!$F$10:$F$249,0),MATCH(J$7,PLHIV!$H$9:$AC$9,0)),IF(FORECAST(J$7,G143:I143,G$7:I$7)&gt;0,FORECAST(J$7,G143:I143,G$7:I$7),0))</f>
        <v>0</v>
      </c>
      <c r="K143" s="47">
        <f>IF(K$7&lt;='Algorithms &amp; Assumptions'!$C$3,INDEX(PLHIV!$H$10:$AB$249,MATCH($B143&amp;"Peds",PLHIV!$F$10:$F$249,0),MATCH(K$7,PLHIV!$H$9:$AC$9,0)),IF(FORECAST(K$7,H143:J143,H$7:J$7)&gt;0,FORECAST(K$7,H143:J143,H$7:J$7),0))</f>
        <v>0</v>
      </c>
      <c r="L143" s="47">
        <f>IF(L$7&lt;='Algorithms &amp; Assumptions'!$C$3,INDEX(PLHIV!$H$10:$AB$249,MATCH($B143&amp;"Peds",PLHIV!$F$10:$F$249,0),MATCH(L$7,PLHIV!$H$9:$AC$9,0)),IF(FORECAST(L$7,I143:K143,I$7:K$7)&gt;0,FORECAST(L$7,I143:K143,I$7:K$7),0))</f>
        <v>0</v>
      </c>
      <c r="M143" s="47">
        <f>IF(M$7&lt;='Algorithms &amp; Assumptions'!$C$3,INDEX(PLHIV!$H$10:$AB$249,MATCH($B143&amp;"Peds",PLHIV!$F$10:$F$249,0),MATCH(M$7,PLHIV!$H$9:$AC$9,0)),IF(FORECAST(M$7,J143:L143,J$7:L$7)&gt;0,FORECAST(M$7,J143:L143,J$7:L$7),0))</f>
        <v>0</v>
      </c>
      <c r="N143" s="47">
        <f>IF(N$7&lt;='Algorithms &amp; Assumptions'!$C$3,INDEX(PLHIV!$H$10:$AB$249,MATCH($B143&amp;"Peds",PLHIV!$F$10:$F$249,0),MATCH(N$7,PLHIV!$H$9:$AC$9,0)),IF(FORECAST(N$7,K143:M143,K$7:M$7)&gt;0,FORECAST(N$7,K143:M143,K$7:M$7),0))</f>
        <v>0</v>
      </c>
      <c r="O143" s="47">
        <f>IF(O$7&lt;='Algorithms &amp; Assumptions'!$C$3,INDEX(PLHIV!$H$10:$AB$249,MATCH($B143&amp;"Peds",PLHIV!$F$10:$F$249,0),MATCH(O$7,PLHIV!$H$9:$AC$9,0)),IF(FORECAST(O$7,L143:N143,L$7:N$7)&gt;0,FORECAST(O$7,L143:N143,L$7:N$7),0))</f>
        <v>0</v>
      </c>
      <c r="P143" s="47">
        <f>IF(P$7&lt;='Algorithms &amp; Assumptions'!$C$3,INDEX(PLHIV!$H$10:$AB$249,MATCH($B143&amp;"Peds",PLHIV!$F$10:$F$249,0),MATCH(P$7,PLHIV!$H$9:$AC$9,0)),IF(FORECAST(P$7,M143:O143,M$7:O$7)&gt;0,FORECAST(P$7,M143:O143,M$7:O$7),0))</f>
        <v>0</v>
      </c>
      <c r="Q143" s="47">
        <f>IF(Q$7&lt;='Algorithms &amp; Assumptions'!$C$3,INDEX(PLHIV!$H$10:$AB$249,MATCH($B143&amp;"Peds",PLHIV!$F$10:$F$249,0),MATCH(Q$7,PLHIV!$H$9:$AC$9,0)),IF(FORECAST(Q$7,N143:P143,N$7:P$7)&gt;0,FORECAST(Q$7,N143:P143,N$7:P$7),0))</f>
        <v>0</v>
      </c>
      <c r="R143" s="47">
        <f>IF(R$7&lt;='Algorithms &amp; Assumptions'!$C$3,INDEX(PLHIV!$H$10:$AB$249,MATCH($B143&amp;"Peds",PLHIV!$F$10:$F$249,0),MATCH(R$7,PLHIV!$H$9:$AC$9,0)),IF(FORECAST(R$7,O143:Q143,O$7:Q$7)&gt;0,FORECAST(R$7,O143:Q143,O$7:Q$7),0))</f>
        <v>0</v>
      </c>
      <c r="S143" s="47">
        <f>IF(S$7&lt;='Algorithms &amp; Assumptions'!$C$3,INDEX(PLHIV!$H$10:$AB$249,MATCH($B143&amp;"Peds",PLHIV!$F$10:$F$249,0),MATCH(S$7,PLHIV!$H$9:$AC$9,0)),IF(FORECAST(S$7,P143:R143,P$7:R$7)&gt;0,FORECAST(S$7,P143:R143,P$7:R$7),0))</f>
        <v>0</v>
      </c>
      <c r="T143" s="47">
        <f>IF(T$7&lt;='Algorithms &amp; Assumptions'!$C$3,INDEX(PLHIV!$H$10:$AB$249,MATCH($B143&amp;"Peds",PLHIV!$F$10:$F$249,0),MATCH(T$7,PLHIV!$H$9:$AC$9,0)),IF(FORECAST(T$7,Q143:S143,Q$7:S$7)&gt;0,FORECAST(T$7,Q143:S143,Q$7:S$7),0))</f>
        <v>0</v>
      </c>
      <c r="U143" s="47">
        <f>IF(U$7&lt;='Algorithms &amp; Assumptions'!$C$3,INDEX(PLHIV!$H$10:$AB$249,MATCH($B143&amp;"Peds",PLHIV!$F$10:$F$249,0),MATCH(U$7,PLHIV!$H$9:$AC$9,0)),IF(FORECAST(U$7,R143:T143,R$7:T$7)&gt;0,FORECAST(U$7,R143:T143,R$7:T$7),0))</f>
        <v>0</v>
      </c>
      <c r="V143" s="47">
        <f>IF(V$7&lt;='Algorithms &amp; Assumptions'!$C$3,INDEX(PLHIV!$H$10:$AB$249,MATCH($B143&amp;"Peds",PLHIV!$F$10:$F$249,0),MATCH(V$7,PLHIV!$H$9:$AC$9,0)),IF(FORECAST(V$7,S143:U143,S$7:U$7)&gt;0,FORECAST(V$7,S143:U143,S$7:U$7),0))</f>
        <v>0</v>
      </c>
      <c r="W143" s="47">
        <f>IF(W$7&lt;='Algorithms &amp; Assumptions'!$C$3,INDEX(PLHIV!$H$10:$AB$249,MATCH($B143&amp;"Peds",PLHIV!$F$10:$F$249,0),MATCH(W$7,PLHIV!$H$9:$AC$9,0)),IF(FORECAST(W$7,T143:V143,T$7:V$7)&gt;0,FORECAST(W$7,T143:V143,T$7:V$7),0))</f>
        <v>0</v>
      </c>
    </row>
    <row r="144" spans="2:23" x14ac:dyDescent="0.35">
      <c r="B144" s="17" t="str">
        <f>Countries!B17</f>
        <v>Botswana</v>
      </c>
      <c r="C144" s="47">
        <f>IF(C$7&lt;='Algorithms &amp; Assumptions'!$C$3,INDEX(PLHIV!$H$10:$AB$249,MATCH($B144&amp;"Peds",PLHIV!$F$10:$F$249,0),MATCH(C$7,PLHIV!$H$9:$AC$9,0)),"N/A")</f>
        <v>19000</v>
      </c>
      <c r="D144" s="47">
        <f>IF(D$7&lt;='Algorithms &amp; Assumptions'!$C$3,INDEX(PLHIV!$H$10:$AB$249,MATCH($B144&amp;"Peds",PLHIV!$F$10:$F$249,0),MATCH(D$7,PLHIV!$H$9:$AC$9,0)),"N/A")</f>
        <v>19000</v>
      </c>
      <c r="E144" s="47">
        <f>IF(E$7&lt;='Algorithms &amp; Assumptions'!$C$3,INDEX(PLHIV!$H$10:$AB$249,MATCH($B144&amp;"Peds",PLHIV!$F$10:$F$249,0),MATCH(E$7,PLHIV!$H$9:$AC$9,0)),"N/A")</f>
        <v>17000</v>
      </c>
      <c r="F144" s="47">
        <f>IF(F$7&lt;='Algorithms &amp; Assumptions'!$C$3,INDEX(PLHIV!$H$10:$AB$249,MATCH($B144&amp;"Peds",PLHIV!$F$10:$F$249,0),MATCH(F$7,PLHIV!$H$9:$AC$9,0)),"N/A")</f>
        <v>16000</v>
      </c>
      <c r="G144" s="47">
        <f>IF(G$7&lt;='Algorithms &amp; Assumptions'!$C$3,INDEX(PLHIV!$H$10:$AB$249,MATCH($B144&amp;"Peds",PLHIV!$F$10:$F$249,0),MATCH(G$7,PLHIV!$H$9:$AC$9,0)),IF(FORECAST(G$7,D144:F144,D$7:F$7)&gt;0,FORECAST(G$7,D144:F144,D$7:F$7),0))</f>
        <v>15000</v>
      </c>
      <c r="H144" s="47">
        <f>IF(H$7&lt;='Algorithms &amp; Assumptions'!$C$3,INDEX(PLHIV!$H$10:$AB$249,MATCH($B144&amp;"Peds",PLHIV!$F$10:$F$249,0),MATCH(H$7,PLHIV!$H$9:$AC$9,0)),IF(FORECAST(H$7,E144:G144,E$7:G$7)&gt;0,FORECAST(H$7,E144:G144,E$7:G$7),0))</f>
        <v>14000</v>
      </c>
      <c r="I144" s="47">
        <f>IF(I$7&lt;='Algorithms &amp; Assumptions'!$C$3,INDEX(PLHIV!$H$10:$AB$249,MATCH($B144&amp;"Peds",PLHIV!$F$10:$F$249,0),MATCH(I$7,PLHIV!$H$9:$AC$9,0)),IF(FORECAST(I$7,F144:H144,F$7:H$7)&gt;0,FORECAST(I$7,F144:H144,F$7:H$7),0))</f>
        <v>13000</v>
      </c>
      <c r="J144" s="47">
        <f>IF(J$7&lt;='Algorithms &amp; Assumptions'!$C$3,INDEX(PLHIV!$H$10:$AB$249,MATCH($B144&amp;"Peds",PLHIV!$F$10:$F$249,0),MATCH(J$7,PLHIV!$H$9:$AC$9,0)),IF(FORECAST(J$7,G144:I144,G$7:I$7)&gt;0,FORECAST(J$7,G144:I144,G$7:I$7),0))</f>
        <v>12000</v>
      </c>
      <c r="K144" s="47">
        <f>IF(K$7&lt;='Algorithms &amp; Assumptions'!$C$3,INDEX(PLHIV!$H$10:$AB$249,MATCH($B144&amp;"Peds",PLHIV!$F$10:$F$249,0),MATCH(K$7,PLHIV!$H$9:$AC$9,0)),IF(FORECAST(K$7,H144:J144,H$7:J$7)&gt;0,FORECAST(K$7,H144:J144,H$7:J$7),0))</f>
        <v>10000</v>
      </c>
      <c r="L144" s="47">
        <f>IF(L$7&lt;='Algorithms &amp; Assumptions'!$C$3,INDEX(PLHIV!$H$10:$AB$249,MATCH($B144&amp;"Peds",PLHIV!$F$10:$F$249,0),MATCH(L$7,PLHIV!$H$9:$AC$9,0)),IF(FORECAST(L$7,I144:K144,I$7:K$7)&gt;0,FORECAST(L$7,I144:K144,I$7:K$7),0))</f>
        <v>9300</v>
      </c>
      <c r="M144" s="47">
        <f>IF(M$7&lt;='Algorithms &amp; Assumptions'!$C$3,INDEX(PLHIV!$H$10:$AB$249,MATCH($B144&amp;"Peds",PLHIV!$F$10:$F$249,0),MATCH(M$7,PLHIV!$H$9:$AC$9,0)),IF(FORECAST(M$7,J144:L144,J$7:L$7)&gt;0,FORECAST(M$7,J144:L144,J$7:L$7),0))</f>
        <v>8400</v>
      </c>
      <c r="N144" s="47">
        <f>IF(N$7&lt;='Algorithms &amp; Assumptions'!$C$3,INDEX(PLHIV!$H$10:$AB$249,MATCH($B144&amp;"Peds",PLHIV!$F$10:$F$249,0),MATCH(N$7,PLHIV!$H$9:$AC$9,0)),IF(FORECAST(N$7,K144:M144,K$7:M$7)&gt;0,FORECAST(N$7,K144:M144,K$7:M$7),0))</f>
        <v>7700</v>
      </c>
      <c r="O144" s="47">
        <f>IF(O$7&lt;='Algorithms &amp; Assumptions'!$C$3,INDEX(PLHIV!$H$10:$AB$249,MATCH($B144&amp;"Peds",PLHIV!$F$10:$F$249,0),MATCH(O$7,PLHIV!$H$9:$AC$9,0)),IF(FORECAST(O$7,L144:N144,L$7:N$7)&gt;0,FORECAST(O$7,L144:N144,L$7:N$7),0))</f>
        <v>7000</v>
      </c>
      <c r="P144" s="47">
        <f>IF(P$7&lt;='Algorithms &amp; Assumptions'!$C$3,INDEX(PLHIV!$H$10:$AB$249,MATCH($B144&amp;"Peds",PLHIV!$F$10:$F$249,0),MATCH(P$7,PLHIV!$H$9:$AC$9,0)),IF(FORECAST(P$7,M144:O144,M$7:O$7)&gt;0,FORECAST(P$7,M144:O144,M$7:O$7),0))</f>
        <v>6300</v>
      </c>
      <c r="Q144" s="47">
        <f>IF(Q$7&lt;='Algorithms &amp; Assumptions'!$C$3,INDEX(PLHIV!$H$10:$AB$249,MATCH($B144&amp;"Peds",PLHIV!$F$10:$F$249,0),MATCH(Q$7,PLHIV!$H$9:$AC$9,0)),IF(FORECAST(Q$7,N144:P144,N$7:P$7)&gt;0,FORECAST(Q$7,N144:P144,N$7:P$7),0))</f>
        <v>5600</v>
      </c>
      <c r="R144" s="47">
        <f>IF(R$7&lt;='Algorithms &amp; Assumptions'!$C$3,INDEX(PLHIV!$H$10:$AB$249,MATCH($B144&amp;"Peds",PLHIV!$F$10:$F$249,0),MATCH(R$7,PLHIV!$H$9:$AC$9,0)),IF(FORECAST(R$7,O144:Q144,O$7:Q$7)&gt;0,FORECAST(R$7,O144:Q144,O$7:Q$7),0))</f>
        <v>4900</v>
      </c>
      <c r="S144" s="47">
        <f>IF(S$7&lt;='Algorithms &amp; Assumptions'!$C$3,INDEX(PLHIV!$H$10:$AB$249,MATCH($B144&amp;"Peds",PLHIV!$F$10:$F$249,0),MATCH(S$7,PLHIV!$H$9:$AC$9,0)),IF(FORECAST(S$7,P144:R144,P$7:R$7)&gt;0,FORECAST(S$7,P144:R144,P$7:R$7),0))</f>
        <v>4200</v>
      </c>
      <c r="T144" s="47">
        <f>IF(T$7&lt;='Algorithms &amp; Assumptions'!$C$3,INDEX(PLHIV!$H$10:$AB$249,MATCH($B144&amp;"Peds",PLHIV!$F$10:$F$249,0),MATCH(T$7,PLHIV!$H$9:$AC$9,0)),IF(FORECAST(T$7,Q144:S144,Q$7:S$7)&gt;0,FORECAST(T$7,Q144:S144,Q$7:S$7),0))</f>
        <v>3500</v>
      </c>
      <c r="U144" s="47">
        <f>IF(U$7&lt;='Algorithms &amp; Assumptions'!$C$3,INDEX(PLHIV!$H$10:$AB$249,MATCH($B144&amp;"Peds",PLHIV!$F$10:$F$249,0),MATCH(U$7,PLHIV!$H$9:$AC$9,0)),IF(FORECAST(U$7,R144:T144,R$7:T$7)&gt;0,FORECAST(U$7,R144:T144,R$7:T$7),0))</f>
        <v>2800</v>
      </c>
      <c r="V144" s="47">
        <f>IF(V$7&lt;='Algorithms &amp; Assumptions'!$C$3,INDEX(PLHIV!$H$10:$AB$249,MATCH($B144&amp;"Peds",PLHIV!$F$10:$F$249,0),MATCH(V$7,PLHIV!$H$9:$AC$9,0)),IF(FORECAST(V$7,S144:U144,S$7:U$7)&gt;0,FORECAST(V$7,S144:U144,S$7:U$7),0))</f>
        <v>2100</v>
      </c>
      <c r="W144" s="47">
        <f>IF(W$7&lt;='Algorithms &amp; Assumptions'!$C$3,INDEX(PLHIV!$H$10:$AB$249,MATCH($B144&amp;"Peds",PLHIV!$F$10:$F$249,0),MATCH(W$7,PLHIV!$H$9:$AC$9,0)),IF(FORECAST(W$7,T144:V144,T$7:V$7)&gt;0,FORECAST(W$7,T144:V144,T$7:V$7),0))</f>
        <v>1400</v>
      </c>
    </row>
    <row r="145" spans="2:23" x14ac:dyDescent="0.35">
      <c r="B145" s="17" t="str">
        <f>Countries!B18</f>
        <v>Brazil</v>
      </c>
      <c r="C145" s="47">
        <f>IF(C$7&lt;='Algorithms &amp; Assumptions'!$C$3,INDEX(PLHIV!$H$10:$AB$249,MATCH($B145&amp;"Peds",PLHIV!$F$10:$F$249,0),MATCH(C$7,PLHIV!$H$9:$AC$9,0)),"N/A")</f>
        <v>0</v>
      </c>
      <c r="D145" s="47">
        <f>IF(D$7&lt;='Algorithms &amp; Assumptions'!$C$3,INDEX(PLHIV!$H$10:$AB$249,MATCH($B145&amp;"Peds",PLHIV!$F$10:$F$249,0),MATCH(D$7,PLHIV!$H$9:$AC$9,0)),"N/A")</f>
        <v>0</v>
      </c>
      <c r="E145" s="47">
        <f>IF(E$7&lt;='Algorithms &amp; Assumptions'!$C$3,INDEX(PLHIV!$H$10:$AB$249,MATCH($B145&amp;"Peds",PLHIV!$F$10:$F$249,0),MATCH(E$7,PLHIV!$H$9:$AC$9,0)),"N/A")</f>
        <v>0</v>
      </c>
      <c r="F145" s="47">
        <f>IF(F$7&lt;='Algorithms &amp; Assumptions'!$C$3,INDEX(PLHIV!$H$10:$AB$249,MATCH($B145&amp;"Peds",PLHIV!$F$10:$F$249,0),MATCH(F$7,PLHIV!$H$9:$AC$9,0)),"N/A")</f>
        <v>0</v>
      </c>
      <c r="G145" s="47">
        <f>IF(G$7&lt;='Algorithms &amp; Assumptions'!$C$3,INDEX(PLHIV!$H$10:$AB$249,MATCH($B145&amp;"Peds",PLHIV!$F$10:$F$249,0),MATCH(G$7,PLHIV!$H$9:$AC$9,0)),IF(FORECAST(G$7,D145:F145,D$7:F$7)&gt;0,FORECAST(G$7,D145:F145,D$7:F$7),0))</f>
        <v>0</v>
      </c>
      <c r="H145" s="47">
        <f>IF(H$7&lt;='Algorithms &amp; Assumptions'!$C$3,INDEX(PLHIV!$H$10:$AB$249,MATCH($B145&amp;"Peds",PLHIV!$F$10:$F$249,0),MATCH(H$7,PLHIV!$H$9:$AC$9,0)),IF(FORECAST(H$7,E145:G145,E$7:G$7)&gt;0,FORECAST(H$7,E145:G145,E$7:G$7),0))</f>
        <v>0</v>
      </c>
      <c r="I145" s="47">
        <f>IF(I$7&lt;='Algorithms &amp; Assumptions'!$C$3,INDEX(PLHIV!$H$10:$AB$249,MATCH($B145&amp;"Peds",PLHIV!$F$10:$F$249,0),MATCH(I$7,PLHIV!$H$9:$AC$9,0)),IF(FORECAST(I$7,F145:H145,F$7:H$7)&gt;0,FORECAST(I$7,F145:H145,F$7:H$7),0))</f>
        <v>0</v>
      </c>
      <c r="J145" s="47">
        <f>IF(J$7&lt;='Algorithms &amp; Assumptions'!$C$3,INDEX(PLHIV!$H$10:$AB$249,MATCH($B145&amp;"Peds",PLHIV!$F$10:$F$249,0),MATCH(J$7,PLHIV!$H$9:$AC$9,0)),IF(FORECAST(J$7,G145:I145,G$7:I$7)&gt;0,FORECAST(J$7,G145:I145,G$7:I$7),0))</f>
        <v>0</v>
      </c>
      <c r="K145" s="47">
        <f>IF(K$7&lt;='Algorithms &amp; Assumptions'!$C$3,INDEX(PLHIV!$H$10:$AB$249,MATCH($B145&amp;"Peds",PLHIV!$F$10:$F$249,0),MATCH(K$7,PLHIV!$H$9:$AC$9,0)),IF(FORECAST(K$7,H145:J145,H$7:J$7)&gt;0,FORECAST(K$7,H145:J145,H$7:J$7),0))</f>
        <v>0</v>
      </c>
      <c r="L145" s="47">
        <f>IF(L$7&lt;='Algorithms &amp; Assumptions'!$C$3,INDEX(PLHIV!$H$10:$AB$249,MATCH($B145&amp;"Peds",PLHIV!$F$10:$F$249,0),MATCH(L$7,PLHIV!$H$9:$AC$9,0)),IF(FORECAST(L$7,I145:K145,I$7:K$7)&gt;0,FORECAST(L$7,I145:K145,I$7:K$7),0))</f>
        <v>0</v>
      </c>
      <c r="M145" s="47">
        <f>IF(M$7&lt;='Algorithms &amp; Assumptions'!$C$3,INDEX(PLHIV!$H$10:$AB$249,MATCH($B145&amp;"Peds",PLHIV!$F$10:$F$249,0),MATCH(M$7,PLHIV!$H$9:$AC$9,0)),IF(FORECAST(M$7,J145:L145,J$7:L$7)&gt;0,FORECAST(M$7,J145:L145,J$7:L$7),0))</f>
        <v>0</v>
      </c>
      <c r="N145" s="47">
        <f>IF(N$7&lt;='Algorithms &amp; Assumptions'!$C$3,INDEX(PLHIV!$H$10:$AB$249,MATCH($B145&amp;"Peds",PLHIV!$F$10:$F$249,0),MATCH(N$7,PLHIV!$H$9:$AC$9,0)),IF(FORECAST(N$7,K145:M145,K$7:M$7)&gt;0,FORECAST(N$7,K145:M145,K$7:M$7),0))</f>
        <v>0</v>
      </c>
      <c r="O145" s="47">
        <f>IF(O$7&lt;='Algorithms &amp; Assumptions'!$C$3,INDEX(PLHIV!$H$10:$AB$249,MATCH($B145&amp;"Peds",PLHIV!$F$10:$F$249,0),MATCH(O$7,PLHIV!$H$9:$AC$9,0)),IF(FORECAST(O$7,L145:N145,L$7:N$7)&gt;0,FORECAST(O$7,L145:N145,L$7:N$7),0))</f>
        <v>0</v>
      </c>
      <c r="P145" s="47">
        <f>IF(P$7&lt;='Algorithms &amp; Assumptions'!$C$3,INDEX(PLHIV!$H$10:$AB$249,MATCH($B145&amp;"Peds",PLHIV!$F$10:$F$249,0),MATCH(P$7,PLHIV!$H$9:$AC$9,0)),IF(FORECAST(P$7,M145:O145,M$7:O$7)&gt;0,FORECAST(P$7,M145:O145,M$7:O$7),0))</f>
        <v>0</v>
      </c>
      <c r="Q145" s="47">
        <f>IF(Q$7&lt;='Algorithms &amp; Assumptions'!$C$3,INDEX(PLHIV!$H$10:$AB$249,MATCH($B145&amp;"Peds",PLHIV!$F$10:$F$249,0),MATCH(Q$7,PLHIV!$H$9:$AC$9,0)),IF(FORECAST(Q$7,N145:P145,N$7:P$7)&gt;0,FORECAST(Q$7,N145:P145,N$7:P$7),0))</f>
        <v>0</v>
      </c>
      <c r="R145" s="47">
        <f>IF(R$7&lt;='Algorithms &amp; Assumptions'!$C$3,INDEX(PLHIV!$H$10:$AB$249,MATCH($B145&amp;"Peds",PLHIV!$F$10:$F$249,0),MATCH(R$7,PLHIV!$H$9:$AC$9,0)),IF(FORECAST(R$7,O145:Q145,O$7:Q$7)&gt;0,FORECAST(R$7,O145:Q145,O$7:Q$7),0))</f>
        <v>0</v>
      </c>
      <c r="S145" s="47">
        <f>IF(S$7&lt;='Algorithms &amp; Assumptions'!$C$3,INDEX(PLHIV!$H$10:$AB$249,MATCH($B145&amp;"Peds",PLHIV!$F$10:$F$249,0),MATCH(S$7,PLHIV!$H$9:$AC$9,0)),IF(FORECAST(S$7,P145:R145,P$7:R$7)&gt;0,FORECAST(S$7,P145:R145,P$7:R$7),0))</f>
        <v>0</v>
      </c>
      <c r="T145" s="47">
        <f>IF(T$7&lt;='Algorithms &amp; Assumptions'!$C$3,INDEX(PLHIV!$H$10:$AB$249,MATCH($B145&amp;"Peds",PLHIV!$F$10:$F$249,0),MATCH(T$7,PLHIV!$H$9:$AC$9,0)),IF(FORECAST(T$7,Q145:S145,Q$7:S$7)&gt;0,FORECAST(T$7,Q145:S145,Q$7:S$7),0))</f>
        <v>0</v>
      </c>
      <c r="U145" s="47">
        <f>IF(U$7&lt;='Algorithms &amp; Assumptions'!$C$3,INDEX(PLHIV!$H$10:$AB$249,MATCH($B145&amp;"Peds",PLHIV!$F$10:$F$249,0),MATCH(U$7,PLHIV!$H$9:$AC$9,0)),IF(FORECAST(U$7,R145:T145,R$7:T$7)&gt;0,FORECAST(U$7,R145:T145,R$7:T$7),0))</f>
        <v>0</v>
      </c>
      <c r="V145" s="47">
        <f>IF(V$7&lt;='Algorithms &amp; Assumptions'!$C$3,INDEX(PLHIV!$H$10:$AB$249,MATCH($B145&amp;"Peds",PLHIV!$F$10:$F$249,0),MATCH(V$7,PLHIV!$H$9:$AC$9,0)),IF(FORECAST(V$7,S145:U145,S$7:U$7)&gt;0,FORECAST(V$7,S145:U145,S$7:U$7),0))</f>
        <v>0</v>
      </c>
      <c r="W145" s="47">
        <f>IF(W$7&lt;='Algorithms &amp; Assumptions'!$C$3,INDEX(PLHIV!$H$10:$AB$249,MATCH($B145&amp;"Peds",PLHIV!$F$10:$F$249,0),MATCH(W$7,PLHIV!$H$9:$AC$9,0)),IF(FORECAST(W$7,T145:V145,T$7:V$7)&gt;0,FORECAST(W$7,T145:V145,T$7:V$7),0))</f>
        <v>0</v>
      </c>
    </row>
    <row r="146" spans="2:23" x14ac:dyDescent="0.35">
      <c r="B146" s="17" t="str">
        <f>Countries!B19</f>
        <v>Bulgaria</v>
      </c>
      <c r="C146" s="47">
        <f>IF(C$7&lt;='Algorithms &amp; Assumptions'!$C$3,INDEX(PLHIV!$H$10:$AB$249,MATCH($B146&amp;"Peds",PLHIV!$F$10:$F$249,0),MATCH(C$7,PLHIV!$H$9:$AC$9,0)),"N/A")</f>
        <v>0</v>
      </c>
      <c r="D146" s="47">
        <f>IF(D$7&lt;='Algorithms &amp; Assumptions'!$C$3,INDEX(PLHIV!$H$10:$AB$249,MATCH($B146&amp;"Peds",PLHIV!$F$10:$F$249,0),MATCH(D$7,PLHIV!$H$9:$AC$9,0)),"N/A")</f>
        <v>0</v>
      </c>
      <c r="E146" s="47">
        <f>IF(E$7&lt;='Algorithms &amp; Assumptions'!$C$3,INDEX(PLHIV!$H$10:$AB$249,MATCH($B146&amp;"Peds",PLHIV!$F$10:$F$249,0),MATCH(E$7,PLHIV!$H$9:$AC$9,0)),"N/A")</f>
        <v>0</v>
      </c>
      <c r="F146" s="47">
        <f>IF(F$7&lt;='Algorithms &amp; Assumptions'!$C$3,INDEX(PLHIV!$H$10:$AB$249,MATCH($B146&amp;"Peds",PLHIV!$F$10:$F$249,0),MATCH(F$7,PLHIV!$H$9:$AC$9,0)),"N/A")</f>
        <v>0</v>
      </c>
      <c r="G146" s="47">
        <f>IF(G$7&lt;='Algorithms &amp; Assumptions'!$C$3,INDEX(PLHIV!$H$10:$AB$249,MATCH($B146&amp;"Peds",PLHIV!$F$10:$F$249,0),MATCH(G$7,PLHIV!$H$9:$AC$9,0)),IF(FORECAST(G$7,D146:F146,D$7:F$7)&gt;0,FORECAST(G$7,D146:F146,D$7:F$7),0))</f>
        <v>0</v>
      </c>
      <c r="H146" s="47">
        <f>IF(H$7&lt;='Algorithms &amp; Assumptions'!$C$3,INDEX(PLHIV!$H$10:$AB$249,MATCH($B146&amp;"Peds",PLHIV!$F$10:$F$249,0),MATCH(H$7,PLHIV!$H$9:$AC$9,0)),IF(FORECAST(H$7,E146:G146,E$7:G$7)&gt;0,FORECAST(H$7,E146:G146,E$7:G$7),0))</f>
        <v>0</v>
      </c>
      <c r="I146" s="47">
        <f>IF(I$7&lt;='Algorithms &amp; Assumptions'!$C$3,INDEX(PLHIV!$H$10:$AB$249,MATCH($B146&amp;"Peds",PLHIV!$F$10:$F$249,0),MATCH(I$7,PLHIV!$H$9:$AC$9,0)),IF(FORECAST(I$7,F146:H146,F$7:H$7)&gt;0,FORECAST(I$7,F146:H146,F$7:H$7),0))</f>
        <v>0</v>
      </c>
      <c r="J146" s="47">
        <f>IF(J$7&lt;='Algorithms &amp; Assumptions'!$C$3,INDEX(PLHIV!$H$10:$AB$249,MATCH($B146&amp;"Peds",PLHIV!$F$10:$F$249,0),MATCH(J$7,PLHIV!$H$9:$AC$9,0)),IF(FORECAST(J$7,G146:I146,G$7:I$7)&gt;0,FORECAST(J$7,G146:I146,G$7:I$7),0))</f>
        <v>0</v>
      </c>
      <c r="K146" s="47">
        <f>IF(K$7&lt;='Algorithms &amp; Assumptions'!$C$3,INDEX(PLHIV!$H$10:$AB$249,MATCH($B146&amp;"Peds",PLHIV!$F$10:$F$249,0),MATCH(K$7,PLHIV!$H$9:$AC$9,0)),IF(FORECAST(K$7,H146:J146,H$7:J$7)&gt;0,FORECAST(K$7,H146:J146,H$7:J$7),0))</f>
        <v>0</v>
      </c>
      <c r="L146" s="47">
        <f>IF(L$7&lt;='Algorithms &amp; Assumptions'!$C$3,INDEX(PLHIV!$H$10:$AB$249,MATCH($B146&amp;"Peds",PLHIV!$F$10:$F$249,0),MATCH(L$7,PLHIV!$H$9:$AC$9,0)),IF(FORECAST(L$7,I146:K146,I$7:K$7)&gt;0,FORECAST(L$7,I146:K146,I$7:K$7),0))</f>
        <v>0</v>
      </c>
      <c r="M146" s="47">
        <f>IF(M$7&lt;='Algorithms &amp; Assumptions'!$C$3,INDEX(PLHIV!$H$10:$AB$249,MATCH($B146&amp;"Peds",PLHIV!$F$10:$F$249,0),MATCH(M$7,PLHIV!$H$9:$AC$9,0)),IF(FORECAST(M$7,J146:L146,J$7:L$7)&gt;0,FORECAST(M$7,J146:L146,J$7:L$7),0))</f>
        <v>0</v>
      </c>
      <c r="N146" s="47">
        <f>IF(N$7&lt;='Algorithms &amp; Assumptions'!$C$3,INDEX(PLHIV!$H$10:$AB$249,MATCH($B146&amp;"Peds",PLHIV!$F$10:$F$249,0),MATCH(N$7,PLHIV!$H$9:$AC$9,0)),IF(FORECAST(N$7,K146:M146,K$7:M$7)&gt;0,FORECAST(N$7,K146:M146,K$7:M$7),0))</f>
        <v>0</v>
      </c>
      <c r="O146" s="47">
        <f>IF(O$7&lt;='Algorithms &amp; Assumptions'!$C$3,INDEX(PLHIV!$H$10:$AB$249,MATCH($B146&amp;"Peds",PLHIV!$F$10:$F$249,0),MATCH(O$7,PLHIV!$H$9:$AC$9,0)),IF(FORECAST(O$7,L146:N146,L$7:N$7)&gt;0,FORECAST(O$7,L146:N146,L$7:N$7),0))</f>
        <v>0</v>
      </c>
      <c r="P146" s="47">
        <f>IF(P$7&lt;='Algorithms &amp; Assumptions'!$C$3,INDEX(PLHIV!$H$10:$AB$249,MATCH($B146&amp;"Peds",PLHIV!$F$10:$F$249,0),MATCH(P$7,PLHIV!$H$9:$AC$9,0)),IF(FORECAST(P$7,M146:O146,M$7:O$7)&gt;0,FORECAST(P$7,M146:O146,M$7:O$7),0))</f>
        <v>0</v>
      </c>
      <c r="Q146" s="47">
        <f>IF(Q$7&lt;='Algorithms &amp; Assumptions'!$C$3,INDEX(PLHIV!$H$10:$AB$249,MATCH($B146&amp;"Peds",PLHIV!$F$10:$F$249,0),MATCH(Q$7,PLHIV!$H$9:$AC$9,0)),IF(FORECAST(Q$7,N146:P146,N$7:P$7)&gt;0,FORECAST(Q$7,N146:P146,N$7:P$7),0))</f>
        <v>0</v>
      </c>
      <c r="R146" s="47">
        <f>IF(R$7&lt;='Algorithms &amp; Assumptions'!$C$3,INDEX(PLHIV!$H$10:$AB$249,MATCH($B146&amp;"Peds",PLHIV!$F$10:$F$249,0),MATCH(R$7,PLHIV!$H$9:$AC$9,0)),IF(FORECAST(R$7,O146:Q146,O$7:Q$7)&gt;0,FORECAST(R$7,O146:Q146,O$7:Q$7),0))</f>
        <v>0</v>
      </c>
      <c r="S146" s="47">
        <f>IF(S$7&lt;='Algorithms &amp; Assumptions'!$C$3,INDEX(PLHIV!$H$10:$AB$249,MATCH($B146&amp;"Peds",PLHIV!$F$10:$F$249,0),MATCH(S$7,PLHIV!$H$9:$AC$9,0)),IF(FORECAST(S$7,P146:R146,P$7:R$7)&gt;0,FORECAST(S$7,P146:R146,P$7:R$7),0))</f>
        <v>0</v>
      </c>
      <c r="T146" s="47">
        <f>IF(T$7&lt;='Algorithms &amp; Assumptions'!$C$3,INDEX(PLHIV!$H$10:$AB$249,MATCH($B146&amp;"Peds",PLHIV!$F$10:$F$249,0),MATCH(T$7,PLHIV!$H$9:$AC$9,0)),IF(FORECAST(T$7,Q146:S146,Q$7:S$7)&gt;0,FORECAST(T$7,Q146:S146,Q$7:S$7),0))</f>
        <v>0</v>
      </c>
      <c r="U146" s="47">
        <f>IF(U$7&lt;='Algorithms &amp; Assumptions'!$C$3,INDEX(PLHIV!$H$10:$AB$249,MATCH($B146&amp;"Peds",PLHIV!$F$10:$F$249,0),MATCH(U$7,PLHIV!$H$9:$AC$9,0)),IF(FORECAST(U$7,R146:T146,R$7:T$7)&gt;0,FORECAST(U$7,R146:T146,R$7:T$7),0))</f>
        <v>0</v>
      </c>
      <c r="V146" s="47">
        <f>IF(V$7&lt;='Algorithms &amp; Assumptions'!$C$3,INDEX(PLHIV!$H$10:$AB$249,MATCH($B146&amp;"Peds",PLHIV!$F$10:$F$249,0),MATCH(V$7,PLHIV!$H$9:$AC$9,0)),IF(FORECAST(V$7,S146:U146,S$7:U$7)&gt;0,FORECAST(V$7,S146:U146,S$7:U$7),0))</f>
        <v>0</v>
      </c>
      <c r="W146" s="47">
        <f>IF(W$7&lt;='Algorithms &amp; Assumptions'!$C$3,INDEX(PLHIV!$H$10:$AB$249,MATCH($B146&amp;"Peds",PLHIV!$F$10:$F$249,0),MATCH(W$7,PLHIV!$H$9:$AC$9,0)),IF(FORECAST(W$7,T146:V146,T$7:V$7)&gt;0,FORECAST(W$7,T146:V146,T$7:V$7),0))</f>
        <v>0</v>
      </c>
    </row>
    <row r="147" spans="2:23" x14ac:dyDescent="0.35">
      <c r="B147" s="17" t="str">
        <f>Countries!B20</f>
        <v>Burkina Faso</v>
      </c>
      <c r="C147" s="47">
        <f>IF(C$7&lt;='Algorithms &amp; Assumptions'!$C$3,INDEX(PLHIV!$H$10:$AB$249,MATCH($B147&amp;"Peds",PLHIV!$F$10:$F$249,0),MATCH(C$7,PLHIV!$H$9:$AC$9,0)),"N/A")</f>
        <v>23000</v>
      </c>
      <c r="D147" s="47">
        <f>IF(D$7&lt;='Algorithms &amp; Assumptions'!$C$3,INDEX(PLHIV!$H$10:$AB$249,MATCH($B147&amp;"Peds",PLHIV!$F$10:$F$249,0),MATCH(D$7,PLHIV!$H$9:$AC$9,0)),"N/A")</f>
        <v>21000</v>
      </c>
      <c r="E147" s="47">
        <f>IF(E$7&lt;='Algorithms &amp; Assumptions'!$C$3,INDEX(PLHIV!$H$10:$AB$249,MATCH($B147&amp;"Peds",PLHIV!$F$10:$F$249,0),MATCH(E$7,PLHIV!$H$9:$AC$9,0)),"N/A")</f>
        <v>20000</v>
      </c>
      <c r="F147" s="47">
        <f>IF(F$7&lt;='Algorithms &amp; Assumptions'!$C$3,INDEX(PLHIV!$H$10:$AB$249,MATCH($B147&amp;"Peds",PLHIV!$F$10:$F$249,0),MATCH(F$7,PLHIV!$H$9:$AC$9,0)),"N/A")</f>
        <v>19000</v>
      </c>
      <c r="G147" s="47">
        <f>IF(G$7&lt;='Algorithms &amp; Assumptions'!$C$3,INDEX(PLHIV!$H$10:$AB$249,MATCH($B147&amp;"Peds",PLHIV!$F$10:$F$249,0),MATCH(G$7,PLHIV!$H$9:$AC$9,0)),IF(FORECAST(G$7,D147:F147,D$7:F$7)&gt;0,FORECAST(G$7,D147:F147,D$7:F$7),0))</f>
        <v>18000</v>
      </c>
      <c r="H147" s="47">
        <f>IF(H$7&lt;='Algorithms &amp; Assumptions'!$C$3,INDEX(PLHIV!$H$10:$AB$249,MATCH($B147&amp;"Peds",PLHIV!$F$10:$F$249,0),MATCH(H$7,PLHIV!$H$9:$AC$9,0)),IF(FORECAST(H$7,E147:G147,E$7:G$7)&gt;0,FORECAST(H$7,E147:G147,E$7:G$7),0))</f>
        <v>17000</v>
      </c>
      <c r="I147" s="47">
        <f>IF(I$7&lt;='Algorithms &amp; Assumptions'!$C$3,INDEX(PLHIV!$H$10:$AB$249,MATCH($B147&amp;"Peds",PLHIV!$F$10:$F$249,0),MATCH(I$7,PLHIV!$H$9:$AC$9,0)),IF(FORECAST(I$7,F147:H147,F$7:H$7)&gt;0,FORECAST(I$7,F147:H147,F$7:H$7),0))</f>
        <v>16000</v>
      </c>
      <c r="J147" s="47">
        <f>IF(J$7&lt;='Algorithms &amp; Assumptions'!$C$3,INDEX(PLHIV!$H$10:$AB$249,MATCH($B147&amp;"Peds",PLHIV!$F$10:$F$249,0),MATCH(J$7,PLHIV!$H$9:$AC$9,0)),IF(FORECAST(J$7,G147:I147,G$7:I$7)&gt;0,FORECAST(J$7,G147:I147,G$7:I$7),0))</f>
        <v>15000</v>
      </c>
      <c r="K147" s="47">
        <f>IF(K$7&lt;='Algorithms &amp; Assumptions'!$C$3,INDEX(PLHIV!$H$10:$AB$249,MATCH($B147&amp;"Peds",PLHIV!$F$10:$F$249,0),MATCH(K$7,PLHIV!$H$9:$AC$9,0)),IF(FORECAST(K$7,H147:J147,H$7:J$7)&gt;0,FORECAST(K$7,H147:J147,H$7:J$7),0))</f>
        <v>14000</v>
      </c>
      <c r="L147" s="47">
        <f>IF(L$7&lt;='Algorithms &amp; Assumptions'!$C$3,INDEX(PLHIV!$H$10:$AB$249,MATCH($B147&amp;"Peds",PLHIV!$F$10:$F$249,0),MATCH(L$7,PLHIV!$H$9:$AC$9,0)),IF(FORECAST(L$7,I147:K147,I$7:K$7)&gt;0,FORECAST(L$7,I147:K147,I$7:K$7),0))</f>
        <v>13000</v>
      </c>
      <c r="M147" s="47">
        <f>IF(M$7&lt;='Algorithms &amp; Assumptions'!$C$3,INDEX(PLHIV!$H$10:$AB$249,MATCH($B147&amp;"Peds",PLHIV!$F$10:$F$249,0),MATCH(M$7,PLHIV!$H$9:$AC$9,0)),IF(FORECAST(M$7,J147:L147,J$7:L$7)&gt;0,FORECAST(M$7,J147:L147,J$7:L$7),0))</f>
        <v>12000</v>
      </c>
      <c r="N147" s="47">
        <f>IF(N$7&lt;='Algorithms &amp; Assumptions'!$C$3,INDEX(PLHIV!$H$10:$AB$249,MATCH($B147&amp;"Peds",PLHIV!$F$10:$F$249,0),MATCH(N$7,PLHIV!$H$9:$AC$9,0)),IF(FORECAST(N$7,K147:M147,K$7:M$7)&gt;0,FORECAST(N$7,K147:M147,K$7:M$7),0))</f>
        <v>11000</v>
      </c>
      <c r="O147" s="47">
        <f>IF(O$7&lt;='Algorithms &amp; Assumptions'!$C$3,INDEX(PLHIV!$H$10:$AB$249,MATCH($B147&amp;"Peds",PLHIV!$F$10:$F$249,0),MATCH(O$7,PLHIV!$H$9:$AC$9,0)),IF(FORECAST(O$7,L147:N147,L$7:N$7)&gt;0,FORECAST(O$7,L147:N147,L$7:N$7),0))</f>
        <v>10000</v>
      </c>
      <c r="P147" s="47">
        <f>IF(P$7&lt;='Algorithms &amp; Assumptions'!$C$3,INDEX(PLHIV!$H$10:$AB$249,MATCH($B147&amp;"Peds",PLHIV!$F$10:$F$249,0),MATCH(P$7,PLHIV!$H$9:$AC$9,0)),IF(FORECAST(P$7,M147:O147,M$7:O$7)&gt;0,FORECAST(P$7,M147:O147,M$7:O$7),0))</f>
        <v>9000</v>
      </c>
      <c r="Q147" s="47">
        <f>IF(Q$7&lt;='Algorithms &amp; Assumptions'!$C$3,INDEX(PLHIV!$H$10:$AB$249,MATCH($B147&amp;"Peds",PLHIV!$F$10:$F$249,0),MATCH(Q$7,PLHIV!$H$9:$AC$9,0)),IF(FORECAST(Q$7,N147:P147,N$7:P$7)&gt;0,FORECAST(Q$7,N147:P147,N$7:P$7),0))</f>
        <v>8000</v>
      </c>
      <c r="R147" s="47">
        <f>IF(R$7&lt;='Algorithms &amp; Assumptions'!$C$3,INDEX(PLHIV!$H$10:$AB$249,MATCH($B147&amp;"Peds",PLHIV!$F$10:$F$249,0),MATCH(R$7,PLHIV!$H$9:$AC$9,0)),IF(FORECAST(R$7,O147:Q147,O$7:Q$7)&gt;0,FORECAST(R$7,O147:Q147,O$7:Q$7),0))</f>
        <v>7000</v>
      </c>
      <c r="S147" s="47">
        <f>IF(S$7&lt;='Algorithms &amp; Assumptions'!$C$3,INDEX(PLHIV!$H$10:$AB$249,MATCH($B147&amp;"Peds",PLHIV!$F$10:$F$249,0),MATCH(S$7,PLHIV!$H$9:$AC$9,0)),IF(FORECAST(S$7,P147:R147,P$7:R$7)&gt;0,FORECAST(S$7,P147:R147,P$7:R$7),0))</f>
        <v>6000</v>
      </c>
      <c r="T147" s="47">
        <f>IF(T$7&lt;='Algorithms &amp; Assumptions'!$C$3,INDEX(PLHIV!$H$10:$AB$249,MATCH($B147&amp;"Peds",PLHIV!$F$10:$F$249,0),MATCH(T$7,PLHIV!$H$9:$AC$9,0)),IF(FORECAST(T$7,Q147:S147,Q$7:S$7)&gt;0,FORECAST(T$7,Q147:S147,Q$7:S$7),0))</f>
        <v>5000</v>
      </c>
      <c r="U147" s="47">
        <f>IF(U$7&lt;='Algorithms &amp; Assumptions'!$C$3,INDEX(PLHIV!$H$10:$AB$249,MATCH($B147&amp;"Peds",PLHIV!$F$10:$F$249,0),MATCH(U$7,PLHIV!$H$9:$AC$9,0)),IF(FORECAST(U$7,R147:T147,R$7:T$7)&gt;0,FORECAST(U$7,R147:T147,R$7:T$7),0))</f>
        <v>4000</v>
      </c>
      <c r="V147" s="47">
        <f>IF(V$7&lt;='Algorithms &amp; Assumptions'!$C$3,INDEX(PLHIV!$H$10:$AB$249,MATCH($B147&amp;"Peds",PLHIV!$F$10:$F$249,0),MATCH(V$7,PLHIV!$H$9:$AC$9,0)),IF(FORECAST(V$7,S147:U147,S$7:U$7)&gt;0,FORECAST(V$7,S147:U147,S$7:U$7),0))</f>
        <v>3000</v>
      </c>
      <c r="W147" s="47">
        <f>IF(W$7&lt;='Algorithms &amp; Assumptions'!$C$3,INDEX(PLHIV!$H$10:$AB$249,MATCH($B147&amp;"Peds",PLHIV!$F$10:$F$249,0),MATCH(W$7,PLHIV!$H$9:$AC$9,0)),IF(FORECAST(W$7,T147:V147,T$7:V$7)&gt;0,FORECAST(W$7,T147:V147,T$7:V$7),0))</f>
        <v>2000</v>
      </c>
    </row>
    <row r="148" spans="2:23" x14ac:dyDescent="0.35">
      <c r="B148" s="17" t="str">
        <f>Countries!B21</f>
        <v>Burundi</v>
      </c>
      <c r="C148" s="47">
        <f>IF(C$7&lt;='Algorithms &amp; Assumptions'!$C$3,INDEX(PLHIV!$H$10:$AB$249,MATCH($B148&amp;"Peds",PLHIV!$F$10:$F$249,0),MATCH(C$7,PLHIV!$H$9:$AC$9,0)),"N/A")</f>
        <v>18000</v>
      </c>
      <c r="D148" s="47">
        <f>IF(D$7&lt;='Algorithms &amp; Assumptions'!$C$3,INDEX(PLHIV!$H$10:$AB$249,MATCH($B148&amp;"Peds",PLHIV!$F$10:$F$249,0),MATCH(D$7,PLHIV!$H$9:$AC$9,0)),"N/A")</f>
        <v>17000</v>
      </c>
      <c r="E148" s="47">
        <f>IF(E$7&lt;='Algorithms &amp; Assumptions'!$C$3,INDEX(PLHIV!$H$10:$AB$249,MATCH($B148&amp;"Peds",PLHIV!$F$10:$F$249,0),MATCH(E$7,PLHIV!$H$9:$AC$9,0)),"N/A")</f>
        <v>16000</v>
      </c>
      <c r="F148" s="47">
        <f>IF(F$7&lt;='Algorithms &amp; Assumptions'!$C$3,INDEX(PLHIV!$H$10:$AB$249,MATCH($B148&amp;"Peds",PLHIV!$F$10:$F$249,0),MATCH(F$7,PLHIV!$H$9:$AC$9,0)),"N/A")</f>
        <v>15000</v>
      </c>
      <c r="G148" s="47">
        <f>IF(G$7&lt;='Algorithms &amp; Assumptions'!$C$3,INDEX(PLHIV!$H$10:$AB$249,MATCH($B148&amp;"Peds",PLHIV!$F$10:$F$249,0),MATCH(G$7,PLHIV!$H$9:$AC$9,0)),IF(FORECAST(G$7,D148:F148,D$7:F$7)&gt;0,FORECAST(G$7,D148:F148,D$7:F$7),0))</f>
        <v>14000</v>
      </c>
      <c r="H148" s="47">
        <f>IF(H$7&lt;='Algorithms &amp; Assumptions'!$C$3,INDEX(PLHIV!$H$10:$AB$249,MATCH($B148&amp;"Peds",PLHIV!$F$10:$F$249,0),MATCH(H$7,PLHIV!$H$9:$AC$9,0)),IF(FORECAST(H$7,E148:G148,E$7:G$7)&gt;0,FORECAST(H$7,E148:G148,E$7:G$7),0))</f>
        <v>13000</v>
      </c>
      <c r="I148" s="47">
        <f>IF(I$7&lt;='Algorithms &amp; Assumptions'!$C$3,INDEX(PLHIV!$H$10:$AB$249,MATCH($B148&amp;"Peds",PLHIV!$F$10:$F$249,0),MATCH(I$7,PLHIV!$H$9:$AC$9,0)),IF(FORECAST(I$7,F148:H148,F$7:H$7)&gt;0,FORECAST(I$7,F148:H148,F$7:H$7),0))</f>
        <v>12000</v>
      </c>
      <c r="J148" s="47">
        <f>IF(J$7&lt;='Algorithms &amp; Assumptions'!$C$3,INDEX(PLHIV!$H$10:$AB$249,MATCH($B148&amp;"Peds",PLHIV!$F$10:$F$249,0),MATCH(J$7,PLHIV!$H$9:$AC$9,0)),IF(FORECAST(J$7,G148:I148,G$7:I$7)&gt;0,FORECAST(J$7,G148:I148,G$7:I$7),0))</f>
        <v>11000</v>
      </c>
      <c r="K148" s="47">
        <f>IF(K$7&lt;='Algorithms &amp; Assumptions'!$C$3,INDEX(PLHIV!$H$10:$AB$249,MATCH($B148&amp;"Peds",PLHIV!$F$10:$F$249,0),MATCH(K$7,PLHIV!$H$9:$AC$9,0)),IF(FORECAST(K$7,H148:J148,H$7:J$7)&gt;0,FORECAST(K$7,H148:J148,H$7:J$7),0))</f>
        <v>10000</v>
      </c>
      <c r="L148" s="47">
        <f>IF(L$7&lt;='Algorithms &amp; Assumptions'!$C$3,INDEX(PLHIV!$H$10:$AB$249,MATCH($B148&amp;"Peds",PLHIV!$F$10:$F$249,0),MATCH(L$7,PLHIV!$H$9:$AC$9,0)),IF(FORECAST(L$7,I148:K148,I$7:K$7)&gt;0,FORECAST(L$7,I148:K148,I$7:K$7),0))</f>
        <v>9800</v>
      </c>
      <c r="M148" s="47">
        <f>IF(M$7&lt;='Algorithms &amp; Assumptions'!$C$3,INDEX(PLHIV!$H$10:$AB$249,MATCH($B148&amp;"Peds",PLHIV!$F$10:$F$249,0),MATCH(M$7,PLHIV!$H$9:$AC$9,0)),IF(FORECAST(M$7,J148:L148,J$7:L$7)&gt;0,FORECAST(M$7,J148:L148,J$7:L$7),0))</f>
        <v>8800</v>
      </c>
      <c r="N148" s="47">
        <f>IF(N$7&lt;='Algorithms &amp; Assumptions'!$C$3,INDEX(PLHIV!$H$10:$AB$249,MATCH($B148&amp;"Peds",PLHIV!$F$10:$F$249,0),MATCH(N$7,PLHIV!$H$9:$AC$9,0)),IF(FORECAST(N$7,K148:M148,K$7:M$7)&gt;0,FORECAST(N$7,K148:M148,K$7:M$7),0))</f>
        <v>8000</v>
      </c>
      <c r="O148" s="47">
        <f>IF(O$7&lt;='Algorithms &amp; Assumptions'!$C$3,INDEX(PLHIV!$H$10:$AB$249,MATCH($B148&amp;"Peds",PLHIV!$F$10:$F$249,0),MATCH(O$7,PLHIV!$H$9:$AC$9,0)),IF(FORECAST(O$7,L148:N148,L$7:N$7)&gt;0,FORECAST(O$7,L148:N148,L$7:N$7),0))</f>
        <v>7400</v>
      </c>
      <c r="P148" s="47">
        <f>IF(P$7&lt;='Algorithms &amp; Assumptions'!$C$3,INDEX(PLHIV!$H$10:$AB$249,MATCH($B148&amp;"Peds",PLHIV!$F$10:$F$249,0),MATCH(P$7,PLHIV!$H$9:$AC$9,0)),IF(FORECAST(P$7,M148:O148,M$7:O$7)&gt;0,FORECAST(P$7,M148:O148,M$7:O$7),0))</f>
        <v>6666.6666666667443</v>
      </c>
      <c r="Q148" s="47">
        <f>IF(Q$7&lt;='Algorithms &amp; Assumptions'!$C$3,INDEX(PLHIV!$H$10:$AB$249,MATCH($B148&amp;"Peds",PLHIV!$F$10:$F$249,0),MATCH(Q$7,PLHIV!$H$9:$AC$9,0)),IF(FORECAST(Q$7,N148:P148,N$7:P$7)&gt;0,FORECAST(Q$7,N148:P148,N$7:P$7),0))</f>
        <v>6022.2222222222481</v>
      </c>
      <c r="R148" s="47">
        <f>IF(R$7&lt;='Algorithms &amp; Assumptions'!$C$3,INDEX(PLHIV!$H$10:$AB$249,MATCH($B148&amp;"Peds",PLHIV!$F$10:$F$249,0),MATCH(R$7,PLHIV!$H$9:$AC$9,0)),IF(FORECAST(R$7,O148:Q148,O$7:Q$7)&gt;0,FORECAST(R$7,O148:Q148,O$7:Q$7),0))</f>
        <v>5318.5185185184237</v>
      </c>
      <c r="S148" s="47">
        <f>IF(S$7&lt;='Algorithms &amp; Assumptions'!$C$3,INDEX(PLHIV!$H$10:$AB$249,MATCH($B148&amp;"Peds",PLHIV!$F$10:$F$249,0),MATCH(S$7,PLHIV!$H$9:$AC$9,0)),IF(FORECAST(S$7,P148:R148,P$7:R$7)&gt;0,FORECAST(S$7,P148:R148,P$7:R$7),0))</f>
        <v>4654.3209876541514</v>
      </c>
      <c r="T148" s="47">
        <f>IF(T$7&lt;='Algorithms &amp; Assumptions'!$C$3,INDEX(PLHIV!$H$10:$AB$249,MATCH($B148&amp;"Peds",PLHIV!$F$10:$F$249,0),MATCH(T$7,PLHIV!$H$9:$AC$9,0)),IF(FORECAST(T$7,Q148:S148,Q$7:S$7)&gt;0,FORECAST(T$7,Q148:S148,Q$7:S$7),0))</f>
        <v>3963.7860082301777</v>
      </c>
      <c r="U148" s="47">
        <f>IF(U$7&lt;='Algorithms &amp; Assumptions'!$C$3,INDEX(PLHIV!$H$10:$AB$249,MATCH($B148&amp;"Peds",PLHIV!$F$10:$F$249,0),MATCH(U$7,PLHIV!$H$9:$AC$9,0)),IF(FORECAST(U$7,R148:T148,R$7:T$7)&gt;0,FORECAST(U$7,R148:T148,R$7:T$7),0))</f>
        <v>3290.8093278459273</v>
      </c>
      <c r="V148" s="47">
        <f>IF(V$7&lt;='Algorithms &amp; Assumptions'!$C$3,INDEX(PLHIV!$H$10:$AB$249,MATCH($B148&amp;"Peds",PLHIV!$F$10:$F$249,0),MATCH(V$7,PLHIV!$H$9:$AC$9,0)),IF(FORECAST(V$7,S148:U148,S$7:U$7)&gt;0,FORECAST(V$7,S148:U148,S$7:U$7),0))</f>
        <v>2606.1271147683728</v>
      </c>
      <c r="W148" s="47">
        <f>IF(W$7&lt;='Algorithms &amp; Assumptions'!$C$3,INDEX(PLHIV!$H$10:$AB$249,MATCH($B148&amp;"Peds",PLHIV!$F$10:$F$249,0),MATCH(W$7,PLHIV!$H$9:$AC$9,0)),IF(FORECAST(W$7,T148:V148,T$7:V$7)&gt;0,FORECAST(W$7,T148:V148,T$7:V$7),0))</f>
        <v>1929.2485901529435</v>
      </c>
    </row>
    <row r="149" spans="2:23" x14ac:dyDescent="0.35">
      <c r="B149" s="17" t="str">
        <f>Countries!B22</f>
        <v>Cambodia</v>
      </c>
      <c r="C149" s="47">
        <f>IF(C$7&lt;='Algorithms &amp; Assumptions'!$C$3,INDEX(PLHIV!$H$10:$AB$249,MATCH($B149&amp;"Peds",PLHIV!$F$10:$F$249,0),MATCH(C$7,PLHIV!$H$9:$AC$9,0)),"N/A")</f>
        <v>5900</v>
      </c>
      <c r="D149" s="47">
        <f>IF(D$7&lt;='Algorithms &amp; Assumptions'!$C$3,INDEX(PLHIV!$H$10:$AB$249,MATCH($B149&amp;"Peds",PLHIV!$F$10:$F$249,0),MATCH(D$7,PLHIV!$H$9:$AC$9,0)),"N/A")</f>
        <v>5700</v>
      </c>
      <c r="E149" s="47">
        <f>IF(E$7&lt;='Algorithms &amp; Assumptions'!$C$3,INDEX(PLHIV!$H$10:$AB$249,MATCH($B149&amp;"Peds",PLHIV!$F$10:$F$249,0),MATCH(E$7,PLHIV!$H$9:$AC$9,0)),"N/A")</f>
        <v>5400</v>
      </c>
      <c r="F149" s="47">
        <f>IF(F$7&lt;='Algorithms &amp; Assumptions'!$C$3,INDEX(PLHIV!$H$10:$AB$249,MATCH($B149&amp;"Peds",PLHIV!$F$10:$F$249,0),MATCH(F$7,PLHIV!$H$9:$AC$9,0)),"N/A")</f>
        <v>5100</v>
      </c>
      <c r="G149" s="47">
        <f>IF(G$7&lt;='Algorithms &amp; Assumptions'!$C$3,INDEX(PLHIV!$H$10:$AB$249,MATCH($B149&amp;"Peds",PLHIV!$F$10:$F$249,0),MATCH(G$7,PLHIV!$H$9:$AC$9,0)),IF(FORECAST(G$7,D149:F149,D$7:F$7)&gt;0,FORECAST(G$7,D149:F149,D$7:F$7),0))</f>
        <v>4700</v>
      </c>
      <c r="H149" s="47">
        <f>IF(H$7&lt;='Algorithms &amp; Assumptions'!$C$3,INDEX(PLHIV!$H$10:$AB$249,MATCH($B149&amp;"Peds",PLHIV!$F$10:$F$249,0),MATCH(H$7,PLHIV!$H$9:$AC$9,0)),IF(FORECAST(H$7,E149:G149,E$7:G$7)&gt;0,FORECAST(H$7,E149:G149,E$7:G$7),0))</f>
        <v>4400</v>
      </c>
      <c r="I149" s="47">
        <f>IF(I$7&lt;='Algorithms &amp; Assumptions'!$C$3,INDEX(PLHIV!$H$10:$AB$249,MATCH($B149&amp;"Peds",PLHIV!$F$10:$F$249,0),MATCH(I$7,PLHIV!$H$9:$AC$9,0)),IF(FORECAST(I$7,F149:H149,F$7:H$7)&gt;0,FORECAST(I$7,F149:H149,F$7:H$7),0))</f>
        <v>4000</v>
      </c>
      <c r="J149" s="47">
        <f>IF(J$7&lt;='Algorithms &amp; Assumptions'!$C$3,INDEX(PLHIV!$H$10:$AB$249,MATCH($B149&amp;"Peds",PLHIV!$F$10:$F$249,0),MATCH(J$7,PLHIV!$H$9:$AC$9,0)),IF(FORECAST(J$7,G149:I149,G$7:I$7)&gt;0,FORECAST(J$7,G149:I149,G$7:I$7),0))</f>
        <v>3600</v>
      </c>
      <c r="K149" s="47">
        <f>IF(K$7&lt;='Algorithms &amp; Assumptions'!$C$3,INDEX(PLHIV!$H$10:$AB$249,MATCH($B149&amp;"Peds",PLHIV!$F$10:$F$249,0),MATCH(K$7,PLHIV!$H$9:$AC$9,0)),IF(FORECAST(K$7,H149:J149,H$7:J$7)&gt;0,FORECAST(K$7,H149:J149,H$7:J$7),0))</f>
        <v>3300</v>
      </c>
      <c r="L149" s="47">
        <f>IF(L$7&lt;='Algorithms &amp; Assumptions'!$C$3,INDEX(PLHIV!$H$10:$AB$249,MATCH($B149&amp;"Peds",PLHIV!$F$10:$F$249,0),MATCH(L$7,PLHIV!$H$9:$AC$9,0)),IF(FORECAST(L$7,I149:K149,I$7:K$7)&gt;0,FORECAST(L$7,I149:K149,I$7:K$7),0))</f>
        <v>2900</v>
      </c>
      <c r="M149" s="47">
        <f>IF(M$7&lt;='Algorithms &amp; Assumptions'!$C$3,INDEX(PLHIV!$H$10:$AB$249,MATCH($B149&amp;"Peds",PLHIV!$F$10:$F$249,0),MATCH(M$7,PLHIV!$H$9:$AC$9,0)),IF(FORECAST(M$7,J149:L149,J$7:L$7)&gt;0,FORECAST(M$7,J149:L149,J$7:L$7),0))</f>
        <v>2600</v>
      </c>
      <c r="N149" s="47">
        <f>IF(N$7&lt;='Algorithms &amp; Assumptions'!$C$3,INDEX(PLHIV!$H$10:$AB$249,MATCH($B149&amp;"Peds",PLHIV!$F$10:$F$249,0),MATCH(N$7,PLHIV!$H$9:$AC$9,0)),IF(FORECAST(N$7,K149:M149,K$7:M$7)&gt;0,FORECAST(N$7,K149:M149,K$7:M$7),0))</f>
        <v>2300</v>
      </c>
      <c r="O149" s="47">
        <f>IF(O$7&lt;='Algorithms &amp; Assumptions'!$C$3,INDEX(PLHIV!$H$10:$AB$249,MATCH($B149&amp;"Peds",PLHIV!$F$10:$F$249,0),MATCH(O$7,PLHIV!$H$9:$AC$9,0)),IF(FORECAST(O$7,L149:N149,L$7:N$7)&gt;0,FORECAST(O$7,L149:N149,L$7:N$7),0))</f>
        <v>2000</v>
      </c>
      <c r="P149" s="47">
        <f>IF(P$7&lt;='Algorithms &amp; Assumptions'!$C$3,INDEX(PLHIV!$H$10:$AB$249,MATCH($B149&amp;"Peds",PLHIV!$F$10:$F$249,0),MATCH(P$7,PLHIV!$H$9:$AC$9,0)),IF(FORECAST(P$7,M149:O149,M$7:O$7)&gt;0,FORECAST(P$7,M149:O149,M$7:O$7),0))</f>
        <v>1700</v>
      </c>
      <c r="Q149" s="47">
        <f>IF(Q$7&lt;='Algorithms &amp; Assumptions'!$C$3,INDEX(PLHIV!$H$10:$AB$249,MATCH($B149&amp;"Peds",PLHIV!$F$10:$F$249,0),MATCH(Q$7,PLHIV!$H$9:$AC$9,0)),IF(FORECAST(Q$7,N149:P149,N$7:P$7)&gt;0,FORECAST(Q$7,N149:P149,N$7:P$7),0))</f>
        <v>1400</v>
      </c>
      <c r="R149" s="47">
        <f>IF(R$7&lt;='Algorithms &amp; Assumptions'!$C$3,INDEX(PLHIV!$H$10:$AB$249,MATCH($B149&amp;"Peds",PLHIV!$F$10:$F$249,0),MATCH(R$7,PLHIV!$H$9:$AC$9,0)),IF(FORECAST(R$7,O149:Q149,O$7:Q$7)&gt;0,FORECAST(R$7,O149:Q149,O$7:Q$7),0))</f>
        <v>1100</v>
      </c>
      <c r="S149" s="47">
        <f>IF(S$7&lt;='Algorithms &amp; Assumptions'!$C$3,INDEX(PLHIV!$H$10:$AB$249,MATCH($B149&amp;"Peds",PLHIV!$F$10:$F$249,0),MATCH(S$7,PLHIV!$H$9:$AC$9,0)),IF(FORECAST(S$7,P149:R149,P$7:R$7)&gt;0,FORECAST(S$7,P149:R149,P$7:R$7),0))</f>
        <v>800</v>
      </c>
      <c r="T149" s="47">
        <f>IF(T$7&lt;='Algorithms &amp; Assumptions'!$C$3,INDEX(PLHIV!$H$10:$AB$249,MATCH($B149&amp;"Peds",PLHIV!$F$10:$F$249,0),MATCH(T$7,PLHIV!$H$9:$AC$9,0)),IF(FORECAST(T$7,Q149:S149,Q$7:S$7)&gt;0,FORECAST(T$7,Q149:S149,Q$7:S$7),0))</f>
        <v>500</v>
      </c>
      <c r="U149" s="47">
        <f>IF(U$7&lt;='Algorithms &amp; Assumptions'!$C$3,INDEX(PLHIV!$H$10:$AB$249,MATCH($B149&amp;"Peds",PLHIV!$F$10:$F$249,0),MATCH(U$7,PLHIV!$H$9:$AC$9,0)),IF(FORECAST(U$7,R149:T149,R$7:T$7)&gt;0,FORECAST(U$7,R149:T149,R$7:T$7),0))</f>
        <v>200</v>
      </c>
      <c r="V149" s="47">
        <f>IF(V$7&lt;='Algorithms &amp; Assumptions'!$C$3,INDEX(PLHIV!$H$10:$AB$249,MATCH($B149&amp;"Peds",PLHIV!$F$10:$F$249,0),MATCH(V$7,PLHIV!$H$9:$AC$9,0)),IF(FORECAST(V$7,S149:U149,S$7:U$7)&gt;0,FORECAST(V$7,S149:U149,S$7:U$7),0))</f>
        <v>0</v>
      </c>
      <c r="W149" s="47">
        <f>IF(W$7&lt;='Algorithms &amp; Assumptions'!$C$3,INDEX(PLHIV!$H$10:$AB$249,MATCH($B149&amp;"Peds",PLHIV!$F$10:$F$249,0),MATCH(W$7,PLHIV!$H$9:$AC$9,0)),IF(FORECAST(W$7,T149:V149,T$7:V$7)&gt;0,FORECAST(W$7,T149:V149,T$7:V$7),0))</f>
        <v>0</v>
      </c>
    </row>
    <row r="150" spans="2:23" x14ac:dyDescent="0.35">
      <c r="B150" s="17" t="str">
        <f>Countries!B23</f>
        <v>Cameroon</v>
      </c>
      <c r="C150" s="47">
        <f>IF(C$7&lt;='Algorithms &amp; Assumptions'!$C$3,INDEX(PLHIV!$H$10:$AB$249,MATCH($B150&amp;"Peds",PLHIV!$F$10:$F$249,0),MATCH(C$7,PLHIV!$H$9:$AC$9,0)),"N/A")</f>
        <v>55000</v>
      </c>
      <c r="D150" s="47">
        <f>IF(D$7&lt;='Algorithms &amp; Assumptions'!$C$3,INDEX(PLHIV!$H$10:$AB$249,MATCH($B150&amp;"Peds",PLHIV!$F$10:$F$249,0),MATCH(D$7,PLHIV!$H$9:$AC$9,0)),"N/A")</f>
        <v>53000</v>
      </c>
      <c r="E150" s="47">
        <f>IF(E$7&lt;='Algorithms &amp; Assumptions'!$C$3,INDEX(PLHIV!$H$10:$AB$249,MATCH($B150&amp;"Peds",PLHIV!$F$10:$F$249,0),MATCH(E$7,PLHIV!$H$9:$AC$9,0)),"N/A")</f>
        <v>51000</v>
      </c>
      <c r="F150" s="47">
        <f>IF(F$7&lt;='Algorithms &amp; Assumptions'!$C$3,INDEX(PLHIV!$H$10:$AB$249,MATCH($B150&amp;"Peds",PLHIV!$F$10:$F$249,0),MATCH(F$7,PLHIV!$H$9:$AC$9,0)),"N/A")</f>
        <v>49000</v>
      </c>
      <c r="G150" s="47">
        <f>IF(G$7&lt;='Algorithms &amp; Assumptions'!$C$3,INDEX(PLHIV!$H$10:$AB$249,MATCH($B150&amp;"Peds",PLHIV!$F$10:$F$249,0),MATCH(G$7,PLHIV!$H$9:$AC$9,0)),IF(FORECAST(G$7,D150:F150,D$7:F$7)&gt;0,FORECAST(G$7,D150:F150,D$7:F$7),0))</f>
        <v>46000</v>
      </c>
      <c r="H150" s="47">
        <f>IF(H$7&lt;='Algorithms &amp; Assumptions'!$C$3,INDEX(PLHIV!$H$10:$AB$249,MATCH($B150&amp;"Peds",PLHIV!$F$10:$F$249,0),MATCH(H$7,PLHIV!$H$9:$AC$9,0)),IF(FORECAST(H$7,E150:G150,E$7:G$7)&gt;0,FORECAST(H$7,E150:G150,E$7:G$7),0))</f>
        <v>43000</v>
      </c>
      <c r="I150" s="47">
        <f>IF(I$7&lt;='Algorithms &amp; Assumptions'!$C$3,INDEX(PLHIV!$H$10:$AB$249,MATCH($B150&amp;"Peds",PLHIV!$F$10:$F$249,0),MATCH(I$7,PLHIV!$H$9:$AC$9,0)),IF(FORECAST(I$7,F150:H150,F$7:H$7)&gt;0,FORECAST(I$7,F150:H150,F$7:H$7),0))</f>
        <v>41000</v>
      </c>
      <c r="J150" s="47">
        <f>IF(J$7&lt;='Algorithms &amp; Assumptions'!$C$3,INDEX(PLHIV!$H$10:$AB$249,MATCH($B150&amp;"Peds",PLHIV!$F$10:$F$249,0),MATCH(J$7,PLHIV!$H$9:$AC$9,0)),IF(FORECAST(J$7,G150:I150,G$7:I$7)&gt;0,FORECAST(J$7,G150:I150,G$7:I$7),0))</f>
        <v>39000</v>
      </c>
      <c r="K150" s="47">
        <f>IF(K$7&lt;='Algorithms &amp; Assumptions'!$C$3,INDEX(PLHIV!$H$10:$AB$249,MATCH($B150&amp;"Peds",PLHIV!$F$10:$F$249,0),MATCH(K$7,PLHIV!$H$9:$AC$9,0)),IF(FORECAST(K$7,H150:J150,H$7:J$7)&gt;0,FORECAST(K$7,H150:J150,H$7:J$7),0))</f>
        <v>37000</v>
      </c>
      <c r="L150" s="47">
        <f>IF(L$7&lt;='Algorithms &amp; Assumptions'!$C$3,INDEX(PLHIV!$H$10:$AB$249,MATCH($B150&amp;"Peds",PLHIV!$F$10:$F$249,0),MATCH(L$7,PLHIV!$H$9:$AC$9,0)),IF(FORECAST(L$7,I150:K150,I$7:K$7)&gt;0,FORECAST(L$7,I150:K150,I$7:K$7),0))</f>
        <v>35000</v>
      </c>
      <c r="M150" s="47">
        <f>IF(M$7&lt;='Algorithms &amp; Assumptions'!$C$3,INDEX(PLHIV!$H$10:$AB$249,MATCH($B150&amp;"Peds",PLHIV!$F$10:$F$249,0),MATCH(M$7,PLHIV!$H$9:$AC$9,0)),IF(FORECAST(M$7,J150:L150,J$7:L$7)&gt;0,FORECAST(M$7,J150:L150,J$7:L$7),0))</f>
        <v>33000</v>
      </c>
      <c r="N150" s="47">
        <f>IF(N$7&lt;='Algorithms &amp; Assumptions'!$C$3,INDEX(PLHIV!$H$10:$AB$249,MATCH($B150&amp;"Peds",PLHIV!$F$10:$F$249,0),MATCH(N$7,PLHIV!$H$9:$AC$9,0)),IF(FORECAST(N$7,K150:M150,K$7:M$7)&gt;0,FORECAST(N$7,K150:M150,K$7:M$7),0))</f>
        <v>31000</v>
      </c>
      <c r="O150" s="47">
        <f>IF(O$7&lt;='Algorithms &amp; Assumptions'!$C$3,INDEX(PLHIV!$H$10:$AB$249,MATCH($B150&amp;"Peds",PLHIV!$F$10:$F$249,0),MATCH(O$7,PLHIV!$H$9:$AC$9,0)),IF(FORECAST(O$7,L150:N150,L$7:N$7)&gt;0,FORECAST(O$7,L150:N150,L$7:N$7),0))</f>
        <v>29000</v>
      </c>
      <c r="P150" s="47">
        <f>IF(P$7&lt;='Algorithms &amp; Assumptions'!$C$3,INDEX(PLHIV!$H$10:$AB$249,MATCH($B150&amp;"Peds",PLHIV!$F$10:$F$249,0),MATCH(P$7,PLHIV!$H$9:$AC$9,0)),IF(FORECAST(P$7,M150:O150,M$7:O$7)&gt;0,FORECAST(P$7,M150:O150,M$7:O$7),0))</f>
        <v>27000</v>
      </c>
      <c r="Q150" s="47">
        <f>IF(Q$7&lt;='Algorithms &amp; Assumptions'!$C$3,INDEX(PLHIV!$H$10:$AB$249,MATCH($B150&amp;"Peds",PLHIV!$F$10:$F$249,0),MATCH(Q$7,PLHIV!$H$9:$AC$9,0)),IF(FORECAST(Q$7,N150:P150,N$7:P$7)&gt;0,FORECAST(Q$7,N150:P150,N$7:P$7),0))</f>
        <v>25000</v>
      </c>
      <c r="R150" s="47">
        <f>IF(R$7&lt;='Algorithms &amp; Assumptions'!$C$3,INDEX(PLHIV!$H$10:$AB$249,MATCH($B150&amp;"Peds",PLHIV!$F$10:$F$249,0),MATCH(R$7,PLHIV!$H$9:$AC$9,0)),IF(FORECAST(R$7,O150:Q150,O$7:Q$7)&gt;0,FORECAST(R$7,O150:Q150,O$7:Q$7),0))</f>
        <v>23000</v>
      </c>
      <c r="S150" s="47">
        <f>IF(S$7&lt;='Algorithms &amp; Assumptions'!$C$3,INDEX(PLHIV!$H$10:$AB$249,MATCH($B150&amp;"Peds",PLHIV!$F$10:$F$249,0),MATCH(S$7,PLHIV!$H$9:$AC$9,0)),IF(FORECAST(S$7,P150:R150,P$7:R$7)&gt;0,FORECAST(S$7,P150:R150,P$7:R$7),0))</f>
        <v>21000</v>
      </c>
      <c r="T150" s="47">
        <f>IF(T$7&lt;='Algorithms &amp; Assumptions'!$C$3,INDEX(PLHIV!$H$10:$AB$249,MATCH($B150&amp;"Peds",PLHIV!$F$10:$F$249,0),MATCH(T$7,PLHIV!$H$9:$AC$9,0)),IF(FORECAST(T$7,Q150:S150,Q$7:S$7)&gt;0,FORECAST(T$7,Q150:S150,Q$7:S$7),0))</f>
        <v>19000</v>
      </c>
      <c r="U150" s="47">
        <f>IF(U$7&lt;='Algorithms &amp; Assumptions'!$C$3,INDEX(PLHIV!$H$10:$AB$249,MATCH($B150&amp;"Peds",PLHIV!$F$10:$F$249,0),MATCH(U$7,PLHIV!$H$9:$AC$9,0)),IF(FORECAST(U$7,R150:T150,R$7:T$7)&gt;0,FORECAST(U$7,R150:T150,R$7:T$7),0))</f>
        <v>17000</v>
      </c>
      <c r="V150" s="47">
        <f>IF(V$7&lt;='Algorithms &amp; Assumptions'!$C$3,INDEX(PLHIV!$H$10:$AB$249,MATCH($B150&amp;"Peds",PLHIV!$F$10:$F$249,0),MATCH(V$7,PLHIV!$H$9:$AC$9,0)),IF(FORECAST(V$7,S150:U150,S$7:U$7)&gt;0,FORECAST(V$7,S150:U150,S$7:U$7),0))</f>
        <v>15000</v>
      </c>
      <c r="W150" s="47">
        <f>IF(W$7&lt;='Algorithms &amp; Assumptions'!$C$3,INDEX(PLHIV!$H$10:$AB$249,MATCH($B150&amp;"Peds",PLHIV!$F$10:$F$249,0),MATCH(W$7,PLHIV!$H$9:$AC$9,0)),IF(FORECAST(W$7,T150:V150,T$7:V$7)&gt;0,FORECAST(W$7,T150:V150,T$7:V$7),0))</f>
        <v>13000</v>
      </c>
    </row>
    <row r="151" spans="2:23" x14ac:dyDescent="0.35">
      <c r="B151" s="17" t="str">
        <f>Countries!B24</f>
        <v>Cape Verde</v>
      </c>
      <c r="C151" s="47">
        <f>IF(C$7&lt;='Algorithms &amp; Assumptions'!$C$3,INDEX(PLHIV!$H$10:$AB$249,MATCH($B151&amp;"Peds",PLHIV!$F$10:$F$249,0),MATCH(C$7,PLHIV!$H$9:$AC$9,0)),"N/A")</f>
        <v>100</v>
      </c>
      <c r="D151" s="47">
        <f>IF(D$7&lt;='Algorithms &amp; Assumptions'!$C$3,INDEX(PLHIV!$H$10:$AB$249,MATCH($B151&amp;"Peds",PLHIV!$F$10:$F$249,0),MATCH(D$7,PLHIV!$H$9:$AC$9,0)),"N/A")</f>
        <v>100</v>
      </c>
      <c r="E151" s="47">
        <f>IF(E$7&lt;='Algorithms &amp; Assumptions'!$C$3,INDEX(PLHIV!$H$10:$AB$249,MATCH($B151&amp;"Peds",PLHIV!$F$10:$F$249,0),MATCH(E$7,PLHIV!$H$9:$AC$9,0)),"N/A")</f>
        <v>100</v>
      </c>
      <c r="F151" s="47">
        <f>IF(F$7&lt;='Algorithms &amp; Assumptions'!$C$3,INDEX(PLHIV!$H$10:$AB$249,MATCH($B151&amp;"Peds",PLHIV!$F$10:$F$249,0),MATCH(F$7,PLHIV!$H$9:$AC$9,0)),"N/A")</f>
        <v>100</v>
      </c>
      <c r="G151" s="47">
        <f>IF(G$7&lt;='Algorithms &amp; Assumptions'!$C$3,INDEX(PLHIV!$H$10:$AB$249,MATCH($B151&amp;"Peds",PLHIV!$F$10:$F$249,0),MATCH(G$7,PLHIV!$H$9:$AC$9,0)),IF(FORECAST(G$7,D151:F151,D$7:F$7)&gt;0,FORECAST(G$7,D151:F151,D$7:F$7),0))</f>
        <v>100</v>
      </c>
      <c r="H151" s="47">
        <f>IF(H$7&lt;='Algorithms &amp; Assumptions'!$C$3,INDEX(PLHIV!$H$10:$AB$249,MATCH($B151&amp;"Peds",PLHIV!$F$10:$F$249,0),MATCH(H$7,PLHIV!$H$9:$AC$9,0)),IF(FORECAST(H$7,E151:G151,E$7:G$7)&gt;0,FORECAST(H$7,E151:G151,E$7:G$7),0))</f>
        <v>100</v>
      </c>
      <c r="I151" s="47">
        <f>IF(I$7&lt;='Algorithms &amp; Assumptions'!$C$3,INDEX(PLHIV!$H$10:$AB$249,MATCH($B151&amp;"Peds",PLHIV!$F$10:$F$249,0),MATCH(I$7,PLHIV!$H$9:$AC$9,0)),IF(FORECAST(I$7,F151:H151,F$7:H$7)&gt;0,FORECAST(I$7,F151:H151,F$7:H$7),0))</f>
        <v>100</v>
      </c>
      <c r="J151" s="47">
        <f>IF(J$7&lt;='Algorithms &amp; Assumptions'!$C$3,INDEX(PLHIV!$H$10:$AB$249,MATCH($B151&amp;"Peds",PLHIV!$F$10:$F$249,0),MATCH(J$7,PLHIV!$H$9:$AC$9,0)),IF(FORECAST(J$7,G151:I151,G$7:I$7)&gt;0,FORECAST(J$7,G151:I151,G$7:I$7),0))</f>
        <v>100</v>
      </c>
      <c r="K151" s="47">
        <f>IF(K$7&lt;='Algorithms &amp; Assumptions'!$C$3,INDEX(PLHIV!$H$10:$AB$249,MATCH($B151&amp;"Peds",PLHIV!$F$10:$F$249,0),MATCH(K$7,PLHIV!$H$9:$AC$9,0)),IF(FORECAST(K$7,H151:J151,H$7:J$7)&gt;0,FORECAST(K$7,H151:J151,H$7:J$7),0))</f>
        <v>100</v>
      </c>
      <c r="L151" s="47">
        <f>IF(L$7&lt;='Algorithms &amp; Assumptions'!$C$3,INDEX(PLHIV!$H$10:$AB$249,MATCH($B151&amp;"Peds",PLHIV!$F$10:$F$249,0),MATCH(L$7,PLHIV!$H$9:$AC$9,0)),IF(FORECAST(L$7,I151:K151,I$7:K$7)&gt;0,FORECAST(L$7,I151:K151,I$7:K$7),0))</f>
        <v>100</v>
      </c>
      <c r="M151" s="47">
        <f>IF(M$7&lt;='Algorithms &amp; Assumptions'!$C$3,INDEX(PLHIV!$H$10:$AB$249,MATCH($B151&amp;"Peds",PLHIV!$F$10:$F$249,0),MATCH(M$7,PLHIV!$H$9:$AC$9,0)),IF(FORECAST(M$7,J151:L151,J$7:L$7)&gt;0,FORECAST(M$7,J151:L151,J$7:L$7),0))</f>
        <v>100</v>
      </c>
      <c r="N151" s="47">
        <f>IF(N$7&lt;='Algorithms &amp; Assumptions'!$C$3,INDEX(PLHIV!$H$10:$AB$249,MATCH($B151&amp;"Peds",PLHIV!$F$10:$F$249,0),MATCH(N$7,PLHIV!$H$9:$AC$9,0)),IF(FORECAST(N$7,K151:M151,K$7:M$7)&gt;0,FORECAST(N$7,K151:M151,K$7:M$7),0))</f>
        <v>100</v>
      </c>
      <c r="O151" s="47">
        <f>IF(O$7&lt;='Algorithms &amp; Assumptions'!$C$3,INDEX(PLHIV!$H$10:$AB$249,MATCH($B151&amp;"Peds",PLHIV!$F$10:$F$249,0),MATCH(O$7,PLHIV!$H$9:$AC$9,0)),IF(FORECAST(O$7,L151:N151,L$7:N$7)&gt;0,FORECAST(O$7,L151:N151,L$7:N$7),0))</f>
        <v>100</v>
      </c>
      <c r="P151" s="47">
        <f>IF(P$7&lt;='Algorithms &amp; Assumptions'!$C$3,INDEX(PLHIV!$H$10:$AB$249,MATCH($B151&amp;"Peds",PLHIV!$F$10:$F$249,0),MATCH(P$7,PLHIV!$H$9:$AC$9,0)),IF(FORECAST(P$7,M151:O151,M$7:O$7)&gt;0,FORECAST(P$7,M151:O151,M$7:O$7),0))</f>
        <v>100</v>
      </c>
      <c r="Q151" s="47">
        <f>IF(Q$7&lt;='Algorithms &amp; Assumptions'!$C$3,INDEX(PLHIV!$H$10:$AB$249,MATCH($B151&amp;"Peds",PLHIV!$F$10:$F$249,0),MATCH(Q$7,PLHIV!$H$9:$AC$9,0)),IF(FORECAST(Q$7,N151:P151,N$7:P$7)&gt;0,FORECAST(Q$7,N151:P151,N$7:P$7),0))</f>
        <v>100</v>
      </c>
      <c r="R151" s="47">
        <f>IF(R$7&lt;='Algorithms &amp; Assumptions'!$C$3,INDEX(PLHIV!$H$10:$AB$249,MATCH($B151&amp;"Peds",PLHIV!$F$10:$F$249,0),MATCH(R$7,PLHIV!$H$9:$AC$9,0)),IF(FORECAST(R$7,O151:Q151,O$7:Q$7)&gt;0,FORECAST(R$7,O151:Q151,O$7:Q$7),0))</f>
        <v>100</v>
      </c>
      <c r="S151" s="47">
        <f>IF(S$7&lt;='Algorithms &amp; Assumptions'!$C$3,INDEX(PLHIV!$H$10:$AB$249,MATCH($B151&amp;"Peds",PLHIV!$F$10:$F$249,0),MATCH(S$7,PLHIV!$H$9:$AC$9,0)),IF(FORECAST(S$7,P151:R151,P$7:R$7)&gt;0,FORECAST(S$7,P151:R151,P$7:R$7),0))</f>
        <v>100</v>
      </c>
      <c r="T151" s="47">
        <f>IF(T$7&lt;='Algorithms &amp; Assumptions'!$C$3,INDEX(PLHIV!$H$10:$AB$249,MATCH($B151&amp;"Peds",PLHIV!$F$10:$F$249,0),MATCH(T$7,PLHIV!$H$9:$AC$9,0)),IF(FORECAST(T$7,Q151:S151,Q$7:S$7)&gt;0,FORECAST(T$7,Q151:S151,Q$7:S$7),0))</f>
        <v>100</v>
      </c>
      <c r="U151" s="47">
        <f>IF(U$7&lt;='Algorithms &amp; Assumptions'!$C$3,INDEX(PLHIV!$H$10:$AB$249,MATCH($B151&amp;"Peds",PLHIV!$F$10:$F$249,0),MATCH(U$7,PLHIV!$H$9:$AC$9,0)),IF(FORECAST(U$7,R151:T151,R$7:T$7)&gt;0,FORECAST(U$7,R151:T151,R$7:T$7),0))</f>
        <v>100</v>
      </c>
      <c r="V151" s="47">
        <f>IF(V$7&lt;='Algorithms &amp; Assumptions'!$C$3,INDEX(PLHIV!$H$10:$AB$249,MATCH($B151&amp;"Peds",PLHIV!$F$10:$F$249,0),MATCH(V$7,PLHIV!$H$9:$AC$9,0)),IF(FORECAST(V$7,S151:U151,S$7:U$7)&gt;0,FORECAST(V$7,S151:U151,S$7:U$7),0))</f>
        <v>100</v>
      </c>
      <c r="W151" s="47">
        <f>IF(W$7&lt;='Algorithms &amp; Assumptions'!$C$3,INDEX(PLHIV!$H$10:$AB$249,MATCH($B151&amp;"Peds",PLHIV!$F$10:$F$249,0),MATCH(W$7,PLHIV!$H$9:$AC$9,0)),IF(FORECAST(W$7,T151:V151,T$7:V$7)&gt;0,FORECAST(W$7,T151:V151,T$7:V$7),0))</f>
        <v>100</v>
      </c>
    </row>
    <row r="152" spans="2:23" x14ac:dyDescent="0.35">
      <c r="B152" s="17" t="str">
        <f>Countries!B25</f>
        <v>Central African Republic</v>
      </c>
      <c r="C152" s="47">
        <f>IF(C$7&lt;='Algorithms &amp; Assumptions'!$C$3,INDEX(PLHIV!$H$10:$AB$249,MATCH($B152&amp;"Peds",PLHIV!$F$10:$F$249,0),MATCH(C$7,PLHIV!$H$9:$AC$9,0)),"N/A")</f>
        <v>18000</v>
      </c>
      <c r="D152" s="47">
        <f>IF(D$7&lt;='Algorithms &amp; Assumptions'!$C$3,INDEX(PLHIV!$H$10:$AB$249,MATCH($B152&amp;"Peds",PLHIV!$F$10:$F$249,0),MATCH(D$7,PLHIV!$H$9:$AC$9,0)),"N/A")</f>
        <v>17000</v>
      </c>
      <c r="E152" s="47">
        <f>IF(E$7&lt;='Algorithms &amp; Assumptions'!$C$3,INDEX(PLHIV!$H$10:$AB$249,MATCH($B152&amp;"Peds",PLHIV!$F$10:$F$249,0),MATCH(E$7,PLHIV!$H$9:$AC$9,0)),"N/A")</f>
        <v>16000</v>
      </c>
      <c r="F152" s="47">
        <f>IF(F$7&lt;='Algorithms &amp; Assumptions'!$C$3,INDEX(PLHIV!$H$10:$AB$249,MATCH($B152&amp;"Peds",PLHIV!$F$10:$F$249,0),MATCH(F$7,PLHIV!$H$9:$AC$9,0)),"N/A")</f>
        <v>16000</v>
      </c>
      <c r="G152" s="47">
        <f>IF(G$7&lt;='Algorithms &amp; Assumptions'!$C$3,INDEX(PLHIV!$H$10:$AB$249,MATCH($B152&amp;"Peds",PLHIV!$F$10:$F$249,0),MATCH(G$7,PLHIV!$H$9:$AC$9,0)),IF(FORECAST(G$7,D152:F152,D$7:F$7)&gt;0,FORECAST(G$7,D152:F152,D$7:F$7),0))</f>
        <v>15000</v>
      </c>
      <c r="H152" s="47">
        <f>IF(H$7&lt;='Algorithms &amp; Assumptions'!$C$3,INDEX(PLHIV!$H$10:$AB$249,MATCH($B152&amp;"Peds",PLHIV!$F$10:$F$249,0),MATCH(H$7,PLHIV!$H$9:$AC$9,0)),IF(FORECAST(H$7,E152:G152,E$7:G$7)&gt;0,FORECAST(H$7,E152:G152,E$7:G$7),0))</f>
        <v>14000</v>
      </c>
      <c r="I152" s="47">
        <f>IF(I$7&lt;='Algorithms &amp; Assumptions'!$C$3,INDEX(PLHIV!$H$10:$AB$249,MATCH($B152&amp;"Peds",PLHIV!$F$10:$F$249,0),MATCH(I$7,PLHIV!$H$9:$AC$9,0)),IF(FORECAST(I$7,F152:H152,F$7:H$7)&gt;0,FORECAST(I$7,F152:H152,F$7:H$7),0))</f>
        <v>13000</v>
      </c>
      <c r="J152" s="47">
        <f>IF(J$7&lt;='Algorithms &amp; Assumptions'!$C$3,INDEX(PLHIV!$H$10:$AB$249,MATCH($B152&amp;"Peds",PLHIV!$F$10:$F$249,0),MATCH(J$7,PLHIV!$H$9:$AC$9,0)),IF(FORECAST(J$7,G152:I152,G$7:I$7)&gt;0,FORECAST(J$7,G152:I152,G$7:I$7),0))</f>
        <v>13000</v>
      </c>
      <c r="K152" s="47">
        <f>IF(K$7&lt;='Algorithms &amp; Assumptions'!$C$3,INDEX(PLHIV!$H$10:$AB$249,MATCH($B152&amp;"Peds",PLHIV!$F$10:$F$249,0),MATCH(K$7,PLHIV!$H$9:$AC$9,0)),IF(FORECAST(K$7,H152:J152,H$7:J$7)&gt;0,FORECAST(K$7,H152:J152,H$7:J$7),0))</f>
        <v>12000</v>
      </c>
      <c r="L152" s="47">
        <f>IF(L$7&lt;='Algorithms &amp; Assumptions'!$C$3,INDEX(PLHIV!$H$10:$AB$249,MATCH($B152&amp;"Peds",PLHIV!$F$10:$F$249,0),MATCH(L$7,PLHIV!$H$9:$AC$9,0)),IF(FORECAST(L$7,I152:K152,I$7:K$7)&gt;0,FORECAST(L$7,I152:K152,I$7:K$7),0))</f>
        <v>12000</v>
      </c>
      <c r="M152" s="47">
        <f>IF(M$7&lt;='Algorithms &amp; Assumptions'!$C$3,INDEX(PLHIV!$H$10:$AB$249,MATCH($B152&amp;"Peds",PLHIV!$F$10:$F$249,0),MATCH(M$7,PLHIV!$H$9:$AC$9,0)),IF(FORECAST(M$7,J152:L152,J$7:L$7)&gt;0,FORECAST(M$7,J152:L152,J$7:L$7),0))</f>
        <v>12000</v>
      </c>
      <c r="N152" s="47">
        <f>IF(N$7&lt;='Algorithms &amp; Assumptions'!$C$3,INDEX(PLHIV!$H$10:$AB$249,MATCH($B152&amp;"Peds",PLHIV!$F$10:$F$249,0),MATCH(N$7,PLHIV!$H$9:$AC$9,0)),IF(FORECAST(N$7,K152:M152,K$7:M$7)&gt;0,FORECAST(N$7,K152:M152,K$7:M$7),0))</f>
        <v>11000</v>
      </c>
      <c r="O152" s="47">
        <f>IF(O$7&lt;='Algorithms &amp; Assumptions'!$C$3,INDEX(PLHIV!$H$10:$AB$249,MATCH($B152&amp;"Peds",PLHIV!$F$10:$F$249,0),MATCH(O$7,PLHIV!$H$9:$AC$9,0)),IF(FORECAST(O$7,L152:N152,L$7:N$7)&gt;0,FORECAST(O$7,L152:N152,L$7:N$7),0))</f>
        <v>12000</v>
      </c>
      <c r="P152" s="47">
        <f>IF(P$7&lt;='Algorithms &amp; Assumptions'!$C$3,INDEX(PLHIV!$H$10:$AB$249,MATCH($B152&amp;"Peds",PLHIV!$F$10:$F$249,0),MATCH(P$7,PLHIV!$H$9:$AC$9,0)),IF(FORECAST(P$7,M152:O152,M$7:O$7)&gt;0,FORECAST(P$7,M152:O152,M$7:O$7),0))</f>
        <v>11666.666666666666</v>
      </c>
      <c r="Q152" s="47">
        <f>IF(Q$7&lt;='Algorithms &amp; Assumptions'!$C$3,INDEX(PLHIV!$H$10:$AB$249,MATCH($B152&amp;"Peds",PLHIV!$F$10:$F$249,0),MATCH(Q$7,PLHIV!$H$9:$AC$9,0)),IF(FORECAST(Q$7,N152:P152,N$7:P$7)&gt;0,FORECAST(Q$7,N152:P152,N$7:P$7),0))</f>
        <v>12222.222222222132</v>
      </c>
      <c r="R152" s="47">
        <f>IF(R$7&lt;='Algorithms &amp; Assumptions'!$C$3,INDEX(PLHIV!$H$10:$AB$249,MATCH($B152&amp;"Peds",PLHIV!$F$10:$F$249,0),MATCH(R$7,PLHIV!$H$9:$AC$9,0)),IF(FORECAST(R$7,O152:Q152,O$7:Q$7)&gt;0,FORECAST(R$7,O152:Q152,O$7:Q$7),0))</f>
        <v>12185.185185185052</v>
      </c>
      <c r="S152" s="47">
        <f>IF(S$7&lt;='Algorithms &amp; Assumptions'!$C$3,INDEX(PLHIV!$H$10:$AB$249,MATCH($B152&amp;"Peds",PLHIV!$F$10:$F$249,0),MATCH(S$7,PLHIV!$H$9:$AC$9,0)),IF(FORECAST(S$7,P152:R152,P$7:R$7)&gt;0,FORECAST(S$7,P152:R152,P$7:R$7),0))</f>
        <v>12543.209876543027</v>
      </c>
      <c r="T152" s="47">
        <f>IF(T$7&lt;='Algorithms &amp; Assumptions'!$C$3,INDEX(PLHIV!$H$10:$AB$249,MATCH($B152&amp;"Peds",PLHIV!$F$10:$F$249,0),MATCH(T$7,PLHIV!$H$9:$AC$9,0)),IF(FORECAST(T$7,Q152:S152,Q$7:S$7)&gt;0,FORECAST(T$7,Q152:S152,Q$7:S$7),0))</f>
        <v>12637.86008230428</v>
      </c>
      <c r="U152" s="47">
        <f>IF(U$7&lt;='Algorithms &amp; Assumptions'!$C$3,INDEX(PLHIV!$H$10:$AB$249,MATCH($B152&amp;"Peds",PLHIV!$F$10:$F$249,0),MATCH(U$7,PLHIV!$H$9:$AC$9,0)),IF(FORECAST(U$7,R152:T152,R$7:T$7)&gt;0,FORECAST(U$7,R152:T152,R$7:T$7),0))</f>
        <v>12908.093278463348</v>
      </c>
      <c r="V152" s="47">
        <f>IF(V$7&lt;='Algorithms &amp; Assumptions'!$C$3,INDEX(PLHIV!$H$10:$AB$249,MATCH($B152&amp;"Peds",PLHIV!$F$10:$F$249,0),MATCH(V$7,PLHIV!$H$9:$AC$9,0)),IF(FORECAST(V$7,S152:U152,S$7:U$7)&gt;0,FORECAST(V$7,S152:U152,S$7:U$7),0))</f>
        <v>13061.271147690539</v>
      </c>
      <c r="W152" s="47">
        <f>IF(W$7&lt;='Algorithms &amp; Assumptions'!$C$3,INDEX(PLHIV!$H$10:$AB$249,MATCH($B152&amp;"Peds",PLHIV!$F$10:$F$249,0),MATCH(W$7,PLHIV!$H$9:$AC$9,0)),IF(FORECAST(W$7,T152:V152,T$7:V$7)&gt;0,FORECAST(W$7,T152:V152,T$7:V$7),0))</f>
        <v>13292.485901538981</v>
      </c>
    </row>
    <row r="153" spans="2:23" x14ac:dyDescent="0.35">
      <c r="B153" s="17" t="str">
        <f>Countries!B26</f>
        <v>Chad</v>
      </c>
      <c r="C153" s="47">
        <f>IF(C$7&lt;='Algorithms &amp; Assumptions'!$C$3,INDEX(PLHIV!$H$10:$AB$249,MATCH($B153&amp;"Peds",PLHIV!$F$10:$F$249,0),MATCH(C$7,PLHIV!$H$9:$AC$9,0)),"N/A")</f>
        <v>17000</v>
      </c>
      <c r="D153" s="47">
        <f>IF(D$7&lt;='Algorithms &amp; Assumptions'!$C$3,INDEX(PLHIV!$H$10:$AB$249,MATCH($B153&amp;"Peds",PLHIV!$F$10:$F$249,0),MATCH(D$7,PLHIV!$H$9:$AC$9,0)),"N/A")</f>
        <v>16000</v>
      </c>
      <c r="E153" s="47">
        <f>IF(E$7&lt;='Algorithms &amp; Assumptions'!$C$3,INDEX(PLHIV!$H$10:$AB$249,MATCH($B153&amp;"Peds",PLHIV!$F$10:$F$249,0),MATCH(E$7,PLHIV!$H$9:$AC$9,0)),"N/A")</f>
        <v>16000</v>
      </c>
      <c r="F153" s="47">
        <f>IF(F$7&lt;='Algorithms &amp; Assumptions'!$C$3,INDEX(PLHIV!$H$10:$AB$249,MATCH($B153&amp;"Peds",PLHIV!$F$10:$F$249,0),MATCH(F$7,PLHIV!$H$9:$AC$9,0)),"N/A")</f>
        <v>16000</v>
      </c>
      <c r="G153" s="47">
        <f>IF(G$7&lt;='Algorithms &amp; Assumptions'!$C$3,INDEX(PLHIV!$H$10:$AB$249,MATCH($B153&amp;"Peds",PLHIV!$F$10:$F$249,0),MATCH(G$7,PLHIV!$H$9:$AC$9,0)),IF(FORECAST(G$7,D153:F153,D$7:F$7)&gt;0,FORECAST(G$7,D153:F153,D$7:F$7),0))</f>
        <v>15000</v>
      </c>
      <c r="H153" s="47">
        <f>IF(H$7&lt;='Algorithms &amp; Assumptions'!$C$3,INDEX(PLHIV!$H$10:$AB$249,MATCH($B153&amp;"Peds",PLHIV!$F$10:$F$249,0),MATCH(H$7,PLHIV!$H$9:$AC$9,0)),IF(FORECAST(H$7,E153:G153,E$7:G$7)&gt;0,FORECAST(H$7,E153:G153,E$7:G$7),0))</f>
        <v>15000</v>
      </c>
      <c r="I153" s="47">
        <f>IF(I$7&lt;='Algorithms &amp; Assumptions'!$C$3,INDEX(PLHIV!$H$10:$AB$249,MATCH($B153&amp;"Peds",PLHIV!$F$10:$F$249,0),MATCH(I$7,PLHIV!$H$9:$AC$9,0)),IF(FORECAST(I$7,F153:H153,F$7:H$7)&gt;0,FORECAST(I$7,F153:H153,F$7:H$7),0))</f>
        <v>14000</v>
      </c>
      <c r="J153" s="47">
        <f>IF(J$7&lt;='Algorithms &amp; Assumptions'!$C$3,INDEX(PLHIV!$H$10:$AB$249,MATCH($B153&amp;"Peds",PLHIV!$F$10:$F$249,0),MATCH(J$7,PLHIV!$H$9:$AC$9,0)),IF(FORECAST(J$7,G153:I153,G$7:I$7)&gt;0,FORECAST(J$7,G153:I153,G$7:I$7),0))</f>
        <v>14000</v>
      </c>
      <c r="K153" s="47">
        <f>IF(K$7&lt;='Algorithms &amp; Assumptions'!$C$3,INDEX(PLHIV!$H$10:$AB$249,MATCH($B153&amp;"Peds",PLHIV!$F$10:$F$249,0),MATCH(K$7,PLHIV!$H$9:$AC$9,0)),IF(FORECAST(K$7,H153:J153,H$7:J$7)&gt;0,FORECAST(K$7,H153:J153,H$7:J$7),0))</f>
        <v>13000</v>
      </c>
      <c r="L153" s="47">
        <f>IF(L$7&lt;='Algorithms &amp; Assumptions'!$C$3,INDEX(PLHIV!$H$10:$AB$249,MATCH($B153&amp;"Peds",PLHIV!$F$10:$F$249,0),MATCH(L$7,PLHIV!$H$9:$AC$9,0)),IF(FORECAST(L$7,I153:K153,I$7:K$7)&gt;0,FORECAST(L$7,I153:K153,I$7:K$7),0))</f>
        <v>13000</v>
      </c>
      <c r="M153" s="47">
        <f>IF(M$7&lt;='Algorithms &amp; Assumptions'!$C$3,INDEX(PLHIV!$H$10:$AB$249,MATCH($B153&amp;"Peds",PLHIV!$F$10:$F$249,0),MATCH(M$7,PLHIV!$H$9:$AC$9,0)),IF(FORECAST(M$7,J153:L153,J$7:L$7)&gt;0,FORECAST(M$7,J153:L153,J$7:L$7),0))</f>
        <v>12000</v>
      </c>
      <c r="N153" s="47">
        <f>IF(N$7&lt;='Algorithms &amp; Assumptions'!$C$3,INDEX(PLHIV!$H$10:$AB$249,MATCH($B153&amp;"Peds",PLHIV!$F$10:$F$249,0),MATCH(N$7,PLHIV!$H$9:$AC$9,0)),IF(FORECAST(N$7,K153:M153,K$7:M$7)&gt;0,FORECAST(N$7,K153:M153,K$7:M$7),0))</f>
        <v>12000</v>
      </c>
      <c r="O153" s="47">
        <f>IF(O$7&lt;='Algorithms &amp; Assumptions'!$C$3,INDEX(PLHIV!$H$10:$AB$249,MATCH($B153&amp;"Peds",PLHIV!$F$10:$F$249,0),MATCH(O$7,PLHIV!$H$9:$AC$9,0)),IF(FORECAST(O$7,L153:N153,L$7:N$7)&gt;0,FORECAST(O$7,L153:N153,L$7:N$7),0))</f>
        <v>12000</v>
      </c>
      <c r="P153" s="47">
        <f>IF(P$7&lt;='Algorithms &amp; Assumptions'!$C$3,INDEX(PLHIV!$H$10:$AB$249,MATCH($B153&amp;"Peds",PLHIV!$F$10:$F$249,0),MATCH(P$7,PLHIV!$H$9:$AC$9,0)),IF(FORECAST(P$7,M153:O153,M$7:O$7)&gt;0,FORECAST(P$7,M153:O153,M$7:O$7),0))</f>
        <v>12000</v>
      </c>
      <c r="Q153" s="47">
        <f>IF(Q$7&lt;='Algorithms &amp; Assumptions'!$C$3,INDEX(PLHIV!$H$10:$AB$249,MATCH($B153&amp;"Peds",PLHIV!$F$10:$F$249,0),MATCH(Q$7,PLHIV!$H$9:$AC$9,0)),IF(FORECAST(Q$7,N153:P153,N$7:P$7)&gt;0,FORECAST(Q$7,N153:P153,N$7:P$7),0))</f>
        <v>12000</v>
      </c>
      <c r="R153" s="47">
        <f>IF(R$7&lt;='Algorithms &amp; Assumptions'!$C$3,INDEX(PLHIV!$H$10:$AB$249,MATCH($B153&amp;"Peds",PLHIV!$F$10:$F$249,0),MATCH(R$7,PLHIV!$H$9:$AC$9,0)),IF(FORECAST(R$7,O153:Q153,O$7:Q$7)&gt;0,FORECAST(R$7,O153:Q153,O$7:Q$7),0))</f>
        <v>12000</v>
      </c>
      <c r="S153" s="47">
        <f>IF(S$7&lt;='Algorithms &amp; Assumptions'!$C$3,INDEX(PLHIV!$H$10:$AB$249,MATCH($B153&amp;"Peds",PLHIV!$F$10:$F$249,0),MATCH(S$7,PLHIV!$H$9:$AC$9,0)),IF(FORECAST(S$7,P153:R153,P$7:R$7)&gt;0,FORECAST(S$7,P153:R153,P$7:R$7),0))</f>
        <v>12000</v>
      </c>
      <c r="T153" s="47">
        <f>IF(T$7&lt;='Algorithms &amp; Assumptions'!$C$3,INDEX(PLHIV!$H$10:$AB$249,MATCH($B153&amp;"Peds",PLHIV!$F$10:$F$249,0),MATCH(T$7,PLHIV!$H$9:$AC$9,0)),IF(FORECAST(T$7,Q153:S153,Q$7:S$7)&gt;0,FORECAST(T$7,Q153:S153,Q$7:S$7),0))</f>
        <v>12000</v>
      </c>
      <c r="U153" s="47">
        <f>IF(U$7&lt;='Algorithms &amp; Assumptions'!$C$3,INDEX(PLHIV!$H$10:$AB$249,MATCH($B153&amp;"Peds",PLHIV!$F$10:$F$249,0),MATCH(U$7,PLHIV!$H$9:$AC$9,0)),IF(FORECAST(U$7,R153:T153,R$7:T$7)&gt;0,FORECAST(U$7,R153:T153,R$7:T$7),0))</f>
        <v>12000</v>
      </c>
      <c r="V153" s="47">
        <f>IF(V$7&lt;='Algorithms &amp; Assumptions'!$C$3,INDEX(PLHIV!$H$10:$AB$249,MATCH($B153&amp;"Peds",PLHIV!$F$10:$F$249,0),MATCH(V$7,PLHIV!$H$9:$AC$9,0)),IF(FORECAST(V$7,S153:U153,S$7:U$7)&gt;0,FORECAST(V$7,S153:U153,S$7:U$7),0))</f>
        <v>12000</v>
      </c>
      <c r="W153" s="47">
        <f>IF(W$7&lt;='Algorithms &amp; Assumptions'!$C$3,INDEX(PLHIV!$H$10:$AB$249,MATCH($B153&amp;"Peds",PLHIV!$F$10:$F$249,0),MATCH(W$7,PLHIV!$H$9:$AC$9,0)),IF(FORECAST(W$7,T153:V153,T$7:V$7)&gt;0,FORECAST(W$7,T153:V153,T$7:V$7),0))</f>
        <v>12000</v>
      </c>
    </row>
    <row r="154" spans="2:23" x14ac:dyDescent="0.35">
      <c r="B154" s="17" t="str">
        <f>Countries!B27</f>
        <v>China</v>
      </c>
      <c r="C154" s="47">
        <f>IF(C$7&lt;='Algorithms &amp; Assumptions'!$C$3,INDEX(PLHIV!$H$10:$AB$249,MATCH($B154&amp;"Peds",PLHIV!$F$10:$F$249,0),MATCH(C$7,PLHIV!$H$9:$AC$9,0)),"N/A")</f>
        <v>0</v>
      </c>
      <c r="D154" s="47">
        <f>IF(D$7&lt;='Algorithms &amp; Assumptions'!$C$3,INDEX(PLHIV!$H$10:$AB$249,MATCH($B154&amp;"Peds",PLHIV!$F$10:$F$249,0),MATCH(D$7,PLHIV!$H$9:$AC$9,0)),"N/A")</f>
        <v>0</v>
      </c>
      <c r="E154" s="47">
        <f>IF(E$7&lt;='Algorithms &amp; Assumptions'!$C$3,INDEX(PLHIV!$H$10:$AB$249,MATCH($B154&amp;"Peds",PLHIV!$F$10:$F$249,0),MATCH(E$7,PLHIV!$H$9:$AC$9,0)),"N/A")</f>
        <v>0</v>
      </c>
      <c r="F154" s="47">
        <f>IF(F$7&lt;='Algorithms &amp; Assumptions'!$C$3,INDEX(PLHIV!$H$10:$AB$249,MATCH($B154&amp;"Peds",PLHIV!$F$10:$F$249,0),MATCH(F$7,PLHIV!$H$9:$AC$9,0)),"N/A")</f>
        <v>0</v>
      </c>
      <c r="G154" s="47">
        <f>IF(G$7&lt;='Algorithms &amp; Assumptions'!$C$3,INDEX(PLHIV!$H$10:$AB$249,MATCH($B154&amp;"Peds",PLHIV!$F$10:$F$249,0),MATCH(G$7,PLHIV!$H$9:$AC$9,0)),IF(FORECAST(G$7,D154:F154,D$7:F$7)&gt;0,FORECAST(G$7,D154:F154,D$7:F$7),0))</f>
        <v>0</v>
      </c>
      <c r="H154" s="47">
        <f>IF(H$7&lt;='Algorithms &amp; Assumptions'!$C$3,INDEX(PLHIV!$H$10:$AB$249,MATCH($B154&amp;"Peds",PLHIV!$F$10:$F$249,0),MATCH(H$7,PLHIV!$H$9:$AC$9,0)),IF(FORECAST(H$7,E154:G154,E$7:G$7)&gt;0,FORECAST(H$7,E154:G154,E$7:G$7),0))</f>
        <v>0</v>
      </c>
      <c r="I154" s="47">
        <f>IF(I$7&lt;='Algorithms &amp; Assumptions'!$C$3,INDEX(PLHIV!$H$10:$AB$249,MATCH($B154&amp;"Peds",PLHIV!$F$10:$F$249,0),MATCH(I$7,PLHIV!$H$9:$AC$9,0)),IF(FORECAST(I$7,F154:H154,F$7:H$7)&gt;0,FORECAST(I$7,F154:H154,F$7:H$7),0))</f>
        <v>0</v>
      </c>
      <c r="J154" s="47">
        <f>IF(J$7&lt;='Algorithms &amp; Assumptions'!$C$3,INDEX(PLHIV!$H$10:$AB$249,MATCH($B154&amp;"Peds",PLHIV!$F$10:$F$249,0),MATCH(J$7,PLHIV!$H$9:$AC$9,0)),IF(FORECAST(J$7,G154:I154,G$7:I$7)&gt;0,FORECAST(J$7,G154:I154,G$7:I$7),0))</f>
        <v>0</v>
      </c>
      <c r="K154" s="47">
        <f>IF(K$7&lt;='Algorithms &amp; Assumptions'!$C$3,INDEX(PLHIV!$H$10:$AB$249,MATCH($B154&amp;"Peds",PLHIV!$F$10:$F$249,0),MATCH(K$7,PLHIV!$H$9:$AC$9,0)),IF(FORECAST(K$7,H154:J154,H$7:J$7)&gt;0,FORECAST(K$7,H154:J154,H$7:J$7),0))</f>
        <v>0</v>
      </c>
      <c r="L154" s="47">
        <f>IF(L$7&lt;='Algorithms &amp; Assumptions'!$C$3,INDEX(PLHIV!$H$10:$AB$249,MATCH($B154&amp;"Peds",PLHIV!$F$10:$F$249,0),MATCH(L$7,PLHIV!$H$9:$AC$9,0)),IF(FORECAST(L$7,I154:K154,I$7:K$7)&gt;0,FORECAST(L$7,I154:K154,I$7:K$7),0))</f>
        <v>0</v>
      </c>
      <c r="M154" s="47">
        <f>IF(M$7&lt;='Algorithms &amp; Assumptions'!$C$3,INDEX(PLHIV!$H$10:$AB$249,MATCH($B154&amp;"Peds",PLHIV!$F$10:$F$249,0),MATCH(M$7,PLHIV!$H$9:$AC$9,0)),IF(FORECAST(M$7,J154:L154,J$7:L$7)&gt;0,FORECAST(M$7,J154:L154,J$7:L$7),0))</f>
        <v>0</v>
      </c>
      <c r="N154" s="47">
        <f>IF(N$7&lt;='Algorithms &amp; Assumptions'!$C$3,INDEX(PLHIV!$H$10:$AB$249,MATCH($B154&amp;"Peds",PLHIV!$F$10:$F$249,0),MATCH(N$7,PLHIV!$H$9:$AC$9,0)),IF(FORECAST(N$7,K154:M154,K$7:M$7)&gt;0,FORECAST(N$7,K154:M154,K$7:M$7),0))</f>
        <v>0</v>
      </c>
      <c r="O154" s="47">
        <f>IF(O$7&lt;='Algorithms &amp; Assumptions'!$C$3,INDEX(PLHIV!$H$10:$AB$249,MATCH($B154&amp;"Peds",PLHIV!$F$10:$F$249,0),MATCH(O$7,PLHIV!$H$9:$AC$9,0)),IF(FORECAST(O$7,L154:N154,L$7:N$7)&gt;0,FORECAST(O$7,L154:N154,L$7:N$7),0))</f>
        <v>0</v>
      </c>
      <c r="P154" s="47">
        <f>IF(P$7&lt;='Algorithms &amp; Assumptions'!$C$3,INDEX(PLHIV!$H$10:$AB$249,MATCH($B154&amp;"Peds",PLHIV!$F$10:$F$249,0),MATCH(P$7,PLHIV!$H$9:$AC$9,0)),IF(FORECAST(P$7,M154:O154,M$7:O$7)&gt;0,FORECAST(P$7,M154:O154,M$7:O$7),0))</f>
        <v>0</v>
      </c>
      <c r="Q154" s="47">
        <f>IF(Q$7&lt;='Algorithms &amp; Assumptions'!$C$3,INDEX(PLHIV!$H$10:$AB$249,MATCH($B154&amp;"Peds",PLHIV!$F$10:$F$249,0),MATCH(Q$7,PLHIV!$H$9:$AC$9,0)),IF(FORECAST(Q$7,N154:P154,N$7:P$7)&gt;0,FORECAST(Q$7,N154:P154,N$7:P$7),0))</f>
        <v>0</v>
      </c>
      <c r="R154" s="47">
        <f>IF(R$7&lt;='Algorithms &amp; Assumptions'!$C$3,INDEX(PLHIV!$H$10:$AB$249,MATCH($B154&amp;"Peds",PLHIV!$F$10:$F$249,0),MATCH(R$7,PLHIV!$H$9:$AC$9,0)),IF(FORECAST(R$7,O154:Q154,O$7:Q$7)&gt;0,FORECAST(R$7,O154:Q154,O$7:Q$7),0))</f>
        <v>0</v>
      </c>
      <c r="S154" s="47">
        <f>IF(S$7&lt;='Algorithms &amp; Assumptions'!$C$3,INDEX(PLHIV!$H$10:$AB$249,MATCH($B154&amp;"Peds",PLHIV!$F$10:$F$249,0),MATCH(S$7,PLHIV!$H$9:$AC$9,0)),IF(FORECAST(S$7,P154:R154,P$7:R$7)&gt;0,FORECAST(S$7,P154:R154,P$7:R$7),0))</f>
        <v>0</v>
      </c>
      <c r="T154" s="47">
        <f>IF(T$7&lt;='Algorithms &amp; Assumptions'!$C$3,INDEX(PLHIV!$H$10:$AB$249,MATCH($B154&amp;"Peds",PLHIV!$F$10:$F$249,0),MATCH(T$7,PLHIV!$H$9:$AC$9,0)),IF(FORECAST(T$7,Q154:S154,Q$7:S$7)&gt;0,FORECAST(T$7,Q154:S154,Q$7:S$7),0))</f>
        <v>0</v>
      </c>
      <c r="U154" s="47">
        <f>IF(U$7&lt;='Algorithms &amp; Assumptions'!$C$3,INDEX(PLHIV!$H$10:$AB$249,MATCH($B154&amp;"Peds",PLHIV!$F$10:$F$249,0),MATCH(U$7,PLHIV!$H$9:$AC$9,0)),IF(FORECAST(U$7,R154:T154,R$7:T$7)&gt;0,FORECAST(U$7,R154:T154,R$7:T$7),0))</f>
        <v>0</v>
      </c>
      <c r="V154" s="47">
        <f>IF(V$7&lt;='Algorithms &amp; Assumptions'!$C$3,INDEX(PLHIV!$H$10:$AB$249,MATCH($B154&amp;"Peds",PLHIV!$F$10:$F$249,0),MATCH(V$7,PLHIV!$H$9:$AC$9,0)),IF(FORECAST(V$7,S154:U154,S$7:U$7)&gt;0,FORECAST(V$7,S154:U154,S$7:U$7),0))</f>
        <v>0</v>
      </c>
      <c r="W154" s="47">
        <f>IF(W$7&lt;='Algorithms &amp; Assumptions'!$C$3,INDEX(PLHIV!$H$10:$AB$249,MATCH($B154&amp;"Peds",PLHIV!$F$10:$F$249,0),MATCH(W$7,PLHIV!$H$9:$AC$9,0)),IF(FORECAST(W$7,T154:V154,T$7:V$7)&gt;0,FORECAST(W$7,T154:V154,T$7:V$7),0))</f>
        <v>0</v>
      </c>
    </row>
    <row r="155" spans="2:23" x14ac:dyDescent="0.35">
      <c r="B155" s="17" t="str">
        <f>Countries!B28</f>
        <v>Colombia</v>
      </c>
      <c r="C155" s="47">
        <f>IF(C$7&lt;='Algorithms &amp; Assumptions'!$C$3,INDEX(PLHIV!$H$10:$AB$249,MATCH($B155&amp;"Peds",PLHIV!$F$10:$F$249,0),MATCH(C$7,PLHIV!$H$9:$AC$9,0)),"N/A")</f>
        <v>3300</v>
      </c>
      <c r="D155" s="47">
        <f>IF(D$7&lt;='Algorithms &amp; Assumptions'!$C$3,INDEX(PLHIV!$H$10:$AB$249,MATCH($B155&amp;"Peds",PLHIV!$F$10:$F$249,0),MATCH(D$7,PLHIV!$H$9:$AC$9,0)),"N/A")</f>
        <v>3200</v>
      </c>
      <c r="E155" s="47">
        <f>IF(E$7&lt;='Algorithms &amp; Assumptions'!$C$3,INDEX(PLHIV!$H$10:$AB$249,MATCH($B155&amp;"Peds",PLHIV!$F$10:$F$249,0),MATCH(E$7,PLHIV!$H$9:$AC$9,0)),"N/A")</f>
        <v>3100</v>
      </c>
      <c r="F155" s="47">
        <f>IF(F$7&lt;='Algorithms &amp; Assumptions'!$C$3,INDEX(PLHIV!$H$10:$AB$249,MATCH($B155&amp;"Peds",PLHIV!$F$10:$F$249,0),MATCH(F$7,PLHIV!$H$9:$AC$9,0)),"N/A")</f>
        <v>2900</v>
      </c>
      <c r="G155" s="47">
        <f>IF(G$7&lt;='Algorithms &amp; Assumptions'!$C$3,INDEX(PLHIV!$H$10:$AB$249,MATCH($B155&amp;"Peds",PLHIV!$F$10:$F$249,0),MATCH(G$7,PLHIV!$H$9:$AC$9,0)),IF(FORECAST(G$7,D155:F155,D$7:F$7)&gt;0,FORECAST(G$7,D155:F155,D$7:F$7),0))</f>
        <v>2800</v>
      </c>
      <c r="H155" s="47">
        <f>IF(H$7&lt;='Algorithms &amp; Assumptions'!$C$3,INDEX(PLHIV!$H$10:$AB$249,MATCH($B155&amp;"Peds",PLHIV!$F$10:$F$249,0),MATCH(H$7,PLHIV!$H$9:$AC$9,0)),IF(FORECAST(H$7,E155:G155,E$7:G$7)&gt;0,FORECAST(H$7,E155:G155,E$7:G$7),0))</f>
        <v>2700</v>
      </c>
      <c r="I155" s="47">
        <f>IF(I$7&lt;='Algorithms &amp; Assumptions'!$C$3,INDEX(PLHIV!$H$10:$AB$249,MATCH($B155&amp;"Peds",PLHIV!$F$10:$F$249,0),MATCH(I$7,PLHIV!$H$9:$AC$9,0)),IF(FORECAST(I$7,F155:H155,F$7:H$7)&gt;0,FORECAST(I$7,F155:H155,F$7:H$7),0))</f>
        <v>2600</v>
      </c>
      <c r="J155" s="47">
        <f>IF(J$7&lt;='Algorithms &amp; Assumptions'!$C$3,INDEX(PLHIV!$H$10:$AB$249,MATCH($B155&amp;"Peds",PLHIV!$F$10:$F$249,0),MATCH(J$7,PLHIV!$H$9:$AC$9,0)),IF(FORECAST(J$7,G155:I155,G$7:I$7)&gt;0,FORECAST(J$7,G155:I155,G$7:I$7),0))</f>
        <v>2500</v>
      </c>
      <c r="K155" s="47">
        <f>IF(K$7&lt;='Algorithms &amp; Assumptions'!$C$3,INDEX(PLHIV!$H$10:$AB$249,MATCH($B155&amp;"Peds",PLHIV!$F$10:$F$249,0),MATCH(K$7,PLHIV!$H$9:$AC$9,0)),IF(FORECAST(K$7,H155:J155,H$7:J$7)&gt;0,FORECAST(K$7,H155:J155,H$7:J$7),0))</f>
        <v>2400</v>
      </c>
      <c r="L155" s="47">
        <f>IF(L$7&lt;='Algorithms &amp; Assumptions'!$C$3,INDEX(PLHIV!$H$10:$AB$249,MATCH($B155&amp;"Peds",PLHIV!$F$10:$F$249,0),MATCH(L$7,PLHIV!$H$9:$AC$9,0)),IF(FORECAST(L$7,I155:K155,I$7:K$7)&gt;0,FORECAST(L$7,I155:K155,I$7:K$7),0))</f>
        <v>2300</v>
      </c>
      <c r="M155" s="47">
        <f>IF(M$7&lt;='Algorithms &amp; Assumptions'!$C$3,INDEX(PLHIV!$H$10:$AB$249,MATCH($B155&amp;"Peds",PLHIV!$F$10:$F$249,0),MATCH(M$7,PLHIV!$H$9:$AC$9,0)),IF(FORECAST(M$7,J155:L155,J$7:L$7)&gt;0,FORECAST(M$7,J155:L155,J$7:L$7),0))</f>
        <v>2300</v>
      </c>
      <c r="N155" s="47">
        <f>IF(N$7&lt;='Algorithms &amp; Assumptions'!$C$3,INDEX(PLHIV!$H$10:$AB$249,MATCH($B155&amp;"Peds",PLHIV!$F$10:$F$249,0),MATCH(N$7,PLHIV!$H$9:$AC$9,0)),IF(FORECAST(N$7,K155:M155,K$7:M$7)&gt;0,FORECAST(N$7,K155:M155,K$7:M$7),0))</f>
        <v>2100</v>
      </c>
      <c r="O155" s="47">
        <f>IF(O$7&lt;='Algorithms &amp; Assumptions'!$C$3,INDEX(PLHIV!$H$10:$AB$249,MATCH($B155&amp;"Peds",PLHIV!$F$10:$F$249,0),MATCH(O$7,PLHIV!$H$9:$AC$9,0)),IF(FORECAST(O$7,L155:N155,L$7:N$7)&gt;0,FORECAST(O$7,L155:N155,L$7:N$7),0))</f>
        <v>2000</v>
      </c>
      <c r="P155" s="47">
        <f>IF(P$7&lt;='Algorithms &amp; Assumptions'!$C$3,INDEX(PLHIV!$H$10:$AB$249,MATCH($B155&amp;"Peds",PLHIV!$F$10:$F$249,0),MATCH(P$7,PLHIV!$H$9:$AC$9,0)),IF(FORECAST(P$7,M155:O155,M$7:O$7)&gt;0,FORECAST(P$7,M155:O155,M$7:O$7),0))</f>
        <v>1833.3333333333139</v>
      </c>
      <c r="Q155" s="47">
        <f>IF(Q$7&lt;='Algorithms &amp; Assumptions'!$C$3,INDEX(PLHIV!$H$10:$AB$249,MATCH($B155&amp;"Peds",PLHIV!$F$10:$F$249,0),MATCH(Q$7,PLHIV!$H$9:$AC$9,0)),IF(FORECAST(Q$7,N155:P155,N$7:P$7)&gt;0,FORECAST(Q$7,N155:P155,N$7:P$7),0))</f>
        <v>1711.1111111110658</v>
      </c>
      <c r="R155" s="47">
        <f>IF(R$7&lt;='Algorithms &amp; Assumptions'!$C$3,INDEX(PLHIV!$H$10:$AB$249,MATCH($B155&amp;"Peds",PLHIV!$F$10:$F$249,0),MATCH(R$7,PLHIV!$H$9:$AC$9,0)),IF(FORECAST(R$7,O155:Q155,O$7:Q$7)&gt;0,FORECAST(R$7,O155:Q155,O$7:Q$7),0))</f>
        <v>1559.2592592591536</v>
      </c>
      <c r="S155" s="47">
        <f>IF(S$7&lt;='Algorithms &amp; Assumptions'!$C$3,INDEX(PLHIV!$H$10:$AB$249,MATCH($B155&amp;"Peds",PLHIV!$F$10:$F$249,0),MATCH(S$7,PLHIV!$H$9:$AC$9,0)),IF(FORECAST(S$7,P155:R155,P$7:R$7)&gt;0,FORECAST(S$7,P155:R155,P$7:R$7),0))</f>
        <v>1427.1604938270175</v>
      </c>
      <c r="T155" s="47">
        <f>IF(T$7&lt;='Algorithms &amp; Assumptions'!$C$3,INDEX(PLHIV!$H$10:$AB$249,MATCH($B155&amp;"Peds",PLHIV!$F$10:$F$249,0),MATCH(T$7,PLHIV!$H$9:$AC$9,0)),IF(FORECAST(T$7,Q155:S155,Q$7:S$7)&gt;0,FORECAST(T$7,Q155:S155,Q$7:S$7),0))</f>
        <v>1281.8930041150306</v>
      </c>
      <c r="U155" s="47">
        <f>IF(U$7&lt;='Algorithms &amp; Assumptions'!$C$3,INDEX(PLHIV!$H$10:$AB$249,MATCH($B155&amp;"Peds",PLHIV!$F$10:$F$249,0),MATCH(U$7,PLHIV!$H$9:$AC$9,0)),IF(FORECAST(U$7,R155:T155,R$7:T$7)&gt;0,FORECAST(U$7,R155:T155,R$7:T$7),0))</f>
        <v>1145.4046639229637</v>
      </c>
      <c r="V155" s="47">
        <f>IF(V$7&lt;='Algorithms &amp; Assumptions'!$C$3,INDEX(PLHIV!$H$10:$AB$249,MATCH($B155&amp;"Peds",PLHIV!$F$10:$F$249,0),MATCH(V$7,PLHIV!$H$9:$AC$9,0)),IF(FORECAST(V$7,S155:U155,S$7:U$7)&gt;0,FORECAST(V$7,S155:U155,S$7:U$7),0))</f>
        <v>1003.063557384361</v>
      </c>
      <c r="W155" s="47">
        <f>IF(W$7&lt;='Algorithms &amp; Assumptions'!$C$3,INDEX(PLHIV!$H$10:$AB$249,MATCH($B155&amp;"Peds",PLHIV!$F$10:$F$249,0),MATCH(W$7,PLHIV!$H$9:$AC$9,0)),IF(FORECAST(W$7,T155:V155,T$7:V$7)&gt;0,FORECAST(W$7,T155:V155,T$7:V$7),0))</f>
        <v>864.62429507676279</v>
      </c>
    </row>
    <row r="156" spans="2:23" x14ac:dyDescent="0.35">
      <c r="B156" s="17" t="str">
        <f>Countries!B29</f>
        <v>Comoros</v>
      </c>
      <c r="C156" s="47">
        <f>IF(C$7&lt;='Algorithms &amp; Assumptions'!$C$3,INDEX(PLHIV!$H$10:$AB$249,MATCH($B156&amp;"Peds",PLHIV!$F$10:$F$249,0),MATCH(C$7,PLHIV!$H$9:$AC$9,0)),"N/A")</f>
        <v>0</v>
      </c>
      <c r="D156" s="47">
        <f>IF(D$7&lt;='Algorithms &amp; Assumptions'!$C$3,INDEX(PLHIV!$H$10:$AB$249,MATCH($B156&amp;"Peds",PLHIV!$F$10:$F$249,0),MATCH(D$7,PLHIV!$H$9:$AC$9,0)),"N/A")</f>
        <v>0</v>
      </c>
      <c r="E156" s="47">
        <f>IF(E$7&lt;='Algorithms &amp; Assumptions'!$C$3,INDEX(PLHIV!$H$10:$AB$249,MATCH($B156&amp;"Peds",PLHIV!$F$10:$F$249,0),MATCH(E$7,PLHIV!$H$9:$AC$9,0)),"N/A")</f>
        <v>0</v>
      </c>
      <c r="F156" s="47">
        <f>IF(F$7&lt;='Algorithms &amp; Assumptions'!$C$3,INDEX(PLHIV!$H$10:$AB$249,MATCH($B156&amp;"Peds",PLHIV!$F$10:$F$249,0),MATCH(F$7,PLHIV!$H$9:$AC$9,0)),"N/A")</f>
        <v>0</v>
      </c>
      <c r="G156" s="47">
        <f>IF(G$7&lt;='Algorithms &amp; Assumptions'!$C$3,INDEX(PLHIV!$H$10:$AB$249,MATCH($B156&amp;"Peds",PLHIV!$F$10:$F$249,0),MATCH(G$7,PLHIV!$H$9:$AC$9,0)),IF(FORECAST(G$7,D156:F156,D$7:F$7)&gt;0,FORECAST(G$7,D156:F156,D$7:F$7),0))</f>
        <v>0</v>
      </c>
      <c r="H156" s="47">
        <f>IF(H$7&lt;='Algorithms &amp; Assumptions'!$C$3,INDEX(PLHIV!$H$10:$AB$249,MATCH($B156&amp;"Peds",PLHIV!$F$10:$F$249,0),MATCH(H$7,PLHIV!$H$9:$AC$9,0)),IF(FORECAST(H$7,E156:G156,E$7:G$7)&gt;0,FORECAST(H$7,E156:G156,E$7:G$7),0))</f>
        <v>0</v>
      </c>
      <c r="I156" s="47">
        <f>IF(I$7&lt;='Algorithms &amp; Assumptions'!$C$3,INDEX(PLHIV!$H$10:$AB$249,MATCH($B156&amp;"Peds",PLHIV!$F$10:$F$249,0),MATCH(I$7,PLHIV!$H$9:$AC$9,0)),IF(FORECAST(I$7,F156:H156,F$7:H$7)&gt;0,FORECAST(I$7,F156:H156,F$7:H$7),0))</f>
        <v>0</v>
      </c>
      <c r="J156" s="47">
        <f>IF(J$7&lt;='Algorithms &amp; Assumptions'!$C$3,INDEX(PLHIV!$H$10:$AB$249,MATCH($B156&amp;"Peds",PLHIV!$F$10:$F$249,0),MATCH(J$7,PLHIV!$H$9:$AC$9,0)),IF(FORECAST(J$7,G156:I156,G$7:I$7)&gt;0,FORECAST(J$7,G156:I156,G$7:I$7),0))</f>
        <v>0</v>
      </c>
      <c r="K156" s="47">
        <f>IF(K$7&lt;='Algorithms &amp; Assumptions'!$C$3,INDEX(PLHIV!$H$10:$AB$249,MATCH($B156&amp;"Peds",PLHIV!$F$10:$F$249,0),MATCH(K$7,PLHIV!$H$9:$AC$9,0)),IF(FORECAST(K$7,H156:J156,H$7:J$7)&gt;0,FORECAST(K$7,H156:J156,H$7:J$7),0))</f>
        <v>0</v>
      </c>
      <c r="L156" s="47">
        <f>IF(L$7&lt;='Algorithms &amp; Assumptions'!$C$3,INDEX(PLHIV!$H$10:$AB$249,MATCH($B156&amp;"Peds",PLHIV!$F$10:$F$249,0),MATCH(L$7,PLHIV!$H$9:$AC$9,0)),IF(FORECAST(L$7,I156:K156,I$7:K$7)&gt;0,FORECAST(L$7,I156:K156,I$7:K$7),0))</f>
        <v>0</v>
      </c>
      <c r="M156" s="47">
        <f>IF(M$7&lt;='Algorithms &amp; Assumptions'!$C$3,INDEX(PLHIV!$H$10:$AB$249,MATCH($B156&amp;"Peds",PLHIV!$F$10:$F$249,0),MATCH(M$7,PLHIV!$H$9:$AC$9,0)),IF(FORECAST(M$7,J156:L156,J$7:L$7)&gt;0,FORECAST(M$7,J156:L156,J$7:L$7),0))</f>
        <v>0</v>
      </c>
      <c r="N156" s="47">
        <f>IF(N$7&lt;='Algorithms &amp; Assumptions'!$C$3,INDEX(PLHIV!$H$10:$AB$249,MATCH($B156&amp;"Peds",PLHIV!$F$10:$F$249,0),MATCH(N$7,PLHIV!$H$9:$AC$9,0)),IF(FORECAST(N$7,K156:M156,K$7:M$7)&gt;0,FORECAST(N$7,K156:M156,K$7:M$7),0))</f>
        <v>0</v>
      </c>
      <c r="O156" s="47">
        <f>IF(O$7&lt;='Algorithms &amp; Assumptions'!$C$3,INDEX(PLHIV!$H$10:$AB$249,MATCH($B156&amp;"Peds",PLHIV!$F$10:$F$249,0),MATCH(O$7,PLHIV!$H$9:$AC$9,0)),IF(FORECAST(O$7,L156:N156,L$7:N$7)&gt;0,FORECAST(O$7,L156:N156,L$7:N$7),0))</f>
        <v>0</v>
      </c>
      <c r="P156" s="47">
        <f>IF(P$7&lt;='Algorithms &amp; Assumptions'!$C$3,INDEX(PLHIV!$H$10:$AB$249,MATCH($B156&amp;"Peds",PLHIV!$F$10:$F$249,0),MATCH(P$7,PLHIV!$H$9:$AC$9,0)),IF(FORECAST(P$7,M156:O156,M$7:O$7)&gt;0,FORECAST(P$7,M156:O156,M$7:O$7),0))</f>
        <v>0</v>
      </c>
      <c r="Q156" s="47">
        <f>IF(Q$7&lt;='Algorithms &amp; Assumptions'!$C$3,INDEX(PLHIV!$H$10:$AB$249,MATCH($B156&amp;"Peds",PLHIV!$F$10:$F$249,0),MATCH(Q$7,PLHIV!$H$9:$AC$9,0)),IF(FORECAST(Q$7,N156:P156,N$7:P$7)&gt;0,FORECAST(Q$7,N156:P156,N$7:P$7),0))</f>
        <v>0</v>
      </c>
      <c r="R156" s="47">
        <f>IF(R$7&lt;='Algorithms &amp; Assumptions'!$C$3,INDEX(PLHIV!$H$10:$AB$249,MATCH($B156&amp;"Peds",PLHIV!$F$10:$F$249,0),MATCH(R$7,PLHIV!$H$9:$AC$9,0)),IF(FORECAST(R$7,O156:Q156,O$7:Q$7)&gt;0,FORECAST(R$7,O156:Q156,O$7:Q$7),0))</f>
        <v>0</v>
      </c>
      <c r="S156" s="47">
        <f>IF(S$7&lt;='Algorithms &amp; Assumptions'!$C$3,INDEX(PLHIV!$H$10:$AB$249,MATCH($B156&amp;"Peds",PLHIV!$F$10:$F$249,0),MATCH(S$7,PLHIV!$H$9:$AC$9,0)),IF(FORECAST(S$7,P156:R156,P$7:R$7)&gt;0,FORECAST(S$7,P156:R156,P$7:R$7),0))</f>
        <v>0</v>
      </c>
      <c r="T156" s="47">
        <f>IF(T$7&lt;='Algorithms &amp; Assumptions'!$C$3,INDEX(PLHIV!$H$10:$AB$249,MATCH($B156&amp;"Peds",PLHIV!$F$10:$F$249,0),MATCH(T$7,PLHIV!$H$9:$AC$9,0)),IF(FORECAST(T$7,Q156:S156,Q$7:S$7)&gt;0,FORECAST(T$7,Q156:S156,Q$7:S$7),0))</f>
        <v>0</v>
      </c>
      <c r="U156" s="47">
        <f>IF(U$7&lt;='Algorithms &amp; Assumptions'!$C$3,INDEX(PLHIV!$H$10:$AB$249,MATCH($B156&amp;"Peds",PLHIV!$F$10:$F$249,0),MATCH(U$7,PLHIV!$H$9:$AC$9,0)),IF(FORECAST(U$7,R156:T156,R$7:T$7)&gt;0,FORECAST(U$7,R156:T156,R$7:T$7),0))</f>
        <v>0</v>
      </c>
      <c r="V156" s="47">
        <f>IF(V$7&lt;='Algorithms &amp; Assumptions'!$C$3,INDEX(PLHIV!$H$10:$AB$249,MATCH($B156&amp;"Peds",PLHIV!$F$10:$F$249,0),MATCH(V$7,PLHIV!$H$9:$AC$9,0)),IF(FORECAST(V$7,S156:U156,S$7:U$7)&gt;0,FORECAST(V$7,S156:U156,S$7:U$7),0))</f>
        <v>0</v>
      </c>
      <c r="W156" s="47">
        <f>IF(W$7&lt;='Algorithms &amp; Assumptions'!$C$3,INDEX(PLHIV!$H$10:$AB$249,MATCH($B156&amp;"Peds",PLHIV!$F$10:$F$249,0),MATCH(W$7,PLHIV!$H$9:$AC$9,0)),IF(FORECAST(W$7,T156:V156,T$7:V$7)&gt;0,FORECAST(W$7,T156:V156,T$7:V$7),0))</f>
        <v>0</v>
      </c>
    </row>
    <row r="157" spans="2:23" x14ac:dyDescent="0.35">
      <c r="B157" s="17" t="str">
        <f>Countries!B30</f>
        <v>Congo</v>
      </c>
      <c r="C157" s="47">
        <f>IF(C$7&lt;='Algorithms &amp; Assumptions'!$C$3,INDEX(PLHIV!$H$10:$AB$249,MATCH($B157&amp;"Peds",PLHIV!$F$10:$F$249,0),MATCH(C$7,PLHIV!$H$9:$AC$9,0)),"N/A")</f>
        <v>9400</v>
      </c>
      <c r="D157" s="47">
        <f>IF(D$7&lt;='Algorithms &amp; Assumptions'!$C$3,INDEX(PLHIV!$H$10:$AB$249,MATCH($B157&amp;"Peds",PLHIV!$F$10:$F$249,0),MATCH(D$7,PLHIV!$H$9:$AC$9,0)),"N/A")</f>
        <v>9300</v>
      </c>
      <c r="E157" s="47">
        <f>IF(E$7&lt;='Algorithms &amp; Assumptions'!$C$3,INDEX(PLHIV!$H$10:$AB$249,MATCH($B157&amp;"Peds",PLHIV!$F$10:$F$249,0),MATCH(E$7,PLHIV!$H$9:$AC$9,0)),"N/A")</f>
        <v>9500</v>
      </c>
      <c r="F157" s="47">
        <f>IF(F$7&lt;='Algorithms &amp; Assumptions'!$C$3,INDEX(PLHIV!$H$10:$AB$249,MATCH($B157&amp;"Peds",PLHIV!$F$10:$F$249,0),MATCH(F$7,PLHIV!$H$9:$AC$9,0)),"N/A")</f>
        <v>9600</v>
      </c>
      <c r="G157" s="47">
        <f>IF(G$7&lt;='Algorithms &amp; Assumptions'!$C$3,INDEX(PLHIV!$H$10:$AB$249,MATCH($B157&amp;"Peds",PLHIV!$F$10:$F$249,0),MATCH(G$7,PLHIV!$H$9:$AC$9,0)),IF(FORECAST(G$7,D157:F157,D$7:F$7)&gt;0,FORECAST(G$7,D157:F157,D$7:F$7),0))</f>
        <v>9700</v>
      </c>
      <c r="H157" s="47">
        <f>IF(H$7&lt;='Algorithms &amp; Assumptions'!$C$3,INDEX(PLHIV!$H$10:$AB$249,MATCH($B157&amp;"Peds",PLHIV!$F$10:$F$249,0),MATCH(H$7,PLHIV!$H$9:$AC$9,0)),IF(FORECAST(H$7,E157:G157,E$7:G$7)&gt;0,FORECAST(H$7,E157:G157,E$7:G$7),0))</f>
        <v>9900</v>
      </c>
      <c r="I157" s="47">
        <f>IF(I$7&lt;='Algorithms &amp; Assumptions'!$C$3,INDEX(PLHIV!$H$10:$AB$249,MATCH($B157&amp;"Peds",PLHIV!$F$10:$F$249,0),MATCH(I$7,PLHIV!$H$9:$AC$9,0)),IF(FORECAST(I$7,F157:H157,F$7:H$7)&gt;0,FORECAST(I$7,F157:H157,F$7:H$7),0))</f>
        <v>10000</v>
      </c>
      <c r="J157" s="47">
        <f>IF(J$7&lt;='Algorithms &amp; Assumptions'!$C$3,INDEX(PLHIV!$H$10:$AB$249,MATCH($B157&amp;"Peds",PLHIV!$F$10:$F$249,0),MATCH(J$7,PLHIV!$H$9:$AC$9,0)),IF(FORECAST(J$7,G157:I157,G$7:I$7)&gt;0,FORECAST(J$7,G157:I157,G$7:I$7),0))</f>
        <v>10000</v>
      </c>
      <c r="K157" s="47">
        <f>IF(K$7&lt;='Algorithms &amp; Assumptions'!$C$3,INDEX(PLHIV!$H$10:$AB$249,MATCH($B157&amp;"Peds",PLHIV!$F$10:$F$249,0),MATCH(K$7,PLHIV!$H$9:$AC$9,0)),IF(FORECAST(K$7,H157:J157,H$7:J$7)&gt;0,FORECAST(K$7,H157:J157,H$7:J$7),0))</f>
        <v>11000</v>
      </c>
      <c r="L157" s="47">
        <f>IF(L$7&lt;='Algorithms &amp; Assumptions'!$C$3,INDEX(PLHIV!$H$10:$AB$249,MATCH($B157&amp;"Peds",PLHIV!$F$10:$F$249,0),MATCH(L$7,PLHIV!$H$9:$AC$9,0)),IF(FORECAST(L$7,I157:K157,I$7:K$7)&gt;0,FORECAST(L$7,I157:K157,I$7:K$7),0))</f>
        <v>11000</v>
      </c>
      <c r="M157" s="47">
        <f>IF(M$7&lt;='Algorithms &amp; Assumptions'!$C$3,INDEX(PLHIV!$H$10:$AB$249,MATCH($B157&amp;"Peds",PLHIV!$F$10:$F$249,0),MATCH(M$7,PLHIV!$H$9:$AC$9,0)),IF(FORECAST(M$7,J157:L157,J$7:L$7)&gt;0,FORECAST(M$7,J157:L157,J$7:L$7),0))</f>
        <v>11000</v>
      </c>
      <c r="N157" s="47">
        <f>IF(N$7&lt;='Algorithms &amp; Assumptions'!$C$3,INDEX(PLHIV!$H$10:$AB$249,MATCH($B157&amp;"Peds",PLHIV!$F$10:$F$249,0),MATCH(N$7,PLHIV!$H$9:$AC$9,0)),IF(FORECAST(N$7,K157:M157,K$7:M$7)&gt;0,FORECAST(N$7,K157:M157,K$7:M$7),0))</f>
        <v>12000</v>
      </c>
      <c r="O157" s="47">
        <f>IF(O$7&lt;='Algorithms &amp; Assumptions'!$C$3,INDEX(PLHIV!$H$10:$AB$249,MATCH($B157&amp;"Peds",PLHIV!$F$10:$F$249,0),MATCH(O$7,PLHIV!$H$9:$AC$9,0)),IF(FORECAST(O$7,L157:N157,L$7:N$7)&gt;0,FORECAST(O$7,L157:N157,L$7:N$7),0))</f>
        <v>12000</v>
      </c>
      <c r="P157" s="47">
        <f>IF(P$7&lt;='Algorithms &amp; Assumptions'!$C$3,INDEX(PLHIV!$H$10:$AB$249,MATCH($B157&amp;"Peds",PLHIV!$F$10:$F$249,0),MATCH(P$7,PLHIV!$H$9:$AC$9,0)),IF(FORECAST(P$7,M157:O157,M$7:O$7)&gt;0,FORECAST(P$7,M157:O157,M$7:O$7),0))</f>
        <v>12666.666666666628</v>
      </c>
      <c r="Q157" s="47">
        <f>IF(Q$7&lt;='Algorithms &amp; Assumptions'!$C$3,INDEX(PLHIV!$H$10:$AB$249,MATCH($B157&amp;"Peds",PLHIV!$F$10:$F$249,0),MATCH(Q$7,PLHIV!$H$9:$AC$9,0)),IF(FORECAST(Q$7,N157:P157,N$7:P$7)&gt;0,FORECAST(Q$7,N157:P157,N$7:P$7),0))</f>
        <v>12888.888888888876</v>
      </c>
      <c r="R157" s="47">
        <f>IF(R$7&lt;='Algorithms &amp; Assumptions'!$C$3,INDEX(PLHIV!$H$10:$AB$249,MATCH($B157&amp;"Peds",PLHIV!$F$10:$F$249,0),MATCH(R$7,PLHIV!$H$9:$AC$9,0)),IF(FORECAST(R$7,O157:Q157,O$7:Q$7)&gt;0,FORECAST(R$7,O157:Q157,O$7:Q$7),0))</f>
        <v>13407.407407407532</v>
      </c>
      <c r="S157" s="47">
        <f>IF(S$7&lt;='Algorithms &amp; Assumptions'!$C$3,INDEX(PLHIV!$H$10:$AB$249,MATCH($B157&amp;"Peds",PLHIV!$F$10:$F$249,0),MATCH(S$7,PLHIV!$H$9:$AC$9,0)),IF(FORECAST(S$7,P157:R157,P$7:R$7)&gt;0,FORECAST(S$7,P157:R157,P$7:R$7),0))</f>
        <v>13728.395061728545</v>
      </c>
      <c r="T157" s="47">
        <f>IF(T$7&lt;='Algorithms &amp; Assumptions'!$C$3,INDEX(PLHIV!$H$10:$AB$249,MATCH($B157&amp;"Peds",PLHIV!$F$10:$F$249,0),MATCH(T$7,PLHIV!$H$9:$AC$9,0)),IF(FORECAST(T$7,Q157:S157,Q$7:S$7)&gt;0,FORECAST(T$7,Q157:S157,Q$7:S$7),0))</f>
        <v>14181.069958848064</v>
      </c>
      <c r="U157" s="47">
        <f>IF(U$7&lt;='Algorithms &amp; Assumptions'!$C$3,INDEX(PLHIV!$H$10:$AB$249,MATCH($B157&amp;"Peds",PLHIV!$F$10:$F$249,0),MATCH(U$7,PLHIV!$H$9:$AC$9,0)),IF(FORECAST(U$7,R157:T157,R$7:T$7)&gt;0,FORECAST(U$7,R157:T157,R$7:T$7),0))</f>
        <v>14545.953360768617</v>
      </c>
      <c r="V157" s="47">
        <f>IF(V$7&lt;='Algorithms &amp; Assumptions'!$C$3,INDEX(PLHIV!$H$10:$AB$249,MATCH($B157&amp;"Peds",PLHIV!$F$10:$F$249,0),MATCH(V$7,PLHIV!$H$9:$AC$9,0)),IF(FORECAST(V$7,S157:U157,S$7:U$7)&gt;0,FORECAST(V$7,S157:U157,S$7:U$7),0))</f>
        <v>14969.364426154993</v>
      </c>
      <c r="W157" s="47">
        <f>IF(W$7&lt;='Algorithms &amp; Assumptions'!$C$3,INDEX(PLHIV!$H$10:$AB$249,MATCH($B157&amp;"Peds",PLHIV!$F$10:$F$249,0),MATCH(W$7,PLHIV!$H$9:$AC$9,0)),IF(FORECAST(W$7,T157:V157,T$7:V$7)&gt;0,FORECAST(W$7,T157:V157,T$7:V$7),0))</f>
        <v>15353.757049230859</v>
      </c>
    </row>
    <row r="158" spans="2:23" x14ac:dyDescent="0.35">
      <c r="B158" s="17" t="str">
        <f>Countries!B31</f>
        <v>Costa Rica</v>
      </c>
      <c r="C158" s="47">
        <f>IF(C$7&lt;='Algorithms &amp; Assumptions'!$C$3,INDEX(PLHIV!$H$10:$AB$249,MATCH($B158&amp;"Peds",PLHIV!$F$10:$F$249,0),MATCH(C$7,PLHIV!$H$9:$AC$9,0)),"N/A")</f>
        <v>200</v>
      </c>
      <c r="D158" s="47">
        <f>IF(D$7&lt;='Algorithms &amp; Assumptions'!$C$3,INDEX(PLHIV!$H$10:$AB$249,MATCH($B158&amp;"Peds",PLHIV!$F$10:$F$249,0),MATCH(D$7,PLHIV!$H$9:$AC$9,0)),"N/A")</f>
        <v>200</v>
      </c>
      <c r="E158" s="47">
        <f>IF(E$7&lt;='Algorithms &amp; Assumptions'!$C$3,INDEX(PLHIV!$H$10:$AB$249,MATCH($B158&amp;"Peds",PLHIV!$F$10:$F$249,0),MATCH(E$7,PLHIV!$H$9:$AC$9,0)),"N/A")</f>
        <v>200</v>
      </c>
      <c r="F158" s="47">
        <f>IF(F$7&lt;='Algorithms &amp; Assumptions'!$C$3,INDEX(PLHIV!$H$10:$AB$249,MATCH($B158&amp;"Peds",PLHIV!$F$10:$F$249,0),MATCH(F$7,PLHIV!$H$9:$AC$9,0)),"N/A")</f>
        <v>200</v>
      </c>
      <c r="G158" s="47">
        <f>IF(G$7&lt;='Algorithms &amp; Assumptions'!$C$3,INDEX(PLHIV!$H$10:$AB$249,MATCH($B158&amp;"Peds",PLHIV!$F$10:$F$249,0),MATCH(G$7,PLHIV!$H$9:$AC$9,0)),IF(FORECAST(G$7,D158:F158,D$7:F$7)&gt;0,FORECAST(G$7,D158:F158,D$7:F$7),0))</f>
        <v>200</v>
      </c>
      <c r="H158" s="47">
        <f>IF(H$7&lt;='Algorithms &amp; Assumptions'!$C$3,INDEX(PLHIV!$H$10:$AB$249,MATCH($B158&amp;"Peds",PLHIV!$F$10:$F$249,0),MATCH(H$7,PLHIV!$H$9:$AC$9,0)),IF(FORECAST(H$7,E158:G158,E$7:G$7)&gt;0,FORECAST(H$7,E158:G158,E$7:G$7),0))</f>
        <v>200</v>
      </c>
      <c r="I158" s="47">
        <f>IF(I$7&lt;='Algorithms &amp; Assumptions'!$C$3,INDEX(PLHIV!$H$10:$AB$249,MATCH($B158&amp;"Peds",PLHIV!$F$10:$F$249,0),MATCH(I$7,PLHIV!$H$9:$AC$9,0)),IF(FORECAST(I$7,F158:H158,F$7:H$7)&gt;0,FORECAST(I$7,F158:H158,F$7:H$7),0))</f>
        <v>200</v>
      </c>
      <c r="J158" s="47">
        <f>IF(J$7&lt;='Algorithms &amp; Assumptions'!$C$3,INDEX(PLHIV!$H$10:$AB$249,MATCH($B158&amp;"Peds",PLHIV!$F$10:$F$249,0),MATCH(J$7,PLHIV!$H$9:$AC$9,0)),IF(FORECAST(J$7,G158:I158,G$7:I$7)&gt;0,FORECAST(J$7,G158:I158,G$7:I$7),0))</f>
        <v>200</v>
      </c>
      <c r="K158" s="47">
        <f>IF(K$7&lt;='Algorithms &amp; Assumptions'!$C$3,INDEX(PLHIV!$H$10:$AB$249,MATCH($B158&amp;"Peds",PLHIV!$F$10:$F$249,0),MATCH(K$7,PLHIV!$H$9:$AC$9,0)),IF(FORECAST(K$7,H158:J158,H$7:J$7)&gt;0,FORECAST(K$7,H158:J158,H$7:J$7),0))</f>
        <v>200</v>
      </c>
      <c r="L158" s="47">
        <f>IF(L$7&lt;='Algorithms &amp; Assumptions'!$C$3,INDEX(PLHIV!$H$10:$AB$249,MATCH($B158&amp;"Peds",PLHIV!$F$10:$F$249,0),MATCH(L$7,PLHIV!$H$9:$AC$9,0)),IF(FORECAST(L$7,I158:K158,I$7:K$7)&gt;0,FORECAST(L$7,I158:K158,I$7:K$7),0))</f>
        <v>200</v>
      </c>
      <c r="M158" s="47">
        <f>IF(M$7&lt;='Algorithms &amp; Assumptions'!$C$3,INDEX(PLHIV!$H$10:$AB$249,MATCH($B158&amp;"Peds",PLHIV!$F$10:$F$249,0),MATCH(M$7,PLHIV!$H$9:$AC$9,0)),IF(FORECAST(M$7,J158:L158,J$7:L$7)&gt;0,FORECAST(M$7,J158:L158,J$7:L$7),0))</f>
        <v>200</v>
      </c>
      <c r="N158" s="47">
        <f>IF(N$7&lt;='Algorithms &amp; Assumptions'!$C$3,INDEX(PLHIV!$H$10:$AB$249,MATCH($B158&amp;"Peds",PLHIV!$F$10:$F$249,0),MATCH(N$7,PLHIV!$H$9:$AC$9,0)),IF(FORECAST(N$7,K158:M158,K$7:M$7)&gt;0,FORECAST(N$7,K158:M158,K$7:M$7),0))</f>
        <v>200</v>
      </c>
      <c r="O158" s="47">
        <f>IF(O$7&lt;='Algorithms &amp; Assumptions'!$C$3,INDEX(PLHIV!$H$10:$AB$249,MATCH($B158&amp;"Peds",PLHIV!$F$10:$F$249,0),MATCH(O$7,PLHIV!$H$9:$AC$9,0)),IF(FORECAST(O$7,L158:N158,L$7:N$7)&gt;0,FORECAST(O$7,L158:N158,L$7:N$7),0))</f>
        <v>200</v>
      </c>
      <c r="P158" s="47">
        <f>IF(P$7&lt;='Algorithms &amp; Assumptions'!$C$3,INDEX(PLHIV!$H$10:$AB$249,MATCH($B158&amp;"Peds",PLHIV!$F$10:$F$249,0),MATCH(P$7,PLHIV!$H$9:$AC$9,0)),IF(FORECAST(P$7,M158:O158,M$7:O$7)&gt;0,FORECAST(P$7,M158:O158,M$7:O$7),0))</f>
        <v>200</v>
      </c>
      <c r="Q158" s="47">
        <f>IF(Q$7&lt;='Algorithms &amp; Assumptions'!$C$3,INDEX(PLHIV!$H$10:$AB$249,MATCH($B158&amp;"Peds",PLHIV!$F$10:$F$249,0),MATCH(Q$7,PLHIV!$H$9:$AC$9,0)),IF(FORECAST(Q$7,N158:P158,N$7:P$7)&gt;0,FORECAST(Q$7,N158:P158,N$7:P$7),0))</f>
        <v>200</v>
      </c>
      <c r="R158" s="47">
        <f>IF(R$7&lt;='Algorithms &amp; Assumptions'!$C$3,INDEX(PLHIV!$H$10:$AB$249,MATCH($B158&amp;"Peds",PLHIV!$F$10:$F$249,0),MATCH(R$7,PLHIV!$H$9:$AC$9,0)),IF(FORECAST(R$7,O158:Q158,O$7:Q$7)&gt;0,FORECAST(R$7,O158:Q158,O$7:Q$7),0))</f>
        <v>200</v>
      </c>
      <c r="S158" s="47">
        <f>IF(S$7&lt;='Algorithms &amp; Assumptions'!$C$3,INDEX(PLHIV!$H$10:$AB$249,MATCH($B158&amp;"Peds",PLHIV!$F$10:$F$249,0),MATCH(S$7,PLHIV!$H$9:$AC$9,0)),IF(FORECAST(S$7,P158:R158,P$7:R$7)&gt;0,FORECAST(S$7,P158:R158,P$7:R$7),0))</f>
        <v>200</v>
      </c>
      <c r="T158" s="47">
        <f>IF(T$7&lt;='Algorithms &amp; Assumptions'!$C$3,INDEX(PLHIV!$H$10:$AB$249,MATCH($B158&amp;"Peds",PLHIV!$F$10:$F$249,0),MATCH(T$7,PLHIV!$H$9:$AC$9,0)),IF(FORECAST(T$7,Q158:S158,Q$7:S$7)&gt;0,FORECAST(T$7,Q158:S158,Q$7:S$7),0))</f>
        <v>200</v>
      </c>
      <c r="U158" s="47">
        <f>IF(U$7&lt;='Algorithms &amp; Assumptions'!$C$3,INDEX(PLHIV!$H$10:$AB$249,MATCH($B158&amp;"Peds",PLHIV!$F$10:$F$249,0),MATCH(U$7,PLHIV!$H$9:$AC$9,0)),IF(FORECAST(U$7,R158:T158,R$7:T$7)&gt;0,FORECAST(U$7,R158:T158,R$7:T$7),0))</f>
        <v>200</v>
      </c>
      <c r="V158" s="47">
        <f>IF(V$7&lt;='Algorithms &amp; Assumptions'!$C$3,INDEX(PLHIV!$H$10:$AB$249,MATCH($B158&amp;"Peds",PLHIV!$F$10:$F$249,0),MATCH(V$7,PLHIV!$H$9:$AC$9,0)),IF(FORECAST(V$7,S158:U158,S$7:U$7)&gt;0,FORECAST(V$7,S158:U158,S$7:U$7),0))</f>
        <v>200</v>
      </c>
      <c r="W158" s="47">
        <f>IF(W$7&lt;='Algorithms &amp; Assumptions'!$C$3,INDEX(PLHIV!$H$10:$AB$249,MATCH($B158&amp;"Peds",PLHIV!$F$10:$F$249,0),MATCH(W$7,PLHIV!$H$9:$AC$9,0)),IF(FORECAST(W$7,T158:V158,T$7:V$7)&gt;0,FORECAST(W$7,T158:V158,T$7:V$7),0))</f>
        <v>200</v>
      </c>
    </row>
    <row r="159" spans="2:23" x14ac:dyDescent="0.35">
      <c r="B159" s="17" t="str">
        <f>Countries!B32</f>
        <v>Cote d'Ivoire</v>
      </c>
      <c r="C159" s="47">
        <f>IF(C$7&lt;='Algorithms &amp; Assumptions'!$C$3,INDEX(PLHIV!$H$10:$AB$249,MATCH($B159&amp;"Peds",PLHIV!$F$10:$F$249,0),MATCH(C$7,PLHIV!$H$9:$AC$9,0)),"N/A")</f>
        <v>64000</v>
      </c>
      <c r="D159" s="47">
        <f>IF(D$7&lt;='Algorithms &amp; Assumptions'!$C$3,INDEX(PLHIV!$H$10:$AB$249,MATCH($B159&amp;"Peds",PLHIV!$F$10:$F$249,0),MATCH(D$7,PLHIV!$H$9:$AC$9,0)),"N/A")</f>
        <v>60000</v>
      </c>
      <c r="E159" s="47">
        <f>IF(E$7&lt;='Algorithms &amp; Assumptions'!$C$3,INDEX(PLHIV!$H$10:$AB$249,MATCH($B159&amp;"Peds",PLHIV!$F$10:$F$249,0),MATCH(E$7,PLHIV!$H$9:$AC$9,0)),"N/A")</f>
        <v>55000</v>
      </c>
      <c r="F159" s="47">
        <f>IF(F$7&lt;='Algorithms &amp; Assumptions'!$C$3,INDEX(PLHIV!$H$10:$AB$249,MATCH($B159&amp;"Peds",PLHIV!$F$10:$F$249,0),MATCH(F$7,PLHIV!$H$9:$AC$9,0)),"N/A")</f>
        <v>50000</v>
      </c>
      <c r="G159" s="47">
        <f>IF(G$7&lt;='Algorithms &amp; Assumptions'!$C$3,INDEX(PLHIV!$H$10:$AB$249,MATCH($B159&amp;"Peds",PLHIV!$F$10:$F$249,0),MATCH(G$7,PLHIV!$H$9:$AC$9,0)),IF(FORECAST(G$7,D159:F159,D$7:F$7)&gt;0,FORECAST(G$7,D159:F159,D$7:F$7),0))</f>
        <v>45000</v>
      </c>
      <c r="H159" s="47">
        <f>IF(H$7&lt;='Algorithms &amp; Assumptions'!$C$3,INDEX(PLHIV!$H$10:$AB$249,MATCH($B159&amp;"Peds",PLHIV!$F$10:$F$249,0),MATCH(H$7,PLHIV!$H$9:$AC$9,0)),IF(FORECAST(H$7,E159:G159,E$7:G$7)&gt;0,FORECAST(H$7,E159:G159,E$7:G$7),0))</f>
        <v>41000</v>
      </c>
      <c r="I159" s="47">
        <f>IF(I$7&lt;='Algorithms &amp; Assumptions'!$C$3,INDEX(PLHIV!$H$10:$AB$249,MATCH($B159&amp;"Peds",PLHIV!$F$10:$F$249,0),MATCH(I$7,PLHIV!$H$9:$AC$9,0)),IF(FORECAST(I$7,F159:H159,F$7:H$7)&gt;0,FORECAST(I$7,F159:H159,F$7:H$7),0))</f>
        <v>37000</v>
      </c>
      <c r="J159" s="47">
        <f>IF(J$7&lt;='Algorithms &amp; Assumptions'!$C$3,INDEX(PLHIV!$H$10:$AB$249,MATCH($B159&amp;"Peds",PLHIV!$F$10:$F$249,0),MATCH(J$7,PLHIV!$H$9:$AC$9,0)),IF(FORECAST(J$7,G159:I159,G$7:I$7)&gt;0,FORECAST(J$7,G159:I159,G$7:I$7),0))</f>
        <v>34000</v>
      </c>
      <c r="K159" s="47">
        <f>IF(K$7&lt;='Algorithms &amp; Assumptions'!$C$3,INDEX(PLHIV!$H$10:$AB$249,MATCH($B159&amp;"Peds",PLHIV!$F$10:$F$249,0),MATCH(K$7,PLHIV!$H$9:$AC$9,0)),IF(FORECAST(K$7,H159:J159,H$7:J$7)&gt;0,FORECAST(K$7,H159:J159,H$7:J$7),0))</f>
        <v>31000</v>
      </c>
      <c r="L159" s="47">
        <f>IF(L$7&lt;='Algorithms &amp; Assumptions'!$C$3,INDEX(PLHIV!$H$10:$AB$249,MATCH($B159&amp;"Peds",PLHIV!$F$10:$F$249,0),MATCH(L$7,PLHIV!$H$9:$AC$9,0)),IF(FORECAST(L$7,I159:K159,I$7:K$7)&gt;0,FORECAST(L$7,I159:K159,I$7:K$7),0))</f>
        <v>28000</v>
      </c>
      <c r="M159" s="47">
        <f>IF(M$7&lt;='Algorithms &amp; Assumptions'!$C$3,INDEX(PLHIV!$H$10:$AB$249,MATCH($B159&amp;"Peds",PLHIV!$F$10:$F$249,0),MATCH(M$7,PLHIV!$H$9:$AC$9,0)),IF(FORECAST(M$7,J159:L159,J$7:L$7)&gt;0,FORECAST(M$7,J159:L159,J$7:L$7),0))</f>
        <v>25000</v>
      </c>
      <c r="N159" s="47">
        <f>IF(N$7&lt;='Algorithms &amp; Assumptions'!$C$3,INDEX(PLHIV!$H$10:$AB$249,MATCH($B159&amp;"Peds",PLHIV!$F$10:$F$249,0),MATCH(N$7,PLHIV!$H$9:$AC$9,0)),IF(FORECAST(N$7,K159:M159,K$7:M$7)&gt;0,FORECAST(N$7,K159:M159,K$7:M$7),0))</f>
        <v>23000</v>
      </c>
      <c r="O159" s="47">
        <f>IF(O$7&lt;='Algorithms &amp; Assumptions'!$C$3,INDEX(PLHIV!$H$10:$AB$249,MATCH($B159&amp;"Peds",PLHIV!$F$10:$F$249,0),MATCH(O$7,PLHIV!$H$9:$AC$9,0)),IF(FORECAST(O$7,L159:N159,L$7:N$7)&gt;0,FORECAST(O$7,L159:N159,L$7:N$7),0))</f>
        <v>21000</v>
      </c>
      <c r="P159" s="47">
        <f>IF(P$7&lt;='Algorithms &amp; Assumptions'!$C$3,INDEX(PLHIV!$H$10:$AB$249,MATCH($B159&amp;"Peds",PLHIV!$F$10:$F$249,0),MATCH(P$7,PLHIV!$H$9:$AC$9,0)),IF(FORECAST(P$7,M159:O159,M$7:O$7)&gt;0,FORECAST(P$7,M159:O159,M$7:O$7),0))</f>
        <v>19000</v>
      </c>
      <c r="Q159" s="47">
        <f>IF(Q$7&lt;='Algorithms &amp; Assumptions'!$C$3,INDEX(PLHIV!$H$10:$AB$249,MATCH($B159&amp;"Peds",PLHIV!$F$10:$F$249,0),MATCH(Q$7,PLHIV!$H$9:$AC$9,0)),IF(FORECAST(Q$7,N159:P159,N$7:P$7)&gt;0,FORECAST(Q$7,N159:P159,N$7:P$7),0))</f>
        <v>17000</v>
      </c>
      <c r="R159" s="47">
        <f>IF(R$7&lt;='Algorithms &amp; Assumptions'!$C$3,INDEX(PLHIV!$H$10:$AB$249,MATCH($B159&amp;"Peds",PLHIV!$F$10:$F$249,0),MATCH(R$7,PLHIV!$H$9:$AC$9,0)),IF(FORECAST(R$7,O159:Q159,O$7:Q$7)&gt;0,FORECAST(R$7,O159:Q159,O$7:Q$7),0))</f>
        <v>15000</v>
      </c>
      <c r="S159" s="47">
        <f>IF(S$7&lt;='Algorithms &amp; Assumptions'!$C$3,INDEX(PLHIV!$H$10:$AB$249,MATCH($B159&amp;"Peds",PLHIV!$F$10:$F$249,0),MATCH(S$7,PLHIV!$H$9:$AC$9,0)),IF(FORECAST(S$7,P159:R159,P$7:R$7)&gt;0,FORECAST(S$7,P159:R159,P$7:R$7),0))</f>
        <v>13000</v>
      </c>
      <c r="T159" s="47">
        <f>IF(T$7&lt;='Algorithms &amp; Assumptions'!$C$3,INDEX(PLHIV!$H$10:$AB$249,MATCH($B159&amp;"Peds",PLHIV!$F$10:$F$249,0),MATCH(T$7,PLHIV!$H$9:$AC$9,0)),IF(FORECAST(T$7,Q159:S159,Q$7:S$7)&gt;0,FORECAST(T$7,Q159:S159,Q$7:S$7),0))</f>
        <v>11000</v>
      </c>
      <c r="U159" s="47">
        <f>IF(U$7&lt;='Algorithms &amp; Assumptions'!$C$3,INDEX(PLHIV!$H$10:$AB$249,MATCH($B159&amp;"Peds",PLHIV!$F$10:$F$249,0),MATCH(U$7,PLHIV!$H$9:$AC$9,0)),IF(FORECAST(U$7,R159:T159,R$7:T$7)&gt;0,FORECAST(U$7,R159:T159,R$7:T$7),0))</f>
        <v>9000</v>
      </c>
      <c r="V159" s="47">
        <f>IF(V$7&lt;='Algorithms &amp; Assumptions'!$C$3,INDEX(PLHIV!$H$10:$AB$249,MATCH($B159&amp;"Peds",PLHIV!$F$10:$F$249,0),MATCH(V$7,PLHIV!$H$9:$AC$9,0)),IF(FORECAST(V$7,S159:U159,S$7:U$7)&gt;0,FORECAST(V$7,S159:U159,S$7:U$7),0))</f>
        <v>7000</v>
      </c>
      <c r="W159" s="47">
        <f>IF(W$7&lt;='Algorithms &amp; Assumptions'!$C$3,INDEX(PLHIV!$H$10:$AB$249,MATCH($B159&amp;"Peds",PLHIV!$F$10:$F$249,0),MATCH(W$7,PLHIV!$H$9:$AC$9,0)),IF(FORECAST(W$7,T159:V159,T$7:V$7)&gt;0,FORECAST(W$7,T159:V159,T$7:V$7),0))</f>
        <v>5000</v>
      </c>
    </row>
    <row r="160" spans="2:23" x14ac:dyDescent="0.35">
      <c r="B160" s="17" t="str">
        <f>Countries!B33</f>
        <v>Cuba</v>
      </c>
      <c r="C160" s="47">
        <f>IF(C$7&lt;='Algorithms &amp; Assumptions'!$C$3,INDEX(PLHIV!$H$10:$AB$249,MATCH($B160&amp;"Peds",PLHIV!$F$10:$F$249,0),MATCH(C$7,PLHIV!$H$9:$AC$9,0)),"N/A")</f>
        <v>200</v>
      </c>
      <c r="D160" s="47">
        <f>IF(D$7&lt;='Algorithms &amp; Assumptions'!$C$3,INDEX(PLHIV!$H$10:$AB$249,MATCH($B160&amp;"Peds",PLHIV!$F$10:$F$249,0),MATCH(D$7,PLHIV!$H$9:$AC$9,0)),"N/A")</f>
        <v>200</v>
      </c>
      <c r="E160" s="47">
        <f>IF(E$7&lt;='Algorithms &amp; Assumptions'!$C$3,INDEX(PLHIV!$H$10:$AB$249,MATCH($B160&amp;"Peds",PLHIV!$F$10:$F$249,0),MATCH(E$7,PLHIV!$H$9:$AC$9,0)),"N/A")</f>
        <v>200</v>
      </c>
      <c r="F160" s="47">
        <f>IF(F$7&lt;='Algorithms &amp; Assumptions'!$C$3,INDEX(PLHIV!$H$10:$AB$249,MATCH($B160&amp;"Peds",PLHIV!$F$10:$F$249,0),MATCH(F$7,PLHIV!$H$9:$AC$9,0)),"N/A")</f>
        <v>200</v>
      </c>
      <c r="G160" s="47">
        <f>IF(G$7&lt;='Algorithms &amp; Assumptions'!$C$3,INDEX(PLHIV!$H$10:$AB$249,MATCH($B160&amp;"Peds",PLHIV!$F$10:$F$249,0),MATCH(G$7,PLHIV!$H$9:$AC$9,0)),IF(FORECAST(G$7,D160:F160,D$7:F$7)&gt;0,FORECAST(G$7,D160:F160,D$7:F$7),0))</f>
        <v>200</v>
      </c>
      <c r="H160" s="47">
        <f>IF(H$7&lt;='Algorithms &amp; Assumptions'!$C$3,INDEX(PLHIV!$H$10:$AB$249,MATCH($B160&amp;"Peds",PLHIV!$F$10:$F$249,0),MATCH(H$7,PLHIV!$H$9:$AC$9,0)),IF(FORECAST(H$7,E160:G160,E$7:G$7)&gt;0,FORECAST(H$7,E160:G160,E$7:G$7),0))</f>
        <v>200</v>
      </c>
      <c r="I160" s="47">
        <f>IF(I$7&lt;='Algorithms &amp; Assumptions'!$C$3,INDEX(PLHIV!$H$10:$AB$249,MATCH($B160&amp;"Peds",PLHIV!$F$10:$F$249,0),MATCH(I$7,PLHIV!$H$9:$AC$9,0)),IF(FORECAST(I$7,F160:H160,F$7:H$7)&gt;0,FORECAST(I$7,F160:H160,F$7:H$7),0))</f>
        <v>200</v>
      </c>
      <c r="J160" s="47">
        <f>IF(J$7&lt;='Algorithms &amp; Assumptions'!$C$3,INDEX(PLHIV!$H$10:$AB$249,MATCH($B160&amp;"Peds",PLHIV!$F$10:$F$249,0),MATCH(J$7,PLHIV!$H$9:$AC$9,0)),IF(FORECAST(J$7,G160:I160,G$7:I$7)&gt;0,FORECAST(J$7,G160:I160,G$7:I$7),0))</f>
        <v>200</v>
      </c>
      <c r="K160" s="47">
        <f>IF(K$7&lt;='Algorithms &amp; Assumptions'!$C$3,INDEX(PLHIV!$H$10:$AB$249,MATCH($B160&amp;"Peds",PLHIV!$F$10:$F$249,0),MATCH(K$7,PLHIV!$H$9:$AC$9,0)),IF(FORECAST(K$7,H160:J160,H$7:J$7)&gt;0,FORECAST(K$7,H160:J160,H$7:J$7),0))</f>
        <v>200</v>
      </c>
      <c r="L160" s="47">
        <f>IF(L$7&lt;='Algorithms &amp; Assumptions'!$C$3,INDEX(PLHIV!$H$10:$AB$249,MATCH($B160&amp;"Peds",PLHIV!$F$10:$F$249,0),MATCH(L$7,PLHIV!$H$9:$AC$9,0)),IF(FORECAST(L$7,I160:K160,I$7:K$7)&gt;0,FORECAST(L$7,I160:K160,I$7:K$7),0))</f>
        <v>200</v>
      </c>
      <c r="M160" s="47">
        <f>IF(M$7&lt;='Algorithms &amp; Assumptions'!$C$3,INDEX(PLHIV!$H$10:$AB$249,MATCH($B160&amp;"Peds",PLHIV!$F$10:$F$249,0),MATCH(M$7,PLHIV!$H$9:$AC$9,0)),IF(FORECAST(M$7,J160:L160,J$7:L$7)&gt;0,FORECAST(M$7,J160:L160,J$7:L$7),0))</f>
        <v>200</v>
      </c>
      <c r="N160" s="47">
        <f>IF(N$7&lt;='Algorithms &amp; Assumptions'!$C$3,INDEX(PLHIV!$H$10:$AB$249,MATCH($B160&amp;"Peds",PLHIV!$F$10:$F$249,0),MATCH(N$7,PLHIV!$H$9:$AC$9,0)),IF(FORECAST(N$7,K160:M160,K$7:M$7)&gt;0,FORECAST(N$7,K160:M160,K$7:M$7),0))</f>
        <v>200</v>
      </c>
      <c r="O160" s="47">
        <f>IF(O$7&lt;='Algorithms &amp; Assumptions'!$C$3,INDEX(PLHIV!$H$10:$AB$249,MATCH($B160&amp;"Peds",PLHIV!$F$10:$F$249,0),MATCH(O$7,PLHIV!$H$9:$AC$9,0)),IF(FORECAST(O$7,L160:N160,L$7:N$7)&gt;0,FORECAST(O$7,L160:N160,L$7:N$7),0))</f>
        <v>200</v>
      </c>
      <c r="P160" s="47">
        <f>IF(P$7&lt;='Algorithms &amp; Assumptions'!$C$3,INDEX(PLHIV!$H$10:$AB$249,MATCH($B160&amp;"Peds",PLHIV!$F$10:$F$249,0),MATCH(P$7,PLHIV!$H$9:$AC$9,0)),IF(FORECAST(P$7,M160:O160,M$7:O$7)&gt;0,FORECAST(P$7,M160:O160,M$7:O$7),0))</f>
        <v>200</v>
      </c>
      <c r="Q160" s="47">
        <f>IF(Q$7&lt;='Algorithms &amp; Assumptions'!$C$3,INDEX(PLHIV!$H$10:$AB$249,MATCH($B160&amp;"Peds",PLHIV!$F$10:$F$249,0),MATCH(Q$7,PLHIV!$H$9:$AC$9,0)),IF(FORECAST(Q$7,N160:P160,N$7:P$7)&gt;0,FORECAST(Q$7,N160:P160,N$7:P$7),0))</f>
        <v>200</v>
      </c>
      <c r="R160" s="47">
        <f>IF(R$7&lt;='Algorithms &amp; Assumptions'!$C$3,INDEX(PLHIV!$H$10:$AB$249,MATCH($B160&amp;"Peds",PLHIV!$F$10:$F$249,0),MATCH(R$7,PLHIV!$H$9:$AC$9,0)),IF(FORECAST(R$7,O160:Q160,O$7:Q$7)&gt;0,FORECAST(R$7,O160:Q160,O$7:Q$7),0))</f>
        <v>200</v>
      </c>
      <c r="S160" s="47">
        <f>IF(S$7&lt;='Algorithms &amp; Assumptions'!$C$3,INDEX(PLHIV!$H$10:$AB$249,MATCH($B160&amp;"Peds",PLHIV!$F$10:$F$249,0),MATCH(S$7,PLHIV!$H$9:$AC$9,0)),IF(FORECAST(S$7,P160:R160,P$7:R$7)&gt;0,FORECAST(S$7,P160:R160,P$7:R$7),0))</f>
        <v>200</v>
      </c>
      <c r="T160" s="47">
        <f>IF(T$7&lt;='Algorithms &amp; Assumptions'!$C$3,INDEX(PLHIV!$H$10:$AB$249,MATCH($B160&amp;"Peds",PLHIV!$F$10:$F$249,0),MATCH(T$7,PLHIV!$H$9:$AC$9,0)),IF(FORECAST(T$7,Q160:S160,Q$7:S$7)&gt;0,FORECAST(T$7,Q160:S160,Q$7:S$7),0))</f>
        <v>200</v>
      </c>
      <c r="U160" s="47">
        <f>IF(U$7&lt;='Algorithms &amp; Assumptions'!$C$3,INDEX(PLHIV!$H$10:$AB$249,MATCH($B160&amp;"Peds",PLHIV!$F$10:$F$249,0),MATCH(U$7,PLHIV!$H$9:$AC$9,0)),IF(FORECAST(U$7,R160:T160,R$7:T$7)&gt;0,FORECAST(U$7,R160:T160,R$7:T$7),0))</f>
        <v>200</v>
      </c>
      <c r="V160" s="47">
        <f>IF(V$7&lt;='Algorithms &amp; Assumptions'!$C$3,INDEX(PLHIV!$H$10:$AB$249,MATCH($B160&amp;"Peds",PLHIV!$F$10:$F$249,0),MATCH(V$7,PLHIV!$H$9:$AC$9,0)),IF(FORECAST(V$7,S160:U160,S$7:U$7)&gt;0,FORECAST(V$7,S160:U160,S$7:U$7),0))</f>
        <v>200</v>
      </c>
      <c r="W160" s="47">
        <f>IF(W$7&lt;='Algorithms &amp; Assumptions'!$C$3,INDEX(PLHIV!$H$10:$AB$249,MATCH($B160&amp;"Peds",PLHIV!$F$10:$F$249,0),MATCH(W$7,PLHIV!$H$9:$AC$9,0)),IF(FORECAST(W$7,T160:V160,T$7:V$7)&gt;0,FORECAST(W$7,T160:V160,T$7:V$7),0))</f>
        <v>200</v>
      </c>
    </row>
    <row r="161" spans="2:23" x14ac:dyDescent="0.35">
      <c r="B161" s="17" t="str">
        <f>Countries!B34</f>
        <v>D R Congo</v>
      </c>
      <c r="C161" s="47">
        <f>IF(C$7&lt;='Algorithms &amp; Assumptions'!$C$3,INDEX(PLHIV!$H$10:$AB$249,MATCH($B161&amp;"Peds",PLHIV!$F$10:$F$249,0),MATCH(C$7,PLHIV!$H$9:$AC$9,0)),"N/A")</f>
        <v>82000</v>
      </c>
      <c r="D161" s="47">
        <f>IF(D$7&lt;='Algorithms &amp; Assumptions'!$C$3,INDEX(PLHIV!$H$10:$AB$249,MATCH($B161&amp;"Peds",PLHIV!$F$10:$F$249,0),MATCH(D$7,PLHIV!$H$9:$AC$9,0)),"N/A")</f>
        <v>80000</v>
      </c>
      <c r="E161" s="47">
        <f>IF(E$7&lt;='Algorithms &amp; Assumptions'!$C$3,INDEX(PLHIV!$H$10:$AB$249,MATCH($B161&amp;"Peds",PLHIV!$F$10:$F$249,0),MATCH(E$7,PLHIV!$H$9:$AC$9,0)),"N/A")</f>
        <v>78000</v>
      </c>
      <c r="F161" s="47">
        <f>IF(F$7&lt;='Algorithms &amp; Assumptions'!$C$3,INDEX(PLHIV!$H$10:$AB$249,MATCH($B161&amp;"Peds",PLHIV!$F$10:$F$249,0),MATCH(F$7,PLHIV!$H$9:$AC$9,0)),"N/A")</f>
        <v>76000</v>
      </c>
      <c r="G161" s="47">
        <f>IF(G$7&lt;='Algorithms &amp; Assumptions'!$C$3,INDEX(PLHIV!$H$10:$AB$249,MATCH($B161&amp;"Peds",PLHIV!$F$10:$F$249,0),MATCH(G$7,PLHIV!$H$9:$AC$9,0)),IF(FORECAST(G$7,D161:F161,D$7:F$7)&gt;0,FORECAST(G$7,D161:F161,D$7:F$7),0))</f>
        <v>74000</v>
      </c>
      <c r="H161" s="47">
        <f>IF(H$7&lt;='Algorithms &amp; Assumptions'!$C$3,INDEX(PLHIV!$H$10:$AB$249,MATCH($B161&amp;"Peds",PLHIV!$F$10:$F$249,0),MATCH(H$7,PLHIV!$H$9:$AC$9,0)),IF(FORECAST(H$7,E161:G161,E$7:G$7)&gt;0,FORECAST(H$7,E161:G161,E$7:G$7),0))</f>
        <v>71000</v>
      </c>
      <c r="I161" s="47">
        <f>IF(I$7&lt;='Algorithms &amp; Assumptions'!$C$3,INDEX(PLHIV!$H$10:$AB$249,MATCH($B161&amp;"Peds",PLHIV!$F$10:$F$249,0),MATCH(I$7,PLHIV!$H$9:$AC$9,0)),IF(FORECAST(I$7,F161:H161,F$7:H$7)&gt;0,FORECAST(I$7,F161:H161,F$7:H$7),0))</f>
        <v>68000</v>
      </c>
      <c r="J161" s="47">
        <f>IF(J$7&lt;='Algorithms &amp; Assumptions'!$C$3,INDEX(PLHIV!$H$10:$AB$249,MATCH($B161&amp;"Peds",PLHIV!$F$10:$F$249,0),MATCH(J$7,PLHIV!$H$9:$AC$9,0)),IF(FORECAST(J$7,G161:I161,G$7:I$7)&gt;0,FORECAST(J$7,G161:I161,G$7:I$7),0))</f>
        <v>67000</v>
      </c>
      <c r="K161" s="47">
        <f>IF(K$7&lt;='Algorithms &amp; Assumptions'!$C$3,INDEX(PLHIV!$H$10:$AB$249,MATCH($B161&amp;"Peds",PLHIV!$F$10:$F$249,0),MATCH(K$7,PLHIV!$H$9:$AC$9,0)),IF(FORECAST(K$7,H161:J161,H$7:J$7)&gt;0,FORECAST(K$7,H161:J161,H$7:J$7),0))</f>
        <v>66000</v>
      </c>
      <c r="L161" s="47">
        <f>IF(L$7&lt;='Algorithms &amp; Assumptions'!$C$3,INDEX(PLHIV!$H$10:$AB$249,MATCH($B161&amp;"Peds",PLHIV!$F$10:$F$249,0),MATCH(L$7,PLHIV!$H$9:$AC$9,0)),IF(FORECAST(L$7,I161:K161,I$7:K$7)&gt;0,FORECAST(L$7,I161:K161,I$7:K$7),0))</f>
        <v>65000</v>
      </c>
      <c r="M161" s="47">
        <f>IF(M$7&lt;='Algorithms &amp; Assumptions'!$C$3,INDEX(PLHIV!$H$10:$AB$249,MATCH($B161&amp;"Peds",PLHIV!$F$10:$F$249,0),MATCH(M$7,PLHIV!$H$9:$AC$9,0)),IF(FORECAST(M$7,J161:L161,J$7:L$7)&gt;0,FORECAST(M$7,J161:L161,J$7:L$7),0))</f>
        <v>62000</v>
      </c>
      <c r="N161" s="47">
        <f>IF(N$7&lt;='Algorithms &amp; Assumptions'!$C$3,INDEX(PLHIV!$H$10:$AB$249,MATCH($B161&amp;"Peds",PLHIV!$F$10:$F$249,0),MATCH(N$7,PLHIV!$H$9:$AC$9,0)),IF(FORECAST(N$7,K161:M161,K$7:M$7)&gt;0,FORECAST(N$7,K161:M161,K$7:M$7),0))</f>
        <v>61000</v>
      </c>
      <c r="O161" s="47">
        <f>IF(O$7&lt;='Algorithms &amp; Assumptions'!$C$3,INDEX(PLHIV!$H$10:$AB$249,MATCH($B161&amp;"Peds",PLHIV!$F$10:$F$249,0),MATCH(O$7,PLHIV!$H$9:$AC$9,0)),IF(FORECAST(O$7,L161:N161,L$7:N$7)&gt;0,FORECAST(O$7,L161:N161,L$7:N$7),0))</f>
        <v>60000</v>
      </c>
      <c r="P161" s="47">
        <f>IF(P$7&lt;='Algorithms &amp; Assumptions'!$C$3,INDEX(PLHIV!$H$10:$AB$249,MATCH($B161&amp;"Peds",PLHIV!$F$10:$F$249,0),MATCH(P$7,PLHIV!$H$9:$AC$9,0)),IF(FORECAST(P$7,M161:O161,M$7:O$7)&gt;0,FORECAST(P$7,M161:O161,M$7:O$7),0))</f>
        <v>59000</v>
      </c>
      <c r="Q161" s="47">
        <f>IF(Q$7&lt;='Algorithms &amp; Assumptions'!$C$3,INDEX(PLHIV!$H$10:$AB$249,MATCH($B161&amp;"Peds",PLHIV!$F$10:$F$249,0),MATCH(Q$7,PLHIV!$H$9:$AC$9,0)),IF(FORECAST(Q$7,N161:P161,N$7:P$7)&gt;0,FORECAST(Q$7,N161:P161,N$7:P$7),0))</f>
        <v>58000</v>
      </c>
      <c r="R161" s="47">
        <f>IF(R$7&lt;='Algorithms &amp; Assumptions'!$C$3,INDEX(PLHIV!$H$10:$AB$249,MATCH($B161&amp;"Peds",PLHIV!$F$10:$F$249,0),MATCH(R$7,PLHIV!$H$9:$AC$9,0)),IF(FORECAST(R$7,O161:Q161,O$7:Q$7)&gt;0,FORECAST(R$7,O161:Q161,O$7:Q$7),0))</f>
        <v>57000</v>
      </c>
      <c r="S161" s="47">
        <f>IF(S$7&lt;='Algorithms &amp; Assumptions'!$C$3,INDEX(PLHIV!$H$10:$AB$249,MATCH($B161&amp;"Peds",PLHIV!$F$10:$F$249,0),MATCH(S$7,PLHIV!$H$9:$AC$9,0)),IF(FORECAST(S$7,P161:R161,P$7:R$7)&gt;0,FORECAST(S$7,P161:R161,P$7:R$7),0))</f>
        <v>56000</v>
      </c>
      <c r="T161" s="47">
        <f>IF(T$7&lt;='Algorithms &amp; Assumptions'!$C$3,INDEX(PLHIV!$H$10:$AB$249,MATCH($B161&amp;"Peds",PLHIV!$F$10:$F$249,0),MATCH(T$7,PLHIV!$H$9:$AC$9,0)),IF(FORECAST(T$7,Q161:S161,Q$7:S$7)&gt;0,FORECAST(T$7,Q161:S161,Q$7:S$7),0))</f>
        <v>55000</v>
      </c>
      <c r="U161" s="47">
        <f>IF(U$7&lt;='Algorithms &amp; Assumptions'!$C$3,INDEX(PLHIV!$H$10:$AB$249,MATCH($B161&amp;"Peds",PLHIV!$F$10:$F$249,0),MATCH(U$7,PLHIV!$H$9:$AC$9,0)),IF(FORECAST(U$7,R161:T161,R$7:T$7)&gt;0,FORECAST(U$7,R161:T161,R$7:T$7),0))</f>
        <v>54000</v>
      </c>
      <c r="V161" s="47">
        <f>IF(V$7&lt;='Algorithms &amp; Assumptions'!$C$3,INDEX(PLHIV!$H$10:$AB$249,MATCH($B161&amp;"Peds",PLHIV!$F$10:$F$249,0),MATCH(V$7,PLHIV!$H$9:$AC$9,0)),IF(FORECAST(V$7,S161:U161,S$7:U$7)&gt;0,FORECAST(V$7,S161:U161,S$7:U$7),0))</f>
        <v>53000</v>
      </c>
      <c r="W161" s="47">
        <f>IF(W$7&lt;='Algorithms &amp; Assumptions'!$C$3,INDEX(PLHIV!$H$10:$AB$249,MATCH($B161&amp;"Peds",PLHIV!$F$10:$F$249,0),MATCH(W$7,PLHIV!$H$9:$AC$9,0)),IF(FORECAST(W$7,T161:V161,T$7:V$7)&gt;0,FORECAST(W$7,T161:V161,T$7:V$7),0))</f>
        <v>52000</v>
      </c>
    </row>
    <row r="162" spans="2:23" x14ac:dyDescent="0.35">
      <c r="B162" s="17" t="str">
        <f>Countries!B35</f>
        <v>Democratic People's Republic of Korea</v>
      </c>
      <c r="C162" s="47">
        <f>IF(C$7&lt;='Algorithms &amp; Assumptions'!$C$3,INDEX(PLHIV!$H$10:$AB$249,MATCH($B162&amp;"Peds",PLHIV!$F$10:$F$249,0),MATCH(C$7,PLHIV!$H$9:$AC$9,0)),"N/A")</f>
        <v>0</v>
      </c>
      <c r="D162" s="47">
        <f>IF(D$7&lt;='Algorithms &amp; Assumptions'!$C$3,INDEX(PLHIV!$H$10:$AB$249,MATCH($B162&amp;"Peds",PLHIV!$F$10:$F$249,0),MATCH(D$7,PLHIV!$H$9:$AC$9,0)),"N/A")</f>
        <v>0</v>
      </c>
      <c r="E162" s="47">
        <f>IF(E$7&lt;='Algorithms &amp; Assumptions'!$C$3,INDEX(PLHIV!$H$10:$AB$249,MATCH($B162&amp;"Peds",PLHIV!$F$10:$F$249,0),MATCH(E$7,PLHIV!$H$9:$AC$9,0)),"N/A")</f>
        <v>0</v>
      </c>
      <c r="F162" s="47">
        <f>IF(F$7&lt;='Algorithms &amp; Assumptions'!$C$3,INDEX(PLHIV!$H$10:$AB$249,MATCH($B162&amp;"Peds",PLHIV!$F$10:$F$249,0),MATCH(F$7,PLHIV!$H$9:$AC$9,0)),"N/A")</f>
        <v>0</v>
      </c>
      <c r="G162" s="47">
        <f>IF(G$7&lt;='Algorithms &amp; Assumptions'!$C$3,INDEX(PLHIV!$H$10:$AB$249,MATCH($B162&amp;"Peds",PLHIV!$F$10:$F$249,0),MATCH(G$7,PLHIV!$H$9:$AC$9,0)),IF(FORECAST(G$7,D162:F162,D$7:F$7)&gt;0,FORECAST(G$7,D162:F162,D$7:F$7),0))</f>
        <v>0</v>
      </c>
      <c r="H162" s="47">
        <f>IF(H$7&lt;='Algorithms &amp; Assumptions'!$C$3,INDEX(PLHIV!$H$10:$AB$249,MATCH($B162&amp;"Peds",PLHIV!$F$10:$F$249,0),MATCH(H$7,PLHIV!$H$9:$AC$9,0)),IF(FORECAST(H$7,E162:G162,E$7:G$7)&gt;0,FORECAST(H$7,E162:G162,E$7:G$7),0))</f>
        <v>0</v>
      </c>
      <c r="I162" s="47">
        <f>IF(I$7&lt;='Algorithms &amp; Assumptions'!$C$3,INDEX(PLHIV!$H$10:$AB$249,MATCH($B162&amp;"Peds",PLHIV!$F$10:$F$249,0),MATCH(I$7,PLHIV!$H$9:$AC$9,0)),IF(FORECAST(I$7,F162:H162,F$7:H$7)&gt;0,FORECAST(I$7,F162:H162,F$7:H$7),0))</f>
        <v>0</v>
      </c>
      <c r="J162" s="47">
        <f>IF(J$7&lt;='Algorithms &amp; Assumptions'!$C$3,INDEX(PLHIV!$H$10:$AB$249,MATCH($B162&amp;"Peds",PLHIV!$F$10:$F$249,0),MATCH(J$7,PLHIV!$H$9:$AC$9,0)),IF(FORECAST(J$7,G162:I162,G$7:I$7)&gt;0,FORECAST(J$7,G162:I162,G$7:I$7),0))</f>
        <v>0</v>
      </c>
      <c r="K162" s="47">
        <f>IF(K$7&lt;='Algorithms &amp; Assumptions'!$C$3,INDEX(PLHIV!$H$10:$AB$249,MATCH($B162&amp;"Peds",PLHIV!$F$10:$F$249,0),MATCH(K$7,PLHIV!$H$9:$AC$9,0)),IF(FORECAST(K$7,H162:J162,H$7:J$7)&gt;0,FORECAST(K$7,H162:J162,H$7:J$7),0))</f>
        <v>0</v>
      </c>
      <c r="L162" s="47">
        <f>IF(L$7&lt;='Algorithms &amp; Assumptions'!$C$3,INDEX(PLHIV!$H$10:$AB$249,MATCH($B162&amp;"Peds",PLHIV!$F$10:$F$249,0),MATCH(L$7,PLHIV!$H$9:$AC$9,0)),IF(FORECAST(L$7,I162:K162,I$7:K$7)&gt;0,FORECAST(L$7,I162:K162,I$7:K$7),0))</f>
        <v>0</v>
      </c>
      <c r="M162" s="47">
        <f>IF(M$7&lt;='Algorithms &amp; Assumptions'!$C$3,INDEX(PLHIV!$H$10:$AB$249,MATCH($B162&amp;"Peds",PLHIV!$F$10:$F$249,0),MATCH(M$7,PLHIV!$H$9:$AC$9,0)),IF(FORECAST(M$7,J162:L162,J$7:L$7)&gt;0,FORECAST(M$7,J162:L162,J$7:L$7),0))</f>
        <v>0</v>
      </c>
      <c r="N162" s="47">
        <f>IF(N$7&lt;='Algorithms &amp; Assumptions'!$C$3,INDEX(PLHIV!$H$10:$AB$249,MATCH($B162&amp;"Peds",PLHIV!$F$10:$F$249,0),MATCH(N$7,PLHIV!$H$9:$AC$9,0)),IF(FORECAST(N$7,K162:M162,K$7:M$7)&gt;0,FORECAST(N$7,K162:M162,K$7:M$7),0))</f>
        <v>0</v>
      </c>
      <c r="O162" s="47">
        <f>IF(O$7&lt;='Algorithms &amp; Assumptions'!$C$3,INDEX(PLHIV!$H$10:$AB$249,MATCH($B162&amp;"Peds",PLHIV!$F$10:$F$249,0),MATCH(O$7,PLHIV!$H$9:$AC$9,0)),IF(FORECAST(O$7,L162:N162,L$7:N$7)&gt;0,FORECAST(O$7,L162:N162,L$7:N$7),0))</f>
        <v>0</v>
      </c>
      <c r="P162" s="47">
        <f>IF(P$7&lt;='Algorithms &amp; Assumptions'!$C$3,INDEX(PLHIV!$H$10:$AB$249,MATCH($B162&amp;"Peds",PLHIV!$F$10:$F$249,0),MATCH(P$7,PLHIV!$H$9:$AC$9,0)),IF(FORECAST(P$7,M162:O162,M$7:O$7)&gt;0,FORECAST(P$7,M162:O162,M$7:O$7),0))</f>
        <v>0</v>
      </c>
      <c r="Q162" s="47">
        <f>IF(Q$7&lt;='Algorithms &amp; Assumptions'!$C$3,INDEX(PLHIV!$H$10:$AB$249,MATCH($B162&amp;"Peds",PLHIV!$F$10:$F$249,0),MATCH(Q$7,PLHIV!$H$9:$AC$9,0)),IF(FORECAST(Q$7,N162:P162,N$7:P$7)&gt;0,FORECAST(Q$7,N162:P162,N$7:P$7),0))</f>
        <v>0</v>
      </c>
      <c r="R162" s="47">
        <f>IF(R$7&lt;='Algorithms &amp; Assumptions'!$C$3,INDEX(PLHIV!$H$10:$AB$249,MATCH($B162&amp;"Peds",PLHIV!$F$10:$F$249,0),MATCH(R$7,PLHIV!$H$9:$AC$9,0)),IF(FORECAST(R$7,O162:Q162,O$7:Q$7)&gt;0,FORECAST(R$7,O162:Q162,O$7:Q$7),0))</f>
        <v>0</v>
      </c>
      <c r="S162" s="47">
        <f>IF(S$7&lt;='Algorithms &amp; Assumptions'!$C$3,INDEX(PLHIV!$H$10:$AB$249,MATCH($B162&amp;"Peds",PLHIV!$F$10:$F$249,0),MATCH(S$7,PLHIV!$H$9:$AC$9,0)),IF(FORECAST(S$7,P162:R162,P$7:R$7)&gt;0,FORECAST(S$7,P162:R162,P$7:R$7),0))</f>
        <v>0</v>
      </c>
      <c r="T162" s="47">
        <f>IF(T$7&lt;='Algorithms &amp; Assumptions'!$C$3,INDEX(PLHIV!$H$10:$AB$249,MATCH($B162&amp;"Peds",PLHIV!$F$10:$F$249,0),MATCH(T$7,PLHIV!$H$9:$AC$9,0)),IF(FORECAST(T$7,Q162:S162,Q$7:S$7)&gt;0,FORECAST(T$7,Q162:S162,Q$7:S$7),0))</f>
        <v>0</v>
      </c>
      <c r="U162" s="47">
        <f>IF(U$7&lt;='Algorithms &amp; Assumptions'!$C$3,INDEX(PLHIV!$H$10:$AB$249,MATCH($B162&amp;"Peds",PLHIV!$F$10:$F$249,0),MATCH(U$7,PLHIV!$H$9:$AC$9,0)),IF(FORECAST(U$7,R162:T162,R$7:T$7)&gt;0,FORECAST(U$7,R162:T162,R$7:T$7),0))</f>
        <v>0</v>
      </c>
      <c r="V162" s="47">
        <f>IF(V$7&lt;='Algorithms &amp; Assumptions'!$C$3,INDEX(PLHIV!$H$10:$AB$249,MATCH($B162&amp;"Peds",PLHIV!$F$10:$F$249,0),MATCH(V$7,PLHIV!$H$9:$AC$9,0)),IF(FORECAST(V$7,S162:U162,S$7:U$7)&gt;0,FORECAST(V$7,S162:U162,S$7:U$7),0))</f>
        <v>0</v>
      </c>
      <c r="W162" s="47">
        <f>IF(W$7&lt;='Algorithms &amp; Assumptions'!$C$3,INDEX(PLHIV!$H$10:$AB$249,MATCH($B162&amp;"Peds",PLHIV!$F$10:$F$249,0),MATCH(W$7,PLHIV!$H$9:$AC$9,0)),IF(FORECAST(W$7,T162:V162,T$7:V$7)&gt;0,FORECAST(W$7,T162:V162,T$7:V$7),0))</f>
        <v>0</v>
      </c>
    </row>
    <row r="163" spans="2:23" x14ac:dyDescent="0.35">
      <c r="B163" s="17" t="str">
        <f>Countries!B36</f>
        <v>Djibouti</v>
      </c>
      <c r="C163" s="47">
        <f>IF(C$7&lt;='Algorithms &amp; Assumptions'!$C$3,INDEX(PLHIV!$H$10:$AB$249,MATCH($B163&amp;"Peds",PLHIV!$F$10:$F$249,0),MATCH(C$7,PLHIV!$H$9:$AC$9,0)),"N/A")</f>
        <v>0</v>
      </c>
      <c r="D163" s="47">
        <f>IF(D$7&lt;='Algorithms &amp; Assumptions'!$C$3,INDEX(PLHIV!$H$10:$AB$249,MATCH($B163&amp;"Peds",PLHIV!$F$10:$F$249,0),MATCH(D$7,PLHIV!$H$9:$AC$9,0)),"N/A")</f>
        <v>0</v>
      </c>
      <c r="E163" s="47">
        <f>IF(E$7&lt;='Algorithms &amp; Assumptions'!$C$3,INDEX(PLHIV!$H$10:$AB$249,MATCH($B163&amp;"Peds",PLHIV!$F$10:$F$249,0),MATCH(E$7,PLHIV!$H$9:$AC$9,0)),"N/A")</f>
        <v>0</v>
      </c>
      <c r="F163" s="47">
        <f>IF(F$7&lt;='Algorithms &amp; Assumptions'!$C$3,INDEX(PLHIV!$H$10:$AB$249,MATCH($B163&amp;"Peds",PLHIV!$F$10:$F$249,0),MATCH(F$7,PLHIV!$H$9:$AC$9,0)),"N/A")</f>
        <v>0</v>
      </c>
      <c r="G163" s="47">
        <f>IF(G$7&lt;='Algorithms &amp; Assumptions'!$C$3,INDEX(PLHIV!$H$10:$AB$249,MATCH($B163&amp;"Peds",PLHIV!$F$10:$F$249,0),MATCH(G$7,PLHIV!$H$9:$AC$9,0)),IF(FORECAST(G$7,D163:F163,D$7:F$7)&gt;0,FORECAST(G$7,D163:F163,D$7:F$7),0))</f>
        <v>0</v>
      </c>
      <c r="H163" s="47">
        <f>IF(H$7&lt;='Algorithms &amp; Assumptions'!$C$3,INDEX(PLHIV!$H$10:$AB$249,MATCH($B163&amp;"Peds",PLHIV!$F$10:$F$249,0),MATCH(H$7,PLHIV!$H$9:$AC$9,0)),IF(FORECAST(H$7,E163:G163,E$7:G$7)&gt;0,FORECAST(H$7,E163:G163,E$7:G$7),0))</f>
        <v>0</v>
      </c>
      <c r="I163" s="47">
        <f>IF(I$7&lt;='Algorithms &amp; Assumptions'!$C$3,INDEX(PLHIV!$H$10:$AB$249,MATCH($B163&amp;"Peds",PLHIV!$F$10:$F$249,0),MATCH(I$7,PLHIV!$H$9:$AC$9,0)),IF(FORECAST(I$7,F163:H163,F$7:H$7)&gt;0,FORECAST(I$7,F163:H163,F$7:H$7),0))</f>
        <v>0</v>
      </c>
      <c r="J163" s="47">
        <f>IF(J$7&lt;='Algorithms &amp; Assumptions'!$C$3,INDEX(PLHIV!$H$10:$AB$249,MATCH($B163&amp;"Peds",PLHIV!$F$10:$F$249,0),MATCH(J$7,PLHIV!$H$9:$AC$9,0)),IF(FORECAST(J$7,G163:I163,G$7:I$7)&gt;0,FORECAST(J$7,G163:I163,G$7:I$7),0))</f>
        <v>0</v>
      </c>
      <c r="K163" s="47">
        <f>IF(K$7&lt;='Algorithms &amp; Assumptions'!$C$3,INDEX(PLHIV!$H$10:$AB$249,MATCH($B163&amp;"Peds",PLHIV!$F$10:$F$249,0),MATCH(K$7,PLHIV!$H$9:$AC$9,0)),IF(FORECAST(K$7,H163:J163,H$7:J$7)&gt;0,FORECAST(K$7,H163:J163,H$7:J$7),0))</f>
        <v>0</v>
      </c>
      <c r="L163" s="47">
        <f>IF(L$7&lt;='Algorithms &amp; Assumptions'!$C$3,INDEX(PLHIV!$H$10:$AB$249,MATCH($B163&amp;"Peds",PLHIV!$F$10:$F$249,0),MATCH(L$7,PLHIV!$H$9:$AC$9,0)),IF(FORECAST(L$7,I163:K163,I$7:K$7)&gt;0,FORECAST(L$7,I163:K163,I$7:K$7),0))</f>
        <v>0</v>
      </c>
      <c r="M163" s="47">
        <f>IF(M$7&lt;='Algorithms &amp; Assumptions'!$C$3,INDEX(PLHIV!$H$10:$AB$249,MATCH($B163&amp;"Peds",PLHIV!$F$10:$F$249,0),MATCH(M$7,PLHIV!$H$9:$AC$9,0)),IF(FORECAST(M$7,J163:L163,J$7:L$7)&gt;0,FORECAST(M$7,J163:L163,J$7:L$7),0))</f>
        <v>0</v>
      </c>
      <c r="N163" s="47">
        <f>IF(N$7&lt;='Algorithms &amp; Assumptions'!$C$3,INDEX(PLHIV!$H$10:$AB$249,MATCH($B163&amp;"Peds",PLHIV!$F$10:$F$249,0),MATCH(N$7,PLHIV!$H$9:$AC$9,0)),IF(FORECAST(N$7,K163:M163,K$7:M$7)&gt;0,FORECAST(N$7,K163:M163,K$7:M$7),0))</f>
        <v>0</v>
      </c>
      <c r="O163" s="47">
        <f>IF(O$7&lt;='Algorithms &amp; Assumptions'!$C$3,INDEX(PLHIV!$H$10:$AB$249,MATCH($B163&amp;"Peds",PLHIV!$F$10:$F$249,0),MATCH(O$7,PLHIV!$H$9:$AC$9,0)),IF(FORECAST(O$7,L163:N163,L$7:N$7)&gt;0,FORECAST(O$7,L163:N163,L$7:N$7),0))</f>
        <v>0</v>
      </c>
      <c r="P163" s="47">
        <f>IF(P$7&lt;='Algorithms &amp; Assumptions'!$C$3,INDEX(PLHIV!$H$10:$AB$249,MATCH($B163&amp;"Peds",PLHIV!$F$10:$F$249,0),MATCH(P$7,PLHIV!$H$9:$AC$9,0)),IF(FORECAST(P$7,M163:O163,M$7:O$7)&gt;0,FORECAST(P$7,M163:O163,M$7:O$7),0))</f>
        <v>0</v>
      </c>
      <c r="Q163" s="47">
        <f>IF(Q$7&lt;='Algorithms &amp; Assumptions'!$C$3,INDEX(PLHIV!$H$10:$AB$249,MATCH($B163&amp;"Peds",PLHIV!$F$10:$F$249,0),MATCH(Q$7,PLHIV!$H$9:$AC$9,0)),IF(FORECAST(Q$7,N163:P163,N$7:P$7)&gt;0,FORECAST(Q$7,N163:P163,N$7:P$7),0))</f>
        <v>0</v>
      </c>
      <c r="R163" s="47">
        <f>IF(R$7&lt;='Algorithms &amp; Assumptions'!$C$3,INDEX(PLHIV!$H$10:$AB$249,MATCH($B163&amp;"Peds",PLHIV!$F$10:$F$249,0),MATCH(R$7,PLHIV!$H$9:$AC$9,0)),IF(FORECAST(R$7,O163:Q163,O$7:Q$7)&gt;0,FORECAST(R$7,O163:Q163,O$7:Q$7),0))</f>
        <v>0</v>
      </c>
      <c r="S163" s="47">
        <f>IF(S$7&lt;='Algorithms &amp; Assumptions'!$C$3,INDEX(PLHIV!$H$10:$AB$249,MATCH($B163&amp;"Peds",PLHIV!$F$10:$F$249,0),MATCH(S$7,PLHIV!$H$9:$AC$9,0)),IF(FORECAST(S$7,P163:R163,P$7:R$7)&gt;0,FORECAST(S$7,P163:R163,P$7:R$7),0))</f>
        <v>0</v>
      </c>
      <c r="T163" s="47">
        <f>IF(T$7&lt;='Algorithms &amp; Assumptions'!$C$3,INDEX(PLHIV!$H$10:$AB$249,MATCH($B163&amp;"Peds",PLHIV!$F$10:$F$249,0),MATCH(T$7,PLHIV!$H$9:$AC$9,0)),IF(FORECAST(T$7,Q163:S163,Q$7:S$7)&gt;0,FORECAST(T$7,Q163:S163,Q$7:S$7),0))</f>
        <v>0</v>
      </c>
      <c r="U163" s="47">
        <f>IF(U$7&lt;='Algorithms &amp; Assumptions'!$C$3,INDEX(PLHIV!$H$10:$AB$249,MATCH($B163&amp;"Peds",PLHIV!$F$10:$F$249,0),MATCH(U$7,PLHIV!$H$9:$AC$9,0)),IF(FORECAST(U$7,R163:T163,R$7:T$7)&gt;0,FORECAST(U$7,R163:T163,R$7:T$7),0))</f>
        <v>0</v>
      </c>
      <c r="V163" s="47">
        <f>IF(V$7&lt;='Algorithms &amp; Assumptions'!$C$3,INDEX(PLHIV!$H$10:$AB$249,MATCH($B163&amp;"Peds",PLHIV!$F$10:$F$249,0),MATCH(V$7,PLHIV!$H$9:$AC$9,0)),IF(FORECAST(V$7,S163:U163,S$7:U$7)&gt;0,FORECAST(V$7,S163:U163,S$7:U$7),0))</f>
        <v>0</v>
      </c>
      <c r="W163" s="47">
        <f>IF(W$7&lt;='Algorithms &amp; Assumptions'!$C$3,INDEX(PLHIV!$H$10:$AB$249,MATCH($B163&amp;"Peds",PLHIV!$F$10:$F$249,0),MATCH(W$7,PLHIV!$H$9:$AC$9,0)),IF(FORECAST(W$7,T163:V163,T$7:V$7)&gt;0,FORECAST(W$7,T163:V163,T$7:V$7),0))</f>
        <v>0</v>
      </c>
    </row>
    <row r="164" spans="2:23" x14ac:dyDescent="0.35">
      <c r="B164" s="17" t="str">
        <f>Countries!B37</f>
        <v>Dominican Republic</v>
      </c>
      <c r="C164" s="47">
        <f>IF(C$7&lt;='Algorithms &amp; Assumptions'!$C$3,INDEX(PLHIV!$H$10:$AB$249,MATCH($B164&amp;"Peds",PLHIV!$F$10:$F$249,0),MATCH(C$7,PLHIV!$H$9:$AC$9,0)),"N/A")</f>
        <v>4200</v>
      </c>
      <c r="D164" s="47">
        <f>IF(D$7&lt;='Algorithms &amp; Assumptions'!$C$3,INDEX(PLHIV!$H$10:$AB$249,MATCH($B164&amp;"Peds",PLHIV!$F$10:$F$249,0),MATCH(D$7,PLHIV!$H$9:$AC$9,0)),"N/A")</f>
        <v>4000</v>
      </c>
      <c r="E164" s="47">
        <f>IF(E$7&lt;='Algorithms &amp; Assumptions'!$C$3,INDEX(PLHIV!$H$10:$AB$249,MATCH($B164&amp;"Peds",PLHIV!$F$10:$F$249,0),MATCH(E$7,PLHIV!$H$9:$AC$9,0)),"N/A")</f>
        <v>3800</v>
      </c>
      <c r="F164" s="47">
        <f>IF(F$7&lt;='Algorithms &amp; Assumptions'!$C$3,INDEX(PLHIV!$H$10:$AB$249,MATCH($B164&amp;"Peds",PLHIV!$F$10:$F$249,0),MATCH(F$7,PLHIV!$H$9:$AC$9,0)),"N/A")</f>
        <v>3700</v>
      </c>
      <c r="G164" s="47">
        <f>IF(G$7&lt;='Algorithms &amp; Assumptions'!$C$3,INDEX(PLHIV!$H$10:$AB$249,MATCH($B164&amp;"Peds",PLHIV!$F$10:$F$249,0),MATCH(G$7,PLHIV!$H$9:$AC$9,0)),IF(FORECAST(G$7,D164:F164,D$7:F$7)&gt;0,FORECAST(G$7,D164:F164,D$7:F$7),0))</f>
        <v>3500</v>
      </c>
      <c r="H164" s="47">
        <f>IF(H$7&lt;='Algorithms &amp; Assumptions'!$C$3,INDEX(PLHIV!$H$10:$AB$249,MATCH($B164&amp;"Peds",PLHIV!$F$10:$F$249,0),MATCH(H$7,PLHIV!$H$9:$AC$9,0)),IF(FORECAST(H$7,E164:G164,E$7:G$7)&gt;0,FORECAST(H$7,E164:G164,E$7:G$7),0))</f>
        <v>3400</v>
      </c>
      <c r="I164" s="47">
        <f>IF(I$7&lt;='Algorithms &amp; Assumptions'!$C$3,INDEX(PLHIV!$H$10:$AB$249,MATCH($B164&amp;"Peds",PLHIV!$F$10:$F$249,0),MATCH(I$7,PLHIV!$H$9:$AC$9,0)),IF(FORECAST(I$7,F164:H164,F$7:H$7)&gt;0,FORECAST(I$7,F164:H164,F$7:H$7),0))</f>
        <v>3200</v>
      </c>
      <c r="J164" s="47">
        <f>IF(J$7&lt;='Algorithms &amp; Assumptions'!$C$3,INDEX(PLHIV!$H$10:$AB$249,MATCH($B164&amp;"Peds",PLHIV!$F$10:$F$249,0),MATCH(J$7,PLHIV!$H$9:$AC$9,0)),IF(FORECAST(J$7,G164:I164,G$7:I$7)&gt;0,FORECAST(J$7,G164:I164,G$7:I$7),0))</f>
        <v>3100</v>
      </c>
      <c r="K164" s="47">
        <f>IF(K$7&lt;='Algorithms &amp; Assumptions'!$C$3,INDEX(PLHIV!$H$10:$AB$249,MATCH($B164&amp;"Peds",PLHIV!$F$10:$F$249,0),MATCH(K$7,PLHIV!$H$9:$AC$9,0)),IF(FORECAST(K$7,H164:J164,H$7:J$7)&gt;0,FORECAST(K$7,H164:J164,H$7:J$7),0))</f>
        <v>3000</v>
      </c>
      <c r="L164" s="47">
        <f>IF(L$7&lt;='Algorithms &amp; Assumptions'!$C$3,INDEX(PLHIV!$H$10:$AB$249,MATCH($B164&amp;"Peds",PLHIV!$F$10:$F$249,0),MATCH(L$7,PLHIV!$H$9:$AC$9,0)),IF(FORECAST(L$7,I164:K164,I$7:K$7)&gt;0,FORECAST(L$7,I164:K164,I$7:K$7),0))</f>
        <v>3000</v>
      </c>
      <c r="M164" s="47">
        <f>IF(M$7&lt;='Algorithms &amp; Assumptions'!$C$3,INDEX(PLHIV!$H$10:$AB$249,MATCH($B164&amp;"Peds",PLHIV!$F$10:$F$249,0),MATCH(M$7,PLHIV!$H$9:$AC$9,0)),IF(FORECAST(M$7,J164:L164,J$7:L$7)&gt;0,FORECAST(M$7,J164:L164,J$7:L$7),0))</f>
        <v>3000</v>
      </c>
      <c r="N164" s="47">
        <f>IF(N$7&lt;='Algorithms &amp; Assumptions'!$C$3,INDEX(PLHIV!$H$10:$AB$249,MATCH($B164&amp;"Peds",PLHIV!$F$10:$F$249,0),MATCH(N$7,PLHIV!$H$9:$AC$9,0)),IF(FORECAST(N$7,K164:M164,K$7:M$7)&gt;0,FORECAST(N$7,K164:M164,K$7:M$7),0))</f>
        <v>2900</v>
      </c>
      <c r="O164" s="47">
        <f>IF(O$7&lt;='Algorithms &amp; Assumptions'!$C$3,INDEX(PLHIV!$H$10:$AB$249,MATCH($B164&amp;"Peds",PLHIV!$F$10:$F$249,0),MATCH(O$7,PLHIV!$H$9:$AC$9,0)),IF(FORECAST(O$7,L164:N164,L$7:N$7)&gt;0,FORECAST(O$7,L164:N164,L$7:N$7),0))</f>
        <v>2800</v>
      </c>
      <c r="P164" s="47">
        <f>IF(P$7&lt;='Algorithms &amp; Assumptions'!$C$3,INDEX(PLHIV!$H$10:$AB$249,MATCH($B164&amp;"Peds",PLHIV!$F$10:$F$249,0),MATCH(P$7,PLHIV!$H$9:$AC$9,0)),IF(FORECAST(P$7,M164:O164,M$7:O$7)&gt;0,FORECAST(P$7,M164:O164,M$7:O$7),0))</f>
        <v>2700</v>
      </c>
      <c r="Q164" s="47">
        <f>IF(Q$7&lt;='Algorithms &amp; Assumptions'!$C$3,INDEX(PLHIV!$H$10:$AB$249,MATCH($B164&amp;"Peds",PLHIV!$F$10:$F$249,0),MATCH(Q$7,PLHIV!$H$9:$AC$9,0)),IF(FORECAST(Q$7,N164:P164,N$7:P$7)&gt;0,FORECAST(Q$7,N164:P164,N$7:P$7),0))</f>
        <v>2600</v>
      </c>
      <c r="R164" s="47">
        <f>IF(R$7&lt;='Algorithms &amp; Assumptions'!$C$3,INDEX(PLHIV!$H$10:$AB$249,MATCH($B164&amp;"Peds",PLHIV!$F$10:$F$249,0),MATCH(R$7,PLHIV!$H$9:$AC$9,0)),IF(FORECAST(R$7,O164:Q164,O$7:Q$7)&gt;0,FORECAST(R$7,O164:Q164,O$7:Q$7),0))</f>
        <v>2500</v>
      </c>
      <c r="S164" s="47">
        <f>IF(S$7&lt;='Algorithms &amp; Assumptions'!$C$3,INDEX(PLHIV!$H$10:$AB$249,MATCH($B164&amp;"Peds",PLHIV!$F$10:$F$249,0),MATCH(S$7,PLHIV!$H$9:$AC$9,0)),IF(FORECAST(S$7,P164:R164,P$7:R$7)&gt;0,FORECAST(S$7,P164:R164,P$7:R$7),0))</f>
        <v>2400</v>
      </c>
      <c r="T164" s="47">
        <f>IF(T$7&lt;='Algorithms &amp; Assumptions'!$C$3,INDEX(PLHIV!$H$10:$AB$249,MATCH($B164&amp;"Peds",PLHIV!$F$10:$F$249,0),MATCH(T$7,PLHIV!$H$9:$AC$9,0)),IF(FORECAST(T$7,Q164:S164,Q$7:S$7)&gt;0,FORECAST(T$7,Q164:S164,Q$7:S$7),0))</f>
        <v>2300</v>
      </c>
      <c r="U164" s="47">
        <f>IF(U$7&lt;='Algorithms &amp; Assumptions'!$C$3,INDEX(PLHIV!$H$10:$AB$249,MATCH($B164&amp;"Peds",PLHIV!$F$10:$F$249,0),MATCH(U$7,PLHIV!$H$9:$AC$9,0)),IF(FORECAST(U$7,R164:T164,R$7:T$7)&gt;0,FORECAST(U$7,R164:T164,R$7:T$7),0))</f>
        <v>2200</v>
      </c>
      <c r="V164" s="47">
        <f>IF(V$7&lt;='Algorithms &amp; Assumptions'!$C$3,INDEX(PLHIV!$H$10:$AB$249,MATCH($B164&amp;"Peds",PLHIV!$F$10:$F$249,0),MATCH(V$7,PLHIV!$H$9:$AC$9,0)),IF(FORECAST(V$7,S164:U164,S$7:U$7)&gt;0,FORECAST(V$7,S164:U164,S$7:U$7),0))</f>
        <v>2100</v>
      </c>
      <c r="W164" s="47">
        <f>IF(W$7&lt;='Algorithms &amp; Assumptions'!$C$3,INDEX(PLHIV!$H$10:$AB$249,MATCH($B164&amp;"Peds",PLHIV!$F$10:$F$249,0),MATCH(W$7,PLHIV!$H$9:$AC$9,0)),IF(FORECAST(W$7,T164:V164,T$7:V$7)&gt;0,FORECAST(W$7,T164:V164,T$7:V$7),0))</f>
        <v>2000</v>
      </c>
    </row>
    <row r="165" spans="2:23" x14ac:dyDescent="0.35">
      <c r="B165" s="17" t="str">
        <f>Countries!B38</f>
        <v>East Timor</v>
      </c>
      <c r="C165" s="47">
        <f>IF(C$7&lt;='Algorithms &amp; Assumptions'!$C$3,INDEX(PLHIV!$H$10:$AB$249,MATCH($B165&amp;"Peds",PLHIV!$F$10:$F$249,0),MATCH(C$7,PLHIV!$H$9:$AC$9,0)),"N/A")</f>
        <v>0</v>
      </c>
      <c r="D165" s="47">
        <f>IF(D$7&lt;='Algorithms &amp; Assumptions'!$C$3,INDEX(PLHIV!$H$10:$AB$249,MATCH($B165&amp;"Peds",PLHIV!$F$10:$F$249,0),MATCH(D$7,PLHIV!$H$9:$AC$9,0)),"N/A")</f>
        <v>0</v>
      </c>
      <c r="E165" s="47">
        <f>IF(E$7&lt;='Algorithms &amp; Assumptions'!$C$3,INDEX(PLHIV!$H$10:$AB$249,MATCH($B165&amp;"Peds",PLHIV!$F$10:$F$249,0),MATCH(E$7,PLHIV!$H$9:$AC$9,0)),"N/A")</f>
        <v>0</v>
      </c>
      <c r="F165" s="47">
        <f>IF(F$7&lt;='Algorithms &amp; Assumptions'!$C$3,INDEX(PLHIV!$H$10:$AB$249,MATCH($B165&amp;"Peds",PLHIV!$F$10:$F$249,0),MATCH(F$7,PLHIV!$H$9:$AC$9,0)),"N/A")</f>
        <v>0</v>
      </c>
      <c r="G165" s="47">
        <f>IF(G$7&lt;='Algorithms &amp; Assumptions'!$C$3,INDEX(PLHIV!$H$10:$AB$249,MATCH($B165&amp;"Peds",PLHIV!$F$10:$F$249,0),MATCH(G$7,PLHIV!$H$9:$AC$9,0)),IF(FORECAST(G$7,D165:F165,D$7:F$7)&gt;0,FORECAST(G$7,D165:F165,D$7:F$7),0))</f>
        <v>0</v>
      </c>
      <c r="H165" s="47">
        <f>IF(H$7&lt;='Algorithms &amp; Assumptions'!$C$3,INDEX(PLHIV!$H$10:$AB$249,MATCH($B165&amp;"Peds",PLHIV!$F$10:$F$249,0),MATCH(H$7,PLHIV!$H$9:$AC$9,0)),IF(FORECAST(H$7,E165:G165,E$7:G$7)&gt;0,FORECAST(H$7,E165:G165,E$7:G$7),0))</f>
        <v>0</v>
      </c>
      <c r="I165" s="47">
        <f>IF(I$7&lt;='Algorithms &amp; Assumptions'!$C$3,INDEX(PLHIV!$H$10:$AB$249,MATCH($B165&amp;"Peds",PLHIV!$F$10:$F$249,0),MATCH(I$7,PLHIV!$H$9:$AC$9,0)),IF(FORECAST(I$7,F165:H165,F$7:H$7)&gt;0,FORECAST(I$7,F165:H165,F$7:H$7),0))</f>
        <v>0</v>
      </c>
      <c r="J165" s="47">
        <f>IF(J$7&lt;='Algorithms &amp; Assumptions'!$C$3,INDEX(PLHIV!$H$10:$AB$249,MATCH($B165&amp;"Peds",PLHIV!$F$10:$F$249,0),MATCH(J$7,PLHIV!$H$9:$AC$9,0)),IF(FORECAST(J$7,G165:I165,G$7:I$7)&gt;0,FORECAST(J$7,G165:I165,G$7:I$7),0))</f>
        <v>0</v>
      </c>
      <c r="K165" s="47">
        <f>IF(K$7&lt;='Algorithms &amp; Assumptions'!$C$3,INDEX(PLHIV!$H$10:$AB$249,MATCH($B165&amp;"Peds",PLHIV!$F$10:$F$249,0),MATCH(K$7,PLHIV!$H$9:$AC$9,0)),IF(FORECAST(K$7,H165:J165,H$7:J$7)&gt;0,FORECAST(K$7,H165:J165,H$7:J$7),0))</f>
        <v>0</v>
      </c>
      <c r="L165" s="47">
        <f>IF(L$7&lt;='Algorithms &amp; Assumptions'!$C$3,INDEX(PLHIV!$H$10:$AB$249,MATCH($B165&amp;"Peds",PLHIV!$F$10:$F$249,0),MATCH(L$7,PLHIV!$H$9:$AC$9,0)),IF(FORECAST(L$7,I165:K165,I$7:K$7)&gt;0,FORECAST(L$7,I165:K165,I$7:K$7),0))</f>
        <v>0</v>
      </c>
      <c r="M165" s="47">
        <f>IF(M$7&lt;='Algorithms &amp; Assumptions'!$C$3,INDEX(PLHIV!$H$10:$AB$249,MATCH($B165&amp;"Peds",PLHIV!$F$10:$F$249,0),MATCH(M$7,PLHIV!$H$9:$AC$9,0)),IF(FORECAST(M$7,J165:L165,J$7:L$7)&gt;0,FORECAST(M$7,J165:L165,J$7:L$7),0))</f>
        <v>0</v>
      </c>
      <c r="N165" s="47">
        <f>IF(N$7&lt;='Algorithms &amp; Assumptions'!$C$3,INDEX(PLHIV!$H$10:$AB$249,MATCH($B165&amp;"Peds",PLHIV!$F$10:$F$249,0),MATCH(N$7,PLHIV!$H$9:$AC$9,0)),IF(FORECAST(N$7,K165:M165,K$7:M$7)&gt;0,FORECAST(N$7,K165:M165,K$7:M$7),0))</f>
        <v>0</v>
      </c>
      <c r="O165" s="47">
        <f>IF(O$7&lt;='Algorithms &amp; Assumptions'!$C$3,INDEX(PLHIV!$H$10:$AB$249,MATCH($B165&amp;"Peds",PLHIV!$F$10:$F$249,0),MATCH(O$7,PLHIV!$H$9:$AC$9,0)),IF(FORECAST(O$7,L165:N165,L$7:N$7)&gt;0,FORECAST(O$7,L165:N165,L$7:N$7),0))</f>
        <v>0</v>
      </c>
      <c r="P165" s="47">
        <f>IF(P$7&lt;='Algorithms &amp; Assumptions'!$C$3,INDEX(PLHIV!$H$10:$AB$249,MATCH($B165&amp;"Peds",PLHIV!$F$10:$F$249,0),MATCH(P$7,PLHIV!$H$9:$AC$9,0)),IF(FORECAST(P$7,M165:O165,M$7:O$7)&gt;0,FORECAST(P$7,M165:O165,M$7:O$7),0))</f>
        <v>0</v>
      </c>
      <c r="Q165" s="47">
        <f>IF(Q$7&lt;='Algorithms &amp; Assumptions'!$C$3,INDEX(PLHIV!$H$10:$AB$249,MATCH($B165&amp;"Peds",PLHIV!$F$10:$F$249,0),MATCH(Q$7,PLHIV!$H$9:$AC$9,0)),IF(FORECAST(Q$7,N165:P165,N$7:P$7)&gt;0,FORECAST(Q$7,N165:P165,N$7:P$7),0))</f>
        <v>0</v>
      </c>
      <c r="R165" s="47">
        <f>IF(R$7&lt;='Algorithms &amp; Assumptions'!$C$3,INDEX(PLHIV!$H$10:$AB$249,MATCH($B165&amp;"Peds",PLHIV!$F$10:$F$249,0),MATCH(R$7,PLHIV!$H$9:$AC$9,0)),IF(FORECAST(R$7,O165:Q165,O$7:Q$7)&gt;0,FORECAST(R$7,O165:Q165,O$7:Q$7),0))</f>
        <v>0</v>
      </c>
      <c r="S165" s="47">
        <f>IF(S$7&lt;='Algorithms &amp; Assumptions'!$C$3,INDEX(PLHIV!$H$10:$AB$249,MATCH($B165&amp;"Peds",PLHIV!$F$10:$F$249,0),MATCH(S$7,PLHIV!$H$9:$AC$9,0)),IF(FORECAST(S$7,P165:R165,P$7:R$7)&gt;0,FORECAST(S$7,P165:R165,P$7:R$7),0))</f>
        <v>0</v>
      </c>
      <c r="T165" s="47">
        <f>IF(T$7&lt;='Algorithms &amp; Assumptions'!$C$3,INDEX(PLHIV!$H$10:$AB$249,MATCH($B165&amp;"Peds",PLHIV!$F$10:$F$249,0),MATCH(T$7,PLHIV!$H$9:$AC$9,0)),IF(FORECAST(T$7,Q165:S165,Q$7:S$7)&gt;0,FORECAST(T$7,Q165:S165,Q$7:S$7),0))</f>
        <v>0</v>
      </c>
      <c r="U165" s="47">
        <f>IF(U$7&lt;='Algorithms &amp; Assumptions'!$C$3,INDEX(PLHIV!$H$10:$AB$249,MATCH($B165&amp;"Peds",PLHIV!$F$10:$F$249,0),MATCH(U$7,PLHIV!$H$9:$AC$9,0)),IF(FORECAST(U$7,R165:T165,R$7:T$7)&gt;0,FORECAST(U$7,R165:T165,R$7:T$7),0))</f>
        <v>0</v>
      </c>
      <c r="V165" s="47">
        <f>IF(V$7&lt;='Algorithms &amp; Assumptions'!$C$3,INDEX(PLHIV!$H$10:$AB$249,MATCH($B165&amp;"Peds",PLHIV!$F$10:$F$249,0),MATCH(V$7,PLHIV!$H$9:$AC$9,0)),IF(FORECAST(V$7,S165:U165,S$7:U$7)&gt;0,FORECAST(V$7,S165:U165,S$7:U$7),0))</f>
        <v>0</v>
      </c>
      <c r="W165" s="47">
        <f>IF(W$7&lt;='Algorithms &amp; Assumptions'!$C$3,INDEX(PLHIV!$H$10:$AB$249,MATCH($B165&amp;"Peds",PLHIV!$F$10:$F$249,0),MATCH(W$7,PLHIV!$H$9:$AC$9,0)),IF(FORECAST(W$7,T165:V165,T$7:V$7)&gt;0,FORECAST(W$7,T165:V165,T$7:V$7),0))</f>
        <v>0</v>
      </c>
    </row>
    <row r="166" spans="2:23" x14ac:dyDescent="0.35">
      <c r="B166" s="17" t="str">
        <f>Countries!B39</f>
        <v>Ecuador</v>
      </c>
      <c r="C166" s="47">
        <f>IF(C$7&lt;='Algorithms &amp; Assumptions'!$C$3,INDEX(PLHIV!$H$10:$AB$249,MATCH($B166&amp;"Peds",PLHIV!$F$10:$F$249,0),MATCH(C$7,PLHIV!$H$9:$AC$9,0)),"N/A")</f>
        <v>1000</v>
      </c>
      <c r="D166" s="47">
        <f>IF(D$7&lt;='Algorithms &amp; Assumptions'!$C$3,INDEX(PLHIV!$H$10:$AB$249,MATCH($B166&amp;"Peds",PLHIV!$F$10:$F$249,0),MATCH(D$7,PLHIV!$H$9:$AC$9,0)),"N/A")</f>
        <v>1100</v>
      </c>
      <c r="E166" s="47">
        <f>IF(E$7&lt;='Algorithms &amp; Assumptions'!$C$3,INDEX(PLHIV!$H$10:$AB$249,MATCH($B166&amp;"Peds",PLHIV!$F$10:$F$249,0),MATCH(E$7,PLHIV!$H$9:$AC$9,0)),"N/A")</f>
        <v>1100</v>
      </c>
      <c r="F166" s="47">
        <f>IF(F$7&lt;='Algorithms &amp; Assumptions'!$C$3,INDEX(PLHIV!$H$10:$AB$249,MATCH($B166&amp;"Peds",PLHIV!$F$10:$F$249,0),MATCH(F$7,PLHIV!$H$9:$AC$9,0)),"N/A")</f>
        <v>1100</v>
      </c>
      <c r="G166" s="47">
        <f>IF(G$7&lt;='Algorithms &amp; Assumptions'!$C$3,INDEX(PLHIV!$H$10:$AB$249,MATCH($B166&amp;"Peds",PLHIV!$F$10:$F$249,0),MATCH(G$7,PLHIV!$H$9:$AC$9,0)),IF(FORECAST(G$7,D166:F166,D$7:F$7)&gt;0,FORECAST(G$7,D166:F166,D$7:F$7),0))</f>
        <v>1100</v>
      </c>
      <c r="H166" s="47">
        <f>IF(H$7&lt;='Algorithms &amp; Assumptions'!$C$3,INDEX(PLHIV!$H$10:$AB$249,MATCH($B166&amp;"Peds",PLHIV!$F$10:$F$249,0),MATCH(H$7,PLHIV!$H$9:$AC$9,0)),IF(FORECAST(H$7,E166:G166,E$7:G$7)&gt;0,FORECAST(H$7,E166:G166,E$7:G$7),0))</f>
        <v>1100</v>
      </c>
      <c r="I166" s="47">
        <f>IF(I$7&lt;='Algorithms &amp; Assumptions'!$C$3,INDEX(PLHIV!$H$10:$AB$249,MATCH($B166&amp;"Peds",PLHIV!$F$10:$F$249,0),MATCH(I$7,PLHIV!$H$9:$AC$9,0)),IF(FORECAST(I$7,F166:H166,F$7:H$7)&gt;0,FORECAST(I$7,F166:H166,F$7:H$7),0))</f>
        <v>1100</v>
      </c>
      <c r="J166" s="47">
        <f>IF(J$7&lt;='Algorithms &amp; Assumptions'!$C$3,INDEX(PLHIV!$H$10:$AB$249,MATCH($B166&amp;"Peds",PLHIV!$F$10:$F$249,0),MATCH(J$7,PLHIV!$H$9:$AC$9,0)),IF(FORECAST(J$7,G166:I166,G$7:I$7)&gt;0,FORECAST(J$7,G166:I166,G$7:I$7),0))</f>
        <v>1100</v>
      </c>
      <c r="K166" s="47">
        <f>IF(K$7&lt;='Algorithms &amp; Assumptions'!$C$3,INDEX(PLHIV!$H$10:$AB$249,MATCH($B166&amp;"Peds",PLHIV!$F$10:$F$249,0),MATCH(K$7,PLHIV!$H$9:$AC$9,0)),IF(FORECAST(K$7,H166:J166,H$7:J$7)&gt;0,FORECAST(K$7,H166:J166,H$7:J$7),0))</f>
        <v>1100</v>
      </c>
      <c r="L166" s="47">
        <f>IF(L$7&lt;='Algorithms &amp; Assumptions'!$C$3,INDEX(PLHIV!$H$10:$AB$249,MATCH($B166&amp;"Peds",PLHIV!$F$10:$F$249,0),MATCH(L$7,PLHIV!$H$9:$AC$9,0)),IF(FORECAST(L$7,I166:K166,I$7:K$7)&gt;0,FORECAST(L$7,I166:K166,I$7:K$7),0))</f>
        <v>1100</v>
      </c>
      <c r="M166" s="47">
        <f>IF(M$7&lt;='Algorithms &amp; Assumptions'!$C$3,INDEX(PLHIV!$H$10:$AB$249,MATCH($B166&amp;"Peds",PLHIV!$F$10:$F$249,0),MATCH(M$7,PLHIV!$H$9:$AC$9,0)),IF(FORECAST(M$7,J166:L166,J$7:L$7)&gt;0,FORECAST(M$7,J166:L166,J$7:L$7),0))</f>
        <v>1100</v>
      </c>
      <c r="N166" s="47">
        <f>IF(N$7&lt;='Algorithms &amp; Assumptions'!$C$3,INDEX(PLHIV!$H$10:$AB$249,MATCH($B166&amp;"Peds",PLHIV!$F$10:$F$249,0),MATCH(N$7,PLHIV!$H$9:$AC$9,0)),IF(FORECAST(N$7,K166:M166,K$7:M$7)&gt;0,FORECAST(N$7,K166:M166,K$7:M$7),0))</f>
        <v>1000</v>
      </c>
      <c r="O166" s="47">
        <f>IF(O$7&lt;='Algorithms &amp; Assumptions'!$C$3,INDEX(PLHIV!$H$10:$AB$249,MATCH($B166&amp;"Peds",PLHIV!$F$10:$F$249,0),MATCH(O$7,PLHIV!$H$9:$AC$9,0)),IF(FORECAST(O$7,L166:N166,L$7:N$7)&gt;0,FORECAST(O$7,L166:N166,L$7:N$7),0))</f>
        <v>1000</v>
      </c>
      <c r="P166" s="47">
        <f>IF(P$7&lt;='Algorithms &amp; Assumptions'!$C$3,INDEX(PLHIV!$H$10:$AB$249,MATCH($B166&amp;"Peds",PLHIV!$F$10:$F$249,0),MATCH(P$7,PLHIV!$H$9:$AC$9,0)),IF(FORECAST(P$7,M166:O166,M$7:O$7)&gt;0,FORECAST(P$7,M166:O166,M$7:O$7),0))</f>
        <v>933.33333333332848</v>
      </c>
      <c r="Q166" s="47">
        <f>IF(Q$7&lt;='Algorithms &amp; Assumptions'!$C$3,INDEX(PLHIV!$H$10:$AB$249,MATCH($B166&amp;"Peds",PLHIV!$F$10:$F$249,0),MATCH(Q$7,PLHIV!$H$9:$AC$9,0)),IF(FORECAST(Q$7,N166:P166,N$7:P$7)&gt;0,FORECAST(Q$7,N166:P166,N$7:P$7),0))</f>
        <v>911.11111111110949</v>
      </c>
      <c r="R166" s="47">
        <f>IF(R$7&lt;='Algorithms &amp; Assumptions'!$C$3,INDEX(PLHIV!$H$10:$AB$249,MATCH($B166&amp;"Peds",PLHIV!$F$10:$F$249,0),MATCH(R$7,PLHIV!$H$9:$AC$9,0)),IF(FORECAST(R$7,O166:Q166,O$7:Q$7)&gt;0,FORECAST(R$7,O166:Q166,O$7:Q$7),0))</f>
        <v>859.25925925927004</v>
      </c>
      <c r="S166" s="47">
        <f>IF(S$7&lt;='Algorithms &amp; Assumptions'!$C$3,INDEX(PLHIV!$H$10:$AB$249,MATCH($B166&amp;"Peds",PLHIV!$F$10:$F$249,0),MATCH(S$7,PLHIV!$H$9:$AC$9,0)),IF(FORECAST(S$7,P166:R166,P$7:R$7)&gt;0,FORECAST(S$7,P166:R166,P$7:R$7),0))</f>
        <v>827.16049382717756</v>
      </c>
      <c r="T166" s="47">
        <f>IF(T$7&lt;='Algorithms &amp; Assumptions'!$C$3,INDEX(PLHIV!$H$10:$AB$249,MATCH($B166&amp;"Peds",PLHIV!$F$10:$F$249,0),MATCH(T$7,PLHIV!$H$9:$AC$9,0)),IF(FORECAST(T$7,Q166:S166,Q$7:S$7)&gt;0,FORECAST(T$7,Q166:S166,Q$7:S$7),0))</f>
        <v>781.89300411524891</v>
      </c>
      <c r="U166" s="47">
        <f>IF(U$7&lt;='Algorithms &amp; Assumptions'!$C$3,INDEX(PLHIV!$H$10:$AB$249,MATCH($B166&amp;"Peds",PLHIV!$F$10:$F$249,0),MATCH(U$7,PLHIV!$H$9:$AC$9,0)),IF(FORECAST(U$7,R166:T166,R$7:T$7)&gt;0,FORECAST(U$7,R166:T166,R$7:T$7),0))</f>
        <v>745.40466392321105</v>
      </c>
      <c r="V166" s="47">
        <f>IF(V$7&lt;='Algorithms &amp; Assumptions'!$C$3,INDEX(PLHIV!$H$10:$AB$249,MATCH($B166&amp;"Peds",PLHIV!$F$10:$F$249,0),MATCH(V$7,PLHIV!$H$9:$AC$9,0)),IF(FORECAST(V$7,S166:U166,S$7:U$7)&gt;0,FORECAST(V$7,S166:U166,S$7:U$7),0))</f>
        <v>703.06355738457933</v>
      </c>
      <c r="W166" s="47">
        <f>IF(W$7&lt;='Algorithms &amp; Assumptions'!$C$3,INDEX(PLHIV!$H$10:$AB$249,MATCH($B166&amp;"Peds",PLHIV!$F$10:$F$249,0),MATCH(W$7,PLHIV!$H$9:$AC$9,0)),IF(FORECAST(W$7,T166:V166,T$7:V$7)&gt;0,FORECAST(W$7,T166:V166,T$7:V$7),0))</f>
        <v>664.62429507701017</v>
      </c>
    </row>
    <row r="167" spans="2:23" x14ac:dyDescent="0.35">
      <c r="B167" s="17" t="str">
        <f>Countries!B40</f>
        <v>Egypt</v>
      </c>
      <c r="C167" s="47">
        <f>IF(C$7&lt;='Algorithms &amp; Assumptions'!$C$3,INDEX(PLHIV!$H$10:$AB$249,MATCH($B167&amp;"Peds",PLHIV!$F$10:$F$249,0),MATCH(C$7,PLHIV!$H$9:$AC$9,0)),"N/A")</f>
        <v>500</v>
      </c>
      <c r="D167" s="47">
        <f>IF(D$7&lt;='Algorithms &amp; Assumptions'!$C$3,INDEX(PLHIV!$H$10:$AB$249,MATCH($B167&amp;"Peds",PLHIV!$F$10:$F$249,0),MATCH(D$7,PLHIV!$H$9:$AC$9,0)),"N/A")</f>
        <v>500</v>
      </c>
      <c r="E167" s="47">
        <f>IF(E$7&lt;='Algorithms &amp; Assumptions'!$C$3,INDEX(PLHIV!$H$10:$AB$249,MATCH($B167&amp;"Peds",PLHIV!$F$10:$F$249,0),MATCH(E$7,PLHIV!$H$9:$AC$9,0)),"N/A")</f>
        <v>500</v>
      </c>
      <c r="F167" s="47">
        <f>IF(F$7&lt;='Algorithms &amp; Assumptions'!$C$3,INDEX(PLHIV!$H$10:$AB$249,MATCH($B167&amp;"Peds",PLHIV!$F$10:$F$249,0),MATCH(F$7,PLHIV!$H$9:$AC$9,0)),"N/A")</f>
        <v>500</v>
      </c>
      <c r="G167" s="47">
        <f>IF(G$7&lt;='Algorithms &amp; Assumptions'!$C$3,INDEX(PLHIV!$H$10:$AB$249,MATCH($B167&amp;"Peds",PLHIV!$F$10:$F$249,0),MATCH(G$7,PLHIV!$H$9:$AC$9,0)),IF(FORECAST(G$7,D167:F167,D$7:F$7)&gt;0,FORECAST(G$7,D167:F167,D$7:F$7),0))</f>
        <v>500</v>
      </c>
      <c r="H167" s="47">
        <f>IF(H$7&lt;='Algorithms &amp; Assumptions'!$C$3,INDEX(PLHIV!$H$10:$AB$249,MATCH($B167&amp;"Peds",PLHIV!$F$10:$F$249,0),MATCH(H$7,PLHIV!$H$9:$AC$9,0)),IF(FORECAST(H$7,E167:G167,E$7:G$7)&gt;0,FORECAST(H$7,E167:G167,E$7:G$7),0))</f>
        <v>1000</v>
      </c>
      <c r="I167" s="47">
        <f>IF(I$7&lt;='Algorithms &amp; Assumptions'!$C$3,INDEX(PLHIV!$H$10:$AB$249,MATCH($B167&amp;"Peds",PLHIV!$F$10:$F$249,0),MATCH(I$7,PLHIV!$H$9:$AC$9,0)),IF(FORECAST(I$7,F167:H167,F$7:H$7)&gt;0,FORECAST(I$7,F167:H167,F$7:H$7),0))</f>
        <v>1000</v>
      </c>
      <c r="J167" s="47">
        <f>IF(J$7&lt;='Algorithms &amp; Assumptions'!$C$3,INDEX(PLHIV!$H$10:$AB$249,MATCH($B167&amp;"Peds",PLHIV!$F$10:$F$249,0),MATCH(J$7,PLHIV!$H$9:$AC$9,0)),IF(FORECAST(J$7,G167:I167,G$7:I$7)&gt;0,FORECAST(J$7,G167:I167,G$7:I$7),0))</f>
        <v>1000</v>
      </c>
      <c r="K167" s="47">
        <f>IF(K$7&lt;='Algorithms &amp; Assumptions'!$C$3,INDEX(PLHIV!$H$10:$AB$249,MATCH($B167&amp;"Peds",PLHIV!$F$10:$F$249,0),MATCH(K$7,PLHIV!$H$9:$AC$9,0)),IF(FORECAST(K$7,H167:J167,H$7:J$7)&gt;0,FORECAST(K$7,H167:J167,H$7:J$7),0))</f>
        <v>1000</v>
      </c>
      <c r="L167" s="47">
        <f>IF(L$7&lt;='Algorithms &amp; Assumptions'!$C$3,INDEX(PLHIV!$H$10:$AB$249,MATCH($B167&amp;"Peds",PLHIV!$F$10:$F$249,0),MATCH(L$7,PLHIV!$H$9:$AC$9,0)),IF(FORECAST(L$7,I167:K167,I$7:K$7)&gt;0,FORECAST(L$7,I167:K167,I$7:K$7),0))</f>
        <v>1000</v>
      </c>
      <c r="M167" s="47">
        <f>IF(M$7&lt;='Algorithms &amp; Assumptions'!$C$3,INDEX(PLHIV!$H$10:$AB$249,MATCH($B167&amp;"Peds",PLHIV!$F$10:$F$249,0),MATCH(M$7,PLHIV!$H$9:$AC$9,0)),IF(FORECAST(M$7,J167:L167,J$7:L$7)&gt;0,FORECAST(M$7,J167:L167,J$7:L$7),0))</f>
        <v>1000</v>
      </c>
      <c r="N167" s="47">
        <f>IF(N$7&lt;='Algorithms &amp; Assumptions'!$C$3,INDEX(PLHIV!$H$10:$AB$249,MATCH($B167&amp;"Peds",PLHIV!$F$10:$F$249,0),MATCH(N$7,PLHIV!$H$9:$AC$9,0)),IF(FORECAST(N$7,K167:M167,K$7:M$7)&gt;0,FORECAST(N$7,K167:M167,K$7:M$7),0))</f>
        <v>1000</v>
      </c>
      <c r="O167" s="47">
        <f>IF(O$7&lt;='Algorithms &amp; Assumptions'!$C$3,INDEX(PLHIV!$H$10:$AB$249,MATCH($B167&amp;"Peds",PLHIV!$F$10:$F$249,0),MATCH(O$7,PLHIV!$H$9:$AC$9,0)),IF(FORECAST(O$7,L167:N167,L$7:N$7)&gt;0,FORECAST(O$7,L167:N167,L$7:N$7),0))</f>
        <v>1000</v>
      </c>
      <c r="P167" s="47">
        <f>IF(P$7&lt;='Algorithms &amp; Assumptions'!$C$3,INDEX(PLHIV!$H$10:$AB$249,MATCH($B167&amp;"Peds",PLHIV!$F$10:$F$249,0),MATCH(P$7,PLHIV!$H$9:$AC$9,0)),IF(FORECAST(P$7,M167:O167,M$7:O$7)&gt;0,FORECAST(P$7,M167:O167,M$7:O$7),0))</f>
        <v>1000</v>
      </c>
      <c r="Q167" s="47">
        <f>IF(Q$7&lt;='Algorithms &amp; Assumptions'!$C$3,INDEX(PLHIV!$H$10:$AB$249,MATCH($B167&amp;"Peds",PLHIV!$F$10:$F$249,0),MATCH(Q$7,PLHIV!$H$9:$AC$9,0)),IF(FORECAST(Q$7,N167:P167,N$7:P$7)&gt;0,FORECAST(Q$7,N167:P167,N$7:P$7),0))</f>
        <v>1000</v>
      </c>
      <c r="R167" s="47">
        <f>IF(R$7&lt;='Algorithms &amp; Assumptions'!$C$3,INDEX(PLHIV!$H$10:$AB$249,MATCH($B167&amp;"Peds",PLHIV!$F$10:$F$249,0),MATCH(R$7,PLHIV!$H$9:$AC$9,0)),IF(FORECAST(R$7,O167:Q167,O$7:Q$7)&gt;0,FORECAST(R$7,O167:Q167,O$7:Q$7),0))</f>
        <v>1000</v>
      </c>
      <c r="S167" s="47">
        <f>IF(S$7&lt;='Algorithms &amp; Assumptions'!$C$3,INDEX(PLHIV!$H$10:$AB$249,MATCH($B167&amp;"Peds",PLHIV!$F$10:$F$249,0),MATCH(S$7,PLHIV!$H$9:$AC$9,0)),IF(FORECAST(S$7,P167:R167,P$7:R$7)&gt;0,FORECAST(S$7,P167:R167,P$7:R$7),0))</f>
        <v>1000</v>
      </c>
      <c r="T167" s="47">
        <f>IF(T$7&lt;='Algorithms &amp; Assumptions'!$C$3,INDEX(PLHIV!$H$10:$AB$249,MATCH($B167&amp;"Peds",PLHIV!$F$10:$F$249,0),MATCH(T$7,PLHIV!$H$9:$AC$9,0)),IF(FORECAST(T$7,Q167:S167,Q$7:S$7)&gt;0,FORECAST(T$7,Q167:S167,Q$7:S$7),0))</f>
        <v>1000</v>
      </c>
      <c r="U167" s="47">
        <f>IF(U$7&lt;='Algorithms &amp; Assumptions'!$C$3,INDEX(PLHIV!$H$10:$AB$249,MATCH($B167&amp;"Peds",PLHIV!$F$10:$F$249,0),MATCH(U$7,PLHIV!$H$9:$AC$9,0)),IF(FORECAST(U$7,R167:T167,R$7:T$7)&gt;0,FORECAST(U$7,R167:T167,R$7:T$7),0))</f>
        <v>1000</v>
      </c>
      <c r="V167" s="47">
        <f>IF(V$7&lt;='Algorithms &amp; Assumptions'!$C$3,INDEX(PLHIV!$H$10:$AB$249,MATCH($B167&amp;"Peds",PLHIV!$F$10:$F$249,0),MATCH(V$7,PLHIV!$H$9:$AC$9,0)),IF(FORECAST(V$7,S167:U167,S$7:U$7)&gt;0,FORECAST(V$7,S167:U167,S$7:U$7),0))</f>
        <v>1000</v>
      </c>
      <c r="W167" s="47">
        <f>IF(W$7&lt;='Algorithms &amp; Assumptions'!$C$3,INDEX(PLHIV!$H$10:$AB$249,MATCH($B167&amp;"Peds",PLHIV!$F$10:$F$249,0),MATCH(W$7,PLHIV!$H$9:$AC$9,0)),IF(FORECAST(W$7,T167:V167,T$7:V$7)&gt;0,FORECAST(W$7,T167:V167,T$7:V$7),0))</f>
        <v>1000</v>
      </c>
    </row>
    <row r="168" spans="2:23" x14ac:dyDescent="0.35">
      <c r="B168" s="17" t="str">
        <f>Countries!B41</f>
        <v>El Salvador</v>
      </c>
      <c r="C168" s="47">
        <f>IF(C$7&lt;='Algorithms &amp; Assumptions'!$C$3,INDEX(PLHIV!$H$10:$AB$249,MATCH($B168&amp;"Peds",PLHIV!$F$10:$F$249,0),MATCH(C$7,PLHIV!$H$9:$AC$9,0)),"N/A")</f>
        <v>500</v>
      </c>
      <c r="D168" s="47">
        <f>IF(D$7&lt;='Algorithms &amp; Assumptions'!$C$3,INDEX(PLHIV!$H$10:$AB$249,MATCH($B168&amp;"Peds",PLHIV!$F$10:$F$249,0),MATCH(D$7,PLHIV!$H$9:$AC$9,0)),"N/A")</f>
        <v>500</v>
      </c>
      <c r="E168" s="47">
        <f>IF(E$7&lt;='Algorithms &amp; Assumptions'!$C$3,INDEX(PLHIV!$H$10:$AB$249,MATCH($B168&amp;"Peds",PLHIV!$F$10:$F$249,0),MATCH(E$7,PLHIV!$H$9:$AC$9,0)),"N/A")</f>
        <v>500</v>
      </c>
      <c r="F168" s="47">
        <f>IF(F$7&lt;='Algorithms &amp; Assumptions'!$C$3,INDEX(PLHIV!$H$10:$AB$249,MATCH($B168&amp;"Peds",PLHIV!$F$10:$F$249,0),MATCH(F$7,PLHIV!$H$9:$AC$9,0)),"N/A")</f>
        <v>500</v>
      </c>
      <c r="G168" s="47">
        <f>IF(G$7&lt;='Algorithms &amp; Assumptions'!$C$3,INDEX(PLHIV!$H$10:$AB$249,MATCH($B168&amp;"Peds",PLHIV!$F$10:$F$249,0),MATCH(G$7,PLHIV!$H$9:$AC$9,0)),IF(FORECAST(G$7,D168:F168,D$7:F$7)&gt;0,FORECAST(G$7,D168:F168,D$7:F$7),0))</f>
        <v>500</v>
      </c>
      <c r="H168" s="47">
        <f>IF(H$7&lt;='Algorithms &amp; Assumptions'!$C$3,INDEX(PLHIV!$H$10:$AB$249,MATCH($B168&amp;"Peds",PLHIV!$F$10:$F$249,0),MATCH(H$7,PLHIV!$H$9:$AC$9,0)),IF(FORECAST(H$7,E168:G168,E$7:G$7)&gt;0,FORECAST(H$7,E168:G168,E$7:G$7),0))</f>
        <v>500</v>
      </c>
      <c r="I168" s="47">
        <f>IF(I$7&lt;='Algorithms &amp; Assumptions'!$C$3,INDEX(PLHIV!$H$10:$AB$249,MATCH($B168&amp;"Peds",PLHIV!$F$10:$F$249,0),MATCH(I$7,PLHIV!$H$9:$AC$9,0)),IF(FORECAST(I$7,F168:H168,F$7:H$7)&gt;0,FORECAST(I$7,F168:H168,F$7:H$7),0))</f>
        <v>500</v>
      </c>
      <c r="J168" s="47">
        <f>IF(J$7&lt;='Algorithms &amp; Assumptions'!$C$3,INDEX(PLHIV!$H$10:$AB$249,MATCH($B168&amp;"Peds",PLHIV!$F$10:$F$249,0),MATCH(J$7,PLHIV!$H$9:$AC$9,0)),IF(FORECAST(J$7,G168:I168,G$7:I$7)&gt;0,FORECAST(J$7,G168:I168,G$7:I$7),0))</f>
        <v>500</v>
      </c>
      <c r="K168" s="47">
        <f>IF(K$7&lt;='Algorithms &amp; Assumptions'!$C$3,INDEX(PLHIV!$H$10:$AB$249,MATCH($B168&amp;"Peds",PLHIV!$F$10:$F$249,0),MATCH(K$7,PLHIV!$H$9:$AC$9,0)),IF(FORECAST(K$7,H168:J168,H$7:J$7)&gt;0,FORECAST(K$7,H168:J168,H$7:J$7),0))</f>
        <v>500</v>
      </c>
      <c r="L168" s="47">
        <f>IF(L$7&lt;='Algorithms &amp; Assumptions'!$C$3,INDEX(PLHIV!$H$10:$AB$249,MATCH($B168&amp;"Peds",PLHIV!$F$10:$F$249,0),MATCH(L$7,PLHIV!$H$9:$AC$9,0)),IF(FORECAST(L$7,I168:K168,I$7:K$7)&gt;0,FORECAST(L$7,I168:K168,I$7:K$7),0))</f>
        <v>500</v>
      </c>
      <c r="M168" s="47">
        <f>IF(M$7&lt;='Algorithms &amp; Assumptions'!$C$3,INDEX(PLHIV!$H$10:$AB$249,MATCH($B168&amp;"Peds",PLHIV!$F$10:$F$249,0),MATCH(M$7,PLHIV!$H$9:$AC$9,0)),IF(FORECAST(M$7,J168:L168,J$7:L$7)&gt;0,FORECAST(M$7,J168:L168,J$7:L$7),0))</f>
        <v>500</v>
      </c>
      <c r="N168" s="47">
        <f>IF(N$7&lt;='Algorithms &amp; Assumptions'!$C$3,INDEX(PLHIV!$H$10:$AB$249,MATCH($B168&amp;"Peds",PLHIV!$F$10:$F$249,0),MATCH(N$7,PLHIV!$H$9:$AC$9,0)),IF(FORECAST(N$7,K168:M168,K$7:M$7)&gt;0,FORECAST(N$7,K168:M168,K$7:M$7),0))</f>
        <v>500</v>
      </c>
      <c r="O168" s="47">
        <f>IF(O$7&lt;='Algorithms &amp; Assumptions'!$C$3,INDEX(PLHIV!$H$10:$AB$249,MATCH($B168&amp;"Peds",PLHIV!$F$10:$F$249,0),MATCH(O$7,PLHIV!$H$9:$AC$9,0)),IF(FORECAST(O$7,L168:N168,L$7:N$7)&gt;0,FORECAST(O$7,L168:N168,L$7:N$7),0))</f>
        <v>500</v>
      </c>
      <c r="P168" s="47">
        <f>IF(P$7&lt;='Algorithms &amp; Assumptions'!$C$3,INDEX(PLHIV!$H$10:$AB$249,MATCH($B168&amp;"Peds",PLHIV!$F$10:$F$249,0),MATCH(P$7,PLHIV!$H$9:$AC$9,0)),IF(FORECAST(P$7,M168:O168,M$7:O$7)&gt;0,FORECAST(P$7,M168:O168,M$7:O$7),0))</f>
        <v>500</v>
      </c>
      <c r="Q168" s="47">
        <f>IF(Q$7&lt;='Algorithms &amp; Assumptions'!$C$3,INDEX(PLHIV!$H$10:$AB$249,MATCH($B168&amp;"Peds",PLHIV!$F$10:$F$249,0),MATCH(Q$7,PLHIV!$H$9:$AC$9,0)),IF(FORECAST(Q$7,N168:P168,N$7:P$7)&gt;0,FORECAST(Q$7,N168:P168,N$7:P$7),0))</f>
        <v>500</v>
      </c>
      <c r="R168" s="47">
        <f>IF(R$7&lt;='Algorithms &amp; Assumptions'!$C$3,INDEX(PLHIV!$H$10:$AB$249,MATCH($B168&amp;"Peds",PLHIV!$F$10:$F$249,0),MATCH(R$7,PLHIV!$H$9:$AC$9,0)),IF(FORECAST(R$7,O168:Q168,O$7:Q$7)&gt;0,FORECAST(R$7,O168:Q168,O$7:Q$7),0))</f>
        <v>500</v>
      </c>
      <c r="S168" s="47">
        <f>IF(S$7&lt;='Algorithms &amp; Assumptions'!$C$3,INDEX(PLHIV!$H$10:$AB$249,MATCH($B168&amp;"Peds",PLHIV!$F$10:$F$249,0),MATCH(S$7,PLHIV!$H$9:$AC$9,0)),IF(FORECAST(S$7,P168:R168,P$7:R$7)&gt;0,FORECAST(S$7,P168:R168,P$7:R$7),0))</f>
        <v>500</v>
      </c>
      <c r="T168" s="47">
        <f>IF(T$7&lt;='Algorithms &amp; Assumptions'!$C$3,INDEX(PLHIV!$H$10:$AB$249,MATCH($B168&amp;"Peds",PLHIV!$F$10:$F$249,0),MATCH(T$7,PLHIV!$H$9:$AC$9,0)),IF(FORECAST(T$7,Q168:S168,Q$7:S$7)&gt;0,FORECAST(T$7,Q168:S168,Q$7:S$7),0))</f>
        <v>500</v>
      </c>
      <c r="U168" s="47">
        <f>IF(U$7&lt;='Algorithms &amp; Assumptions'!$C$3,INDEX(PLHIV!$H$10:$AB$249,MATCH($B168&amp;"Peds",PLHIV!$F$10:$F$249,0),MATCH(U$7,PLHIV!$H$9:$AC$9,0)),IF(FORECAST(U$7,R168:T168,R$7:T$7)&gt;0,FORECAST(U$7,R168:T168,R$7:T$7),0))</f>
        <v>500</v>
      </c>
      <c r="V168" s="47">
        <f>IF(V$7&lt;='Algorithms &amp; Assumptions'!$C$3,INDEX(PLHIV!$H$10:$AB$249,MATCH($B168&amp;"Peds",PLHIV!$F$10:$F$249,0),MATCH(V$7,PLHIV!$H$9:$AC$9,0)),IF(FORECAST(V$7,S168:U168,S$7:U$7)&gt;0,FORECAST(V$7,S168:U168,S$7:U$7),0))</f>
        <v>500</v>
      </c>
      <c r="W168" s="47">
        <f>IF(W$7&lt;='Algorithms &amp; Assumptions'!$C$3,INDEX(PLHIV!$H$10:$AB$249,MATCH($B168&amp;"Peds",PLHIV!$F$10:$F$249,0),MATCH(W$7,PLHIV!$H$9:$AC$9,0)),IF(FORECAST(W$7,T168:V168,T$7:V$7)&gt;0,FORECAST(W$7,T168:V168,T$7:V$7),0))</f>
        <v>500</v>
      </c>
    </row>
    <row r="169" spans="2:23" x14ac:dyDescent="0.35">
      <c r="B169" s="17" t="str">
        <f>Countries!B42</f>
        <v>Equatorial Guinea</v>
      </c>
      <c r="C169" s="47">
        <f>IF(C$7&lt;='Algorithms &amp; Assumptions'!$C$3,INDEX(PLHIV!$H$10:$AB$249,MATCH($B169&amp;"Peds",PLHIV!$F$10:$F$249,0),MATCH(C$7,PLHIV!$H$9:$AC$9,0)),"N/A")</f>
        <v>2800</v>
      </c>
      <c r="D169" s="47">
        <f>IF(D$7&lt;='Algorithms &amp; Assumptions'!$C$3,INDEX(PLHIV!$H$10:$AB$249,MATCH($B169&amp;"Peds",PLHIV!$F$10:$F$249,0),MATCH(D$7,PLHIV!$H$9:$AC$9,0)),"N/A")</f>
        <v>3000</v>
      </c>
      <c r="E169" s="47">
        <f>IF(E$7&lt;='Algorithms &amp; Assumptions'!$C$3,INDEX(PLHIV!$H$10:$AB$249,MATCH($B169&amp;"Peds",PLHIV!$F$10:$F$249,0),MATCH(E$7,PLHIV!$H$9:$AC$9,0)),"N/A")</f>
        <v>3200</v>
      </c>
      <c r="F169" s="47">
        <f>IF(F$7&lt;='Algorithms &amp; Assumptions'!$C$3,INDEX(PLHIV!$H$10:$AB$249,MATCH($B169&amp;"Peds",PLHIV!$F$10:$F$249,0),MATCH(F$7,PLHIV!$H$9:$AC$9,0)),"N/A")</f>
        <v>3200</v>
      </c>
      <c r="G169" s="47">
        <f>IF(G$7&lt;='Algorithms &amp; Assumptions'!$C$3,INDEX(PLHIV!$H$10:$AB$249,MATCH($B169&amp;"Peds",PLHIV!$F$10:$F$249,0),MATCH(G$7,PLHIV!$H$9:$AC$9,0)),IF(FORECAST(G$7,D169:F169,D$7:F$7)&gt;0,FORECAST(G$7,D169:F169,D$7:F$7),0))</f>
        <v>3200</v>
      </c>
      <c r="H169" s="47">
        <f>IF(H$7&lt;='Algorithms &amp; Assumptions'!$C$3,INDEX(PLHIV!$H$10:$AB$249,MATCH($B169&amp;"Peds",PLHIV!$F$10:$F$249,0),MATCH(H$7,PLHIV!$H$9:$AC$9,0)),IF(FORECAST(H$7,E169:G169,E$7:G$7)&gt;0,FORECAST(H$7,E169:G169,E$7:G$7),0))</f>
        <v>3400</v>
      </c>
      <c r="I169" s="47">
        <f>IF(I$7&lt;='Algorithms &amp; Assumptions'!$C$3,INDEX(PLHIV!$H$10:$AB$249,MATCH($B169&amp;"Peds",PLHIV!$F$10:$F$249,0),MATCH(I$7,PLHIV!$H$9:$AC$9,0)),IF(FORECAST(I$7,F169:H169,F$7:H$7)&gt;0,FORECAST(I$7,F169:H169,F$7:H$7),0))</f>
        <v>3400</v>
      </c>
      <c r="J169" s="47">
        <f>IF(J$7&lt;='Algorithms &amp; Assumptions'!$C$3,INDEX(PLHIV!$H$10:$AB$249,MATCH($B169&amp;"Peds",PLHIV!$F$10:$F$249,0),MATCH(J$7,PLHIV!$H$9:$AC$9,0)),IF(FORECAST(J$7,G169:I169,G$7:I$7)&gt;0,FORECAST(J$7,G169:I169,G$7:I$7),0))</f>
        <v>3500</v>
      </c>
      <c r="K169" s="47">
        <f>IF(K$7&lt;='Algorithms &amp; Assumptions'!$C$3,INDEX(PLHIV!$H$10:$AB$249,MATCH($B169&amp;"Peds",PLHIV!$F$10:$F$249,0),MATCH(K$7,PLHIV!$H$9:$AC$9,0)),IF(FORECAST(K$7,H169:J169,H$7:J$7)&gt;0,FORECAST(K$7,H169:J169,H$7:J$7),0))</f>
        <v>3600</v>
      </c>
      <c r="L169" s="47">
        <f>IF(L$7&lt;='Algorithms &amp; Assumptions'!$C$3,INDEX(PLHIV!$H$10:$AB$249,MATCH($B169&amp;"Peds",PLHIV!$F$10:$F$249,0),MATCH(L$7,PLHIV!$H$9:$AC$9,0)),IF(FORECAST(L$7,I169:K169,I$7:K$7)&gt;0,FORECAST(L$7,I169:K169,I$7:K$7),0))</f>
        <v>3700</v>
      </c>
      <c r="M169" s="47">
        <f>IF(M$7&lt;='Algorithms &amp; Assumptions'!$C$3,INDEX(PLHIV!$H$10:$AB$249,MATCH($B169&amp;"Peds",PLHIV!$F$10:$F$249,0),MATCH(M$7,PLHIV!$H$9:$AC$9,0)),IF(FORECAST(M$7,J169:L169,J$7:L$7)&gt;0,FORECAST(M$7,J169:L169,J$7:L$7),0))</f>
        <v>3900</v>
      </c>
      <c r="N169" s="47">
        <f>IF(N$7&lt;='Algorithms &amp; Assumptions'!$C$3,INDEX(PLHIV!$H$10:$AB$249,MATCH($B169&amp;"Peds",PLHIV!$F$10:$F$249,0),MATCH(N$7,PLHIV!$H$9:$AC$9,0)),IF(FORECAST(N$7,K169:M169,K$7:M$7)&gt;0,FORECAST(N$7,K169:M169,K$7:M$7),0))</f>
        <v>4000</v>
      </c>
      <c r="O169" s="47">
        <f>IF(O$7&lt;='Algorithms &amp; Assumptions'!$C$3,INDEX(PLHIV!$H$10:$AB$249,MATCH($B169&amp;"Peds",PLHIV!$F$10:$F$249,0),MATCH(O$7,PLHIV!$H$9:$AC$9,0)),IF(FORECAST(O$7,L169:N169,L$7:N$7)&gt;0,FORECAST(O$7,L169:N169,L$7:N$7),0))</f>
        <v>4000</v>
      </c>
      <c r="P169" s="47">
        <f>IF(P$7&lt;='Algorithms &amp; Assumptions'!$C$3,INDEX(PLHIV!$H$10:$AB$249,MATCH($B169&amp;"Peds",PLHIV!$F$10:$F$249,0),MATCH(P$7,PLHIV!$H$9:$AC$9,0)),IF(FORECAST(P$7,M169:O169,M$7:O$7)&gt;0,FORECAST(P$7,M169:O169,M$7:O$7),0))</f>
        <v>4066.6666666666715</v>
      </c>
      <c r="Q169" s="47">
        <f>IF(Q$7&lt;='Algorithms &amp; Assumptions'!$C$3,INDEX(PLHIV!$H$10:$AB$249,MATCH($B169&amp;"Peds",PLHIV!$F$10:$F$249,0),MATCH(Q$7,PLHIV!$H$9:$AC$9,0)),IF(FORECAST(Q$7,N169:P169,N$7:P$7)&gt;0,FORECAST(Q$7,N169:P169,N$7:P$7),0))</f>
        <v>4088.8888888888978</v>
      </c>
      <c r="R169" s="47">
        <f>IF(R$7&lt;='Algorithms &amp; Assumptions'!$C$3,INDEX(PLHIV!$H$10:$AB$249,MATCH($B169&amp;"Peds",PLHIV!$F$10:$F$249,0),MATCH(R$7,PLHIV!$H$9:$AC$9,0)),IF(FORECAST(R$7,O169:Q169,O$7:Q$7)&gt;0,FORECAST(R$7,O169:Q169,O$7:Q$7),0))</f>
        <v>4140.7407407407591</v>
      </c>
      <c r="S169" s="47">
        <f>IF(S$7&lt;='Algorithms &amp; Assumptions'!$C$3,INDEX(PLHIV!$H$10:$AB$249,MATCH($B169&amp;"Peds",PLHIV!$F$10:$F$249,0),MATCH(S$7,PLHIV!$H$9:$AC$9,0)),IF(FORECAST(S$7,P169:R169,P$7:R$7)&gt;0,FORECAST(S$7,P169:R169,P$7:R$7),0))</f>
        <v>4172.8395061728661</v>
      </c>
      <c r="T169" s="47">
        <f>IF(T$7&lt;='Algorithms &amp; Assumptions'!$C$3,INDEX(PLHIV!$H$10:$AB$249,MATCH($B169&amp;"Peds",PLHIV!$F$10:$F$249,0),MATCH(T$7,PLHIV!$H$9:$AC$9,0)),IF(FORECAST(T$7,Q169:S169,Q$7:S$7)&gt;0,FORECAST(T$7,Q169:S169,Q$7:S$7),0))</f>
        <v>4218.1069958848238</v>
      </c>
      <c r="U169" s="47">
        <f>IF(U$7&lt;='Algorithms &amp; Assumptions'!$C$3,INDEX(PLHIV!$H$10:$AB$249,MATCH($B169&amp;"Peds",PLHIV!$F$10:$F$249,0),MATCH(U$7,PLHIV!$H$9:$AC$9,0)),IF(FORECAST(U$7,R169:T169,R$7:T$7)&gt;0,FORECAST(U$7,R169:T169,R$7:T$7),0))</f>
        <v>4254.5953360768763</v>
      </c>
      <c r="V169" s="47">
        <f>IF(V$7&lt;='Algorithms &amp; Assumptions'!$C$3,INDEX(PLHIV!$H$10:$AB$249,MATCH($B169&amp;"Peds",PLHIV!$F$10:$F$249,0),MATCH(V$7,PLHIV!$H$9:$AC$9,0)),IF(FORECAST(V$7,S169:U169,S$7:U$7)&gt;0,FORECAST(V$7,S169:U169,S$7:U$7),0))</f>
        <v>4296.9364426155225</v>
      </c>
      <c r="W169" s="47">
        <f>IF(W$7&lt;='Algorithms &amp; Assumptions'!$C$3,INDEX(PLHIV!$H$10:$AB$249,MATCH($B169&amp;"Peds",PLHIV!$F$10:$F$249,0),MATCH(W$7,PLHIV!$H$9:$AC$9,0)),IF(FORECAST(W$7,T169:V169,T$7:V$7)&gt;0,FORECAST(W$7,T169:V169,T$7:V$7),0))</f>
        <v>4335.3757049231062</v>
      </c>
    </row>
    <row r="170" spans="2:23" x14ac:dyDescent="0.35">
      <c r="B170" s="17" t="str">
        <f>Countries!B43</f>
        <v>Eritrea</v>
      </c>
      <c r="C170" s="47">
        <f>IF(C$7&lt;='Algorithms &amp; Assumptions'!$C$3,INDEX(PLHIV!$H$10:$AB$249,MATCH($B170&amp;"Peds",PLHIV!$F$10:$F$249,0),MATCH(C$7,PLHIV!$H$9:$AC$9,0)),"N/A")</f>
        <v>1300</v>
      </c>
      <c r="D170" s="47">
        <f>IF(D$7&lt;='Algorithms &amp; Assumptions'!$C$3,INDEX(PLHIV!$H$10:$AB$249,MATCH($B170&amp;"Peds",PLHIV!$F$10:$F$249,0),MATCH(D$7,PLHIV!$H$9:$AC$9,0)),"N/A")</f>
        <v>1200</v>
      </c>
      <c r="E170" s="47">
        <f>IF(E$7&lt;='Algorithms &amp; Assumptions'!$C$3,INDEX(PLHIV!$H$10:$AB$249,MATCH($B170&amp;"Peds",PLHIV!$F$10:$F$249,0),MATCH(E$7,PLHIV!$H$9:$AC$9,0)),"N/A")</f>
        <v>1100</v>
      </c>
      <c r="F170" s="47">
        <f>IF(F$7&lt;='Algorithms &amp; Assumptions'!$C$3,INDEX(PLHIV!$H$10:$AB$249,MATCH($B170&amp;"Peds",PLHIV!$F$10:$F$249,0),MATCH(F$7,PLHIV!$H$9:$AC$9,0)),"N/A")</f>
        <v>1000</v>
      </c>
      <c r="G170" s="47">
        <f>IF(G$7&lt;='Algorithms &amp; Assumptions'!$C$3,INDEX(PLHIV!$H$10:$AB$249,MATCH($B170&amp;"Peds",PLHIV!$F$10:$F$249,0),MATCH(G$7,PLHIV!$H$9:$AC$9,0)),IF(FORECAST(G$7,D170:F170,D$7:F$7)&gt;0,FORECAST(G$7,D170:F170,D$7:F$7),0))</f>
        <v>1000</v>
      </c>
      <c r="H170" s="47">
        <f>IF(H$7&lt;='Algorithms &amp; Assumptions'!$C$3,INDEX(PLHIV!$H$10:$AB$249,MATCH($B170&amp;"Peds",PLHIV!$F$10:$F$249,0),MATCH(H$7,PLHIV!$H$9:$AC$9,0)),IF(FORECAST(H$7,E170:G170,E$7:G$7)&gt;0,FORECAST(H$7,E170:G170,E$7:G$7),0))</f>
        <v>1000</v>
      </c>
      <c r="I170" s="47">
        <f>IF(I$7&lt;='Algorithms &amp; Assumptions'!$C$3,INDEX(PLHIV!$H$10:$AB$249,MATCH($B170&amp;"Peds",PLHIV!$F$10:$F$249,0),MATCH(I$7,PLHIV!$H$9:$AC$9,0)),IF(FORECAST(I$7,F170:H170,F$7:H$7)&gt;0,FORECAST(I$7,F170:H170,F$7:H$7),0))</f>
        <v>1000</v>
      </c>
      <c r="J170" s="47">
        <f>IF(J$7&lt;='Algorithms &amp; Assumptions'!$C$3,INDEX(PLHIV!$H$10:$AB$249,MATCH($B170&amp;"Peds",PLHIV!$F$10:$F$249,0),MATCH(J$7,PLHIV!$H$9:$AC$9,0)),IF(FORECAST(J$7,G170:I170,G$7:I$7)&gt;0,FORECAST(J$7,G170:I170,G$7:I$7),0))</f>
        <v>1000</v>
      </c>
      <c r="K170" s="47">
        <f>IF(K$7&lt;='Algorithms &amp; Assumptions'!$C$3,INDEX(PLHIV!$H$10:$AB$249,MATCH($B170&amp;"Peds",PLHIV!$F$10:$F$249,0),MATCH(K$7,PLHIV!$H$9:$AC$9,0)),IF(FORECAST(K$7,H170:J170,H$7:J$7)&gt;0,FORECAST(K$7,H170:J170,H$7:J$7),0))</f>
        <v>1000</v>
      </c>
      <c r="L170" s="47">
        <f>IF(L$7&lt;='Algorithms &amp; Assumptions'!$C$3,INDEX(PLHIV!$H$10:$AB$249,MATCH($B170&amp;"Peds",PLHIV!$F$10:$F$249,0),MATCH(L$7,PLHIV!$H$9:$AC$9,0)),IF(FORECAST(L$7,I170:K170,I$7:K$7)&gt;0,FORECAST(L$7,I170:K170,I$7:K$7),0))</f>
        <v>1000</v>
      </c>
      <c r="M170" s="47">
        <f>IF(M$7&lt;='Algorithms &amp; Assumptions'!$C$3,INDEX(PLHIV!$H$10:$AB$249,MATCH($B170&amp;"Peds",PLHIV!$F$10:$F$249,0),MATCH(M$7,PLHIV!$H$9:$AC$9,0)),IF(FORECAST(M$7,J170:L170,J$7:L$7)&gt;0,FORECAST(M$7,J170:L170,J$7:L$7),0))</f>
        <v>1000</v>
      </c>
      <c r="N170" s="47">
        <f>IF(N$7&lt;='Algorithms &amp; Assumptions'!$C$3,INDEX(PLHIV!$H$10:$AB$249,MATCH($B170&amp;"Peds",PLHIV!$F$10:$F$249,0),MATCH(N$7,PLHIV!$H$9:$AC$9,0)),IF(FORECAST(N$7,K170:M170,K$7:M$7)&gt;0,FORECAST(N$7,K170:M170,K$7:M$7),0))</f>
        <v>500</v>
      </c>
      <c r="O170" s="47">
        <f>IF(O$7&lt;='Algorithms &amp; Assumptions'!$C$3,INDEX(PLHIV!$H$10:$AB$249,MATCH($B170&amp;"Peds",PLHIV!$F$10:$F$249,0),MATCH(O$7,PLHIV!$H$9:$AC$9,0)),IF(FORECAST(O$7,L170:N170,L$7:N$7)&gt;0,FORECAST(O$7,L170:N170,L$7:N$7),0))</f>
        <v>500</v>
      </c>
      <c r="P170" s="47">
        <f>IF(P$7&lt;='Algorithms &amp; Assumptions'!$C$3,INDEX(PLHIV!$H$10:$AB$249,MATCH($B170&amp;"Peds",PLHIV!$F$10:$F$249,0),MATCH(P$7,PLHIV!$H$9:$AC$9,0)),IF(FORECAST(P$7,M170:O170,M$7:O$7)&gt;0,FORECAST(P$7,M170:O170,M$7:O$7),0))</f>
        <v>166.66666666668607</v>
      </c>
      <c r="Q170" s="47">
        <f>IF(Q$7&lt;='Algorithms &amp; Assumptions'!$C$3,INDEX(PLHIV!$H$10:$AB$249,MATCH($B170&amp;"Peds",PLHIV!$F$10:$F$249,0),MATCH(Q$7,PLHIV!$H$9:$AC$9,0)),IF(FORECAST(Q$7,N170:P170,N$7:P$7)&gt;0,FORECAST(Q$7,N170:P170,N$7:P$7),0))</f>
        <v>55.555555555562023</v>
      </c>
      <c r="R170" s="47">
        <f>IF(R$7&lt;='Algorithms &amp; Assumptions'!$C$3,INDEX(PLHIV!$H$10:$AB$249,MATCH($B170&amp;"Peds",PLHIV!$F$10:$F$249,0),MATCH(R$7,PLHIV!$H$9:$AC$9,0)),IF(FORECAST(R$7,O170:Q170,O$7:Q$7)&gt;0,FORECAST(R$7,O170:Q170,O$7:Q$7),0))</f>
        <v>0</v>
      </c>
      <c r="S170" s="47">
        <f>IF(S$7&lt;='Algorithms &amp; Assumptions'!$C$3,INDEX(PLHIV!$H$10:$AB$249,MATCH($B170&amp;"Peds",PLHIV!$F$10:$F$249,0),MATCH(S$7,PLHIV!$H$9:$AC$9,0)),IF(FORECAST(S$7,P170:R170,P$7:R$7)&gt;0,FORECAST(S$7,P170:R170,P$7:R$7),0))</f>
        <v>0</v>
      </c>
      <c r="T170" s="47">
        <f>IF(T$7&lt;='Algorithms &amp; Assumptions'!$C$3,INDEX(PLHIV!$H$10:$AB$249,MATCH($B170&amp;"Peds",PLHIV!$F$10:$F$249,0),MATCH(T$7,PLHIV!$H$9:$AC$9,0)),IF(FORECAST(T$7,Q170:S170,Q$7:S$7)&gt;0,FORECAST(T$7,Q170:S170,Q$7:S$7),0))</f>
        <v>0</v>
      </c>
      <c r="U170" s="47">
        <f>IF(U$7&lt;='Algorithms &amp; Assumptions'!$C$3,INDEX(PLHIV!$H$10:$AB$249,MATCH($B170&amp;"Peds",PLHIV!$F$10:$F$249,0),MATCH(U$7,PLHIV!$H$9:$AC$9,0)),IF(FORECAST(U$7,R170:T170,R$7:T$7)&gt;0,FORECAST(U$7,R170:T170,R$7:T$7),0))</f>
        <v>0</v>
      </c>
      <c r="V170" s="47">
        <f>IF(V$7&lt;='Algorithms &amp; Assumptions'!$C$3,INDEX(PLHIV!$H$10:$AB$249,MATCH($B170&amp;"Peds",PLHIV!$F$10:$F$249,0),MATCH(V$7,PLHIV!$H$9:$AC$9,0)),IF(FORECAST(V$7,S170:U170,S$7:U$7)&gt;0,FORECAST(V$7,S170:U170,S$7:U$7),0))</f>
        <v>0</v>
      </c>
      <c r="W170" s="47">
        <f>IF(W$7&lt;='Algorithms &amp; Assumptions'!$C$3,INDEX(PLHIV!$H$10:$AB$249,MATCH($B170&amp;"Peds",PLHIV!$F$10:$F$249,0),MATCH(W$7,PLHIV!$H$9:$AC$9,0)),IF(FORECAST(W$7,T170:V170,T$7:V$7)&gt;0,FORECAST(W$7,T170:V170,T$7:V$7),0))</f>
        <v>0</v>
      </c>
    </row>
    <row r="171" spans="2:23" x14ac:dyDescent="0.35">
      <c r="B171" s="17" t="str">
        <f>Countries!B44</f>
        <v>Eswatini</v>
      </c>
      <c r="C171" s="47">
        <f>IF(C$7&lt;='Algorithms &amp; Assumptions'!$C$3,INDEX(PLHIV!$H$10:$AB$249,MATCH($B171&amp;"Peds",PLHIV!$F$10:$F$249,0),MATCH(C$7,PLHIV!$H$9:$AC$9,0)),"N/A")</f>
        <v>15000</v>
      </c>
      <c r="D171" s="47">
        <f>IF(D$7&lt;='Algorithms &amp; Assumptions'!$C$3,INDEX(PLHIV!$H$10:$AB$249,MATCH($B171&amp;"Peds",PLHIV!$F$10:$F$249,0),MATCH(D$7,PLHIV!$H$9:$AC$9,0)),"N/A")</f>
        <v>15000</v>
      </c>
      <c r="E171" s="47">
        <f>IF(E$7&lt;='Algorithms &amp; Assumptions'!$C$3,INDEX(PLHIV!$H$10:$AB$249,MATCH($B171&amp;"Peds",PLHIV!$F$10:$F$249,0),MATCH(E$7,PLHIV!$H$9:$AC$9,0)),"N/A")</f>
        <v>14000</v>
      </c>
      <c r="F171" s="47">
        <f>IF(F$7&lt;='Algorithms &amp; Assumptions'!$C$3,INDEX(PLHIV!$H$10:$AB$249,MATCH($B171&amp;"Peds",PLHIV!$F$10:$F$249,0),MATCH(F$7,PLHIV!$H$9:$AC$9,0)),"N/A")</f>
        <v>14000</v>
      </c>
      <c r="G171" s="47">
        <f>IF(G$7&lt;='Algorithms &amp; Assumptions'!$C$3,INDEX(PLHIV!$H$10:$AB$249,MATCH($B171&amp;"Peds",PLHIV!$F$10:$F$249,0),MATCH(G$7,PLHIV!$H$9:$AC$9,0)),IF(FORECAST(G$7,D171:F171,D$7:F$7)&gt;0,FORECAST(G$7,D171:F171,D$7:F$7),0))</f>
        <v>13000</v>
      </c>
      <c r="H171" s="47">
        <f>IF(H$7&lt;='Algorithms &amp; Assumptions'!$C$3,INDEX(PLHIV!$H$10:$AB$249,MATCH($B171&amp;"Peds",PLHIV!$F$10:$F$249,0),MATCH(H$7,PLHIV!$H$9:$AC$9,0)),IF(FORECAST(H$7,E171:G171,E$7:G$7)&gt;0,FORECAST(H$7,E171:G171,E$7:G$7),0))</f>
        <v>13000</v>
      </c>
      <c r="I171" s="47">
        <f>IF(I$7&lt;='Algorithms &amp; Assumptions'!$C$3,INDEX(PLHIV!$H$10:$AB$249,MATCH($B171&amp;"Peds",PLHIV!$F$10:$F$249,0),MATCH(I$7,PLHIV!$H$9:$AC$9,0)),IF(FORECAST(I$7,F171:H171,F$7:H$7)&gt;0,FORECAST(I$7,F171:H171,F$7:H$7),0))</f>
        <v>12000</v>
      </c>
      <c r="J171" s="47">
        <f>IF(J$7&lt;='Algorithms &amp; Assumptions'!$C$3,INDEX(PLHIV!$H$10:$AB$249,MATCH($B171&amp;"Peds",PLHIV!$F$10:$F$249,0),MATCH(J$7,PLHIV!$H$9:$AC$9,0)),IF(FORECAST(J$7,G171:I171,G$7:I$7)&gt;0,FORECAST(J$7,G171:I171,G$7:I$7),0))</f>
        <v>12000</v>
      </c>
      <c r="K171" s="47">
        <f>IF(K$7&lt;='Algorithms &amp; Assumptions'!$C$3,INDEX(PLHIV!$H$10:$AB$249,MATCH($B171&amp;"Peds",PLHIV!$F$10:$F$249,0),MATCH(K$7,PLHIV!$H$9:$AC$9,0)),IF(FORECAST(K$7,H171:J171,H$7:J$7)&gt;0,FORECAST(K$7,H171:J171,H$7:J$7),0))</f>
        <v>11000</v>
      </c>
      <c r="L171" s="47">
        <f>IF(L$7&lt;='Algorithms &amp; Assumptions'!$C$3,INDEX(PLHIV!$H$10:$AB$249,MATCH($B171&amp;"Peds",PLHIV!$F$10:$F$249,0),MATCH(L$7,PLHIV!$H$9:$AC$9,0)),IF(FORECAST(L$7,I171:K171,I$7:K$7)&gt;0,FORECAST(L$7,I171:K171,I$7:K$7),0))</f>
        <v>9800</v>
      </c>
      <c r="M171" s="47">
        <f>IF(M$7&lt;='Algorithms &amp; Assumptions'!$C$3,INDEX(PLHIV!$H$10:$AB$249,MATCH($B171&amp;"Peds",PLHIV!$F$10:$F$249,0),MATCH(M$7,PLHIV!$H$9:$AC$9,0)),IF(FORECAST(M$7,J171:L171,J$7:L$7)&gt;0,FORECAST(M$7,J171:L171,J$7:L$7),0))</f>
        <v>8900</v>
      </c>
      <c r="N171" s="47">
        <f>IF(N$7&lt;='Algorithms &amp; Assumptions'!$C$3,INDEX(PLHIV!$H$10:$AB$249,MATCH($B171&amp;"Peds",PLHIV!$F$10:$F$249,0),MATCH(N$7,PLHIV!$H$9:$AC$9,0)),IF(FORECAST(N$7,K171:M171,K$7:M$7)&gt;0,FORECAST(N$7,K171:M171,K$7:M$7),0))</f>
        <v>8100</v>
      </c>
      <c r="O171" s="47">
        <f>IF(O$7&lt;='Algorithms &amp; Assumptions'!$C$3,INDEX(PLHIV!$H$10:$AB$249,MATCH($B171&amp;"Peds",PLHIV!$F$10:$F$249,0),MATCH(O$7,PLHIV!$H$9:$AC$9,0)),IF(FORECAST(O$7,L171:N171,L$7:N$7)&gt;0,FORECAST(O$7,L171:N171,L$7:N$7),0))</f>
        <v>7300</v>
      </c>
      <c r="P171" s="47">
        <f>IF(P$7&lt;='Algorithms &amp; Assumptions'!$C$3,INDEX(PLHIV!$H$10:$AB$249,MATCH($B171&amp;"Peds",PLHIV!$F$10:$F$249,0),MATCH(P$7,PLHIV!$H$9:$AC$9,0)),IF(FORECAST(P$7,M171:O171,M$7:O$7)&gt;0,FORECAST(P$7,M171:O171,M$7:O$7),0))</f>
        <v>6500</v>
      </c>
      <c r="Q171" s="47">
        <f>IF(Q$7&lt;='Algorithms &amp; Assumptions'!$C$3,INDEX(PLHIV!$H$10:$AB$249,MATCH($B171&amp;"Peds",PLHIV!$F$10:$F$249,0),MATCH(Q$7,PLHIV!$H$9:$AC$9,0)),IF(FORECAST(Q$7,N171:P171,N$7:P$7)&gt;0,FORECAST(Q$7,N171:P171,N$7:P$7),0))</f>
        <v>5700</v>
      </c>
      <c r="R171" s="47">
        <f>IF(R$7&lt;='Algorithms &amp; Assumptions'!$C$3,INDEX(PLHIV!$H$10:$AB$249,MATCH($B171&amp;"Peds",PLHIV!$F$10:$F$249,0),MATCH(R$7,PLHIV!$H$9:$AC$9,0)),IF(FORECAST(R$7,O171:Q171,O$7:Q$7)&gt;0,FORECAST(R$7,O171:Q171,O$7:Q$7),0))</f>
        <v>4900</v>
      </c>
      <c r="S171" s="47">
        <f>IF(S$7&lt;='Algorithms &amp; Assumptions'!$C$3,INDEX(PLHIV!$H$10:$AB$249,MATCH($B171&amp;"Peds",PLHIV!$F$10:$F$249,0),MATCH(S$7,PLHIV!$H$9:$AC$9,0)),IF(FORECAST(S$7,P171:R171,P$7:R$7)&gt;0,FORECAST(S$7,P171:R171,P$7:R$7),0))</f>
        <v>4100</v>
      </c>
      <c r="T171" s="47">
        <f>IF(T$7&lt;='Algorithms &amp; Assumptions'!$C$3,INDEX(PLHIV!$H$10:$AB$249,MATCH($B171&amp;"Peds",PLHIV!$F$10:$F$249,0),MATCH(T$7,PLHIV!$H$9:$AC$9,0)),IF(FORECAST(T$7,Q171:S171,Q$7:S$7)&gt;0,FORECAST(T$7,Q171:S171,Q$7:S$7),0))</f>
        <v>3300</v>
      </c>
      <c r="U171" s="47">
        <f>IF(U$7&lt;='Algorithms &amp; Assumptions'!$C$3,INDEX(PLHIV!$H$10:$AB$249,MATCH($B171&amp;"Peds",PLHIV!$F$10:$F$249,0),MATCH(U$7,PLHIV!$H$9:$AC$9,0)),IF(FORECAST(U$7,R171:T171,R$7:T$7)&gt;0,FORECAST(U$7,R171:T171,R$7:T$7),0))</f>
        <v>2500</v>
      </c>
      <c r="V171" s="47">
        <f>IF(V$7&lt;='Algorithms &amp; Assumptions'!$C$3,INDEX(PLHIV!$H$10:$AB$249,MATCH($B171&amp;"Peds",PLHIV!$F$10:$F$249,0),MATCH(V$7,PLHIV!$H$9:$AC$9,0)),IF(FORECAST(V$7,S171:U171,S$7:U$7)&gt;0,FORECAST(V$7,S171:U171,S$7:U$7),0))</f>
        <v>1700</v>
      </c>
      <c r="W171" s="47">
        <f>IF(W$7&lt;='Algorithms &amp; Assumptions'!$C$3,INDEX(PLHIV!$H$10:$AB$249,MATCH($B171&amp;"Peds",PLHIV!$F$10:$F$249,0),MATCH(W$7,PLHIV!$H$9:$AC$9,0)),IF(FORECAST(W$7,T171:V171,T$7:V$7)&gt;0,FORECAST(W$7,T171:V171,T$7:V$7),0))</f>
        <v>900</v>
      </c>
    </row>
    <row r="172" spans="2:23" x14ac:dyDescent="0.35">
      <c r="B172" s="17" t="str">
        <f>Countries!B45</f>
        <v>Ethiopia</v>
      </c>
      <c r="C172" s="47">
        <f>IF(C$7&lt;='Algorithms &amp; Assumptions'!$C$3,INDEX(PLHIV!$H$10:$AB$249,MATCH($B172&amp;"Peds",PLHIV!$F$10:$F$249,0),MATCH(C$7,PLHIV!$H$9:$AC$9,0)),"N/A")</f>
        <v>98000</v>
      </c>
      <c r="D172" s="47">
        <f>IF(D$7&lt;='Algorithms &amp; Assumptions'!$C$3,INDEX(PLHIV!$H$10:$AB$249,MATCH($B172&amp;"Peds",PLHIV!$F$10:$F$249,0),MATCH(D$7,PLHIV!$H$9:$AC$9,0)),"N/A")</f>
        <v>91000</v>
      </c>
      <c r="E172" s="47">
        <f>IF(E$7&lt;='Algorithms &amp; Assumptions'!$C$3,INDEX(PLHIV!$H$10:$AB$249,MATCH($B172&amp;"Peds",PLHIV!$F$10:$F$249,0),MATCH(E$7,PLHIV!$H$9:$AC$9,0)),"N/A")</f>
        <v>83000</v>
      </c>
      <c r="F172" s="47">
        <f>IF(F$7&lt;='Algorithms &amp; Assumptions'!$C$3,INDEX(PLHIV!$H$10:$AB$249,MATCH($B172&amp;"Peds",PLHIV!$F$10:$F$249,0),MATCH(F$7,PLHIV!$H$9:$AC$9,0)),"N/A")</f>
        <v>77000</v>
      </c>
      <c r="G172" s="47">
        <f>IF(G$7&lt;='Algorithms &amp; Assumptions'!$C$3,INDEX(PLHIV!$H$10:$AB$249,MATCH($B172&amp;"Peds",PLHIV!$F$10:$F$249,0),MATCH(G$7,PLHIV!$H$9:$AC$9,0)),IF(FORECAST(G$7,D172:F172,D$7:F$7)&gt;0,FORECAST(G$7,D172:F172,D$7:F$7),0))</f>
        <v>71000</v>
      </c>
      <c r="H172" s="47">
        <f>IF(H$7&lt;='Algorithms &amp; Assumptions'!$C$3,INDEX(PLHIV!$H$10:$AB$249,MATCH($B172&amp;"Peds",PLHIV!$F$10:$F$249,0),MATCH(H$7,PLHIV!$H$9:$AC$9,0)),IF(FORECAST(H$7,E172:G172,E$7:G$7)&gt;0,FORECAST(H$7,E172:G172,E$7:G$7),0))</f>
        <v>65000</v>
      </c>
      <c r="I172" s="47">
        <f>IF(I$7&lt;='Algorithms &amp; Assumptions'!$C$3,INDEX(PLHIV!$H$10:$AB$249,MATCH($B172&amp;"Peds",PLHIV!$F$10:$F$249,0),MATCH(I$7,PLHIV!$H$9:$AC$9,0)),IF(FORECAST(I$7,F172:H172,F$7:H$7)&gt;0,FORECAST(I$7,F172:H172,F$7:H$7),0))</f>
        <v>60000</v>
      </c>
      <c r="J172" s="47">
        <f>IF(J$7&lt;='Algorithms &amp; Assumptions'!$C$3,INDEX(PLHIV!$H$10:$AB$249,MATCH($B172&amp;"Peds",PLHIV!$F$10:$F$249,0),MATCH(J$7,PLHIV!$H$9:$AC$9,0)),IF(FORECAST(J$7,G172:I172,G$7:I$7)&gt;0,FORECAST(J$7,G172:I172,G$7:I$7),0))</f>
        <v>56000</v>
      </c>
      <c r="K172" s="47">
        <f>IF(K$7&lt;='Algorithms &amp; Assumptions'!$C$3,INDEX(PLHIV!$H$10:$AB$249,MATCH($B172&amp;"Peds",PLHIV!$F$10:$F$249,0),MATCH(K$7,PLHIV!$H$9:$AC$9,0)),IF(FORECAST(K$7,H172:J172,H$7:J$7)&gt;0,FORECAST(K$7,H172:J172,H$7:J$7),0))</f>
        <v>52000</v>
      </c>
      <c r="L172" s="47">
        <f>IF(L$7&lt;='Algorithms &amp; Assumptions'!$C$3,INDEX(PLHIV!$H$10:$AB$249,MATCH($B172&amp;"Peds",PLHIV!$F$10:$F$249,0),MATCH(L$7,PLHIV!$H$9:$AC$9,0)),IF(FORECAST(L$7,I172:K172,I$7:K$7)&gt;0,FORECAST(L$7,I172:K172,I$7:K$7),0))</f>
        <v>48000</v>
      </c>
      <c r="M172" s="47">
        <f>IF(M$7&lt;='Algorithms &amp; Assumptions'!$C$3,INDEX(PLHIV!$H$10:$AB$249,MATCH($B172&amp;"Peds",PLHIV!$F$10:$F$249,0),MATCH(M$7,PLHIV!$H$9:$AC$9,0)),IF(FORECAST(M$7,J172:L172,J$7:L$7)&gt;0,FORECAST(M$7,J172:L172,J$7:L$7),0))</f>
        <v>44000</v>
      </c>
      <c r="N172" s="47">
        <f>IF(N$7&lt;='Algorithms &amp; Assumptions'!$C$3,INDEX(PLHIV!$H$10:$AB$249,MATCH($B172&amp;"Peds",PLHIV!$F$10:$F$249,0),MATCH(N$7,PLHIV!$H$9:$AC$9,0)),IF(FORECAST(N$7,K172:M172,K$7:M$7)&gt;0,FORECAST(N$7,K172:M172,K$7:M$7),0))</f>
        <v>40000</v>
      </c>
      <c r="O172" s="47">
        <f>IF(O$7&lt;='Algorithms &amp; Assumptions'!$C$3,INDEX(PLHIV!$H$10:$AB$249,MATCH($B172&amp;"Peds",PLHIV!$F$10:$F$249,0),MATCH(O$7,PLHIV!$H$9:$AC$9,0)),IF(FORECAST(O$7,L172:N172,L$7:N$7)&gt;0,FORECAST(O$7,L172:N172,L$7:N$7),0))</f>
        <v>37000</v>
      </c>
      <c r="P172" s="47">
        <f>IF(P$7&lt;='Algorithms &amp; Assumptions'!$C$3,INDEX(PLHIV!$H$10:$AB$249,MATCH($B172&amp;"Peds",PLHIV!$F$10:$F$249,0),MATCH(P$7,PLHIV!$H$9:$AC$9,0)),IF(FORECAST(P$7,M172:O172,M$7:O$7)&gt;0,FORECAST(P$7,M172:O172,M$7:O$7),0))</f>
        <v>33333.333333333023</v>
      </c>
      <c r="Q172" s="47">
        <f>IF(Q$7&lt;='Algorithms &amp; Assumptions'!$C$3,INDEX(PLHIV!$H$10:$AB$249,MATCH($B172&amp;"Peds",PLHIV!$F$10:$F$249,0),MATCH(Q$7,PLHIV!$H$9:$AC$9,0)),IF(FORECAST(Q$7,N172:P172,N$7:P$7)&gt;0,FORECAST(Q$7,N172:P172,N$7:P$7),0))</f>
        <v>30111.111111111008</v>
      </c>
      <c r="R172" s="47">
        <f>IF(R$7&lt;='Algorithms &amp; Assumptions'!$C$3,INDEX(PLHIV!$H$10:$AB$249,MATCH($B172&amp;"Peds",PLHIV!$F$10:$F$249,0),MATCH(R$7,PLHIV!$H$9:$AC$9,0)),IF(FORECAST(R$7,O172:Q172,O$7:Q$7)&gt;0,FORECAST(R$7,O172:Q172,O$7:Q$7),0))</f>
        <v>26592.592592593282</v>
      </c>
      <c r="S172" s="47">
        <f>IF(S$7&lt;='Algorithms &amp; Assumptions'!$C$3,INDEX(PLHIV!$H$10:$AB$249,MATCH($B172&amp;"Peds",PLHIV!$F$10:$F$249,0),MATCH(S$7,PLHIV!$H$9:$AC$9,0)),IF(FORECAST(S$7,P172:R172,P$7:R$7)&gt;0,FORECAST(S$7,P172:R172,P$7:R$7),0))</f>
        <v>23271.604938272387</v>
      </c>
      <c r="T172" s="47">
        <f>IF(T$7&lt;='Algorithms &amp; Assumptions'!$C$3,INDEX(PLHIV!$H$10:$AB$249,MATCH($B172&amp;"Peds",PLHIV!$F$10:$F$249,0),MATCH(T$7,PLHIV!$H$9:$AC$9,0)),IF(FORECAST(T$7,Q172:S172,Q$7:S$7)&gt;0,FORECAST(T$7,Q172:S172,Q$7:S$7),0))</f>
        <v>19818.930041154847</v>
      </c>
      <c r="U172" s="47">
        <f>IF(U$7&lt;='Algorithms &amp; Assumptions'!$C$3,INDEX(PLHIV!$H$10:$AB$249,MATCH($B172&amp;"Peds",PLHIV!$F$10:$F$249,0),MATCH(U$7,PLHIV!$H$9:$AC$9,0)),IF(FORECAST(U$7,R172:T172,R$7:T$7)&gt;0,FORECAST(U$7,R172:T172,R$7:T$7),0))</f>
        <v>16454.046639234759</v>
      </c>
      <c r="V172" s="47">
        <f>IF(V$7&lt;='Algorithms &amp; Assumptions'!$C$3,INDEX(PLHIV!$H$10:$AB$249,MATCH($B172&amp;"Peds",PLHIV!$F$10:$F$249,0),MATCH(V$7,PLHIV!$H$9:$AC$9,0)),IF(FORECAST(V$7,S172:U172,S$7:U$7)&gt;0,FORECAST(V$7,S172:U172,S$7:U$7),0))</f>
        <v>13030.635573849082</v>
      </c>
      <c r="W172" s="47">
        <f>IF(W$7&lt;='Algorithms &amp; Assumptions'!$C$3,INDEX(PLHIV!$H$10:$AB$249,MATCH($B172&amp;"Peds",PLHIV!$F$10:$F$249,0),MATCH(W$7,PLHIV!$H$9:$AC$9,0)),IF(FORECAST(W$7,T172:V172,T$7:V$7)&gt;0,FORECAST(W$7,T172:V172,T$7:V$7),0))</f>
        <v>9646.2429507737979</v>
      </c>
    </row>
    <row r="173" spans="2:23" x14ac:dyDescent="0.35">
      <c r="B173" s="17" t="str">
        <f>Countries!B46</f>
        <v>Fiji</v>
      </c>
      <c r="C173" s="47">
        <f>IF(C$7&lt;='Algorithms &amp; Assumptions'!$C$3,INDEX(PLHIV!$H$10:$AB$249,MATCH($B173&amp;"Peds",PLHIV!$F$10:$F$249,0),MATCH(C$7,PLHIV!$H$9:$AC$9,0)),"N/A")</f>
        <v>100</v>
      </c>
      <c r="D173" s="47">
        <f>IF(D$7&lt;='Algorithms &amp; Assumptions'!$C$3,INDEX(PLHIV!$H$10:$AB$249,MATCH($B173&amp;"Peds",PLHIV!$F$10:$F$249,0),MATCH(D$7,PLHIV!$H$9:$AC$9,0)),"N/A")</f>
        <v>100</v>
      </c>
      <c r="E173" s="47">
        <f>IF(E$7&lt;='Algorithms &amp; Assumptions'!$C$3,INDEX(PLHIV!$H$10:$AB$249,MATCH($B173&amp;"Peds",PLHIV!$F$10:$F$249,0),MATCH(E$7,PLHIV!$H$9:$AC$9,0)),"N/A")</f>
        <v>100</v>
      </c>
      <c r="F173" s="47">
        <f>IF(F$7&lt;='Algorithms &amp; Assumptions'!$C$3,INDEX(PLHIV!$H$10:$AB$249,MATCH($B173&amp;"Peds",PLHIV!$F$10:$F$249,0),MATCH(F$7,PLHIV!$H$9:$AC$9,0)),"N/A")</f>
        <v>100</v>
      </c>
      <c r="G173" s="47">
        <f>IF(G$7&lt;='Algorithms &amp; Assumptions'!$C$3,INDEX(PLHIV!$H$10:$AB$249,MATCH($B173&amp;"Peds",PLHIV!$F$10:$F$249,0),MATCH(G$7,PLHIV!$H$9:$AC$9,0)),IF(FORECAST(G$7,D173:F173,D$7:F$7)&gt;0,FORECAST(G$7,D173:F173,D$7:F$7),0))</f>
        <v>100</v>
      </c>
      <c r="H173" s="47">
        <f>IF(H$7&lt;='Algorithms &amp; Assumptions'!$C$3,INDEX(PLHIV!$H$10:$AB$249,MATCH($B173&amp;"Peds",PLHIV!$F$10:$F$249,0),MATCH(H$7,PLHIV!$H$9:$AC$9,0)),IF(FORECAST(H$7,E173:G173,E$7:G$7)&gt;0,FORECAST(H$7,E173:G173,E$7:G$7),0))</f>
        <v>100</v>
      </c>
      <c r="I173" s="47">
        <f>IF(I$7&lt;='Algorithms &amp; Assumptions'!$C$3,INDEX(PLHIV!$H$10:$AB$249,MATCH($B173&amp;"Peds",PLHIV!$F$10:$F$249,0),MATCH(I$7,PLHIV!$H$9:$AC$9,0)),IF(FORECAST(I$7,F173:H173,F$7:H$7)&gt;0,FORECAST(I$7,F173:H173,F$7:H$7),0))</f>
        <v>100</v>
      </c>
      <c r="J173" s="47">
        <f>IF(J$7&lt;='Algorithms &amp; Assumptions'!$C$3,INDEX(PLHIV!$H$10:$AB$249,MATCH($B173&amp;"Peds",PLHIV!$F$10:$F$249,0),MATCH(J$7,PLHIV!$H$9:$AC$9,0)),IF(FORECAST(J$7,G173:I173,G$7:I$7)&gt;0,FORECAST(J$7,G173:I173,G$7:I$7),0))</f>
        <v>100</v>
      </c>
      <c r="K173" s="47">
        <f>IF(K$7&lt;='Algorithms &amp; Assumptions'!$C$3,INDEX(PLHIV!$H$10:$AB$249,MATCH($B173&amp;"Peds",PLHIV!$F$10:$F$249,0),MATCH(K$7,PLHIV!$H$9:$AC$9,0)),IF(FORECAST(K$7,H173:J173,H$7:J$7)&gt;0,FORECAST(K$7,H173:J173,H$7:J$7),0))</f>
        <v>100</v>
      </c>
      <c r="L173" s="47">
        <f>IF(L$7&lt;='Algorithms &amp; Assumptions'!$C$3,INDEX(PLHIV!$H$10:$AB$249,MATCH($B173&amp;"Peds",PLHIV!$F$10:$F$249,0),MATCH(L$7,PLHIV!$H$9:$AC$9,0)),IF(FORECAST(L$7,I173:K173,I$7:K$7)&gt;0,FORECAST(L$7,I173:K173,I$7:K$7),0))</f>
        <v>100</v>
      </c>
      <c r="M173" s="47">
        <f>IF(M$7&lt;='Algorithms &amp; Assumptions'!$C$3,INDEX(PLHIV!$H$10:$AB$249,MATCH($B173&amp;"Peds",PLHIV!$F$10:$F$249,0),MATCH(M$7,PLHIV!$H$9:$AC$9,0)),IF(FORECAST(M$7,J173:L173,J$7:L$7)&gt;0,FORECAST(M$7,J173:L173,J$7:L$7),0))</f>
        <v>100</v>
      </c>
      <c r="N173" s="47">
        <f>IF(N$7&lt;='Algorithms &amp; Assumptions'!$C$3,INDEX(PLHIV!$H$10:$AB$249,MATCH($B173&amp;"Peds",PLHIV!$F$10:$F$249,0),MATCH(N$7,PLHIV!$H$9:$AC$9,0)),IF(FORECAST(N$7,K173:M173,K$7:M$7)&gt;0,FORECAST(N$7,K173:M173,K$7:M$7),0))</f>
        <v>100</v>
      </c>
      <c r="O173" s="47">
        <f>IF(O$7&lt;='Algorithms &amp; Assumptions'!$C$3,INDEX(PLHIV!$H$10:$AB$249,MATCH($B173&amp;"Peds",PLHIV!$F$10:$F$249,0),MATCH(O$7,PLHIV!$H$9:$AC$9,0)),IF(FORECAST(O$7,L173:N173,L$7:N$7)&gt;0,FORECAST(O$7,L173:N173,L$7:N$7),0))</f>
        <v>100</v>
      </c>
      <c r="P173" s="47">
        <f>IF(P$7&lt;='Algorithms &amp; Assumptions'!$C$3,INDEX(PLHIV!$H$10:$AB$249,MATCH($B173&amp;"Peds",PLHIV!$F$10:$F$249,0),MATCH(P$7,PLHIV!$H$9:$AC$9,0)),IF(FORECAST(P$7,M173:O173,M$7:O$7)&gt;0,FORECAST(P$7,M173:O173,M$7:O$7),0))</f>
        <v>100</v>
      </c>
      <c r="Q173" s="47">
        <f>IF(Q$7&lt;='Algorithms &amp; Assumptions'!$C$3,INDEX(PLHIV!$H$10:$AB$249,MATCH($B173&amp;"Peds",PLHIV!$F$10:$F$249,0),MATCH(Q$7,PLHIV!$H$9:$AC$9,0)),IF(FORECAST(Q$7,N173:P173,N$7:P$7)&gt;0,FORECAST(Q$7,N173:P173,N$7:P$7),0))</f>
        <v>100</v>
      </c>
      <c r="R173" s="47">
        <f>IF(R$7&lt;='Algorithms &amp; Assumptions'!$C$3,INDEX(PLHIV!$H$10:$AB$249,MATCH($B173&amp;"Peds",PLHIV!$F$10:$F$249,0),MATCH(R$7,PLHIV!$H$9:$AC$9,0)),IF(FORECAST(R$7,O173:Q173,O$7:Q$7)&gt;0,FORECAST(R$7,O173:Q173,O$7:Q$7),0))</f>
        <v>100</v>
      </c>
      <c r="S173" s="47">
        <f>IF(S$7&lt;='Algorithms &amp; Assumptions'!$C$3,INDEX(PLHIV!$H$10:$AB$249,MATCH($B173&amp;"Peds",PLHIV!$F$10:$F$249,0),MATCH(S$7,PLHIV!$H$9:$AC$9,0)),IF(FORECAST(S$7,P173:R173,P$7:R$7)&gt;0,FORECAST(S$7,P173:R173,P$7:R$7),0))</f>
        <v>100</v>
      </c>
      <c r="T173" s="47">
        <f>IF(T$7&lt;='Algorithms &amp; Assumptions'!$C$3,INDEX(PLHIV!$H$10:$AB$249,MATCH($B173&amp;"Peds",PLHIV!$F$10:$F$249,0),MATCH(T$7,PLHIV!$H$9:$AC$9,0)),IF(FORECAST(T$7,Q173:S173,Q$7:S$7)&gt;0,FORECAST(T$7,Q173:S173,Q$7:S$7),0))</f>
        <v>100</v>
      </c>
      <c r="U173" s="47">
        <f>IF(U$7&lt;='Algorithms &amp; Assumptions'!$C$3,INDEX(PLHIV!$H$10:$AB$249,MATCH($B173&amp;"Peds",PLHIV!$F$10:$F$249,0),MATCH(U$7,PLHIV!$H$9:$AC$9,0)),IF(FORECAST(U$7,R173:T173,R$7:T$7)&gt;0,FORECAST(U$7,R173:T173,R$7:T$7),0))</f>
        <v>100</v>
      </c>
      <c r="V173" s="47">
        <f>IF(V$7&lt;='Algorithms &amp; Assumptions'!$C$3,INDEX(PLHIV!$H$10:$AB$249,MATCH($B173&amp;"Peds",PLHIV!$F$10:$F$249,0),MATCH(V$7,PLHIV!$H$9:$AC$9,0)),IF(FORECAST(V$7,S173:U173,S$7:U$7)&gt;0,FORECAST(V$7,S173:U173,S$7:U$7),0))</f>
        <v>100</v>
      </c>
      <c r="W173" s="47">
        <f>IF(W$7&lt;='Algorithms &amp; Assumptions'!$C$3,INDEX(PLHIV!$H$10:$AB$249,MATCH($B173&amp;"Peds",PLHIV!$F$10:$F$249,0),MATCH(W$7,PLHIV!$H$9:$AC$9,0)),IF(FORECAST(W$7,T173:V173,T$7:V$7)&gt;0,FORECAST(W$7,T173:V173,T$7:V$7),0))</f>
        <v>100</v>
      </c>
    </row>
    <row r="174" spans="2:23" x14ac:dyDescent="0.35">
      <c r="B174" s="17" t="str">
        <f>Countries!B47</f>
        <v>Gabon</v>
      </c>
      <c r="C174" s="47">
        <f>IF(C$7&lt;='Algorithms &amp; Assumptions'!$C$3,INDEX(PLHIV!$H$10:$AB$249,MATCH($B174&amp;"Peds",PLHIV!$F$10:$F$249,0),MATCH(C$7,PLHIV!$H$9:$AC$9,0)),"N/A")</f>
        <v>3900</v>
      </c>
      <c r="D174" s="47">
        <f>IF(D$7&lt;='Algorithms &amp; Assumptions'!$C$3,INDEX(PLHIV!$H$10:$AB$249,MATCH($B174&amp;"Peds",PLHIV!$F$10:$F$249,0),MATCH(D$7,PLHIV!$H$9:$AC$9,0)),"N/A")</f>
        <v>3900</v>
      </c>
      <c r="E174" s="47">
        <f>IF(E$7&lt;='Algorithms &amp; Assumptions'!$C$3,INDEX(PLHIV!$H$10:$AB$249,MATCH($B174&amp;"Peds",PLHIV!$F$10:$F$249,0),MATCH(E$7,PLHIV!$H$9:$AC$9,0)),"N/A")</f>
        <v>3800</v>
      </c>
      <c r="F174" s="47">
        <f>IF(F$7&lt;='Algorithms &amp; Assumptions'!$C$3,INDEX(PLHIV!$H$10:$AB$249,MATCH($B174&amp;"Peds",PLHIV!$F$10:$F$249,0),MATCH(F$7,PLHIV!$H$9:$AC$9,0)),"N/A")</f>
        <v>3700</v>
      </c>
      <c r="G174" s="47">
        <f>IF(G$7&lt;='Algorithms &amp; Assumptions'!$C$3,INDEX(PLHIV!$H$10:$AB$249,MATCH($B174&amp;"Peds",PLHIV!$F$10:$F$249,0),MATCH(G$7,PLHIV!$H$9:$AC$9,0)),IF(FORECAST(G$7,D174:F174,D$7:F$7)&gt;0,FORECAST(G$7,D174:F174,D$7:F$7),0))</f>
        <v>3600</v>
      </c>
      <c r="H174" s="47">
        <f>IF(H$7&lt;='Algorithms &amp; Assumptions'!$C$3,INDEX(PLHIV!$H$10:$AB$249,MATCH($B174&amp;"Peds",PLHIV!$F$10:$F$249,0),MATCH(H$7,PLHIV!$H$9:$AC$9,0)),IF(FORECAST(H$7,E174:G174,E$7:G$7)&gt;0,FORECAST(H$7,E174:G174,E$7:G$7),0))</f>
        <v>3500</v>
      </c>
      <c r="I174" s="47">
        <f>IF(I$7&lt;='Algorithms &amp; Assumptions'!$C$3,INDEX(PLHIV!$H$10:$AB$249,MATCH($B174&amp;"Peds",PLHIV!$F$10:$F$249,0),MATCH(I$7,PLHIV!$H$9:$AC$9,0)),IF(FORECAST(I$7,F174:H174,F$7:H$7)&gt;0,FORECAST(I$7,F174:H174,F$7:H$7),0))</f>
        <v>3300</v>
      </c>
      <c r="J174" s="47">
        <f>IF(J$7&lt;='Algorithms &amp; Assumptions'!$C$3,INDEX(PLHIV!$H$10:$AB$249,MATCH($B174&amp;"Peds",PLHIV!$F$10:$F$249,0),MATCH(J$7,PLHIV!$H$9:$AC$9,0)),IF(FORECAST(J$7,G174:I174,G$7:I$7)&gt;0,FORECAST(J$7,G174:I174,G$7:I$7),0))</f>
        <v>3100</v>
      </c>
      <c r="K174" s="47">
        <f>IF(K$7&lt;='Algorithms &amp; Assumptions'!$C$3,INDEX(PLHIV!$H$10:$AB$249,MATCH($B174&amp;"Peds",PLHIV!$F$10:$F$249,0),MATCH(K$7,PLHIV!$H$9:$AC$9,0)),IF(FORECAST(K$7,H174:J174,H$7:J$7)&gt;0,FORECAST(K$7,H174:J174,H$7:J$7),0))</f>
        <v>3000</v>
      </c>
      <c r="L174" s="47">
        <f>IF(L$7&lt;='Algorithms &amp; Assumptions'!$C$3,INDEX(PLHIV!$H$10:$AB$249,MATCH($B174&amp;"Peds",PLHIV!$F$10:$F$249,0),MATCH(L$7,PLHIV!$H$9:$AC$9,0)),IF(FORECAST(L$7,I174:K174,I$7:K$7)&gt;0,FORECAST(L$7,I174:K174,I$7:K$7),0))</f>
        <v>2800</v>
      </c>
      <c r="M174" s="47">
        <f>IF(M$7&lt;='Algorithms &amp; Assumptions'!$C$3,INDEX(PLHIV!$H$10:$AB$249,MATCH($B174&amp;"Peds",PLHIV!$F$10:$F$249,0),MATCH(M$7,PLHIV!$H$9:$AC$9,0)),IF(FORECAST(M$7,J174:L174,J$7:L$7)&gt;0,FORECAST(M$7,J174:L174,J$7:L$7),0))</f>
        <v>2600</v>
      </c>
      <c r="N174" s="47">
        <f>IF(N$7&lt;='Algorithms &amp; Assumptions'!$C$3,INDEX(PLHIV!$H$10:$AB$249,MATCH($B174&amp;"Peds",PLHIV!$F$10:$F$249,0),MATCH(N$7,PLHIV!$H$9:$AC$9,0)),IF(FORECAST(N$7,K174:M174,K$7:M$7)&gt;0,FORECAST(N$7,K174:M174,K$7:M$7),0))</f>
        <v>2400</v>
      </c>
      <c r="O174" s="47">
        <f>IF(O$7&lt;='Algorithms &amp; Assumptions'!$C$3,INDEX(PLHIV!$H$10:$AB$249,MATCH($B174&amp;"Peds",PLHIV!$F$10:$F$249,0),MATCH(O$7,PLHIV!$H$9:$AC$9,0)),IF(FORECAST(O$7,L174:N174,L$7:N$7)&gt;0,FORECAST(O$7,L174:N174,L$7:N$7),0))</f>
        <v>2300</v>
      </c>
      <c r="P174" s="47">
        <f>IF(P$7&lt;='Algorithms &amp; Assumptions'!$C$3,INDEX(PLHIV!$H$10:$AB$249,MATCH($B174&amp;"Peds",PLHIV!$F$10:$F$249,0),MATCH(P$7,PLHIV!$H$9:$AC$9,0)),IF(FORECAST(P$7,M174:O174,M$7:O$7)&gt;0,FORECAST(P$7,M174:O174,M$7:O$7),0))</f>
        <v>2133.3333333333139</v>
      </c>
      <c r="Q174" s="47">
        <f>IF(Q$7&lt;='Algorithms &amp; Assumptions'!$C$3,INDEX(PLHIV!$H$10:$AB$249,MATCH($B174&amp;"Peds",PLHIV!$F$10:$F$249,0),MATCH(Q$7,PLHIV!$H$9:$AC$9,0)),IF(FORECAST(Q$7,N174:P174,N$7:P$7)&gt;0,FORECAST(Q$7,N174:P174,N$7:P$7),0))</f>
        <v>2011.1111111110658</v>
      </c>
      <c r="R174" s="47">
        <f>IF(R$7&lt;='Algorithms &amp; Assumptions'!$C$3,INDEX(PLHIV!$H$10:$AB$249,MATCH($B174&amp;"Peds",PLHIV!$F$10:$F$249,0),MATCH(R$7,PLHIV!$H$9:$AC$9,0)),IF(FORECAST(R$7,O174:Q174,O$7:Q$7)&gt;0,FORECAST(R$7,O174:Q174,O$7:Q$7),0))</f>
        <v>1859.2592592591536</v>
      </c>
      <c r="S174" s="47">
        <f>IF(S$7&lt;='Algorithms &amp; Assumptions'!$C$3,INDEX(PLHIV!$H$10:$AB$249,MATCH($B174&amp;"Peds",PLHIV!$F$10:$F$249,0),MATCH(S$7,PLHIV!$H$9:$AC$9,0)),IF(FORECAST(S$7,P174:R174,P$7:R$7)&gt;0,FORECAST(S$7,P174:R174,P$7:R$7),0))</f>
        <v>1727.1604938270175</v>
      </c>
      <c r="T174" s="47">
        <f>IF(T$7&lt;='Algorithms &amp; Assumptions'!$C$3,INDEX(PLHIV!$H$10:$AB$249,MATCH($B174&amp;"Peds",PLHIV!$F$10:$F$249,0),MATCH(T$7,PLHIV!$H$9:$AC$9,0)),IF(FORECAST(T$7,Q174:S174,Q$7:S$7)&gt;0,FORECAST(T$7,Q174:S174,Q$7:S$7),0))</f>
        <v>1581.8930041150306</v>
      </c>
      <c r="U174" s="47">
        <f>IF(U$7&lt;='Algorithms &amp; Assumptions'!$C$3,INDEX(PLHIV!$H$10:$AB$249,MATCH($B174&amp;"Peds",PLHIV!$F$10:$F$249,0),MATCH(U$7,PLHIV!$H$9:$AC$9,0)),IF(FORECAST(U$7,R174:T174,R$7:T$7)&gt;0,FORECAST(U$7,R174:T174,R$7:T$7),0))</f>
        <v>1445.4046639229637</v>
      </c>
      <c r="V174" s="47">
        <f>IF(V$7&lt;='Algorithms &amp; Assumptions'!$C$3,INDEX(PLHIV!$H$10:$AB$249,MATCH($B174&amp;"Peds",PLHIV!$F$10:$F$249,0),MATCH(V$7,PLHIV!$H$9:$AC$9,0)),IF(FORECAST(V$7,S174:U174,S$7:U$7)&gt;0,FORECAST(V$7,S174:U174,S$7:U$7),0))</f>
        <v>1303.063557384361</v>
      </c>
      <c r="W174" s="47">
        <f>IF(W$7&lt;='Algorithms &amp; Assumptions'!$C$3,INDEX(PLHIV!$H$10:$AB$249,MATCH($B174&amp;"Peds",PLHIV!$F$10:$F$249,0),MATCH(W$7,PLHIV!$H$9:$AC$9,0)),IF(FORECAST(W$7,T174:V174,T$7:V$7)&gt;0,FORECAST(W$7,T174:V174,T$7:V$7),0))</f>
        <v>1164.6242950767628</v>
      </c>
    </row>
    <row r="175" spans="2:23" x14ac:dyDescent="0.35">
      <c r="B175" s="17" t="str">
        <f>Countries!B48</f>
        <v>Gambia</v>
      </c>
      <c r="C175" s="47">
        <f>IF(C$7&lt;='Algorithms &amp; Assumptions'!$C$3,INDEX(PLHIV!$H$10:$AB$249,MATCH($B175&amp;"Peds",PLHIV!$F$10:$F$249,0),MATCH(C$7,PLHIV!$H$9:$AC$9,0)),"N/A")</f>
        <v>2700</v>
      </c>
      <c r="D175" s="47">
        <f>IF(D$7&lt;='Algorithms &amp; Assumptions'!$C$3,INDEX(PLHIV!$H$10:$AB$249,MATCH($B175&amp;"Peds",PLHIV!$F$10:$F$249,0),MATCH(D$7,PLHIV!$H$9:$AC$9,0)),"N/A")</f>
        <v>2600</v>
      </c>
      <c r="E175" s="47">
        <f>IF(E$7&lt;='Algorithms &amp; Assumptions'!$C$3,INDEX(PLHIV!$H$10:$AB$249,MATCH($B175&amp;"Peds",PLHIV!$F$10:$F$249,0),MATCH(E$7,PLHIV!$H$9:$AC$9,0)),"N/A")</f>
        <v>2700</v>
      </c>
      <c r="F175" s="47">
        <f>IF(F$7&lt;='Algorithms &amp; Assumptions'!$C$3,INDEX(PLHIV!$H$10:$AB$249,MATCH($B175&amp;"Peds",PLHIV!$F$10:$F$249,0),MATCH(F$7,PLHIV!$H$9:$AC$9,0)),"N/A")</f>
        <v>2700</v>
      </c>
      <c r="G175" s="47">
        <f>IF(G$7&lt;='Algorithms &amp; Assumptions'!$C$3,INDEX(PLHIV!$H$10:$AB$249,MATCH($B175&amp;"Peds",PLHIV!$F$10:$F$249,0),MATCH(G$7,PLHIV!$H$9:$AC$9,0)),IF(FORECAST(G$7,D175:F175,D$7:F$7)&gt;0,FORECAST(G$7,D175:F175,D$7:F$7),0))</f>
        <v>2600</v>
      </c>
      <c r="H175" s="47">
        <f>IF(H$7&lt;='Algorithms &amp; Assumptions'!$C$3,INDEX(PLHIV!$H$10:$AB$249,MATCH($B175&amp;"Peds",PLHIV!$F$10:$F$249,0),MATCH(H$7,PLHIV!$H$9:$AC$9,0)),IF(FORECAST(H$7,E175:G175,E$7:G$7)&gt;0,FORECAST(H$7,E175:G175,E$7:G$7),0))</f>
        <v>2600</v>
      </c>
      <c r="I175" s="47">
        <f>IF(I$7&lt;='Algorithms &amp; Assumptions'!$C$3,INDEX(PLHIV!$H$10:$AB$249,MATCH($B175&amp;"Peds",PLHIV!$F$10:$F$249,0),MATCH(I$7,PLHIV!$H$9:$AC$9,0)),IF(FORECAST(I$7,F175:H175,F$7:H$7)&gt;0,FORECAST(I$7,F175:H175,F$7:H$7),0))</f>
        <v>2600</v>
      </c>
      <c r="J175" s="47">
        <f>IF(J$7&lt;='Algorithms &amp; Assumptions'!$C$3,INDEX(PLHIV!$H$10:$AB$249,MATCH($B175&amp;"Peds",PLHIV!$F$10:$F$249,0),MATCH(J$7,PLHIV!$H$9:$AC$9,0)),IF(FORECAST(J$7,G175:I175,G$7:I$7)&gt;0,FORECAST(J$7,G175:I175,G$7:I$7),0))</f>
        <v>2500</v>
      </c>
      <c r="K175" s="47">
        <f>IF(K$7&lt;='Algorithms &amp; Assumptions'!$C$3,INDEX(PLHIV!$H$10:$AB$249,MATCH($B175&amp;"Peds",PLHIV!$F$10:$F$249,0),MATCH(K$7,PLHIV!$H$9:$AC$9,0)),IF(FORECAST(K$7,H175:J175,H$7:J$7)&gt;0,FORECAST(K$7,H175:J175,H$7:J$7),0))</f>
        <v>2500</v>
      </c>
      <c r="L175" s="47">
        <f>IF(L$7&lt;='Algorithms &amp; Assumptions'!$C$3,INDEX(PLHIV!$H$10:$AB$249,MATCH($B175&amp;"Peds",PLHIV!$F$10:$F$249,0),MATCH(L$7,PLHIV!$H$9:$AC$9,0)),IF(FORECAST(L$7,I175:K175,I$7:K$7)&gt;0,FORECAST(L$7,I175:K175,I$7:K$7),0))</f>
        <v>2500</v>
      </c>
      <c r="M175" s="47">
        <f>IF(M$7&lt;='Algorithms &amp; Assumptions'!$C$3,INDEX(PLHIV!$H$10:$AB$249,MATCH($B175&amp;"Peds",PLHIV!$F$10:$F$249,0),MATCH(M$7,PLHIV!$H$9:$AC$9,0)),IF(FORECAST(M$7,J175:L175,J$7:L$7)&gt;0,FORECAST(M$7,J175:L175,J$7:L$7),0))</f>
        <v>2400</v>
      </c>
      <c r="N175" s="47">
        <f>IF(N$7&lt;='Algorithms &amp; Assumptions'!$C$3,INDEX(PLHIV!$H$10:$AB$249,MATCH($B175&amp;"Peds",PLHIV!$F$10:$F$249,0),MATCH(N$7,PLHIV!$H$9:$AC$9,0)),IF(FORECAST(N$7,K175:M175,K$7:M$7)&gt;0,FORECAST(N$7,K175:M175,K$7:M$7),0))</f>
        <v>2300</v>
      </c>
      <c r="O175" s="47">
        <f>IF(O$7&lt;='Algorithms &amp; Assumptions'!$C$3,INDEX(PLHIV!$H$10:$AB$249,MATCH($B175&amp;"Peds",PLHIV!$F$10:$F$249,0),MATCH(O$7,PLHIV!$H$9:$AC$9,0)),IF(FORECAST(O$7,L175:N175,L$7:N$7)&gt;0,FORECAST(O$7,L175:N175,L$7:N$7),0))</f>
        <v>2200</v>
      </c>
      <c r="P175" s="47">
        <f>IF(P$7&lt;='Algorithms &amp; Assumptions'!$C$3,INDEX(PLHIV!$H$10:$AB$249,MATCH($B175&amp;"Peds",PLHIV!$F$10:$F$249,0),MATCH(P$7,PLHIV!$H$9:$AC$9,0)),IF(FORECAST(P$7,M175:O175,M$7:O$7)&gt;0,FORECAST(P$7,M175:O175,M$7:O$7),0))</f>
        <v>2100</v>
      </c>
      <c r="Q175" s="47">
        <f>IF(Q$7&lt;='Algorithms &amp; Assumptions'!$C$3,INDEX(PLHIV!$H$10:$AB$249,MATCH($B175&amp;"Peds",PLHIV!$F$10:$F$249,0),MATCH(Q$7,PLHIV!$H$9:$AC$9,0)),IF(FORECAST(Q$7,N175:P175,N$7:P$7)&gt;0,FORECAST(Q$7,N175:P175,N$7:P$7),0))</f>
        <v>2000</v>
      </c>
      <c r="R175" s="47">
        <f>IF(R$7&lt;='Algorithms &amp; Assumptions'!$C$3,INDEX(PLHIV!$H$10:$AB$249,MATCH($B175&amp;"Peds",PLHIV!$F$10:$F$249,0),MATCH(R$7,PLHIV!$H$9:$AC$9,0)),IF(FORECAST(R$7,O175:Q175,O$7:Q$7)&gt;0,FORECAST(R$7,O175:Q175,O$7:Q$7),0))</f>
        <v>1900</v>
      </c>
      <c r="S175" s="47">
        <f>IF(S$7&lt;='Algorithms &amp; Assumptions'!$C$3,INDEX(PLHIV!$H$10:$AB$249,MATCH($B175&amp;"Peds",PLHIV!$F$10:$F$249,0),MATCH(S$7,PLHIV!$H$9:$AC$9,0)),IF(FORECAST(S$7,P175:R175,P$7:R$7)&gt;0,FORECAST(S$7,P175:R175,P$7:R$7),0))</f>
        <v>1800</v>
      </c>
      <c r="T175" s="47">
        <f>IF(T$7&lt;='Algorithms &amp; Assumptions'!$C$3,INDEX(PLHIV!$H$10:$AB$249,MATCH($B175&amp;"Peds",PLHIV!$F$10:$F$249,0),MATCH(T$7,PLHIV!$H$9:$AC$9,0)),IF(FORECAST(T$7,Q175:S175,Q$7:S$7)&gt;0,FORECAST(T$7,Q175:S175,Q$7:S$7),0))</f>
        <v>1700</v>
      </c>
      <c r="U175" s="47">
        <f>IF(U$7&lt;='Algorithms &amp; Assumptions'!$C$3,INDEX(PLHIV!$H$10:$AB$249,MATCH($B175&amp;"Peds",PLHIV!$F$10:$F$249,0),MATCH(U$7,PLHIV!$H$9:$AC$9,0)),IF(FORECAST(U$7,R175:T175,R$7:T$7)&gt;0,FORECAST(U$7,R175:T175,R$7:T$7),0))</f>
        <v>1600</v>
      </c>
      <c r="V175" s="47">
        <f>IF(V$7&lt;='Algorithms &amp; Assumptions'!$C$3,INDEX(PLHIV!$H$10:$AB$249,MATCH($B175&amp;"Peds",PLHIV!$F$10:$F$249,0),MATCH(V$7,PLHIV!$H$9:$AC$9,0)),IF(FORECAST(V$7,S175:U175,S$7:U$7)&gt;0,FORECAST(V$7,S175:U175,S$7:U$7),0))</f>
        <v>1500</v>
      </c>
      <c r="W175" s="47">
        <f>IF(W$7&lt;='Algorithms &amp; Assumptions'!$C$3,INDEX(PLHIV!$H$10:$AB$249,MATCH($B175&amp;"Peds",PLHIV!$F$10:$F$249,0),MATCH(W$7,PLHIV!$H$9:$AC$9,0)),IF(FORECAST(W$7,T175:V175,T$7:V$7)&gt;0,FORECAST(W$7,T175:V175,T$7:V$7),0))</f>
        <v>1400</v>
      </c>
    </row>
    <row r="176" spans="2:23" x14ac:dyDescent="0.35">
      <c r="B176" s="17" t="str">
        <f>Countries!B49</f>
        <v>Georgia</v>
      </c>
      <c r="C176" s="47">
        <f>IF(C$7&lt;='Algorithms &amp; Assumptions'!$C$3,INDEX(PLHIV!$H$10:$AB$249,MATCH($B176&amp;"Peds",PLHIV!$F$10:$F$249,0),MATCH(C$7,PLHIV!$H$9:$AC$9,0)),"N/A")</f>
        <v>0</v>
      </c>
      <c r="D176" s="47">
        <f>IF(D$7&lt;='Algorithms &amp; Assumptions'!$C$3,INDEX(PLHIV!$H$10:$AB$249,MATCH($B176&amp;"Peds",PLHIV!$F$10:$F$249,0),MATCH(D$7,PLHIV!$H$9:$AC$9,0)),"N/A")</f>
        <v>0</v>
      </c>
      <c r="E176" s="47">
        <f>IF(E$7&lt;='Algorithms &amp; Assumptions'!$C$3,INDEX(PLHIV!$H$10:$AB$249,MATCH($B176&amp;"Peds",PLHIV!$F$10:$F$249,0),MATCH(E$7,PLHIV!$H$9:$AC$9,0)),"N/A")</f>
        <v>0</v>
      </c>
      <c r="F176" s="47">
        <f>IF(F$7&lt;='Algorithms &amp; Assumptions'!$C$3,INDEX(PLHIV!$H$10:$AB$249,MATCH($B176&amp;"Peds",PLHIV!$F$10:$F$249,0),MATCH(F$7,PLHIV!$H$9:$AC$9,0)),"N/A")</f>
        <v>0</v>
      </c>
      <c r="G176" s="47">
        <f>IF(G$7&lt;='Algorithms &amp; Assumptions'!$C$3,INDEX(PLHIV!$H$10:$AB$249,MATCH($B176&amp;"Peds",PLHIV!$F$10:$F$249,0),MATCH(G$7,PLHIV!$H$9:$AC$9,0)),IF(FORECAST(G$7,D176:F176,D$7:F$7)&gt;0,FORECAST(G$7,D176:F176,D$7:F$7),0))</f>
        <v>0</v>
      </c>
      <c r="H176" s="47">
        <f>IF(H$7&lt;='Algorithms &amp; Assumptions'!$C$3,INDEX(PLHIV!$H$10:$AB$249,MATCH($B176&amp;"Peds",PLHIV!$F$10:$F$249,0),MATCH(H$7,PLHIV!$H$9:$AC$9,0)),IF(FORECAST(H$7,E176:G176,E$7:G$7)&gt;0,FORECAST(H$7,E176:G176,E$7:G$7),0))</f>
        <v>0</v>
      </c>
      <c r="I176" s="47">
        <f>IF(I$7&lt;='Algorithms &amp; Assumptions'!$C$3,INDEX(PLHIV!$H$10:$AB$249,MATCH($B176&amp;"Peds",PLHIV!$F$10:$F$249,0),MATCH(I$7,PLHIV!$H$9:$AC$9,0)),IF(FORECAST(I$7,F176:H176,F$7:H$7)&gt;0,FORECAST(I$7,F176:H176,F$7:H$7),0))</f>
        <v>0</v>
      </c>
      <c r="J176" s="47">
        <f>IF(J$7&lt;='Algorithms &amp; Assumptions'!$C$3,INDEX(PLHIV!$H$10:$AB$249,MATCH($B176&amp;"Peds",PLHIV!$F$10:$F$249,0),MATCH(J$7,PLHIV!$H$9:$AC$9,0)),IF(FORECAST(J$7,G176:I176,G$7:I$7)&gt;0,FORECAST(J$7,G176:I176,G$7:I$7),0))</f>
        <v>0</v>
      </c>
      <c r="K176" s="47">
        <f>IF(K$7&lt;='Algorithms &amp; Assumptions'!$C$3,INDEX(PLHIV!$H$10:$AB$249,MATCH($B176&amp;"Peds",PLHIV!$F$10:$F$249,0),MATCH(K$7,PLHIV!$H$9:$AC$9,0)),IF(FORECAST(K$7,H176:J176,H$7:J$7)&gt;0,FORECAST(K$7,H176:J176,H$7:J$7),0))</f>
        <v>0</v>
      </c>
      <c r="L176" s="47">
        <f>IF(L$7&lt;='Algorithms &amp; Assumptions'!$C$3,INDEX(PLHIV!$H$10:$AB$249,MATCH($B176&amp;"Peds",PLHIV!$F$10:$F$249,0),MATCH(L$7,PLHIV!$H$9:$AC$9,0)),IF(FORECAST(L$7,I176:K176,I$7:K$7)&gt;0,FORECAST(L$7,I176:K176,I$7:K$7),0))</f>
        <v>0</v>
      </c>
      <c r="M176" s="47">
        <f>IF(M$7&lt;='Algorithms &amp; Assumptions'!$C$3,INDEX(PLHIV!$H$10:$AB$249,MATCH($B176&amp;"Peds",PLHIV!$F$10:$F$249,0),MATCH(M$7,PLHIV!$H$9:$AC$9,0)),IF(FORECAST(M$7,J176:L176,J$7:L$7)&gt;0,FORECAST(M$7,J176:L176,J$7:L$7),0))</f>
        <v>0</v>
      </c>
      <c r="N176" s="47">
        <f>IF(N$7&lt;='Algorithms &amp; Assumptions'!$C$3,INDEX(PLHIV!$H$10:$AB$249,MATCH($B176&amp;"Peds",PLHIV!$F$10:$F$249,0),MATCH(N$7,PLHIV!$H$9:$AC$9,0)),IF(FORECAST(N$7,K176:M176,K$7:M$7)&gt;0,FORECAST(N$7,K176:M176,K$7:M$7),0))</f>
        <v>0</v>
      </c>
      <c r="O176" s="47">
        <f>IF(O$7&lt;='Algorithms &amp; Assumptions'!$C$3,INDEX(PLHIV!$H$10:$AB$249,MATCH($B176&amp;"Peds",PLHIV!$F$10:$F$249,0),MATCH(O$7,PLHIV!$H$9:$AC$9,0)),IF(FORECAST(O$7,L176:N176,L$7:N$7)&gt;0,FORECAST(O$7,L176:N176,L$7:N$7),0))</f>
        <v>0</v>
      </c>
      <c r="P176" s="47">
        <f>IF(P$7&lt;='Algorithms &amp; Assumptions'!$C$3,INDEX(PLHIV!$H$10:$AB$249,MATCH($B176&amp;"Peds",PLHIV!$F$10:$F$249,0),MATCH(P$7,PLHIV!$H$9:$AC$9,0)),IF(FORECAST(P$7,M176:O176,M$7:O$7)&gt;0,FORECAST(P$7,M176:O176,M$7:O$7),0))</f>
        <v>0</v>
      </c>
      <c r="Q176" s="47">
        <f>IF(Q$7&lt;='Algorithms &amp; Assumptions'!$C$3,INDEX(PLHIV!$H$10:$AB$249,MATCH($B176&amp;"Peds",PLHIV!$F$10:$F$249,0),MATCH(Q$7,PLHIV!$H$9:$AC$9,0)),IF(FORECAST(Q$7,N176:P176,N$7:P$7)&gt;0,FORECAST(Q$7,N176:P176,N$7:P$7),0))</f>
        <v>0</v>
      </c>
      <c r="R176" s="47">
        <f>IF(R$7&lt;='Algorithms &amp; Assumptions'!$C$3,INDEX(PLHIV!$H$10:$AB$249,MATCH($B176&amp;"Peds",PLHIV!$F$10:$F$249,0),MATCH(R$7,PLHIV!$H$9:$AC$9,0)),IF(FORECAST(R$7,O176:Q176,O$7:Q$7)&gt;0,FORECAST(R$7,O176:Q176,O$7:Q$7),0))</f>
        <v>0</v>
      </c>
      <c r="S176" s="47">
        <f>IF(S$7&lt;='Algorithms &amp; Assumptions'!$C$3,INDEX(PLHIV!$H$10:$AB$249,MATCH($B176&amp;"Peds",PLHIV!$F$10:$F$249,0),MATCH(S$7,PLHIV!$H$9:$AC$9,0)),IF(FORECAST(S$7,P176:R176,P$7:R$7)&gt;0,FORECAST(S$7,P176:R176,P$7:R$7),0))</f>
        <v>0</v>
      </c>
      <c r="T176" s="47">
        <f>IF(T$7&lt;='Algorithms &amp; Assumptions'!$C$3,INDEX(PLHIV!$H$10:$AB$249,MATCH($B176&amp;"Peds",PLHIV!$F$10:$F$249,0),MATCH(T$7,PLHIV!$H$9:$AC$9,0)),IF(FORECAST(T$7,Q176:S176,Q$7:S$7)&gt;0,FORECAST(T$7,Q176:S176,Q$7:S$7),0))</f>
        <v>0</v>
      </c>
      <c r="U176" s="47">
        <f>IF(U$7&lt;='Algorithms &amp; Assumptions'!$C$3,INDEX(PLHIV!$H$10:$AB$249,MATCH($B176&amp;"Peds",PLHIV!$F$10:$F$249,0),MATCH(U$7,PLHIV!$H$9:$AC$9,0)),IF(FORECAST(U$7,R176:T176,R$7:T$7)&gt;0,FORECAST(U$7,R176:T176,R$7:T$7),0))</f>
        <v>0</v>
      </c>
      <c r="V176" s="47">
        <f>IF(V$7&lt;='Algorithms &amp; Assumptions'!$C$3,INDEX(PLHIV!$H$10:$AB$249,MATCH($B176&amp;"Peds",PLHIV!$F$10:$F$249,0),MATCH(V$7,PLHIV!$H$9:$AC$9,0)),IF(FORECAST(V$7,S176:U176,S$7:U$7)&gt;0,FORECAST(V$7,S176:U176,S$7:U$7),0))</f>
        <v>0</v>
      </c>
      <c r="W176" s="47">
        <f>IF(W$7&lt;='Algorithms &amp; Assumptions'!$C$3,INDEX(PLHIV!$H$10:$AB$249,MATCH($B176&amp;"Peds",PLHIV!$F$10:$F$249,0),MATCH(W$7,PLHIV!$H$9:$AC$9,0)),IF(FORECAST(W$7,T176:V176,T$7:V$7)&gt;0,FORECAST(W$7,T176:V176,T$7:V$7),0))</f>
        <v>0</v>
      </c>
    </row>
    <row r="177" spans="2:23" x14ac:dyDescent="0.35">
      <c r="B177" s="17" t="str">
        <f>Countries!B50</f>
        <v>Ghana</v>
      </c>
      <c r="C177" s="47">
        <f>IF(C$7&lt;='Algorithms &amp; Assumptions'!$C$3,INDEX(PLHIV!$H$10:$AB$249,MATCH($B177&amp;"Peds",PLHIV!$F$10:$F$249,0),MATCH(C$7,PLHIV!$H$9:$AC$9,0)),"N/A")</f>
        <v>40000</v>
      </c>
      <c r="D177" s="47">
        <f>IF(D$7&lt;='Algorithms &amp; Assumptions'!$C$3,INDEX(PLHIV!$H$10:$AB$249,MATCH($B177&amp;"Peds",PLHIV!$F$10:$F$249,0),MATCH(D$7,PLHIV!$H$9:$AC$9,0)),"N/A")</f>
        <v>39000</v>
      </c>
      <c r="E177" s="47">
        <f>IF(E$7&lt;='Algorithms &amp; Assumptions'!$C$3,INDEX(PLHIV!$H$10:$AB$249,MATCH($B177&amp;"Peds",PLHIV!$F$10:$F$249,0),MATCH(E$7,PLHIV!$H$9:$AC$9,0)),"N/A")</f>
        <v>37000</v>
      </c>
      <c r="F177" s="47">
        <f>IF(F$7&lt;='Algorithms &amp; Assumptions'!$C$3,INDEX(PLHIV!$H$10:$AB$249,MATCH($B177&amp;"Peds",PLHIV!$F$10:$F$249,0),MATCH(F$7,PLHIV!$H$9:$AC$9,0)),"N/A")</f>
        <v>36000</v>
      </c>
      <c r="G177" s="47">
        <f>IF(G$7&lt;='Algorithms &amp; Assumptions'!$C$3,INDEX(PLHIV!$H$10:$AB$249,MATCH($B177&amp;"Peds",PLHIV!$F$10:$F$249,0),MATCH(G$7,PLHIV!$H$9:$AC$9,0)),IF(FORECAST(G$7,D177:F177,D$7:F$7)&gt;0,FORECAST(G$7,D177:F177,D$7:F$7),0))</f>
        <v>35000</v>
      </c>
      <c r="H177" s="47">
        <f>IF(H$7&lt;='Algorithms &amp; Assumptions'!$C$3,INDEX(PLHIV!$H$10:$AB$249,MATCH($B177&amp;"Peds",PLHIV!$F$10:$F$249,0),MATCH(H$7,PLHIV!$H$9:$AC$9,0)),IF(FORECAST(H$7,E177:G177,E$7:G$7)&gt;0,FORECAST(H$7,E177:G177,E$7:G$7),0))</f>
        <v>34000</v>
      </c>
      <c r="I177" s="47">
        <f>IF(I$7&lt;='Algorithms &amp; Assumptions'!$C$3,INDEX(PLHIV!$H$10:$AB$249,MATCH($B177&amp;"Peds",PLHIV!$F$10:$F$249,0),MATCH(I$7,PLHIV!$H$9:$AC$9,0)),IF(FORECAST(I$7,F177:H177,F$7:H$7)&gt;0,FORECAST(I$7,F177:H177,F$7:H$7),0))</f>
        <v>33000</v>
      </c>
      <c r="J177" s="47">
        <f>IF(J$7&lt;='Algorithms &amp; Assumptions'!$C$3,INDEX(PLHIV!$H$10:$AB$249,MATCH($B177&amp;"Peds",PLHIV!$F$10:$F$249,0),MATCH(J$7,PLHIV!$H$9:$AC$9,0)),IF(FORECAST(J$7,G177:I177,G$7:I$7)&gt;0,FORECAST(J$7,G177:I177,G$7:I$7),0))</f>
        <v>31000</v>
      </c>
      <c r="K177" s="47">
        <f>IF(K$7&lt;='Algorithms &amp; Assumptions'!$C$3,INDEX(PLHIV!$H$10:$AB$249,MATCH($B177&amp;"Peds",PLHIV!$F$10:$F$249,0),MATCH(K$7,PLHIV!$H$9:$AC$9,0)),IF(FORECAST(K$7,H177:J177,H$7:J$7)&gt;0,FORECAST(K$7,H177:J177,H$7:J$7),0))</f>
        <v>30000</v>
      </c>
      <c r="L177" s="47">
        <f>IF(L$7&lt;='Algorithms &amp; Assumptions'!$C$3,INDEX(PLHIV!$H$10:$AB$249,MATCH($B177&amp;"Peds",PLHIV!$F$10:$F$249,0),MATCH(L$7,PLHIV!$H$9:$AC$9,0)),IF(FORECAST(L$7,I177:K177,I$7:K$7)&gt;0,FORECAST(L$7,I177:K177,I$7:K$7),0))</f>
        <v>29000</v>
      </c>
      <c r="M177" s="47">
        <f>IF(M$7&lt;='Algorithms &amp; Assumptions'!$C$3,INDEX(PLHIV!$H$10:$AB$249,MATCH($B177&amp;"Peds",PLHIV!$F$10:$F$249,0),MATCH(M$7,PLHIV!$H$9:$AC$9,0)),IF(FORECAST(M$7,J177:L177,J$7:L$7)&gt;0,FORECAST(M$7,J177:L177,J$7:L$7),0))</f>
        <v>27000</v>
      </c>
      <c r="N177" s="47">
        <f>IF(N$7&lt;='Algorithms &amp; Assumptions'!$C$3,INDEX(PLHIV!$H$10:$AB$249,MATCH($B177&amp;"Peds",PLHIV!$F$10:$F$249,0),MATCH(N$7,PLHIV!$H$9:$AC$9,0)),IF(FORECAST(N$7,K177:M177,K$7:M$7)&gt;0,FORECAST(N$7,K177:M177,K$7:M$7),0))</f>
        <v>26000</v>
      </c>
      <c r="O177" s="47">
        <f>IF(O$7&lt;='Algorithms &amp; Assumptions'!$C$3,INDEX(PLHIV!$H$10:$AB$249,MATCH($B177&amp;"Peds",PLHIV!$F$10:$F$249,0),MATCH(O$7,PLHIV!$H$9:$AC$9,0)),IF(FORECAST(O$7,L177:N177,L$7:N$7)&gt;0,FORECAST(O$7,L177:N177,L$7:N$7),0))</f>
        <v>25000</v>
      </c>
      <c r="P177" s="47">
        <f>IF(P$7&lt;='Algorithms &amp; Assumptions'!$C$3,INDEX(PLHIV!$H$10:$AB$249,MATCH($B177&amp;"Peds",PLHIV!$F$10:$F$249,0),MATCH(P$7,PLHIV!$H$9:$AC$9,0)),IF(FORECAST(P$7,M177:O177,M$7:O$7)&gt;0,FORECAST(P$7,M177:O177,M$7:O$7),0))</f>
        <v>24000</v>
      </c>
      <c r="Q177" s="47">
        <f>IF(Q$7&lt;='Algorithms &amp; Assumptions'!$C$3,INDEX(PLHIV!$H$10:$AB$249,MATCH($B177&amp;"Peds",PLHIV!$F$10:$F$249,0),MATCH(Q$7,PLHIV!$H$9:$AC$9,0)),IF(FORECAST(Q$7,N177:P177,N$7:P$7)&gt;0,FORECAST(Q$7,N177:P177,N$7:P$7),0))</f>
        <v>23000</v>
      </c>
      <c r="R177" s="47">
        <f>IF(R$7&lt;='Algorithms &amp; Assumptions'!$C$3,INDEX(PLHIV!$H$10:$AB$249,MATCH($B177&amp;"Peds",PLHIV!$F$10:$F$249,0),MATCH(R$7,PLHIV!$H$9:$AC$9,0)),IF(FORECAST(R$7,O177:Q177,O$7:Q$7)&gt;0,FORECAST(R$7,O177:Q177,O$7:Q$7),0))</f>
        <v>22000</v>
      </c>
      <c r="S177" s="47">
        <f>IF(S$7&lt;='Algorithms &amp; Assumptions'!$C$3,INDEX(PLHIV!$H$10:$AB$249,MATCH($B177&amp;"Peds",PLHIV!$F$10:$F$249,0),MATCH(S$7,PLHIV!$H$9:$AC$9,0)),IF(FORECAST(S$7,P177:R177,P$7:R$7)&gt;0,FORECAST(S$7,P177:R177,P$7:R$7),0))</f>
        <v>21000</v>
      </c>
      <c r="T177" s="47">
        <f>IF(T$7&lt;='Algorithms &amp; Assumptions'!$C$3,INDEX(PLHIV!$H$10:$AB$249,MATCH($B177&amp;"Peds",PLHIV!$F$10:$F$249,0),MATCH(T$7,PLHIV!$H$9:$AC$9,0)),IF(FORECAST(T$7,Q177:S177,Q$7:S$7)&gt;0,FORECAST(T$7,Q177:S177,Q$7:S$7),0))</f>
        <v>20000</v>
      </c>
      <c r="U177" s="47">
        <f>IF(U$7&lt;='Algorithms &amp; Assumptions'!$C$3,INDEX(PLHIV!$H$10:$AB$249,MATCH($B177&amp;"Peds",PLHIV!$F$10:$F$249,0),MATCH(U$7,PLHIV!$H$9:$AC$9,0)),IF(FORECAST(U$7,R177:T177,R$7:T$7)&gt;0,FORECAST(U$7,R177:T177,R$7:T$7),0))</f>
        <v>19000</v>
      </c>
      <c r="V177" s="47">
        <f>IF(V$7&lt;='Algorithms &amp; Assumptions'!$C$3,INDEX(PLHIV!$H$10:$AB$249,MATCH($B177&amp;"Peds",PLHIV!$F$10:$F$249,0),MATCH(V$7,PLHIV!$H$9:$AC$9,0)),IF(FORECAST(V$7,S177:U177,S$7:U$7)&gt;0,FORECAST(V$7,S177:U177,S$7:U$7),0))</f>
        <v>18000</v>
      </c>
      <c r="W177" s="47">
        <f>IF(W$7&lt;='Algorithms &amp; Assumptions'!$C$3,INDEX(PLHIV!$H$10:$AB$249,MATCH($B177&amp;"Peds",PLHIV!$F$10:$F$249,0),MATCH(W$7,PLHIV!$H$9:$AC$9,0)),IF(FORECAST(W$7,T177:V177,T$7:V$7)&gt;0,FORECAST(W$7,T177:V177,T$7:V$7),0))</f>
        <v>17000</v>
      </c>
    </row>
    <row r="178" spans="2:23" x14ac:dyDescent="0.35">
      <c r="B178" s="17" t="str">
        <f>Countries!B51</f>
        <v>Guatemala</v>
      </c>
      <c r="C178" s="47">
        <f>IF(C$7&lt;='Algorithms &amp; Assumptions'!$C$3,INDEX(PLHIV!$H$10:$AB$249,MATCH($B178&amp;"Peds",PLHIV!$F$10:$F$249,0),MATCH(C$7,PLHIV!$H$9:$AC$9,0)),"N/A")</f>
        <v>3200</v>
      </c>
      <c r="D178" s="47">
        <f>IF(D$7&lt;='Algorithms &amp; Assumptions'!$C$3,INDEX(PLHIV!$H$10:$AB$249,MATCH($B178&amp;"Peds",PLHIV!$F$10:$F$249,0),MATCH(D$7,PLHIV!$H$9:$AC$9,0)),"N/A")</f>
        <v>3100</v>
      </c>
      <c r="E178" s="47">
        <f>IF(E$7&lt;='Algorithms &amp; Assumptions'!$C$3,INDEX(PLHIV!$H$10:$AB$249,MATCH($B178&amp;"Peds",PLHIV!$F$10:$F$249,0),MATCH(E$7,PLHIV!$H$9:$AC$9,0)),"N/A")</f>
        <v>2900</v>
      </c>
      <c r="F178" s="47">
        <f>IF(F$7&lt;='Algorithms &amp; Assumptions'!$C$3,INDEX(PLHIV!$H$10:$AB$249,MATCH($B178&amp;"Peds",PLHIV!$F$10:$F$249,0),MATCH(F$7,PLHIV!$H$9:$AC$9,0)),"N/A")</f>
        <v>2800</v>
      </c>
      <c r="G178" s="47">
        <f>IF(G$7&lt;='Algorithms &amp; Assumptions'!$C$3,INDEX(PLHIV!$H$10:$AB$249,MATCH($B178&amp;"Peds",PLHIV!$F$10:$F$249,0),MATCH(G$7,PLHIV!$H$9:$AC$9,0)),IF(FORECAST(G$7,D178:F178,D$7:F$7)&gt;0,FORECAST(G$7,D178:F178,D$7:F$7),0))</f>
        <v>2600</v>
      </c>
      <c r="H178" s="47">
        <f>IF(H$7&lt;='Algorithms &amp; Assumptions'!$C$3,INDEX(PLHIV!$H$10:$AB$249,MATCH($B178&amp;"Peds",PLHIV!$F$10:$F$249,0),MATCH(H$7,PLHIV!$H$9:$AC$9,0)),IF(FORECAST(H$7,E178:G178,E$7:G$7)&gt;0,FORECAST(H$7,E178:G178,E$7:G$7),0))</f>
        <v>2500</v>
      </c>
      <c r="I178" s="47">
        <f>IF(I$7&lt;='Algorithms &amp; Assumptions'!$C$3,INDEX(PLHIV!$H$10:$AB$249,MATCH($B178&amp;"Peds",PLHIV!$F$10:$F$249,0),MATCH(I$7,PLHIV!$H$9:$AC$9,0)),IF(FORECAST(I$7,F178:H178,F$7:H$7)&gt;0,FORECAST(I$7,F178:H178,F$7:H$7),0))</f>
        <v>2400</v>
      </c>
      <c r="J178" s="47">
        <f>IF(J$7&lt;='Algorithms &amp; Assumptions'!$C$3,INDEX(PLHIV!$H$10:$AB$249,MATCH($B178&amp;"Peds",PLHIV!$F$10:$F$249,0),MATCH(J$7,PLHIV!$H$9:$AC$9,0)),IF(FORECAST(J$7,G178:I178,G$7:I$7)&gt;0,FORECAST(J$7,G178:I178,G$7:I$7),0))</f>
        <v>2300</v>
      </c>
      <c r="K178" s="47">
        <f>IF(K$7&lt;='Algorithms &amp; Assumptions'!$C$3,INDEX(PLHIV!$H$10:$AB$249,MATCH($B178&amp;"Peds",PLHIV!$F$10:$F$249,0),MATCH(K$7,PLHIV!$H$9:$AC$9,0)),IF(FORECAST(K$7,H178:J178,H$7:J$7)&gt;0,FORECAST(K$7,H178:J178,H$7:J$7),0))</f>
        <v>2200</v>
      </c>
      <c r="L178" s="47">
        <f>IF(L$7&lt;='Algorithms &amp; Assumptions'!$C$3,INDEX(PLHIV!$H$10:$AB$249,MATCH($B178&amp;"Peds",PLHIV!$F$10:$F$249,0),MATCH(L$7,PLHIV!$H$9:$AC$9,0)),IF(FORECAST(L$7,I178:K178,I$7:K$7)&gt;0,FORECAST(L$7,I178:K178,I$7:K$7),0))</f>
        <v>2000</v>
      </c>
      <c r="M178" s="47">
        <f>IF(M$7&lt;='Algorithms &amp; Assumptions'!$C$3,INDEX(PLHIV!$H$10:$AB$249,MATCH($B178&amp;"Peds",PLHIV!$F$10:$F$249,0),MATCH(M$7,PLHIV!$H$9:$AC$9,0)),IF(FORECAST(M$7,J178:L178,J$7:L$7)&gt;0,FORECAST(M$7,J178:L178,J$7:L$7),0))</f>
        <v>1900</v>
      </c>
      <c r="N178" s="47">
        <f>IF(N$7&lt;='Algorithms &amp; Assumptions'!$C$3,INDEX(PLHIV!$H$10:$AB$249,MATCH($B178&amp;"Peds",PLHIV!$F$10:$F$249,0),MATCH(N$7,PLHIV!$H$9:$AC$9,0)),IF(FORECAST(N$7,K178:M178,K$7:M$7)&gt;0,FORECAST(N$7,K178:M178,K$7:M$7),0))</f>
        <v>1800</v>
      </c>
      <c r="O178" s="47">
        <f>IF(O$7&lt;='Algorithms &amp; Assumptions'!$C$3,INDEX(PLHIV!$H$10:$AB$249,MATCH($B178&amp;"Peds",PLHIV!$F$10:$F$249,0),MATCH(O$7,PLHIV!$H$9:$AC$9,0)),IF(FORECAST(O$7,L178:N178,L$7:N$7)&gt;0,FORECAST(O$7,L178:N178,L$7:N$7),0))</f>
        <v>1700</v>
      </c>
      <c r="P178" s="47">
        <f>IF(P$7&lt;='Algorithms &amp; Assumptions'!$C$3,INDEX(PLHIV!$H$10:$AB$249,MATCH($B178&amp;"Peds",PLHIV!$F$10:$F$249,0),MATCH(P$7,PLHIV!$H$9:$AC$9,0)),IF(FORECAST(P$7,M178:O178,M$7:O$7)&gt;0,FORECAST(P$7,M178:O178,M$7:O$7),0))</f>
        <v>1600</v>
      </c>
      <c r="Q178" s="47">
        <f>IF(Q$7&lt;='Algorithms &amp; Assumptions'!$C$3,INDEX(PLHIV!$H$10:$AB$249,MATCH($B178&amp;"Peds",PLHIV!$F$10:$F$249,0),MATCH(Q$7,PLHIV!$H$9:$AC$9,0)),IF(FORECAST(Q$7,N178:P178,N$7:P$7)&gt;0,FORECAST(Q$7,N178:P178,N$7:P$7),0))</f>
        <v>1500</v>
      </c>
      <c r="R178" s="47">
        <f>IF(R$7&lt;='Algorithms &amp; Assumptions'!$C$3,INDEX(PLHIV!$H$10:$AB$249,MATCH($B178&amp;"Peds",PLHIV!$F$10:$F$249,0),MATCH(R$7,PLHIV!$H$9:$AC$9,0)),IF(FORECAST(R$7,O178:Q178,O$7:Q$7)&gt;0,FORECAST(R$7,O178:Q178,O$7:Q$7),0))</f>
        <v>1400</v>
      </c>
      <c r="S178" s="47">
        <f>IF(S$7&lt;='Algorithms &amp; Assumptions'!$C$3,INDEX(PLHIV!$H$10:$AB$249,MATCH($B178&amp;"Peds",PLHIV!$F$10:$F$249,0),MATCH(S$7,PLHIV!$H$9:$AC$9,0)),IF(FORECAST(S$7,P178:R178,P$7:R$7)&gt;0,FORECAST(S$7,P178:R178,P$7:R$7),0))</f>
        <v>1300</v>
      </c>
      <c r="T178" s="47">
        <f>IF(T$7&lt;='Algorithms &amp; Assumptions'!$C$3,INDEX(PLHIV!$H$10:$AB$249,MATCH($B178&amp;"Peds",PLHIV!$F$10:$F$249,0),MATCH(T$7,PLHIV!$H$9:$AC$9,0)),IF(FORECAST(T$7,Q178:S178,Q$7:S$7)&gt;0,FORECAST(T$7,Q178:S178,Q$7:S$7),0))</f>
        <v>1200</v>
      </c>
      <c r="U178" s="47">
        <f>IF(U$7&lt;='Algorithms &amp; Assumptions'!$C$3,INDEX(PLHIV!$H$10:$AB$249,MATCH($B178&amp;"Peds",PLHIV!$F$10:$F$249,0),MATCH(U$7,PLHIV!$H$9:$AC$9,0)),IF(FORECAST(U$7,R178:T178,R$7:T$7)&gt;0,FORECAST(U$7,R178:T178,R$7:T$7),0))</f>
        <v>1100</v>
      </c>
      <c r="V178" s="47">
        <f>IF(V$7&lt;='Algorithms &amp; Assumptions'!$C$3,INDEX(PLHIV!$H$10:$AB$249,MATCH($B178&amp;"Peds",PLHIV!$F$10:$F$249,0),MATCH(V$7,PLHIV!$H$9:$AC$9,0)),IF(FORECAST(V$7,S178:U178,S$7:U$7)&gt;0,FORECAST(V$7,S178:U178,S$7:U$7),0))</f>
        <v>1000</v>
      </c>
      <c r="W178" s="47">
        <f>IF(W$7&lt;='Algorithms &amp; Assumptions'!$C$3,INDEX(PLHIV!$H$10:$AB$249,MATCH($B178&amp;"Peds",PLHIV!$F$10:$F$249,0),MATCH(W$7,PLHIV!$H$9:$AC$9,0)),IF(FORECAST(W$7,T178:V178,T$7:V$7)&gt;0,FORECAST(W$7,T178:V178,T$7:V$7),0))</f>
        <v>900</v>
      </c>
    </row>
    <row r="179" spans="2:23" x14ac:dyDescent="0.35">
      <c r="B179" s="17" t="str">
        <f>Countries!B52</f>
        <v>Guinea</v>
      </c>
      <c r="C179" s="47">
        <f>IF(C$7&lt;='Algorithms &amp; Assumptions'!$C$3,INDEX(PLHIV!$H$10:$AB$249,MATCH($B179&amp;"Peds",PLHIV!$F$10:$F$249,0),MATCH(C$7,PLHIV!$H$9:$AC$9,0)),"N/A")</f>
        <v>12000</v>
      </c>
      <c r="D179" s="47">
        <f>IF(D$7&lt;='Algorithms &amp; Assumptions'!$C$3,INDEX(PLHIV!$H$10:$AB$249,MATCH($B179&amp;"Peds",PLHIV!$F$10:$F$249,0),MATCH(D$7,PLHIV!$H$9:$AC$9,0)),"N/A")</f>
        <v>12000</v>
      </c>
      <c r="E179" s="47">
        <f>IF(E$7&lt;='Algorithms &amp; Assumptions'!$C$3,INDEX(PLHIV!$H$10:$AB$249,MATCH($B179&amp;"Peds",PLHIV!$F$10:$F$249,0),MATCH(E$7,PLHIV!$H$9:$AC$9,0)),"N/A")</f>
        <v>12000</v>
      </c>
      <c r="F179" s="47">
        <f>IF(F$7&lt;='Algorithms &amp; Assumptions'!$C$3,INDEX(PLHIV!$H$10:$AB$249,MATCH($B179&amp;"Peds",PLHIV!$F$10:$F$249,0),MATCH(F$7,PLHIV!$H$9:$AC$9,0)),"N/A")</f>
        <v>11000</v>
      </c>
      <c r="G179" s="47">
        <f>IF(G$7&lt;='Algorithms &amp; Assumptions'!$C$3,INDEX(PLHIV!$H$10:$AB$249,MATCH($B179&amp;"Peds",PLHIV!$F$10:$F$249,0),MATCH(G$7,PLHIV!$H$9:$AC$9,0)),IF(FORECAST(G$7,D179:F179,D$7:F$7)&gt;0,FORECAST(G$7,D179:F179,D$7:F$7),0))</f>
        <v>12000</v>
      </c>
      <c r="H179" s="47">
        <f>IF(H$7&lt;='Algorithms &amp; Assumptions'!$C$3,INDEX(PLHIV!$H$10:$AB$249,MATCH($B179&amp;"Peds",PLHIV!$F$10:$F$249,0),MATCH(H$7,PLHIV!$H$9:$AC$9,0)),IF(FORECAST(H$7,E179:G179,E$7:G$7)&gt;0,FORECAST(H$7,E179:G179,E$7:G$7),0))</f>
        <v>12000</v>
      </c>
      <c r="I179" s="47">
        <f>IF(I$7&lt;='Algorithms &amp; Assumptions'!$C$3,INDEX(PLHIV!$H$10:$AB$249,MATCH($B179&amp;"Peds",PLHIV!$F$10:$F$249,0),MATCH(I$7,PLHIV!$H$9:$AC$9,0)),IF(FORECAST(I$7,F179:H179,F$7:H$7)&gt;0,FORECAST(I$7,F179:H179,F$7:H$7),0))</f>
        <v>12000</v>
      </c>
      <c r="J179" s="47">
        <f>IF(J$7&lt;='Algorithms &amp; Assumptions'!$C$3,INDEX(PLHIV!$H$10:$AB$249,MATCH($B179&amp;"Peds",PLHIV!$F$10:$F$249,0),MATCH(J$7,PLHIV!$H$9:$AC$9,0)),IF(FORECAST(J$7,G179:I179,G$7:I$7)&gt;0,FORECAST(J$7,G179:I179,G$7:I$7),0))</f>
        <v>13000</v>
      </c>
      <c r="K179" s="47">
        <f>IF(K$7&lt;='Algorithms &amp; Assumptions'!$C$3,INDEX(PLHIV!$H$10:$AB$249,MATCH($B179&amp;"Peds",PLHIV!$F$10:$F$249,0),MATCH(K$7,PLHIV!$H$9:$AC$9,0)),IF(FORECAST(K$7,H179:J179,H$7:J$7)&gt;0,FORECAST(K$7,H179:J179,H$7:J$7),0))</f>
        <v>13000</v>
      </c>
      <c r="L179" s="47">
        <f>IF(L$7&lt;='Algorithms &amp; Assumptions'!$C$3,INDEX(PLHIV!$H$10:$AB$249,MATCH($B179&amp;"Peds",PLHIV!$F$10:$F$249,0),MATCH(L$7,PLHIV!$H$9:$AC$9,0)),IF(FORECAST(L$7,I179:K179,I$7:K$7)&gt;0,FORECAST(L$7,I179:K179,I$7:K$7),0))</f>
        <v>12000</v>
      </c>
      <c r="M179" s="47">
        <f>IF(M$7&lt;='Algorithms &amp; Assumptions'!$C$3,INDEX(PLHIV!$H$10:$AB$249,MATCH($B179&amp;"Peds",PLHIV!$F$10:$F$249,0),MATCH(M$7,PLHIV!$H$9:$AC$9,0)),IF(FORECAST(M$7,J179:L179,J$7:L$7)&gt;0,FORECAST(M$7,J179:L179,J$7:L$7),0))</f>
        <v>12000</v>
      </c>
      <c r="N179" s="47">
        <f>IF(N$7&lt;='Algorithms &amp; Assumptions'!$C$3,INDEX(PLHIV!$H$10:$AB$249,MATCH($B179&amp;"Peds",PLHIV!$F$10:$F$249,0),MATCH(N$7,PLHIV!$H$9:$AC$9,0)),IF(FORECAST(N$7,K179:M179,K$7:M$7)&gt;0,FORECAST(N$7,K179:M179,K$7:M$7),0))</f>
        <v>12000</v>
      </c>
      <c r="O179" s="47">
        <f>IF(O$7&lt;='Algorithms &amp; Assumptions'!$C$3,INDEX(PLHIV!$H$10:$AB$249,MATCH($B179&amp;"Peds",PLHIV!$F$10:$F$249,0),MATCH(O$7,PLHIV!$H$9:$AC$9,0)),IF(FORECAST(O$7,L179:N179,L$7:N$7)&gt;0,FORECAST(O$7,L179:N179,L$7:N$7),0))</f>
        <v>11000</v>
      </c>
      <c r="P179" s="47">
        <f>IF(P$7&lt;='Algorithms &amp; Assumptions'!$C$3,INDEX(PLHIV!$H$10:$AB$249,MATCH($B179&amp;"Peds",PLHIV!$F$10:$F$249,0),MATCH(P$7,PLHIV!$H$9:$AC$9,0)),IF(FORECAST(P$7,M179:O179,M$7:O$7)&gt;0,FORECAST(P$7,M179:O179,M$7:O$7),0))</f>
        <v>10666.666666666628</v>
      </c>
      <c r="Q179" s="47">
        <f>IF(Q$7&lt;='Algorithms &amp; Assumptions'!$C$3,INDEX(PLHIV!$H$10:$AB$249,MATCH($B179&amp;"Peds",PLHIV!$F$10:$F$249,0),MATCH(Q$7,PLHIV!$H$9:$AC$9,0)),IF(FORECAST(Q$7,N179:P179,N$7:P$7)&gt;0,FORECAST(Q$7,N179:P179,N$7:P$7),0))</f>
        <v>9888.8888888887595</v>
      </c>
      <c r="R179" s="47">
        <f>IF(R$7&lt;='Algorithms &amp; Assumptions'!$C$3,INDEX(PLHIV!$H$10:$AB$249,MATCH($B179&amp;"Peds",PLHIV!$F$10:$F$249,0),MATCH(R$7,PLHIV!$H$9:$AC$9,0)),IF(FORECAST(R$7,O179:Q179,O$7:Q$7)&gt;0,FORECAST(R$7,O179:Q179,O$7:Q$7),0))</f>
        <v>9407.407407407416</v>
      </c>
      <c r="S179" s="47">
        <f>IF(S$7&lt;='Algorithms &amp; Assumptions'!$C$3,INDEX(PLHIV!$H$10:$AB$249,MATCH($B179&amp;"Peds",PLHIV!$F$10:$F$249,0),MATCH(S$7,PLHIV!$H$9:$AC$9,0)),IF(FORECAST(S$7,P179:R179,P$7:R$7)&gt;0,FORECAST(S$7,P179:R179,P$7:R$7),0))</f>
        <v>8728.3950617283117</v>
      </c>
      <c r="T179" s="47">
        <f>IF(T$7&lt;='Algorithms &amp; Assumptions'!$C$3,INDEX(PLHIV!$H$10:$AB$249,MATCH($B179&amp;"Peds",PLHIV!$F$10:$F$249,0),MATCH(T$7,PLHIV!$H$9:$AC$9,0)),IF(FORECAST(T$7,Q179:S179,Q$7:S$7)&gt;0,FORECAST(T$7,Q179:S179,Q$7:S$7),0))</f>
        <v>8181.0699588477146</v>
      </c>
      <c r="U179" s="47">
        <f>IF(U$7&lt;='Algorithms &amp; Assumptions'!$C$3,INDEX(PLHIV!$H$10:$AB$249,MATCH($B179&amp;"Peds",PLHIV!$F$10:$F$249,0),MATCH(U$7,PLHIV!$H$9:$AC$9,0)),IF(FORECAST(U$7,R179:T179,R$7:T$7)&gt;0,FORECAST(U$7,R179:T179,R$7:T$7),0))</f>
        <v>7545.9533607680351</v>
      </c>
      <c r="V179" s="47">
        <f>IF(V$7&lt;='Algorithms &amp; Assumptions'!$C$3,INDEX(PLHIV!$H$10:$AB$249,MATCH($B179&amp;"Peds",PLHIV!$F$10:$F$249,0),MATCH(V$7,PLHIV!$H$9:$AC$9,0)),IF(FORECAST(V$7,S179:U179,S$7:U$7)&gt;0,FORECAST(V$7,S179:U179,S$7:U$7),0))</f>
        <v>6969.3644261541776</v>
      </c>
      <c r="W179" s="47">
        <f>IF(W$7&lt;='Algorithms &amp; Assumptions'!$C$3,INDEX(PLHIV!$H$10:$AB$249,MATCH($B179&amp;"Peds",PLHIV!$F$10:$F$249,0),MATCH(W$7,PLHIV!$H$9:$AC$9,0)),IF(FORECAST(W$7,T179:V179,T$7:V$7)&gt;0,FORECAST(W$7,T179:V179,T$7:V$7),0))</f>
        <v>6353.7570492296945</v>
      </c>
    </row>
    <row r="180" spans="2:23" x14ac:dyDescent="0.35">
      <c r="B180" s="17" t="str">
        <f>Countries!B53</f>
        <v>Guinea Bissau</v>
      </c>
      <c r="C180" s="47">
        <f>IF(C$7&lt;='Algorithms &amp; Assumptions'!$C$3,INDEX(PLHIV!$H$10:$AB$249,MATCH($B180&amp;"Peds",PLHIV!$F$10:$F$249,0),MATCH(C$7,PLHIV!$H$9:$AC$9,0)),"N/A")</f>
        <v>4500</v>
      </c>
      <c r="D180" s="47">
        <f>IF(D$7&lt;='Algorithms &amp; Assumptions'!$C$3,INDEX(PLHIV!$H$10:$AB$249,MATCH($B180&amp;"Peds",PLHIV!$F$10:$F$249,0),MATCH(D$7,PLHIV!$H$9:$AC$9,0)),"N/A")</f>
        <v>4400</v>
      </c>
      <c r="E180" s="47">
        <f>IF(E$7&lt;='Algorithms &amp; Assumptions'!$C$3,INDEX(PLHIV!$H$10:$AB$249,MATCH($B180&amp;"Peds",PLHIV!$F$10:$F$249,0),MATCH(E$7,PLHIV!$H$9:$AC$9,0)),"N/A")</f>
        <v>4300</v>
      </c>
      <c r="F180" s="47">
        <f>IF(F$7&lt;='Algorithms &amp; Assumptions'!$C$3,INDEX(PLHIV!$H$10:$AB$249,MATCH($B180&amp;"Peds",PLHIV!$F$10:$F$249,0),MATCH(F$7,PLHIV!$H$9:$AC$9,0)),"N/A")</f>
        <v>4100</v>
      </c>
      <c r="G180" s="47">
        <f>IF(G$7&lt;='Algorithms &amp; Assumptions'!$C$3,INDEX(PLHIV!$H$10:$AB$249,MATCH($B180&amp;"Peds",PLHIV!$F$10:$F$249,0),MATCH(G$7,PLHIV!$H$9:$AC$9,0)),IF(FORECAST(G$7,D180:F180,D$7:F$7)&gt;0,FORECAST(G$7,D180:F180,D$7:F$7),0))</f>
        <v>3800</v>
      </c>
      <c r="H180" s="47">
        <f>IF(H$7&lt;='Algorithms &amp; Assumptions'!$C$3,INDEX(PLHIV!$H$10:$AB$249,MATCH($B180&amp;"Peds",PLHIV!$F$10:$F$249,0),MATCH(H$7,PLHIV!$H$9:$AC$9,0)),IF(FORECAST(H$7,E180:G180,E$7:G$7)&gt;0,FORECAST(H$7,E180:G180,E$7:G$7),0))</f>
        <v>3500</v>
      </c>
      <c r="I180" s="47">
        <f>IF(I$7&lt;='Algorithms &amp; Assumptions'!$C$3,INDEX(PLHIV!$H$10:$AB$249,MATCH($B180&amp;"Peds",PLHIV!$F$10:$F$249,0),MATCH(I$7,PLHIV!$H$9:$AC$9,0)),IF(FORECAST(I$7,F180:H180,F$7:H$7)&gt;0,FORECAST(I$7,F180:H180,F$7:H$7),0))</f>
        <v>3400</v>
      </c>
      <c r="J180" s="47">
        <f>IF(J$7&lt;='Algorithms &amp; Assumptions'!$C$3,INDEX(PLHIV!$H$10:$AB$249,MATCH($B180&amp;"Peds",PLHIV!$F$10:$F$249,0),MATCH(J$7,PLHIV!$H$9:$AC$9,0)),IF(FORECAST(J$7,G180:I180,G$7:I$7)&gt;0,FORECAST(J$7,G180:I180,G$7:I$7),0))</f>
        <v>3200</v>
      </c>
      <c r="K180" s="47">
        <f>IF(K$7&lt;='Algorithms &amp; Assumptions'!$C$3,INDEX(PLHIV!$H$10:$AB$249,MATCH($B180&amp;"Peds",PLHIV!$F$10:$F$249,0),MATCH(K$7,PLHIV!$H$9:$AC$9,0)),IF(FORECAST(K$7,H180:J180,H$7:J$7)&gt;0,FORECAST(K$7,H180:J180,H$7:J$7),0))</f>
        <v>3000</v>
      </c>
      <c r="L180" s="47">
        <f>IF(L$7&lt;='Algorithms &amp; Assumptions'!$C$3,INDEX(PLHIV!$H$10:$AB$249,MATCH($B180&amp;"Peds",PLHIV!$F$10:$F$249,0),MATCH(L$7,PLHIV!$H$9:$AC$9,0)),IF(FORECAST(L$7,I180:K180,I$7:K$7)&gt;0,FORECAST(L$7,I180:K180,I$7:K$7),0))</f>
        <v>2800</v>
      </c>
      <c r="M180" s="47">
        <f>IF(M$7&lt;='Algorithms &amp; Assumptions'!$C$3,INDEX(PLHIV!$H$10:$AB$249,MATCH($B180&amp;"Peds",PLHIV!$F$10:$F$249,0),MATCH(M$7,PLHIV!$H$9:$AC$9,0)),IF(FORECAST(M$7,J180:L180,J$7:L$7)&gt;0,FORECAST(M$7,J180:L180,J$7:L$7),0))</f>
        <v>2600</v>
      </c>
      <c r="N180" s="47">
        <f>IF(N$7&lt;='Algorithms &amp; Assumptions'!$C$3,INDEX(PLHIV!$H$10:$AB$249,MATCH($B180&amp;"Peds",PLHIV!$F$10:$F$249,0),MATCH(N$7,PLHIV!$H$9:$AC$9,0)),IF(FORECAST(N$7,K180:M180,K$7:M$7)&gt;0,FORECAST(N$7,K180:M180,K$7:M$7),0))</f>
        <v>2500</v>
      </c>
      <c r="O180" s="47">
        <f>IF(O$7&lt;='Algorithms &amp; Assumptions'!$C$3,INDEX(PLHIV!$H$10:$AB$249,MATCH($B180&amp;"Peds",PLHIV!$F$10:$F$249,0),MATCH(O$7,PLHIV!$H$9:$AC$9,0)),IF(FORECAST(O$7,L180:N180,L$7:N$7)&gt;0,FORECAST(O$7,L180:N180,L$7:N$7),0))</f>
        <v>2300</v>
      </c>
      <c r="P180" s="47">
        <f>IF(P$7&lt;='Algorithms &amp; Assumptions'!$C$3,INDEX(PLHIV!$H$10:$AB$249,MATCH($B180&amp;"Peds",PLHIV!$F$10:$F$249,0),MATCH(P$7,PLHIV!$H$9:$AC$9,0)),IF(FORECAST(P$7,M180:O180,M$7:O$7)&gt;0,FORECAST(P$7,M180:O180,M$7:O$7),0))</f>
        <v>2166.6666666666861</v>
      </c>
      <c r="Q180" s="47">
        <f>IF(Q$7&lt;='Algorithms &amp; Assumptions'!$C$3,INDEX(PLHIV!$H$10:$AB$249,MATCH($B180&amp;"Peds",PLHIV!$F$10:$F$249,0),MATCH(Q$7,PLHIV!$H$9:$AC$9,0)),IF(FORECAST(Q$7,N180:P180,N$7:P$7)&gt;0,FORECAST(Q$7,N180:P180,N$7:P$7),0))</f>
        <v>1988.8888888889342</v>
      </c>
      <c r="R180" s="47">
        <f>IF(R$7&lt;='Algorithms &amp; Assumptions'!$C$3,INDEX(PLHIV!$H$10:$AB$249,MATCH($B180&amp;"Peds",PLHIV!$F$10:$F$249,0),MATCH(R$7,PLHIV!$H$9:$AC$9,0)),IF(FORECAST(R$7,O180:Q180,O$7:Q$7)&gt;0,FORECAST(R$7,O180:Q180,O$7:Q$7),0))</f>
        <v>1840.7407407408464</v>
      </c>
      <c r="S180" s="47">
        <f>IF(S$7&lt;='Algorithms &amp; Assumptions'!$C$3,INDEX(PLHIV!$H$10:$AB$249,MATCH($B180&amp;"Peds",PLHIV!$F$10:$F$249,0),MATCH(S$7,PLHIV!$H$9:$AC$9,0)),IF(FORECAST(S$7,P180:R180,P$7:R$7)&gt;0,FORECAST(S$7,P180:R180,P$7:R$7),0))</f>
        <v>1672.8395061729825</v>
      </c>
      <c r="T180" s="47">
        <f>IF(T$7&lt;='Algorithms &amp; Assumptions'!$C$3,INDEX(PLHIV!$H$10:$AB$249,MATCH($B180&amp;"Peds",PLHIV!$F$10:$F$249,0),MATCH(T$7,PLHIV!$H$9:$AC$9,0)),IF(FORECAST(T$7,Q180:S180,Q$7:S$7)&gt;0,FORECAST(T$7,Q180:S180,Q$7:S$7),0))</f>
        <v>1518.1069958849694</v>
      </c>
      <c r="U180" s="47">
        <f>IF(U$7&lt;='Algorithms &amp; Assumptions'!$C$3,INDEX(PLHIV!$H$10:$AB$249,MATCH($B180&amp;"Peds",PLHIV!$F$10:$F$249,0),MATCH(U$7,PLHIV!$H$9:$AC$9,0)),IF(FORECAST(U$7,R180:T180,R$7:T$7)&gt;0,FORECAST(U$7,R180:T180,R$7:T$7),0))</f>
        <v>1354.5953360770363</v>
      </c>
      <c r="V180" s="47">
        <f>IF(V$7&lt;='Algorithms &amp; Assumptions'!$C$3,INDEX(PLHIV!$H$10:$AB$249,MATCH($B180&amp;"Peds",PLHIV!$F$10:$F$249,0),MATCH(V$7,PLHIV!$H$9:$AC$9,0)),IF(FORECAST(V$7,S180:U180,S$7:U$7)&gt;0,FORECAST(V$7,S180:U180,S$7:U$7),0))</f>
        <v>1196.936442615639</v>
      </c>
      <c r="W180" s="47">
        <f>IF(W$7&lt;='Algorithms &amp; Assumptions'!$C$3,INDEX(PLHIV!$H$10:$AB$249,MATCH($B180&amp;"Peds",PLHIV!$F$10:$F$249,0),MATCH(W$7,PLHIV!$H$9:$AC$9,0)),IF(FORECAST(W$7,T180:V180,T$7:V$7)&gt;0,FORECAST(W$7,T180:V180,T$7:V$7),0))</f>
        <v>1035.3757049232372</v>
      </c>
    </row>
    <row r="181" spans="2:23" x14ac:dyDescent="0.35">
      <c r="B181" s="17" t="str">
        <f>Countries!B54</f>
        <v>Guyana</v>
      </c>
      <c r="C181" s="47">
        <f>IF(C$7&lt;='Algorithms &amp; Assumptions'!$C$3,INDEX(PLHIV!$H$10:$AB$249,MATCH($B181&amp;"Peds",PLHIV!$F$10:$F$249,0),MATCH(C$7,PLHIV!$H$9:$AC$9,0)),"N/A")</f>
        <v>500</v>
      </c>
      <c r="D181" s="47">
        <f>IF(D$7&lt;='Algorithms &amp; Assumptions'!$C$3,INDEX(PLHIV!$H$10:$AB$249,MATCH($B181&amp;"Peds",PLHIV!$F$10:$F$249,0),MATCH(D$7,PLHIV!$H$9:$AC$9,0)),"N/A")</f>
        <v>500</v>
      </c>
      <c r="E181" s="47">
        <f>IF(E$7&lt;='Algorithms &amp; Assumptions'!$C$3,INDEX(PLHIV!$H$10:$AB$249,MATCH($B181&amp;"Peds",PLHIV!$F$10:$F$249,0),MATCH(E$7,PLHIV!$H$9:$AC$9,0)),"N/A")</f>
        <v>500</v>
      </c>
      <c r="F181" s="47">
        <f>IF(F$7&lt;='Algorithms &amp; Assumptions'!$C$3,INDEX(PLHIV!$H$10:$AB$249,MATCH($B181&amp;"Peds",PLHIV!$F$10:$F$249,0),MATCH(F$7,PLHIV!$H$9:$AC$9,0)),"N/A")</f>
        <v>500</v>
      </c>
      <c r="G181" s="47">
        <f>IF(G$7&lt;='Algorithms &amp; Assumptions'!$C$3,INDEX(PLHIV!$H$10:$AB$249,MATCH($B181&amp;"Peds",PLHIV!$F$10:$F$249,0),MATCH(G$7,PLHIV!$H$9:$AC$9,0)),IF(FORECAST(G$7,D181:F181,D$7:F$7)&gt;0,FORECAST(G$7,D181:F181,D$7:F$7),0))</f>
        <v>500</v>
      </c>
      <c r="H181" s="47">
        <f>IF(H$7&lt;='Algorithms &amp; Assumptions'!$C$3,INDEX(PLHIV!$H$10:$AB$249,MATCH($B181&amp;"Peds",PLHIV!$F$10:$F$249,0),MATCH(H$7,PLHIV!$H$9:$AC$9,0)),IF(FORECAST(H$7,E181:G181,E$7:G$7)&gt;0,FORECAST(H$7,E181:G181,E$7:G$7),0))</f>
        <v>500</v>
      </c>
      <c r="I181" s="47">
        <f>IF(I$7&lt;='Algorithms &amp; Assumptions'!$C$3,INDEX(PLHIV!$H$10:$AB$249,MATCH($B181&amp;"Peds",PLHIV!$F$10:$F$249,0),MATCH(I$7,PLHIV!$H$9:$AC$9,0)),IF(FORECAST(I$7,F181:H181,F$7:H$7)&gt;0,FORECAST(I$7,F181:H181,F$7:H$7),0))</f>
        <v>500</v>
      </c>
      <c r="J181" s="47">
        <f>IF(J$7&lt;='Algorithms &amp; Assumptions'!$C$3,INDEX(PLHIV!$H$10:$AB$249,MATCH($B181&amp;"Peds",PLHIV!$F$10:$F$249,0),MATCH(J$7,PLHIV!$H$9:$AC$9,0)),IF(FORECAST(J$7,G181:I181,G$7:I$7)&gt;0,FORECAST(J$7,G181:I181,G$7:I$7),0))</f>
        <v>500</v>
      </c>
      <c r="K181" s="47">
        <f>IF(K$7&lt;='Algorithms &amp; Assumptions'!$C$3,INDEX(PLHIV!$H$10:$AB$249,MATCH($B181&amp;"Peds",PLHIV!$F$10:$F$249,0),MATCH(K$7,PLHIV!$H$9:$AC$9,0)),IF(FORECAST(K$7,H181:J181,H$7:J$7)&gt;0,FORECAST(K$7,H181:J181,H$7:J$7),0))</f>
        <v>500</v>
      </c>
      <c r="L181" s="47">
        <f>IF(L$7&lt;='Algorithms &amp; Assumptions'!$C$3,INDEX(PLHIV!$H$10:$AB$249,MATCH($B181&amp;"Peds",PLHIV!$F$10:$F$249,0),MATCH(L$7,PLHIV!$H$9:$AC$9,0)),IF(FORECAST(L$7,I181:K181,I$7:K$7)&gt;0,FORECAST(L$7,I181:K181,I$7:K$7),0))</f>
        <v>500</v>
      </c>
      <c r="M181" s="47">
        <f>IF(M$7&lt;='Algorithms &amp; Assumptions'!$C$3,INDEX(PLHIV!$H$10:$AB$249,MATCH($B181&amp;"Peds",PLHIV!$F$10:$F$249,0),MATCH(M$7,PLHIV!$H$9:$AC$9,0)),IF(FORECAST(M$7,J181:L181,J$7:L$7)&gt;0,FORECAST(M$7,J181:L181,J$7:L$7),0))</f>
        <v>500</v>
      </c>
      <c r="N181" s="47">
        <f>IF(N$7&lt;='Algorithms &amp; Assumptions'!$C$3,INDEX(PLHIV!$H$10:$AB$249,MATCH($B181&amp;"Peds",PLHIV!$F$10:$F$249,0),MATCH(N$7,PLHIV!$H$9:$AC$9,0)),IF(FORECAST(N$7,K181:M181,K$7:M$7)&gt;0,FORECAST(N$7,K181:M181,K$7:M$7),0))</f>
        <v>500</v>
      </c>
      <c r="O181" s="47">
        <f>IF(O$7&lt;='Algorithms &amp; Assumptions'!$C$3,INDEX(PLHIV!$H$10:$AB$249,MATCH($B181&amp;"Peds",PLHIV!$F$10:$F$249,0),MATCH(O$7,PLHIV!$H$9:$AC$9,0)),IF(FORECAST(O$7,L181:N181,L$7:N$7)&gt;0,FORECAST(O$7,L181:N181,L$7:N$7),0))</f>
        <v>500</v>
      </c>
      <c r="P181" s="47">
        <f>IF(P$7&lt;='Algorithms &amp; Assumptions'!$C$3,INDEX(PLHIV!$H$10:$AB$249,MATCH($B181&amp;"Peds",PLHIV!$F$10:$F$249,0),MATCH(P$7,PLHIV!$H$9:$AC$9,0)),IF(FORECAST(P$7,M181:O181,M$7:O$7)&gt;0,FORECAST(P$7,M181:O181,M$7:O$7),0))</f>
        <v>500</v>
      </c>
      <c r="Q181" s="47">
        <f>IF(Q$7&lt;='Algorithms &amp; Assumptions'!$C$3,INDEX(PLHIV!$H$10:$AB$249,MATCH($B181&amp;"Peds",PLHIV!$F$10:$F$249,0),MATCH(Q$7,PLHIV!$H$9:$AC$9,0)),IF(FORECAST(Q$7,N181:P181,N$7:P$7)&gt;0,FORECAST(Q$7,N181:P181,N$7:P$7),0))</f>
        <v>500</v>
      </c>
      <c r="R181" s="47">
        <f>IF(R$7&lt;='Algorithms &amp; Assumptions'!$C$3,INDEX(PLHIV!$H$10:$AB$249,MATCH($B181&amp;"Peds",PLHIV!$F$10:$F$249,0),MATCH(R$7,PLHIV!$H$9:$AC$9,0)),IF(FORECAST(R$7,O181:Q181,O$7:Q$7)&gt;0,FORECAST(R$7,O181:Q181,O$7:Q$7),0))</f>
        <v>500</v>
      </c>
      <c r="S181" s="47">
        <f>IF(S$7&lt;='Algorithms &amp; Assumptions'!$C$3,INDEX(PLHIV!$H$10:$AB$249,MATCH($B181&amp;"Peds",PLHIV!$F$10:$F$249,0),MATCH(S$7,PLHIV!$H$9:$AC$9,0)),IF(FORECAST(S$7,P181:R181,P$7:R$7)&gt;0,FORECAST(S$7,P181:R181,P$7:R$7),0))</f>
        <v>500</v>
      </c>
      <c r="T181" s="47">
        <f>IF(T$7&lt;='Algorithms &amp; Assumptions'!$C$3,INDEX(PLHIV!$H$10:$AB$249,MATCH($B181&amp;"Peds",PLHIV!$F$10:$F$249,0),MATCH(T$7,PLHIV!$H$9:$AC$9,0)),IF(FORECAST(T$7,Q181:S181,Q$7:S$7)&gt;0,FORECAST(T$7,Q181:S181,Q$7:S$7),0))</f>
        <v>500</v>
      </c>
      <c r="U181" s="47">
        <f>IF(U$7&lt;='Algorithms &amp; Assumptions'!$C$3,INDEX(PLHIV!$H$10:$AB$249,MATCH($B181&amp;"Peds",PLHIV!$F$10:$F$249,0),MATCH(U$7,PLHIV!$H$9:$AC$9,0)),IF(FORECAST(U$7,R181:T181,R$7:T$7)&gt;0,FORECAST(U$7,R181:T181,R$7:T$7),0))</f>
        <v>500</v>
      </c>
      <c r="V181" s="47">
        <f>IF(V$7&lt;='Algorithms &amp; Assumptions'!$C$3,INDEX(PLHIV!$H$10:$AB$249,MATCH($B181&amp;"Peds",PLHIV!$F$10:$F$249,0),MATCH(V$7,PLHIV!$H$9:$AC$9,0)),IF(FORECAST(V$7,S181:U181,S$7:U$7)&gt;0,FORECAST(V$7,S181:U181,S$7:U$7),0))</f>
        <v>500</v>
      </c>
      <c r="W181" s="47">
        <f>IF(W$7&lt;='Algorithms &amp; Assumptions'!$C$3,INDEX(PLHIV!$H$10:$AB$249,MATCH($B181&amp;"Peds",PLHIV!$F$10:$F$249,0),MATCH(W$7,PLHIV!$H$9:$AC$9,0)),IF(FORECAST(W$7,T181:V181,T$7:V$7)&gt;0,FORECAST(W$7,T181:V181,T$7:V$7),0))</f>
        <v>500</v>
      </c>
    </row>
    <row r="182" spans="2:23" x14ac:dyDescent="0.35">
      <c r="B182" s="17" t="str">
        <f>Countries!B55</f>
        <v>Haiti</v>
      </c>
      <c r="C182" s="47">
        <f>IF(C$7&lt;='Algorithms &amp; Assumptions'!$C$3,INDEX(PLHIV!$H$10:$AB$249,MATCH($B182&amp;"Peds",PLHIV!$F$10:$F$249,0),MATCH(C$7,PLHIV!$H$9:$AC$9,0)),"N/A")</f>
        <v>9700</v>
      </c>
      <c r="D182" s="47">
        <f>IF(D$7&lt;='Algorithms &amp; Assumptions'!$C$3,INDEX(PLHIV!$H$10:$AB$249,MATCH($B182&amp;"Peds",PLHIV!$F$10:$F$249,0),MATCH(D$7,PLHIV!$H$9:$AC$9,0)),"N/A")</f>
        <v>9100</v>
      </c>
      <c r="E182" s="47">
        <f>IF(E$7&lt;='Algorithms &amp; Assumptions'!$C$3,INDEX(PLHIV!$H$10:$AB$249,MATCH($B182&amp;"Peds",PLHIV!$F$10:$F$249,0),MATCH(E$7,PLHIV!$H$9:$AC$9,0)),"N/A")</f>
        <v>8300</v>
      </c>
      <c r="F182" s="47">
        <f>IF(F$7&lt;='Algorithms &amp; Assumptions'!$C$3,INDEX(PLHIV!$H$10:$AB$249,MATCH($B182&amp;"Peds",PLHIV!$F$10:$F$249,0),MATCH(F$7,PLHIV!$H$9:$AC$9,0)),"N/A")</f>
        <v>7800</v>
      </c>
      <c r="G182" s="47">
        <f>IF(G$7&lt;='Algorithms &amp; Assumptions'!$C$3,INDEX(PLHIV!$H$10:$AB$249,MATCH($B182&amp;"Peds",PLHIV!$F$10:$F$249,0),MATCH(G$7,PLHIV!$H$9:$AC$9,0)),IF(FORECAST(G$7,D182:F182,D$7:F$7)&gt;0,FORECAST(G$7,D182:F182,D$7:F$7),0))</f>
        <v>7400</v>
      </c>
      <c r="H182" s="47">
        <f>IF(H$7&lt;='Algorithms &amp; Assumptions'!$C$3,INDEX(PLHIV!$H$10:$AB$249,MATCH($B182&amp;"Peds",PLHIV!$F$10:$F$249,0),MATCH(H$7,PLHIV!$H$9:$AC$9,0)),IF(FORECAST(H$7,E182:G182,E$7:G$7)&gt;0,FORECAST(H$7,E182:G182,E$7:G$7),0))</f>
        <v>7100</v>
      </c>
      <c r="I182" s="47">
        <f>IF(I$7&lt;='Algorithms &amp; Assumptions'!$C$3,INDEX(PLHIV!$H$10:$AB$249,MATCH($B182&amp;"Peds",PLHIV!$F$10:$F$249,0),MATCH(I$7,PLHIV!$H$9:$AC$9,0)),IF(FORECAST(I$7,F182:H182,F$7:H$7)&gt;0,FORECAST(I$7,F182:H182,F$7:H$7),0))</f>
        <v>6900</v>
      </c>
      <c r="J182" s="47">
        <f>IF(J$7&lt;='Algorithms &amp; Assumptions'!$C$3,INDEX(PLHIV!$H$10:$AB$249,MATCH($B182&amp;"Peds",PLHIV!$F$10:$F$249,0),MATCH(J$7,PLHIV!$H$9:$AC$9,0)),IF(FORECAST(J$7,G182:I182,G$7:I$7)&gt;0,FORECAST(J$7,G182:I182,G$7:I$7),0))</f>
        <v>6600</v>
      </c>
      <c r="K182" s="47">
        <f>IF(K$7&lt;='Algorithms &amp; Assumptions'!$C$3,INDEX(PLHIV!$H$10:$AB$249,MATCH($B182&amp;"Peds",PLHIV!$F$10:$F$249,0),MATCH(K$7,PLHIV!$H$9:$AC$9,0)),IF(FORECAST(K$7,H182:J182,H$7:J$7)&gt;0,FORECAST(K$7,H182:J182,H$7:J$7),0))</f>
        <v>6300</v>
      </c>
      <c r="L182" s="47">
        <f>IF(L$7&lt;='Algorithms &amp; Assumptions'!$C$3,INDEX(PLHIV!$H$10:$AB$249,MATCH($B182&amp;"Peds",PLHIV!$F$10:$F$249,0),MATCH(L$7,PLHIV!$H$9:$AC$9,0)),IF(FORECAST(L$7,I182:K182,I$7:K$7)&gt;0,FORECAST(L$7,I182:K182,I$7:K$7),0))</f>
        <v>6200</v>
      </c>
      <c r="M182" s="47">
        <f>IF(M$7&lt;='Algorithms &amp; Assumptions'!$C$3,INDEX(PLHIV!$H$10:$AB$249,MATCH($B182&amp;"Peds",PLHIV!$F$10:$F$249,0),MATCH(M$7,PLHIV!$H$9:$AC$9,0)),IF(FORECAST(M$7,J182:L182,J$7:L$7)&gt;0,FORECAST(M$7,J182:L182,J$7:L$7),0))</f>
        <v>6200</v>
      </c>
      <c r="N182" s="47">
        <f>IF(N$7&lt;='Algorithms &amp; Assumptions'!$C$3,INDEX(PLHIV!$H$10:$AB$249,MATCH($B182&amp;"Peds",PLHIV!$F$10:$F$249,0),MATCH(N$7,PLHIV!$H$9:$AC$9,0)),IF(FORECAST(N$7,K182:M182,K$7:M$7)&gt;0,FORECAST(N$7,K182:M182,K$7:M$7),0))</f>
        <v>6300</v>
      </c>
      <c r="O182" s="47">
        <f>IF(O$7&lt;='Algorithms &amp; Assumptions'!$C$3,INDEX(PLHIV!$H$10:$AB$249,MATCH($B182&amp;"Peds",PLHIV!$F$10:$F$249,0),MATCH(O$7,PLHIV!$H$9:$AC$9,0)),IF(FORECAST(O$7,L182:N182,L$7:N$7)&gt;0,FORECAST(O$7,L182:N182,L$7:N$7),0))</f>
        <v>6500</v>
      </c>
      <c r="P182" s="47">
        <f>IF(P$7&lt;='Algorithms &amp; Assumptions'!$C$3,INDEX(PLHIV!$H$10:$AB$249,MATCH($B182&amp;"Peds",PLHIV!$F$10:$F$249,0),MATCH(P$7,PLHIV!$H$9:$AC$9,0)),IF(FORECAST(P$7,M182:O182,M$7:O$7)&gt;0,FORECAST(P$7,M182:O182,M$7:O$7),0))</f>
        <v>6633.3333333333139</v>
      </c>
      <c r="Q182" s="47">
        <f>IF(Q$7&lt;='Algorithms &amp; Assumptions'!$C$3,INDEX(PLHIV!$H$10:$AB$249,MATCH($B182&amp;"Peds",PLHIV!$F$10:$F$249,0),MATCH(Q$7,PLHIV!$H$9:$AC$9,0)),IF(FORECAST(Q$7,N182:P182,N$7:P$7)&gt;0,FORECAST(Q$7,N182:P182,N$7:P$7),0))</f>
        <v>6811.1111111110658</v>
      </c>
      <c r="R182" s="47">
        <f>IF(R$7&lt;='Algorithms &amp; Assumptions'!$C$3,INDEX(PLHIV!$H$10:$AB$249,MATCH($B182&amp;"Peds",PLHIV!$F$10:$F$249,0),MATCH(R$7,PLHIV!$H$9:$AC$9,0)),IF(FORECAST(R$7,O182:Q182,O$7:Q$7)&gt;0,FORECAST(R$7,O182:Q182,O$7:Q$7),0))</f>
        <v>6959.2592592591536</v>
      </c>
      <c r="S182" s="47">
        <f>IF(S$7&lt;='Algorithms &amp; Assumptions'!$C$3,INDEX(PLHIV!$H$10:$AB$249,MATCH($B182&amp;"Peds",PLHIV!$F$10:$F$249,0),MATCH(S$7,PLHIV!$H$9:$AC$9,0)),IF(FORECAST(S$7,P182:R182,P$7:R$7)&gt;0,FORECAST(S$7,P182:R182,P$7:R$7),0))</f>
        <v>7127.1604938270175</v>
      </c>
      <c r="T182" s="47">
        <f>IF(T$7&lt;='Algorithms &amp; Assumptions'!$C$3,INDEX(PLHIV!$H$10:$AB$249,MATCH($B182&amp;"Peds",PLHIV!$F$10:$F$249,0),MATCH(T$7,PLHIV!$H$9:$AC$9,0)),IF(FORECAST(T$7,Q182:S182,Q$7:S$7)&gt;0,FORECAST(T$7,Q182:S182,Q$7:S$7),0))</f>
        <v>7281.8930041150306</v>
      </c>
      <c r="U182" s="47">
        <f>IF(U$7&lt;='Algorithms &amp; Assumptions'!$C$3,INDEX(PLHIV!$H$10:$AB$249,MATCH($B182&amp;"Peds",PLHIV!$F$10:$F$249,0),MATCH(U$7,PLHIV!$H$9:$AC$9,0)),IF(FORECAST(U$7,R182:T182,R$7:T$7)&gt;0,FORECAST(U$7,R182:T182,R$7:T$7),0))</f>
        <v>7445.4046639229637</v>
      </c>
      <c r="V182" s="47">
        <f>IF(V$7&lt;='Algorithms &amp; Assumptions'!$C$3,INDEX(PLHIV!$H$10:$AB$249,MATCH($B182&amp;"Peds",PLHIV!$F$10:$F$249,0),MATCH(V$7,PLHIV!$H$9:$AC$9,0)),IF(FORECAST(V$7,S182:U182,S$7:U$7)&gt;0,FORECAST(V$7,S182:U182,S$7:U$7),0))</f>
        <v>7603.063557384361</v>
      </c>
      <c r="W182" s="47">
        <f>IF(W$7&lt;='Algorithms &amp; Assumptions'!$C$3,INDEX(PLHIV!$H$10:$AB$249,MATCH($B182&amp;"Peds",PLHIV!$F$10:$F$249,0),MATCH(W$7,PLHIV!$H$9:$AC$9,0)),IF(FORECAST(W$7,T182:V182,T$7:V$7)&gt;0,FORECAST(W$7,T182:V182,T$7:V$7),0))</f>
        <v>7764.6242950767628</v>
      </c>
    </row>
    <row r="183" spans="2:23" x14ac:dyDescent="0.35">
      <c r="B183" s="17" t="str">
        <f>Countries!B56</f>
        <v>Honduras</v>
      </c>
      <c r="C183" s="47">
        <f>IF(C$7&lt;='Algorithms &amp; Assumptions'!$C$3,INDEX(PLHIV!$H$10:$AB$249,MATCH($B183&amp;"Peds",PLHIV!$F$10:$F$249,0),MATCH(C$7,PLHIV!$H$9:$AC$9,0)),"N/A")</f>
        <v>2600</v>
      </c>
      <c r="D183" s="47">
        <f>IF(D$7&lt;='Algorithms &amp; Assumptions'!$C$3,INDEX(PLHIV!$H$10:$AB$249,MATCH($B183&amp;"Peds",PLHIV!$F$10:$F$249,0),MATCH(D$7,PLHIV!$H$9:$AC$9,0)),"N/A")</f>
        <v>2400</v>
      </c>
      <c r="E183" s="47">
        <f>IF(E$7&lt;='Algorithms &amp; Assumptions'!$C$3,INDEX(PLHIV!$H$10:$AB$249,MATCH($B183&amp;"Peds",PLHIV!$F$10:$F$249,0),MATCH(E$7,PLHIV!$H$9:$AC$9,0)),"N/A")</f>
        <v>2200</v>
      </c>
      <c r="F183" s="47">
        <f>IF(F$7&lt;='Algorithms &amp; Assumptions'!$C$3,INDEX(PLHIV!$H$10:$AB$249,MATCH($B183&amp;"Peds",PLHIV!$F$10:$F$249,0),MATCH(F$7,PLHIV!$H$9:$AC$9,0)),"N/A")</f>
        <v>2000</v>
      </c>
      <c r="G183" s="47">
        <f>IF(G$7&lt;='Algorithms &amp; Assumptions'!$C$3,INDEX(PLHIV!$H$10:$AB$249,MATCH($B183&amp;"Peds",PLHIV!$F$10:$F$249,0),MATCH(G$7,PLHIV!$H$9:$AC$9,0)),IF(FORECAST(G$7,D183:F183,D$7:F$7)&gt;0,FORECAST(G$7,D183:F183,D$7:F$7),0))</f>
        <v>1900</v>
      </c>
      <c r="H183" s="47">
        <f>IF(H$7&lt;='Algorithms &amp; Assumptions'!$C$3,INDEX(PLHIV!$H$10:$AB$249,MATCH($B183&amp;"Peds",PLHIV!$F$10:$F$249,0),MATCH(H$7,PLHIV!$H$9:$AC$9,0)),IF(FORECAST(H$7,E183:G183,E$7:G$7)&gt;0,FORECAST(H$7,E183:G183,E$7:G$7),0))</f>
        <v>1700</v>
      </c>
      <c r="I183" s="47">
        <f>IF(I$7&lt;='Algorithms &amp; Assumptions'!$C$3,INDEX(PLHIV!$H$10:$AB$249,MATCH($B183&amp;"Peds",PLHIV!$F$10:$F$249,0),MATCH(I$7,PLHIV!$H$9:$AC$9,0)),IF(FORECAST(I$7,F183:H183,F$7:H$7)&gt;0,FORECAST(I$7,F183:H183,F$7:H$7),0))</f>
        <v>1500</v>
      </c>
      <c r="J183" s="47">
        <f>IF(J$7&lt;='Algorithms &amp; Assumptions'!$C$3,INDEX(PLHIV!$H$10:$AB$249,MATCH($B183&amp;"Peds",PLHIV!$F$10:$F$249,0),MATCH(J$7,PLHIV!$H$9:$AC$9,0)),IF(FORECAST(J$7,G183:I183,G$7:I$7)&gt;0,FORECAST(J$7,G183:I183,G$7:I$7),0))</f>
        <v>1400</v>
      </c>
      <c r="K183" s="47">
        <f>IF(K$7&lt;='Algorithms &amp; Assumptions'!$C$3,INDEX(PLHIV!$H$10:$AB$249,MATCH($B183&amp;"Peds",PLHIV!$F$10:$F$249,0),MATCH(K$7,PLHIV!$H$9:$AC$9,0)),IF(FORECAST(K$7,H183:J183,H$7:J$7)&gt;0,FORECAST(K$7,H183:J183,H$7:J$7),0))</f>
        <v>1200</v>
      </c>
      <c r="L183" s="47">
        <f>IF(L$7&lt;='Algorithms &amp; Assumptions'!$C$3,INDEX(PLHIV!$H$10:$AB$249,MATCH($B183&amp;"Peds",PLHIV!$F$10:$F$249,0),MATCH(L$7,PLHIV!$H$9:$AC$9,0)),IF(FORECAST(L$7,I183:K183,I$7:K$7)&gt;0,FORECAST(L$7,I183:K183,I$7:K$7),0))</f>
        <v>1100</v>
      </c>
      <c r="M183" s="47">
        <f>IF(M$7&lt;='Algorithms &amp; Assumptions'!$C$3,INDEX(PLHIV!$H$10:$AB$249,MATCH($B183&amp;"Peds",PLHIV!$F$10:$F$249,0),MATCH(M$7,PLHIV!$H$9:$AC$9,0)),IF(FORECAST(M$7,J183:L183,J$7:L$7)&gt;0,FORECAST(M$7,J183:L183,J$7:L$7),0))</f>
        <v>1000</v>
      </c>
      <c r="N183" s="47">
        <f>IF(N$7&lt;='Algorithms &amp; Assumptions'!$C$3,INDEX(PLHIV!$H$10:$AB$249,MATCH($B183&amp;"Peds",PLHIV!$F$10:$F$249,0),MATCH(N$7,PLHIV!$H$9:$AC$9,0)),IF(FORECAST(N$7,K183:M183,K$7:M$7)&gt;0,FORECAST(N$7,K183:M183,K$7:M$7),0))</f>
        <v>1000</v>
      </c>
      <c r="O183" s="47">
        <f>IF(O$7&lt;='Algorithms &amp; Assumptions'!$C$3,INDEX(PLHIV!$H$10:$AB$249,MATCH($B183&amp;"Peds",PLHIV!$F$10:$F$249,0),MATCH(O$7,PLHIV!$H$9:$AC$9,0)),IF(FORECAST(O$7,L183:N183,L$7:N$7)&gt;0,FORECAST(O$7,L183:N183,L$7:N$7),0))</f>
        <v>1000</v>
      </c>
      <c r="P183" s="47">
        <f>IF(P$7&lt;='Algorithms &amp; Assumptions'!$C$3,INDEX(PLHIV!$H$10:$AB$249,MATCH($B183&amp;"Peds",PLHIV!$F$10:$F$249,0),MATCH(P$7,PLHIV!$H$9:$AC$9,0)),IF(FORECAST(P$7,M183:O183,M$7:O$7)&gt;0,FORECAST(P$7,M183:O183,M$7:O$7),0))</f>
        <v>1000</v>
      </c>
      <c r="Q183" s="47">
        <f>IF(Q$7&lt;='Algorithms &amp; Assumptions'!$C$3,INDEX(PLHIV!$H$10:$AB$249,MATCH($B183&amp;"Peds",PLHIV!$F$10:$F$249,0),MATCH(Q$7,PLHIV!$H$9:$AC$9,0)),IF(FORECAST(Q$7,N183:P183,N$7:P$7)&gt;0,FORECAST(Q$7,N183:P183,N$7:P$7),0))</f>
        <v>1000</v>
      </c>
      <c r="R183" s="47">
        <f>IF(R$7&lt;='Algorithms &amp; Assumptions'!$C$3,INDEX(PLHIV!$H$10:$AB$249,MATCH($B183&amp;"Peds",PLHIV!$F$10:$F$249,0),MATCH(R$7,PLHIV!$H$9:$AC$9,0)),IF(FORECAST(R$7,O183:Q183,O$7:Q$7)&gt;0,FORECAST(R$7,O183:Q183,O$7:Q$7),0))</f>
        <v>1000</v>
      </c>
      <c r="S183" s="47">
        <f>IF(S$7&lt;='Algorithms &amp; Assumptions'!$C$3,INDEX(PLHIV!$H$10:$AB$249,MATCH($B183&amp;"Peds",PLHIV!$F$10:$F$249,0),MATCH(S$7,PLHIV!$H$9:$AC$9,0)),IF(FORECAST(S$7,P183:R183,P$7:R$7)&gt;0,FORECAST(S$7,P183:R183,P$7:R$7),0))</f>
        <v>1000</v>
      </c>
      <c r="T183" s="47">
        <f>IF(T$7&lt;='Algorithms &amp; Assumptions'!$C$3,INDEX(PLHIV!$H$10:$AB$249,MATCH($B183&amp;"Peds",PLHIV!$F$10:$F$249,0),MATCH(T$7,PLHIV!$H$9:$AC$9,0)),IF(FORECAST(T$7,Q183:S183,Q$7:S$7)&gt;0,FORECAST(T$7,Q183:S183,Q$7:S$7),0))</f>
        <v>1000</v>
      </c>
      <c r="U183" s="47">
        <f>IF(U$7&lt;='Algorithms &amp; Assumptions'!$C$3,INDEX(PLHIV!$H$10:$AB$249,MATCH($B183&amp;"Peds",PLHIV!$F$10:$F$249,0),MATCH(U$7,PLHIV!$H$9:$AC$9,0)),IF(FORECAST(U$7,R183:T183,R$7:T$7)&gt;0,FORECAST(U$7,R183:T183,R$7:T$7),0))</f>
        <v>1000</v>
      </c>
      <c r="V183" s="47">
        <f>IF(V$7&lt;='Algorithms &amp; Assumptions'!$C$3,INDEX(PLHIV!$H$10:$AB$249,MATCH($B183&amp;"Peds",PLHIV!$F$10:$F$249,0),MATCH(V$7,PLHIV!$H$9:$AC$9,0)),IF(FORECAST(V$7,S183:U183,S$7:U$7)&gt;0,FORECAST(V$7,S183:U183,S$7:U$7),0))</f>
        <v>1000</v>
      </c>
      <c r="W183" s="47">
        <f>IF(W$7&lt;='Algorithms &amp; Assumptions'!$C$3,INDEX(PLHIV!$H$10:$AB$249,MATCH($B183&amp;"Peds",PLHIV!$F$10:$F$249,0),MATCH(W$7,PLHIV!$H$9:$AC$9,0)),IF(FORECAST(W$7,T183:V183,T$7:V$7)&gt;0,FORECAST(W$7,T183:V183,T$7:V$7),0))</f>
        <v>1000</v>
      </c>
    </row>
    <row r="184" spans="2:23" x14ac:dyDescent="0.35">
      <c r="B184" s="17" t="str">
        <f>Countries!B57</f>
        <v>India</v>
      </c>
      <c r="C184" s="47">
        <f>IF(C$7&lt;='Algorithms &amp; Assumptions'!$C$3,INDEX(PLHIV!$H$10:$AB$249,MATCH($B184&amp;"Peds",PLHIV!$F$10:$F$249,0),MATCH(C$7,PLHIV!$H$9:$AC$9,0)),"N/A")</f>
        <v>0</v>
      </c>
      <c r="D184" s="47">
        <f>IF(D$7&lt;='Algorithms &amp; Assumptions'!$C$3,INDEX(PLHIV!$H$10:$AB$249,MATCH($B184&amp;"Peds",PLHIV!$F$10:$F$249,0),MATCH(D$7,PLHIV!$H$9:$AC$9,0)),"N/A")</f>
        <v>0</v>
      </c>
      <c r="E184" s="47">
        <f>IF(E$7&lt;='Algorithms &amp; Assumptions'!$C$3,INDEX(PLHIV!$H$10:$AB$249,MATCH($B184&amp;"Peds",PLHIV!$F$10:$F$249,0),MATCH(E$7,PLHIV!$H$9:$AC$9,0)),"N/A")</f>
        <v>0</v>
      </c>
      <c r="F184" s="47">
        <f>IF(F$7&lt;='Algorithms &amp; Assumptions'!$C$3,INDEX(PLHIV!$H$10:$AB$249,MATCH($B184&amp;"Peds",PLHIV!$F$10:$F$249,0),MATCH(F$7,PLHIV!$H$9:$AC$9,0)),"N/A")</f>
        <v>0</v>
      </c>
      <c r="G184" s="47">
        <f>IF(G$7&lt;='Algorithms &amp; Assumptions'!$C$3,INDEX(PLHIV!$H$10:$AB$249,MATCH($B184&amp;"Peds",PLHIV!$F$10:$F$249,0),MATCH(G$7,PLHIV!$H$9:$AC$9,0)),IF(FORECAST(G$7,D184:F184,D$7:F$7)&gt;0,FORECAST(G$7,D184:F184,D$7:F$7),0))</f>
        <v>0</v>
      </c>
      <c r="H184" s="47">
        <f>IF(H$7&lt;='Algorithms &amp; Assumptions'!$C$3,INDEX(PLHIV!$H$10:$AB$249,MATCH($B184&amp;"Peds",PLHIV!$F$10:$F$249,0),MATCH(H$7,PLHIV!$H$9:$AC$9,0)),IF(FORECAST(H$7,E184:G184,E$7:G$7)&gt;0,FORECAST(H$7,E184:G184,E$7:G$7),0))</f>
        <v>0</v>
      </c>
      <c r="I184" s="47">
        <f>IF(I$7&lt;='Algorithms &amp; Assumptions'!$C$3,INDEX(PLHIV!$H$10:$AB$249,MATCH($B184&amp;"Peds",PLHIV!$F$10:$F$249,0),MATCH(I$7,PLHIV!$H$9:$AC$9,0)),IF(FORECAST(I$7,F184:H184,F$7:H$7)&gt;0,FORECAST(I$7,F184:H184,F$7:H$7),0))</f>
        <v>0</v>
      </c>
      <c r="J184" s="47">
        <f>IF(J$7&lt;='Algorithms &amp; Assumptions'!$C$3,INDEX(PLHIV!$H$10:$AB$249,MATCH($B184&amp;"Peds",PLHIV!$F$10:$F$249,0),MATCH(J$7,PLHIV!$H$9:$AC$9,0)),IF(FORECAST(J$7,G184:I184,G$7:I$7)&gt;0,FORECAST(J$7,G184:I184,G$7:I$7),0))</f>
        <v>0</v>
      </c>
      <c r="K184" s="47">
        <f>IF(K$7&lt;='Algorithms &amp; Assumptions'!$C$3,INDEX(PLHIV!$H$10:$AB$249,MATCH($B184&amp;"Peds",PLHIV!$F$10:$F$249,0),MATCH(K$7,PLHIV!$H$9:$AC$9,0)),IF(FORECAST(K$7,H184:J184,H$7:J$7)&gt;0,FORECAST(K$7,H184:J184,H$7:J$7),0))</f>
        <v>0</v>
      </c>
      <c r="L184" s="47">
        <f>IF(L$7&lt;='Algorithms &amp; Assumptions'!$C$3,INDEX(PLHIV!$H$10:$AB$249,MATCH($B184&amp;"Peds",PLHIV!$F$10:$F$249,0),MATCH(L$7,PLHIV!$H$9:$AC$9,0)),IF(FORECAST(L$7,I184:K184,I$7:K$7)&gt;0,FORECAST(L$7,I184:K184,I$7:K$7),0))</f>
        <v>0</v>
      </c>
      <c r="M184" s="47">
        <f>IF(M$7&lt;='Algorithms &amp; Assumptions'!$C$3,INDEX(PLHIV!$H$10:$AB$249,MATCH($B184&amp;"Peds",PLHIV!$F$10:$F$249,0),MATCH(M$7,PLHIV!$H$9:$AC$9,0)),IF(FORECAST(M$7,J184:L184,J$7:L$7)&gt;0,FORECAST(M$7,J184:L184,J$7:L$7),0))</f>
        <v>0</v>
      </c>
      <c r="N184" s="47">
        <f>IF(N$7&lt;='Algorithms &amp; Assumptions'!$C$3,INDEX(PLHIV!$H$10:$AB$249,MATCH($B184&amp;"Peds",PLHIV!$F$10:$F$249,0),MATCH(N$7,PLHIV!$H$9:$AC$9,0)),IF(FORECAST(N$7,K184:M184,K$7:M$7)&gt;0,FORECAST(N$7,K184:M184,K$7:M$7),0))</f>
        <v>0</v>
      </c>
      <c r="O184" s="47">
        <f>IF(O$7&lt;='Algorithms &amp; Assumptions'!$C$3,INDEX(PLHIV!$H$10:$AB$249,MATCH($B184&amp;"Peds",PLHIV!$F$10:$F$249,0),MATCH(O$7,PLHIV!$H$9:$AC$9,0)),IF(FORECAST(O$7,L184:N184,L$7:N$7)&gt;0,FORECAST(O$7,L184:N184,L$7:N$7),0))</f>
        <v>68000</v>
      </c>
      <c r="P184" s="47">
        <f>IF(P$7&lt;='Algorithms &amp; Assumptions'!$C$3,INDEX(PLHIV!$H$10:$AB$249,MATCH($B184&amp;"Peds",PLHIV!$F$10:$F$249,0),MATCH(P$7,PLHIV!$H$9:$AC$9,0)),IF(FORECAST(P$7,M184:O184,M$7:O$7)&gt;0,FORECAST(P$7,M184:O184,M$7:O$7),0))</f>
        <v>90666.666666671634</v>
      </c>
      <c r="Q184" s="47">
        <f>IF(Q$7&lt;='Algorithms &amp; Assumptions'!$C$3,INDEX(PLHIV!$H$10:$AB$249,MATCH($B184&amp;"Peds",PLHIV!$F$10:$F$249,0),MATCH(Q$7,PLHIV!$H$9:$AC$9,0)),IF(FORECAST(Q$7,N184:P184,N$7:P$7)&gt;0,FORECAST(Q$7,N184:P184,N$7:P$7),0))</f>
        <v>143555.55555556715</v>
      </c>
      <c r="R184" s="47">
        <f>IF(R$7&lt;='Algorithms &amp; Assumptions'!$C$3,INDEX(PLHIV!$H$10:$AB$249,MATCH($B184&amp;"Peds",PLHIV!$F$10:$F$249,0),MATCH(R$7,PLHIV!$H$9:$AC$9,0)),IF(FORECAST(R$7,O184:Q184,O$7:Q$7)&gt;0,FORECAST(R$7,O184:Q184,O$7:Q$7),0))</f>
        <v>176296.29629632831</v>
      </c>
      <c r="S184" s="47">
        <f>IF(S$7&lt;='Algorithms &amp; Assumptions'!$C$3,INDEX(PLHIV!$H$10:$AB$249,MATCH($B184&amp;"Peds",PLHIV!$F$10:$F$249,0),MATCH(S$7,PLHIV!$H$9:$AC$9,0)),IF(FORECAST(S$7,P184:R184,P$7:R$7)&gt;0,FORECAST(S$7,P184:R184,P$7:R$7),0))</f>
        <v>222469.1358025074</v>
      </c>
      <c r="T184" s="47">
        <f>IF(T$7&lt;='Algorithms &amp; Assumptions'!$C$3,INDEX(PLHIV!$H$10:$AB$249,MATCH($B184&amp;"Peds",PLHIV!$F$10:$F$249,0),MATCH(T$7,PLHIV!$H$9:$AC$9,0)),IF(FORECAST(T$7,Q184:S184,Q$7:S$7)&gt;0,FORECAST(T$7,Q184:S184,Q$7:S$7),0))</f>
        <v>259687.24279841781</v>
      </c>
      <c r="U184" s="47">
        <f>IF(U$7&lt;='Algorithms &amp; Assumptions'!$C$3,INDEX(PLHIV!$H$10:$AB$249,MATCH($B184&amp;"Peds",PLHIV!$F$10:$F$249,0),MATCH(U$7,PLHIV!$H$9:$AC$9,0)),IF(FORECAST(U$7,R184:T184,R$7:T$7)&gt;0,FORECAST(U$7,R184:T184,R$7:T$7),0))</f>
        <v>302875.17146784067</v>
      </c>
      <c r="V184" s="47">
        <f>IF(V$7&lt;='Algorithms &amp; Assumptions'!$C$3,INDEX(PLHIV!$H$10:$AB$249,MATCH($B184&amp;"Peds",PLHIV!$F$10:$F$249,0),MATCH(V$7,PLHIV!$H$9:$AC$9,0)),IF(FORECAST(V$7,S184:U184,S$7:U$7)&gt;0,FORECAST(V$7,S184:U184,S$7:U$7),0))</f>
        <v>342083.21902158856</v>
      </c>
      <c r="W184" s="47">
        <f>IF(W$7&lt;='Algorithms &amp; Assumptions'!$C$3,INDEX(PLHIV!$H$10:$AB$249,MATCH($B184&amp;"Peds",PLHIV!$F$10:$F$249,0),MATCH(W$7,PLHIV!$H$9:$AC$9,0)),IF(FORECAST(W$7,T184:V184,T$7:V$7)&gt;0,FORECAST(W$7,T184:V184,T$7:V$7),0))</f>
        <v>383944.52065245807</v>
      </c>
    </row>
    <row r="185" spans="2:23" x14ac:dyDescent="0.35">
      <c r="B185" s="17" t="str">
        <f>Countries!B58</f>
        <v>Indonesia</v>
      </c>
      <c r="C185" s="47">
        <f>IF(C$7&lt;='Algorithms &amp; Assumptions'!$C$3,INDEX(PLHIV!$H$10:$AB$249,MATCH($B185&amp;"Peds",PLHIV!$F$10:$F$249,0),MATCH(C$7,PLHIV!$H$9:$AC$9,0)),"N/A")</f>
        <v>9100</v>
      </c>
      <c r="D185" s="47">
        <f>IF(D$7&lt;='Algorithms &amp; Assumptions'!$C$3,INDEX(PLHIV!$H$10:$AB$249,MATCH($B185&amp;"Peds",PLHIV!$F$10:$F$249,0),MATCH(D$7,PLHIV!$H$9:$AC$9,0)),"N/A")</f>
        <v>10000</v>
      </c>
      <c r="E185" s="47">
        <f>IF(E$7&lt;='Algorithms &amp; Assumptions'!$C$3,INDEX(PLHIV!$H$10:$AB$249,MATCH($B185&amp;"Peds",PLHIV!$F$10:$F$249,0),MATCH(E$7,PLHIV!$H$9:$AC$9,0)),"N/A")</f>
        <v>12000</v>
      </c>
      <c r="F185" s="47">
        <f>IF(F$7&lt;='Algorithms &amp; Assumptions'!$C$3,INDEX(PLHIV!$H$10:$AB$249,MATCH($B185&amp;"Peds",PLHIV!$F$10:$F$249,0),MATCH(F$7,PLHIV!$H$9:$AC$9,0)),"N/A")</f>
        <v>13000</v>
      </c>
      <c r="G185" s="47">
        <f>IF(G$7&lt;='Algorithms &amp; Assumptions'!$C$3,INDEX(PLHIV!$H$10:$AB$249,MATCH($B185&amp;"Peds",PLHIV!$F$10:$F$249,0),MATCH(G$7,PLHIV!$H$9:$AC$9,0)),IF(FORECAST(G$7,D185:F185,D$7:F$7)&gt;0,FORECAST(G$7,D185:F185,D$7:F$7),0))</f>
        <v>14000</v>
      </c>
      <c r="H185" s="47">
        <f>IF(H$7&lt;='Algorithms &amp; Assumptions'!$C$3,INDEX(PLHIV!$H$10:$AB$249,MATCH($B185&amp;"Peds",PLHIV!$F$10:$F$249,0),MATCH(H$7,PLHIV!$H$9:$AC$9,0)),IF(FORECAST(H$7,E185:G185,E$7:G$7)&gt;0,FORECAST(H$7,E185:G185,E$7:G$7),0))</f>
        <v>15000</v>
      </c>
      <c r="I185" s="47">
        <f>IF(I$7&lt;='Algorithms &amp; Assumptions'!$C$3,INDEX(PLHIV!$H$10:$AB$249,MATCH($B185&amp;"Peds",PLHIV!$F$10:$F$249,0),MATCH(I$7,PLHIV!$H$9:$AC$9,0)),IF(FORECAST(I$7,F185:H185,F$7:H$7)&gt;0,FORECAST(I$7,F185:H185,F$7:H$7),0))</f>
        <v>16000</v>
      </c>
      <c r="J185" s="47">
        <f>IF(J$7&lt;='Algorithms &amp; Assumptions'!$C$3,INDEX(PLHIV!$H$10:$AB$249,MATCH($B185&amp;"Peds",PLHIV!$F$10:$F$249,0),MATCH(J$7,PLHIV!$H$9:$AC$9,0)),IF(FORECAST(J$7,G185:I185,G$7:I$7)&gt;0,FORECAST(J$7,G185:I185,G$7:I$7),0))</f>
        <v>17000</v>
      </c>
      <c r="K185" s="47">
        <f>IF(K$7&lt;='Algorithms &amp; Assumptions'!$C$3,INDEX(PLHIV!$H$10:$AB$249,MATCH($B185&amp;"Peds",PLHIV!$F$10:$F$249,0),MATCH(K$7,PLHIV!$H$9:$AC$9,0)),IF(FORECAST(K$7,H185:J185,H$7:J$7)&gt;0,FORECAST(K$7,H185:J185,H$7:J$7),0))</f>
        <v>18000</v>
      </c>
      <c r="L185" s="47">
        <f>IF(L$7&lt;='Algorithms &amp; Assumptions'!$C$3,INDEX(PLHIV!$H$10:$AB$249,MATCH($B185&amp;"Peds",PLHIV!$F$10:$F$249,0),MATCH(L$7,PLHIV!$H$9:$AC$9,0)),IF(FORECAST(L$7,I185:K185,I$7:K$7)&gt;0,FORECAST(L$7,I185:K185,I$7:K$7),0))</f>
        <v>18000</v>
      </c>
      <c r="M185" s="47">
        <f>IF(M$7&lt;='Algorithms &amp; Assumptions'!$C$3,INDEX(PLHIV!$H$10:$AB$249,MATCH($B185&amp;"Peds",PLHIV!$F$10:$F$249,0),MATCH(M$7,PLHIV!$H$9:$AC$9,0)),IF(FORECAST(M$7,J185:L185,J$7:L$7)&gt;0,FORECAST(M$7,J185:L185,J$7:L$7),0))</f>
        <v>18000</v>
      </c>
      <c r="N185" s="47">
        <f>IF(N$7&lt;='Algorithms &amp; Assumptions'!$C$3,INDEX(PLHIV!$H$10:$AB$249,MATCH($B185&amp;"Peds",PLHIV!$F$10:$F$249,0),MATCH(N$7,PLHIV!$H$9:$AC$9,0)),IF(FORECAST(N$7,K185:M185,K$7:M$7)&gt;0,FORECAST(N$7,K185:M185,K$7:M$7),0))</f>
        <v>18000</v>
      </c>
      <c r="O185" s="47">
        <f>IF(O$7&lt;='Algorithms &amp; Assumptions'!$C$3,INDEX(PLHIV!$H$10:$AB$249,MATCH($B185&amp;"Peds",PLHIV!$F$10:$F$249,0),MATCH(O$7,PLHIV!$H$9:$AC$9,0)),IF(FORECAST(O$7,L185:N185,L$7:N$7)&gt;0,FORECAST(O$7,L185:N185,L$7:N$7),0))</f>
        <v>18000</v>
      </c>
      <c r="P185" s="47">
        <f>IF(P$7&lt;='Algorithms &amp; Assumptions'!$C$3,INDEX(PLHIV!$H$10:$AB$249,MATCH($B185&amp;"Peds",PLHIV!$F$10:$F$249,0),MATCH(P$7,PLHIV!$H$9:$AC$9,0)),IF(FORECAST(P$7,M185:O185,M$7:O$7)&gt;0,FORECAST(P$7,M185:O185,M$7:O$7),0))</f>
        <v>18000</v>
      </c>
      <c r="Q185" s="47">
        <f>IF(Q$7&lt;='Algorithms &amp; Assumptions'!$C$3,INDEX(PLHIV!$H$10:$AB$249,MATCH($B185&amp;"Peds",PLHIV!$F$10:$F$249,0),MATCH(Q$7,PLHIV!$H$9:$AC$9,0)),IF(FORECAST(Q$7,N185:P185,N$7:P$7)&gt;0,FORECAST(Q$7,N185:P185,N$7:P$7),0))</f>
        <v>18000</v>
      </c>
      <c r="R185" s="47">
        <f>IF(R$7&lt;='Algorithms &amp; Assumptions'!$C$3,INDEX(PLHIV!$H$10:$AB$249,MATCH($B185&amp;"Peds",PLHIV!$F$10:$F$249,0),MATCH(R$7,PLHIV!$H$9:$AC$9,0)),IF(FORECAST(R$7,O185:Q185,O$7:Q$7)&gt;0,FORECAST(R$7,O185:Q185,O$7:Q$7),0))</f>
        <v>18000</v>
      </c>
      <c r="S185" s="47">
        <f>IF(S$7&lt;='Algorithms &amp; Assumptions'!$C$3,INDEX(PLHIV!$H$10:$AB$249,MATCH($B185&amp;"Peds",PLHIV!$F$10:$F$249,0),MATCH(S$7,PLHIV!$H$9:$AC$9,0)),IF(FORECAST(S$7,P185:R185,P$7:R$7)&gt;0,FORECAST(S$7,P185:R185,P$7:R$7),0))</f>
        <v>18000</v>
      </c>
      <c r="T185" s="47">
        <f>IF(T$7&lt;='Algorithms &amp; Assumptions'!$C$3,INDEX(PLHIV!$H$10:$AB$249,MATCH($B185&amp;"Peds",PLHIV!$F$10:$F$249,0),MATCH(T$7,PLHIV!$H$9:$AC$9,0)),IF(FORECAST(T$7,Q185:S185,Q$7:S$7)&gt;0,FORECAST(T$7,Q185:S185,Q$7:S$7),0))</f>
        <v>18000</v>
      </c>
      <c r="U185" s="47">
        <f>IF(U$7&lt;='Algorithms &amp; Assumptions'!$C$3,INDEX(PLHIV!$H$10:$AB$249,MATCH($B185&amp;"Peds",PLHIV!$F$10:$F$249,0),MATCH(U$7,PLHIV!$H$9:$AC$9,0)),IF(FORECAST(U$7,R185:T185,R$7:T$7)&gt;0,FORECAST(U$7,R185:T185,R$7:T$7),0))</f>
        <v>18000</v>
      </c>
      <c r="V185" s="47">
        <f>IF(V$7&lt;='Algorithms &amp; Assumptions'!$C$3,INDEX(PLHIV!$H$10:$AB$249,MATCH($B185&amp;"Peds",PLHIV!$F$10:$F$249,0),MATCH(V$7,PLHIV!$H$9:$AC$9,0)),IF(FORECAST(V$7,S185:U185,S$7:U$7)&gt;0,FORECAST(V$7,S185:U185,S$7:U$7),0))</f>
        <v>18000</v>
      </c>
      <c r="W185" s="47">
        <f>IF(W$7&lt;='Algorithms &amp; Assumptions'!$C$3,INDEX(PLHIV!$H$10:$AB$249,MATCH($B185&amp;"Peds",PLHIV!$F$10:$F$249,0),MATCH(W$7,PLHIV!$H$9:$AC$9,0)),IF(FORECAST(W$7,T185:V185,T$7:V$7)&gt;0,FORECAST(W$7,T185:V185,T$7:V$7),0))</f>
        <v>18000</v>
      </c>
    </row>
    <row r="186" spans="2:23" x14ac:dyDescent="0.35">
      <c r="B186" s="17" t="str">
        <f>Countries!B59</f>
        <v>Iran</v>
      </c>
      <c r="C186" s="47">
        <f>IF(C$7&lt;='Algorithms &amp; Assumptions'!$C$3,INDEX(PLHIV!$H$10:$AB$249,MATCH($B186&amp;"Peds",PLHIV!$F$10:$F$249,0),MATCH(C$7,PLHIV!$H$9:$AC$9,0)),"N/A")</f>
        <v>1000</v>
      </c>
      <c r="D186" s="47">
        <f>IF(D$7&lt;='Algorithms &amp; Assumptions'!$C$3,INDEX(PLHIV!$H$10:$AB$249,MATCH($B186&amp;"Peds",PLHIV!$F$10:$F$249,0),MATCH(D$7,PLHIV!$H$9:$AC$9,0)),"N/A")</f>
        <v>1000</v>
      </c>
      <c r="E186" s="47">
        <f>IF(E$7&lt;='Algorithms &amp; Assumptions'!$C$3,INDEX(PLHIV!$H$10:$AB$249,MATCH($B186&amp;"Peds",PLHIV!$F$10:$F$249,0),MATCH(E$7,PLHIV!$H$9:$AC$9,0)),"N/A")</f>
        <v>1000</v>
      </c>
      <c r="F186" s="47">
        <f>IF(F$7&lt;='Algorithms &amp; Assumptions'!$C$3,INDEX(PLHIV!$H$10:$AB$249,MATCH($B186&amp;"Peds",PLHIV!$F$10:$F$249,0),MATCH(F$7,PLHIV!$H$9:$AC$9,0)),"N/A")</f>
        <v>1000</v>
      </c>
      <c r="G186" s="47">
        <f>IF(G$7&lt;='Algorithms &amp; Assumptions'!$C$3,INDEX(PLHIV!$H$10:$AB$249,MATCH($B186&amp;"Peds",PLHIV!$F$10:$F$249,0),MATCH(G$7,PLHIV!$H$9:$AC$9,0)),IF(FORECAST(G$7,D186:F186,D$7:F$7)&gt;0,FORECAST(G$7,D186:F186,D$7:F$7),0))</f>
        <v>1000</v>
      </c>
      <c r="H186" s="47">
        <f>IF(H$7&lt;='Algorithms &amp; Assumptions'!$C$3,INDEX(PLHIV!$H$10:$AB$249,MATCH($B186&amp;"Peds",PLHIV!$F$10:$F$249,0),MATCH(H$7,PLHIV!$H$9:$AC$9,0)),IF(FORECAST(H$7,E186:G186,E$7:G$7)&gt;0,FORECAST(H$7,E186:G186,E$7:G$7),0))</f>
        <v>1000</v>
      </c>
      <c r="I186" s="47">
        <f>IF(I$7&lt;='Algorithms &amp; Assumptions'!$C$3,INDEX(PLHIV!$H$10:$AB$249,MATCH($B186&amp;"Peds",PLHIV!$F$10:$F$249,0),MATCH(I$7,PLHIV!$H$9:$AC$9,0)),IF(FORECAST(I$7,F186:H186,F$7:H$7)&gt;0,FORECAST(I$7,F186:H186,F$7:H$7),0))</f>
        <v>1000</v>
      </c>
      <c r="J186" s="47">
        <f>IF(J$7&lt;='Algorithms &amp; Assumptions'!$C$3,INDEX(PLHIV!$H$10:$AB$249,MATCH($B186&amp;"Peds",PLHIV!$F$10:$F$249,0),MATCH(J$7,PLHIV!$H$9:$AC$9,0)),IF(FORECAST(J$7,G186:I186,G$7:I$7)&gt;0,FORECAST(J$7,G186:I186,G$7:I$7),0))</f>
        <v>1000</v>
      </c>
      <c r="K186" s="47">
        <f>IF(K$7&lt;='Algorithms &amp; Assumptions'!$C$3,INDEX(PLHIV!$H$10:$AB$249,MATCH($B186&amp;"Peds",PLHIV!$F$10:$F$249,0),MATCH(K$7,PLHIV!$H$9:$AC$9,0)),IF(FORECAST(K$7,H186:J186,H$7:J$7)&gt;0,FORECAST(K$7,H186:J186,H$7:J$7),0))</f>
        <v>1000</v>
      </c>
      <c r="L186" s="47">
        <f>IF(L$7&lt;='Algorithms &amp; Assumptions'!$C$3,INDEX(PLHIV!$H$10:$AB$249,MATCH($B186&amp;"Peds",PLHIV!$F$10:$F$249,0),MATCH(L$7,PLHIV!$H$9:$AC$9,0)),IF(FORECAST(L$7,I186:K186,I$7:K$7)&gt;0,FORECAST(L$7,I186:K186,I$7:K$7),0))</f>
        <v>1000</v>
      </c>
      <c r="M186" s="47">
        <f>IF(M$7&lt;='Algorithms &amp; Assumptions'!$C$3,INDEX(PLHIV!$H$10:$AB$249,MATCH($B186&amp;"Peds",PLHIV!$F$10:$F$249,0),MATCH(M$7,PLHIV!$H$9:$AC$9,0)),IF(FORECAST(M$7,J186:L186,J$7:L$7)&gt;0,FORECAST(M$7,J186:L186,J$7:L$7),0))</f>
        <v>1000</v>
      </c>
      <c r="N186" s="47">
        <f>IF(N$7&lt;='Algorithms &amp; Assumptions'!$C$3,INDEX(PLHIV!$H$10:$AB$249,MATCH($B186&amp;"Peds",PLHIV!$F$10:$F$249,0),MATCH(N$7,PLHIV!$H$9:$AC$9,0)),IF(FORECAST(N$7,K186:M186,K$7:M$7)&gt;0,FORECAST(N$7,K186:M186,K$7:M$7),0))</f>
        <v>1000</v>
      </c>
      <c r="O186" s="47">
        <f>IF(O$7&lt;='Algorithms &amp; Assumptions'!$C$3,INDEX(PLHIV!$H$10:$AB$249,MATCH($B186&amp;"Peds",PLHIV!$F$10:$F$249,0),MATCH(O$7,PLHIV!$H$9:$AC$9,0)),IF(FORECAST(O$7,L186:N186,L$7:N$7)&gt;0,FORECAST(O$7,L186:N186,L$7:N$7),0))</f>
        <v>1000</v>
      </c>
      <c r="P186" s="47">
        <f>IF(P$7&lt;='Algorithms &amp; Assumptions'!$C$3,INDEX(PLHIV!$H$10:$AB$249,MATCH($B186&amp;"Peds",PLHIV!$F$10:$F$249,0),MATCH(P$7,PLHIV!$H$9:$AC$9,0)),IF(FORECAST(P$7,M186:O186,M$7:O$7)&gt;0,FORECAST(P$7,M186:O186,M$7:O$7),0))</f>
        <v>1000</v>
      </c>
      <c r="Q186" s="47">
        <f>IF(Q$7&lt;='Algorithms &amp; Assumptions'!$C$3,INDEX(PLHIV!$H$10:$AB$249,MATCH($B186&amp;"Peds",PLHIV!$F$10:$F$249,0),MATCH(Q$7,PLHIV!$H$9:$AC$9,0)),IF(FORECAST(Q$7,N186:P186,N$7:P$7)&gt;0,FORECAST(Q$7,N186:P186,N$7:P$7),0))</f>
        <v>1000</v>
      </c>
      <c r="R186" s="47">
        <f>IF(R$7&lt;='Algorithms &amp; Assumptions'!$C$3,INDEX(PLHIV!$H$10:$AB$249,MATCH($B186&amp;"Peds",PLHIV!$F$10:$F$249,0),MATCH(R$7,PLHIV!$H$9:$AC$9,0)),IF(FORECAST(R$7,O186:Q186,O$7:Q$7)&gt;0,FORECAST(R$7,O186:Q186,O$7:Q$7),0))</f>
        <v>1000</v>
      </c>
      <c r="S186" s="47">
        <f>IF(S$7&lt;='Algorithms &amp; Assumptions'!$C$3,INDEX(PLHIV!$H$10:$AB$249,MATCH($B186&amp;"Peds",PLHIV!$F$10:$F$249,0),MATCH(S$7,PLHIV!$H$9:$AC$9,0)),IF(FORECAST(S$7,P186:R186,P$7:R$7)&gt;0,FORECAST(S$7,P186:R186,P$7:R$7),0))</f>
        <v>1000</v>
      </c>
      <c r="T186" s="47">
        <f>IF(T$7&lt;='Algorithms &amp; Assumptions'!$C$3,INDEX(PLHIV!$H$10:$AB$249,MATCH($B186&amp;"Peds",PLHIV!$F$10:$F$249,0),MATCH(T$7,PLHIV!$H$9:$AC$9,0)),IF(FORECAST(T$7,Q186:S186,Q$7:S$7)&gt;0,FORECAST(T$7,Q186:S186,Q$7:S$7),0))</f>
        <v>1000</v>
      </c>
      <c r="U186" s="47">
        <f>IF(U$7&lt;='Algorithms &amp; Assumptions'!$C$3,INDEX(PLHIV!$H$10:$AB$249,MATCH($B186&amp;"Peds",PLHIV!$F$10:$F$249,0),MATCH(U$7,PLHIV!$H$9:$AC$9,0)),IF(FORECAST(U$7,R186:T186,R$7:T$7)&gt;0,FORECAST(U$7,R186:T186,R$7:T$7),0))</f>
        <v>1000</v>
      </c>
      <c r="V186" s="47">
        <f>IF(V$7&lt;='Algorithms &amp; Assumptions'!$C$3,INDEX(PLHIV!$H$10:$AB$249,MATCH($B186&amp;"Peds",PLHIV!$F$10:$F$249,0),MATCH(V$7,PLHIV!$H$9:$AC$9,0)),IF(FORECAST(V$7,S186:U186,S$7:U$7)&gt;0,FORECAST(V$7,S186:U186,S$7:U$7),0))</f>
        <v>1000</v>
      </c>
      <c r="W186" s="47">
        <f>IF(W$7&lt;='Algorithms &amp; Assumptions'!$C$3,INDEX(PLHIV!$H$10:$AB$249,MATCH($B186&amp;"Peds",PLHIV!$F$10:$F$249,0),MATCH(W$7,PLHIV!$H$9:$AC$9,0)),IF(FORECAST(W$7,T186:V186,T$7:V$7)&gt;0,FORECAST(W$7,T186:V186,T$7:V$7),0))</f>
        <v>1000</v>
      </c>
    </row>
    <row r="187" spans="2:23" x14ac:dyDescent="0.35">
      <c r="B187" s="17" t="str">
        <f>Countries!B60</f>
        <v>Iraq</v>
      </c>
      <c r="C187" s="47">
        <f>IF(C$7&lt;='Algorithms &amp; Assumptions'!$C$3,INDEX(PLHIV!$H$10:$AB$249,MATCH($B187&amp;"Peds",PLHIV!$F$10:$F$249,0),MATCH(C$7,PLHIV!$H$9:$AC$9,0)),"N/A")</f>
        <v>0</v>
      </c>
      <c r="D187" s="47">
        <f>IF(D$7&lt;='Algorithms &amp; Assumptions'!$C$3,INDEX(PLHIV!$H$10:$AB$249,MATCH($B187&amp;"Peds",PLHIV!$F$10:$F$249,0),MATCH(D$7,PLHIV!$H$9:$AC$9,0)),"N/A")</f>
        <v>0</v>
      </c>
      <c r="E187" s="47">
        <f>IF(E$7&lt;='Algorithms &amp; Assumptions'!$C$3,INDEX(PLHIV!$H$10:$AB$249,MATCH($B187&amp;"Peds",PLHIV!$F$10:$F$249,0),MATCH(E$7,PLHIV!$H$9:$AC$9,0)),"N/A")</f>
        <v>0</v>
      </c>
      <c r="F187" s="47">
        <f>IF(F$7&lt;='Algorithms &amp; Assumptions'!$C$3,INDEX(PLHIV!$H$10:$AB$249,MATCH($B187&amp;"Peds",PLHIV!$F$10:$F$249,0),MATCH(F$7,PLHIV!$H$9:$AC$9,0)),"N/A")</f>
        <v>0</v>
      </c>
      <c r="G187" s="47">
        <f>IF(G$7&lt;='Algorithms &amp; Assumptions'!$C$3,INDEX(PLHIV!$H$10:$AB$249,MATCH($B187&amp;"Peds",PLHIV!$F$10:$F$249,0),MATCH(G$7,PLHIV!$H$9:$AC$9,0)),IF(FORECAST(G$7,D187:F187,D$7:F$7)&gt;0,FORECAST(G$7,D187:F187,D$7:F$7),0))</f>
        <v>0</v>
      </c>
      <c r="H187" s="47">
        <f>IF(H$7&lt;='Algorithms &amp; Assumptions'!$C$3,INDEX(PLHIV!$H$10:$AB$249,MATCH($B187&amp;"Peds",PLHIV!$F$10:$F$249,0),MATCH(H$7,PLHIV!$H$9:$AC$9,0)),IF(FORECAST(H$7,E187:G187,E$7:G$7)&gt;0,FORECAST(H$7,E187:G187,E$7:G$7),0))</f>
        <v>0</v>
      </c>
      <c r="I187" s="47">
        <f>IF(I$7&lt;='Algorithms &amp; Assumptions'!$C$3,INDEX(PLHIV!$H$10:$AB$249,MATCH($B187&amp;"Peds",PLHIV!$F$10:$F$249,0),MATCH(I$7,PLHIV!$H$9:$AC$9,0)),IF(FORECAST(I$7,F187:H187,F$7:H$7)&gt;0,FORECAST(I$7,F187:H187,F$7:H$7),0))</f>
        <v>0</v>
      </c>
      <c r="J187" s="47">
        <f>IF(J$7&lt;='Algorithms &amp; Assumptions'!$C$3,INDEX(PLHIV!$H$10:$AB$249,MATCH($B187&amp;"Peds",PLHIV!$F$10:$F$249,0),MATCH(J$7,PLHIV!$H$9:$AC$9,0)),IF(FORECAST(J$7,G187:I187,G$7:I$7)&gt;0,FORECAST(J$7,G187:I187,G$7:I$7),0))</f>
        <v>0</v>
      </c>
      <c r="K187" s="47">
        <f>IF(K$7&lt;='Algorithms &amp; Assumptions'!$C$3,INDEX(PLHIV!$H$10:$AB$249,MATCH($B187&amp;"Peds",PLHIV!$F$10:$F$249,0),MATCH(K$7,PLHIV!$H$9:$AC$9,0)),IF(FORECAST(K$7,H187:J187,H$7:J$7)&gt;0,FORECAST(K$7,H187:J187,H$7:J$7),0))</f>
        <v>0</v>
      </c>
      <c r="L187" s="47">
        <f>IF(L$7&lt;='Algorithms &amp; Assumptions'!$C$3,INDEX(PLHIV!$H$10:$AB$249,MATCH($B187&amp;"Peds",PLHIV!$F$10:$F$249,0),MATCH(L$7,PLHIV!$H$9:$AC$9,0)),IF(FORECAST(L$7,I187:K187,I$7:K$7)&gt;0,FORECAST(L$7,I187:K187,I$7:K$7),0))</f>
        <v>0</v>
      </c>
      <c r="M187" s="47">
        <f>IF(M$7&lt;='Algorithms &amp; Assumptions'!$C$3,INDEX(PLHIV!$H$10:$AB$249,MATCH($B187&amp;"Peds",PLHIV!$F$10:$F$249,0),MATCH(M$7,PLHIV!$H$9:$AC$9,0)),IF(FORECAST(M$7,J187:L187,J$7:L$7)&gt;0,FORECAST(M$7,J187:L187,J$7:L$7),0))</f>
        <v>0</v>
      </c>
      <c r="N187" s="47">
        <f>IF(N$7&lt;='Algorithms &amp; Assumptions'!$C$3,INDEX(PLHIV!$H$10:$AB$249,MATCH($B187&amp;"Peds",PLHIV!$F$10:$F$249,0),MATCH(N$7,PLHIV!$H$9:$AC$9,0)),IF(FORECAST(N$7,K187:M187,K$7:M$7)&gt;0,FORECAST(N$7,K187:M187,K$7:M$7),0))</f>
        <v>0</v>
      </c>
      <c r="O187" s="47">
        <f>IF(O$7&lt;='Algorithms &amp; Assumptions'!$C$3,INDEX(PLHIV!$H$10:$AB$249,MATCH($B187&amp;"Peds",PLHIV!$F$10:$F$249,0),MATCH(O$7,PLHIV!$H$9:$AC$9,0)),IF(FORECAST(O$7,L187:N187,L$7:N$7)&gt;0,FORECAST(O$7,L187:N187,L$7:N$7),0))</f>
        <v>0</v>
      </c>
      <c r="P187" s="47">
        <f>IF(P$7&lt;='Algorithms &amp; Assumptions'!$C$3,INDEX(PLHIV!$H$10:$AB$249,MATCH($B187&amp;"Peds",PLHIV!$F$10:$F$249,0),MATCH(P$7,PLHIV!$H$9:$AC$9,0)),IF(FORECAST(P$7,M187:O187,M$7:O$7)&gt;0,FORECAST(P$7,M187:O187,M$7:O$7),0))</f>
        <v>0</v>
      </c>
      <c r="Q187" s="47">
        <f>IF(Q$7&lt;='Algorithms &amp; Assumptions'!$C$3,INDEX(PLHIV!$H$10:$AB$249,MATCH($B187&amp;"Peds",PLHIV!$F$10:$F$249,0),MATCH(Q$7,PLHIV!$H$9:$AC$9,0)),IF(FORECAST(Q$7,N187:P187,N$7:P$7)&gt;0,FORECAST(Q$7,N187:P187,N$7:P$7),0))</f>
        <v>0</v>
      </c>
      <c r="R187" s="47">
        <f>IF(R$7&lt;='Algorithms &amp; Assumptions'!$C$3,INDEX(PLHIV!$H$10:$AB$249,MATCH($B187&amp;"Peds",PLHIV!$F$10:$F$249,0),MATCH(R$7,PLHIV!$H$9:$AC$9,0)),IF(FORECAST(R$7,O187:Q187,O$7:Q$7)&gt;0,FORECAST(R$7,O187:Q187,O$7:Q$7),0))</f>
        <v>0</v>
      </c>
      <c r="S187" s="47">
        <f>IF(S$7&lt;='Algorithms &amp; Assumptions'!$C$3,INDEX(PLHIV!$H$10:$AB$249,MATCH($B187&amp;"Peds",PLHIV!$F$10:$F$249,0),MATCH(S$7,PLHIV!$H$9:$AC$9,0)),IF(FORECAST(S$7,P187:R187,P$7:R$7)&gt;0,FORECAST(S$7,P187:R187,P$7:R$7),0))</f>
        <v>0</v>
      </c>
      <c r="T187" s="47">
        <f>IF(T$7&lt;='Algorithms &amp; Assumptions'!$C$3,INDEX(PLHIV!$H$10:$AB$249,MATCH($B187&amp;"Peds",PLHIV!$F$10:$F$249,0),MATCH(T$7,PLHIV!$H$9:$AC$9,0)),IF(FORECAST(T$7,Q187:S187,Q$7:S$7)&gt;0,FORECAST(T$7,Q187:S187,Q$7:S$7),0))</f>
        <v>0</v>
      </c>
      <c r="U187" s="47">
        <f>IF(U$7&lt;='Algorithms &amp; Assumptions'!$C$3,INDEX(PLHIV!$H$10:$AB$249,MATCH($B187&amp;"Peds",PLHIV!$F$10:$F$249,0),MATCH(U$7,PLHIV!$H$9:$AC$9,0)),IF(FORECAST(U$7,R187:T187,R$7:T$7)&gt;0,FORECAST(U$7,R187:T187,R$7:T$7),0))</f>
        <v>0</v>
      </c>
      <c r="V187" s="47">
        <f>IF(V$7&lt;='Algorithms &amp; Assumptions'!$C$3,INDEX(PLHIV!$H$10:$AB$249,MATCH($B187&amp;"Peds",PLHIV!$F$10:$F$249,0),MATCH(V$7,PLHIV!$H$9:$AC$9,0)),IF(FORECAST(V$7,S187:U187,S$7:U$7)&gt;0,FORECAST(V$7,S187:U187,S$7:U$7),0))</f>
        <v>0</v>
      </c>
      <c r="W187" s="47">
        <f>IF(W$7&lt;='Algorithms &amp; Assumptions'!$C$3,INDEX(PLHIV!$H$10:$AB$249,MATCH($B187&amp;"Peds",PLHIV!$F$10:$F$249,0),MATCH(W$7,PLHIV!$H$9:$AC$9,0)),IF(FORECAST(W$7,T187:V187,T$7:V$7)&gt;0,FORECAST(W$7,T187:V187,T$7:V$7),0))</f>
        <v>0</v>
      </c>
    </row>
    <row r="188" spans="2:23" x14ac:dyDescent="0.35">
      <c r="B188" s="17" t="str">
        <f>Countries!B61</f>
        <v>Jamaica</v>
      </c>
      <c r="C188" s="47">
        <f>IF(C$7&lt;='Algorithms &amp; Assumptions'!$C$3,INDEX(PLHIV!$H$10:$AB$249,MATCH($B188&amp;"Peds",PLHIV!$F$10:$F$249,0),MATCH(C$7,PLHIV!$H$9:$AC$9,0)),"N/A")</f>
        <v>1000</v>
      </c>
      <c r="D188" s="47">
        <f>IF(D$7&lt;='Algorithms &amp; Assumptions'!$C$3,INDEX(PLHIV!$H$10:$AB$249,MATCH($B188&amp;"Peds",PLHIV!$F$10:$F$249,0),MATCH(D$7,PLHIV!$H$9:$AC$9,0)),"N/A")</f>
        <v>1000</v>
      </c>
      <c r="E188" s="47">
        <f>IF(E$7&lt;='Algorithms &amp; Assumptions'!$C$3,INDEX(PLHIV!$H$10:$AB$249,MATCH($B188&amp;"Peds",PLHIV!$F$10:$F$249,0),MATCH(E$7,PLHIV!$H$9:$AC$9,0)),"N/A")</f>
        <v>1000</v>
      </c>
      <c r="F188" s="47">
        <f>IF(F$7&lt;='Algorithms &amp; Assumptions'!$C$3,INDEX(PLHIV!$H$10:$AB$249,MATCH($B188&amp;"Peds",PLHIV!$F$10:$F$249,0),MATCH(F$7,PLHIV!$H$9:$AC$9,0)),"N/A")</f>
        <v>1000</v>
      </c>
      <c r="G188" s="47">
        <f>IF(G$7&lt;='Algorithms &amp; Assumptions'!$C$3,INDEX(PLHIV!$H$10:$AB$249,MATCH($B188&amp;"Peds",PLHIV!$F$10:$F$249,0),MATCH(G$7,PLHIV!$H$9:$AC$9,0)),IF(FORECAST(G$7,D188:F188,D$7:F$7)&gt;0,FORECAST(G$7,D188:F188,D$7:F$7),0))</f>
        <v>1000</v>
      </c>
      <c r="H188" s="47">
        <f>IF(H$7&lt;='Algorithms &amp; Assumptions'!$C$3,INDEX(PLHIV!$H$10:$AB$249,MATCH($B188&amp;"Peds",PLHIV!$F$10:$F$249,0),MATCH(H$7,PLHIV!$H$9:$AC$9,0)),IF(FORECAST(H$7,E188:G188,E$7:G$7)&gt;0,FORECAST(H$7,E188:G188,E$7:G$7),0))</f>
        <v>1000</v>
      </c>
      <c r="I188" s="47">
        <f>IF(I$7&lt;='Algorithms &amp; Assumptions'!$C$3,INDEX(PLHIV!$H$10:$AB$249,MATCH($B188&amp;"Peds",PLHIV!$F$10:$F$249,0),MATCH(I$7,PLHIV!$H$9:$AC$9,0)),IF(FORECAST(I$7,F188:H188,F$7:H$7)&gt;0,FORECAST(I$7,F188:H188,F$7:H$7),0))</f>
        <v>1000</v>
      </c>
      <c r="J188" s="47">
        <f>IF(J$7&lt;='Algorithms &amp; Assumptions'!$C$3,INDEX(PLHIV!$H$10:$AB$249,MATCH($B188&amp;"Peds",PLHIV!$F$10:$F$249,0),MATCH(J$7,PLHIV!$H$9:$AC$9,0)),IF(FORECAST(J$7,G188:I188,G$7:I$7)&gt;0,FORECAST(J$7,G188:I188,G$7:I$7),0))</f>
        <v>1000</v>
      </c>
      <c r="K188" s="47">
        <f>IF(K$7&lt;='Algorithms &amp; Assumptions'!$C$3,INDEX(PLHIV!$H$10:$AB$249,MATCH($B188&amp;"Peds",PLHIV!$F$10:$F$249,0),MATCH(K$7,PLHIV!$H$9:$AC$9,0)),IF(FORECAST(K$7,H188:J188,H$7:J$7)&gt;0,FORECAST(K$7,H188:J188,H$7:J$7),0))</f>
        <v>1000</v>
      </c>
      <c r="L188" s="47">
        <f>IF(L$7&lt;='Algorithms &amp; Assumptions'!$C$3,INDEX(PLHIV!$H$10:$AB$249,MATCH($B188&amp;"Peds",PLHIV!$F$10:$F$249,0),MATCH(L$7,PLHIV!$H$9:$AC$9,0)),IF(FORECAST(L$7,I188:K188,I$7:K$7)&gt;0,FORECAST(L$7,I188:K188,I$7:K$7),0))</f>
        <v>1000</v>
      </c>
      <c r="M188" s="47">
        <f>IF(M$7&lt;='Algorithms &amp; Assumptions'!$C$3,INDEX(PLHIV!$H$10:$AB$249,MATCH($B188&amp;"Peds",PLHIV!$F$10:$F$249,0),MATCH(M$7,PLHIV!$H$9:$AC$9,0)),IF(FORECAST(M$7,J188:L188,J$7:L$7)&gt;0,FORECAST(M$7,J188:L188,J$7:L$7),0))</f>
        <v>1000</v>
      </c>
      <c r="N188" s="47">
        <f>IF(N$7&lt;='Algorithms &amp; Assumptions'!$C$3,INDEX(PLHIV!$H$10:$AB$249,MATCH($B188&amp;"Peds",PLHIV!$F$10:$F$249,0),MATCH(N$7,PLHIV!$H$9:$AC$9,0)),IF(FORECAST(N$7,K188:M188,K$7:M$7)&gt;0,FORECAST(N$7,K188:M188,K$7:M$7),0))</f>
        <v>1000</v>
      </c>
      <c r="O188" s="47">
        <f>IF(O$7&lt;='Algorithms &amp; Assumptions'!$C$3,INDEX(PLHIV!$H$10:$AB$249,MATCH($B188&amp;"Peds",PLHIV!$F$10:$F$249,0),MATCH(O$7,PLHIV!$H$9:$AC$9,0)),IF(FORECAST(O$7,L188:N188,L$7:N$7)&gt;0,FORECAST(O$7,L188:N188,L$7:N$7),0))</f>
        <v>500</v>
      </c>
      <c r="P188" s="47">
        <f>IF(P$7&lt;='Algorithms &amp; Assumptions'!$C$3,INDEX(PLHIV!$H$10:$AB$249,MATCH($B188&amp;"Peds",PLHIV!$F$10:$F$249,0),MATCH(P$7,PLHIV!$H$9:$AC$9,0)),IF(FORECAST(P$7,M188:O188,M$7:O$7)&gt;0,FORECAST(P$7,M188:O188,M$7:O$7),0))</f>
        <v>333.33333333331393</v>
      </c>
      <c r="Q188" s="47">
        <f>IF(Q$7&lt;='Algorithms &amp; Assumptions'!$C$3,INDEX(PLHIV!$H$10:$AB$249,MATCH($B188&amp;"Peds",PLHIV!$F$10:$F$249,0),MATCH(Q$7,PLHIV!$H$9:$AC$9,0)),IF(FORECAST(Q$7,N188:P188,N$7:P$7)&gt;0,FORECAST(Q$7,N188:P188,N$7:P$7),0))</f>
        <v>0</v>
      </c>
      <c r="R188" s="47">
        <f>IF(R$7&lt;='Algorithms &amp; Assumptions'!$C$3,INDEX(PLHIV!$H$10:$AB$249,MATCH($B188&amp;"Peds",PLHIV!$F$10:$F$249,0),MATCH(R$7,PLHIV!$H$9:$AC$9,0)),IF(FORECAST(R$7,O188:Q188,O$7:Q$7)&gt;0,FORECAST(R$7,O188:Q188,O$7:Q$7),0))</f>
        <v>0</v>
      </c>
      <c r="S188" s="47">
        <f>IF(S$7&lt;='Algorithms &amp; Assumptions'!$C$3,INDEX(PLHIV!$H$10:$AB$249,MATCH($B188&amp;"Peds",PLHIV!$F$10:$F$249,0),MATCH(S$7,PLHIV!$H$9:$AC$9,0)),IF(FORECAST(S$7,P188:R188,P$7:R$7)&gt;0,FORECAST(S$7,P188:R188,P$7:R$7),0))</f>
        <v>0</v>
      </c>
      <c r="T188" s="47">
        <f>IF(T$7&lt;='Algorithms &amp; Assumptions'!$C$3,INDEX(PLHIV!$H$10:$AB$249,MATCH($B188&amp;"Peds",PLHIV!$F$10:$F$249,0),MATCH(T$7,PLHIV!$H$9:$AC$9,0)),IF(FORECAST(T$7,Q188:S188,Q$7:S$7)&gt;0,FORECAST(T$7,Q188:S188,Q$7:S$7),0))</f>
        <v>0</v>
      </c>
      <c r="U188" s="47">
        <f>IF(U$7&lt;='Algorithms &amp; Assumptions'!$C$3,INDEX(PLHIV!$H$10:$AB$249,MATCH($B188&amp;"Peds",PLHIV!$F$10:$F$249,0),MATCH(U$7,PLHIV!$H$9:$AC$9,0)),IF(FORECAST(U$7,R188:T188,R$7:T$7)&gt;0,FORECAST(U$7,R188:T188,R$7:T$7),0))</f>
        <v>0</v>
      </c>
      <c r="V188" s="47">
        <f>IF(V$7&lt;='Algorithms &amp; Assumptions'!$C$3,INDEX(PLHIV!$H$10:$AB$249,MATCH($B188&amp;"Peds",PLHIV!$F$10:$F$249,0),MATCH(V$7,PLHIV!$H$9:$AC$9,0)),IF(FORECAST(V$7,S188:U188,S$7:U$7)&gt;0,FORECAST(V$7,S188:U188,S$7:U$7),0))</f>
        <v>0</v>
      </c>
      <c r="W188" s="47">
        <f>IF(W$7&lt;='Algorithms &amp; Assumptions'!$C$3,INDEX(PLHIV!$H$10:$AB$249,MATCH($B188&amp;"Peds",PLHIV!$F$10:$F$249,0),MATCH(W$7,PLHIV!$H$9:$AC$9,0)),IF(FORECAST(W$7,T188:V188,T$7:V$7)&gt;0,FORECAST(W$7,T188:V188,T$7:V$7),0))</f>
        <v>0</v>
      </c>
    </row>
    <row r="189" spans="2:23" x14ac:dyDescent="0.35">
      <c r="B189" s="17" t="str">
        <f>Countries!B62</f>
        <v>Jordan</v>
      </c>
      <c r="C189" s="47">
        <f>IF(C$7&lt;='Algorithms &amp; Assumptions'!$C$3,INDEX(PLHIV!$H$10:$AB$249,MATCH($B189&amp;"Peds",PLHIV!$F$10:$F$249,0),MATCH(C$7,PLHIV!$H$9:$AC$9,0)),"N/A")</f>
        <v>0</v>
      </c>
      <c r="D189" s="47">
        <f>IF(D$7&lt;='Algorithms &amp; Assumptions'!$C$3,INDEX(PLHIV!$H$10:$AB$249,MATCH($B189&amp;"Peds",PLHIV!$F$10:$F$249,0),MATCH(D$7,PLHIV!$H$9:$AC$9,0)),"N/A")</f>
        <v>0</v>
      </c>
      <c r="E189" s="47">
        <f>IF(E$7&lt;='Algorithms &amp; Assumptions'!$C$3,INDEX(PLHIV!$H$10:$AB$249,MATCH($B189&amp;"Peds",PLHIV!$F$10:$F$249,0),MATCH(E$7,PLHIV!$H$9:$AC$9,0)),"N/A")</f>
        <v>0</v>
      </c>
      <c r="F189" s="47">
        <f>IF(F$7&lt;='Algorithms &amp; Assumptions'!$C$3,INDEX(PLHIV!$H$10:$AB$249,MATCH($B189&amp;"Peds",PLHIV!$F$10:$F$249,0),MATCH(F$7,PLHIV!$H$9:$AC$9,0)),"N/A")</f>
        <v>0</v>
      </c>
      <c r="G189" s="47">
        <f>IF(G$7&lt;='Algorithms &amp; Assumptions'!$C$3,INDEX(PLHIV!$H$10:$AB$249,MATCH($B189&amp;"Peds",PLHIV!$F$10:$F$249,0),MATCH(G$7,PLHIV!$H$9:$AC$9,0)),IF(FORECAST(G$7,D189:F189,D$7:F$7)&gt;0,FORECAST(G$7,D189:F189,D$7:F$7),0))</f>
        <v>0</v>
      </c>
      <c r="H189" s="47">
        <f>IF(H$7&lt;='Algorithms &amp; Assumptions'!$C$3,INDEX(PLHIV!$H$10:$AB$249,MATCH($B189&amp;"Peds",PLHIV!$F$10:$F$249,0),MATCH(H$7,PLHIV!$H$9:$AC$9,0)),IF(FORECAST(H$7,E189:G189,E$7:G$7)&gt;0,FORECAST(H$7,E189:G189,E$7:G$7),0))</f>
        <v>0</v>
      </c>
      <c r="I189" s="47">
        <f>IF(I$7&lt;='Algorithms &amp; Assumptions'!$C$3,INDEX(PLHIV!$H$10:$AB$249,MATCH($B189&amp;"Peds",PLHIV!$F$10:$F$249,0),MATCH(I$7,PLHIV!$H$9:$AC$9,0)),IF(FORECAST(I$7,F189:H189,F$7:H$7)&gt;0,FORECAST(I$7,F189:H189,F$7:H$7),0))</f>
        <v>0</v>
      </c>
      <c r="J189" s="47">
        <f>IF(J$7&lt;='Algorithms &amp; Assumptions'!$C$3,INDEX(PLHIV!$H$10:$AB$249,MATCH($B189&amp;"Peds",PLHIV!$F$10:$F$249,0),MATCH(J$7,PLHIV!$H$9:$AC$9,0)),IF(FORECAST(J$7,G189:I189,G$7:I$7)&gt;0,FORECAST(J$7,G189:I189,G$7:I$7),0))</f>
        <v>0</v>
      </c>
      <c r="K189" s="47">
        <f>IF(K$7&lt;='Algorithms &amp; Assumptions'!$C$3,INDEX(PLHIV!$H$10:$AB$249,MATCH($B189&amp;"Peds",PLHIV!$F$10:$F$249,0),MATCH(K$7,PLHIV!$H$9:$AC$9,0)),IF(FORECAST(K$7,H189:J189,H$7:J$7)&gt;0,FORECAST(K$7,H189:J189,H$7:J$7),0))</f>
        <v>0</v>
      </c>
      <c r="L189" s="47">
        <f>IF(L$7&lt;='Algorithms &amp; Assumptions'!$C$3,INDEX(PLHIV!$H$10:$AB$249,MATCH($B189&amp;"Peds",PLHIV!$F$10:$F$249,0),MATCH(L$7,PLHIV!$H$9:$AC$9,0)),IF(FORECAST(L$7,I189:K189,I$7:K$7)&gt;0,FORECAST(L$7,I189:K189,I$7:K$7),0))</f>
        <v>0</v>
      </c>
      <c r="M189" s="47">
        <f>IF(M$7&lt;='Algorithms &amp; Assumptions'!$C$3,INDEX(PLHIV!$H$10:$AB$249,MATCH($B189&amp;"Peds",PLHIV!$F$10:$F$249,0),MATCH(M$7,PLHIV!$H$9:$AC$9,0)),IF(FORECAST(M$7,J189:L189,J$7:L$7)&gt;0,FORECAST(M$7,J189:L189,J$7:L$7),0))</f>
        <v>0</v>
      </c>
      <c r="N189" s="47">
        <f>IF(N$7&lt;='Algorithms &amp; Assumptions'!$C$3,INDEX(PLHIV!$H$10:$AB$249,MATCH($B189&amp;"Peds",PLHIV!$F$10:$F$249,0),MATCH(N$7,PLHIV!$H$9:$AC$9,0)),IF(FORECAST(N$7,K189:M189,K$7:M$7)&gt;0,FORECAST(N$7,K189:M189,K$7:M$7),0))</f>
        <v>0</v>
      </c>
      <c r="O189" s="47">
        <f>IF(O$7&lt;='Algorithms &amp; Assumptions'!$C$3,INDEX(PLHIV!$H$10:$AB$249,MATCH($B189&amp;"Peds",PLHIV!$F$10:$F$249,0),MATCH(O$7,PLHIV!$H$9:$AC$9,0)),IF(FORECAST(O$7,L189:N189,L$7:N$7)&gt;0,FORECAST(O$7,L189:N189,L$7:N$7),0))</f>
        <v>0</v>
      </c>
      <c r="P189" s="47">
        <f>IF(P$7&lt;='Algorithms &amp; Assumptions'!$C$3,INDEX(PLHIV!$H$10:$AB$249,MATCH($B189&amp;"Peds",PLHIV!$F$10:$F$249,0),MATCH(P$7,PLHIV!$H$9:$AC$9,0)),IF(FORECAST(P$7,M189:O189,M$7:O$7)&gt;0,FORECAST(P$7,M189:O189,M$7:O$7),0))</f>
        <v>0</v>
      </c>
      <c r="Q189" s="47">
        <f>IF(Q$7&lt;='Algorithms &amp; Assumptions'!$C$3,INDEX(PLHIV!$H$10:$AB$249,MATCH($B189&amp;"Peds",PLHIV!$F$10:$F$249,0),MATCH(Q$7,PLHIV!$H$9:$AC$9,0)),IF(FORECAST(Q$7,N189:P189,N$7:P$7)&gt;0,FORECAST(Q$7,N189:P189,N$7:P$7),0))</f>
        <v>0</v>
      </c>
      <c r="R189" s="47">
        <f>IF(R$7&lt;='Algorithms &amp; Assumptions'!$C$3,INDEX(PLHIV!$H$10:$AB$249,MATCH($B189&amp;"Peds",PLHIV!$F$10:$F$249,0),MATCH(R$7,PLHIV!$H$9:$AC$9,0)),IF(FORECAST(R$7,O189:Q189,O$7:Q$7)&gt;0,FORECAST(R$7,O189:Q189,O$7:Q$7),0))</f>
        <v>0</v>
      </c>
      <c r="S189" s="47">
        <f>IF(S$7&lt;='Algorithms &amp; Assumptions'!$C$3,INDEX(PLHIV!$H$10:$AB$249,MATCH($B189&amp;"Peds",PLHIV!$F$10:$F$249,0),MATCH(S$7,PLHIV!$H$9:$AC$9,0)),IF(FORECAST(S$7,P189:R189,P$7:R$7)&gt;0,FORECAST(S$7,P189:R189,P$7:R$7),0))</f>
        <v>0</v>
      </c>
      <c r="T189" s="47">
        <f>IF(T$7&lt;='Algorithms &amp; Assumptions'!$C$3,INDEX(PLHIV!$H$10:$AB$249,MATCH($B189&amp;"Peds",PLHIV!$F$10:$F$249,0),MATCH(T$7,PLHIV!$H$9:$AC$9,0)),IF(FORECAST(T$7,Q189:S189,Q$7:S$7)&gt;0,FORECAST(T$7,Q189:S189,Q$7:S$7),0))</f>
        <v>0</v>
      </c>
      <c r="U189" s="47">
        <f>IF(U$7&lt;='Algorithms &amp; Assumptions'!$C$3,INDEX(PLHIV!$H$10:$AB$249,MATCH($B189&amp;"Peds",PLHIV!$F$10:$F$249,0),MATCH(U$7,PLHIV!$H$9:$AC$9,0)),IF(FORECAST(U$7,R189:T189,R$7:T$7)&gt;0,FORECAST(U$7,R189:T189,R$7:T$7),0))</f>
        <v>0</v>
      </c>
      <c r="V189" s="47">
        <f>IF(V$7&lt;='Algorithms &amp; Assumptions'!$C$3,INDEX(PLHIV!$H$10:$AB$249,MATCH($B189&amp;"Peds",PLHIV!$F$10:$F$249,0),MATCH(V$7,PLHIV!$H$9:$AC$9,0)),IF(FORECAST(V$7,S189:U189,S$7:U$7)&gt;0,FORECAST(V$7,S189:U189,S$7:U$7),0))</f>
        <v>0</v>
      </c>
      <c r="W189" s="47">
        <f>IF(W$7&lt;='Algorithms &amp; Assumptions'!$C$3,INDEX(PLHIV!$H$10:$AB$249,MATCH($B189&amp;"Peds",PLHIV!$F$10:$F$249,0),MATCH(W$7,PLHIV!$H$9:$AC$9,0)),IF(FORECAST(W$7,T189:V189,T$7:V$7)&gt;0,FORECAST(W$7,T189:V189,T$7:V$7),0))</f>
        <v>0</v>
      </c>
    </row>
    <row r="190" spans="2:23" x14ac:dyDescent="0.35">
      <c r="B190" s="17" t="str">
        <f>Countries!B63</f>
        <v>Kazakhstan</v>
      </c>
      <c r="C190" s="47">
        <f>IF(C$7&lt;='Algorithms &amp; Assumptions'!$C$3,INDEX(PLHIV!$H$10:$AB$249,MATCH($B190&amp;"Peds",PLHIV!$F$10:$F$249,0),MATCH(C$7,PLHIV!$H$9:$AC$9,0)),"N/A")</f>
        <v>0</v>
      </c>
      <c r="D190" s="47">
        <f>IF(D$7&lt;='Algorithms &amp; Assumptions'!$C$3,INDEX(PLHIV!$H$10:$AB$249,MATCH($B190&amp;"Peds",PLHIV!$F$10:$F$249,0),MATCH(D$7,PLHIV!$H$9:$AC$9,0)),"N/A")</f>
        <v>0</v>
      </c>
      <c r="E190" s="47">
        <f>IF(E$7&lt;='Algorithms &amp; Assumptions'!$C$3,INDEX(PLHIV!$H$10:$AB$249,MATCH($B190&amp;"Peds",PLHIV!$F$10:$F$249,0),MATCH(E$7,PLHIV!$H$9:$AC$9,0)),"N/A")</f>
        <v>0</v>
      </c>
      <c r="F190" s="47">
        <f>IF(F$7&lt;='Algorithms &amp; Assumptions'!$C$3,INDEX(PLHIV!$H$10:$AB$249,MATCH($B190&amp;"Peds",PLHIV!$F$10:$F$249,0),MATCH(F$7,PLHIV!$H$9:$AC$9,0)),"N/A")</f>
        <v>0</v>
      </c>
      <c r="G190" s="47">
        <f>IF(G$7&lt;='Algorithms &amp; Assumptions'!$C$3,INDEX(PLHIV!$H$10:$AB$249,MATCH($B190&amp;"Peds",PLHIV!$F$10:$F$249,0),MATCH(G$7,PLHIV!$H$9:$AC$9,0)),IF(FORECAST(G$7,D190:F190,D$7:F$7)&gt;0,FORECAST(G$7,D190:F190,D$7:F$7),0))</f>
        <v>0</v>
      </c>
      <c r="H190" s="47">
        <f>IF(H$7&lt;='Algorithms &amp; Assumptions'!$C$3,INDEX(PLHIV!$H$10:$AB$249,MATCH($B190&amp;"Peds",PLHIV!$F$10:$F$249,0),MATCH(H$7,PLHIV!$H$9:$AC$9,0)),IF(FORECAST(H$7,E190:G190,E$7:G$7)&gt;0,FORECAST(H$7,E190:G190,E$7:G$7),0))</f>
        <v>0</v>
      </c>
      <c r="I190" s="47">
        <f>IF(I$7&lt;='Algorithms &amp; Assumptions'!$C$3,INDEX(PLHIV!$H$10:$AB$249,MATCH($B190&amp;"Peds",PLHIV!$F$10:$F$249,0),MATCH(I$7,PLHIV!$H$9:$AC$9,0)),IF(FORECAST(I$7,F190:H190,F$7:H$7)&gt;0,FORECAST(I$7,F190:H190,F$7:H$7),0))</f>
        <v>0</v>
      </c>
      <c r="J190" s="47">
        <f>IF(J$7&lt;='Algorithms &amp; Assumptions'!$C$3,INDEX(PLHIV!$H$10:$AB$249,MATCH($B190&amp;"Peds",PLHIV!$F$10:$F$249,0),MATCH(J$7,PLHIV!$H$9:$AC$9,0)),IF(FORECAST(J$7,G190:I190,G$7:I$7)&gt;0,FORECAST(J$7,G190:I190,G$7:I$7),0))</f>
        <v>0</v>
      </c>
      <c r="K190" s="47">
        <f>IF(K$7&lt;='Algorithms &amp; Assumptions'!$C$3,INDEX(PLHIV!$H$10:$AB$249,MATCH($B190&amp;"Peds",PLHIV!$F$10:$F$249,0),MATCH(K$7,PLHIV!$H$9:$AC$9,0)),IF(FORECAST(K$7,H190:J190,H$7:J$7)&gt;0,FORECAST(K$7,H190:J190,H$7:J$7),0))</f>
        <v>0</v>
      </c>
      <c r="L190" s="47">
        <f>IF(L$7&lt;='Algorithms &amp; Assumptions'!$C$3,INDEX(PLHIV!$H$10:$AB$249,MATCH($B190&amp;"Peds",PLHIV!$F$10:$F$249,0),MATCH(L$7,PLHIV!$H$9:$AC$9,0)),IF(FORECAST(L$7,I190:K190,I$7:K$7)&gt;0,FORECAST(L$7,I190:K190,I$7:K$7),0))</f>
        <v>0</v>
      </c>
      <c r="M190" s="47">
        <f>IF(M$7&lt;='Algorithms &amp; Assumptions'!$C$3,INDEX(PLHIV!$H$10:$AB$249,MATCH($B190&amp;"Peds",PLHIV!$F$10:$F$249,0),MATCH(M$7,PLHIV!$H$9:$AC$9,0)),IF(FORECAST(M$7,J190:L190,J$7:L$7)&gt;0,FORECAST(M$7,J190:L190,J$7:L$7),0))</f>
        <v>0</v>
      </c>
      <c r="N190" s="47">
        <f>IF(N$7&lt;='Algorithms &amp; Assumptions'!$C$3,INDEX(PLHIV!$H$10:$AB$249,MATCH($B190&amp;"Peds",PLHIV!$F$10:$F$249,0),MATCH(N$7,PLHIV!$H$9:$AC$9,0)),IF(FORECAST(N$7,K190:M190,K$7:M$7)&gt;0,FORECAST(N$7,K190:M190,K$7:M$7),0))</f>
        <v>0</v>
      </c>
      <c r="O190" s="47">
        <f>IF(O$7&lt;='Algorithms &amp; Assumptions'!$C$3,INDEX(PLHIV!$H$10:$AB$249,MATCH($B190&amp;"Peds",PLHIV!$F$10:$F$249,0),MATCH(O$7,PLHIV!$H$9:$AC$9,0)),IF(FORECAST(O$7,L190:N190,L$7:N$7)&gt;0,FORECAST(O$7,L190:N190,L$7:N$7),0))</f>
        <v>0</v>
      </c>
      <c r="P190" s="47">
        <f>IF(P$7&lt;='Algorithms &amp; Assumptions'!$C$3,INDEX(PLHIV!$H$10:$AB$249,MATCH($B190&amp;"Peds",PLHIV!$F$10:$F$249,0),MATCH(P$7,PLHIV!$H$9:$AC$9,0)),IF(FORECAST(P$7,M190:O190,M$7:O$7)&gt;0,FORECAST(P$7,M190:O190,M$7:O$7),0))</f>
        <v>0</v>
      </c>
      <c r="Q190" s="47">
        <f>IF(Q$7&lt;='Algorithms &amp; Assumptions'!$C$3,INDEX(PLHIV!$H$10:$AB$249,MATCH($B190&amp;"Peds",PLHIV!$F$10:$F$249,0),MATCH(Q$7,PLHIV!$H$9:$AC$9,0)),IF(FORECAST(Q$7,N190:P190,N$7:P$7)&gt;0,FORECAST(Q$7,N190:P190,N$7:P$7),0))</f>
        <v>0</v>
      </c>
      <c r="R190" s="47">
        <f>IF(R$7&lt;='Algorithms &amp; Assumptions'!$C$3,INDEX(PLHIV!$H$10:$AB$249,MATCH($B190&amp;"Peds",PLHIV!$F$10:$F$249,0),MATCH(R$7,PLHIV!$H$9:$AC$9,0)),IF(FORECAST(R$7,O190:Q190,O$7:Q$7)&gt;0,FORECAST(R$7,O190:Q190,O$7:Q$7),0))</f>
        <v>0</v>
      </c>
      <c r="S190" s="47">
        <f>IF(S$7&lt;='Algorithms &amp; Assumptions'!$C$3,INDEX(PLHIV!$H$10:$AB$249,MATCH($B190&amp;"Peds",PLHIV!$F$10:$F$249,0),MATCH(S$7,PLHIV!$H$9:$AC$9,0)),IF(FORECAST(S$7,P190:R190,P$7:R$7)&gt;0,FORECAST(S$7,P190:R190,P$7:R$7),0))</f>
        <v>0</v>
      </c>
      <c r="T190" s="47">
        <f>IF(T$7&lt;='Algorithms &amp; Assumptions'!$C$3,INDEX(PLHIV!$H$10:$AB$249,MATCH($B190&amp;"Peds",PLHIV!$F$10:$F$249,0),MATCH(T$7,PLHIV!$H$9:$AC$9,0)),IF(FORECAST(T$7,Q190:S190,Q$7:S$7)&gt;0,FORECAST(T$7,Q190:S190,Q$7:S$7),0))</f>
        <v>0</v>
      </c>
      <c r="U190" s="47">
        <f>IF(U$7&lt;='Algorithms &amp; Assumptions'!$C$3,INDEX(PLHIV!$H$10:$AB$249,MATCH($B190&amp;"Peds",PLHIV!$F$10:$F$249,0),MATCH(U$7,PLHIV!$H$9:$AC$9,0)),IF(FORECAST(U$7,R190:T190,R$7:T$7)&gt;0,FORECAST(U$7,R190:T190,R$7:T$7),0))</f>
        <v>0</v>
      </c>
      <c r="V190" s="47">
        <f>IF(V$7&lt;='Algorithms &amp; Assumptions'!$C$3,INDEX(PLHIV!$H$10:$AB$249,MATCH($B190&amp;"Peds",PLHIV!$F$10:$F$249,0),MATCH(V$7,PLHIV!$H$9:$AC$9,0)),IF(FORECAST(V$7,S190:U190,S$7:U$7)&gt;0,FORECAST(V$7,S190:U190,S$7:U$7),0))</f>
        <v>0</v>
      </c>
      <c r="W190" s="47">
        <f>IF(W$7&lt;='Algorithms &amp; Assumptions'!$C$3,INDEX(PLHIV!$H$10:$AB$249,MATCH($B190&amp;"Peds",PLHIV!$F$10:$F$249,0),MATCH(W$7,PLHIV!$H$9:$AC$9,0)),IF(FORECAST(W$7,T190:V190,T$7:V$7)&gt;0,FORECAST(W$7,T190:V190,T$7:V$7),0))</f>
        <v>0</v>
      </c>
    </row>
    <row r="191" spans="2:23" x14ac:dyDescent="0.35">
      <c r="B191" s="17" t="str">
        <f>Countries!B64</f>
        <v>Kenya</v>
      </c>
      <c r="C191" s="47">
        <f>IF(C$7&lt;='Algorithms &amp; Assumptions'!$C$3,INDEX(PLHIV!$H$10:$AB$249,MATCH($B191&amp;"Peds",PLHIV!$F$10:$F$249,0),MATCH(C$7,PLHIV!$H$9:$AC$9,0)),"N/A")</f>
        <v>190000</v>
      </c>
      <c r="D191" s="47">
        <f>IF(D$7&lt;='Algorithms &amp; Assumptions'!$C$3,INDEX(PLHIV!$H$10:$AB$249,MATCH($B191&amp;"Peds",PLHIV!$F$10:$F$249,0),MATCH(D$7,PLHIV!$H$9:$AC$9,0)),"N/A")</f>
        <v>180000</v>
      </c>
      <c r="E191" s="47">
        <f>IF(E$7&lt;='Algorithms &amp; Assumptions'!$C$3,INDEX(PLHIV!$H$10:$AB$249,MATCH($B191&amp;"Peds",PLHIV!$F$10:$F$249,0),MATCH(E$7,PLHIV!$H$9:$AC$9,0)),"N/A")</f>
        <v>160000</v>
      </c>
      <c r="F191" s="47">
        <f>IF(F$7&lt;='Algorithms &amp; Assumptions'!$C$3,INDEX(PLHIV!$H$10:$AB$249,MATCH($B191&amp;"Peds",PLHIV!$F$10:$F$249,0),MATCH(F$7,PLHIV!$H$9:$AC$9,0)),"N/A")</f>
        <v>150000</v>
      </c>
      <c r="G191" s="47">
        <f>IF(G$7&lt;='Algorithms &amp; Assumptions'!$C$3,INDEX(PLHIV!$H$10:$AB$249,MATCH($B191&amp;"Peds",PLHIV!$F$10:$F$249,0),MATCH(G$7,PLHIV!$H$9:$AC$9,0)),IF(FORECAST(G$7,D191:F191,D$7:F$7)&gt;0,FORECAST(G$7,D191:F191,D$7:F$7),0))</f>
        <v>140000</v>
      </c>
      <c r="H191" s="47">
        <f>IF(H$7&lt;='Algorithms &amp; Assumptions'!$C$3,INDEX(PLHIV!$H$10:$AB$249,MATCH($B191&amp;"Peds",PLHIV!$F$10:$F$249,0),MATCH(H$7,PLHIV!$H$9:$AC$9,0)),IF(FORECAST(H$7,E191:G191,E$7:G$7)&gt;0,FORECAST(H$7,E191:G191,E$7:G$7),0))</f>
        <v>130000</v>
      </c>
      <c r="I191" s="47">
        <f>IF(I$7&lt;='Algorithms &amp; Assumptions'!$C$3,INDEX(PLHIV!$H$10:$AB$249,MATCH($B191&amp;"Peds",PLHIV!$F$10:$F$249,0),MATCH(I$7,PLHIV!$H$9:$AC$9,0)),IF(FORECAST(I$7,F191:H191,F$7:H$7)&gt;0,FORECAST(I$7,F191:H191,F$7:H$7),0))</f>
        <v>120000</v>
      </c>
      <c r="J191" s="47">
        <f>IF(J$7&lt;='Algorithms &amp; Assumptions'!$C$3,INDEX(PLHIV!$H$10:$AB$249,MATCH($B191&amp;"Peds",PLHIV!$F$10:$F$249,0),MATCH(J$7,PLHIV!$H$9:$AC$9,0)),IF(FORECAST(J$7,G191:I191,G$7:I$7)&gt;0,FORECAST(J$7,G191:I191,G$7:I$7),0))</f>
        <v>110000</v>
      </c>
      <c r="K191" s="47">
        <f>IF(K$7&lt;='Algorithms &amp; Assumptions'!$C$3,INDEX(PLHIV!$H$10:$AB$249,MATCH($B191&amp;"Peds",PLHIV!$F$10:$F$249,0),MATCH(K$7,PLHIV!$H$9:$AC$9,0)),IF(FORECAST(K$7,H191:J191,H$7:J$7)&gt;0,FORECAST(K$7,H191:J191,H$7:J$7),0))</f>
        <v>100000</v>
      </c>
      <c r="L191" s="47">
        <f>IF(L$7&lt;='Algorithms &amp; Assumptions'!$C$3,INDEX(PLHIV!$H$10:$AB$249,MATCH($B191&amp;"Peds",PLHIV!$F$10:$F$249,0),MATCH(L$7,PLHIV!$H$9:$AC$9,0)),IF(FORECAST(L$7,I191:K191,I$7:K$7)&gt;0,FORECAST(L$7,I191:K191,I$7:K$7),0))</f>
        <v>90000</v>
      </c>
      <c r="M191" s="47">
        <f>IF(M$7&lt;='Algorithms &amp; Assumptions'!$C$3,INDEX(PLHIV!$H$10:$AB$249,MATCH($B191&amp;"Peds",PLHIV!$F$10:$F$249,0),MATCH(M$7,PLHIV!$H$9:$AC$9,0)),IF(FORECAST(M$7,J191:L191,J$7:L$7)&gt;0,FORECAST(M$7,J191:L191,J$7:L$7),0))</f>
        <v>82000</v>
      </c>
      <c r="N191" s="47">
        <f>IF(N$7&lt;='Algorithms &amp; Assumptions'!$C$3,INDEX(PLHIV!$H$10:$AB$249,MATCH($B191&amp;"Peds",PLHIV!$F$10:$F$249,0),MATCH(N$7,PLHIV!$H$9:$AC$9,0)),IF(FORECAST(N$7,K191:M191,K$7:M$7)&gt;0,FORECAST(N$7,K191:M191,K$7:M$7),0))</f>
        <v>74000</v>
      </c>
      <c r="O191" s="47">
        <f>IF(O$7&lt;='Algorithms &amp; Assumptions'!$C$3,INDEX(PLHIV!$H$10:$AB$249,MATCH($B191&amp;"Peds",PLHIV!$F$10:$F$249,0),MATCH(O$7,PLHIV!$H$9:$AC$9,0)),IF(FORECAST(O$7,L191:N191,L$7:N$7)&gt;0,FORECAST(O$7,L191:N191,L$7:N$7),0))</f>
        <v>68000</v>
      </c>
      <c r="P191" s="47">
        <f>IF(P$7&lt;='Algorithms &amp; Assumptions'!$C$3,INDEX(PLHIV!$H$10:$AB$249,MATCH($B191&amp;"Peds",PLHIV!$F$10:$F$249,0),MATCH(P$7,PLHIV!$H$9:$AC$9,0)),IF(FORECAST(P$7,M191:O191,M$7:O$7)&gt;0,FORECAST(P$7,M191:O191,M$7:O$7),0))</f>
        <v>60666.666666666046</v>
      </c>
      <c r="Q191" s="47">
        <f>IF(Q$7&lt;='Algorithms &amp; Assumptions'!$C$3,INDEX(PLHIV!$H$10:$AB$249,MATCH($B191&amp;"Peds",PLHIV!$F$10:$F$249,0),MATCH(Q$7,PLHIV!$H$9:$AC$9,0)),IF(FORECAST(Q$7,N191:P191,N$7:P$7)&gt;0,FORECAST(Q$7,N191:P191,N$7:P$7),0))</f>
        <v>54222.222222222015</v>
      </c>
      <c r="R191" s="47">
        <f>IF(R$7&lt;='Algorithms &amp; Assumptions'!$C$3,INDEX(PLHIV!$H$10:$AB$249,MATCH($B191&amp;"Peds",PLHIV!$F$10:$F$249,0),MATCH(R$7,PLHIV!$H$9:$AC$9,0)),IF(FORECAST(R$7,O191:Q191,O$7:Q$7)&gt;0,FORECAST(R$7,O191:Q191,O$7:Q$7),0))</f>
        <v>47185.185185186565</v>
      </c>
      <c r="S191" s="47">
        <f>IF(S$7&lt;='Algorithms &amp; Assumptions'!$C$3,INDEX(PLHIV!$H$10:$AB$249,MATCH($B191&amp;"Peds",PLHIV!$F$10:$F$249,0),MATCH(S$7,PLHIV!$H$9:$AC$9,0)),IF(FORECAST(S$7,P191:R191,P$7:R$7)&gt;0,FORECAST(S$7,P191:R191,P$7:R$7),0))</f>
        <v>40543.209876544774</v>
      </c>
      <c r="T191" s="47">
        <f>IF(T$7&lt;='Algorithms &amp; Assumptions'!$C$3,INDEX(PLHIV!$H$10:$AB$249,MATCH($B191&amp;"Peds",PLHIV!$F$10:$F$249,0),MATCH(T$7,PLHIV!$H$9:$AC$9,0)),IF(FORECAST(T$7,Q191:S191,Q$7:S$7)&gt;0,FORECAST(T$7,Q191:S191,Q$7:S$7),0))</f>
        <v>33637.860082309693</v>
      </c>
      <c r="U191" s="47">
        <f>IF(U$7&lt;='Algorithms &amp; Assumptions'!$C$3,INDEX(PLHIV!$H$10:$AB$249,MATCH($B191&amp;"Peds",PLHIV!$F$10:$F$249,0),MATCH(U$7,PLHIV!$H$9:$AC$9,0)),IF(FORECAST(U$7,R191:T191,R$7:T$7)&gt;0,FORECAST(U$7,R191:T191,R$7:T$7),0))</f>
        <v>26908.093278469518</v>
      </c>
      <c r="V191" s="47">
        <f>IF(V$7&lt;='Algorithms &amp; Assumptions'!$C$3,INDEX(PLHIV!$H$10:$AB$249,MATCH($B191&amp;"Peds",PLHIV!$F$10:$F$249,0),MATCH(V$7,PLHIV!$H$9:$AC$9,0)),IF(FORECAST(V$7,S191:U191,S$7:U$7)&gt;0,FORECAST(V$7,S191:U191,S$7:U$7),0))</f>
        <v>20061.271147698164</v>
      </c>
      <c r="W191" s="47">
        <f>IF(W$7&lt;='Algorithms &amp; Assumptions'!$C$3,INDEX(PLHIV!$H$10:$AB$249,MATCH($B191&amp;"Peds",PLHIV!$F$10:$F$249,0),MATCH(W$7,PLHIV!$H$9:$AC$9,0)),IF(FORECAST(W$7,T191:V191,T$7:V$7)&gt;0,FORECAST(W$7,T191:V191,T$7:V$7),0))</f>
        <v>13292.485901547596</v>
      </c>
    </row>
    <row r="192" spans="2:23" x14ac:dyDescent="0.35">
      <c r="B192" s="17" t="str">
        <f>Countries!B65</f>
        <v>Kyrgyzstan</v>
      </c>
      <c r="C192" s="47">
        <f>IF(C$7&lt;='Algorithms &amp; Assumptions'!$C$3,INDEX(PLHIV!$H$10:$AB$249,MATCH($B192&amp;"Peds",PLHIV!$F$10:$F$249,0),MATCH(C$7,PLHIV!$H$9:$AC$9,0)),"N/A")</f>
        <v>500</v>
      </c>
      <c r="D192" s="47">
        <f>IF(D$7&lt;='Algorithms &amp; Assumptions'!$C$3,INDEX(PLHIV!$H$10:$AB$249,MATCH($B192&amp;"Peds",PLHIV!$F$10:$F$249,0),MATCH(D$7,PLHIV!$H$9:$AC$9,0)),"N/A")</f>
        <v>500</v>
      </c>
      <c r="E192" s="47">
        <f>IF(E$7&lt;='Algorithms &amp; Assumptions'!$C$3,INDEX(PLHIV!$H$10:$AB$249,MATCH($B192&amp;"Peds",PLHIV!$F$10:$F$249,0),MATCH(E$7,PLHIV!$H$9:$AC$9,0)),"N/A")</f>
        <v>500</v>
      </c>
      <c r="F192" s="47">
        <f>IF(F$7&lt;='Algorithms &amp; Assumptions'!$C$3,INDEX(PLHIV!$H$10:$AB$249,MATCH($B192&amp;"Peds",PLHIV!$F$10:$F$249,0),MATCH(F$7,PLHIV!$H$9:$AC$9,0)),"N/A")</f>
        <v>500</v>
      </c>
      <c r="G192" s="47">
        <f>IF(G$7&lt;='Algorithms &amp; Assumptions'!$C$3,INDEX(PLHIV!$H$10:$AB$249,MATCH($B192&amp;"Peds",PLHIV!$F$10:$F$249,0),MATCH(G$7,PLHIV!$H$9:$AC$9,0)),IF(FORECAST(G$7,D192:F192,D$7:F$7)&gt;0,FORECAST(G$7,D192:F192,D$7:F$7),0))</f>
        <v>1000</v>
      </c>
      <c r="H192" s="47">
        <f>IF(H$7&lt;='Algorithms &amp; Assumptions'!$C$3,INDEX(PLHIV!$H$10:$AB$249,MATCH($B192&amp;"Peds",PLHIV!$F$10:$F$249,0),MATCH(H$7,PLHIV!$H$9:$AC$9,0)),IF(FORECAST(H$7,E192:G192,E$7:G$7)&gt;0,FORECAST(H$7,E192:G192,E$7:G$7),0))</f>
        <v>1000</v>
      </c>
      <c r="I192" s="47">
        <f>IF(I$7&lt;='Algorithms &amp; Assumptions'!$C$3,INDEX(PLHIV!$H$10:$AB$249,MATCH($B192&amp;"Peds",PLHIV!$F$10:$F$249,0),MATCH(I$7,PLHIV!$H$9:$AC$9,0)),IF(FORECAST(I$7,F192:H192,F$7:H$7)&gt;0,FORECAST(I$7,F192:H192,F$7:H$7),0))</f>
        <v>1000</v>
      </c>
      <c r="J192" s="47">
        <f>IF(J$7&lt;='Algorithms &amp; Assumptions'!$C$3,INDEX(PLHIV!$H$10:$AB$249,MATCH($B192&amp;"Peds",PLHIV!$F$10:$F$249,0),MATCH(J$7,PLHIV!$H$9:$AC$9,0)),IF(FORECAST(J$7,G192:I192,G$7:I$7)&gt;0,FORECAST(J$7,G192:I192,G$7:I$7),0))</f>
        <v>1000</v>
      </c>
      <c r="K192" s="47">
        <f>IF(K$7&lt;='Algorithms &amp; Assumptions'!$C$3,INDEX(PLHIV!$H$10:$AB$249,MATCH($B192&amp;"Peds",PLHIV!$F$10:$F$249,0),MATCH(K$7,PLHIV!$H$9:$AC$9,0)),IF(FORECAST(K$7,H192:J192,H$7:J$7)&gt;0,FORECAST(K$7,H192:J192,H$7:J$7),0))</f>
        <v>1000</v>
      </c>
      <c r="L192" s="47">
        <f>IF(L$7&lt;='Algorithms &amp; Assumptions'!$C$3,INDEX(PLHIV!$H$10:$AB$249,MATCH($B192&amp;"Peds",PLHIV!$F$10:$F$249,0),MATCH(L$7,PLHIV!$H$9:$AC$9,0)),IF(FORECAST(L$7,I192:K192,I$7:K$7)&gt;0,FORECAST(L$7,I192:K192,I$7:K$7),0))</f>
        <v>1000</v>
      </c>
      <c r="M192" s="47">
        <f>IF(M$7&lt;='Algorithms &amp; Assumptions'!$C$3,INDEX(PLHIV!$H$10:$AB$249,MATCH($B192&amp;"Peds",PLHIV!$F$10:$F$249,0),MATCH(M$7,PLHIV!$H$9:$AC$9,0)),IF(FORECAST(M$7,J192:L192,J$7:L$7)&gt;0,FORECAST(M$7,J192:L192,J$7:L$7),0))</f>
        <v>1000</v>
      </c>
      <c r="N192" s="47">
        <f>IF(N$7&lt;='Algorithms &amp; Assumptions'!$C$3,INDEX(PLHIV!$H$10:$AB$249,MATCH($B192&amp;"Peds",PLHIV!$F$10:$F$249,0),MATCH(N$7,PLHIV!$H$9:$AC$9,0)),IF(FORECAST(N$7,K192:M192,K$7:M$7)&gt;0,FORECAST(N$7,K192:M192,K$7:M$7),0))</f>
        <v>500</v>
      </c>
      <c r="O192" s="47">
        <f>IF(O$7&lt;='Algorithms &amp; Assumptions'!$C$3,INDEX(PLHIV!$H$10:$AB$249,MATCH($B192&amp;"Peds",PLHIV!$F$10:$F$249,0),MATCH(O$7,PLHIV!$H$9:$AC$9,0)),IF(FORECAST(O$7,L192:N192,L$7:N$7)&gt;0,FORECAST(O$7,L192:N192,L$7:N$7),0))</f>
        <v>500</v>
      </c>
      <c r="P192" s="47">
        <f>IF(P$7&lt;='Algorithms &amp; Assumptions'!$C$3,INDEX(PLHIV!$H$10:$AB$249,MATCH($B192&amp;"Peds",PLHIV!$F$10:$F$249,0),MATCH(P$7,PLHIV!$H$9:$AC$9,0)),IF(FORECAST(P$7,M192:O192,M$7:O$7)&gt;0,FORECAST(P$7,M192:O192,M$7:O$7),0))</f>
        <v>166.66666666668607</v>
      </c>
      <c r="Q192" s="47">
        <f>IF(Q$7&lt;='Algorithms &amp; Assumptions'!$C$3,INDEX(PLHIV!$H$10:$AB$249,MATCH($B192&amp;"Peds",PLHIV!$F$10:$F$249,0),MATCH(Q$7,PLHIV!$H$9:$AC$9,0)),IF(FORECAST(Q$7,N192:P192,N$7:P$7)&gt;0,FORECAST(Q$7,N192:P192,N$7:P$7),0))</f>
        <v>55.555555555562023</v>
      </c>
      <c r="R192" s="47">
        <f>IF(R$7&lt;='Algorithms &amp; Assumptions'!$C$3,INDEX(PLHIV!$H$10:$AB$249,MATCH($B192&amp;"Peds",PLHIV!$F$10:$F$249,0),MATCH(R$7,PLHIV!$H$9:$AC$9,0)),IF(FORECAST(R$7,O192:Q192,O$7:Q$7)&gt;0,FORECAST(R$7,O192:Q192,O$7:Q$7),0))</f>
        <v>0</v>
      </c>
      <c r="S192" s="47">
        <f>IF(S$7&lt;='Algorithms &amp; Assumptions'!$C$3,INDEX(PLHIV!$H$10:$AB$249,MATCH($B192&amp;"Peds",PLHIV!$F$10:$F$249,0),MATCH(S$7,PLHIV!$H$9:$AC$9,0)),IF(FORECAST(S$7,P192:R192,P$7:R$7)&gt;0,FORECAST(S$7,P192:R192,P$7:R$7),0))</f>
        <v>0</v>
      </c>
      <c r="T192" s="47">
        <f>IF(T$7&lt;='Algorithms &amp; Assumptions'!$C$3,INDEX(PLHIV!$H$10:$AB$249,MATCH($B192&amp;"Peds",PLHIV!$F$10:$F$249,0),MATCH(T$7,PLHIV!$H$9:$AC$9,0)),IF(FORECAST(T$7,Q192:S192,Q$7:S$7)&gt;0,FORECAST(T$7,Q192:S192,Q$7:S$7),0))</f>
        <v>0</v>
      </c>
      <c r="U192" s="47">
        <f>IF(U$7&lt;='Algorithms &amp; Assumptions'!$C$3,INDEX(PLHIV!$H$10:$AB$249,MATCH($B192&amp;"Peds",PLHIV!$F$10:$F$249,0),MATCH(U$7,PLHIV!$H$9:$AC$9,0)),IF(FORECAST(U$7,R192:T192,R$7:T$7)&gt;0,FORECAST(U$7,R192:T192,R$7:T$7),0))</f>
        <v>0</v>
      </c>
      <c r="V192" s="47">
        <f>IF(V$7&lt;='Algorithms &amp; Assumptions'!$C$3,INDEX(PLHIV!$H$10:$AB$249,MATCH($B192&amp;"Peds",PLHIV!$F$10:$F$249,0),MATCH(V$7,PLHIV!$H$9:$AC$9,0)),IF(FORECAST(V$7,S192:U192,S$7:U$7)&gt;0,FORECAST(V$7,S192:U192,S$7:U$7),0))</f>
        <v>0</v>
      </c>
      <c r="W192" s="47">
        <f>IF(W$7&lt;='Algorithms &amp; Assumptions'!$C$3,INDEX(PLHIV!$H$10:$AB$249,MATCH($B192&amp;"Peds",PLHIV!$F$10:$F$249,0),MATCH(W$7,PLHIV!$H$9:$AC$9,0)),IF(FORECAST(W$7,T192:V192,T$7:V$7)&gt;0,FORECAST(W$7,T192:V192,T$7:V$7),0))</f>
        <v>0</v>
      </c>
    </row>
    <row r="193" spans="2:23" x14ac:dyDescent="0.35">
      <c r="B193" s="17" t="str">
        <f>Countries!B66</f>
        <v>Laos</v>
      </c>
      <c r="C193" s="47">
        <f>IF(C$7&lt;='Algorithms &amp; Assumptions'!$C$3,INDEX(PLHIV!$H$10:$AB$249,MATCH($B193&amp;"Peds",PLHIV!$F$10:$F$249,0),MATCH(C$7,PLHIV!$H$9:$AC$9,0)),"N/A")</f>
        <v>500</v>
      </c>
      <c r="D193" s="47">
        <f>IF(D$7&lt;='Algorithms &amp; Assumptions'!$C$3,INDEX(PLHIV!$H$10:$AB$249,MATCH($B193&amp;"Peds",PLHIV!$F$10:$F$249,0),MATCH(D$7,PLHIV!$H$9:$AC$9,0)),"N/A")</f>
        <v>500</v>
      </c>
      <c r="E193" s="47">
        <f>IF(E$7&lt;='Algorithms &amp; Assumptions'!$C$3,INDEX(PLHIV!$H$10:$AB$249,MATCH($B193&amp;"Peds",PLHIV!$F$10:$F$249,0),MATCH(E$7,PLHIV!$H$9:$AC$9,0)),"N/A")</f>
        <v>500</v>
      </c>
      <c r="F193" s="47">
        <f>IF(F$7&lt;='Algorithms &amp; Assumptions'!$C$3,INDEX(PLHIV!$H$10:$AB$249,MATCH($B193&amp;"Peds",PLHIV!$F$10:$F$249,0),MATCH(F$7,PLHIV!$H$9:$AC$9,0)),"N/A")</f>
        <v>500</v>
      </c>
      <c r="G193" s="47">
        <f>IF(G$7&lt;='Algorithms &amp; Assumptions'!$C$3,INDEX(PLHIV!$H$10:$AB$249,MATCH($B193&amp;"Peds",PLHIV!$F$10:$F$249,0),MATCH(G$7,PLHIV!$H$9:$AC$9,0)),IF(FORECAST(G$7,D193:F193,D$7:F$7)&gt;0,FORECAST(G$7,D193:F193,D$7:F$7),0))</f>
        <v>1000</v>
      </c>
      <c r="H193" s="47">
        <f>IF(H$7&lt;='Algorithms &amp; Assumptions'!$C$3,INDEX(PLHIV!$H$10:$AB$249,MATCH($B193&amp;"Peds",PLHIV!$F$10:$F$249,0),MATCH(H$7,PLHIV!$H$9:$AC$9,0)),IF(FORECAST(H$7,E193:G193,E$7:G$7)&gt;0,FORECAST(H$7,E193:G193,E$7:G$7),0))</f>
        <v>1000</v>
      </c>
      <c r="I193" s="47">
        <f>IF(I$7&lt;='Algorithms &amp; Assumptions'!$C$3,INDEX(PLHIV!$H$10:$AB$249,MATCH($B193&amp;"Peds",PLHIV!$F$10:$F$249,0),MATCH(I$7,PLHIV!$H$9:$AC$9,0)),IF(FORECAST(I$7,F193:H193,F$7:H$7)&gt;0,FORECAST(I$7,F193:H193,F$7:H$7),0))</f>
        <v>1000</v>
      </c>
      <c r="J193" s="47">
        <f>IF(J$7&lt;='Algorithms &amp; Assumptions'!$C$3,INDEX(PLHIV!$H$10:$AB$249,MATCH($B193&amp;"Peds",PLHIV!$F$10:$F$249,0),MATCH(J$7,PLHIV!$H$9:$AC$9,0)),IF(FORECAST(J$7,G193:I193,G$7:I$7)&gt;0,FORECAST(J$7,G193:I193,G$7:I$7),0))</f>
        <v>1000</v>
      </c>
      <c r="K193" s="47">
        <f>IF(K$7&lt;='Algorithms &amp; Assumptions'!$C$3,INDEX(PLHIV!$H$10:$AB$249,MATCH($B193&amp;"Peds",PLHIV!$F$10:$F$249,0),MATCH(K$7,PLHIV!$H$9:$AC$9,0)),IF(FORECAST(K$7,H193:J193,H$7:J$7)&gt;0,FORECAST(K$7,H193:J193,H$7:J$7),0))</f>
        <v>1000</v>
      </c>
      <c r="L193" s="47">
        <f>IF(L$7&lt;='Algorithms &amp; Assumptions'!$C$3,INDEX(PLHIV!$H$10:$AB$249,MATCH($B193&amp;"Peds",PLHIV!$F$10:$F$249,0),MATCH(L$7,PLHIV!$H$9:$AC$9,0)),IF(FORECAST(L$7,I193:K193,I$7:K$7)&gt;0,FORECAST(L$7,I193:K193,I$7:K$7),0))</f>
        <v>1000</v>
      </c>
      <c r="M193" s="47">
        <f>IF(M$7&lt;='Algorithms &amp; Assumptions'!$C$3,INDEX(PLHIV!$H$10:$AB$249,MATCH($B193&amp;"Peds",PLHIV!$F$10:$F$249,0),MATCH(M$7,PLHIV!$H$9:$AC$9,0)),IF(FORECAST(M$7,J193:L193,J$7:L$7)&gt;0,FORECAST(M$7,J193:L193,J$7:L$7),0))</f>
        <v>1000</v>
      </c>
      <c r="N193" s="47">
        <f>IF(N$7&lt;='Algorithms &amp; Assumptions'!$C$3,INDEX(PLHIV!$H$10:$AB$249,MATCH($B193&amp;"Peds",PLHIV!$F$10:$F$249,0),MATCH(N$7,PLHIV!$H$9:$AC$9,0)),IF(FORECAST(N$7,K193:M193,K$7:M$7)&gt;0,FORECAST(N$7,K193:M193,K$7:M$7),0))</f>
        <v>1000</v>
      </c>
      <c r="O193" s="47">
        <f>IF(O$7&lt;='Algorithms &amp; Assumptions'!$C$3,INDEX(PLHIV!$H$10:$AB$249,MATCH($B193&amp;"Peds",PLHIV!$F$10:$F$249,0),MATCH(O$7,PLHIV!$H$9:$AC$9,0)),IF(FORECAST(O$7,L193:N193,L$7:N$7)&gt;0,FORECAST(O$7,L193:N193,L$7:N$7),0))</f>
        <v>1000</v>
      </c>
      <c r="P193" s="47">
        <f>IF(P$7&lt;='Algorithms &amp; Assumptions'!$C$3,INDEX(PLHIV!$H$10:$AB$249,MATCH($B193&amp;"Peds",PLHIV!$F$10:$F$249,0),MATCH(P$7,PLHIV!$H$9:$AC$9,0)),IF(FORECAST(P$7,M193:O193,M$7:O$7)&gt;0,FORECAST(P$7,M193:O193,M$7:O$7),0))</f>
        <v>1000</v>
      </c>
      <c r="Q193" s="47">
        <f>IF(Q$7&lt;='Algorithms &amp; Assumptions'!$C$3,INDEX(PLHIV!$H$10:$AB$249,MATCH($B193&amp;"Peds",PLHIV!$F$10:$F$249,0),MATCH(Q$7,PLHIV!$H$9:$AC$9,0)),IF(FORECAST(Q$7,N193:P193,N$7:P$7)&gt;0,FORECAST(Q$7,N193:P193,N$7:P$7),0))</f>
        <v>1000</v>
      </c>
      <c r="R193" s="47">
        <f>IF(R$7&lt;='Algorithms &amp; Assumptions'!$C$3,INDEX(PLHIV!$H$10:$AB$249,MATCH($B193&amp;"Peds",PLHIV!$F$10:$F$249,0),MATCH(R$7,PLHIV!$H$9:$AC$9,0)),IF(FORECAST(R$7,O193:Q193,O$7:Q$7)&gt;0,FORECAST(R$7,O193:Q193,O$7:Q$7),0))</f>
        <v>1000</v>
      </c>
      <c r="S193" s="47">
        <f>IF(S$7&lt;='Algorithms &amp; Assumptions'!$C$3,INDEX(PLHIV!$H$10:$AB$249,MATCH($B193&amp;"Peds",PLHIV!$F$10:$F$249,0),MATCH(S$7,PLHIV!$H$9:$AC$9,0)),IF(FORECAST(S$7,P193:R193,P$7:R$7)&gt;0,FORECAST(S$7,P193:R193,P$7:R$7),0))</f>
        <v>1000</v>
      </c>
      <c r="T193" s="47">
        <f>IF(T$7&lt;='Algorithms &amp; Assumptions'!$C$3,INDEX(PLHIV!$H$10:$AB$249,MATCH($B193&amp;"Peds",PLHIV!$F$10:$F$249,0),MATCH(T$7,PLHIV!$H$9:$AC$9,0)),IF(FORECAST(T$7,Q193:S193,Q$7:S$7)&gt;0,FORECAST(T$7,Q193:S193,Q$7:S$7),0))</f>
        <v>1000</v>
      </c>
      <c r="U193" s="47">
        <f>IF(U$7&lt;='Algorithms &amp; Assumptions'!$C$3,INDEX(PLHIV!$H$10:$AB$249,MATCH($B193&amp;"Peds",PLHIV!$F$10:$F$249,0),MATCH(U$7,PLHIV!$H$9:$AC$9,0)),IF(FORECAST(U$7,R193:T193,R$7:T$7)&gt;0,FORECAST(U$7,R193:T193,R$7:T$7),0))</f>
        <v>1000</v>
      </c>
      <c r="V193" s="47">
        <f>IF(V$7&lt;='Algorithms &amp; Assumptions'!$C$3,INDEX(PLHIV!$H$10:$AB$249,MATCH($B193&amp;"Peds",PLHIV!$F$10:$F$249,0),MATCH(V$7,PLHIV!$H$9:$AC$9,0)),IF(FORECAST(V$7,S193:U193,S$7:U$7)&gt;0,FORECAST(V$7,S193:U193,S$7:U$7),0))</f>
        <v>1000</v>
      </c>
      <c r="W193" s="47">
        <f>IF(W$7&lt;='Algorithms &amp; Assumptions'!$C$3,INDEX(PLHIV!$H$10:$AB$249,MATCH($B193&amp;"Peds",PLHIV!$F$10:$F$249,0),MATCH(W$7,PLHIV!$H$9:$AC$9,0)),IF(FORECAST(W$7,T193:V193,T$7:V$7)&gt;0,FORECAST(W$7,T193:V193,T$7:V$7),0))</f>
        <v>1000</v>
      </c>
    </row>
    <row r="194" spans="2:23" x14ac:dyDescent="0.35">
      <c r="B194" s="17" t="str">
        <f>Countries!B67</f>
        <v>Lebanon</v>
      </c>
      <c r="C194" s="47">
        <f>IF(C$7&lt;='Algorithms &amp; Assumptions'!$C$3,INDEX(PLHIV!$H$10:$AB$249,MATCH($B194&amp;"Peds",PLHIV!$F$10:$F$249,0),MATCH(C$7,PLHIV!$H$9:$AC$9,0)),"N/A")</f>
        <v>0</v>
      </c>
      <c r="D194" s="47">
        <f>IF(D$7&lt;='Algorithms &amp; Assumptions'!$C$3,INDEX(PLHIV!$H$10:$AB$249,MATCH($B194&amp;"Peds",PLHIV!$F$10:$F$249,0),MATCH(D$7,PLHIV!$H$9:$AC$9,0)),"N/A")</f>
        <v>0</v>
      </c>
      <c r="E194" s="47">
        <f>IF(E$7&lt;='Algorithms &amp; Assumptions'!$C$3,INDEX(PLHIV!$H$10:$AB$249,MATCH($B194&amp;"Peds",PLHIV!$F$10:$F$249,0),MATCH(E$7,PLHIV!$H$9:$AC$9,0)),"N/A")</f>
        <v>0</v>
      </c>
      <c r="F194" s="47">
        <f>IF(F$7&lt;='Algorithms &amp; Assumptions'!$C$3,INDEX(PLHIV!$H$10:$AB$249,MATCH($B194&amp;"Peds",PLHIV!$F$10:$F$249,0),MATCH(F$7,PLHIV!$H$9:$AC$9,0)),"N/A")</f>
        <v>0</v>
      </c>
      <c r="G194" s="47">
        <f>IF(G$7&lt;='Algorithms &amp; Assumptions'!$C$3,INDEX(PLHIV!$H$10:$AB$249,MATCH($B194&amp;"Peds",PLHIV!$F$10:$F$249,0),MATCH(G$7,PLHIV!$H$9:$AC$9,0)),IF(FORECAST(G$7,D194:F194,D$7:F$7)&gt;0,FORECAST(G$7,D194:F194,D$7:F$7),0))</f>
        <v>0</v>
      </c>
      <c r="H194" s="47">
        <f>IF(H$7&lt;='Algorithms &amp; Assumptions'!$C$3,INDEX(PLHIV!$H$10:$AB$249,MATCH($B194&amp;"Peds",PLHIV!$F$10:$F$249,0),MATCH(H$7,PLHIV!$H$9:$AC$9,0)),IF(FORECAST(H$7,E194:G194,E$7:G$7)&gt;0,FORECAST(H$7,E194:G194,E$7:G$7),0))</f>
        <v>0</v>
      </c>
      <c r="I194" s="47">
        <f>IF(I$7&lt;='Algorithms &amp; Assumptions'!$C$3,INDEX(PLHIV!$H$10:$AB$249,MATCH($B194&amp;"Peds",PLHIV!$F$10:$F$249,0),MATCH(I$7,PLHIV!$H$9:$AC$9,0)),IF(FORECAST(I$7,F194:H194,F$7:H$7)&gt;0,FORECAST(I$7,F194:H194,F$7:H$7),0))</f>
        <v>0</v>
      </c>
      <c r="J194" s="47">
        <f>IF(J$7&lt;='Algorithms &amp; Assumptions'!$C$3,INDEX(PLHIV!$H$10:$AB$249,MATCH($B194&amp;"Peds",PLHIV!$F$10:$F$249,0),MATCH(J$7,PLHIV!$H$9:$AC$9,0)),IF(FORECAST(J$7,G194:I194,G$7:I$7)&gt;0,FORECAST(J$7,G194:I194,G$7:I$7),0))</f>
        <v>0</v>
      </c>
      <c r="K194" s="47">
        <f>IF(K$7&lt;='Algorithms &amp; Assumptions'!$C$3,INDEX(PLHIV!$H$10:$AB$249,MATCH($B194&amp;"Peds",PLHIV!$F$10:$F$249,0),MATCH(K$7,PLHIV!$H$9:$AC$9,0)),IF(FORECAST(K$7,H194:J194,H$7:J$7)&gt;0,FORECAST(K$7,H194:J194,H$7:J$7),0))</f>
        <v>0</v>
      </c>
      <c r="L194" s="47">
        <f>IF(L$7&lt;='Algorithms &amp; Assumptions'!$C$3,INDEX(PLHIV!$H$10:$AB$249,MATCH($B194&amp;"Peds",PLHIV!$F$10:$F$249,0),MATCH(L$7,PLHIV!$H$9:$AC$9,0)),IF(FORECAST(L$7,I194:K194,I$7:K$7)&gt;0,FORECAST(L$7,I194:K194,I$7:K$7),0))</f>
        <v>0</v>
      </c>
      <c r="M194" s="47">
        <f>IF(M$7&lt;='Algorithms &amp; Assumptions'!$C$3,INDEX(PLHIV!$H$10:$AB$249,MATCH($B194&amp;"Peds",PLHIV!$F$10:$F$249,0),MATCH(M$7,PLHIV!$H$9:$AC$9,0)),IF(FORECAST(M$7,J194:L194,J$7:L$7)&gt;0,FORECAST(M$7,J194:L194,J$7:L$7),0))</f>
        <v>0</v>
      </c>
      <c r="N194" s="47">
        <f>IF(N$7&lt;='Algorithms &amp; Assumptions'!$C$3,INDEX(PLHIV!$H$10:$AB$249,MATCH($B194&amp;"Peds",PLHIV!$F$10:$F$249,0),MATCH(N$7,PLHIV!$H$9:$AC$9,0)),IF(FORECAST(N$7,K194:M194,K$7:M$7)&gt;0,FORECAST(N$7,K194:M194,K$7:M$7),0))</f>
        <v>0</v>
      </c>
      <c r="O194" s="47">
        <f>IF(O$7&lt;='Algorithms &amp; Assumptions'!$C$3,INDEX(PLHIV!$H$10:$AB$249,MATCH($B194&amp;"Peds",PLHIV!$F$10:$F$249,0),MATCH(O$7,PLHIV!$H$9:$AC$9,0)),IF(FORECAST(O$7,L194:N194,L$7:N$7)&gt;0,FORECAST(O$7,L194:N194,L$7:N$7),0))</f>
        <v>0</v>
      </c>
      <c r="P194" s="47">
        <f>IF(P$7&lt;='Algorithms &amp; Assumptions'!$C$3,INDEX(PLHIV!$H$10:$AB$249,MATCH($B194&amp;"Peds",PLHIV!$F$10:$F$249,0),MATCH(P$7,PLHIV!$H$9:$AC$9,0)),IF(FORECAST(P$7,M194:O194,M$7:O$7)&gt;0,FORECAST(P$7,M194:O194,M$7:O$7),0))</f>
        <v>0</v>
      </c>
      <c r="Q194" s="47">
        <f>IF(Q$7&lt;='Algorithms &amp; Assumptions'!$C$3,INDEX(PLHIV!$H$10:$AB$249,MATCH($B194&amp;"Peds",PLHIV!$F$10:$F$249,0),MATCH(Q$7,PLHIV!$H$9:$AC$9,0)),IF(FORECAST(Q$7,N194:P194,N$7:P$7)&gt;0,FORECAST(Q$7,N194:P194,N$7:P$7),0))</f>
        <v>0</v>
      </c>
      <c r="R194" s="47">
        <f>IF(R$7&lt;='Algorithms &amp; Assumptions'!$C$3,INDEX(PLHIV!$H$10:$AB$249,MATCH($B194&amp;"Peds",PLHIV!$F$10:$F$249,0),MATCH(R$7,PLHIV!$H$9:$AC$9,0)),IF(FORECAST(R$7,O194:Q194,O$7:Q$7)&gt;0,FORECAST(R$7,O194:Q194,O$7:Q$7),0))</f>
        <v>0</v>
      </c>
      <c r="S194" s="47">
        <f>IF(S$7&lt;='Algorithms &amp; Assumptions'!$C$3,INDEX(PLHIV!$H$10:$AB$249,MATCH($B194&amp;"Peds",PLHIV!$F$10:$F$249,0),MATCH(S$7,PLHIV!$H$9:$AC$9,0)),IF(FORECAST(S$7,P194:R194,P$7:R$7)&gt;0,FORECAST(S$7,P194:R194,P$7:R$7),0))</f>
        <v>0</v>
      </c>
      <c r="T194" s="47">
        <f>IF(T$7&lt;='Algorithms &amp; Assumptions'!$C$3,INDEX(PLHIV!$H$10:$AB$249,MATCH($B194&amp;"Peds",PLHIV!$F$10:$F$249,0),MATCH(T$7,PLHIV!$H$9:$AC$9,0)),IF(FORECAST(T$7,Q194:S194,Q$7:S$7)&gt;0,FORECAST(T$7,Q194:S194,Q$7:S$7),0))</f>
        <v>0</v>
      </c>
      <c r="U194" s="47">
        <f>IF(U$7&lt;='Algorithms &amp; Assumptions'!$C$3,INDEX(PLHIV!$H$10:$AB$249,MATCH($B194&amp;"Peds",PLHIV!$F$10:$F$249,0),MATCH(U$7,PLHIV!$H$9:$AC$9,0)),IF(FORECAST(U$7,R194:T194,R$7:T$7)&gt;0,FORECAST(U$7,R194:T194,R$7:T$7),0))</f>
        <v>0</v>
      </c>
      <c r="V194" s="47">
        <f>IF(V$7&lt;='Algorithms &amp; Assumptions'!$C$3,INDEX(PLHIV!$H$10:$AB$249,MATCH($B194&amp;"Peds",PLHIV!$F$10:$F$249,0),MATCH(V$7,PLHIV!$H$9:$AC$9,0)),IF(FORECAST(V$7,S194:U194,S$7:U$7)&gt;0,FORECAST(V$7,S194:U194,S$7:U$7),0))</f>
        <v>0</v>
      </c>
      <c r="W194" s="47">
        <f>IF(W$7&lt;='Algorithms &amp; Assumptions'!$C$3,INDEX(PLHIV!$H$10:$AB$249,MATCH($B194&amp;"Peds",PLHIV!$F$10:$F$249,0),MATCH(W$7,PLHIV!$H$9:$AC$9,0)),IF(FORECAST(W$7,T194:V194,T$7:V$7)&gt;0,FORECAST(W$7,T194:V194,T$7:V$7),0))</f>
        <v>0</v>
      </c>
    </row>
    <row r="195" spans="2:23" x14ac:dyDescent="0.35">
      <c r="B195" s="17" t="str">
        <f>Countries!B68</f>
        <v>Lesotho</v>
      </c>
      <c r="C195" s="47">
        <f>IF(C$7&lt;='Algorithms &amp; Assumptions'!$C$3,INDEX(PLHIV!$H$10:$AB$249,MATCH($B195&amp;"Peds",PLHIV!$F$10:$F$249,0),MATCH(C$7,PLHIV!$H$9:$AC$9,0)),"N/A")</f>
        <v>21000</v>
      </c>
      <c r="D195" s="47">
        <f>IF(D$7&lt;='Algorithms &amp; Assumptions'!$C$3,INDEX(PLHIV!$H$10:$AB$249,MATCH($B195&amp;"Peds",PLHIV!$F$10:$F$249,0),MATCH(D$7,PLHIV!$H$9:$AC$9,0)),"N/A")</f>
        <v>20000</v>
      </c>
      <c r="E195" s="47">
        <f>IF(E$7&lt;='Algorithms &amp; Assumptions'!$C$3,INDEX(PLHIV!$H$10:$AB$249,MATCH($B195&amp;"Peds",PLHIV!$F$10:$F$249,0),MATCH(E$7,PLHIV!$H$9:$AC$9,0)),"N/A")</f>
        <v>18000</v>
      </c>
      <c r="F195" s="47">
        <f>IF(F$7&lt;='Algorithms &amp; Assumptions'!$C$3,INDEX(PLHIV!$H$10:$AB$249,MATCH($B195&amp;"Peds",PLHIV!$F$10:$F$249,0),MATCH(F$7,PLHIV!$H$9:$AC$9,0)),"N/A")</f>
        <v>17000</v>
      </c>
      <c r="G195" s="47">
        <f>IF(G$7&lt;='Algorithms &amp; Assumptions'!$C$3,INDEX(PLHIV!$H$10:$AB$249,MATCH($B195&amp;"Peds",PLHIV!$F$10:$F$249,0),MATCH(G$7,PLHIV!$H$9:$AC$9,0)),IF(FORECAST(G$7,D195:F195,D$7:F$7)&gt;0,FORECAST(G$7,D195:F195,D$7:F$7),0))</f>
        <v>16000</v>
      </c>
      <c r="H195" s="47">
        <f>IF(H$7&lt;='Algorithms &amp; Assumptions'!$C$3,INDEX(PLHIV!$H$10:$AB$249,MATCH($B195&amp;"Peds",PLHIV!$F$10:$F$249,0),MATCH(H$7,PLHIV!$H$9:$AC$9,0)),IF(FORECAST(H$7,E195:G195,E$7:G$7)&gt;0,FORECAST(H$7,E195:G195,E$7:G$7),0))</f>
        <v>15000</v>
      </c>
      <c r="I195" s="47">
        <f>IF(I$7&lt;='Algorithms &amp; Assumptions'!$C$3,INDEX(PLHIV!$H$10:$AB$249,MATCH($B195&amp;"Peds",PLHIV!$F$10:$F$249,0),MATCH(I$7,PLHIV!$H$9:$AC$9,0)),IF(FORECAST(I$7,F195:H195,F$7:H$7)&gt;0,FORECAST(I$7,F195:H195,F$7:H$7),0))</f>
        <v>13000</v>
      </c>
      <c r="J195" s="47">
        <f>IF(J$7&lt;='Algorithms &amp; Assumptions'!$C$3,INDEX(PLHIV!$H$10:$AB$249,MATCH($B195&amp;"Peds",PLHIV!$F$10:$F$249,0),MATCH(J$7,PLHIV!$H$9:$AC$9,0)),IF(FORECAST(J$7,G195:I195,G$7:I$7)&gt;0,FORECAST(J$7,G195:I195,G$7:I$7),0))</f>
        <v>12000</v>
      </c>
      <c r="K195" s="47">
        <f>IF(K$7&lt;='Algorithms &amp; Assumptions'!$C$3,INDEX(PLHIV!$H$10:$AB$249,MATCH($B195&amp;"Peds",PLHIV!$F$10:$F$249,0),MATCH(K$7,PLHIV!$H$9:$AC$9,0)),IF(FORECAST(K$7,H195:J195,H$7:J$7)&gt;0,FORECAST(K$7,H195:J195,H$7:J$7),0))</f>
        <v>11000</v>
      </c>
      <c r="L195" s="47">
        <f>IF(L$7&lt;='Algorithms &amp; Assumptions'!$C$3,INDEX(PLHIV!$H$10:$AB$249,MATCH($B195&amp;"Peds",PLHIV!$F$10:$F$249,0),MATCH(L$7,PLHIV!$H$9:$AC$9,0)),IF(FORECAST(L$7,I195:K195,I$7:K$7)&gt;0,FORECAST(L$7,I195:K195,I$7:K$7),0))</f>
        <v>10000</v>
      </c>
      <c r="M195" s="47">
        <f>IF(M$7&lt;='Algorithms &amp; Assumptions'!$C$3,INDEX(PLHIV!$H$10:$AB$249,MATCH($B195&amp;"Peds",PLHIV!$F$10:$F$249,0),MATCH(M$7,PLHIV!$H$9:$AC$9,0)),IF(FORECAST(M$7,J195:L195,J$7:L$7)&gt;0,FORECAST(M$7,J195:L195,J$7:L$7),0))</f>
        <v>9000</v>
      </c>
      <c r="N195" s="47">
        <f>IF(N$7&lt;='Algorithms &amp; Assumptions'!$C$3,INDEX(PLHIV!$H$10:$AB$249,MATCH($B195&amp;"Peds",PLHIV!$F$10:$F$249,0),MATCH(N$7,PLHIV!$H$9:$AC$9,0)),IF(FORECAST(N$7,K195:M195,K$7:M$7)&gt;0,FORECAST(N$7,K195:M195,K$7:M$7),0))</f>
        <v>8000</v>
      </c>
      <c r="O195" s="47">
        <f>IF(O$7&lt;='Algorithms &amp; Assumptions'!$C$3,INDEX(PLHIV!$H$10:$AB$249,MATCH($B195&amp;"Peds",PLHIV!$F$10:$F$249,0),MATCH(O$7,PLHIV!$H$9:$AC$9,0)),IF(FORECAST(O$7,L195:N195,L$7:N$7)&gt;0,FORECAST(O$7,L195:N195,L$7:N$7),0))</f>
        <v>7100</v>
      </c>
      <c r="P195" s="47">
        <f>IF(P$7&lt;='Algorithms &amp; Assumptions'!$C$3,INDEX(PLHIV!$H$10:$AB$249,MATCH($B195&amp;"Peds",PLHIV!$F$10:$F$249,0),MATCH(P$7,PLHIV!$H$9:$AC$9,0)),IF(FORECAST(P$7,M195:O195,M$7:O$7)&gt;0,FORECAST(P$7,M195:O195,M$7:O$7),0))</f>
        <v>6133.3333333332557</v>
      </c>
      <c r="Q195" s="47">
        <f>IF(Q$7&lt;='Algorithms &amp; Assumptions'!$C$3,INDEX(PLHIV!$H$10:$AB$249,MATCH($B195&amp;"Peds",PLHIV!$F$10:$F$249,0),MATCH(Q$7,PLHIV!$H$9:$AC$9,0)),IF(FORECAST(Q$7,N195:P195,N$7:P$7)&gt;0,FORECAST(Q$7,N195:P195,N$7:P$7),0))</f>
        <v>5211.1111111110076</v>
      </c>
      <c r="R195" s="47">
        <f>IF(R$7&lt;='Algorithms &amp; Assumptions'!$C$3,INDEX(PLHIV!$H$10:$AB$249,MATCH($B195&amp;"Peds",PLHIV!$F$10:$F$249,0),MATCH(R$7,PLHIV!$H$9:$AC$9,0)),IF(FORECAST(R$7,O195:Q195,O$7:Q$7)&gt;0,FORECAST(R$7,O195:Q195,O$7:Q$7),0))</f>
        <v>4259.2592592590954</v>
      </c>
      <c r="S195" s="47">
        <f>IF(S$7&lt;='Algorithms &amp; Assumptions'!$C$3,INDEX(PLHIV!$H$10:$AB$249,MATCH($B195&amp;"Peds",PLHIV!$F$10:$F$249,0),MATCH(S$7,PLHIV!$H$9:$AC$9,0)),IF(FORECAST(S$7,P195:R195,P$7:R$7)&gt;0,FORECAST(S$7,P195:R195,P$7:R$7),0))</f>
        <v>3327.1604938269593</v>
      </c>
      <c r="T195" s="47">
        <f>IF(T$7&lt;='Algorithms &amp; Assumptions'!$C$3,INDEX(PLHIV!$H$10:$AB$249,MATCH($B195&amp;"Peds",PLHIV!$F$10:$F$249,0),MATCH(T$7,PLHIV!$H$9:$AC$9,0)),IF(FORECAST(T$7,Q195:S195,Q$7:S$7)&gt;0,FORECAST(T$7,Q195:S195,Q$7:S$7),0))</f>
        <v>2381.8930041149724</v>
      </c>
      <c r="U195" s="47">
        <f>IF(U$7&lt;='Algorithms &amp; Assumptions'!$C$3,INDEX(PLHIV!$H$10:$AB$249,MATCH($B195&amp;"Peds",PLHIV!$F$10:$F$249,0),MATCH(U$7,PLHIV!$H$9:$AC$9,0)),IF(FORECAST(U$7,R195:T195,R$7:T$7)&gt;0,FORECAST(U$7,R195:T195,R$7:T$7),0))</f>
        <v>1445.4046639229637</v>
      </c>
      <c r="V195" s="47">
        <f>IF(V$7&lt;='Algorithms &amp; Assumptions'!$C$3,INDEX(PLHIV!$H$10:$AB$249,MATCH($B195&amp;"Peds",PLHIV!$F$10:$F$249,0),MATCH(V$7,PLHIV!$H$9:$AC$9,0)),IF(FORECAST(V$7,S195:U195,S$7:U$7)&gt;0,FORECAST(V$7,S195:U195,S$7:U$7),0))</f>
        <v>503.06355738407001</v>
      </c>
      <c r="W195" s="47">
        <f>IF(W$7&lt;='Algorithms &amp; Assumptions'!$C$3,INDEX(PLHIV!$H$10:$AB$249,MATCH($B195&amp;"Peds",PLHIV!$F$10:$F$249,0),MATCH(W$7,PLHIV!$H$9:$AC$9,0)),IF(FORECAST(W$7,T195:V195,T$7:V$7)&gt;0,FORECAST(W$7,T195:V195,T$7:V$7),0))</f>
        <v>0</v>
      </c>
    </row>
    <row r="196" spans="2:23" x14ac:dyDescent="0.35">
      <c r="B196" s="17" t="str">
        <f>Countries!B69</f>
        <v>Liberia</v>
      </c>
      <c r="C196" s="47">
        <f>IF(C$7&lt;='Algorithms &amp; Assumptions'!$C$3,INDEX(PLHIV!$H$10:$AB$249,MATCH($B196&amp;"Peds",PLHIV!$F$10:$F$249,0),MATCH(C$7,PLHIV!$H$9:$AC$9,0)),"N/A")</f>
        <v>6000</v>
      </c>
      <c r="D196" s="47">
        <f>IF(D$7&lt;='Algorithms &amp; Assumptions'!$C$3,INDEX(PLHIV!$H$10:$AB$249,MATCH($B196&amp;"Peds",PLHIV!$F$10:$F$249,0),MATCH(D$7,PLHIV!$H$9:$AC$9,0)),"N/A")</f>
        <v>5900</v>
      </c>
      <c r="E196" s="47">
        <f>IF(E$7&lt;='Algorithms &amp; Assumptions'!$C$3,INDEX(PLHIV!$H$10:$AB$249,MATCH($B196&amp;"Peds",PLHIV!$F$10:$F$249,0),MATCH(E$7,PLHIV!$H$9:$AC$9,0)),"N/A")</f>
        <v>5700</v>
      </c>
      <c r="F196" s="47">
        <f>IF(F$7&lt;='Algorithms &amp; Assumptions'!$C$3,INDEX(PLHIV!$H$10:$AB$249,MATCH($B196&amp;"Peds",PLHIV!$F$10:$F$249,0),MATCH(F$7,PLHIV!$H$9:$AC$9,0)),"N/A")</f>
        <v>5500</v>
      </c>
      <c r="G196" s="47">
        <f>IF(G$7&lt;='Algorithms &amp; Assumptions'!$C$3,INDEX(PLHIV!$H$10:$AB$249,MATCH($B196&amp;"Peds",PLHIV!$F$10:$F$249,0),MATCH(G$7,PLHIV!$H$9:$AC$9,0)),IF(FORECAST(G$7,D196:F196,D$7:F$7)&gt;0,FORECAST(G$7,D196:F196,D$7:F$7),0))</f>
        <v>5300</v>
      </c>
      <c r="H196" s="47">
        <f>IF(H$7&lt;='Algorithms &amp; Assumptions'!$C$3,INDEX(PLHIV!$H$10:$AB$249,MATCH($B196&amp;"Peds",PLHIV!$F$10:$F$249,0),MATCH(H$7,PLHIV!$H$9:$AC$9,0)),IF(FORECAST(H$7,E196:G196,E$7:G$7)&gt;0,FORECAST(H$7,E196:G196,E$7:G$7),0))</f>
        <v>5000</v>
      </c>
      <c r="I196" s="47">
        <f>IF(I$7&lt;='Algorithms &amp; Assumptions'!$C$3,INDEX(PLHIV!$H$10:$AB$249,MATCH($B196&amp;"Peds",PLHIV!$F$10:$F$249,0),MATCH(I$7,PLHIV!$H$9:$AC$9,0)),IF(FORECAST(I$7,F196:H196,F$7:H$7)&gt;0,FORECAST(I$7,F196:H196,F$7:H$7),0))</f>
        <v>4600</v>
      </c>
      <c r="J196" s="47">
        <f>IF(J$7&lt;='Algorithms &amp; Assumptions'!$C$3,INDEX(PLHIV!$H$10:$AB$249,MATCH($B196&amp;"Peds",PLHIV!$F$10:$F$249,0),MATCH(J$7,PLHIV!$H$9:$AC$9,0)),IF(FORECAST(J$7,G196:I196,G$7:I$7)&gt;0,FORECAST(J$7,G196:I196,G$7:I$7),0))</f>
        <v>4300</v>
      </c>
      <c r="K196" s="47">
        <f>IF(K$7&lt;='Algorithms &amp; Assumptions'!$C$3,INDEX(PLHIV!$H$10:$AB$249,MATCH($B196&amp;"Peds",PLHIV!$F$10:$F$249,0),MATCH(K$7,PLHIV!$H$9:$AC$9,0)),IF(FORECAST(K$7,H196:J196,H$7:J$7)&gt;0,FORECAST(K$7,H196:J196,H$7:J$7),0))</f>
        <v>4000</v>
      </c>
      <c r="L196" s="47">
        <f>IF(L$7&lt;='Algorithms &amp; Assumptions'!$C$3,INDEX(PLHIV!$H$10:$AB$249,MATCH($B196&amp;"Peds",PLHIV!$F$10:$F$249,0),MATCH(L$7,PLHIV!$H$9:$AC$9,0)),IF(FORECAST(L$7,I196:K196,I$7:K$7)&gt;0,FORECAST(L$7,I196:K196,I$7:K$7),0))</f>
        <v>3700</v>
      </c>
      <c r="M196" s="47">
        <f>IF(M$7&lt;='Algorithms &amp; Assumptions'!$C$3,INDEX(PLHIV!$H$10:$AB$249,MATCH($B196&amp;"Peds",PLHIV!$F$10:$F$249,0),MATCH(M$7,PLHIV!$H$9:$AC$9,0)),IF(FORECAST(M$7,J196:L196,J$7:L$7)&gt;0,FORECAST(M$7,J196:L196,J$7:L$7),0))</f>
        <v>3500</v>
      </c>
      <c r="N196" s="47">
        <f>IF(N$7&lt;='Algorithms &amp; Assumptions'!$C$3,INDEX(PLHIV!$H$10:$AB$249,MATCH($B196&amp;"Peds",PLHIV!$F$10:$F$249,0),MATCH(N$7,PLHIV!$H$9:$AC$9,0)),IF(FORECAST(N$7,K196:M196,K$7:M$7)&gt;0,FORECAST(N$7,K196:M196,K$7:M$7),0))</f>
        <v>3200</v>
      </c>
      <c r="O196" s="47">
        <f>IF(O$7&lt;='Algorithms &amp; Assumptions'!$C$3,INDEX(PLHIV!$H$10:$AB$249,MATCH($B196&amp;"Peds",PLHIV!$F$10:$F$249,0),MATCH(O$7,PLHIV!$H$9:$AC$9,0)),IF(FORECAST(O$7,L196:N196,L$7:N$7)&gt;0,FORECAST(O$7,L196:N196,L$7:N$7),0))</f>
        <v>3000</v>
      </c>
      <c r="P196" s="47">
        <f>IF(P$7&lt;='Algorithms &amp; Assumptions'!$C$3,INDEX(PLHIV!$H$10:$AB$249,MATCH($B196&amp;"Peds",PLHIV!$F$10:$F$249,0),MATCH(P$7,PLHIV!$H$9:$AC$9,0)),IF(FORECAST(P$7,M196:O196,M$7:O$7)&gt;0,FORECAST(P$7,M196:O196,M$7:O$7),0))</f>
        <v>2733.3333333333139</v>
      </c>
      <c r="Q196" s="47">
        <f>IF(Q$7&lt;='Algorithms &amp; Assumptions'!$C$3,INDEX(PLHIV!$H$10:$AB$249,MATCH($B196&amp;"Peds",PLHIV!$F$10:$F$249,0),MATCH(Q$7,PLHIV!$H$9:$AC$9,0)),IF(FORECAST(Q$7,N196:P196,N$7:P$7)&gt;0,FORECAST(Q$7,N196:P196,N$7:P$7),0))</f>
        <v>2511.1111111110658</v>
      </c>
      <c r="R196" s="47">
        <f>IF(R$7&lt;='Algorithms &amp; Assumptions'!$C$3,INDEX(PLHIV!$H$10:$AB$249,MATCH($B196&amp;"Peds",PLHIV!$F$10:$F$249,0),MATCH(R$7,PLHIV!$H$9:$AC$9,0)),IF(FORECAST(R$7,O196:Q196,O$7:Q$7)&gt;0,FORECAST(R$7,O196:Q196,O$7:Q$7),0))</f>
        <v>2259.2592592591536</v>
      </c>
      <c r="S196" s="47">
        <f>IF(S$7&lt;='Algorithms &amp; Assumptions'!$C$3,INDEX(PLHIV!$H$10:$AB$249,MATCH($B196&amp;"Peds",PLHIV!$F$10:$F$249,0),MATCH(S$7,PLHIV!$H$9:$AC$9,0)),IF(FORECAST(S$7,P196:R196,P$7:R$7)&gt;0,FORECAST(S$7,P196:R196,P$7:R$7),0))</f>
        <v>2027.1604938270175</v>
      </c>
      <c r="T196" s="47">
        <f>IF(T$7&lt;='Algorithms &amp; Assumptions'!$C$3,INDEX(PLHIV!$H$10:$AB$249,MATCH($B196&amp;"Peds",PLHIV!$F$10:$F$249,0),MATCH(T$7,PLHIV!$H$9:$AC$9,0)),IF(FORECAST(T$7,Q196:S196,Q$7:S$7)&gt;0,FORECAST(T$7,Q196:S196,Q$7:S$7),0))</f>
        <v>1781.8930041150306</v>
      </c>
      <c r="U196" s="47">
        <f>IF(U$7&lt;='Algorithms &amp; Assumptions'!$C$3,INDEX(PLHIV!$H$10:$AB$249,MATCH($B196&amp;"Peds",PLHIV!$F$10:$F$249,0),MATCH(U$7,PLHIV!$H$9:$AC$9,0)),IF(FORECAST(U$7,R196:T196,R$7:T$7)&gt;0,FORECAST(U$7,R196:T196,R$7:T$7),0))</f>
        <v>1545.4046639229637</v>
      </c>
      <c r="V196" s="47">
        <f>IF(V$7&lt;='Algorithms &amp; Assumptions'!$C$3,INDEX(PLHIV!$H$10:$AB$249,MATCH($B196&amp;"Peds",PLHIV!$F$10:$F$249,0),MATCH(V$7,PLHIV!$H$9:$AC$9,0)),IF(FORECAST(V$7,S196:U196,S$7:U$7)&gt;0,FORECAST(V$7,S196:U196,S$7:U$7),0))</f>
        <v>1303.063557384361</v>
      </c>
      <c r="W196" s="47">
        <f>IF(W$7&lt;='Algorithms &amp; Assumptions'!$C$3,INDEX(PLHIV!$H$10:$AB$249,MATCH($B196&amp;"Peds",PLHIV!$F$10:$F$249,0),MATCH(W$7,PLHIV!$H$9:$AC$9,0)),IF(FORECAST(W$7,T196:V196,T$7:V$7)&gt;0,FORECAST(W$7,T196:V196,T$7:V$7),0))</f>
        <v>1064.6242950767628</v>
      </c>
    </row>
    <row r="197" spans="2:23" x14ac:dyDescent="0.35">
      <c r="B197" s="17" t="str">
        <f>Countries!B70</f>
        <v>Libya</v>
      </c>
      <c r="C197" s="47">
        <f>IF(C$7&lt;='Algorithms &amp; Assumptions'!$C$3,INDEX(PLHIV!$H$10:$AB$249,MATCH($B197&amp;"Peds",PLHIV!$F$10:$F$249,0),MATCH(C$7,PLHIV!$H$9:$AC$9,0)),"N/A")</f>
        <v>200</v>
      </c>
      <c r="D197" s="47">
        <f>IF(D$7&lt;='Algorithms &amp; Assumptions'!$C$3,INDEX(PLHIV!$H$10:$AB$249,MATCH($B197&amp;"Peds",PLHIV!$F$10:$F$249,0),MATCH(D$7,PLHIV!$H$9:$AC$9,0)),"N/A")</f>
        <v>200</v>
      </c>
      <c r="E197" s="47">
        <f>IF(E$7&lt;='Algorithms &amp; Assumptions'!$C$3,INDEX(PLHIV!$H$10:$AB$249,MATCH($B197&amp;"Peds",PLHIV!$F$10:$F$249,0),MATCH(E$7,PLHIV!$H$9:$AC$9,0)),"N/A")</f>
        <v>200</v>
      </c>
      <c r="F197" s="47">
        <f>IF(F$7&lt;='Algorithms &amp; Assumptions'!$C$3,INDEX(PLHIV!$H$10:$AB$249,MATCH($B197&amp;"Peds",PLHIV!$F$10:$F$249,0),MATCH(F$7,PLHIV!$H$9:$AC$9,0)),"N/A")</f>
        <v>200</v>
      </c>
      <c r="G197" s="47">
        <f>IF(G$7&lt;='Algorithms &amp; Assumptions'!$C$3,INDEX(PLHIV!$H$10:$AB$249,MATCH($B197&amp;"Peds",PLHIV!$F$10:$F$249,0),MATCH(G$7,PLHIV!$H$9:$AC$9,0)),IF(FORECAST(G$7,D197:F197,D$7:F$7)&gt;0,FORECAST(G$7,D197:F197,D$7:F$7),0))</f>
        <v>200</v>
      </c>
      <c r="H197" s="47">
        <f>IF(H$7&lt;='Algorithms &amp; Assumptions'!$C$3,INDEX(PLHIV!$H$10:$AB$249,MATCH($B197&amp;"Peds",PLHIV!$F$10:$F$249,0),MATCH(H$7,PLHIV!$H$9:$AC$9,0)),IF(FORECAST(H$7,E197:G197,E$7:G$7)&gt;0,FORECAST(H$7,E197:G197,E$7:G$7),0))</f>
        <v>200</v>
      </c>
      <c r="I197" s="47">
        <f>IF(I$7&lt;='Algorithms &amp; Assumptions'!$C$3,INDEX(PLHIV!$H$10:$AB$249,MATCH($B197&amp;"Peds",PLHIV!$F$10:$F$249,0),MATCH(I$7,PLHIV!$H$9:$AC$9,0)),IF(FORECAST(I$7,F197:H197,F$7:H$7)&gt;0,FORECAST(I$7,F197:H197,F$7:H$7),0))</f>
        <v>200</v>
      </c>
      <c r="J197" s="47">
        <f>IF(J$7&lt;='Algorithms &amp; Assumptions'!$C$3,INDEX(PLHIV!$H$10:$AB$249,MATCH($B197&amp;"Peds",PLHIV!$F$10:$F$249,0),MATCH(J$7,PLHIV!$H$9:$AC$9,0)),IF(FORECAST(J$7,G197:I197,G$7:I$7)&gt;0,FORECAST(J$7,G197:I197,G$7:I$7),0))</f>
        <v>200</v>
      </c>
      <c r="K197" s="47">
        <f>IF(K$7&lt;='Algorithms &amp; Assumptions'!$C$3,INDEX(PLHIV!$H$10:$AB$249,MATCH($B197&amp;"Peds",PLHIV!$F$10:$F$249,0),MATCH(K$7,PLHIV!$H$9:$AC$9,0)),IF(FORECAST(K$7,H197:J197,H$7:J$7)&gt;0,FORECAST(K$7,H197:J197,H$7:J$7),0))</f>
        <v>200</v>
      </c>
      <c r="L197" s="47">
        <f>IF(L$7&lt;='Algorithms &amp; Assumptions'!$C$3,INDEX(PLHIV!$H$10:$AB$249,MATCH($B197&amp;"Peds",PLHIV!$F$10:$F$249,0),MATCH(L$7,PLHIV!$H$9:$AC$9,0)),IF(FORECAST(L$7,I197:K197,I$7:K$7)&gt;0,FORECAST(L$7,I197:K197,I$7:K$7),0))</f>
        <v>200</v>
      </c>
      <c r="M197" s="47">
        <f>IF(M$7&lt;='Algorithms &amp; Assumptions'!$C$3,INDEX(PLHIV!$H$10:$AB$249,MATCH($B197&amp;"Peds",PLHIV!$F$10:$F$249,0),MATCH(M$7,PLHIV!$H$9:$AC$9,0)),IF(FORECAST(M$7,J197:L197,J$7:L$7)&gt;0,FORECAST(M$7,J197:L197,J$7:L$7),0))</f>
        <v>200</v>
      </c>
      <c r="N197" s="47">
        <f>IF(N$7&lt;='Algorithms &amp; Assumptions'!$C$3,INDEX(PLHIV!$H$10:$AB$249,MATCH($B197&amp;"Peds",PLHIV!$F$10:$F$249,0),MATCH(N$7,PLHIV!$H$9:$AC$9,0)),IF(FORECAST(N$7,K197:M197,K$7:M$7)&gt;0,FORECAST(N$7,K197:M197,K$7:M$7),0))</f>
        <v>200</v>
      </c>
      <c r="O197" s="47">
        <f>IF(O$7&lt;='Algorithms &amp; Assumptions'!$C$3,INDEX(PLHIV!$H$10:$AB$249,MATCH($B197&amp;"Peds",PLHIV!$F$10:$F$249,0),MATCH(O$7,PLHIV!$H$9:$AC$9,0)),IF(FORECAST(O$7,L197:N197,L$7:N$7)&gt;0,FORECAST(O$7,L197:N197,L$7:N$7),0))</f>
        <v>200</v>
      </c>
      <c r="P197" s="47">
        <f>IF(P$7&lt;='Algorithms &amp; Assumptions'!$C$3,INDEX(PLHIV!$H$10:$AB$249,MATCH($B197&amp;"Peds",PLHIV!$F$10:$F$249,0),MATCH(P$7,PLHIV!$H$9:$AC$9,0)),IF(FORECAST(P$7,M197:O197,M$7:O$7)&gt;0,FORECAST(P$7,M197:O197,M$7:O$7),0))</f>
        <v>200</v>
      </c>
      <c r="Q197" s="47">
        <f>IF(Q$7&lt;='Algorithms &amp; Assumptions'!$C$3,INDEX(PLHIV!$H$10:$AB$249,MATCH($B197&amp;"Peds",PLHIV!$F$10:$F$249,0),MATCH(Q$7,PLHIV!$H$9:$AC$9,0)),IF(FORECAST(Q$7,N197:P197,N$7:P$7)&gt;0,FORECAST(Q$7,N197:P197,N$7:P$7),0))</f>
        <v>200</v>
      </c>
      <c r="R197" s="47">
        <f>IF(R$7&lt;='Algorithms &amp; Assumptions'!$C$3,INDEX(PLHIV!$H$10:$AB$249,MATCH($B197&amp;"Peds",PLHIV!$F$10:$F$249,0),MATCH(R$7,PLHIV!$H$9:$AC$9,0)),IF(FORECAST(R$7,O197:Q197,O$7:Q$7)&gt;0,FORECAST(R$7,O197:Q197,O$7:Q$7),0))</f>
        <v>200</v>
      </c>
      <c r="S197" s="47">
        <f>IF(S$7&lt;='Algorithms &amp; Assumptions'!$C$3,INDEX(PLHIV!$H$10:$AB$249,MATCH($B197&amp;"Peds",PLHIV!$F$10:$F$249,0),MATCH(S$7,PLHIV!$H$9:$AC$9,0)),IF(FORECAST(S$7,P197:R197,P$7:R$7)&gt;0,FORECAST(S$7,P197:R197,P$7:R$7),0))</f>
        <v>200</v>
      </c>
      <c r="T197" s="47">
        <f>IF(T$7&lt;='Algorithms &amp; Assumptions'!$C$3,INDEX(PLHIV!$H$10:$AB$249,MATCH($B197&amp;"Peds",PLHIV!$F$10:$F$249,0),MATCH(T$7,PLHIV!$H$9:$AC$9,0)),IF(FORECAST(T$7,Q197:S197,Q$7:S$7)&gt;0,FORECAST(T$7,Q197:S197,Q$7:S$7),0))</f>
        <v>200</v>
      </c>
      <c r="U197" s="47">
        <f>IF(U$7&lt;='Algorithms &amp; Assumptions'!$C$3,INDEX(PLHIV!$H$10:$AB$249,MATCH($B197&amp;"Peds",PLHIV!$F$10:$F$249,0),MATCH(U$7,PLHIV!$H$9:$AC$9,0)),IF(FORECAST(U$7,R197:T197,R$7:T$7)&gt;0,FORECAST(U$7,R197:T197,R$7:T$7),0))</f>
        <v>200</v>
      </c>
      <c r="V197" s="47">
        <f>IF(V$7&lt;='Algorithms &amp; Assumptions'!$C$3,INDEX(PLHIV!$H$10:$AB$249,MATCH($B197&amp;"Peds",PLHIV!$F$10:$F$249,0),MATCH(V$7,PLHIV!$H$9:$AC$9,0)),IF(FORECAST(V$7,S197:U197,S$7:U$7)&gt;0,FORECAST(V$7,S197:U197,S$7:U$7),0))</f>
        <v>200</v>
      </c>
      <c r="W197" s="47">
        <f>IF(W$7&lt;='Algorithms &amp; Assumptions'!$C$3,INDEX(PLHIV!$H$10:$AB$249,MATCH($B197&amp;"Peds",PLHIV!$F$10:$F$249,0),MATCH(W$7,PLHIV!$H$9:$AC$9,0)),IF(FORECAST(W$7,T197:V197,T$7:V$7)&gt;0,FORECAST(W$7,T197:V197,T$7:V$7),0))</f>
        <v>200</v>
      </c>
    </row>
    <row r="198" spans="2:23" x14ac:dyDescent="0.35">
      <c r="B198" s="17" t="str">
        <f>Countries!B71</f>
        <v>Macedonia</v>
      </c>
      <c r="C198" s="47">
        <f>IF(C$7&lt;='Algorithms &amp; Assumptions'!$C$3,INDEX(PLHIV!$H$10:$AB$249,MATCH($B198&amp;"Peds",PLHIV!$F$10:$F$249,0),MATCH(C$7,PLHIV!$H$9:$AC$9,0)),"N/A")</f>
        <v>0</v>
      </c>
      <c r="D198" s="47">
        <f>IF(D$7&lt;='Algorithms &amp; Assumptions'!$C$3,INDEX(PLHIV!$H$10:$AB$249,MATCH($B198&amp;"Peds",PLHIV!$F$10:$F$249,0),MATCH(D$7,PLHIV!$H$9:$AC$9,0)),"N/A")</f>
        <v>0</v>
      </c>
      <c r="E198" s="47">
        <f>IF(E$7&lt;='Algorithms &amp; Assumptions'!$C$3,INDEX(PLHIV!$H$10:$AB$249,MATCH($B198&amp;"Peds",PLHIV!$F$10:$F$249,0),MATCH(E$7,PLHIV!$H$9:$AC$9,0)),"N/A")</f>
        <v>0</v>
      </c>
      <c r="F198" s="47">
        <f>IF(F$7&lt;='Algorithms &amp; Assumptions'!$C$3,INDEX(PLHIV!$H$10:$AB$249,MATCH($B198&amp;"Peds",PLHIV!$F$10:$F$249,0),MATCH(F$7,PLHIV!$H$9:$AC$9,0)),"N/A")</f>
        <v>0</v>
      </c>
      <c r="G198" s="47">
        <f>IF(G$7&lt;='Algorithms &amp; Assumptions'!$C$3,INDEX(PLHIV!$H$10:$AB$249,MATCH($B198&amp;"Peds",PLHIV!$F$10:$F$249,0),MATCH(G$7,PLHIV!$H$9:$AC$9,0)),IF(FORECAST(G$7,D198:F198,D$7:F$7)&gt;0,FORECAST(G$7,D198:F198,D$7:F$7),0))</f>
        <v>0</v>
      </c>
      <c r="H198" s="47">
        <f>IF(H$7&lt;='Algorithms &amp; Assumptions'!$C$3,INDEX(PLHIV!$H$10:$AB$249,MATCH($B198&amp;"Peds",PLHIV!$F$10:$F$249,0),MATCH(H$7,PLHIV!$H$9:$AC$9,0)),IF(FORECAST(H$7,E198:G198,E$7:G$7)&gt;0,FORECAST(H$7,E198:G198,E$7:G$7),0))</f>
        <v>0</v>
      </c>
      <c r="I198" s="47">
        <f>IF(I$7&lt;='Algorithms &amp; Assumptions'!$C$3,INDEX(PLHIV!$H$10:$AB$249,MATCH($B198&amp;"Peds",PLHIV!$F$10:$F$249,0),MATCH(I$7,PLHIV!$H$9:$AC$9,0)),IF(FORECAST(I$7,F198:H198,F$7:H$7)&gt;0,FORECAST(I$7,F198:H198,F$7:H$7),0))</f>
        <v>0</v>
      </c>
      <c r="J198" s="47">
        <f>IF(J$7&lt;='Algorithms &amp; Assumptions'!$C$3,INDEX(PLHIV!$H$10:$AB$249,MATCH($B198&amp;"Peds",PLHIV!$F$10:$F$249,0),MATCH(J$7,PLHIV!$H$9:$AC$9,0)),IF(FORECAST(J$7,G198:I198,G$7:I$7)&gt;0,FORECAST(J$7,G198:I198,G$7:I$7),0))</f>
        <v>0</v>
      </c>
      <c r="K198" s="47">
        <f>IF(K$7&lt;='Algorithms &amp; Assumptions'!$C$3,INDEX(PLHIV!$H$10:$AB$249,MATCH($B198&amp;"Peds",PLHIV!$F$10:$F$249,0),MATCH(K$7,PLHIV!$H$9:$AC$9,0)),IF(FORECAST(K$7,H198:J198,H$7:J$7)&gt;0,FORECAST(K$7,H198:J198,H$7:J$7),0))</f>
        <v>0</v>
      </c>
      <c r="L198" s="47">
        <f>IF(L$7&lt;='Algorithms &amp; Assumptions'!$C$3,INDEX(PLHIV!$H$10:$AB$249,MATCH($B198&amp;"Peds",PLHIV!$F$10:$F$249,0),MATCH(L$7,PLHIV!$H$9:$AC$9,0)),IF(FORECAST(L$7,I198:K198,I$7:K$7)&gt;0,FORECAST(L$7,I198:K198,I$7:K$7),0))</f>
        <v>0</v>
      </c>
      <c r="M198" s="47">
        <f>IF(M$7&lt;='Algorithms &amp; Assumptions'!$C$3,INDEX(PLHIV!$H$10:$AB$249,MATCH($B198&amp;"Peds",PLHIV!$F$10:$F$249,0),MATCH(M$7,PLHIV!$H$9:$AC$9,0)),IF(FORECAST(M$7,J198:L198,J$7:L$7)&gt;0,FORECAST(M$7,J198:L198,J$7:L$7),0))</f>
        <v>0</v>
      </c>
      <c r="N198" s="47">
        <f>IF(N$7&lt;='Algorithms &amp; Assumptions'!$C$3,INDEX(PLHIV!$H$10:$AB$249,MATCH($B198&amp;"Peds",PLHIV!$F$10:$F$249,0),MATCH(N$7,PLHIV!$H$9:$AC$9,0)),IF(FORECAST(N$7,K198:M198,K$7:M$7)&gt;0,FORECAST(N$7,K198:M198,K$7:M$7),0))</f>
        <v>0</v>
      </c>
      <c r="O198" s="47">
        <f>IF(O$7&lt;='Algorithms &amp; Assumptions'!$C$3,INDEX(PLHIV!$H$10:$AB$249,MATCH($B198&amp;"Peds",PLHIV!$F$10:$F$249,0),MATCH(O$7,PLHIV!$H$9:$AC$9,0)),IF(FORECAST(O$7,L198:N198,L$7:N$7)&gt;0,FORECAST(O$7,L198:N198,L$7:N$7),0))</f>
        <v>0</v>
      </c>
      <c r="P198" s="47">
        <f>IF(P$7&lt;='Algorithms &amp; Assumptions'!$C$3,INDEX(PLHIV!$H$10:$AB$249,MATCH($B198&amp;"Peds",PLHIV!$F$10:$F$249,0),MATCH(P$7,PLHIV!$H$9:$AC$9,0)),IF(FORECAST(P$7,M198:O198,M$7:O$7)&gt;0,FORECAST(P$7,M198:O198,M$7:O$7),0))</f>
        <v>0</v>
      </c>
      <c r="Q198" s="47">
        <f>IF(Q$7&lt;='Algorithms &amp; Assumptions'!$C$3,INDEX(PLHIV!$H$10:$AB$249,MATCH($B198&amp;"Peds",PLHIV!$F$10:$F$249,0),MATCH(Q$7,PLHIV!$H$9:$AC$9,0)),IF(FORECAST(Q$7,N198:P198,N$7:P$7)&gt;0,FORECAST(Q$7,N198:P198,N$7:P$7),0))</f>
        <v>0</v>
      </c>
      <c r="R198" s="47">
        <f>IF(R$7&lt;='Algorithms &amp; Assumptions'!$C$3,INDEX(PLHIV!$H$10:$AB$249,MATCH($B198&amp;"Peds",PLHIV!$F$10:$F$249,0),MATCH(R$7,PLHIV!$H$9:$AC$9,0)),IF(FORECAST(R$7,O198:Q198,O$7:Q$7)&gt;0,FORECAST(R$7,O198:Q198,O$7:Q$7),0))</f>
        <v>0</v>
      </c>
      <c r="S198" s="47">
        <f>IF(S$7&lt;='Algorithms &amp; Assumptions'!$C$3,INDEX(PLHIV!$H$10:$AB$249,MATCH($B198&amp;"Peds",PLHIV!$F$10:$F$249,0),MATCH(S$7,PLHIV!$H$9:$AC$9,0)),IF(FORECAST(S$7,P198:R198,P$7:R$7)&gt;0,FORECAST(S$7,P198:R198,P$7:R$7),0))</f>
        <v>0</v>
      </c>
      <c r="T198" s="47">
        <f>IF(T$7&lt;='Algorithms &amp; Assumptions'!$C$3,INDEX(PLHIV!$H$10:$AB$249,MATCH($B198&amp;"Peds",PLHIV!$F$10:$F$249,0),MATCH(T$7,PLHIV!$H$9:$AC$9,0)),IF(FORECAST(T$7,Q198:S198,Q$7:S$7)&gt;0,FORECAST(T$7,Q198:S198,Q$7:S$7),0))</f>
        <v>0</v>
      </c>
      <c r="U198" s="47">
        <f>IF(U$7&lt;='Algorithms &amp; Assumptions'!$C$3,INDEX(PLHIV!$H$10:$AB$249,MATCH($B198&amp;"Peds",PLHIV!$F$10:$F$249,0),MATCH(U$7,PLHIV!$H$9:$AC$9,0)),IF(FORECAST(U$7,R198:T198,R$7:T$7)&gt;0,FORECAST(U$7,R198:T198,R$7:T$7),0))</f>
        <v>0</v>
      </c>
      <c r="V198" s="47">
        <f>IF(V$7&lt;='Algorithms &amp; Assumptions'!$C$3,INDEX(PLHIV!$H$10:$AB$249,MATCH($B198&amp;"Peds",PLHIV!$F$10:$F$249,0),MATCH(V$7,PLHIV!$H$9:$AC$9,0)),IF(FORECAST(V$7,S198:U198,S$7:U$7)&gt;0,FORECAST(V$7,S198:U198,S$7:U$7),0))</f>
        <v>0</v>
      </c>
      <c r="W198" s="47">
        <f>IF(W$7&lt;='Algorithms &amp; Assumptions'!$C$3,INDEX(PLHIV!$H$10:$AB$249,MATCH($B198&amp;"Peds",PLHIV!$F$10:$F$249,0),MATCH(W$7,PLHIV!$H$9:$AC$9,0)),IF(FORECAST(W$7,T198:V198,T$7:V$7)&gt;0,FORECAST(W$7,T198:V198,T$7:V$7),0))</f>
        <v>0</v>
      </c>
    </row>
    <row r="199" spans="2:23" x14ac:dyDescent="0.35">
      <c r="B199" s="17" t="str">
        <f>Countries!B72</f>
        <v>Madagascar</v>
      </c>
      <c r="C199" s="47">
        <f>IF(C$7&lt;='Algorithms &amp; Assumptions'!$C$3,INDEX(PLHIV!$H$10:$AB$249,MATCH($B199&amp;"Peds",PLHIV!$F$10:$F$249,0),MATCH(C$7,PLHIV!$H$9:$AC$9,0)),"N/A")</f>
        <v>1200</v>
      </c>
      <c r="D199" s="47">
        <f>IF(D$7&lt;='Algorithms &amp; Assumptions'!$C$3,INDEX(PLHIV!$H$10:$AB$249,MATCH($B199&amp;"Peds",PLHIV!$F$10:$F$249,0),MATCH(D$7,PLHIV!$H$9:$AC$9,0)),"N/A")</f>
        <v>1400</v>
      </c>
      <c r="E199" s="47">
        <f>IF(E$7&lt;='Algorithms &amp; Assumptions'!$C$3,INDEX(PLHIV!$H$10:$AB$249,MATCH($B199&amp;"Peds",PLHIV!$F$10:$F$249,0),MATCH(E$7,PLHIV!$H$9:$AC$9,0)),"N/A")</f>
        <v>1700</v>
      </c>
      <c r="F199" s="47">
        <f>IF(F$7&lt;='Algorithms &amp; Assumptions'!$C$3,INDEX(PLHIV!$H$10:$AB$249,MATCH($B199&amp;"Peds",PLHIV!$F$10:$F$249,0),MATCH(F$7,PLHIV!$H$9:$AC$9,0)),"N/A")</f>
        <v>1900</v>
      </c>
      <c r="G199" s="47">
        <f>IF(G$7&lt;='Algorithms &amp; Assumptions'!$C$3,INDEX(PLHIV!$H$10:$AB$249,MATCH($B199&amp;"Peds",PLHIV!$F$10:$F$249,0),MATCH(G$7,PLHIV!$H$9:$AC$9,0)),IF(FORECAST(G$7,D199:F199,D$7:F$7)&gt;0,FORECAST(G$7,D199:F199,D$7:F$7),0))</f>
        <v>2200</v>
      </c>
      <c r="H199" s="47">
        <f>IF(H$7&lt;='Algorithms &amp; Assumptions'!$C$3,INDEX(PLHIV!$H$10:$AB$249,MATCH($B199&amp;"Peds",PLHIV!$F$10:$F$249,0),MATCH(H$7,PLHIV!$H$9:$AC$9,0)),IF(FORECAST(H$7,E199:G199,E$7:G$7)&gt;0,FORECAST(H$7,E199:G199,E$7:G$7),0))</f>
        <v>2500</v>
      </c>
      <c r="I199" s="47">
        <f>IF(I$7&lt;='Algorithms &amp; Assumptions'!$C$3,INDEX(PLHIV!$H$10:$AB$249,MATCH($B199&amp;"Peds",PLHIV!$F$10:$F$249,0),MATCH(I$7,PLHIV!$H$9:$AC$9,0)),IF(FORECAST(I$7,F199:H199,F$7:H$7)&gt;0,FORECAST(I$7,F199:H199,F$7:H$7),0))</f>
        <v>2900</v>
      </c>
      <c r="J199" s="47">
        <f>IF(J$7&lt;='Algorithms &amp; Assumptions'!$C$3,INDEX(PLHIV!$H$10:$AB$249,MATCH($B199&amp;"Peds",PLHIV!$F$10:$F$249,0),MATCH(J$7,PLHIV!$H$9:$AC$9,0)),IF(FORECAST(J$7,G199:I199,G$7:I$7)&gt;0,FORECAST(J$7,G199:I199,G$7:I$7),0))</f>
        <v>3200</v>
      </c>
      <c r="K199" s="47">
        <f>IF(K$7&lt;='Algorithms &amp; Assumptions'!$C$3,INDEX(PLHIV!$H$10:$AB$249,MATCH($B199&amp;"Peds",PLHIV!$F$10:$F$249,0),MATCH(K$7,PLHIV!$H$9:$AC$9,0)),IF(FORECAST(K$7,H199:J199,H$7:J$7)&gt;0,FORECAST(K$7,H199:J199,H$7:J$7),0))</f>
        <v>3500</v>
      </c>
      <c r="L199" s="47">
        <f>IF(L$7&lt;='Algorithms &amp; Assumptions'!$C$3,INDEX(PLHIV!$H$10:$AB$249,MATCH($B199&amp;"Peds",PLHIV!$F$10:$F$249,0),MATCH(L$7,PLHIV!$H$9:$AC$9,0)),IF(FORECAST(L$7,I199:K199,I$7:K$7)&gt;0,FORECAST(L$7,I199:K199,I$7:K$7),0))</f>
        <v>3900</v>
      </c>
      <c r="M199" s="47">
        <f>IF(M$7&lt;='Algorithms &amp; Assumptions'!$C$3,INDEX(PLHIV!$H$10:$AB$249,MATCH($B199&amp;"Peds",PLHIV!$F$10:$F$249,0),MATCH(M$7,PLHIV!$H$9:$AC$9,0)),IF(FORECAST(M$7,J199:L199,J$7:L$7)&gt;0,FORECAST(M$7,J199:L199,J$7:L$7),0))</f>
        <v>4300</v>
      </c>
      <c r="N199" s="47">
        <f>IF(N$7&lt;='Algorithms &amp; Assumptions'!$C$3,INDEX(PLHIV!$H$10:$AB$249,MATCH($B199&amp;"Peds",PLHIV!$F$10:$F$249,0),MATCH(N$7,PLHIV!$H$9:$AC$9,0)),IF(FORECAST(N$7,K199:M199,K$7:M$7)&gt;0,FORECAST(N$7,K199:M199,K$7:M$7),0))</f>
        <v>4600</v>
      </c>
      <c r="O199" s="47">
        <f>IF(O$7&lt;='Algorithms &amp; Assumptions'!$C$3,INDEX(PLHIV!$H$10:$AB$249,MATCH($B199&amp;"Peds",PLHIV!$F$10:$F$249,0),MATCH(O$7,PLHIV!$H$9:$AC$9,0)),IF(FORECAST(O$7,L199:N199,L$7:N$7)&gt;0,FORECAST(O$7,L199:N199,L$7:N$7),0))</f>
        <v>5000</v>
      </c>
      <c r="P199" s="47">
        <f>IF(P$7&lt;='Algorithms &amp; Assumptions'!$C$3,INDEX(PLHIV!$H$10:$AB$249,MATCH($B199&amp;"Peds",PLHIV!$F$10:$F$249,0),MATCH(P$7,PLHIV!$H$9:$AC$9,0)),IF(FORECAST(P$7,M199:O199,M$7:O$7)&gt;0,FORECAST(P$7,M199:O199,M$7:O$7),0))</f>
        <v>5333.3333333333721</v>
      </c>
      <c r="Q199" s="47">
        <f>IF(Q$7&lt;='Algorithms &amp; Assumptions'!$C$3,INDEX(PLHIV!$H$10:$AB$249,MATCH($B199&amp;"Peds",PLHIV!$F$10:$F$249,0),MATCH(Q$7,PLHIV!$H$9:$AC$9,0)),IF(FORECAST(Q$7,N199:P199,N$7:P$7)&gt;0,FORECAST(Q$7,N199:P199,N$7:P$7),0))</f>
        <v>5711.111111111124</v>
      </c>
      <c r="R199" s="47">
        <f>IF(R$7&lt;='Algorithms &amp; Assumptions'!$C$3,INDEX(PLHIV!$H$10:$AB$249,MATCH($B199&amp;"Peds",PLHIV!$F$10:$F$249,0),MATCH(R$7,PLHIV!$H$9:$AC$9,0)),IF(FORECAST(R$7,O199:Q199,O$7:Q$7)&gt;0,FORECAST(R$7,O199:Q199,O$7:Q$7),0))</f>
        <v>6059.2592592592118</v>
      </c>
      <c r="S199" s="47">
        <f>IF(S$7&lt;='Algorithms &amp; Assumptions'!$C$3,INDEX(PLHIV!$H$10:$AB$249,MATCH($B199&amp;"Peds",PLHIV!$F$10:$F$249,0),MATCH(S$7,PLHIV!$H$9:$AC$9,0)),IF(FORECAST(S$7,P199:R199,P$7:R$7)&gt;0,FORECAST(S$7,P199:R199,P$7:R$7),0))</f>
        <v>6427.1604938270757</v>
      </c>
      <c r="T199" s="47">
        <f>IF(T$7&lt;='Algorithms &amp; Assumptions'!$C$3,INDEX(PLHIV!$H$10:$AB$249,MATCH($B199&amp;"Peds",PLHIV!$F$10:$F$249,0),MATCH(T$7,PLHIV!$H$9:$AC$9,0)),IF(FORECAST(T$7,Q199:S199,Q$7:S$7)&gt;0,FORECAST(T$7,Q199:S199,Q$7:S$7),0))</f>
        <v>6781.8930041150888</v>
      </c>
      <c r="U199" s="47">
        <f>IF(U$7&lt;='Algorithms &amp; Assumptions'!$C$3,INDEX(PLHIV!$H$10:$AB$249,MATCH($B199&amp;"Peds",PLHIV!$F$10:$F$249,0),MATCH(U$7,PLHIV!$H$9:$AC$9,0)),IF(FORECAST(U$7,R199:T199,R$7:T$7)&gt;0,FORECAST(U$7,R199:T199,R$7:T$7),0))</f>
        <v>7145.4046639229637</v>
      </c>
      <c r="V199" s="47">
        <f>IF(V$7&lt;='Algorithms &amp; Assumptions'!$C$3,INDEX(PLHIV!$H$10:$AB$249,MATCH($B199&amp;"Peds",PLHIV!$F$10:$F$249,0),MATCH(V$7,PLHIV!$H$9:$AC$9,0)),IF(FORECAST(V$7,S199:U199,S$7:U$7)&gt;0,FORECAST(V$7,S199:U199,S$7:U$7),0))</f>
        <v>7503.0635573841864</v>
      </c>
      <c r="W199" s="47">
        <f>IF(W$7&lt;='Algorithms &amp; Assumptions'!$C$3,INDEX(PLHIV!$H$10:$AB$249,MATCH($B199&amp;"Peds",PLHIV!$F$10:$F$249,0),MATCH(W$7,PLHIV!$H$9:$AC$9,0)),IF(FORECAST(W$7,T199:V199,T$7:V$7)&gt;0,FORECAST(W$7,T199:V199,T$7:V$7),0))</f>
        <v>7864.6242950764718</v>
      </c>
    </row>
    <row r="200" spans="2:23" x14ac:dyDescent="0.35">
      <c r="B200" s="17" t="str">
        <f>Countries!B73</f>
        <v>Malawi</v>
      </c>
      <c r="C200" s="47">
        <f>IF(C$7&lt;='Algorithms &amp; Assumptions'!$C$3,INDEX(PLHIV!$H$10:$AB$249,MATCH($B200&amp;"Peds",PLHIV!$F$10:$F$249,0),MATCH(C$7,PLHIV!$H$9:$AC$9,0)),"N/A")</f>
        <v>130000</v>
      </c>
      <c r="D200" s="47">
        <f>IF(D$7&lt;='Algorithms &amp; Assumptions'!$C$3,INDEX(PLHIV!$H$10:$AB$249,MATCH($B200&amp;"Peds",PLHIV!$F$10:$F$249,0),MATCH(D$7,PLHIV!$H$9:$AC$9,0)),"N/A")</f>
        <v>120000</v>
      </c>
      <c r="E200" s="47">
        <f>IF(E$7&lt;='Algorithms &amp; Assumptions'!$C$3,INDEX(PLHIV!$H$10:$AB$249,MATCH($B200&amp;"Peds",PLHIV!$F$10:$F$249,0),MATCH(E$7,PLHIV!$H$9:$AC$9,0)),"N/A")</f>
        <v>120000</v>
      </c>
      <c r="F200" s="47">
        <f>IF(F$7&lt;='Algorithms &amp; Assumptions'!$C$3,INDEX(PLHIV!$H$10:$AB$249,MATCH($B200&amp;"Peds",PLHIV!$F$10:$F$249,0),MATCH(F$7,PLHIV!$H$9:$AC$9,0)),"N/A")</f>
        <v>110000</v>
      </c>
      <c r="G200" s="47">
        <f>IF(G$7&lt;='Algorithms &amp; Assumptions'!$C$3,INDEX(PLHIV!$H$10:$AB$249,MATCH($B200&amp;"Peds",PLHIV!$F$10:$F$249,0),MATCH(G$7,PLHIV!$H$9:$AC$9,0)),IF(FORECAST(G$7,D200:F200,D$7:F$7)&gt;0,FORECAST(G$7,D200:F200,D$7:F$7),0))</f>
        <v>110000</v>
      </c>
      <c r="H200" s="47">
        <f>IF(H$7&lt;='Algorithms &amp; Assumptions'!$C$3,INDEX(PLHIV!$H$10:$AB$249,MATCH($B200&amp;"Peds",PLHIV!$F$10:$F$249,0),MATCH(H$7,PLHIV!$H$9:$AC$9,0)),IF(FORECAST(H$7,E200:G200,E$7:G$7)&gt;0,FORECAST(H$7,E200:G200,E$7:G$7),0))</f>
        <v>100000</v>
      </c>
      <c r="I200" s="47">
        <f>IF(I$7&lt;='Algorithms &amp; Assumptions'!$C$3,INDEX(PLHIV!$H$10:$AB$249,MATCH($B200&amp;"Peds",PLHIV!$F$10:$F$249,0),MATCH(I$7,PLHIV!$H$9:$AC$9,0)),IF(FORECAST(I$7,F200:H200,F$7:H$7)&gt;0,FORECAST(I$7,F200:H200,F$7:H$7),0))</f>
        <v>96000</v>
      </c>
      <c r="J200" s="47">
        <f>IF(J$7&lt;='Algorithms &amp; Assumptions'!$C$3,INDEX(PLHIV!$H$10:$AB$249,MATCH($B200&amp;"Peds",PLHIV!$F$10:$F$249,0),MATCH(J$7,PLHIV!$H$9:$AC$9,0)),IF(FORECAST(J$7,G200:I200,G$7:I$7)&gt;0,FORECAST(J$7,G200:I200,G$7:I$7),0))</f>
        <v>89000</v>
      </c>
      <c r="K200" s="47">
        <f>IF(K$7&lt;='Algorithms &amp; Assumptions'!$C$3,INDEX(PLHIV!$H$10:$AB$249,MATCH($B200&amp;"Peds",PLHIV!$F$10:$F$249,0),MATCH(K$7,PLHIV!$H$9:$AC$9,0)),IF(FORECAST(K$7,H200:J200,H$7:J$7)&gt;0,FORECAST(K$7,H200:J200,H$7:J$7),0))</f>
        <v>82000</v>
      </c>
      <c r="L200" s="47">
        <f>IF(L$7&lt;='Algorithms &amp; Assumptions'!$C$3,INDEX(PLHIV!$H$10:$AB$249,MATCH($B200&amp;"Peds",PLHIV!$F$10:$F$249,0),MATCH(L$7,PLHIV!$H$9:$AC$9,0)),IF(FORECAST(L$7,I200:K200,I$7:K$7)&gt;0,FORECAST(L$7,I200:K200,I$7:K$7),0))</f>
        <v>75000</v>
      </c>
      <c r="M200" s="47">
        <f>IF(M$7&lt;='Algorithms &amp; Assumptions'!$C$3,INDEX(PLHIV!$H$10:$AB$249,MATCH($B200&amp;"Peds",PLHIV!$F$10:$F$249,0),MATCH(M$7,PLHIV!$H$9:$AC$9,0)),IF(FORECAST(M$7,J200:L200,J$7:L$7)&gt;0,FORECAST(M$7,J200:L200,J$7:L$7),0))</f>
        <v>69000</v>
      </c>
      <c r="N200" s="47">
        <f>IF(N$7&lt;='Algorithms &amp; Assumptions'!$C$3,INDEX(PLHIV!$H$10:$AB$249,MATCH($B200&amp;"Peds",PLHIV!$F$10:$F$249,0),MATCH(N$7,PLHIV!$H$9:$AC$9,0)),IF(FORECAST(N$7,K200:M200,K$7:M$7)&gt;0,FORECAST(N$7,K200:M200,K$7:M$7),0))</f>
        <v>62000</v>
      </c>
      <c r="O200" s="47">
        <f>IF(O$7&lt;='Algorithms &amp; Assumptions'!$C$3,INDEX(PLHIV!$H$10:$AB$249,MATCH($B200&amp;"Peds",PLHIV!$F$10:$F$249,0),MATCH(O$7,PLHIV!$H$9:$AC$9,0)),IF(FORECAST(O$7,L200:N200,L$7:N$7)&gt;0,FORECAST(O$7,L200:N200,L$7:N$7),0))</f>
        <v>57000</v>
      </c>
      <c r="P200" s="47">
        <f>IF(P$7&lt;='Algorithms &amp; Assumptions'!$C$3,INDEX(PLHIV!$H$10:$AB$249,MATCH($B200&amp;"Peds",PLHIV!$F$10:$F$249,0),MATCH(P$7,PLHIV!$H$9:$AC$9,0)),IF(FORECAST(P$7,M200:O200,M$7:O$7)&gt;0,FORECAST(P$7,M200:O200,M$7:O$7),0))</f>
        <v>50666.666666666046</v>
      </c>
      <c r="Q200" s="47">
        <f>IF(Q$7&lt;='Algorithms &amp; Assumptions'!$C$3,INDEX(PLHIV!$H$10:$AB$249,MATCH($B200&amp;"Peds",PLHIV!$F$10:$F$249,0),MATCH(Q$7,PLHIV!$H$9:$AC$9,0)),IF(FORECAST(Q$7,N200:P200,N$7:P$7)&gt;0,FORECAST(Q$7,N200:P200,N$7:P$7),0))</f>
        <v>45222.222222222015</v>
      </c>
      <c r="R200" s="47">
        <f>IF(R$7&lt;='Algorithms &amp; Assumptions'!$C$3,INDEX(PLHIV!$H$10:$AB$249,MATCH($B200&amp;"Peds",PLHIV!$F$10:$F$249,0),MATCH(R$7,PLHIV!$H$9:$AC$9,0)),IF(FORECAST(R$7,O200:Q200,O$7:Q$7)&gt;0,FORECAST(R$7,O200:Q200,O$7:Q$7),0))</f>
        <v>39185.185185186565</v>
      </c>
      <c r="S200" s="47">
        <f>IF(S$7&lt;='Algorithms &amp; Assumptions'!$C$3,INDEX(PLHIV!$H$10:$AB$249,MATCH($B200&amp;"Peds",PLHIV!$F$10:$F$249,0),MATCH(S$7,PLHIV!$H$9:$AC$9,0)),IF(FORECAST(S$7,P200:R200,P$7:R$7)&gt;0,FORECAST(S$7,P200:R200,P$7:R$7),0))</f>
        <v>33543.209876544774</v>
      </c>
      <c r="T200" s="47">
        <f>IF(T$7&lt;='Algorithms &amp; Assumptions'!$C$3,INDEX(PLHIV!$H$10:$AB$249,MATCH($B200&amp;"Peds",PLHIV!$F$10:$F$249,0),MATCH(T$7,PLHIV!$H$9:$AC$9,0)),IF(FORECAST(T$7,Q200:S200,Q$7:S$7)&gt;0,FORECAST(T$7,Q200:S200,Q$7:S$7),0))</f>
        <v>27637.860082309693</v>
      </c>
      <c r="U200" s="47">
        <f>IF(U$7&lt;='Algorithms &amp; Assumptions'!$C$3,INDEX(PLHIV!$H$10:$AB$249,MATCH($B200&amp;"Peds",PLHIV!$F$10:$F$249,0),MATCH(U$7,PLHIV!$H$9:$AC$9,0)),IF(FORECAST(U$7,R200:T200,R$7:T$7)&gt;0,FORECAST(U$7,R200:T200,R$7:T$7),0))</f>
        <v>21908.093278469518</v>
      </c>
      <c r="V200" s="47">
        <f>IF(V$7&lt;='Algorithms &amp; Assumptions'!$C$3,INDEX(PLHIV!$H$10:$AB$249,MATCH($B200&amp;"Peds",PLHIV!$F$10:$F$249,0),MATCH(V$7,PLHIV!$H$9:$AC$9,0)),IF(FORECAST(V$7,S200:U200,S$7:U$7)&gt;0,FORECAST(V$7,S200:U200,S$7:U$7),0))</f>
        <v>16061.271147698164</v>
      </c>
      <c r="W200" s="47">
        <f>IF(W$7&lt;='Algorithms &amp; Assumptions'!$C$3,INDEX(PLHIV!$H$10:$AB$249,MATCH($B200&amp;"Peds",PLHIV!$F$10:$F$249,0),MATCH(W$7,PLHIV!$H$9:$AC$9,0)),IF(FORECAST(W$7,T200:V200,T$7:V$7)&gt;0,FORECAST(W$7,T200:V200,T$7:V$7),0))</f>
        <v>10292.485901547596</v>
      </c>
    </row>
    <row r="201" spans="2:23" x14ac:dyDescent="0.35">
      <c r="B201" s="17" t="str">
        <f>Countries!B74</f>
        <v>Malaysia</v>
      </c>
      <c r="C201" s="47">
        <f>IF(C$7&lt;='Algorithms &amp; Assumptions'!$C$3,INDEX(PLHIV!$H$10:$AB$249,MATCH($B201&amp;"Peds",PLHIV!$F$10:$F$249,0),MATCH(C$7,PLHIV!$H$9:$AC$9,0)),"N/A")</f>
        <v>1000</v>
      </c>
      <c r="D201" s="47">
        <f>IF(D$7&lt;='Algorithms &amp; Assumptions'!$C$3,INDEX(PLHIV!$H$10:$AB$249,MATCH($B201&amp;"Peds",PLHIV!$F$10:$F$249,0),MATCH(D$7,PLHIV!$H$9:$AC$9,0)),"N/A")</f>
        <v>1000</v>
      </c>
      <c r="E201" s="47">
        <f>IF(E$7&lt;='Algorithms &amp; Assumptions'!$C$3,INDEX(PLHIV!$H$10:$AB$249,MATCH($B201&amp;"Peds",PLHIV!$F$10:$F$249,0),MATCH(E$7,PLHIV!$H$9:$AC$9,0)),"N/A")</f>
        <v>1000</v>
      </c>
      <c r="F201" s="47">
        <f>IF(F$7&lt;='Algorithms &amp; Assumptions'!$C$3,INDEX(PLHIV!$H$10:$AB$249,MATCH($B201&amp;"Peds",PLHIV!$F$10:$F$249,0),MATCH(F$7,PLHIV!$H$9:$AC$9,0)),"N/A")</f>
        <v>1000</v>
      </c>
      <c r="G201" s="47">
        <f>IF(G$7&lt;='Algorithms &amp; Assumptions'!$C$3,INDEX(PLHIV!$H$10:$AB$249,MATCH($B201&amp;"Peds",PLHIV!$F$10:$F$249,0),MATCH(G$7,PLHIV!$H$9:$AC$9,0)),IF(FORECAST(G$7,D201:F201,D$7:F$7)&gt;0,FORECAST(G$7,D201:F201,D$7:F$7),0))</f>
        <v>1000</v>
      </c>
      <c r="H201" s="47">
        <f>IF(H$7&lt;='Algorithms &amp; Assumptions'!$C$3,INDEX(PLHIV!$H$10:$AB$249,MATCH($B201&amp;"Peds",PLHIV!$F$10:$F$249,0),MATCH(H$7,PLHIV!$H$9:$AC$9,0)),IF(FORECAST(H$7,E201:G201,E$7:G$7)&gt;0,FORECAST(H$7,E201:G201,E$7:G$7),0))</f>
        <v>500</v>
      </c>
      <c r="I201" s="47">
        <f>IF(I$7&lt;='Algorithms &amp; Assumptions'!$C$3,INDEX(PLHIV!$H$10:$AB$249,MATCH($B201&amp;"Peds",PLHIV!$F$10:$F$249,0),MATCH(I$7,PLHIV!$H$9:$AC$9,0)),IF(FORECAST(I$7,F201:H201,F$7:H$7)&gt;0,FORECAST(I$7,F201:H201,F$7:H$7),0))</f>
        <v>500</v>
      </c>
      <c r="J201" s="47">
        <f>IF(J$7&lt;='Algorithms &amp; Assumptions'!$C$3,INDEX(PLHIV!$H$10:$AB$249,MATCH($B201&amp;"Peds",PLHIV!$F$10:$F$249,0),MATCH(J$7,PLHIV!$H$9:$AC$9,0)),IF(FORECAST(J$7,G201:I201,G$7:I$7)&gt;0,FORECAST(J$7,G201:I201,G$7:I$7),0))</f>
        <v>500</v>
      </c>
      <c r="K201" s="47">
        <f>IF(K$7&lt;='Algorithms &amp; Assumptions'!$C$3,INDEX(PLHIV!$H$10:$AB$249,MATCH($B201&amp;"Peds",PLHIV!$F$10:$F$249,0),MATCH(K$7,PLHIV!$H$9:$AC$9,0)),IF(FORECAST(K$7,H201:J201,H$7:J$7)&gt;0,FORECAST(K$7,H201:J201,H$7:J$7),0))</f>
        <v>500</v>
      </c>
      <c r="L201" s="47">
        <f>IF(L$7&lt;='Algorithms &amp; Assumptions'!$C$3,INDEX(PLHIV!$H$10:$AB$249,MATCH($B201&amp;"Peds",PLHIV!$F$10:$F$249,0),MATCH(L$7,PLHIV!$H$9:$AC$9,0)),IF(FORECAST(L$7,I201:K201,I$7:K$7)&gt;0,FORECAST(L$7,I201:K201,I$7:K$7),0))</f>
        <v>500</v>
      </c>
      <c r="M201" s="47">
        <f>IF(M$7&lt;='Algorithms &amp; Assumptions'!$C$3,INDEX(PLHIV!$H$10:$AB$249,MATCH($B201&amp;"Peds",PLHIV!$F$10:$F$249,0),MATCH(M$7,PLHIV!$H$9:$AC$9,0)),IF(FORECAST(M$7,J201:L201,J$7:L$7)&gt;0,FORECAST(M$7,J201:L201,J$7:L$7),0))</f>
        <v>500</v>
      </c>
      <c r="N201" s="47">
        <f>IF(N$7&lt;='Algorithms &amp; Assumptions'!$C$3,INDEX(PLHIV!$H$10:$AB$249,MATCH($B201&amp;"Peds",PLHIV!$F$10:$F$249,0),MATCH(N$7,PLHIV!$H$9:$AC$9,0)),IF(FORECAST(N$7,K201:M201,K$7:M$7)&gt;0,FORECAST(N$7,K201:M201,K$7:M$7),0))</f>
        <v>500</v>
      </c>
      <c r="O201" s="47">
        <f>IF(O$7&lt;='Algorithms &amp; Assumptions'!$C$3,INDEX(PLHIV!$H$10:$AB$249,MATCH($B201&amp;"Peds",PLHIV!$F$10:$F$249,0),MATCH(O$7,PLHIV!$H$9:$AC$9,0)),IF(FORECAST(O$7,L201:N201,L$7:N$7)&gt;0,FORECAST(O$7,L201:N201,L$7:N$7),0))</f>
        <v>500</v>
      </c>
      <c r="P201" s="47">
        <f>IF(P$7&lt;='Algorithms &amp; Assumptions'!$C$3,INDEX(PLHIV!$H$10:$AB$249,MATCH($B201&amp;"Peds",PLHIV!$F$10:$F$249,0),MATCH(P$7,PLHIV!$H$9:$AC$9,0)),IF(FORECAST(P$7,M201:O201,M$7:O$7)&gt;0,FORECAST(P$7,M201:O201,M$7:O$7),0))</f>
        <v>500</v>
      </c>
      <c r="Q201" s="47">
        <f>IF(Q$7&lt;='Algorithms &amp; Assumptions'!$C$3,INDEX(PLHIV!$H$10:$AB$249,MATCH($B201&amp;"Peds",PLHIV!$F$10:$F$249,0),MATCH(Q$7,PLHIV!$H$9:$AC$9,0)),IF(FORECAST(Q$7,N201:P201,N$7:P$7)&gt;0,FORECAST(Q$7,N201:P201,N$7:P$7),0))</f>
        <v>500</v>
      </c>
      <c r="R201" s="47">
        <f>IF(R$7&lt;='Algorithms &amp; Assumptions'!$C$3,INDEX(PLHIV!$H$10:$AB$249,MATCH($B201&amp;"Peds",PLHIV!$F$10:$F$249,0),MATCH(R$7,PLHIV!$H$9:$AC$9,0)),IF(FORECAST(R$7,O201:Q201,O$7:Q$7)&gt;0,FORECAST(R$7,O201:Q201,O$7:Q$7),0))</f>
        <v>500</v>
      </c>
      <c r="S201" s="47">
        <f>IF(S$7&lt;='Algorithms &amp; Assumptions'!$C$3,INDEX(PLHIV!$H$10:$AB$249,MATCH($B201&amp;"Peds",PLHIV!$F$10:$F$249,0),MATCH(S$7,PLHIV!$H$9:$AC$9,0)),IF(FORECAST(S$7,P201:R201,P$7:R$7)&gt;0,FORECAST(S$7,P201:R201,P$7:R$7),0))</f>
        <v>500</v>
      </c>
      <c r="T201" s="47">
        <f>IF(T$7&lt;='Algorithms &amp; Assumptions'!$C$3,INDEX(PLHIV!$H$10:$AB$249,MATCH($B201&amp;"Peds",PLHIV!$F$10:$F$249,0),MATCH(T$7,PLHIV!$H$9:$AC$9,0)),IF(FORECAST(T$7,Q201:S201,Q$7:S$7)&gt;0,FORECAST(T$7,Q201:S201,Q$7:S$7),0))</f>
        <v>500</v>
      </c>
      <c r="U201" s="47">
        <f>IF(U$7&lt;='Algorithms &amp; Assumptions'!$C$3,INDEX(PLHIV!$H$10:$AB$249,MATCH($B201&amp;"Peds",PLHIV!$F$10:$F$249,0),MATCH(U$7,PLHIV!$H$9:$AC$9,0)),IF(FORECAST(U$7,R201:T201,R$7:T$7)&gt;0,FORECAST(U$7,R201:T201,R$7:T$7),0))</f>
        <v>500</v>
      </c>
      <c r="V201" s="47">
        <f>IF(V$7&lt;='Algorithms &amp; Assumptions'!$C$3,INDEX(PLHIV!$H$10:$AB$249,MATCH($B201&amp;"Peds",PLHIV!$F$10:$F$249,0),MATCH(V$7,PLHIV!$H$9:$AC$9,0)),IF(FORECAST(V$7,S201:U201,S$7:U$7)&gt;0,FORECAST(V$7,S201:U201,S$7:U$7),0))</f>
        <v>500</v>
      </c>
      <c r="W201" s="47">
        <f>IF(W$7&lt;='Algorithms &amp; Assumptions'!$C$3,INDEX(PLHIV!$H$10:$AB$249,MATCH($B201&amp;"Peds",PLHIV!$F$10:$F$249,0),MATCH(W$7,PLHIV!$H$9:$AC$9,0)),IF(FORECAST(W$7,T201:V201,T$7:V$7)&gt;0,FORECAST(W$7,T201:V201,T$7:V$7),0))</f>
        <v>500</v>
      </c>
    </row>
    <row r="202" spans="2:23" x14ac:dyDescent="0.35">
      <c r="B202" s="17" t="str">
        <f>Countries!B75</f>
        <v>Maldives</v>
      </c>
      <c r="C202" s="47">
        <f>IF(C$7&lt;='Algorithms &amp; Assumptions'!$C$3,INDEX(PLHIV!$H$10:$AB$249,MATCH($B202&amp;"Peds",PLHIV!$F$10:$F$249,0),MATCH(C$7,PLHIV!$H$9:$AC$9,0)),"N/A")</f>
        <v>0</v>
      </c>
      <c r="D202" s="47">
        <f>IF(D$7&lt;='Algorithms &amp; Assumptions'!$C$3,INDEX(PLHIV!$H$10:$AB$249,MATCH($B202&amp;"Peds",PLHIV!$F$10:$F$249,0),MATCH(D$7,PLHIV!$H$9:$AC$9,0)),"N/A")</f>
        <v>0</v>
      </c>
      <c r="E202" s="47">
        <f>IF(E$7&lt;='Algorithms &amp; Assumptions'!$C$3,INDEX(PLHIV!$H$10:$AB$249,MATCH($B202&amp;"Peds",PLHIV!$F$10:$F$249,0),MATCH(E$7,PLHIV!$H$9:$AC$9,0)),"N/A")</f>
        <v>0</v>
      </c>
      <c r="F202" s="47">
        <f>IF(F$7&lt;='Algorithms &amp; Assumptions'!$C$3,INDEX(PLHIV!$H$10:$AB$249,MATCH($B202&amp;"Peds",PLHIV!$F$10:$F$249,0),MATCH(F$7,PLHIV!$H$9:$AC$9,0)),"N/A")</f>
        <v>0</v>
      </c>
      <c r="G202" s="47">
        <f>IF(G$7&lt;='Algorithms &amp; Assumptions'!$C$3,INDEX(PLHIV!$H$10:$AB$249,MATCH($B202&amp;"Peds",PLHIV!$F$10:$F$249,0),MATCH(G$7,PLHIV!$H$9:$AC$9,0)),IF(FORECAST(G$7,D202:F202,D$7:F$7)&gt;0,FORECAST(G$7,D202:F202,D$7:F$7),0))</f>
        <v>0</v>
      </c>
      <c r="H202" s="47">
        <f>IF(H$7&lt;='Algorithms &amp; Assumptions'!$C$3,INDEX(PLHIV!$H$10:$AB$249,MATCH($B202&amp;"Peds",PLHIV!$F$10:$F$249,0),MATCH(H$7,PLHIV!$H$9:$AC$9,0)),IF(FORECAST(H$7,E202:G202,E$7:G$7)&gt;0,FORECAST(H$7,E202:G202,E$7:G$7),0))</f>
        <v>0</v>
      </c>
      <c r="I202" s="47">
        <f>IF(I$7&lt;='Algorithms &amp; Assumptions'!$C$3,INDEX(PLHIV!$H$10:$AB$249,MATCH($B202&amp;"Peds",PLHIV!$F$10:$F$249,0),MATCH(I$7,PLHIV!$H$9:$AC$9,0)),IF(FORECAST(I$7,F202:H202,F$7:H$7)&gt;0,FORECAST(I$7,F202:H202,F$7:H$7),0))</f>
        <v>0</v>
      </c>
      <c r="J202" s="47">
        <f>IF(J$7&lt;='Algorithms &amp; Assumptions'!$C$3,INDEX(PLHIV!$H$10:$AB$249,MATCH($B202&amp;"Peds",PLHIV!$F$10:$F$249,0),MATCH(J$7,PLHIV!$H$9:$AC$9,0)),IF(FORECAST(J$7,G202:I202,G$7:I$7)&gt;0,FORECAST(J$7,G202:I202,G$7:I$7),0))</f>
        <v>0</v>
      </c>
      <c r="K202" s="47">
        <f>IF(K$7&lt;='Algorithms &amp; Assumptions'!$C$3,INDEX(PLHIV!$H$10:$AB$249,MATCH($B202&amp;"Peds",PLHIV!$F$10:$F$249,0),MATCH(K$7,PLHIV!$H$9:$AC$9,0)),IF(FORECAST(K$7,H202:J202,H$7:J$7)&gt;0,FORECAST(K$7,H202:J202,H$7:J$7),0))</f>
        <v>0</v>
      </c>
      <c r="L202" s="47">
        <f>IF(L$7&lt;='Algorithms &amp; Assumptions'!$C$3,INDEX(PLHIV!$H$10:$AB$249,MATCH($B202&amp;"Peds",PLHIV!$F$10:$F$249,0),MATCH(L$7,PLHIV!$H$9:$AC$9,0)),IF(FORECAST(L$7,I202:K202,I$7:K$7)&gt;0,FORECAST(L$7,I202:K202,I$7:K$7),0))</f>
        <v>0</v>
      </c>
      <c r="M202" s="47">
        <f>IF(M$7&lt;='Algorithms &amp; Assumptions'!$C$3,INDEX(PLHIV!$H$10:$AB$249,MATCH($B202&amp;"Peds",PLHIV!$F$10:$F$249,0),MATCH(M$7,PLHIV!$H$9:$AC$9,0)),IF(FORECAST(M$7,J202:L202,J$7:L$7)&gt;0,FORECAST(M$7,J202:L202,J$7:L$7),0))</f>
        <v>0</v>
      </c>
      <c r="N202" s="47">
        <f>IF(N$7&lt;='Algorithms &amp; Assumptions'!$C$3,INDEX(PLHIV!$H$10:$AB$249,MATCH($B202&amp;"Peds",PLHIV!$F$10:$F$249,0),MATCH(N$7,PLHIV!$H$9:$AC$9,0)),IF(FORECAST(N$7,K202:M202,K$7:M$7)&gt;0,FORECAST(N$7,K202:M202,K$7:M$7),0))</f>
        <v>0</v>
      </c>
      <c r="O202" s="47">
        <f>IF(O$7&lt;='Algorithms &amp; Assumptions'!$C$3,INDEX(PLHIV!$H$10:$AB$249,MATCH($B202&amp;"Peds",PLHIV!$F$10:$F$249,0),MATCH(O$7,PLHIV!$H$9:$AC$9,0)),IF(FORECAST(O$7,L202:N202,L$7:N$7)&gt;0,FORECAST(O$7,L202:N202,L$7:N$7),0))</f>
        <v>0</v>
      </c>
      <c r="P202" s="47">
        <f>IF(P$7&lt;='Algorithms &amp; Assumptions'!$C$3,INDEX(PLHIV!$H$10:$AB$249,MATCH($B202&amp;"Peds",PLHIV!$F$10:$F$249,0),MATCH(P$7,PLHIV!$H$9:$AC$9,0)),IF(FORECAST(P$7,M202:O202,M$7:O$7)&gt;0,FORECAST(P$7,M202:O202,M$7:O$7),0))</f>
        <v>0</v>
      </c>
      <c r="Q202" s="47">
        <f>IF(Q$7&lt;='Algorithms &amp; Assumptions'!$C$3,INDEX(PLHIV!$H$10:$AB$249,MATCH($B202&amp;"Peds",PLHIV!$F$10:$F$249,0),MATCH(Q$7,PLHIV!$H$9:$AC$9,0)),IF(FORECAST(Q$7,N202:P202,N$7:P$7)&gt;0,FORECAST(Q$7,N202:P202,N$7:P$7),0))</f>
        <v>0</v>
      </c>
      <c r="R202" s="47">
        <f>IF(R$7&lt;='Algorithms &amp; Assumptions'!$C$3,INDEX(PLHIV!$H$10:$AB$249,MATCH($B202&amp;"Peds",PLHIV!$F$10:$F$249,0),MATCH(R$7,PLHIV!$H$9:$AC$9,0)),IF(FORECAST(R$7,O202:Q202,O$7:Q$7)&gt;0,FORECAST(R$7,O202:Q202,O$7:Q$7),0))</f>
        <v>0</v>
      </c>
      <c r="S202" s="47">
        <f>IF(S$7&lt;='Algorithms &amp; Assumptions'!$C$3,INDEX(PLHIV!$H$10:$AB$249,MATCH($B202&amp;"Peds",PLHIV!$F$10:$F$249,0),MATCH(S$7,PLHIV!$H$9:$AC$9,0)),IF(FORECAST(S$7,P202:R202,P$7:R$7)&gt;0,FORECAST(S$7,P202:R202,P$7:R$7),0))</f>
        <v>0</v>
      </c>
      <c r="T202" s="47">
        <f>IF(T$7&lt;='Algorithms &amp; Assumptions'!$C$3,INDEX(PLHIV!$H$10:$AB$249,MATCH($B202&amp;"Peds",PLHIV!$F$10:$F$249,0),MATCH(T$7,PLHIV!$H$9:$AC$9,0)),IF(FORECAST(T$7,Q202:S202,Q$7:S$7)&gt;0,FORECAST(T$7,Q202:S202,Q$7:S$7),0))</f>
        <v>0</v>
      </c>
      <c r="U202" s="47">
        <f>IF(U$7&lt;='Algorithms &amp; Assumptions'!$C$3,INDEX(PLHIV!$H$10:$AB$249,MATCH($B202&amp;"Peds",PLHIV!$F$10:$F$249,0),MATCH(U$7,PLHIV!$H$9:$AC$9,0)),IF(FORECAST(U$7,R202:T202,R$7:T$7)&gt;0,FORECAST(U$7,R202:T202,R$7:T$7),0))</f>
        <v>0</v>
      </c>
      <c r="V202" s="47">
        <f>IF(V$7&lt;='Algorithms &amp; Assumptions'!$C$3,INDEX(PLHIV!$H$10:$AB$249,MATCH($B202&amp;"Peds",PLHIV!$F$10:$F$249,0),MATCH(V$7,PLHIV!$H$9:$AC$9,0)),IF(FORECAST(V$7,S202:U202,S$7:U$7)&gt;0,FORECAST(V$7,S202:U202,S$7:U$7),0))</f>
        <v>0</v>
      </c>
      <c r="W202" s="47">
        <f>IF(W$7&lt;='Algorithms &amp; Assumptions'!$C$3,INDEX(PLHIV!$H$10:$AB$249,MATCH($B202&amp;"Peds",PLHIV!$F$10:$F$249,0),MATCH(W$7,PLHIV!$H$9:$AC$9,0)),IF(FORECAST(W$7,T202:V202,T$7:V$7)&gt;0,FORECAST(W$7,T202:V202,T$7:V$7),0))</f>
        <v>0</v>
      </c>
    </row>
    <row r="203" spans="2:23" x14ac:dyDescent="0.35">
      <c r="B203" s="17" t="str">
        <f>Countries!B76</f>
        <v>Mali</v>
      </c>
      <c r="C203" s="47">
        <f>IF(C$7&lt;='Algorithms &amp; Assumptions'!$C$3,INDEX(PLHIV!$H$10:$AB$249,MATCH($B203&amp;"Peds",PLHIV!$F$10:$F$249,0),MATCH(C$7,PLHIV!$H$9:$AC$9,0)),"N/A")</f>
        <v>15000</v>
      </c>
      <c r="D203" s="47">
        <f>IF(D$7&lt;='Algorithms &amp; Assumptions'!$C$3,INDEX(PLHIV!$H$10:$AB$249,MATCH($B203&amp;"Peds",PLHIV!$F$10:$F$249,0),MATCH(D$7,PLHIV!$H$9:$AC$9,0)),"N/A")</f>
        <v>15000</v>
      </c>
      <c r="E203" s="47">
        <f>IF(E$7&lt;='Algorithms &amp; Assumptions'!$C$3,INDEX(PLHIV!$H$10:$AB$249,MATCH($B203&amp;"Peds",PLHIV!$F$10:$F$249,0),MATCH(E$7,PLHIV!$H$9:$AC$9,0)),"N/A")</f>
        <v>14000</v>
      </c>
      <c r="F203" s="47">
        <f>IF(F$7&lt;='Algorithms &amp; Assumptions'!$C$3,INDEX(PLHIV!$H$10:$AB$249,MATCH($B203&amp;"Peds",PLHIV!$F$10:$F$249,0),MATCH(F$7,PLHIV!$H$9:$AC$9,0)),"N/A")</f>
        <v>14000</v>
      </c>
      <c r="G203" s="47">
        <f>IF(G$7&lt;='Algorithms &amp; Assumptions'!$C$3,INDEX(PLHIV!$H$10:$AB$249,MATCH($B203&amp;"Peds",PLHIV!$F$10:$F$249,0),MATCH(G$7,PLHIV!$H$9:$AC$9,0)),IF(FORECAST(G$7,D203:F203,D$7:F$7)&gt;0,FORECAST(G$7,D203:F203,D$7:F$7),0))</f>
        <v>14000</v>
      </c>
      <c r="H203" s="47">
        <f>IF(H$7&lt;='Algorithms &amp; Assumptions'!$C$3,INDEX(PLHIV!$H$10:$AB$249,MATCH($B203&amp;"Peds",PLHIV!$F$10:$F$249,0),MATCH(H$7,PLHIV!$H$9:$AC$9,0)),IF(FORECAST(H$7,E203:G203,E$7:G$7)&gt;0,FORECAST(H$7,E203:G203,E$7:G$7),0))</f>
        <v>14000</v>
      </c>
      <c r="I203" s="47">
        <f>IF(I$7&lt;='Algorithms &amp; Assumptions'!$C$3,INDEX(PLHIV!$H$10:$AB$249,MATCH($B203&amp;"Peds",PLHIV!$F$10:$F$249,0),MATCH(I$7,PLHIV!$H$9:$AC$9,0)),IF(FORECAST(I$7,F203:H203,F$7:H$7)&gt;0,FORECAST(I$7,F203:H203,F$7:H$7),0))</f>
        <v>13000</v>
      </c>
      <c r="J203" s="47">
        <f>IF(J$7&lt;='Algorithms &amp; Assumptions'!$C$3,INDEX(PLHIV!$H$10:$AB$249,MATCH($B203&amp;"Peds",PLHIV!$F$10:$F$249,0),MATCH(J$7,PLHIV!$H$9:$AC$9,0)),IF(FORECAST(J$7,G203:I203,G$7:I$7)&gt;0,FORECAST(J$7,G203:I203,G$7:I$7),0))</f>
        <v>13000</v>
      </c>
      <c r="K203" s="47">
        <f>IF(K$7&lt;='Algorithms &amp; Assumptions'!$C$3,INDEX(PLHIV!$H$10:$AB$249,MATCH($B203&amp;"Peds",PLHIV!$F$10:$F$249,0),MATCH(K$7,PLHIV!$H$9:$AC$9,0)),IF(FORECAST(K$7,H203:J203,H$7:J$7)&gt;0,FORECAST(K$7,H203:J203,H$7:J$7),0))</f>
        <v>13000</v>
      </c>
      <c r="L203" s="47">
        <f>IF(L$7&lt;='Algorithms &amp; Assumptions'!$C$3,INDEX(PLHIV!$H$10:$AB$249,MATCH($B203&amp;"Peds",PLHIV!$F$10:$F$249,0),MATCH(L$7,PLHIV!$H$9:$AC$9,0)),IF(FORECAST(L$7,I203:K203,I$7:K$7)&gt;0,FORECAST(L$7,I203:K203,I$7:K$7),0))</f>
        <v>13000</v>
      </c>
      <c r="M203" s="47">
        <f>IF(M$7&lt;='Algorithms &amp; Assumptions'!$C$3,INDEX(PLHIV!$H$10:$AB$249,MATCH($B203&amp;"Peds",PLHIV!$F$10:$F$249,0),MATCH(M$7,PLHIV!$H$9:$AC$9,0)),IF(FORECAST(M$7,J203:L203,J$7:L$7)&gt;0,FORECAST(M$7,J203:L203,J$7:L$7),0))</f>
        <v>13000</v>
      </c>
      <c r="N203" s="47">
        <f>IF(N$7&lt;='Algorithms &amp; Assumptions'!$C$3,INDEX(PLHIV!$H$10:$AB$249,MATCH($B203&amp;"Peds",PLHIV!$F$10:$F$249,0),MATCH(N$7,PLHIV!$H$9:$AC$9,0)),IF(FORECAST(N$7,K203:M203,K$7:M$7)&gt;0,FORECAST(N$7,K203:M203,K$7:M$7),0))</f>
        <v>12000</v>
      </c>
      <c r="O203" s="47">
        <f>IF(O$7&lt;='Algorithms &amp; Assumptions'!$C$3,INDEX(PLHIV!$H$10:$AB$249,MATCH($B203&amp;"Peds",PLHIV!$F$10:$F$249,0),MATCH(O$7,PLHIV!$H$9:$AC$9,0)),IF(FORECAST(O$7,L203:N203,L$7:N$7)&gt;0,FORECAST(O$7,L203:N203,L$7:N$7),0))</f>
        <v>12000</v>
      </c>
      <c r="P203" s="47">
        <f>IF(P$7&lt;='Algorithms &amp; Assumptions'!$C$3,INDEX(PLHIV!$H$10:$AB$249,MATCH($B203&amp;"Peds",PLHIV!$F$10:$F$249,0),MATCH(P$7,PLHIV!$H$9:$AC$9,0)),IF(FORECAST(P$7,M203:O203,M$7:O$7)&gt;0,FORECAST(P$7,M203:O203,M$7:O$7),0))</f>
        <v>11333.333333333372</v>
      </c>
      <c r="Q203" s="47">
        <f>IF(Q$7&lt;='Algorithms &amp; Assumptions'!$C$3,INDEX(PLHIV!$H$10:$AB$249,MATCH($B203&amp;"Peds",PLHIV!$F$10:$F$249,0),MATCH(Q$7,PLHIV!$H$9:$AC$9,0)),IF(FORECAST(Q$7,N203:P203,N$7:P$7)&gt;0,FORECAST(Q$7,N203:P203,N$7:P$7),0))</f>
        <v>11111.111111111124</v>
      </c>
      <c r="R203" s="47">
        <f>IF(R$7&lt;='Algorithms &amp; Assumptions'!$C$3,INDEX(PLHIV!$H$10:$AB$249,MATCH($B203&amp;"Peds",PLHIV!$F$10:$F$249,0),MATCH(R$7,PLHIV!$H$9:$AC$9,0)),IF(FORECAST(R$7,O203:Q203,O$7:Q$7)&gt;0,FORECAST(R$7,O203:Q203,O$7:Q$7),0))</f>
        <v>10592.592592592468</v>
      </c>
      <c r="S203" s="47">
        <f>IF(S$7&lt;='Algorithms &amp; Assumptions'!$C$3,INDEX(PLHIV!$H$10:$AB$249,MATCH($B203&amp;"Peds",PLHIV!$F$10:$F$249,0),MATCH(S$7,PLHIV!$H$9:$AC$9,0)),IF(FORECAST(S$7,P203:R203,P$7:R$7)&gt;0,FORECAST(S$7,P203:R203,P$7:R$7),0))</f>
        <v>10271.604938271455</v>
      </c>
      <c r="T203" s="47">
        <f>IF(T$7&lt;='Algorithms &amp; Assumptions'!$C$3,INDEX(PLHIV!$H$10:$AB$249,MATCH($B203&amp;"Peds",PLHIV!$F$10:$F$249,0),MATCH(T$7,PLHIV!$H$9:$AC$9,0)),IF(FORECAST(T$7,Q203:S203,Q$7:S$7)&gt;0,FORECAST(T$7,Q203:S203,Q$7:S$7),0))</f>
        <v>9818.9300411519362</v>
      </c>
      <c r="U203" s="47">
        <f>IF(U$7&lt;='Algorithms &amp; Assumptions'!$C$3,INDEX(PLHIV!$H$10:$AB$249,MATCH($B203&amp;"Peds",PLHIV!$F$10:$F$249,0),MATCH(U$7,PLHIV!$H$9:$AC$9,0)),IF(FORECAST(U$7,R203:T203,R$7:T$7)&gt;0,FORECAST(U$7,R203:T203,R$7:T$7),0))</f>
        <v>9454.0466392313829</v>
      </c>
      <c r="V203" s="47">
        <f>IF(V$7&lt;='Algorithms &amp; Assumptions'!$C$3,INDEX(PLHIV!$H$10:$AB$249,MATCH($B203&amp;"Peds",PLHIV!$F$10:$F$249,0),MATCH(V$7,PLHIV!$H$9:$AC$9,0)),IF(FORECAST(V$7,S203:U203,S$7:U$7)&gt;0,FORECAST(V$7,S203:U203,S$7:U$7),0))</f>
        <v>9030.6355738450075</v>
      </c>
      <c r="W203" s="47">
        <f>IF(W$7&lt;='Algorithms &amp; Assumptions'!$C$3,INDEX(PLHIV!$H$10:$AB$249,MATCH($B203&amp;"Peds",PLHIV!$F$10:$F$249,0),MATCH(W$7,PLHIV!$H$9:$AC$9,0)),IF(FORECAST(W$7,T203:V203,T$7:V$7)&gt;0,FORECAST(W$7,T203:V203,T$7:V$7),0))</f>
        <v>8646.2429507691413</v>
      </c>
    </row>
    <row r="204" spans="2:23" x14ac:dyDescent="0.35">
      <c r="B204" s="17" t="str">
        <f>Countries!B77</f>
        <v>Mauritania</v>
      </c>
      <c r="C204" s="47">
        <f>IF(C$7&lt;='Algorithms &amp; Assumptions'!$C$3,INDEX(PLHIV!$H$10:$AB$249,MATCH($B204&amp;"Peds",PLHIV!$F$10:$F$249,0),MATCH(C$7,PLHIV!$H$9:$AC$9,0)),"N/A")</f>
        <v>1000</v>
      </c>
      <c r="D204" s="47">
        <f>IF(D$7&lt;='Algorithms &amp; Assumptions'!$C$3,INDEX(PLHIV!$H$10:$AB$249,MATCH($B204&amp;"Peds",PLHIV!$F$10:$F$249,0),MATCH(D$7,PLHIV!$H$9:$AC$9,0)),"N/A")</f>
        <v>1000</v>
      </c>
      <c r="E204" s="47">
        <f>IF(E$7&lt;='Algorithms &amp; Assumptions'!$C$3,INDEX(PLHIV!$H$10:$AB$249,MATCH($B204&amp;"Peds",PLHIV!$F$10:$F$249,0),MATCH(E$7,PLHIV!$H$9:$AC$9,0)),"N/A")</f>
        <v>1000</v>
      </c>
      <c r="F204" s="47">
        <f>IF(F$7&lt;='Algorithms &amp; Assumptions'!$C$3,INDEX(PLHIV!$H$10:$AB$249,MATCH($B204&amp;"Peds",PLHIV!$F$10:$F$249,0),MATCH(F$7,PLHIV!$H$9:$AC$9,0)),"N/A")</f>
        <v>1000</v>
      </c>
      <c r="G204" s="47">
        <f>IF(G$7&lt;='Algorithms &amp; Assumptions'!$C$3,INDEX(PLHIV!$H$10:$AB$249,MATCH($B204&amp;"Peds",PLHIV!$F$10:$F$249,0),MATCH(G$7,PLHIV!$H$9:$AC$9,0)),IF(FORECAST(G$7,D204:F204,D$7:F$7)&gt;0,FORECAST(G$7,D204:F204,D$7:F$7),0))</f>
        <v>1000</v>
      </c>
      <c r="H204" s="47">
        <f>IF(H$7&lt;='Algorithms &amp; Assumptions'!$C$3,INDEX(PLHIV!$H$10:$AB$249,MATCH($B204&amp;"Peds",PLHIV!$F$10:$F$249,0),MATCH(H$7,PLHIV!$H$9:$AC$9,0)),IF(FORECAST(H$7,E204:G204,E$7:G$7)&gt;0,FORECAST(H$7,E204:G204,E$7:G$7),0))</f>
        <v>1000</v>
      </c>
      <c r="I204" s="47">
        <f>IF(I$7&lt;='Algorithms &amp; Assumptions'!$C$3,INDEX(PLHIV!$H$10:$AB$249,MATCH($B204&amp;"Peds",PLHIV!$F$10:$F$249,0),MATCH(I$7,PLHIV!$H$9:$AC$9,0)),IF(FORECAST(I$7,F204:H204,F$7:H$7)&gt;0,FORECAST(I$7,F204:H204,F$7:H$7),0))</f>
        <v>1000</v>
      </c>
      <c r="J204" s="47">
        <f>IF(J$7&lt;='Algorithms &amp; Assumptions'!$C$3,INDEX(PLHIV!$H$10:$AB$249,MATCH($B204&amp;"Peds",PLHIV!$F$10:$F$249,0),MATCH(J$7,PLHIV!$H$9:$AC$9,0)),IF(FORECAST(J$7,G204:I204,G$7:I$7)&gt;0,FORECAST(J$7,G204:I204,G$7:I$7),0))</f>
        <v>1000</v>
      </c>
      <c r="K204" s="47">
        <f>IF(K$7&lt;='Algorithms &amp; Assumptions'!$C$3,INDEX(PLHIV!$H$10:$AB$249,MATCH($B204&amp;"Peds",PLHIV!$F$10:$F$249,0),MATCH(K$7,PLHIV!$H$9:$AC$9,0)),IF(FORECAST(K$7,H204:J204,H$7:J$7)&gt;0,FORECAST(K$7,H204:J204,H$7:J$7),0))</f>
        <v>1000</v>
      </c>
      <c r="L204" s="47">
        <f>IF(L$7&lt;='Algorithms &amp; Assumptions'!$C$3,INDEX(PLHIV!$H$10:$AB$249,MATCH($B204&amp;"Peds",PLHIV!$F$10:$F$249,0),MATCH(L$7,PLHIV!$H$9:$AC$9,0)),IF(FORECAST(L$7,I204:K204,I$7:K$7)&gt;0,FORECAST(L$7,I204:K204,I$7:K$7),0))</f>
        <v>1000</v>
      </c>
      <c r="M204" s="47">
        <f>IF(M$7&lt;='Algorithms &amp; Assumptions'!$C$3,INDEX(PLHIV!$H$10:$AB$249,MATCH($B204&amp;"Peds",PLHIV!$F$10:$F$249,0),MATCH(M$7,PLHIV!$H$9:$AC$9,0)),IF(FORECAST(M$7,J204:L204,J$7:L$7)&gt;0,FORECAST(M$7,J204:L204,J$7:L$7),0))</f>
        <v>1000</v>
      </c>
      <c r="N204" s="47">
        <f>IF(N$7&lt;='Algorithms &amp; Assumptions'!$C$3,INDEX(PLHIV!$H$10:$AB$249,MATCH($B204&amp;"Peds",PLHIV!$F$10:$F$249,0),MATCH(N$7,PLHIV!$H$9:$AC$9,0)),IF(FORECAST(N$7,K204:M204,K$7:M$7)&gt;0,FORECAST(N$7,K204:M204,K$7:M$7),0))</f>
        <v>1000</v>
      </c>
      <c r="O204" s="47">
        <f>IF(O$7&lt;='Algorithms &amp; Assumptions'!$C$3,INDEX(PLHIV!$H$10:$AB$249,MATCH($B204&amp;"Peds",PLHIV!$F$10:$F$249,0),MATCH(O$7,PLHIV!$H$9:$AC$9,0)),IF(FORECAST(O$7,L204:N204,L$7:N$7)&gt;0,FORECAST(O$7,L204:N204,L$7:N$7),0))</f>
        <v>1000</v>
      </c>
      <c r="P204" s="47">
        <f>IF(P$7&lt;='Algorithms &amp; Assumptions'!$C$3,INDEX(PLHIV!$H$10:$AB$249,MATCH($B204&amp;"Peds",PLHIV!$F$10:$F$249,0),MATCH(P$7,PLHIV!$H$9:$AC$9,0)),IF(FORECAST(P$7,M204:O204,M$7:O$7)&gt;0,FORECAST(P$7,M204:O204,M$7:O$7),0))</f>
        <v>1000</v>
      </c>
      <c r="Q204" s="47">
        <f>IF(Q$7&lt;='Algorithms &amp; Assumptions'!$C$3,INDEX(PLHIV!$H$10:$AB$249,MATCH($B204&amp;"Peds",PLHIV!$F$10:$F$249,0),MATCH(Q$7,PLHIV!$H$9:$AC$9,0)),IF(FORECAST(Q$7,N204:P204,N$7:P$7)&gt;0,FORECAST(Q$7,N204:P204,N$7:P$7),0))</f>
        <v>1000</v>
      </c>
      <c r="R204" s="47">
        <f>IF(R$7&lt;='Algorithms &amp; Assumptions'!$C$3,INDEX(PLHIV!$H$10:$AB$249,MATCH($B204&amp;"Peds",PLHIV!$F$10:$F$249,0),MATCH(R$7,PLHIV!$H$9:$AC$9,0)),IF(FORECAST(R$7,O204:Q204,O$7:Q$7)&gt;0,FORECAST(R$7,O204:Q204,O$7:Q$7),0))</f>
        <v>1000</v>
      </c>
      <c r="S204" s="47">
        <f>IF(S$7&lt;='Algorithms &amp; Assumptions'!$C$3,INDEX(PLHIV!$H$10:$AB$249,MATCH($B204&amp;"Peds",PLHIV!$F$10:$F$249,0),MATCH(S$7,PLHIV!$H$9:$AC$9,0)),IF(FORECAST(S$7,P204:R204,P$7:R$7)&gt;0,FORECAST(S$7,P204:R204,P$7:R$7),0))</f>
        <v>1000</v>
      </c>
      <c r="T204" s="47">
        <f>IF(T$7&lt;='Algorithms &amp; Assumptions'!$C$3,INDEX(PLHIV!$H$10:$AB$249,MATCH($B204&amp;"Peds",PLHIV!$F$10:$F$249,0),MATCH(T$7,PLHIV!$H$9:$AC$9,0)),IF(FORECAST(T$7,Q204:S204,Q$7:S$7)&gt;0,FORECAST(T$7,Q204:S204,Q$7:S$7),0))</f>
        <v>1000</v>
      </c>
      <c r="U204" s="47">
        <f>IF(U$7&lt;='Algorithms &amp; Assumptions'!$C$3,INDEX(PLHIV!$H$10:$AB$249,MATCH($B204&amp;"Peds",PLHIV!$F$10:$F$249,0),MATCH(U$7,PLHIV!$H$9:$AC$9,0)),IF(FORECAST(U$7,R204:T204,R$7:T$7)&gt;0,FORECAST(U$7,R204:T204,R$7:T$7),0))</f>
        <v>1000</v>
      </c>
      <c r="V204" s="47">
        <f>IF(V$7&lt;='Algorithms &amp; Assumptions'!$C$3,INDEX(PLHIV!$H$10:$AB$249,MATCH($B204&amp;"Peds",PLHIV!$F$10:$F$249,0),MATCH(V$7,PLHIV!$H$9:$AC$9,0)),IF(FORECAST(V$7,S204:U204,S$7:U$7)&gt;0,FORECAST(V$7,S204:U204,S$7:U$7),0))</f>
        <v>1000</v>
      </c>
      <c r="W204" s="47">
        <f>IF(W$7&lt;='Algorithms &amp; Assumptions'!$C$3,INDEX(PLHIV!$H$10:$AB$249,MATCH($B204&amp;"Peds",PLHIV!$F$10:$F$249,0),MATCH(W$7,PLHIV!$H$9:$AC$9,0)),IF(FORECAST(W$7,T204:V204,T$7:V$7)&gt;0,FORECAST(W$7,T204:V204,T$7:V$7),0))</f>
        <v>1000</v>
      </c>
    </row>
    <row r="205" spans="2:23" x14ac:dyDescent="0.35">
      <c r="B205" s="17" t="str">
        <f>Countries!B78</f>
        <v>Mauritius</v>
      </c>
      <c r="C205" s="47">
        <f>IF(C$7&lt;='Algorithms &amp; Assumptions'!$C$3,INDEX(PLHIV!$H$10:$AB$249,MATCH($B205&amp;"Peds",PLHIV!$F$10:$F$249,0),MATCH(C$7,PLHIV!$H$9:$AC$9,0)),"N/A")</f>
        <v>0</v>
      </c>
      <c r="D205" s="47">
        <f>IF(D$7&lt;='Algorithms &amp; Assumptions'!$C$3,INDEX(PLHIV!$H$10:$AB$249,MATCH($B205&amp;"Peds",PLHIV!$F$10:$F$249,0),MATCH(D$7,PLHIV!$H$9:$AC$9,0)),"N/A")</f>
        <v>0</v>
      </c>
      <c r="E205" s="47">
        <f>IF(E$7&lt;='Algorithms &amp; Assumptions'!$C$3,INDEX(PLHIV!$H$10:$AB$249,MATCH($B205&amp;"Peds",PLHIV!$F$10:$F$249,0),MATCH(E$7,PLHIV!$H$9:$AC$9,0)),"N/A")</f>
        <v>0</v>
      </c>
      <c r="F205" s="47">
        <f>IF(F$7&lt;='Algorithms &amp; Assumptions'!$C$3,INDEX(PLHIV!$H$10:$AB$249,MATCH($B205&amp;"Peds",PLHIV!$F$10:$F$249,0),MATCH(F$7,PLHIV!$H$9:$AC$9,0)),"N/A")</f>
        <v>0</v>
      </c>
      <c r="G205" s="47">
        <f>IF(G$7&lt;='Algorithms &amp; Assumptions'!$C$3,INDEX(PLHIV!$H$10:$AB$249,MATCH($B205&amp;"Peds",PLHIV!$F$10:$F$249,0),MATCH(G$7,PLHIV!$H$9:$AC$9,0)),IF(FORECAST(G$7,D205:F205,D$7:F$7)&gt;0,FORECAST(G$7,D205:F205,D$7:F$7),0))</f>
        <v>0</v>
      </c>
      <c r="H205" s="47">
        <f>IF(H$7&lt;='Algorithms &amp; Assumptions'!$C$3,INDEX(PLHIV!$H$10:$AB$249,MATCH($B205&amp;"Peds",PLHIV!$F$10:$F$249,0),MATCH(H$7,PLHIV!$H$9:$AC$9,0)),IF(FORECAST(H$7,E205:G205,E$7:G$7)&gt;0,FORECAST(H$7,E205:G205,E$7:G$7),0))</f>
        <v>0</v>
      </c>
      <c r="I205" s="47">
        <f>IF(I$7&lt;='Algorithms &amp; Assumptions'!$C$3,INDEX(PLHIV!$H$10:$AB$249,MATCH($B205&amp;"Peds",PLHIV!$F$10:$F$249,0),MATCH(I$7,PLHIV!$H$9:$AC$9,0)),IF(FORECAST(I$7,F205:H205,F$7:H$7)&gt;0,FORECAST(I$7,F205:H205,F$7:H$7),0))</f>
        <v>0</v>
      </c>
      <c r="J205" s="47">
        <f>IF(J$7&lt;='Algorithms &amp; Assumptions'!$C$3,INDEX(PLHIV!$H$10:$AB$249,MATCH($B205&amp;"Peds",PLHIV!$F$10:$F$249,0),MATCH(J$7,PLHIV!$H$9:$AC$9,0)),IF(FORECAST(J$7,G205:I205,G$7:I$7)&gt;0,FORECAST(J$7,G205:I205,G$7:I$7),0))</f>
        <v>0</v>
      </c>
      <c r="K205" s="47">
        <f>IF(K$7&lt;='Algorithms &amp; Assumptions'!$C$3,INDEX(PLHIV!$H$10:$AB$249,MATCH($B205&amp;"Peds",PLHIV!$F$10:$F$249,0),MATCH(K$7,PLHIV!$H$9:$AC$9,0)),IF(FORECAST(K$7,H205:J205,H$7:J$7)&gt;0,FORECAST(K$7,H205:J205,H$7:J$7),0))</f>
        <v>0</v>
      </c>
      <c r="L205" s="47">
        <f>IF(L$7&lt;='Algorithms &amp; Assumptions'!$C$3,INDEX(PLHIV!$H$10:$AB$249,MATCH($B205&amp;"Peds",PLHIV!$F$10:$F$249,0),MATCH(L$7,PLHIV!$H$9:$AC$9,0)),IF(FORECAST(L$7,I205:K205,I$7:K$7)&gt;0,FORECAST(L$7,I205:K205,I$7:K$7),0))</f>
        <v>0</v>
      </c>
      <c r="M205" s="47">
        <f>IF(M$7&lt;='Algorithms &amp; Assumptions'!$C$3,INDEX(PLHIV!$H$10:$AB$249,MATCH($B205&amp;"Peds",PLHIV!$F$10:$F$249,0),MATCH(M$7,PLHIV!$H$9:$AC$9,0)),IF(FORECAST(M$7,J205:L205,J$7:L$7)&gt;0,FORECAST(M$7,J205:L205,J$7:L$7),0))</f>
        <v>0</v>
      </c>
      <c r="N205" s="47">
        <f>IF(N$7&lt;='Algorithms &amp; Assumptions'!$C$3,INDEX(PLHIV!$H$10:$AB$249,MATCH($B205&amp;"Peds",PLHIV!$F$10:$F$249,0),MATCH(N$7,PLHIV!$H$9:$AC$9,0)),IF(FORECAST(N$7,K205:M205,K$7:M$7)&gt;0,FORECAST(N$7,K205:M205,K$7:M$7),0))</f>
        <v>0</v>
      </c>
      <c r="O205" s="47">
        <f>IF(O$7&lt;='Algorithms &amp; Assumptions'!$C$3,INDEX(PLHIV!$H$10:$AB$249,MATCH($B205&amp;"Peds",PLHIV!$F$10:$F$249,0),MATCH(O$7,PLHIV!$H$9:$AC$9,0)),IF(FORECAST(O$7,L205:N205,L$7:N$7)&gt;0,FORECAST(O$7,L205:N205,L$7:N$7),0))</f>
        <v>0</v>
      </c>
      <c r="P205" s="47">
        <f>IF(P$7&lt;='Algorithms &amp; Assumptions'!$C$3,INDEX(PLHIV!$H$10:$AB$249,MATCH($B205&amp;"Peds",PLHIV!$F$10:$F$249,0),MATCH(P$7,PLHIV!$H$9:$AC$9,0)),IF(FORECAST(P$7,M205:O205,M$7:O$7)&gt;0,FORECAST(P$7,M205:O205,M$7:O$7),0))</f>
        <v>0</v>
      </c>
      <c r="Q205" s="47">
        <f>IF(Q$7&lt;='Algorithms &amp; Assumptions'!$C$3,INDEX(PLHIV!$H$10:$AB$249,MATCH($B205&amp;"Peds",PLHIV!$F$10:$F$249,0),MATCH(Q$7,PLHIV!$H$9:$AC$9,0)),IF(FORECAST(Q$7,N205:P205,N$7:P$7)&gt;0,FORECAST(Q$7,N205:P205,N$7:P$7),0))</f>
        <v>0</v>
      </c>
      <c r="R205" s="47">
        <f>IF(R$7&lt;='Algorithms &amp; Assumptions'!$C$3,INDEX(PLHIV!$H$10:$AB$249,MATCH($B205&amp;"Peds",PLHIV!$F$10:$F$249,0),MATCH(R$7,PLHIV!$H$9:$AC$9,0)),IF(FORECAST(R$7,O205:Q205,O$7:Q$7)&gt;0,FORECAST(R$7,O205:Q205,O$7:Q$7),0))</f>
        <v>0</v>
      </c>
      <c r="S205" s="47">
        <f>IF(S$7&lt;='Algorithms &amp; Assumptions'!$C$3,INDEX(PLHIV!$H$10:$AB$249,MATCH($B205&amp;"Peds",PLHIV!$F$10:$F$249,0),MATCH(S$7,PLHIV!$H$9:$AC$9,0)),IF(FORECAST(S$7,P205:R205,P$7:R$7)&gt;0,FORECAST(S$7,P205:R205,P$7:R$7),0))</f>
        <v>0</v>
      </c>
      <c r="T205" s="47">
        <f>IF(T$7&lt;='Algorithms &amp; Assumptions'!$C$3,INDEX(PLHIV!$H$10:$AB$249,MATCH($B205&amp;"Peds",PLHIV!$F$10:$F$249,0),MATCH(T$7,PLHIV!$H$9:$AC$9,0)),IF(FORECAST(T$7,Q205:S205,Q$7:S$7)&gt;0,FORECAST(T$7,Q205:S205,Q$7:S$7),0))</f>
        <v>0</v>
      </c>
      <c r="U205" s="47">
        <f>IF(U$7&lt;='Algorithms &amp; Assumptions'!$C$3,INDEX(PLHIV!$H$10:$AB$249,MATCH($B205&amp;"Peds",PLHIV!$F$10:$F$249,0),MATCH(U$7,PLHIV!$H$9:$AC$9,0)),IF(FORECAST(U$7,R205:T205,R$7:T$7)&gt;0,FORECAST(U$7,R205:T205,R$7:T$7),0))</f>
        <v>0</v>
      </c>
      <c r="V205" s="47">
        <f>IF(V$7&lt;='Algorithms &amp; Assumptions'!$C$3,INDEX(PLHIV!$H$10:$AB$249,MATCH($B205&amp;"Peds",PLHIV!$F$10:$F$249,0),MATCH(V$7,PLHIV!$H$9:$AC$9,0)),IF(FORECAST(V$7,S205:U205,S$7:U$7)&gt;0,FORECAST(V$7,S205:U205,S$7:U$7),0))</f>
        <v>0</v>
      </c>
      <c r="W205" s="47">
        <f>IF(W$7&lt;='Algorithms &amp; Assumptions'!$C$3,INDEX(PLHIV!$H$10:$AB$249,MATCH($B205&amp;"Peds",PLHIV!$F$10:$F$249,0),MATCH(W$7,PLHIV!$H$9:$AC$9,0)),IF(FORECAST(W$7,T205:V205,T$7:V$7)&gt;0,FORECAST(W$7,T205:V205,T$7:V$7),0))</f>
        <v>0</v>
      </c>
    </row>
    <row r="206" spans="2:23" x14ac:dyDescent="0.35">
      <c r="B206" s="17" t="str">
        <f>Countries!B79</f>
        <v>Mexico</v>
      </c>
      <c r="C206" s="47">
        <f>IF(C$7&lt;='Algorithms &amp; Assumptions'!$C$3,INDEX(PLHIV!$H$10:$AB$249,MATCH($B206&amp;"Peds",PLHIV!$F$10:$F$249,0),MATCH(C$7,PLHIV!$H$9:$AC$9,0)),"N/A")</f>
        <v>2900</v>
      </c>
      <c r="D206" s="47">
        <f>IF(D$7&lt;='Algorithms &amp; Assumptions'!$C$3,INDEX(PLHIV!$H$10:$AB$249,MATCH($B206&amp;"Peds",PLHIV!$F$10:$F$249,0),MATCH(D$7,PLHIV!$H$9:$AC$9,0)),"N/A")</f>
        <v>3000</v>
      </c>
      <c r="E206" s="47">
        <f>IF(E$7&lt;='Algorithms &amp; Assumptions'!$C$3,INDEX(PLHIV!$H$10:$AB$249,MATCH($B206&amp;"Peds",PLHIV!$F$10:$F$249,0),MATCH(E$7,PLHIV!$H$9:$AC$9,0)),"N/A")</f>
        <v>3000</v>
      </c>
      <c r="F206" s="47">
        <f>IF(F$7&lt;='Algorithms &amp; Assumptions'!$C$3,INDEX(PLHIV!$H$10:$AB$249,MATCH($B206&amp;"Peds",PLHIV!$F$10:$F$249,0),MATCH(F$7,PLHIV!$H$9:$AC$9,0)),"N/A")</f>
        <v>3100</v>
      </c>
      <c r="G206" s="47">
        <f>IF(G$7&lt;='Algorithms &amp; Assumptions'!$C$3,INDEX(PLHIV!$H$10:$AB$249,MATCH($B206&amp;"Peds",PLHIV!$F$10:$F$249,0),MATCH(G$7,PLHIV!$H$9:$AC$9,0)),IF(FORECAST(G$7,D206:F206,D$7:F$7)&gt;0,FORECAST(G$7,D206:F206,D$7:F$7),0))</f>
        <v>3100</v>
      </c>
      <c r="H206" s="47">
        <f>IF(H$7&lt;='Algorithms &amp; Assumptions'!$C$3,INDEX(PLHIV!$H$10:$AB$249,MATCH($B206&amp;"Peds",PLHIV!$F$10:$F$249,0),MATCH(H$7,PLHIV!$H$9:$AC$9,0)),IF(FORECAST(H$7,E206:G206,E$7:G$7)&gt;0,FORECAST(H$7,E206:G206,E$7:G$7),0))</f>
        <v>3200</v>
      </c>
      <c r="I206" s="47">
        <f>IF(I$7&lt;='Algorithms &amp; Assumptions'!$C$3,INDEX(PLHIV!$H$10:$AB$249,MATCH($B206&amp;"Peds",PLHIV!$F$10:$F$249,0),MATCH(I$7,PLHIV!$H$9:$AC$9,0)),IF(FORECAST(I$7,F206:H206,F$7:H$7)&gt;0,FORECAST(I$7,F206:H206,F$7:H$7),0))</f>
        <v>3200</v>
      </c>
      <c r="J206" s="47">
        <f>IF(J$7&lt;='Algorithms &amp; Assumptions'!$C$3,INDEX(PLHIV!$H$10:$AB$249,MATCH($B206&amp;"Peds",PLHIV!$F$10:$F$249,0),MATCH(J$7,PLHIV!$H$9:$AC$9,0)),IF(FORECAST(J$7,G206:I206,G$7:I$7)&gt;0,FORECAST(J$7,G206:I206,G$7:I$7),0))</f>
        <v>3300</v>
      </c>
      <c r="K206" s="47">
        <f>IF(K$7&lt;='Algorithms &amp; Assumptions'!$C$3,INDEX(PLHIV!$H$10:$AB$249,MATCH($B206&amp;"Peds",PLHIV!$F$10:$F$249,0),MATCH(K$7,PLHIV!$H$9:$AC$9,0)),IF(FORECAST(K$7,H206:J206,H$7:J$7)&gt;0,FORECAST(K$7,H206:J206,H$7:J$7),0))</f>
        <v>3300</v>
      </c>
      <c r="L206" s="47">
        <f>IF(L$7&lt;='Algorithms &amp; Assumptions'!$C$3,INDEX(PLHIV!$H$10:$AB$249,MATCH($B206&amp;"Peds",PLHIV!$F$10:$F$249,0),MATCH(L$7,PLHIV!$H$9:$AC$9,0)),IF(FORECAST(L$7,I206:K206,I$7:K$7)&gt;0,FORECAST(L$7,I206:K206,I$7:K$7),0))</f>
        <v>3400</v>
      </c>
      <c r="M206" s="47">
        <f>IF(M$7&lt;='Algorithms &amp; Assumptions'!$C$3,INDEX(PLHIV!$H$10:$AB$249,MATCH($B206&amp;"Peds",PLHIV!$F$10:$F$249,0),MATCH(M$7,PLHIV!$H$9:$AC$9,0)),IF(FORECAST(M$7,J206:L206,J$7:L$7)&gt;0,FORECAST(M$7,J206:L206,J$7:L$7),0))</f>
        <v>3400</v>
      </c>
      <c r="N206" s="47">
        <f>IF(N$7&lt;='Algorithms &amp; Assumptions'!$C$3,INDEX(PLHIV!$H$10:$AB$249,MATCH($B206&amp;"Peds",PLHIV!$F$10:$F$249,0),MATCH(N$7,PLHIV!$H$9:$AC$9,0)),IF(FORECAST(N$7,K206:M206,K$7:M$7)&gt;0,FORECAST(N$7,K206:M206,K$7:M$7),0))</f>
        <v>3400</v>
      </c>
      <c r="O206" s="47">
        <f>IF(O$7&lt;='Algorithms &amp; Assumptions'!$C$3,INDEX(PLHIV!$H$10:$AB$249,MATCH($B206&amp;"Peds",PLHIV!$F$10:$F$249,0),MATCH(O$7,PLHIV!$H$9:$AC$9,0)),IF(FORECAST(O$7,L206:N206,L$7:N$7)&gt;0,FORECAST(O$7,L206:N206,L$7:N$7),0))</f>
        <v>3400</v>
      </c>
      <c r="P206" s="47">
        <f>IF(P$7&lt;='Algorithms &amp; Assumptions'!$C$3,INDEX(PLHIV!$H$10:$AB$249,MATCH($B206&amp;"Peds",PLHIV!$F$10:$F$249,0),MATCH(P$7,PLHIV!$H$9:$AC$9,0)),IF(FORECAST(P$7,M206:O206,M$7:O$7)&gt;0,FORECAST(P$7,M206:O206,M$7:O$7),0))</f>
        <v>3400</v>
      </c>
      <c r="Q206" s="47">
        <f>IF(Q$7&lt;='Algorithms &amp; Assumptions'!$C$3,INDEX(PLHIV!$H$10:$AB$249,MATCH($B206&amp;"Peds",PLHIV!$F$10:$F$249,0),MATCH(Q$7,PLHIV!$H$9:$AC$9,0)),IF(FORECAST(Q$7,N206:P206,N$7:P$7)&gt;0,FORECAST(Q$7,N206:P206,N$7:P$7),0))</f>
        <v>3400</v>
      </c>
      <c r="R206" s="47">
        <f>IF(R$7&lt;='Algorithms &amp; Assumptions'!$C$3,INDEX(PLHIV!$H$10:$AB$249,MATCH($B206&amp;"Peds",PLHIV!$F$10:$F$249,0),MATCH(R$7,PLHIV!$H$9:$AC$9,0)),IF(FORECAST(R$7,O206:Q206,O$7:Q$7)&gt;0,FORECAST(R$7,O206:Q206,O$7:Q$7),0))</f>
        <v>3400</v>
      </c>
      <c r="S206" s="47">
        <f>IF(S$7&lt;='Algorithms &amp; Assumptions'!$C$3,INDEX(PLHIV!$H$10:$AB$249,MATCH($B206&amp;"Peds",PLHIV!$F$10:$F$249,0),MATCH(S$7,PLHIV!$H$9:$AC$9,0)),IF(FORECAST(S$7,P206:R206,P$7:R$7)&gt;0,FORECAST(S$7,P206:R206,P$7:R$7),0))</f>
        <v>3400</v>
      </c>
      <c r="T206" s="47">
        <f>IF(T$7&lt;='Algorithms &amp; Assumptions'!$C$3,INDEX(PLHIV!$H$10:$AB$249,MATCH($B206&amp;"Peds",PLHIV!$F$10:$F$249,0),MATCH(T$7,PLHIV!$H$9:$AC$9,0)),IF(FORECAST(T$7,Q206:S206,Q$7:S$7)&gt;0,FORECAST(T$7,Q206:S206,Q$7:S$7),0))</f>
        <v>3400</v>
      </c>
      <c r="U206" s="47">
        <f>IF(U$7&lt;='Algorithms &amp; Assumptions'!$C$3,INDEX(PLHIV!$H$10:$AB$249,MATCH($B206&amp;"Peds",PLHIV!$F$10:$F$249,0),MATCH(U$7,PLHIV!$H$9:$AC$9,0)),IF(FORECAST(U$7,R206:T206,R$7:T$7)&gt;0,FORECAST(U$7,R206:T206,R$7:T$7),0))</f>
        <v>3400</v>
      </c>
      <c r="V206" s="47">
        <f>IF(V$7&lt;='Algorithms &amp; Assumptions'!$C$3,INDEX(PLHIV!$H$10:$AB$249,MATCH($B206&amp;"Peds",PLHIV!$F$10:$F$249,0),MATCH(V$7,PLHIV!$H$9:$AC$9,0)),IF(FORECAST(V$7,S206:U206,S$7:U$7)&gt;0,FORECAST(V$7,S206:U206,S$7:U$7),0))</f>
        <v>3400</v>
      </c>
      <c r="W206" s="47">
        <f>IF(W$7&lt;='Algorithms &amp; Assumptions'!$C$3,INDEX(PLHIV!$H$10:$AB$249,MATCH($B206&amp;"Peds",PLHIV!$F$10:$F$249,0),MATCH(W$7,PLHIV!$H$9:$AC$9,0)),IF(FORECAST(W$7,T206:V206,T$7:V$7)&gt;0,FORECAST(W$7,T206:V206,T$7:V$7),0))</f>
        <v>3400</v>
      </c>
    </row>
    <row r="207" spans="2:23" x14ac:dyDescent="0.35">
      <c r="B207" s="17" t="str">
        <f>Countries!B80</f>
        <v>Moldova</v>
      </c>
      <c r="C207" s="47">
        <f>IF(C$7&lt;='Algorithms &amp; Assumptions'!$C$3,INDEX(PLHIV!$H$10:$AB$249,MATCH($B207&amp;"Peds",PLHIV!$F$10:$F$249,0),MATCH(C$7,PLHIV!$H$9:$AC$9,0)),"N/A")</f>
        <v>200</v>
      </c>
      <c r="D207" s="47">
        <f>IF(D$7&lt;='Algorithms &amp; Assumptions'!$C$3,INDEX(PLHIV!$H$10:$AB$249,MATCH($B207&amp;"Peds",PLHIV!$F$10:$F$249,0),MATCH(D$7,PLHIV!$H$9:$AC$9,0)),"N/A")</f>
        <v>200</v>
      </c>
      <c r="E207" s="47">
        <f>IF(E$7&lt;='Algorithms &amp; Assumptions'!$C$3,INDEX(PLHIV!$H$10:$AB$249,MATCH($B207&amp;"Peds",PLHIV!$F$10:$F$249,0),MATCH(E$7,PLHIV!$H$9:$AC$9,0)),"N/A")</f>
        <v>200</v>
      </c>
      <c r="F207" s="47">
        <f>IF(F$7&lt;='Algorithms &amp; Assumptions'!$C$3,INDEX(PLHIV!$H$10:$AB$249,MATCH($B207&amp;"Peds",PLHIV!$F$10:$F$249,0),MATCH(F$7,PLHIV!$H$9:$AC$9,0)),"N/A")</f>
        <v>200</v>
      </c>
      <c r="G207" s="47">
        <f>IF(G$7&lt;='Algorithms &amp; Assumptions'!$C$3,INDEX(PLHIV!$H$10:$AB$249,MATCH($B207&amp;"Peds",PLHIV!$F$10:$F$249,0),MATCH(G$7,PLHIV!$H$9:$AC$9,0)),IF(FORECAST(G$7,D207:F207,D$7:F$7)&gt;0,FORECAST(G$7,D207:F207,D$7:F$7),0))</f>
        <v>200</v>
      </c>
      <c r="H207" s="47">
        <f>IF(H$7&lt;='Algorithms &amp; Assumptions'!$C$3,INDEX(PLHIV!$H$10:$AB$249,MATCH($B207&amp;"Peds",PLHIV!$F$10:$F$249,0),MATCH(H$7,PLHIV!$H$9:$AC$9,0)),IF(FORECAST(H$7,E207:G207,E$7:G$7)&gt;0,FORECAST(H$7,E207:G207,E$7:G$7),0))</f>
        <v>200</v>
      </c>
      <c r="I207" s="47">
        <f>IF(I$7&lt;='Algorithms &amp; Assumptions'!$C$3,INDEX(PLHIV!$H$10:$AB$249,MATCH($B207&amp;"Peds",PLHIV!$F$10:$F$249,0),MATCH(I$7,PLHIV!$H$9:$AC$9,0)),IF(FORECAST(I$7,F207:H207,F$7:H$7)&gt;0,FORECAST(I$7,F207:H207,F$7:H$7),0))</f>
        <v>200</v>
      </c>
      <c r="J207" s="47">
        <f>IF(J$7&lt;='Algorithms &amp; Assumptions'!$C$3,INDEX(PLHIV!$H$10:$AB$249,MATCH($B207&amp;"Peds",PLHIV!$F$10:$F$249,0),MATCH(J$7,PLHIV!$H$9:$AC$9,0)),IF(FORECAST(J$7,G207:I207,G$7:I$7)&gt;0,FORECAST(J$7,G207:I207,G$7:I$7),0))</f>
        <v>200</v>
      </c>
      <c r="K207" s="47">
        <f>IF(K$7&lt;='Algorithms &amp; Assumptions'!$C$3,INDEX(PLHIV!$H$10:$AB$249,MATCH($B207&amp;"Peds",PLHIV!$F$10:$F$249,0),MATCH(K$7,PLHIV!$H$9:$AC$9,0)),IF(FORECAST(K$7,H207:J207,H$7:J$7)&gt;0,FORECAST(K$7,H207:J207,H$7:J$7),0))</f>
        <v>500</v>
      </c>
      <c r="L207" s="47">
        <f>IF(L$7&lt;='Algorithms &amp; Assumptions'!$C$3,INDEX(PLHIV!$H$10:$AB$249,MATCH($B207&amp;"Peds",PLHIV!$F$10:$F$249,0),MATCH(L$7,PLHIV!$H$9:$AC$9,0)),IF(FORECAST(L$7,I207:K207,I$7:K$7)&gt;0,FORECAST(L$7,I207:K207,I$7:K$7),0))</f>
        <v>500</v>
      </c>
      <c r="M207" s="47">
        <f>IF(M$7&lt;='Algorithms &amp; Assumptions'!$C$3,INDEX(PLHIV!$H$10:$AB$249,MATCH($B207&amp;"Peds",PLHIV!$F$10:$F$249,0),MATCH(M$7,PLHIV!$H$9:$AC$9,0)),IF(FORECAST(M$7,J207:L207,J$7:L$7)&gt;0,FORECAST(M$7,J207:L207,J$7:L$7),0))</f>
        <v>500</v>
      </c>
      <c r="N207" s="47">
        <f>IF(N$7&lt;='Algorithms &amp; Assumptions'!$C$3,INDEX(PLHIV!$H$10:$AB$249,MATCH($B207&amp;"Peds",PLHIV!$F$10:$F$249,0),MATCH(N$7,PLHIV!$H$9:$AC$9,0)),IF(FORECAST(N$7,K207:M207,K$7:M$7)&gt;0,FORECAST(N$7,K207:M207,K$7:M$7),0))</f>
        <v>500</v>
      </c>
      <c r="O207" s="47">
        <f>IF(O$7&lt;='Algorithms &amp; Assumptions'!$C$3,INDEX(PLHIV!$H$10:$AB$249,MATCH($B207&amp;"Peds",PLHIV!$F$10:$F$249,0),MATCH(O$7,PLHIV!$H$9:$AC$9,0)),IF(FORECAST(O$7,L207:N207,L$7:N$7)&gt;0,FORECAST(O$7,L207:N207,L$7:N$7),0))</f>
        <v>200</v>
      </c>
      <c r="P207" s="47">
        <f>IF(P$7&lt;='Algorithms &amp; Assumptions'!$C$3,INDEX(PLHIV!$H$10:$AB$249,MATCH($B207&amp;"Peds",PLHIV!$F$10:$F$249,0),MATCH(P$7,PLHIV!$H$9:$AC$9,0)),IF(FORECAST(P$7,M207:O207,M$7:O$7)&gt;0,FORECAST(P$7,M207:O207,M$7:O$7),0))</f>
        <v>100</v>
      </c>
      <c r="Q207" s="47">
        <f>IF(Q$7&lt;='Algorithms &amp; Assumptions'!$C$3,INDEX(PLHIV!$H$10:$AB$249,MATCH($B207&amp;"Peds",PLHIV!$F$10:$F$249,0),MATCH(Q$7,PLHIV!$H$9:$AC$9,0)),IF(FORECAST(Q$7,N207:P207,N$7:P$7)&gt;0,FORECAST(Q$7,N207:P207,N$7:P$7),0))</f>
        <v>0</v>
      </c>
      <c r="R207" s="47">
        <f>IF(R$7&lt;='Algorithms &amp; Assumptions'!$C$3,INDEX(PLHIV!$H$10:$AB$249,MATCH($B207&amp;"Peds",PLHIV!$F$10:$F$249,0),MATCH(R$7,PLHIV!$H$9:$AC$9,0)),IF(FORECAST(R$7,O207:Q207,O$7:Q$7)&gt;0,FORECAST(R$7,O207:Q207,O$7:Q$7),0))</f>
        <v>0</v>
      </c>
      <c r="S207" s="47">
        <f>IF(S$7&lt;='Algorithms &amp; Assumptions'!$C$3,INDEX(PLHIV!$H$10:$AB$249,MATCH($B207&amp;"Peds",PLHIV!$F$10:$F$249,0),MATCH(S$7,PLHIV!$H$9:$AC$9,0)),IF(FORECAST(S$7,P207:R207,P$7:R$7)&gt;0,FORECAST(S$7,P207:R207,P$7:R$7),0))</f>
        <v>0</v>
      </c>
      <c r="T207" s="47">
        <f>IF(T$7&lt;='Algorithms &amp; Assumptions'!$C$3,INDEX(PLHIV!$H$10:$AB$249,MATCH($B207&amp;"Peds",PLHIV!$F$10:$F$249,0),MATCH(T$7,PLHIV!$H$9:$AC$9,0)),IF(FORECAST(T$7,Q207:S207,Q$7:S$7)&gt;0,FORECAST(T$7,Q207:S207,Q$7:S$7),0))</f>
        <v>0</v>
      </c>
      <c r="U207" s="47">
        <f>IF(U$7&lt;='Algorithms &amp; Assumptions'!$C$3,INDEX(PLHIV!$H$10:$AB$249,MATCH($B207&amp;"Peds",PLHIV!$F$10:$F$249,0),MATCH(U$7,PLHIV!$H$9:$AC$9,0)),IF(FORECAST(U$7,R207:T207,R$7:T$7)&gt;0,FORECAST(U$7,R207:T207,R$7:T$7),0))</f>
        <v>0</v>
      </c>
      <c r="V207" s="47">
        <f>IF(V$7&lt;='Algorithms &amp; Assumptions'!$C$3,INDEX(PLHIV!$H$10:$AB$249,MATCH($B207&amp;"Peds",PLHIV!$F$10:$F$249,0),MATCH(V$7,PLHIV!$H$9:$AC$9,0)),IF(FORECAST(V$7,S207:U207,S$7:U$7)&gt;0,FORECAST(V$7,S207:U207,S$7:U$7),0))</f>
        <v>0</v>
      </c>
      <c r="W207" s="47">
        <f>IF(W$7&lt;='Algorithms &amp; Assumptions'!$C$3,INDEX(PLHIV!$H$10:$AB$249,MATCH($B207&amp;"Peds",PLHIV!$F$10:$F$249,0),MATCH(W$7,PLHIV!$H$9:$AC$9,0)),IF(FORECAST(W$7,T207:V207,T$7:V$7)&gt;0,FORECAST(W$7,T207:V207,T$7:V$7),0))</f>
        <v>0</v>
      </c>
    </row>
    <row r="208" spans="2:23" x14ac:dyDescent="0.35">
      <c r="B208" s="17" t="str">
        <f>Countries!B81</f>
        <v>Mongolia</v>
      </c>
      <c r="C208" s="47">
        <f>IF(C$7&lt;='Algorithms &amp; Assumptions'!$C$3,INDEX(PLHIV!$H$10:$AB$249,MATCH($B208&amp;"Peds",PLHIV!$F$10:$F$249,0),MATCH(C$7,PLHIV!$H$9:$AC$9,0)),"N/A")</f>
        <v>0</v>
      </c>
      <c r="D208" s="47">
        <f>IF(D$7&lt;='Algorithms &amp; Assumptions'!$C$3,INDEX(PLHIV!$H$10:$AB$249,MATCH($B208&amp;"Peds",PLHIV!$F$10:$F$249,0),MATCH(D$7,PLHIV!$H$9:$AC$9,0)),"N/A")</f>
        <v>0</v>
      </c>
      <c r="E208" s="47">
        <f>IF(E$7&lt;='Algorithms &amp; Assumptions'!$C$3,INDEX(PLHIV!$H$10:$AB$249,MATCH($B208&amp;"Peds",PLHIV!$F$10:$F$249,0),MATCH(E$7,PLHIV!$H$9:$AC$9,0)),"N/A")</f>
        <v>0</v>
      </c>
      <c r="F208" s="47">
        <f>IF(F$7&lt;='Algorithms &amp; Assumptions'!$C$3,INDEX(PLHIV!$H$10:$AB$249,MATCH($B208&amp;"Peds",PLHIV!$F$10:$F$249,0),MATCH(F$7,PLHIV!$H$9:$AC$9,0)),"N/A")</f>
        <v>0</v>
      </c>
      <c r="G208" s="47">
        <f>IF(G$7&lt;='Algorithms &amp; Assumptions'!$C$3,INDEX(PLHIV!$H$10:$AB$249,MATCH($B208&amp;"Peds",PLHIV!$F$10:$F$249,0),MATCH(G$7,PLHIV!$H$9:$AC$9,0)),IF(FORECAST(G$7,D208:F208,D$7:F$7)&gt;0,FORECAST(G$7,D208:F208,D$7:F$7),0))</f>
        <v>0</v>
      </c>
      <c r="H208" s="47">
        <f>IF(H$7&lt;='Algorithms &amp; Assumptions'!$C$3,INDEX(PLHIV!$H$10:$AB$249,MATCH($B208&amp;"Peds",PLHIV!$F$10:$F$249,0),MATCH(H$7,PLHIV!$H$9:$AC$9,0)),IF(FORECAST(H$7,E208:G208,E$7:G$7)&gt;0,FORECAST(H$7,E208:G208,E$7:G$7),0))</f>
        <v>0</v>
      </c>
      <c r="I208" s="47">
        <f>IF(I$7&lt;='Algorithms &amp; Assumptions'!$C$3,INDEX(PLHIV!$H$10:$AB$249,MATCH($B208&amp;"Peds",PLHIV!$F$10:$F$249,0),MATCH(I$7,PLHIV!$H$9:$AC$9,0)),IF(FORECAST(I$7,F208:H208,F$7:H$7)&gt;0,FORECAST(I$7,F208:H208,F$7:H$7),0))</f>
        <v>0</v>
      </c>
      <c r="J208" s="47">
        <f>IF(J$7&lt;='Algorithms &amp; Assumptions'!$C$3,INDEX(PLHIV!$H$10:$AB$249,MATCH($B208&amp;"Peds",PLHIV!$F$10:$F$249,0),MATCH(J$7,PLHIV!$H$9:$AC$9,0)),IF(FORECAST(J$7,G208:I208,G$7:I$7)&gt;0,FORECAST(J$7,G208:I208,G$7:I$7),0))</f>
        <v>0</v>
      </c>
      <c r="K208" s="47">
        <f>IF(K$7&lt;='Algorithms &amp; Assumptions'!$C$3,INDEX(PLHIV!$H$10:$AB$249,MATCH($B208&amp;"Peds",PLHIV!$F$10:$F$249,0),MATCH(K$7,PLHIV!$H$9:$AC$9,0)),IF(FORECAST(K$7,H208:J208,H$7:J$7)&gt;0,FORECAST(K$7,H208:J208,H$7:J$7),0))</f>
        <v>0</v>
      </c>
      <c r="L208" s="47">
        <f>IF(L$7&lt;='Algorithms &amp; Assumptions'!$C$3,INDEX(PLHIV!$H$10:$AB$249,MATCH($B208&amp;"Peds",PLHIV!$F$10:$F$249,0),MATCH(L$7,PLHIV!$H$9:$AC$9,0)),IF(FORECAST(L$7,I208:K208,I$7:K$7)&gt;0,FORECAST(L$7,I208:K208,I$7:K$7),0))</f>
        <v>0</v>
      </c>
      <c r="M208" s="47">
        <f>IF(M$7&lt;='Algorithms &amp; Assumptions'!$C$3,INDEX(PLHIV!$H$10:$AB$249,MATCH($B208&amp;"Peds",PLHIV!$F$10:$F$249,0),MATCH(M$7,PLHIV!$H$9:$AC$9,0)),IF(FORECAST(M$7,J208:L208,J$7:L$7)&gt;0,FORECAST(M$7,J208:L208,J$7:L$7),0))</f>
        <v>0</v>
      </c>
      <c r="N208" s="47">
        <f>IF(N$7&lt;='Algorithms &amp; Assumptions'!$C$3,INDEX(PLHIV!$H$10:$AB$249,MATCH($B208&amp;"Peds",PLHIV!$F$10:$F$249,0),MATCH(N$7,PLHIV!$H$9:$AC$9,0)),IF(FORECAST(N$7,K208:M208,K$7:M$7)&gt;0,FORECAST(N$7,K208:M208,K$7:M$7),0))</f>
        <v>0</v>
      </c>
      <c r="O208" s="47">
        <f>IF(O$7&lt;='Algorithms &amp; Assumptions'!$C$3,INDEX(PLHIV!$H$10:$AB$249,MATCH($B208&amp;"Peds",PLHIV!$F$10:$F$249,0),MATCH(O$7,PLHIV!$H$9:$AC$9,0)),IF(FORECAST(O$7,L208:N208,L$7:N$7)&gt;0,FORECAST(O$7,L208:N208,L$7:N$7),0))</f>
        <v>0</v>
      </c>
      <c r="P208" s="47">
        <f>IF(P$7&lt;='Algorithms &amp; Assumptions'!$C$3,INDEX(PLHIV!$H$10:$AB$249,MATCH($B208&amp;"Peds",PLHIV!$F$10:$F$249,0),MATCH(P$7,PLHIV!$H$9:$AC$9,0)),IF(FORECAST(P$7,M208:O208,M$7:O$7)&gt;0,FORECAST(P$7,M208:O208,M$7:O$7),0))</f>
        <v>0</v>
      </c>
      <c r="Q208" s="47">
        <f>IF(Q$7&lt;='Algorithms &amp; Assumptions'!$C$3,INDEX(PLHIV!$H$10:$AB$249,MATCH($B208&amp;"Peds",PLHIV!$F$10:$F$249,0),MATCH(Q$7,PLHIV!$H$9:$AC$9,0)),IF(FORECAST(Q$7,N208:P208,N$7:P$7)&gt;0,FORECAST(Q$7,N208:P208,N$7:P$7),0))</f>
        <v>0</v>
      </c>
      <c r="R208" s="47">
        <f>IF(R$7&lt;='Algorithms &amp; Assumptions'!$C$3,INDEX(PLHIV!$H$10:$AB$249,MATCH($B208&amp;"Peds",PLHIV!$F$10:$F$249,0),MATCH(R$7,PLHIV!$H$9:$AC$9,0)),IF(FORECAST(R$7,O208:Q208,O$7:Q$7)&gt;0,FORECAST(R$7,O208:Q208,O$7:Q$7),0))</f>
        <v>0</v>
      </c>
      <c r="S208" s="47">
        <f>IF(S$7&lt;='Algorithms &amp; Assumptions'!$C$3,INDEX(PLHIV!$H$10:$AB$249,MATCH($B208&amp;"Peds",PLHIV!$F$10:$F$249,0),MATCH(S$7,PLHIV!$H$9:$AC$9,0)),IF(FORECAST(S$7,P208:R208,P$7:R$7)&gt;0,FORECAST(S$7,P208:R208,P$7:R$7),0))</f>
        <v>0</v>
      </c>
      <c r="T208" s="47">
        <f>IF(T$7&lt;='Algorithms &amp; Assumptions'!$C$3,INDEX(PLHIV!$H$10:$AB$249,MATCH($B208&amp;"Peds",PLHIV!$F$10:$F$249,0),MATCH(T$7,PLHIV!$H$9:$AC$9,0)),IF(FORECAST(T$7,Q208:S208,Q$7:S$7)&gt;0,FORECAST(T$7,Q208:S208,Q$7:S$7),0))</f>
        <v>0</v>
      </c>
      <c r="U208" s="47">
        <f>IF(U$7&lt;='Algorithms &amp; Assumptions'!$C$3,INDEX(PLHIV!$H$10:$AB$249,MATCH($B208&amp;"Peds",PLHIV!$F$10:$F$249,0),MATCH(U$7,PLHIV!$H$9:$AC$9,0)),IF(FORECAST(U$7,R208:T208,R$7:T$7)&gt;0,FORECAST(U$7,R208:T208,R$7:T$7),0))</f>
        <v>0</v>
      </c>
      <c r="V208" s="47">
        <f>IF(V$7&lt;='Algorithms &amp; Assumptions'!$C$3,INDEX(PLHIV!$H$10:$AB$249,MATCH($B208&amp;"Peds",PLHIV!$F$10:$F$249,0),MATCH(V$7,PLHIV!$H$9:$AC$9,0)),IF(FORECAST(V$7,S208:U208,S$7:U$7)&gt;0,FORECAST(V$7,S208:U208,S$7:U$7),0))</f>
        <v>0</v>
      </c>
      <c r="W208" s="47">
        <f>IF(W$7&lt;='Algorithms &amp; Assumptions'!$C$3,INDEX(PLHIV!$H$10:$AB$249,MATCH($B208&amp;"Peds",PLHIV!$F$10:$F$249,0),MATCH(W$7,PLHIV!$H$9:$AC$9,0)),IF(FORECAST(W$7,T208:V208,T$7:V$7)&gt;0,FORECAST(W$7,T208:V208,T$7:V$7),0))</f>
        <v>0</v>
      </c>
    </row>
    <row r="209" spans="2:23" x14ac:dyDescent="0.35">
      <c r="B209" s="17" t="str">
        <f>Countries!B82</f>
        <v>Montenegro</v>
      </c>
      <c r="C209" s="47">
        <f>IF(C$7&lt;='Algorithms &amp; Assumptions'!$C$3,INDEX(PLHIV!$H$10:$AB$249,MATCH($B209&amp;"Peds",PLHIV!$F$10:$F$249,0),MATCH(C$7,PLHIV!$H$9:$AC$9,0)),"N/A")</f>
        <v>0</v>
      </c>
      <c r="D209" s="47">
        <f>IF(D$7&lt;='Algorithms &amp; Assumptions'!$C$3,INDEX(PLHIV!$H$10:$AB$249,MATCH($B209&amp;"Peds",PLHIV!$F$10:$F$249,0),MATCH(D$7,PLHIV!$H$9:$AC$9,0)),"N/A")</f>
        <v>0</v>
      </c>
      <c r="E209" s="47">
        <f>IF(E$7&lt;='Algorithms &amp; Assumptions'!$C$3,INDEX(PLHIV!$H$10:$AB$249,MATCH($B209&amp;"Peds",PLHIV!$F$10:$F$249,0),MATCH(E$7,PLHIV!$H$9:$AC$9,0)),"N/A")</f>
        <v>0</v>
      </c>
      <c r="F209" s="47">
        <f>IF(F$7&lt;='Algorithms &amp; Assumptions'!$C$3,INDEX(PLHIV!$H$10:$AB$249,MATCH($B209&amp;"Peds",PLHIV!$F$10:$F$249,0),MATCH(F$7,PLHIV!$H$9:$AC$9,0)),"N/A")</f>
        <v>0</v>
      </c>
      <c r="G209" s="47">
        <f>IF(G$7&lt;='Algorithms &amp; Assumptions'!$C$3,INDEX(PLHIV!$H$10:$AB$249,MATCH($B209&amp;"Peds",PLHIV!$F$10:$F$249,0),MATCH(G$7,PLHIV!$H$9:$AC$9,0)),IF(FORECAST(G$7,D209:F209,D$7:F$7)&gt;0,FORECAST(G$7,D209:F209,D$7:F$7),0))</f>
        <v>0</v>
      </c>
      <c r="H209" s="47">
        <f>IF(H$7&lt;='Algorithms &amp; Assumptions'!$C$3,INDEX(PLHIV!$H$10:$AB$249,MATCH($B209&amp;"Peds",PLHIV!$F$10:$F$249,0),MATCH(H$7,PLHIV!$H$9:$AC$9,0)),IF(FORECAST(H$7,E209:G209,E$7:G$7)&gt;0,FORECAST(H$7,E209:G209,E$7:G$7),0))</f>
        <v>0</v>
      </c>
      <c r="I209" s="47">
        <f>IF(I$7&lt;='Algorithms &amp; Assumptions'!$C$3,INDEX(PLHIV!$H$10:$AB$249,MATCH($B209&amp;"Peds",PLHIV!$F$10:$F$249,0),MATCH(I$7,PLHIV!$H$9:$AC$9,0)),IF(FORECAST(I$7,F209:H209,F$7:H$7)&gt;0,FORECAST(I$7,F209:H209,F$7:H$7),0))</f>
        <v>0</v>
      </c>
      <c r="J209" s="47">
        <f>IF(J$7&lt;='Algorithms &amp; Assumptions'!$C$3,INDEX(PLHIV!$H$10:$AB$249,MATCH($B209&amp;"Peds",PLHIV!$F$10:$F$249,0),MATCH(J$7,PLHIV!$H$9:$AC$9,0)),IF(FORECAST(J$7,G209:I209,G$7:I$7)&gt;0,FORECAST(J$7,G209:I209,G$7:I$7),0))</f>
        <v>0</v>
      </c>
      <c r="K209" s="47">
        <f>IF(K$7&lt;='Algorithms &amp; Assumptions'!$C$3,INDEX(PLHIV!$H$10:$AB$249,MATCH($B209&amp;"Peds",PLHIV!$F$10:$F$249,0),MATCH(K$7,PLHIV!$H$9:$AC$9,0)),IF(FORECAST(K$7,H209:J209,H$7:J$7)&gt;0,FORECAST(K$7,H209:J209,H$7:J$7),0))</f>
        <v>0</v>
      </c>
      <c r="L209" s="47">
        <f>IF(L$7&lt;='Algorithms &amp; Assumptions'!$C$3,INDEX(PLHIV!$H$10:$AB$249,MATCH($B209&amp;"Peds",PLHIV!$F$10:$F$249,0),MATCH(L$7,PLHIV!$H$9:$AC$9,0)),IF(FORECAST(L$7,I209:K209,I$7:K$7)&gt;0,FORECAST(L$7,I209:K209,I$7:K$7),0))</f>
        <v>0</v>
      </c>
      <c r="M209" s="47">
        <f>IF(M$7&lt;='Algorithms &amp; Assumptions'!$C$3,INDEX(PLHIV!$H$10:$AB$249,MATCH($B209&amp;"Peds",PLHIV!$F$10:$F$249,0),MATCH(M$7,PLHIV!$H$9:$AC$9,0)),IF(FORECAST(M$7,J209:L209,J$7:L$7)&gt;0,FORECAST(M$7,J209:L209,J$7:L$7),0))</f>
        <v>0</v>
      </c>
      <c r="N209" s="47">
        <f>IF(N$7&lt;='Algorithms &amp; Assumptions'!$C$3,INDEX(PLHIV!$H$10:$AB$249,MATCH($B209&amp;"Peds",PLHIV!$F$10:$F$249,0),MATCH(N$7,PLHIV!$H$9:$AC$9,0)),IF(FORECAST(N$7,K209:M209,K$7:M$7)&gt;0,FORECAST(N$7,K209:M209,K$7:M$7),0))</f>
        <v>0</v>
      </c>
      <c r="O209" s="47">
        <f>IF(O$7&lt;='Algorithms &amp; Assumptions'!$C$3,INDEX(PLHIV!$H$10:$AB$249,MATCH($B209&amp;"Peds",PLHIV!$F$10:$F$249,0),MATCH(O$7,PLHIV!$H$9:$AC$9,0)),IF(FORECAST(O$7,L209:N209,L$7:N$7)&gt;0,FORECAST(O$7,L209:N209,L$7:N$7),0))</f>
        <v>0</v>
      </c>
      <c r="P209" s="47">
        <f>IF(P$7&lt;='Algorithms &amp; Assumptions'!$C$3,INDEX(PLHIV!$H$10:$AB$249,MATCH($B209&amp;"Peds",PLHIV!$F$10:$F$249,0),MATCH(P$7,PLHIV!$H$9:$AC$9,0)),IF(FORECAST(P$7,M209:O209,M$7:O$7)&gt;0,FORECAST(P$7,M209:O209,M$7:O$7),0))</f>
        <v>0</v>
      </c>
      <c r="Q209" s="47">
        <f>IF(Q$7&lt;='Algorithms &amp; Assumptions'!$C$3,INDEX(PLHIV!$H$10:$AB$249,MATCH($B209&amp;"Peds",PLHIV!$F$10:$F$249,0),MATCH(Q$7,PLHIV!$H$9:$AC$9,0)),IF(FORECAST(Q$7,N209:P209,N$7:P$7)&gt;0,FORECAST(Q$7,N209:P209,N$7:P$7),0))</f>
        <v>0</v>
      </c>
      <c r="R209" s="47">
        <f>IF(R$7&lt;='Algorithms &amp; Assumptions'!$C$3,INDEX(PLHIV!$H$10:$AB$249,MATCH($B209&amp;"Peds",PLHIV!$F$10:$F$249,0),MATCH(R$7,PLHIV!$H$9:$AC$9,0)),IF(FORECAST(R$7,O209:Q209,O$7:Q$7)&gt;0,FORECAST(R$7,O209:Q209,O$7:Q$7),0))</f>
        <v>0</v>
      </c>
      <c r="S209" s="47">
        <f>IF(S$7&lt;='Algorithms &amp; Assumptions'!$C$3,INDEX(PLHIV!$H$10:$AB$249,MATCH($B209&amp;"Peds",PLHIV!$F$10:$F$249,0),MATCH(S$7,PLHIV!$H$9:$AC$9,0)),IF(FORECAST(S$7,P209:R209,P$7:R$7)&gt;0,FORECAST(S$7,P209:R209,P$7:R$7),0))</f>
        <v>0</v>
      </c>
      <c r="T209" s="47">
        <f>IF(T$7&lt;='Algorithms &amp; Assumptions'!$C$3,INDEX(PLHIV!$H$10:$AB$249,MATCH($B209&amp;"Peds",PLHIV!$F$10:$F$249,0),MATCH(T$7,PLHIV!$H$9:$AC$9,0)),IF(FORECAST(T$7,Q209:S209,Q$7:S$7)&gt;0,FORECAST(T$7,Q209:S209,Q$7:S$7),0))</f>
        <v>0</v>
      </c>
      <c r="U209" s="47">
        <f>IF(U$7&lt;='Algorithms &amp; Assumptions'!$C$3,INDEX(PLHIV!$H$10:$AB$249,MATCH($B209&amp;"Peds",PLHIV!$F$10:$F$249,0),MATCH(U$7,PLHIV!$H$9:$AC$9,0)),IF(FORECAST(U$7,R209:T209,R$7:T$7)&gt;0,FORECAST(U$7,R209:T209,R$7:T$7),0))</f>
        <v>0</v>
      </c>
      <c r="V209" s="47">
        <f>IF(V$7&lt;='Algorithms &amp; Assumptions'!$C$3,INDEX(PLHIV!$H$10:$AB$249,MATCH($B209&amp;"Peds",PLHIV!$F$10:$F$249,0),MATCH(V$7,PLHIV!$H$9:$AC$9,0)),IF(FORECAST(V$7,S209:U209,S$7:U$7)&gt;0,FORECAST(V$7,S209:U209,S$7:U$7),0))</f>
        <v>0</v>
      </c>
      <c r="W209" s="47">
        <f>IF(W$7&lt;='Algorithms &amp; Assumptions'!$C$3,INDEX(PLHIV!$H$10:$AB$249,MATCH($B209&amp;"Peds",PLHIV!$F$10:$F$249,0),MATCH(W$7,PLHIV!$H$9:$AC$9,0)),IF(FORECAST(W$7,T209:V209,T$7:V$7)&gt;0,FORECAST(W$7,T209:V209,T$7:V$7),0))</f>
        <v>0</v>
      </c>
    </row>
    <row r="210" spans="2:23" x14ac:dyDescent="0.35">
      <c r="B210" s="17" t="str">
        <f>Countries!B83</f>
        <v>Morocco</v>
      </c>
      <c r="C210" s="47">
        <f>IF(C$7&lt;='Algorithms &amp; Assumptions'!$C$3,INDEX(PLHIV!$H$10:$AB$249,MATCH($B210&amp;"Peds",PLHIV!$F$10:$F$249,0),MATCH(C$7,PLHIV!$H$9:$AC$9,0)),"N/A")</f>
        <v>1000</v>
      </c>
      <c r="D210" s="47">
        <f>IF(D$7&lt;='Algorithms &amp; Assumptions'!$C$3,INDEX(PLHIV!$H$10:$AB$249,MATCH($B210&amp;"Peds",PLHIV!$F$10:$F$249,0),MATCH(D$7,PLHIV!$H$9:$AC$9,0)),"N/A")</f>
        <v>1000</v>
      </c>
      <c r="E210" s="47">
        <f>IF(E$7&lt;='Algorithms &amp; Assumptions'!$C$3,INDEX(PLHIV!$H$10:$AB$249,MATCH($B210&amp;"Peds",PLHIV!$F$10:$F$249,0),MATCH(E$7,PLHIV!$H$9:$AC$9,0)),"N/A")</f>
        <v>1000</v>
      </c>
      <c r="F210" s="47">
        <f>IF(F$7&lt;='Algorithms &amp; Assumptions'!$C$3,INDEX(PLHIV!$H$10:$AB$249,MATCH($B210&amp;"Peds",PLHIV!$F$10:$F$249,0),MATCH(F$7,PLHIV!$H$9:$AC$9,0)),"N/A")</f>
        <v>1000</v>
      </c>
      <c r="G210" s="47">
        <f>IF(G$7&lt;='Algorithms &amp; Assumptions'!$C$3,INDEX(PLHIV!$H$10:$AB$249,MATCH($B210&amp;"Peds",PLHIV!$F$10:$F$249,0),MATCH(G$7,PLHIV!$H$9:$AC$9,0)),IF(FORECAST(G$7,D210:F210,D$7:F$7)&gt;0,FORECAST(G$7,D210:F210,D$7:F$7),0))</f>
        <v>1000</v>
      </c>
      <c r="H210" s="47">
        <f>IF(H$7&lt;='Algorithms &amp; Assumptions'!$C$3,INDEX(PLHIV!$H$10:$AB$249,MATCH($B210&amp;"Peds",PLHIV!$F$10:$F$249,0),MATCH(H$7,PLHIV!$H$9:$AC$9,0)),IF(FORECAST(H$7,E210:G210,E$7:G$7)&gt;0,FORECAST(H$7,E210:G210,E$7:G$7),0))</f>
        <v>1000</v>
      </c>
      <c r="I210" s="47">
        <f>IF(I$7&lt;='Algorithms &amp; Assumptions'!$C$3,INDEX(PLHIV!$H$10:$AB$249,MATCH($B210&amp;"Peds",PLHIV!$F$10:$F$249,0),MATCH(I$7,PLHIV!$H$9:$AC$9,0)),IF(FORECAST(I$7,F210:H210,F$7:H$7)&gt;0,FORECAST(I$7,F210:H210,F$7:H$7),0))</f>
        <v>1000</v>
      </c>
      <c r="J210" s="47">
        <f>IF(J$7&lt;='Algorithms &amp; Assumptions'!$C$3,INDEX(PLHIV!$H$10:$AB$249,MATCH($B210&amp;"Peds",PLHIV!$F$10:$F$249,0),MATCH(J$7,PLHIV!$H$9:$AC$9,0)),IF(FORECAST(J$7,G210:I210,G$7:I$7)&gt;0,FORECAST(J$7,G210:I210,G$7:I$7),0))</f>
        <v>1000</v>
      </c>
      <c r="K210" s="47">
        <f>IF(K$7&lt;='Algorithms &amp; Assumptions'!$C$3,INDEX(PLHIV!$H$10:$AB$249,MATCH($B210&amp;"Peds",PLHIV!$F$10:$F$249,0),MATCH(K$7,PLHIV!$H$9:$AC$9,0)),IF(FORECAST(K$7,H210:J210,H$7:J$7)&gt;0,FORECAST(K$7,H210:J210,H$7:J$7),0))</f>
        <v>1000</v>
      </c>
      <c r="L210" s="47">
        <f>IF(L$7&lt;='Algorithms &amp; Assumptions'!$C$3,INDEX(PLHIV!$H$10:$AB$249,MATCH($B210&amp;"Peds",PLHIV!$F$10:$F$249,0),MATCH(L$7,PLHIV!$H$9:$AC$9,0)),IF(FORECAST(L$7,I210:K210,I$7:K$7)&gt;0,FORECAST(L$7,I210:K210,I$7:K$7),0))</f>
        <v>1000</v>
      </c>
      <c r="M210" s="47">
        <f>IF(M$7&lt;='Algorithms &amp; Assumptions'!$C$3,INDEX(PLHIV!$H$10:$AB$249,MATCH($B210&amp;"Peds",PLHIV!$F$10:$F$249,0),MATCH(M$7,PLHIV!$H$9:$AC$9,0)),IF(FORECAST(M$7,J210:L210,J$7:L$7)&gt;0,FORECAST(M$7,J210:L210,J$7:L$7),0))</f>
        <v>1000</v>
      </c>
      <c r="N210" s="47">
        <f>IF(N$7&lt;='Algorithms &amp; Assumptions'!$C$3,INDEX(PLHIV!$H$10:$AB$249,MATCH($B210&amp;"Peds",PLHIV!$F$10:$F$249,0),MATCH(N$7,PLHIV!$H$9:$AC$9,0)),IF(FORECAST(N$7,K210:M210,K$7:M$7)&gt;0,FORECAST(N$7,K210:M210,K$7:M$7),0))</f>
        <v>1000</v>
      </c>
      <c r="O210" s="47">
        <f>IF(O$7&lt;='Algorithms &amp; Assumptions'!$C$3,INDEX(PLHIV!$H$10:$AB$249,MATCH($B210&amp;"Peds",PLHIV!$F$10:$F$249,0),MATCH(O$7,PLHIV!$H$9:$AC$9,0)),IF(FORECAST(O$7,L210:N210,L$7:N$7)&gt;0,FORECAST(O$7,L210:N210,L$7:N$7),0))</f>
        <v>1000</v>
      </c>
      <c r="P210" s="47">
        <f>IF(P$7&lt;='Algorithms &amp; Assumptions'!$C$3,INDEX(PLHIV!$H$10:$AB$249,MATCH($B210&amp;"Peds",PLHIV!$F$10:$F$249,0),MATCH(P$7,PLHIV!$H$9:$AC$9,0)),IF(FORECAST(P$7,M210:O210,M$7:O$7)&gt;0,FORECAST(P$7,M210:O210,M$7:O$7),0))</f>
        <v>1000</v>
      </c>
      <c r="Q210" s="47">
        <f>IF(Q$7&lt;='Algorithms &amp; Assumptions'!$C$3,INDEX(PLHIV!$H$10:$AB$249,MATCH($B210&amp;"Peds",PLHIV!$F$10:$F$249,0),MATCH(Q$7,PLHIV!$H$9:$AC$9,0)),IF(FORECAST(Q$7,N210:P210,N$7:P$7)&gt;0,FORECAST(Q$7,N210:P210,N$7:P$7),0))</f>
        <v>1000</v>
      </c>
      <c r="R210" s="47">
        <f>IF(R$7&lt;='Algorithms &amp; Assumptions'!$C$3,INDEX(PLHIV!$H$10:$AB$249,MATCH($B210&amp;"Peds",PLHIV!$F$10:$F$249,0),MATCH(R$7,PLHIV!$H$9:$AC$9,0)),IF(FORECAST(R$7,O210:Q210,O$7:Q$7)&gt;0,FORECAST(R$7,O210:Q210,O$7:Q$7),0))</f>
        <v>1000</v>
      </c>
      <c r="S210" s="47">
        <f>IF(S$7&lt;='Algorithms &amp; Assumptions'!$C$3,INDEX(PLHIV!$H$10:$AB$249,MATCH($B210&amp;"Peds",PLHIV!$F$10:$F$249,0),MATCH(S$7,PLHIV!$H$9:$AC$9,0)),IF(FORECAST(S$7,P210:R210,P$7:R$7)&gt;0,FORECAST(S$7,P210:R210,P$7:R$7),0))</f>
        <v>1000</v>
      </c>
      <c r="T210" s="47">
        <f>IF(T$7&lt;='Algorithms &amp; Assumptions'!$C$3,INDEX(PLHIV!$H$10:$AB$249,MATCH($B210&amp;"Peds",PLHIV!$F$10:$F$249,0),MATCH(T$7,PLHIV!$H$9:$AC$9,0)),IF(FORECAST(T$7,Q210:S210,Q$7:S$7)&gt;0,FORECAST(T$7,Q210:S210,Q$7:S$7),0))</f>
        <v>1000</v>
      </c>
      <c r="U210" s="47">
        <f>IF(U$7&lt;='Algorithms &amp; Assumptions'!$C$3,INDEX(PLHIV!$H$10:$AB$249,MATCH($B210&amp;"Peds",PLHIV!$F$10:$F$249,0),MATCH(U$7,PLHIV!$H$9:$AC$9,0)),IF(FORECAST(U$7,R210:T210,R$7:T$7)&gt;0,FORECAST(U$7,R210:T210,R$7:T$7),0))</f>
        <v>1000</v>
      </c>
      <c r="V210" s="47">
        <f>IF(V$7&lt;='Algorithms &amp; Assumptions'!$C$3,INDEX(PLHIV!$H$10:$AB$249,MATCH($B210&amp;"Peds",PLHIV!$F$10:$F$249,0),MATCH(V$7,PLHIV!$H$9:$AC$9,0)),IF(FORECAST(V$7,S210:U210,S$7:U$7)&gt;0,FORECAST(V$7,S210:U210,S$7:U$7),0))</f>
        <v>1000</v>
      </c>
      <c r="W210" s="47">
        <f>IF(W$7&lt;='Algorithms &amp; Assumptions'!$C$3,INDEX(PLHIV!$H$10:$AB$249,MATCH($B210&amp;"Peds",PLHIV!$F$10:$F$249,0),MATCH(W$7,PLHIV!$H$9:$AC$9,0)),IF(FORECAST(W$7,T210:V210,T$7:V$7)&gt;0,FORECAST(W$7,T210:V210,T$7:V$7),0))</f>
        <v>1000</v>
      </c>
    </row>
    <row r="211" spans="2:23" x14ac:dyDescent="0.35">
      <c r="B211" s="17" t="str">
        <f>Countries!B84</f>
        <v>Mozambique</v>
      </c>
      <c r="C211" s="47">
        <f>IF(C$7&lt;='Algorithms &amp; Assumptions'!$C$3,INDEX(PLHIV!$H$10:$AB$249,MATCH($B211&amp;"Peds",PLHIV!$F$10:$F$249,0),MATCH(C$7,PLHIV!$H$9:$AC$9,0)),"N/A")</f>
        <v>180000</v>
      </c>
      <c r="D211" s="47">
        <f>IF(D$7&lt;='Algorithms &amp; Assumptions'!$C$3,INDEX(PLHIV!$H$10:$AB$249,MATCH($B211&amp;"Peds",PLHIV!$F$10:$F$249,0),MATCH(D$7,PLHIV!$H$9:$AC$9,0)),"N/A")</f>
        <v>180000</v>
      </c>
      <c r="E211" s="47">
        <f>IF(E$7&lt;='Algorithms &amp; Assumptions'!$C$3,INDEX(PLHIV!$H$10:$AB$249,MATCH($B211&amp;"Peds",PLHIV!$F$10:$F$249,0),MATCH(E$7,PLHIV!$H$9:$AC$9,0)),"N/A")</f>
        <v>180000</v>
      </c>
      <c r="F211" s="47">
        <f>IF(F$7&lt;='Algorithms &amp; Assumptions'!$C$3,INDEX(PLHIV!$H$10:$AB$249,MATCH($B211&amp;"Peds",PLHIV!$F$10:$F$249,0),MATCH(F$7,PLHIV!$H$9:$AC$9,0)),"N/A")</f>
        <v>180000</v>
      </c>
      <c r="G211" s="47">
        <f>IF(G$7&lt;='Algorithms &amp; Assumptions'!$C$3,INDEX(PLHIV!$H$10:$AB$249,MATCH($B211&amp;"Peds",PLHIV!$F$10:$F$249,0),MATCH(G$7,PLHIV!$H$9:$AC$9,0)),IF(FORECAST(G$7,D211:F211,D$7:F$7)&gt;0,FORECAST(G$7,D211:F211,D$7:F$7),0))</f>
        <v>170000</v>
      </c>
      <c r="H211" s="47">
        <f>IF(H$7&lt;='Algorithms &amp; Assumptions'!$C$3,INDEX(PLHIV!$H$10:$AB$249,MATCH($B211&amp;"Peds",PLHIV!$F$10:$F$249,0),MATCH(H$7,PLHIV!$H$9:$AC$9,0)),IF(FORECAST(H$7,E211:G211,E$7:G$7)&gt;0,FORECAST(H$7,E211:G211,E$7:G$7),0))</f>
        <v>170000</v>
      </c>
      <c r="I211" s="47">
        <f>IF(I$7&lt;='Algorithms &amp; Assumptions'!$C$3,INDEX(PLHIV!$H$10:$AB$249,MATCH($B211&amp;"Peds",PLHIV!$F$10:$F$249,0),MATCH(I$7,PLHIV!$H$9:$AC$9,0)),IF(FORECAST(I$7,F211:H211,F$7:H$7)&gt;0,FORECAST(I$7,F211:H211,F$7:H$7),0))</f>
        <v>170000</v>
      </c>
      <c r="J211" s="47">
        <f>IF(J$7&lt;='Algorithms &amp; Assumptions'!$C$3,INDEX(PLHIV!$H$10:$AB$249,MATCH($B211&amp;"Peds",PLHIV!$F$10:$F$249,0),MATCH(J$7,PLHIV!$H$9:$AC$9,0)),IF(FORECAST(J$7,G211:I211,G$7:I$7)&gt;0,FORECAST(J$7,G211:I211,G$7:I$7),0))</f>
        <v>170000</v>
      </c>
      <c r="K211" s="47">
        <f>IF(K$7&lt;='Algorithms &amp; Assumptions'!$C$3,INDEX(PLHIV!$H$10:$AB$249,MATCH($B211&amp;"Peds",PLHIV!$F$10:$F$249,0),MATCH(K$7,PLHIV!$H$9:$AC$9,0)),IF(FORECAST(K$7,H211:J211,H$7:J$7)&gt;0,FORECAST(K$7,H211:J211,H$7:J$7),0))</f>
        <v>170000</v>
      </c>
      <c r="L211" s="47">
        <f>IF(L$7&lt;='Algorithms &amp; Assumptions'!$C$3,INDEX(PLHIV!$H$10:$AB$249,MATCH($B211&amp;"Peds",PLHIV!$F$10:$F$249,0),MATCH(L$7,PLHIV!$H$9:$AC$9,0)),IF(FORECAST(L$7,I211:K211,I$7:K$7)&gt;0,FORECAST(L$7,I211:K211,I$7:K$7),0))</f>
        <v>160000</v>
      </c>
      <c r="M211" s="47">
        <f>IF(M$7&lt;='Algorithms &amp; Assumptions'!$C$3,INDEX(PLHIV!$H$10:$AB$249,MATCH($B211&amp;"Peds",PLHIV!$F$10:$F$249,0),MATCH(M$7,PLHIV!$H$9:$AC$9,0)),IF(FORECAST(M$7,J211:L211,J$7:L$7)&gt;0,FORECAST(M$7,J211:L211,J$7:L$7),0))</f>
        <v>160000</v>
      </c>
      <c r="N211" s="47">
        <f>IF(N$7&lt;='Algorithms &amp; Assumptions'!$C$3,INDEX(PLHIV!$H$10:$AB$249,MATCH($B211&amp;"Peds",PLHIV!$F$10:$F$249,0),MATCH(N$7,PLHIV!$H$9:$AC$9,0)),IF(FORECAST(N$7,K211:M211,K$7:M$7)&gt;0,FORECAST(N$7,K211:M211,K$7:M$7),0))</f>
        <v>160000</v>
      </c>
      <c r="O211" s="47">
        <f>IF(O$7&lt;='Algorithms &amp; Assumptions'!$C$3,INDEX(PLHIV!$H$10:$AB$249,MATCH($B211&amp;"Peds",PLHIV!$F$10:$F$249,0),MATCH(O$7,PLHIV!$H$9:$AC$9,0)),IF(FORECAST(O$7,L211:N211,L$7:N$7)&gt;0,FORECAST(O$7,L211:N211,L$7:N$7),0))</f>
        <v>150000</v>
      </c>
      <c r="P211" s="47">
        <f>IF(P$7&lt;='Algorithms &amp; Assumptions'!$C$3,INDEX(PLHIV!$H$10:$AB$249,MATCH($B211&amp;"Peds",PLHIV!$F$10:$F$249,0),MATCH(P$7,PLHIV!$H$9:$AC$9,0)),IF(FORECAST(P$7,M211:O211,M$7:O$7)&gt;0,FORECAST(P$7,M211:O211,M$7:O$7),0))</f>
        <v>146666.66666666605</v>
      </c>
      <c r="Q211" s="47">
        <f>IF(Q$7&lt;='Algorithms &amp; Assumptions'!$C$3,INDEX(PLHIV!$H$10:$AB$249,MATCH($B211&amp;"Peds",PLHIV!$F$10:$F$249,0),MATCH(Q$7,PLHIV!$H$9:$AC$9,0)),IF(FORECAST(Q$7,N211:P211,N$7:P$7)&gt;0,FORECAST(Q$7,N211:P211,N$7:P$7),0))</f>
        <v>138888.88888888806</v>
      </c>
      <c r="R211" s="47">
        <f>IF(R$7&lt;='Algorithms &amp; Assumptions'!$C$3,INDEX(PLHIV!$H$10:$AB$249,MATCH($B211&amp;"Peds",PLHIV!$F$10:$F$249,0),MATCH(R$7,PLHIV!$H$9:$AC$9,0)),IF(FORECAST(R$7,O211:Q211,O$7:Q$7)&gt;0,FORECAST(R$7,O211:Q211,O$7:Q$7),0))</f>
        <v>134074.07407407276</v>
      </c>
      <c r="S211" s="47">
        <f>IF(S$7&lt;='Algorithms &amp; Assumptions'!$C$3,INDEX(PLHIV!$H$10:$AB$249,MATCH($B211&amp;"Peds",PLHIV!$F$10:$F$249,0),MATCH(S$7,PLHIV!$H$9:$AC$9,0)),IF(FORECAST(S$7,P211:R211,P$7:R$7)&gt;0,FORECAST(S$7,P211:R211,P$7:R$7),0))</f>
        <v>127283.95061728172</v>
      </c>
      <c r="T211" s="47">
        <f>IF(T$7&lt;='Algorithms &amp; Assumptions'!$C$3,INDEX(PLHIV!$H$10:$AB$249,MATCH($B211&amp;"Peds",PLHIV!$F$10:$F$249,0),MATCH(T$7,PLHIV!$H$9:$AC$9,0)),IF(FORECAST(T$7,Q211:S211,Q$7:S$7)&gt;0,FORECAST(T$7,Q211:S211,Q$7:S$7),0))</f>
        <v>121810.69958847202</v>
      </c>
      <c r="U211" s="47">
        <f>IF(U$7&lt;='Algorithms &amp; Assumptions'!$C$3,INDEX(PLHIV!$H$10:$AB$249,MATCH($B211&amp;"Peds",PLHIV!$F$10:$F$249,0),MATCH(U$7,PLHIV!$H$9:$AC$9,0)),IF(FORECAST(U$7,R211:T211,R$7:T$7)&gt;0,FORECAST(U$7,R211:T211,R$7:T$7),0))</f>
        <v>115459.53360767476</v>
      </c>
      <c r="V211" s="47">
        <f>IF(V$7&lt;='Algorithms &amp; Assumptions'!$C$3,INDEX(PLHIV!$H$10:$AB$249,MATCH($B211&amp;"Peds",PLHIV!$F$10:$F$249,0),MATCH(V$7,PLHIV!$H$9:$AC$9,0)),IF(FORECAST(V$7,S211:U211,S$7:U$7)&gt;0,FORECAST(V$7,S211:U211,S$7:U$7),0))</f>
        <v>109693.64426153526</v>
      </c>
      <c r="W211" s="47">
        <f>IF(W$7&lt;='Algorithms &amp; Assumptions'!$C$3,INDEX(PLHIV!$H$10:$AB$249,MATCH($B211&amp;"Peds",PLHIV!$F$10:$F$249,0),MATCH(W$7,PLHIV!$H$9:$AC$9,0)),IF(FORECAST(W$7,T211:V211,T$7:V$7)&gt;0,FORECAST(W$7,T211:V211,T$7:V$7),0))</f>
        <v>103537.57049228996</v>
      </c>
    </row>
    <row r="212" spans="2:23" x14ac:dyDescent="0.35">
      <c r="B212" s="17" t="str">
        <f>Countries!B85</f>
        <v>Myanmar</v>
      </c>
      <c r="C212" s="47">
        <f>IF(C$7&lt;='Algorithms &amp; Assumptions'!$C$3,INDEX(PLHIV!$H$10:$AB$249,MATCH($B212&amp;"Peds",PLHIV!$F$10:$F$249,0),MATCH(C$7,PLHIV!$H$9:$AC$9,0)),"N/A")</f>
        <v>7200</v>
      </c>
      <c r="D212" s="47">
        <f>IF(D$7&lt;='Algorithms &amp; Assumptions'!$C$3,INDEX(PLHIV!$H$10:$AB$249,MATCH($B212&amp;"Peds",PLHIV!$F$10:$F$249,0),MATCH(D$7,PLHIV!$H$9:$AC$9,0)),"N/A")</f>
        <v>7400</v>
      </c>
      <c r="E212" s="47">
        <f>IF(E$7&lt;='Algorithms &amp; Assumptions'!$C$3,INDEX(PLHIV!$H$10:$AB$249,MATCH($B212&amp;"Peds",PLHIV!$F$10:$F$249,0),MATCH(E$7,PLHIV!$H$9:$AC$9,0)),"N/A")</f>
        <v>7600</v>
      </c>
      <c r="F212" s="47">
        <f>IF(F$7&lt;='Algorithms &amp; Assumptions'!$C$3,INDEX(PLHIV!$H$10:$AB$249,MATCH($B212&amp;"Peds",PLHIV!$F$10:$F$249,0),MATCH(F$7,PLHIV!$H$9:$AC$9,0)),"N/A")</f>
        <v>7900</v>
      </c>
      <c r="G212" s="47">
        <f>IF(G$7&lt;='Algorithms &amp; Assumptions'!$C$3,INDEX(PLHIV!$H$10:$AB$249,MATCH($B212&amp;"Peds",PLHIV!$F$10:$F$249,0),MATCH(G$7,PLHIV!$H$9:$AC$9,0)),IF(FORECAST(G$7,D212:F212,D$7:F$7)&gt;0,FORECAST(G$7,D212:F212,D$7:F$7),0))</f>
        <v>8000</v>
      </c>
      <c r="H212" s="47">
        <f>IF(H$7&lt;='Algorithms &amp; Assumptions'!$C$3,INDEX(PLHIV!$H$10:$AB$249,MATCH($B212&amp;"Peds",PLHIV!$F$10:$F$249,0),MATCH(H$7,PLHIV!$H$9:$AC$9,0)),IF(FORECAST(H$7,E212:G212,E$7:G$7)&gt;0,FORECAST(H$7,E212:G212,E$7:G$7),0))</f>
        <v>8200</v>
      </c>
      <c r="I212" s="47">
        <f>IF(I$7&lt;='Algorithms &amp; Assumptions'!$C$3,INDEX(PLHIV!$H$10:$AB$249,MATCH($B212&amp;"Peds",PLHIV!$F$10:$F$249,0),MATCH(I$7,PLHIV!$H$9:$AC$9,0)),IF(FORECAST(I$7,F212:H212,F$7:H$7)&gt;0,FORECAST(I$7,F212:H212,F$7:H$7),0))</f>
        <v>8400</v>
      </c>
      <c r="J212" s="47">
        <f>IF(J$7&lt;='Algorithms &amp; Assumptions'!$C$3,INDEX(PLHIV!$H$10:$AB$249,MATCH($B212&amp;"Peds",PLHIV!$F$10:$F$249,0),MATCH(J$7,PLHIV!$H$9:$AC$9,0)),IF(FORECAST(J$7,G212:I212,G$7:I$7)&gt;0,FORECAST(J$7,G212:I212,G$7:I$7),0))</f>
        <v>8500</v>
      </c>
      <c r="K212" s="47">
        <f>IF(K$7&lt;='Algorithms &amp; Assumptions'!$C$3,INDEX(PLHIV!$H$10:$AB$249,MATCH($B212&amp;"Peds",PLHIV!$F$10:$F$249,0),MATCH(K$7,PLHIV!$H$9:$AC$9,0)),IF(FORECAST(K$7,H212:J212,H$7:J$7)&gt;0,FORECAST(K$7,H212:J212,H$7:J$7),0))</f>
        <v>8500</v>
      </c>
      <c r="L212" s="47">
        <f>IF(L$7&lt;='Algorithms &amp; Assumptions'!$C$3,INDEX(PLHIV!$H$10:$AB$249,MATCH($B212&amp;"Peds",PLHIV!$F$10:$F$249,0),MATCH(L$7,PLHIV!$H$9:$AC$9,0)),IF(FORECAST(L$7,I212:K212,I$7:K$7)&gt;0,FORECAST(L$7,I212:K212,I$7:K$7),0))</f>
        <v>8500</v>
      </c>
      <c r="M212" s="47">
        <f>IF(M$7&lt;='Algorithms &amp; Assumptions'!$C$3,INDEX(PLHIV!$H$10:$AB$249,MATCH($B212&amp;"Peds",PLHIV!$F$10:$F$249,0),MATCH(M$7,PLHIV!$H$9:$AC$9,0)),IF(FORECAST(M$7,J212:L212,J$7:L$7)&gt;0,FORECAST(M$7,J212:L212,J$7:L$7),0))</f>
        <v>8500</v>
      </c>
      <c r="N212" s="47">
        <f>IF(N$7&lt;='Algorithms &amp; Assumptions'!$C$3,INDEX(PLHIV!$H$10:$AB$249,MATCH($B212&amp;"Peds",PLHIV!$F$10:$F$249,0),MATCH(N$7,PLHIV!$H$9:$AC$9,0)),IF(FORECAST(N$7,K212:M212,K$7:M$7)&gt;0,FORECAST(N$7,K212:M212,K$7:M$7),0))</f>
        <v>8900</v>
      </c>
      <c r="O212" s="47">
        <f>IF(O$7&lt;='Algorithms &amp; Assumptions'!$C$3,INDEX(PLHIV!$H$10:$AB$249,MATCH($B212&amp;"Peds",PLHIV!$F$10:$F$249,0),MATCH(O$7,PLHIV!$H$9:$AC$9,0)),IF(FORECAST(O$7,L212:N212,L$7:N$7)&gt;0,FORECAST(O$7,L212:N212,L$7:N$7),0))</f>
        <v>8900</v>
      </c>
      <c r="P212" s="47">
        <f>IF(P$7&lt;='Algorithms &amp; Assumptions'!$C$3,INDEX(PLHIV!$H$10:$AB$249,MATCH($B212&amp;"Peds",PLHIV!$F$10:$F$249,0),MATCH(P$7,PLHIV!$H$9:$AC$9,0)),IF(FORECAST(P$7,M212:O212,M$7:O$7)&gt;0,FORECAST(P$7,M212:O212,M$7:O$7),0))</f>
        <v>9166.6666666666861</v>
      </c>
      <c r="Q212" s="47">
        <f>IF(Q$7&lt;='Algorithms &amp; Assumptions'!$C$3,INDEX(PLHIV!$H$10:$AB$249,MATCH($B212&amp;"Peds",PLHIV!$F$10:$F$249,0),MATCH(Q$7,PLHIV!$H$9:$AC$9,0)),IF(FORECAST(Q$7,N212:P212,N$7:P$7)&gt;0,FORECAST(Q$7,N212:P212,N$7:P$7),0))</f>
        <v>9255.5555555555911</v>
      </c>
      <c r="R212" s="47">
        <f>IF(R$7&lt;='Algorithms &amp; Assumptions'!$C$3,INDEX(PLHIV!$H$10:$AB$249,MATCH($B212&amp;"Peds",PLHIV!$F$10:$F$249,0),MATCH(R$7,PLHIV!$H$9:$AC$9,0)),IF(FORECAST(R$7,O212:Q212,O$7:Q$7)&gt;0,FORECAST(R$7,O212:Q212,O$7:Q$7),0))</f>
        <v>9462.9629629630363</v>
      </c>
      <c r="S212" s="47">
        <f>IF(S$7&lt;='Algorithms &amp; Assumptions'!$C$3,INDEX(PLHIV!$H$10:$AB$249,MATCH($B212&amp;"Peds",PLHIV!$F$10:$F$249,0),MATCH(S$7,PLHIV!$H$9:$AC$9,0)),IF(FORECAST(S$7,P212:R212,P$7:R$7)&gt;0,FORECAST(S$7,P212:R212,P$7:R$7),0))</f>
        <v>9591.3580246914644</v>
      </c>
      <c r="T212" s="47">
        <f>IF(T$7&lt;='Algorithms &amp; Assumptions'!$C$3,INDEX(PLHIV!$H$10:$AB$249,MATCH($B212&amp;"Peds",PLHIV!$F$10:$F$249,0),MATCH(T$7,PLHIV!$H$9:$AC$9,0)),IF(FORECAST(T$7,Q212:S212,Q$7:S$7)&gt;0,FORECAST(T$7,Q212:S212,Q$7:S$7),0))</f>
        <v>9772.4279835392954</v>
      </c>
      <c r="U212" s="47">
        <f>IF(U$7&lt;='Algorithms &amp; Assumptions'!$C$3,INDEX(PLHIV!$H$10:$AB$249,MATCH($B212&amp;"Peds",PLHIV!$F$10:$F$249,0),MATCH(U$7,PLHIV!$H$9:$AC$9,0)),IF(FORECAST(U$7,R212:T212,R$7:T$7)&gt;0,FORECAST(U$7,R212:T212,R$7:T$7),0))</f>
        <v>9918.3813443075051</v>
      </c>
      <c r="V212" s="47">
        <f>IF(V$7&lt;='Algorithms &amp; Assumptions'!$C$3,INDEX(PLHIV!$H$10:$AB$249,MATCH($B212&amp;"Peds",PLHIV!$F$10:$F$249,0),MATCH(V$7,PLHIV!$H$9:$AC$9,0)),IF(FORECAST(V$7,S212:U212,S$7:U$7)&gt;0,FORECAST(V$7,S212:U212,S$7:U$7),0))</f>
        <v>10087.74577046209</v>
      </c>
      <c r="W212" s="47">
        <f>IF(W$7&lt;='Algorithms &amp; Assumptions'!$C$3,INDEX(PLHIV!$H$10:$AB$249,MATCH($B212&amp;"Peds",PLHIV!$F$10:$F$249,0),MATCH(W$7,PLHIV!$H$9:$AC$9,0)),IF(FORECAST(W$7,T212:V212,T$7:V$7)&gt;0,FORECAST(W$7,T212:V212,T$7:V$7),0))</f>
        <v>10241.502819692425</v>
      </c>
    </row>
    <row r="213" spans="2:23" x14ac:dyDescent="0.35">
      <c r="B213" s="17" t="str">
        <f>Countries!B86</f>
        <v>Namibia</v>
      </c>
      <c r="C213" s="47">
        <f>IF(C$7&lt;='Algorithms &amp; Assumptions'!$C$3,INDEX(PLHIV!$H$10:$AB$249,MATCH($B213&amp;"Peds",PLHIV!$F$10:$F$249,0),MATCH(C$7,PLHIV!$H$9:$AC$9,0)),"N/A")</f>
        <v>16000</v>
      </c>
      <c r="D213" s="47">
        <f>IF(D$7&lt;='Algorithms &amp; Assumptions'!$C$3,INDEX(PLHIV!$H$10:$AB$249,MATCH($B213&amp;"Peds",PLHIV!$F$10:$F$249,0),MATCH(D$7,PLHIV!$H$9:$AC$9,0)),"N/A")</f>
        <v>16000</v>
      </c>
      <c r="E213" s="47">
        <f>IF(E$7&lt;='Algorithms &amp; Assumptions'!$C$3,INDEX(PLHIV!$H$10:$AB$249,MATCH($B213&amp;"Peds",PLHIV!$F$10:$F$249,0),MATCH(E$7,PLHIV!$H$9:$AC$9,0)),"N/A")</f>
        <v>16000</v>
      </c>
      <c r="F213" s="47">
        <f>IF(F$7&lt;='Algorithms &amp; Assumptions'!$C$3,INDEX(PLHIV!$H$10:$AB$249,MATCH($B213&amp;"Peds",PLHIV!$F$10:$F$249,0),MATCH(F$7,PLHIV!$H$9:$AC$9,0)),"N/A")</f>
        <v>15000</v>
      </c>
      <c r="G213" s="47">
        <f>IF(G$7&lt;='Algorithms &amp; Assumptions'!$C$3,INDEX(PLHIV!$H$10:$AB$249,MATCH($B213&amp;"Peds",PLHIV!$F$10:$F$249,0),MATCH(G$7,PLHIV!$H$9:$AC$9,0)),IF(FORECAST(G$7,D213:F213,D$7:F$7)&gt;0,FORECAST(G$7,D213:F213,D$7:F$7),0))</f>
        <v>15000</v>
      </c>
      <c r="H213" s="47">
        <f>IF(H$7&lt;='Algorithms &amp; Assumptions'!$C$3,INDEX(PLHIV!$H$10:$AB$249,MATCH($B213&amp;"Peds",PLHIV!$F$10:$F$249,0),MATCH(H$7,PLHIV!$H$9:$AC$9,0)),IF(FORECAST(H$7,E213:G213,E$7:G$7)&gt;0,FORECAST(H$7,E213:G213,E$7:G$7),0))</f>
        <v>14000</v>
      </c>
      <c r="I213" s="47">
        <f>IF(I$7&lt;='Algorithms &amp; Assumptions'!$C$3,INDEX(PLHIV!$H$10:$AB$249,MATCH($B213&amp;"Peds",PLHIV!$F$10:$F$249,0),MATCH(I$7,PLHIV!$H$9:$AC$9,0)),IF(FORECAST(I$7,F213:H213,F$7:H$7)&gt;0,FORECAST(I$7,F213:H213,F$7:H$7),0))</f>
        <v>13000</v>
      </c>
      <c r="J213" s="47">
        <f>IF(J$7&lt;='Algorithms &amp; Assumptions'!$C$3,INDEX(PLHIV!$H$10:$AB$249,MATCH($B213&amp;"Peds",PLHIV!$F$10:$F$249,0),MATCH(J$7,PLHIV!$H$9:$AC$9,0)),IF(FORECAST(J$7,G213:I213,G$7:I$7)&gt;0,FORECAST(J$7,G213:I213,G$7:I$7),0))</f>
        <v>12000</v>
      </c>
      <c r="K213" s="47">
        <f>IF(K$7&lt;='Algorithms &amp; Assumptions'!$C$3,INDEX(PLHIV!$H$10:$AB$249,MATCH($B213&amp;"Peds",PLHIV!$F$10:$F$249,0),MATCH(K$7,PLHIV!$H$9:$AC$9,0)),IF(FORECAST(K$7,H213:J213,H$7:J$7)&gt;0,FORECAST(K$7,H213:J213,H$7:J$7),0))</f>
        <v>11000</v>
      </c>
      <c r="L213" s="47">
        <f>IF(L$7&lt;='Algorithms &amp; Assumptions'!$C$3,INDEX(PLHIV!$H$10:$AB$249,MATCH($B213&amp;"Peds",PLHIV!$F$10:$F$249,0),MATCH(L$7,PLHIV!$H$9:$AC$9,0)),IF(FORECAST(L$7,I213:K213,I$7:K$7)&gt;0,FORECAST(L$7,I213:K213,I$7:K$7),0))</f>
        <v>9600</v>
      </c>
      <c r="M213" s="47">
        <f>IF(M$7&lt;='Algorithms &amp; Assumptions'!$C$3,INDEX(PLHIV!$H$10:$AB$249,MATCH($B213&amp;"Peds",PLHIV!$F$10:$F$249,0),MATCH(M$7,PLHIV!$H$9:$AC$9,0)),IF(FORECAST(M$7,J213:L213,J$7:L$7)&gt;0,FORECAST(M$7,J213:L213,J$7:L$7),0))</f>
        <v>8800</v>
      </c>
      <c r="N213" s="47">
        <f>IF(N$7&lt;='Algorithms &amp; Assumptions'!$C$3,INDEX(PLHIV!$H$10:$AB$249,MATCH($B213&amp;"Peds",PLHIV!$F$10:$F$249,0),MATCH(N$7,PLHIV!$H$9:$AC$9,0)),IF(FORECAST(N$7,K213:M213,K$7:M$7)&gt;0,FORECAST(N$7,K213:M213,K$7:M$7),0))</f>
        <v>8000</v>
      </c>
      <c r="O213" s="47">
        <f>IF(O$7&lt;='Algorithms &amp; Assumptions'!$C$3,INDEX(PLHIV!$H$10:$AB$249,MATCH($B213&amp;"Peds",PLHIV!$F$10:$F$249,0),MATCH(O$7,PLHIV!$H$9:$AC$9,0)),IF(FORECAST(O$7,L213:N213,L$7:N$7)&gt;0,FORECAST(O$7,L213:N213,L$7:N$7),0))</f>
        <v>7200</v>
      </c>
      <c r="P213" s="47">
        <f>IF(P$7&lt;='Algorithms &amp; Assumptions'!$C$3,INDEX(PLHIV!$H$10:$AB$249,MATCH($B213&amp;"Peds",PLHIV!$F$10:$F$249,0),MATCH(P$7,PLHIV!$H$9:$AC$9,0)),IF(FORECAST(P$7,M213:O213,M$7:O$7)&gt;0,FORECAST(P$7,M213:O213,M$7:O$7),0))</f>
        <v>6400</v>
      </c>
      <c r="Q213" s="47">
        <f>IF(Q$7&lt;='Algorithms &amp; Assumptions'!$C$3,INDEX(PLHIV!$H$10:$AB$249,MATCH($B213&amp;"Peds",PLHIV!$F$10:$F$249,0),MATCH(Q$7,PLHIV!$H$9:$AC$9,0)),IF(FORECAST(Q$7,N213:P213,N$7:P$7)&gt;0,FORECAST(Q$7,N213:P213,N$7:P$7),0))</f>
        <v>5600</v>
      </c>
      <c r="R213" s="47">
        <f>IF(R$7&lt;='Algorithms &amp; Assumptions'!$C$3,INDEX(PLHIV!$H$10:$AB$249,MATCH($B213&amp;"Peds",PLHIV!$F$10:$F$249,0),MATCH(R$7,PLHIV!$H$9:$AC$9,0)),IF(FORECAST(R$7,O213:Q213,O$7:Q$7)&gt;0,FORECAST(R$7,O213:Q213,O$7:Q$7),0))</f>
        <v>4800</v>
      </c>
      <c r="S213" s="47">
        <f>IF(S$7&lt;='Algorithms &amp; Assumptions'!$C$3,INDEX(PLHIV!$H$10:$AB$249,MATCH($B213&amp;"Peds",PLHIV!$F$10:$F$249,0),MATCH(S$7,PLHIV!$H$9:$AC$9,0)),IF(FORECAST(S$7,P213:R213,P$7:R$7)&gt;0,FORECAST(S$7,P213:R213,P$7:R$7),0))</f>
        <v>4000</v>
      </c>
      <c r="T213" s="47">
        <f>IF(T$7&lt;='Algorithms &amp; Assumptions'!$C$3,INDEX(PLHIV!$H$10:$AB$249,MATCH($B213&amp;"Peds",PLHIV!$F$10:$F$249,0),MATCH(T$7,PLHIV!$H$9:$AC$9,0)),IF(FORECAST(T$7,Q213:S213,Q$7:S$7)&gt;0,FORECAST(T$7,Q213:S213,Q$7:S$7),0))</f>
        <v>3200</v>
      </c>
      <c r="U213" s="47">
        <f>IF(U$7&lt;='Algorithms &amp; Assumptions'!$C$3,INDEX(PLHIV!$H$10:$AB$249,MATCH($B213&amp;"Peds",PLHIV!$F$10:$F$249,0),MATCH(U$7,PLHIV!$H$9:$AC$9,0)),IF(FORECAST(U$7,R213:T213,R$7:T$7)&gt;0,FORECAST(U$7,R213:T213,R$7:T$7),0))</f>
        <v>2400</v>
      </c>
      <c r="V213" s="47">
        <f>IF(V$7&lt;='Algorithms &amp; Assumptions'!$C$3,INDEX(PLHIV!$H$10:$AB$249,MATCH($B213&amp;"Peds",PLHIV!$F$10:$F$249,0),MATCH(V$7,PLHIV!$H$9:$AC$9,0)),IF(FORECAST(V$7,S213:U213,S$7:U$7)&gt;0,FORECAST(V$7,S213:U213,S$7:U$7),0))</f>
        <v>1600</v>
      </c>
      <c r="W213" s="47">
        <f>IF(W$7&lt;='Algorithms &amp; Assumptions'!$C$3,INDEX(PLHIV!$H$10:$AB$249,MATCH($B213&amp;"Peds",PLHIV!$F$10:$F$249,0),MATCH(W$7,PLHIV!$H$9:$AC$9,0)),IF(FORECAST(W$7,T213:V213,T$7:V$7)&gt;0,FORECAST(W$7,T213:V213,T$7:V$7),0))</f>
        <v>800</v>
      </c>
    </row>
    <row r="214" spans="2:23" x14ac:dyDescent="0.35">
      <c r="B214" s="17" t="str">
        <f>Countries!B87</f>
        <v>Nepal</v>
      </c>
      <c r="C214" s="47">
        <f>IF(C$7&lt;='Algorithms &amp; Assumptions'!$C$3,INDEX(PLHIV!$H$10:$AB$249,MATCH($B214&amp;"Peds",PLHIV!$F$10:$F$249,0),MATCH(C$7,PLHIV!$H$9:$AC$9,0)),"N/A")</f>
        <v>1500</v>
      </c>
      <c r="D214" s="47">
        <f>IF(D$7&lt;='Algorithms &amp; Assumptions'!$C$3,INDEX(PLHIV!$H$10:$AB$249,MATCH($B214&amp;"Peds",PLHIV!$F$10:$F$249,0),MATCH(D$7,PLHIV!$H$9:$AC$9,0)),"N/A")</f>
        <v>1500</v>
      </c>
      <c r="E214" s="47">
        <f>IF(E$7&lt;='Algorithms &amp; Assumptions'!$C$3,INDEX(PLHIV!$H$10:$AB$249,MATCH($B214&amp;"Peds",PLHIV!$F$10:$F$249,0),MATCH(E$7,PLHIV!$H$9:$AC$9,0)),"N/A")</f>
        <v>1500</v>
      </c>
      <c r="F214" s="47">
        <f>IF(F$7&lt;='Algorithms &amp; Assumptions'!$C$3,INDEX(PLHIV!$H$10:$AB$249,MATCH($B214&amp;"Peds",PLHIV!$F$10:$F$249,0),MATCH(F$7,PLHIV!$H$9:$AC$9,0)),"N/A")</f>
        <v>1600</v>
      </c>
      <c r="G214" s="47">
        <f>IF(G$7&lt;='Algorithms &amp; Assumptions'!$C$3,INDEX(PLHIV!$H$10:$AB$249,MATCH($B214&amp;"Peds",PLHIV!$F$10:$F$249,0),MATCH(G$7,PLHIV!$H$9:$AC$9,0)),IF(FORECAST(G$7,D214:F214,D$7:F$7)&gt;0,FORECAST(G$7,D214:F214,D$7:F$7),0))</f>
        <v>1500</v>
      </c>
      <c r="H214" s="47">
        <f>IF(H$7&lt;='Algorithms &amp; Assumptions'!$C$3,INDEX(PLHIV!$H$10:$AB$249,MATCH($B214&amp;"Peds",PLHIV!$F$10:$F$249,0),MATCH(H$7,PLHIV!$H$9:$AC$9,0)),IF(FORECAST(H$7,E214:G214,E$7:G$7)&gt;0,FORECAST(H$7,E214:G214,E$7:G$7),0))</f>
        <v>1500</v>
      </c>
      <c r="I214" s="47">
        <f>IF(I$7&lt;='Algorithms &amp; Assumptions'!$C$3,INDEX(PLHIV!$H$10:$AB$249,MATCH($B214&amp;"Peds",PLHIV!$F$10:$F$249,0),MATCH(I$7,PLHIV!$H$9:$AC$9,0)),IF(FORECAST(I$7,F214:H214,F$7:H$7)&gt;0,FORECAST(I$7,F214:H214,F$7:H$7),0))</f>
        <v>1500</v>
      </c>
      <c r="J214" s="47">
        <f>IF(J$7&lt;='Algorithms &amp; Assumptions'!$C$3,INDEX(PLHIV!$H$10:$AB$249,MATCH($B214&amp;"Peds",PLHIV!$F$10:$F$249,0),MATCH(J$7,PLHIV!$H$9:$AC$9,0)),IF(FORECAST(J$7,G214:I214,G$7:I$7)&gt;0,FORECAST(J$7,G214:I214,G$7:I$7),0))</f>
        <v>1500</v>
      </c>
      <c r="K214" s="47">
        <f>IF(K$7&lt;='Algorithms &amp; Assumptions'!$C$3,INDEX(PLHIV!$H$10:$AB$249,MATCH($B214&amp;"Peds",PLHIV!$F$10:$F$249,0),MATCH(K$7,PLHIV!$H$9:$AC$9,0)),IF(FORECAST(K$7,H214:J214,H$7:J$7)&gt;0,FORECAST(K$7,H214:J214,H$7:J$7),0))</f>
        <v>1400</v>
      </c>
      <c r="L214" s="47">
        <f>IF(L$7&lt;='Algorithms &amp; Assumptions'!$C$3,INDEX(PLHIV!$H$10:$AB$249,MATCH($B214&amp;"Peds",PLHIV!$F$10:$F$249,0),MATCH(L$7,PLHIV!$H$9:$AC$9,0)),IF(FORECAST(L$7,I214:K214,I$7:K$7)&gt;0,FORECAST(L$7,I214:K214,I$7:K$7),0))</f>
        <v>1400</v>
      </c>
      <c r="M214" s="47">
        <f>IF(M$7&lt;='Algorithms &amp; Assumptions'!$C$3,INDEX(PLHIV!$H$10:$AB$249,MATCH($B214&amp;"Peds",PLHIV!$F$10:$F$249,0),MATCH(M$7,PLHIV!$H$9:$AC$9,0)),IF(FORECAST(M$7,J214:L214,J$7:L$7)&gt;0,FORECAST(M$7,J214:L214,J$7:L$7),0))</f>
        <v>1300</v>
      </c>
      <c r="N214" s="47">
        <f>IF(N$7&lt;='Algorithms &amp; Assumptions'!$C$3,INDEX(PLHIV!$H$10:$AB$249,MATCH($B214&amp;"Peds",PLHIV!$F$10:$F$249,0),MATCH(N$7,PLHIV!$H$9:$AC$9,0)),IF(FORECAST(N$7,K214:M214,K$7:M$7)&gt;0,FORECAST(N$7,K214:M214,K$7:M$7),0))</f>
        <v>1300</v>
      </c>
      <c r="O214" s="47">
        <f>IF(O$7&lt;='Algorithms &amp; Assumptions'!$C$3,INDEX(PLHIV!$H$10:$AB$249,MATCH($B214&amp;"Peds",PLHIV!$F$10:$F$249,0),MATCH(O$7,PLHIV!$H$9:$AC$9,0)),IF(FORECAST(O$7,L214:N214,L$7:N$7)&gt;0,FORECAST(O$7,L214:N214,L$7:N$7),0))</f>
        <v>1200</v>
      </c>
      <c r="P214" s="47">
        <f>IF(P$7&lt;='Algorithms &amp; Assumptions'!$C$3,INDEX(PLHIV!$H$10:$AB$249,MATCH($B214&amp;"Peds",PLHIV!$F$10:$F$249,0),MATCH(P$7,PLHIV!$H$9:$AC$9,0)),IF(FORECAST(P$7,M214:O214,M$7:O$7)&gt;0,FORECAST(P$7,M214:O214,M$7:O$7),0))</f>
        <v>1166.6666666666715</v>
      </c>
      <c r="Q214" s="47">
        <f>IF(Q$7&lt;='Algorithms &amp; Assumptions'!$C$3,INDEX(PLHIV!$H$10:$AB$249,MATCH($B214&amp;"Peds",PLHIV!$F$10:$F$249,0),MATCH(Q$7,PLHIV!$H$9:$AC$9,0)),IF(FORECAST(Q$7,N214:P214,N$7:P$7)&gt;0,FORECAST(Q$7,N214:P214,N$7:P$7),0))</f>
        <v>1088.8888888889051</v>
      </c>
      <c r="R214" s="47">
        <f>IF(R$7&lt;='Algorithms &amp; Assumptions'!$C$3,INDEX(PLHIV!$H$10:$AB$249,MATCH($B214&amp;"Peds",PLHIV!$F$10:$F$249,0),MATCH(R$7,PLHIV!$H$9:$AC$9,0)),IF(FORECAST(R$7,O214:Q214,O$7:Q$7)&gt;0,FORECAST(R$7,O214:Q214,O$7:Q$7),0))</f>
        <v>1040.7407407407591</v>
      </c>
      <c r="S214" s="47">
        <f>IF(S$7&lt;='Algorithms &amp; Assumptions'!$C$3,INDEX(PLHIV!$H$10:$AB$249,MATCH($B214&amp;"Peds",PLHIV!$F$10:$F$249,0),MATCH(S$7,PLHIV!$H$9:$AC$9,0)),IF(FORECAST(S$7,P214:R214,P$7:R$7)&gt;0,FORECAST(S$7,P214:R214,P$7:R$7),0))</f>
        <v>972.83950617286609</v>
      </c>
      <c r="T214" s="47">
        <f>IF(T$7&lt;='Algorithms &amp; Assumptions'!$C$3,INDEX(PLHIV!$H$10:$AB$249,MATCH($B214&amp;"Peds",PLHIV!$F$10:$F$249,0),MATCH(T$7,PLHIV!$H$9:$AC$9,0)),IF(FORECAST(T$7,Q214:S214,Q$7:S$7)&gt;0,FORECAST(T$7,Q214:S214,Q$7:S$7),0))</f>
        <v>918.10699588480929</v>
      </c>
      <c r="U214" s="47">
        <f>IF(U$7&lt;='Algorithms &amp; Assumptions'!$C$3,INDEX(PLHIV!$H$10:$AB$249,MATCH($B214&amp;"Peds",PLHIV!$F$10:$F$249,0),MATCH(U$7,PLHIV!$H$9:$AC$9,0)),IF(FORECAST(U$7,R214:T214,R$7:T$7)&gt;0,FORECAST(U$7,R214:T214,R$7:T$7),0))</f>
        <v>854.59533607686171</v>
      </c>
      <c r="V214" s="47">
        <f>IF(V$7&lt;='Algorithms &amp; Assumptions'!$C$3,INDEX(PLHIV!$H$10:$AB$249,MATCH($B214&amp;"Peds",PLHIV!$F$10:$F$249,0),MATCH(V$7,PLHIV!$H$9:$AC$9,0)),IF(FORECAST(V$7,S214:U214,S$7:U$7)&gt;0,FORECAST(V$7,S214:U214,S$7:U$7),0))</f>
        <v>796.93644261550799</v>
      </c>
      <c r="W214" s="47">
        <f>IF(W$7&lt;='Algorithms &amp; Assumptions'!$C$3,INDEX(PLHIV!$H$10:$AB$249,MATCH($B214&amp;"Peds",PLHIV!$F$10:$F$249,0),MATCH(W$7,PLHIV!$H$9:$AC$9,0)),IF(FORECAST(W$7,T214:V214,T$7:V$7)&gt;0,FORECAST(W$7,T214:V214,T$7:V$7),0))</f>
        <v>735.37570492309169</v>
      </c>
    </row>
    <row r="215" spans="2:23" x14ac:dyDescent="0.35">
      <c r="B215" s="17" t="str">
        <f>Countries!B88</f>
        <v>Nicaragua</v>
      </c>
      <c r="C215" s="47">
        <f>IF(C$7&lt;='Algorithms &amp; Assumptions'!$C$3,INDEX(PLHIV!$H$10:$AB$249,MATCH($B215&amp;"Peds",PLHIV!$F$10:$F$249,0),MATCH(C$7,PLHIV!$H$9:$AC$9,0)),"N/A")</f>
        <v>500</v>
      </c>
      <c r="D215" s="47">
        <f>IF(D$7&lt;='Algorithms &amp; Assumptions'!$C$3,INDEX(PLHIV!$H$10:$AB$249,MATCH($B215&amp;"Peds",PLHIV!$F$10:$F$249,0),MATCH(D$7,PLHIV!$H$9:$AC$9,0)),"N/A")</f>
        <v>500</v>
      </c>
      <c r="E215" s="47">
        <f>IF(E$7&lt;='Algorithms &amp; Assumptions'!$C$3,INDEX(PLHIV!$H$10:$AB$249,MATCH($B215&amp;"Peds",PLHIV!$F$10:$F$249,0),MATCH(E$7,PLHIV!$H$9:$AC$9,0)),"N/A")</f>
        <v>500</v>
      </c>
      <c r="F215" s="47">
        <f>IF(F$7&lt;='Algorithms &amp; Assumptions'!$C$3,INDEX(PLHIV!$H$10:$AB$249,MATCH($B215&amp;"Peds",PLHIV!$F$10:$F$249,0),MATCH(F$7,PLHIV!$H$9:$AC$9,0)),"N/A")</f>
        <v>500</v>
      </c>
      <c r="G215" s="47">
        <f>IF(G$7&lt;='Algorithms &amp; Assumptions'!$C$3,INDEX(PLHIV!$H$10:$AB$249,MATCH($B215&amp;"Peds",PLHIV!$F$10:$F$249,0),MATCH(G$7,PLHIV!$H$9:$AC$9,0)),IF(FORECAST(G$7,D215:F215,D$7:F$7)&gt;0,FORECAST(G$7,D215:F215,D$7:F$7),0))</f>
        <v>500</v>
      </c>
      <c r="H215" s="47">
        <f>IF(H$7&lt;='Algorithms &amp; Assumptions'!$C$3,INDEX(PLHIV!$H$10:$AB$249,MATCH($B215&amp;"Peds",PLHIV!$F$10:$F$249,0),MATCH(H$7,PLHIV!$H$9:$AC$9,0)),IF(FORECAST(H$7,E215:G215,E$7:G$7)&gt;0,FORECAST(H$7,E215:G215,E$7:G$7),0))</f>
        <v>500</v>
      </c>
      <c r="I215" s="47">
        <f>IF(I$7&lt;='Algorithms &amp; Assumptions'!$C$3,INDEX(PLHIV!$H$10:$AB$249,MATCH($B215&amp;"Peds",PLHIV!$F$10:$F$249,0),MATCH(I$7,PLHIV!$H$9:$AC$9,0)),IF(FORECAST(I$7,F215:H215,F$7:H$7)&gt;0,FORECAST(I$7,F215:H215,F$7:H$7),0))</f>
        <v>500</v>
      </c>
      <c r="J215" s="47">
        <f>IF(J$7&lt;='Algorithms &amp; Assumptions'!$C$3,INDEX(PLHIV!$H$10:$AB$249,MATCH($B215&amp;"Peds",PLHIV!$F$10:$F$249,0),MATCH(J$7,PLHIV!$H$9:$AC$9,0)),IF(FORECAST(J$7,G215:I215,G$7:I$7)&gt;0,FORECAST(J$7,G215:I215,G$7:I$7),0))</f>
        <v>500</v>
      </c>
      <c r="K215" s="47">
        <f>IF(K$7&lt;='Algorithms &amp; Assumptions'!$C$3,INDEX(PLHIV!$H$10:$AB$249,MATCH($B215&amp;"Peds",PLHIV!$F$10:$F$249,0),MATCH(K$7,PLHIV!$H$9:$AC$9,0)),IF(FORECAST(K$7,H215:J215,H$7:J$7)&gt;0,FORECAST(K$7,H215:J215,H$7:J$7),0))</f>
        <v>500</v>
      </c>
      <c r="L215" s="47">
        <f>IF(L$7&lt;='Algorithms &amp; Assumptions'!$C$3,INDEX(PLHIV!$H$10:$AB$249,MATCH($B215&amp;"Peds",PLHIV!$F$10:$F$249,0),MATCH(L$7,PLHIV!$H$9:$AC$9,0)),IF(FORECAST(L$7,I215:K215,I$7:K$7)&gt;0,FORECAST(L$7,I215:K215,I$7:K$7),0))</f>
        <v>500</v>
      </c>
      <c r="M215" s="47">
        <f>IF(M$7&lt;='Algorithms &amp; Assumptions'!$C$3,INDEX(PLHIV!$H$10:$AB$249,MATCH($B215&amp;"Peds",PLHIV!$F$10:$F$249,0),MATCH(M$7,PLHIV!$H$9:$AC$9,0)),IF(FORECAST(M$7,J215:L215,J$7:L$7)&gt;0,FORECAST(M$7,J215:L215,J$7:L$7),0))</f>
        <v>500</v>
      </c>
      <c r="N215" s="47">
        <f>IF(N$7&lt;='Algorithms &amp; Assumptions'!$C$3,INDEX(PLHIV!$H$10:$AB$249,MATCH($B215&amp;"Peds",PLHIV!$F$10:$F$249,0),MATCH(N$7,PLHIV!$H$9:$AC$9,0)),IF(FORECAST(N$7,K215:M215,K$7:M$7)&gt;0,FORECAST(N$7,K215:M215,K$7:M$7),0))</f>
        <v>200</v>
      </c>
      <c r="O215" s="47">
        <f>IF(O$7&lt;='Algorithms &amp; Assumptions'!$C$3,INDEX(PLHIV!$H$10:$AB$249,MATCH($B215&amp;"Peds",PLHIV!$F$10:$F$249,0),MATCH(O$7,PLHIV!$H$9:$AC$9,0)),IF(FORECAST(O$7,L215:N215,L$7:N$7)&gt;0,FORECAST(O$7,L215:N215,L$7:N$7),0))</f>
        <v>200</v>
      </c>
      <c r="P215" s="47">
        <f>IF(P$7&lt;='Algorithms &amp; Assumptions'!$C$3,INDEX(PLHIV!$H$10:$AB$249,MATCH($B215&amp;"Peds",PLHIV!$F$10:$F$249,0),MATCH(P$7,PLHIV!$H$9:$AC$9,0)),IF(FORECAST(P$7,M215:O215,M$7:O$7)&gt;0,FORECAST(P$7,M215:O215,M$7:O$7),0))</f>
        <v>0</v>
      </c>
      <c r="Q215" s="47">
        <f>IF(Q$7&lt;='Algorithms &amp; Assumptions'!$C$3,INDEX(PLHIV!$H$10:$AB$249,MATCH($B215&amp;"Peds",PLHIV!$F$10:$F$249,0),MATCH(Q$7,PLHIV!$H$9:$AC$9,0)),IF(FORECAST(Q$7,N215:P215,N$7:P$7)&gt;0,FORECAST(Q$7,N215:P215,N$7:P$7),0))</f>
        <v>0</v>
      </c>
      <c r="R215" s="47">
        <f>IF(R$7&lt;='Algorithms &amp; Assumptions'!$C$3,INDEX(PLHIV!$H$10:$AB$249,MATCH($B215&amp;"Peds",PLHIV!$F$10:$F$249,0),MATCH(R$7,PLHIV!$H$9:$AC$9,0)),IF(FORECAST(R$7,O215:Q215,O$7:Q$7)&gt;0,FORECAST(R$7,O215:Q215,O$7:Q$7),0))</f>
        <v>0</v>
      </c>
      <c r="S215" s="47">
        <f>IF(S$7&lt;='Algorithms &amp; Assumptions'!$C$3,INDEX(PLHIV!$H$10:$AB$249,MATCH($B215&amp;"Peds",PLHIV!$F$10:$F$249,0),MATCH(S$7,PLHIV!$H$9:$AC$9,0)),IF(FORECAST(S$7,P215:R215,P$7:R$7)&gt;0,FORECAST(S$7,P215:R215,P$7:R$7),0))</f>
        <v>0</v>
      </c>
      <c r="T215" s="47">
        <f>IF(T$7&lt;='Algorithms &amp; Assumptions'!$C$3,INDEX(PLHIV!$H$10:$AB$249,MATCH($B215&amp;"Peds",PLHIV!$F$10:$F$249,0),MATCH(T$7,PLHIV!$H$9:$AC$9,0)),IF(FORECAST(T$7,Q215:S215,Q$7:S$7)&gt;0,FORECAST(T$7,Q215:S215,Q$7:S$7),0))</f>
        <v>0</v>
      </c>
      <c r="U215" s="47">
        <f>IF(U$7&lt;='Algorithms &amp; Assumptions'!$C$3,INDEX(PLHIV!$H$10:$AB$249,MATCH($B215&amp;"Peds",PLHIV!$F$10:$F$249,0),MATCH(U$7,PLHIV!$H$9:$AC$9,0)),IF(FORECAST(U$7,R215:T215,R$7:T$7)&gt;0,FORECAST(U$7,R215:T215,R$7:T$7),0))</f>
        <v>0</v>
      </c>
      <c r="V215" s="47">
        <f>IF(V$7&lt;='Algorithms &amp; Assumptions'!$C$3,INDEX(PLHIV!$H$10:$AB$249,MATCH($B215&amp;"Peds",PLHIV!$F$10:$F$249,0),MATCH(V$7,PLHIV!$H$9:$AC$9,0)),IF(FORECAST(V$7,S215:U215,S$7:U$7)&gt;0,FORECAST(V$7,S215:U215,S$7:U$7),0))</f>
        <v>0</v>
      </c>
      <c r="W215" s="47">
        <f>IF(W$7&lt;='Algorithms &amp; Assumptions'!$C$3,INDEX(PLHIV!$H$10:$AB$249,MATCH($B215&amp;"Peds",PLHIV!$F$10:$F$249,0),MATCH(W$7,PLHIV!$H$9:$AC$9,0)),IF(FORECAST(W$7,T215:V215,T$7:V$7)&gt;0,FORECAST(W$7,T215:V215,T$7:V$7),0))</f>
        <v>0</v>
      </c>
    </row>
    <row r="216" spans="2:23" x14ac:dyDescent="0.35">
      <c r="B216" s="17" t="str">
        <f>Countries!B89</f>
        <v>Niger</v>
      </c>
      <c r="C216" s="47">
        <f>IF(C$7&lt;='Algorithms &amp; Assumptions'!$C$3,INDEX(PLHIV!$H$10:$AB$249,MATCH($B216&amp;"Peds",PLHIV!$F$10:$F$249,0),MATCH(C$7,PLHIV!$H$9:$AC$9,0)),"N/A")</f>
        <v>7000</v>
      </c>
      <c r="D216" s="47">
        <f>IF(D$7&lt;='Algorithms &amp; Assumptions'!$C$3,INDEX(PLHIV!$H$10:$AB$249,MATCH($B216&amp;"Peds",PLHIV!$F$10:$F$249,0),MATCH(D$7,PLHIV!$H$9:$AC$9,0)),"N/A")</f>
        <v>6500</v>
      </c>
      <c r="E216" s="47">
        <f>IF(E$7&lt;='Algorithms &amp; Assumptions'!$C$3,INDEX(PLHIV!$H$10:$AB$249,MATCH($B216&amp;"Peds",PLHIV!$F$10:$F$249,0),MATCH(E$7,PLHIV!$H$9:$AC$9,0)),"N/A")</f>
        <v>6100</v>
      </c>
      <c r="F216" s="47">
        <f>IF(F$7&lt;='Algorithms &amp; Assumptions'!$C$3,INDEX(PLHIV!$H$10:$AB$249,MATCH($B216&amp;"Peds",PLHIV!$F$10:$F$249,0),MATCH(F$7,PLHIV!$H$9:$AC$9,0)),"N/A")</f>
        <v>5700</v>
      </c>
      <c r="G216" s="47">
        <f>IF(G$7&lt;='Algorithms &amp; Assumptions'!$C$3,INDEX(PLHIV!$H$10:$AB$249,MATCH($B216&amp;"Peds",PLHIV!$F$10:$F$249,0),MATCH(G$7,PLHIV!$H$9:$AC$9,0)),IF(FORECAST(G$7,D216:F216,D$7:F$7)&gt;0,FORECAST(G$7,D216:F216,D$7:F$7),0))</f>
        <v>5200</v>
      </c>
      <c r="H216" s="47">
        <f>IF(H$7&lt;='Algorithms &amp; Assumptions'!$C$3,INDEX(PLHIV!$H$10:$AB$249,MATCH($B216&amp;"Peds",PLHIV!$F$10:$F$249,0),MATCH(H$7,PLHIV!$H$9:$AC$9,0)),IF(FORECAST(H$7,E216:G216,E$7:G$7)&gt;0,FORECAST(H$7,E216:G216,E$7:G$7),0))</f>
        <v>4900</v>
      </c>
      <c r="I216" s="47">
        <f>IF(I$7&lt;='Algorithms &amp; Assumptions'!$C$3,INDEX(PLHIV!$H$10:$AB$249,MATCH($B216&amp;"Peds",PLHIV!$F$10:$F$249,0),MATCH(I$7,PLHIV!$H$9:$AC$9,0)),IF(FORECAST(I$7,F216:H216,F$7:H$7)&gt;0,FORECAST(I$7,F216:H216,F$7:H$7),0))</f>
        <v>4500</v>
      </c>
      <c r="J216" s="47">
        <f>IF(J$7&lt;='Algorithms &amp; Assumptions'!$C$3,INDEX(PLHIV!$H$10:$AB$249,MATCH($B216&amp;"Peds",PLHIV!$F$10:$F$249,0),MATCH(J$7,PLHIV!$H$9:$AC$9,0)),IF(FORECAST(J$7,G216:I216,G$7:I$7)&gt;0,FORECAST(J$7,G216:I216,G$7:I$7),0))</f>
        <v>4300</v>
      </c>
      <c r="K216" s="47">
        <f>IF(K$7&lt;='Algorithms &amp; Assumptions'!$C$3,INDEX(PLHIV!$H$10:$AB$249,MATCH($B216&amp;"Peds",PLHIV!$F$10:$F$249,0),MATCH(K$7,PLHIV!$H$9:$AC$9,0)),IF(FORECAST(K$7,H216:J216,H$7:J$7)&gt;0,FORECAST(K$7,H216:J216,H$7:J$7),0))</f>
        <v>4100</v>
      </c>
      <c r="L216" s="47">
        <f>IF(L$7&lt;='Algorithms &amp; Assumptions'!$C$3,INDEX(PLHIV!$H$10:$AB$249,MATCH($B216&amp;"Peds",PLHIV!$F$10:$F$249,0),MATCH(L$7,PLHIV!$H$9:$AC$9,0)),IF(FORECAST(L$7,I216:K216,I$7:K$7)&gt;0,FORECAST(L$7,I216:K216,I$7:K$7),0))</f>
        <v>4100</v>
      </c>
      <c r="M216" s="47">
        <f>IF(M$7&lt;='Algorithms &amp; Assumptions'!$C$3,INDEX(PLHIV!$H$10:$AB$249,MATCH($B216&amp;"Peds",PLHIV!$F$10:$F$249,0),MATCH(M$7,PLHIV!$H$9:$AC$9,0)),IF(FORECAST(M$7,J216:L216,J$7:L$7)&gt;0,FORECAST(M$7,J216:L216,J$7:L$7),0))</f>
        <v>4000</v>
      </c>
      <c r="N216" s="47">
        <f>IF(N$7&lt;='Algorithms &amp; Assumptions'!$C$3,INDEX(PLHIV!$H$10:$AB$249,MATCH($B216&amp;"Peds",PLHIV!$F$10:$F$249,0),MATCH(N$7,PLHIV!$H$9:$AC$9,0)),IF(FORECAST(N$7,K216:M216,K$7:M$7)&gt;0,FORECAST(N$7,K216:M216,K$7:M$7),0))</f>
        <v>3900</v>
      </c>
      <c r="O216" s="47">
        <f>IF(O$7&lt;='Algorithms &amp; Assumptions'!$C$3,INDEX(PLHIV!$H$10:$AB$249,MATCH($B216&amp;"Peds",PLHIV!$F$10:$F$249,0),MATCH(O$7,PLHIV!$H$9:$AC$9,0)),IF(FORECAST(O$7,L216:N216,L$7:N$7)&gt;0,FORECAST(O$7,L216:N216,L$7:N$7),0))</f>
        <v>3800</v>
      </c>
      <c r="P216" s="47">
        <f>IF(P$7&lt;='Algorithms &amp; Assumptions'!$C$3,INDEX(PLHIV!$H$10:$AB$249,MATCH($B216&amp;"Peds",PLHIV!$F$10:$F$249,0),MATCH(P$7,PLHIV!$H$9:$AC$9,0)),IF(FORECAST(P$7,M216:O216,M$7:O$7)&gt;0,FORECAST(P$7,M216:O216,M$7:O$7),0))</f>
        <v>3700</v>
      </c>
      <c r="Q216" s="47">
        <f>IF(Q$7&lt;='Algorithms &amp; Assumptions'!$C$3,INDEX(PLHIV!$H$10:$AB$249,MATCH($B216&amp;"Peds",PLHIV!$F$10:$F$249,0),MATCH(Q$7,PLHIV!$H$9:$AC$9,0)),IF(FORECAST(Q$7,N216:P216,N$7:P$7)&gt;0,FORECAST(Q$7,N216:P216,N$7:P$7),0))</f>
        <v>3600</v>
      </c>
      <c r="R216" s="47">
        <f>IF(R$7&lt;='Algorithms &amp; Assumptions'!$C$3,INDEX(PLHIV!$H$10:$AB$249,MATCH($B216&amp;"Peds",PLHIV!$F$10:$F$249,0),MATCH(R$7,PLHIV!$H$9:$AC$9,0)),IF(FORECAST(R$7,O216:Q216,O$7:Q$7)&gt;0,FORECAST(R$7,O216:Q216,O$7:Q$7),0))</f>
        <v>3500</v>
      </c>
      <c r="S216" s="47">
        <f>IF(S$7&lt;='Algorithms &amp; Assumptions'!$C$3,INDEX(PLHIV!$H$10:$AB$249,MATCH($B216&amp;"Peds",PLHIV!$F$10:$F$249,0),MATCH(S$7,PLHIV!$H$9:$AC$9,0)),IF(FORECAST(S$7,P216:R216,P$7:R$7)&gt;0,FORECAST(S$7,P216:R216,P$7:R$7),0))</f>
        <v>3400</v>
      </c>
      <c r="T216" s="47">
        <f>IF(T$7&lt;='Algorithms &amp; Assumptions'!$C$3,INDEX(PLHIV!$H$10:$AB$249,MATCH($B216&amp;"Peds",PLHIV!$F$10:$F$249,0),MATCH(T$7,PLHIV!$H$9:$AC$9,0)),IF(FORECAST(T$7,Q216:S216,Q$7:S$7)&gt;0,FORECAST(T$7,Q216:S216,Q$7:S$7),0))</f>
        <v>3300</v>
      </c>
      <c r="U216" s="47">
        <f>IF(U$7&lt;='Algorithms &amp; Assumptions'!$C$3,INDEX(PLHIV!$H$10:$AB$249,MATCH($B216&amp;"Peds",PLHIV!$F$10:$F$249,0),MATCH(U$7,PLHIV!$H$9:$AC$9,0)),IF(FORECAST(U$7,R216:T216,R$7:T$7)&gt;0,FORECAST(U$7,R216:T216,R$7:T$7),0))</f>
        <v>3200</v>
      </c>
      <c r="V216" s="47">
        <f>IF(V$7&lt;='Algorithms &amp; Assumptions'!$C$3,INDEX(PLHIV!$H$10:$AB$249,MATCH($B216&amp;"Peds",PLHIV!$F$10:$F$249,0),MATCH(V$7,PLHIV!$H$9:$AC$9,0)),IF(FORECAST(V$7,S216:U216,S$7:U$7)&gt;0,FORECAST(V$7,S216:U216,S$7:U$7),0))</f>
        <v>3100</v>
      </c>
      <c r="W216" s="47">
        <f>IF(W$7&lt;='Algorithms &amp; Assumptions'!$C$3,INDEX(PLHIV!$H$10:$AB$249,MATCH($B216&amp;"Peds",PLHIV!$F$10:$F$249,0),MATCH(W$7,PLHIV!$H$9:$AC$9,0)),IF(FORECAST(W$7,T216:V216,T$7:V$7)&gt;0,FORECAST(W$7,T216:V216,T$7:V$7),0))</f>
        <v>3000</v>
      </c>
    </row>
    <row r="217" spans="2:23" x14ac:dyDescent="0.35">
      <c r="B217" s="17" t="str">
        <f>Countries!B90</f>
        <v>Nigeria</v>
      </c>
      <c r="C217" s="47">
        <f>IF(C$7&lt;='Algorithms &amp; Assumptions'!$C$3,INDEX(PLHIV!$H$10:$AB$249,MATCH($B217&amp;"Peds",PLHIV!$F$10:$F$249,0),MATCH(C$7,PLHIV!$H$9:$AC$9,0)),"N/A")</f>
        <v>210000</v>
      </c>
      <c r="D217" s="47">
        <f>IF(D$7&lt;='Algorithms &amp; Assumptions'!$C$3,INDEX(PLHIV!$H$10:$AB$249,MATCH($B217&amp;"Peds",PLHIV!$F$10:$F$249,0),MATCH(D$7,PLHIV!$H$9:$AC$9,0)),"N/A")</f>
        <v>210000</v>
      </c>
      <c r="E217" s="47">
        <f>IF(E$7&lt;='Algorithms &amp; Assumptions'!$C$3,INDEX(PLHIV!$H$10:$AB$249,MATCH($B217&amp;"Peds",PLHIV!$F$10:$F$249,0),MATCH(E$7,PLHIV!$H$9:$AC$9,0)),"N/A")</f>
        <v>200000</v>
      </c>
      <c r="F217" s="47">
        <f>IF(F$7&lt;='Algorithms &amp; Assumptions'!$C$3,INDEX(PLHIV!$H$10:$AB$249,MATCH($B217&amp;"Peds",PLHIV!$F$10:$F$249,0),MATCH(F$7,PLHIV!$H$9:$AC$9,0)),"N/A")</f>
        <v>200000</v>
      </c>
      <c r="G217" s="47">
        <f>IF(G$7&lt;='Algorithms &amp; Assumptions'!$C$3,INDEX(PLHIV!$H$10:$AB$249,MATCH($B217&amp;"Peds",PLHIV!$F$10:$F$249,0),MATCH(G$7,PLHIV!$H$9:$AC$9,0)),IF(FORECAST(G$7,D217:F217,D$7:F$7)&gt;0,FORECAST(G$7,D217:F217,D$7:F$7),0))</f>
        <v>190000</v>
      </c>
      <c r="H217" s="47">
        <f>IF(H$7&lt;='Algorithms &amp; Assumptions'!$C$3,INDEX(PLHIV!$H$10:$AB$249,MATCH($B217&amp;"Peds",PLHIV!$F$10:$F$249,0),MATCH(H$7,PLHIV!$H$9:$AC$9,0)),IF(FORECAST(H$7,E217:G217,E$7:G$7)&gt;0,FORECAST(H$7,E217:G217,E$7:G$7),0))</f>
        <v>180000</v>
      </c>
      <c r="I217" s="47">
        <f>IF(I$7&lt;='Algorithms &amp; Assumptions'!$C$3,INDEX(PLHIV!$H$10:$AB$249,MATCH($B217&amp;"Peds",PLHIV!$F$10:$F$249,0),MATCH(I$7,PLHIV!$H$9:$AC$9,0)),IF(FORECAST(I$7,F217:H217,F$7:H$7)&gt;0,FORECAST(I$7,F217:H217,F$7:H$7),0))</f>
        <v>180000</v>
      </c>
      <c r="J217" s="47">
        <f>IF(J$7&lt;='Algorithms &amp; Assumptions'!$C$3,INDEX(PLHIV!$H$10:$AB$249,MATCH($B217&amp;"Peds",PLHIV!$F$10:$F$249,0),MATCH(J$7,PLHIV!$H$9:$AC$9,0)),IF(FORECAST(J$7,G217:I217,G$7:I$7)&gt;0,FORECAST(J$7,G217:I217,G$7:I$7),0))</f>
        <v>180000</v>
      </c>
      <c r="K217" s="47">
        <f>IF(K$7&lt;='Algorithms &amp; Assumptions'!$C$3,INDEX(PLHIV!$H$10:$AB$249,MATCH($B217&amp;"Peds",PLHIV!$F$10:$F$249,0),MATCH(K$7,PLHIV!$H$9:$AC$9,0)),IF(FORECAST(K$7,H217:J217,H$7:J$7)&gt;0,FORECAST(K$7,H217:J217,H$7:J$7),0))</f>
        <v>180000</v>
      </c>
      <c r="L217" s="47">
        <f>IF(L$7&lt;='Algorithms &amp; Assumptions'!$C$3,INDEX(PLHIV!$H$10:$AB$249,MATCH($B217&amp;"Peds",PLHIV!$F$10:$F$249,0),MATCH(L$7,PLHIV!$H$9:$AC$9,0)),IF(FORECAST(L$7,I217:K217,I$7:K$7)&gt;0,FORECAST(L$7,I217:K217,I$7:K$7),0))</f>
        <v>180000</v>
      </c>
      <c r="M217" s="47">
        <f>IF(M$7&lt;='Algorithms &amp; Assumptions'!$C$3,INDEX(PLHIV!$H$10:$AB$249,MATCH($B217&amp;"Peds",PLHIV!$F$10:$F$249,0),MATCH(M$7,PLHIV!$H$9:$AC$9,0)),IF(FORECAST(M$7,J217:L217,J$7:L$7)&gt;0,FORECAST(M$7,J217:L217,J$7:L$7),0))</f>
        <v>180000</v>
      </c>
      <c r="N217" s="47">
        <f>IF(N$7&lt;='Algorithms &amp; Assumptions'!$C$3,INDEX(PLHIV!$H$10:$AB$249,MATCH($B217&amp;"Peds",PLHIV!$F$10:$F$249,0),MATCH(N$7,PLHIV!$H$9:$AC$9,0)),IF(FORECAST(N$7,K217:M217,K$7:M$7)&gt;0,FORECAST(N$7,K217:M217,K$7:M$7),0))</f>
        <v>170000</v>
      </c>
      <c r="O217" s="47">
        <f>IF(O$7&lt;='Algorithms &amp; Assumptions'!$C$3,INDEX(PLHIV!$H$10:$AB$249,MATCH($B217&amp;"Peds",PLHIV!$F$10:$F$249,0),MATCH(O$7,PLHIV!$H$9:$AC$9,0)),IF(FORECAST(O$7,L217:N217,L$7:N$7)&gt;0,FORECAST(O$7,L217:N217,L$7:N$7),0))</f>
        <v>166666.66666666605</v>
      </c>
      <c r="P217" s="47">
        <f>IF(P$7&lt;='Algorithms &amp; Assumptions'!$C$3,INDEX(PLHIV!$H$10:$AB$249,MATCH($B217&amp;"Peds",PLHIV!$F$10:$F$249,0),MATCH(P$7,PLHIV!$H$9:$AC$9,0)),IF(FORECAST(P$7,M217:O217,M$7:O$7)&gt;0,FORECAST(P$7,M217:O217,M$7:O$7),0))</f>
        <v>158888.88888888992</v>
      </c>
      <c r="Q217" s="47">
        <f>IF(Q$7&lt;='Algorithms &amp; Assumptions'!$C$3,INDEX(PLHIV!$H$10:$AB$249,MATCH($B217&amp;"Peds",PLHIV!$F$10:$F$249,0),MATCH(Q$7,PLHIV!$H$9:$AC$9,0)),IF(FORECAST(Q$7,N217:P217,N$7:P$7)&gt;0,FORECAST(Q$7,N217:P217,N$7:P$7),0))</f>
        <v>154074.07407407463</v>
      </c>
      <c r="R217" s="47">
        <f>IF(R$7&lt;='Algorithms &amp; Assumptions'!$C$3,INDEX(PLHIV!$H$10:$AB$249,MATCH($B217&amp;"Peds",PLHIV!$F$10:$F$249,0),MATCH(R$7,PLHIV!$H$9:$AC$9,0)),IF(FORECAST(R$7,O217:Q217,O$7:Q$7)&gt;0,FORECAST(R$7,O217:Q217,O$7:Q$7),0))</f>
        <v>147283.95061728731</v>
      </c>
      <c r="S217" s="47">
        <f>IF(S$7&lt;='Algorithms &amp; Assumptions'!$C$3,INDEX(PLHIV!$H$10:$AB$249,MATCH($B217&amp;"Peds",PLHIV!$F$10:$F$249,0),MATCH(S$7,PLHIV!$H$9:$AC$9,0)),IF(FORECAST(S$7,P217:R217,P$7:R$7)&gt;0,FORECAST(S$7,P217:R217,P$7:R$7),0))</f>
        <v>141810.69958848134</v>
      </c>
      <c r="T217" s="47">
        <f>IF(T$7&lt;='Algorithms &amp; Assumptions'!$C$3,INDEX(PLHIV!$H$10:$AB$249,MATCH($B217&amp;"Peds",PLHIV!$F$10:$F$249,0),MATCH(T$7,PLHIV!$H$9:$AC$9,0)),IF(FORECAST(T$7,Q217:S217,Q$7:S$7)&gt;0,FORECAST(T$7,Q217:S217,Q$7:S$7),0))</f>
        <v>135459.5336076878</v>
      </c>
      <c r="U217" s="47">
        <f>IF(U$7&lt;='Algorithms &amp; Assumptions'!$C$3,INDEX(PLHIV!$H$10:$AB$249,MATCH($B217&amp;"Peds",PLHIV!$F$10:$F$249,0),MATCH(U$7,PLHIV!$H$9:$AC$9,0)),IF(FORECAST(U$7,R217:T217,R$7:T$7)&gt;0,FORECAST(U$7,R217:T217,R$7:T$7),0))</f>
        <v>129693.64426155202</v>
      </c>
      <c r="V217" s="47">
        <f>IF(V$7&lt;='Algorithms &amp; Assumptions'!$C$3,INDEX(PLHIV!$H$10:$AB$249,MATCH($B217&amp;"Peds",PLHIV!$F$10:$F$249,0),MATCH(V$7,PLHIV!$H$9:$AC$9,0)),IF(FORECAST(V$7,S217:U217,S$7:U$7)&gt;0,FORECAST(V$7,S217:U217,S$7:U$7),0))</f>
        <v>123537.57049230859</v>
      </c>
      <c r="W217" s="47">
        <f>IF(W$7&lt;='Algorithms &amp; Assumptions'!$C$3,INDEX(PLHIV!$H$10:$AB$249,MATCH($B217&amp;"Peds",PLHIV!$F$10:$F$249,0),MATCH(W$7,PLHIV!$H$9:$AC$9,0)),IF(FORECAST(W$7,T217:V217,T$7:V$7)&gt;0,FORECAST(W$7,T217:V217,T$7:V$7),0))</f>
        <v>117641.61967180297</v>
      </c>
    </row>
    <row r="218" spans="2:23" x14ac:dyDescent="0.35">
      <c r="B218" s="17" t="str">
        <f>Countries!B91</f>
        <v>Pakistan</v>
      </c>
      <c r="C218" s="47">
        <f>IF(C$7&lt;='Algorithms &amp; Assumptions'!$C$3,INDEX(PLHIV!$H$10:$AB$249,MATCH($B218&amp;"Peds",PLHIV!$F$10:$F$249,0),MATCH(C$7,PLHIV!$H$9:$AC$9,0)),"N/A")</f>
        <v>1000</v>
      </c>
      <c r="D218" s="47">
        <f>IF(D$7&lt;='Algorithms &amp; Assumptions'!$C$3,INDEX(PLHIV!$H$10:$AB$249,MATCH($B218&amp;"Peds",PLHIV!$F$10:$F$249,0),MATCH(D$7,PLHIV!$H$9:$AC$9,0)),"N/A")</f>
        <v>1100</v>
      </c>
      <c r="E218" s="47">
        <f>IF(E$7&lt;='Algorithms &amp; Assumptions'!$C$3,INDEX(PLHIV!$H$10:$AB$249,MATCH($B218&amp;"Peds",PLHIV!$F$10:$F$249,0),MATCH(E$7,PLHIV!$H$9:$AC$9,0)),"N/A")</f>
        <v>1400</v>
      </c>
      <c r="F218" s="47">
        <f>IF(F$7&lt;='Algorithms &amp; Assumptions'!$C$3,INDEX(PLHIV!$H$10:$AB$249,MATCH($B218&amp;"Peds",PLHIV!$F$10:$F$249,0),MATCH(F$7,PLHIV!$H$9:$AC$9,0)),"N/A")</f>
        <v>1700</v>
      </c>
      <c r="G218" s="47">
        <f>IF(G$7&lt;='Algorithms &amp; Assumptions'!$C$3,INDEX(PLHIV!$H$10:$AB$249,MATCH($B218&amp;"Peds",PLHIV!$F$10:$F$249,0),MATCH(G$7,PLHIV!$H$9:$AC$9,0)),IF(FORECAST(G$7,D218:F218,D$7:F$7)&gt;0,FORECAST(G$7,D218:F218,D$7:F$7),0))</f>
        <v>2000</v>
      </c>
      <c r="H218" s="47">
        <f>IF(H$7&lt;='Algorithms &amp; Assumptions'!$C$3,INDEX(PLHIV!$H$10:$AB$249,MATCH($B218&amp;"Peds",PLHIV!$F$10:$F$249,0),MATCH(H$7,PLHIV!$H$9:$AC$9,0)),IF(FORECAST(H$7,E218:G218,E$7:G$7)&gt;0,FORECAST(H$7,E218:G218,E$7:G$7),0))</f>
        <v>2400</v>
      </c>
      <c r="I218" s="47">
        <f>IF(I$7&lt;='Algorithms &amp; Assumptions'!$C$3,INDEX(PLHIV!$H$10:$AB$249,MATCH($B218&amp;"Peds",PLHIV!$F$10:$F$249,0),MATCH(I$7,PLHIV!$H$9:$AC$9,0)),IF(FORECAST(I$7,F218:H218,F$7:H$7)&gt;0,FORECAST(I$7,F218:H218,F$7:H$7),0))</f>
        <v>2800</v>
      </c>
      <c r="J218" s="47">
        <f>IF(J$7&lt;='Algorithms &amp; Assumptions'!$C$3,INDEX(PLHIV!$H$10:$AB$249,MATCH($B218&amp;"Peds",PLHIV!$F$10:$F$249,0),MATCH(J$7,PLHIV!$H$9:$AC$9,0)),IF(FORECAST(J$7,G218:I218,G$7:I$7)&gt;0,FORECAST(J$7,G218:I218,G$7:I$7),0))</f>
        <v>3200</v>
      </c>
      <c r="K218" s="47">
        <f>IF(K$7&lt;='Algorithms &amp; Assumptions'!$C$3,INDEX(PLHIV!$H$10:$AB$249,MATCH($B218&amp;"Peds",PLHIV!$F$10:$F$249,0),MATCH(K$7,PLHIV!$H$9:$AC$9,0)),IF(FORECAST(K$7,H218:J218,H$7:J$7)&gt;0,FORECAST(K$7,H218:J218,H$7:J$7),0))</f>
        <v>3600</v>
      </c>
      <c r="L218" s="47">
        <f>IF(L$7&lt;='Algorithms &amp; Assumptions'!$C$3,INDEX(PLHIV!$H$10:$AB$249,MATCH($B218&amp;"Peds",PLHIV!$F$10:$F$249,0),MATCH(L$7,PLHIV!$H$9:$AC$9,0)),IF(FORECAST(L$7,I218:K218,I$7:K$7)&gt;0,FORECAST(L$7,I218:K218,I$7:K$7),0))</f>
        <v>4900</v>
      </c>
      <c r="M218" s="47">
        <f>IF(M$7&lt;='Algorithms &amp; Assumptions'!$C$3,INDEX(PLHIV!$H$10:$AB$249,MATCH($B218&amp;"Peds",PLHIV!$F$10:$F$249,0),MATCH(M$7,PLHIV!$H$9:$AC$9,0)),IF(FORECAST(M$7,J218:L218,J$7:L$7)&gt;0,FORECAST(M$7,J218:L218,J$7:L$7),0))</f>
        <v>5800</v>
      </c>
      <c r="N218" s="47">
        <f>IF(N$7&lt;='Algorithms &amp; Assumptions'!$C$3,INDEX(PLHIV!$H$10:$AB$249,MATCH($B218&amp;"Peds",PLHIV!$F$10:$F$249,0),MATCH(N$7,PLHIV!$H$9:$AC$9,0)),IF(FORECAST(N$7,K218:M218,K$7:M$7)&gt;0,FORECAST(N$7,K218:M218,K$7:M$7),0))</f>
        <v>6200</v>
      </c>
      <c r="O218" s="47">
        <f>IF(O$7&lt;='Algorithms &amp; Assumptions'!$C$3,INDEX(PLHIV!$H$10:$AB$249,MATCH($B218&amp;"Peds",PLHIV!$F$10:$F$249,0),MATCH(O$7,PLHIV!$H$9:$AC$9,0)),IF(FORECAST(O$7,L218:N218,L$7:N$7)&gt;0,FORECAST(O$7,L218:N218,L$7:N$7),0))</f>
        <v>6700</v>
      </c>
      <c r="P218" s="47">
        <f>IF(P$7&lt;='Algorithms &amp; Assumptions'!$C$3,INDEX(PLHIV!$H$10:$AB$249,MATCH($B218&amp;"Peds",PLHIV!$F$10:$F$249,0),MATCH(P$7,PLHIV!$H$9:$AC$9,0)),IF(FORECAST(P$7,M218:O218,M$7:O$7)&gt;0,FORECAST(P$7,M218:O218,M$7:O$7),0))</f>
        <v>7133.3333333333721</v>
      </c>
      <c r="Q218" s="47">
        <f>IF(Q$7&lt;='Algorithms &amp; Assumptions'!$C$3,INDEX(PLHIV!$H$10:$AB$249,MATCH($B218&amp;"Peds",PLHIV!$F$10:$F$249,0),MATCH(Q$7,PLHIV!$H$9:$AC$9,0)),IF(FORECAST(Q$7,N218:P218,N$7:P$7)&gt;0,FORECAST(Q$7,N218:P218,N$7:P$7),0))</f>
        <v>7611.111111111124</v>
      </c>
      <c r="R218" s="47">
        <f>IF(R$7&lt;='Algorithms &amp; Assumptions'!$C$3,INDEX(PLHIV!$H$10:$AB$249,MATCH($B218&amp;"Peds",PLHIV!$F$10:$F$249,0),MATCH(R$7,PLHIV!$H$9:$AC$9,0)),IF(FORECAST(R$7,O218:Q218,O$7:Q$7)&gt;0,FORECAST(R$7,O218:Q218,O$7:Q$7),0))</f>
        <v>8059.2592592592118</v>
      </c>
      <c r="S218" s="47">
        <f>IF(S$7&lt;='Algorithms &amp; Assumptions'!$C$3,INDEX(PLHIV!$H$10:$AB$249,MATCH($B218&amp;"Peds",PLHIV!$F$10:$F$249,0),MATCH(S$7,PLHIV!$H$9:$AC$9,0)),IF(FORECAST(S$7,P218:R218,P$7:R$7)&gt;0,FORECAST(S$7,P218:R218,P$7:R$7),0))</f>
        <v>8527.1604938270757</v>
      </c>
      <c r="T218" s="47">
        <f>IF(T$7&lt;='Algorithms &amp; Assumptions'!$C$3,INDEX(PLHIV!$H$10:$AB$249,MATCH($B218&amp;"Peds",PLHIV!$F$10:$F$249,0),MATCH(T$7,PLHIV!$H$9:$AC$9,0)),IF(FORECAST(T$7,Q218:S218,Q$7:S$7)&gt;0,FORECAST(T$7,Q218:S218,Q$7:S$7),0))</f>
        <v>8981.8930041150888</v>
      </c>
      <c r="U218" s="47">
        <f>IF(U$7&lt;='Algorithms &amp; Assumptions'!$C$3,INDEX(PLHIV!$H$10:$AB$249,MATCH($B218&amp;"Peds",PLHIV!$F$10:$F$249,0),MATCH(U$7,PLHIV!$H$9:$AC$9,0)),IF(FORECAST(U$7,R218:T218,R$7:T$7)&gt;0,FORECAST(U$7,R218:T218,R$7:T$7),0))</f>
        <v>9445.4046639229637</v>
      </c>
      <c r="V218" s="47">
        <f>IF(V$7&lt;='Algorithms &amp; Assumptions'!$C$3,INDEX(PLHIV!$H$10:$AB$249,MATCH($B218&amp;"Peds",PLHIV!$F$10:$F$249,0),MATCH(V$7,PLHIV!$H$9:$AC$9,0)),IF(FORECAST(V$7,S218:U218,S$7:U$7)&gt;0,FORECAST(V$7,S218:U218,S$7:U$7),0))</f>
        <v>9903.0635573841864</v>
      </c>
      <c r="W218" s="47">
        <f>IF(W$7&lt;='Algorithms &amp; Assumptions'!$C$3,INDEX(PLHIV!$H$10:$AB$249,MATCH($B218&amp;"Peds",PLHIV!$F$10:$F$249,0),MATCH(W$7,PLHIV!$H$9:$AC$9,0)),IF(FORECAST(W$7,T218:V218,T$7:V$7)&gt;0,FORECAST(W$7,T218:V218,T$7:V$7),0))</f>
        <v>10364.624295076472</v>
      </c>
    </row>
    <row r="219" spans="2:23" x14ac:dyDescent="0.35">
      <c r="B219" s="17" t="str">
        <f>Countries!B92</f>
        <v>Papua New Guinea</v>
      </c>
      <c r="C219" s="47">
        <f>IF(C$7&lt;='Algorithms &amp; Assumptions'!$C$3,INDEX(PLHIV!$H$10:$AB$249,MATCH($B219&amp;"Peds",PLHIV!$F$10:$F$249,0),MATCH(C$7,PLHIV!$H$9:$AC$9,0)),"N/A")</f>
        <v>3100</v>
      </c>
      <c r="D219" s="47">
        <f>IF(D$7&lt;='Algorithms &amp; Assumptions'!$C$3,INDEX(PLHIV!$H$10:$AB$249,MATCH($B219&amp;"Peds",PLHIV!$F$10:$F$249,0),MATCH(D$7,PLHIV!$H$9:$AC$9,0)),"N/A")</f>
        <v>3300</v>
      </c>
      <c r="E219" s="47">
        <f>IF(E$7&lt;='Algorithms &amp; Assumptions'!$C$3,INDEX(PLHIV!$H$10:$AB$249,MATCH($B219&amp;"Peds",PLHIV!$F$10:$F$249,0),MATCH(E$7,PLHIV!$H$9:$AC$9,0)),"N/A")</f>
        <v>3400</v>
      </c>
      <c r="F219" s="47">
        <f>IF(F$7&lt;='Algorithms &amp; Assumptions'!$C$3,INDEX(PLHIV!$H$10:$AB$249,MATCH($B219&amp;"Peds",PLHIV!$F$10:$F$249,0),MATCH(F$7,PLHIV!$H$9:$AC$9,0)),"N/A")</f>
        <v>3500</v>
      </c>
      <c r="G219" s="47">
        <f>IF(G$7&lt;='Algorithms &amp; Assumptions'!$C$3,INDEX(PLHIV!$H$10:$AB$249,MATCH($B219&amp;"Peds",PLHIV!$F$10:$F$249,0),MATCH(G$7,PLHIV!$H$9:$AC$9,0)),IF(FORECAST(G$7,D219:F219,D$7:F$7)&gt;0,FORECAST(G$7,D219:F219,D$7:F$7),0))</f>
        <v>3600</v>
      </c>
      <c r="H219" s="47">
        <f>IF(H$7&lt;='Algorithms &amp; Assumptions'!$C$3,INDEX(PLHIV!$H$10:$AB$249,MATCH($B219&amp;"Peds",PLHIV!$F$10:$F$249,0),MATCH(H$7,PLHIV!$H$9:$AC$9,0)),IF(FORECAST(H$7,E219:G219,E$7:G$7)&gt;0,FORECAST(H$7,E219:G219,E$7:G$7),0))</f>
        <v>3700</v>
      </c>
      <c r="I219" s="47">
        <f>IF(I$7&lt;='Algorithms &amp; Assumptions'!$C$3,INDEX(PLHIV!$H$10:$AB$249,MATCH($B219&amp;"Peds",PLHIV!$F$10:$F$249,0),MATCH(I$7,PLHIV!$H$9:$AC$9,0)),IF(FORECAST(I$7,F219:H219,F$7:H$7)&gt;0,FORECAST(I$7,F219:H219,F$7:H$7),0))</f>
        <v>3800</v>
      </c>
      <c r="J219" s="47">
        <f>IF(J$7&lt;='Algorithms &amp; Assumptions'!$C$3,INDEX(PLHIV!$H$10:$AB$249,MATCH($B219&amp;"Peds",PLHIV!$F$10:$F$249,0),MATCH(J$7,PLHIV!$H$9:$AC$9,0)),IF(FORECAST(J$7,G219:I219,G$7:I$7)&gt;0,FORECAST(J$7,G219:I219,G$7:I$7),0))</f>
        <v>3900</v>
      </c>
      <c r="K219" s="47">
        <f>IF(K$7&lt;='Algorithms &amp; Assumptions'!$C$3,INDEX(PLHIV!$H$10:$AB$249,MATCH($B219&amp;"Peds",PLHIV!$F$10:$F$249,0),MATCH(K$7,PLHIV!$H$9:$AC$9,0)),IF(FORECAST(K$7,H219:J219,H$7:J$7)&gt;0,FORECAST(K$7,H219:J219,H$7:J$7),0))</f>
        <v>4000</v>
      </c>
      <c r="L219" s="47">
        <f>IF(L$7&lt;='Algorithms &amp; Assumptions'!$C$3,INDEX(PLHIV!$H$10:$AB$249,MATCH($B219&amp;"Peds",PLHIV!$F$10:$F$249,0),MATCH(L$7,PLHIV!$H$9:$AC$9,0)),IF(FORECAST(L$7,I219:K219,I$7:K$7)&gt;0,FORECAST(L$7,I219:K219,I$7:K$7),0))</f>
        <v>4000</v>
      </c>
      <c r="M219" s="47">
        <f>IF(M$7&lt;='Algorithms &amp; Assumptions'!$C$3,INDEX(PLHIV!$H$10:$AB$249,MATCH($B219&amp;"Peds",PLHIV!$F$10:$F$249,0),MATCH(M$7,PLHIV!$H$9:$AC$9,0)),IF(FORECAST(M$7,J219:L219,J$7:L$7)&gt;0,FORECAST(M$7,J219:L219,J$7:L$7),0))</f>
        <v>4200</v>
      </c>
      <c r="N219" s="47">
        <f>IF(N$7&lt;='Algorithms &amp; Assumptions'!$C$3,INDEX(PLHIV!$H$10:$AB$249,MATCH($B219&amp;"Peds",PLHIV!$F$10:$F$249,0),MATCH(N$7,PLHIV!$H$9:$AC$9,0)),IF(FORECAST(N$7,K219:M219,K$7:M$7)&gt;0,FORECAST(N$7,K219:M219,K$7:M$7),0))</f>
        <v>4300</v>
      </c>
      <c r="O219" s="47">
        <f>IF(O$7&lt;='Algorithms &amp; Assumptions'!$C$3,INDEX(PLHIV!$H$10:$AB$249,MATCH($B219&amp;"Peds",PLHIV!$F$10:$F$249,0),MATCH(O$7,PLHIV!$H$9:$AC$9,0)),IF(FORECAST(O$7,L219:N219,L$7:N$7)&gt;0,FORECAST(O$7,L219:N219,L$7:N$7),0))</f>
        <v>4400</v>
      </c>
      <c r="P219" s="47">
        <f>IF(P$7&lt;='Algorithms &amp; Assumptions'!$C$3,INDEX(PLHIV!$H$10:$AB$249,MATCH($B219&amp;"Peds",PLHIV!$F$10:$F$249,0),MATCH(P$7,PLHIV!$H$9:$AC$9,0)),IF(FORECAST(P$7,M219:O219,M$7:O$7)&gt;0,FORECAST(P$7,M219:O219,M$7:O$7),0))</f>
        <v>4500</v>
      </c>
      <c r="Q219" s="47">
        <f>IF(Q$7&lt;='Algorithms &amp; Assumptions'!$C$3,INDEX(PLHIV!$H$10:$AB$249,MATCH($B219&amp;"Peds",PLHIV!$F$10:$F$249,0),MATCH(Q$7,PLHIV!$H$9:$AC$9,0)),IF(FORECAST(Q$7,N219:P219,N$7:P$7)&gt;0,FORECAST(Q$7,N219:P219,N$7:P$7),0))</f>
        <v>4600</v>
      </c>
      <c r="R219" s="47">
        <f>IF(R$7&lt;='Algorithms &amp; Assumptions'!$C$3,INDEX(PLHIV!$H$10:$AB$249,MATCH($B219&amp;"Peds",PLHIV!$F$10:$F$249,0),MATCH(R$7,PLHIV!$H$9:$AC$9,0)),IF(FORECAST(R$7,O219:Q219,O$7:Q$7)&gt;0,FORECAST(R$7,O219:Q219,O$7:Q$7),0))</f>
        <v>4700</v>
      </c>
      <c r="S219" s="47">
        <f>IF(S$7&lt;='Algorithms &amp; Assumptions'!$C$3,INDEX(PLHIV!$H$10:$AB$249,MATCH($B219&amp;"Peds",PLHIV!$F$10:$F$249,0),MATCH(S$7,PLHIV!$H$9:$AC$9,0)),IF(FORECAST(S$7,P219:R219,P$7:R$7)&gt;0,FORECAST(S$7,P219:R219,P$7:R$7),0))</f>
        <v>4800</v>
      </c>
      <c r="T219" s="47">
        <f>IF(T$7&lt;='Algorithms &amp; Assumptions'!$C$3,INDEX(PLHIV!$H$10:$AB$249,MATCH($B219&amp;"Peds",PLHIV!$F$10:$F$249,0),MATCH(T$7,PLHIV!$H$9:$AC$9,0)),IF(FORECAST(T$7,Q219:S219,Q$7:S$7)&gt;0,FORECAST(T$7,Q219:S219,Q$7:S$7),0))</f>
        <v>4900</v>
      </c>
      <c r="U219" s="47">
        <f>IF(U$7&lt;='Algorithms &amp; Assumptions'!$C$3,INDEX(PLHIV!$H$10:$AB$249,MATCH($B219&amp;"Peds",PLHIV!$F$10:$F$249,0),MATCH(U$7,PLHIV!$H$9:$AC$9,0)),IF(FORECAST(U$7,R219:T219,R$7:T$7)&gt;0,FORECAST(U$7,R219:T219,R$7:T$7),0))</f>
        <v>5000</v>
      </c>
      <c r="V219" s="47">
        <f>IF(V$7&lt;='Algorithms &amp; Assumptions'!$C$3,INDEX(PLHIV!$H$10:$AB$249,MATCH($B219&amp;"Peds",PLHIV!$F$10:$F$249,0),MATCH(V$7,PLHIV!$H$9:$AC$9,0)),IF(FORECAST(V$7,S219:U219,S$7:U$7)&gt;0,FORECAST(V$7,S219:U219,S$7:U$7),0))</f>
        <v>5100</v>
      </c>
      <c r="W219" s="47">
        <f>IF(W$7&lt;='Algorithms &amp; Assumptions'!$C$3,INDEX(PLHIV!$H$10:$AB$249,MATCH($B219&amp;"Peds",PLHIV!$F$10:$F$249,0),MATCH(W$7,PLHIV!$H$9:$AC$9,0)),IF(FORECAST(W$7,T219:V219,T$7:V$7)&gt;0,FORECAST(W$7,T219:V219,T$7:V$7),0))</f>
        <v>5200</v>
      </c>
    </row>
    <row r="220" spans="2:23" x14ac:dyDescent="0.35">
      <c r="B220" s="17" t="str">
        <f>Countries!B93</f>
        <v>Paraguay</v>
      </c>
      <c r="C220" s="47">
        <f>IF(C$7&lt;='Algorithms &amp; Assumptions'!$C$3,INDEX(PLHIV!$H$10:$AB$249,MATCH($B220&amp;"Peds",PLHIV!$F$10:$F$249,0),MATCH(C$7,PLHIV!$H$9:$AC$9,0)),"N/A")</f>
        <v>0</v>
      </c>
      <c r="D220" s="47">
        <f>IF(D$7&lt;='Algorithms &amp; Assumptions'!$C$3,INDEX(PLHIV!$H$10:$AB$249,MATCH($B220&amp;"Peds",PLHIV!$F$10:$F$249,0),MATCH(D$7,PLHIV!$H$9:$AC$9,0)),"N/A")</f>
        <v>0</v>
      </c>
      <c r="E220" s="47">
        <f>IF(E$7&lt;='Algorithms &amp; Assumptions'!$C$3,INDEX(PLHIV!$H$10:$AB$249,MATCH($B220&amp;"Peds",PLHIV!$F$10:$F$249,0),MATCH(E$7,PLHIV!$H$9:$AC$9,0)),"N/A")</f>
        <v>0</v>
      </c>
      <c r="F220" s="47">
        <f>IF(F$7&lt;='Algorithms &amp; Assumptions'!$C$3,INDEX(PLHIV!$H$10:$AB$249,MATCH($B220&amp;"Peds",PLHIV!$F$10:$F$249,0),MATCH(F$7,PLHIV!$H$9:$AC$9,0)),"N/A")</f>
        <v>0</v>
      </c>
      <c r="G220" s="47">
        <f>IF(G$7&lt;='Algorithms &amp; Assumptions'!$C$3,INDEX(PLHIV!$H$10:$AB$249,MATCH($B220&amp;"Peds",PLHIV!$F$10:$F$249,0),MATCH(G$7,PLHIV!$H$9:$AC$9,0)),IF(FORECAST(G$7,D220:F220,D$7:F$7)&gt;0,FORECAST(G$7,D220:F220,D$7:F$7),0))</f>
        <v>0</v>
      </c>
      <c r="H220" s="47">
        <f>IF(H$7&lt;='Algorithms &amp; Assumptions'!$C$3,INDEX(PLHIV!$H$10:$AB$249,MATCH($B220&amp;"Peds",PLHIV!$F$10:$F$249,0),MATCH(H$7,PLHIV!$H$9:$AC$9,0)),IF(FORECAST(H$7,E220:G220,E$7:G$7)&gt;0,FORECAST(H$7,E220:G220,E$7:G$7),0))</f>
        <v>500</v>
      </c>
      <c r="I220" s="47">
        <f>IF(I$7&lt;='Algorithms &amp; Assumptions'!$C$3,INDEX(PLHIV!$H$10:$AB$249,MATCH($B220&amp;"Peds",PLHIV!$F$10:$F$249,0),MATCH(I$7,PLHIV!$H$9:$AC$9,0)),IF(FORECAST(I$7,F220:H220,F$7:H$7)&gt;0,FORECAST(I$7,F220:H220,F$7:H$7),0))</f>
        <v>500</v>
      </c>
      <c r="J220" s="47">
        <f>IF(J$7&lt;='Algorithms &amp; Assumptions'!$C$3,INDEX(PLHIV!$H$10:$AB$249,MATCH($B220&amp;"Peds",PLHIV!$F$10:$F$249,0),MATCH(J$7,PLHIV!$H$9:$AC$9,0)),IF(FORECAST(J$7,G220:I220,G$7:I$7)&gt;0,FORECAST(J$7,G220:I220,G$7:I$7),0))</f>
        <v>500</v>
      </c>
      <c r="K220" s="47">
        <f>IF(K$7&lt;='Algorithms &amp; Assumptions'!$C$3,INDEX(PLHIV!$H$10:$AB$249,MATCH($B220&amp;"Peds",PLHIV!$F$10:$F$249,0),MATCH(K$7,PLHIV!$H$9:$AC$9,0)),IF(FORECAST(K$7,H220:J220,H$7:J$7)&gt;0,FORECAST(K$7,H220:J220,H$7:J$7),0))</f>
        <v>500</v>
      </c>
      <c r="L220" s="47">
        <f>IF(L$7&lt;='Algorithms &amp; Assumptions'!$C$3,INDEX(PLHIV!$H$10:$AB$249,MATCH($B220&amp;"Peds",PLHIV!$F$10:$F$249,0),MATCH(L$7,PLHIV!$H$9:$AC$9,0)),IF(FORECAST(L$7,I220:K220,I$7:K$7)&gt;0,FORECAST(L$7,I220:K220,I$7:K$7),0))</f>
        <v>500</v>
      </c>
      <c r="M220" s="47">
        <f>IF(M$7&lt;='Algorithms &amp; Assumptions'!$C$3,INDEX(PLHIV!$H$10:$AB$249,MATCH($B220&amp;"Peds",PLHIV!$F$10:$F$249,0),MATCH(M$7,PLHIV!$H$9:$AC$9,0)),IF(FORECAST(M$7,J220:L220,J$7:L$7)&gt;0,FORECAST(M$7,J220:L220,J$7:L$7),0))</f>
        <v>500</v>
      </c>
      <c r="N220" s="47">
        <f>IF(N$7&lt;='Algorithms &amp; Assumptions'!$C$3,INDEX(PLHIV!$H$10:$AB$249,MATCH($B220&amp;"Peds",PLHIV!$F$10:$F$249,0),MATCH(N$7,PLHIV!$H$9:$AC$9,0)),IF(FORECAST(N$7,K220:M220,K$7:M$7)&gt;0,FORECAST(N$7,K220:M220,K$7:M$7),0))</f>
        <v>500</v>
      </c>
      <c r="O220" s="47">
        <f>IF(O$7&lt;='Algorithms &amp; Assumptions'!$C$3,INDEX(PLHIV!$H$10:$AB$249,MATCH($B220&amp;"Peds",PLHIV!$F$10:$F$249,0),MATCH(O$7,PLHIV!$H$9:$AC$9,0)),IF(FORECAST(O$7,L220:N220,L$7:N$7)&gt;0,FORECAST(O$7,L220:N220,L$7:N$7),0))</f>
        <v>500</v>
      </c>
      <c r="P220" s="47">
        <f>IF(P$7&lt;='Algorithms &amp; Assumptions'!$C$3,INDEX(PLHIV!$H$10:$AB$249,MATCH($B220&amp;"Peds",PLHIV!$F$10:$F$249,0),MATCH(P$7,PLHIV!$H$9:$AC$9,0)),IF(FORECAST(P$7,M220:O220,M$7:O$7)&gt;0,FORECAST(P$7,M220:O220,M$7:O$7),0))</f>
        <v>500</v>
      </c>
      <c r="Q220" s="47">
        <f>IF(Q$7&lt;='Algorithms &amp; Assumptions'!$C$3,INDEX(PLHIV!$H$10:$AB$249,MATCH($B220&amp;"Peds",PLHIV!$F$10:$F$249,0),MATCH(Q$7,PLHIV!$H$9:$AC$9,0)),IF(FORECAST(Q$7,N220:P220,N$7:P$7)&gt;0,FORECAST(Q$7,N220:P220,N$7:P$7),0))</f>
        <v>500</v>
      </c>
      <c r="R220" s="47">
        <f>IF(R$7&lt;='Algorithms &amp; Assumptions'!$C$3,INDEX(PLHIV!$H$10:$AB$249,MATCH($B220&amp;"Peds",PLHIV!$F$10:$F$249,0),MATCH(R$7,PLHIV!$H$9:$AC$9,0)),IF(FORECAST(R$7,O220:Q220,O$7:Q$7)&gt;0,FORECAST(R$7,O220:Q220,O$7:Q$7),0))</f>
        <v>500</v>
      </c>
      <c r="S220" s="47">
        <f>IF(S$7&lt;='Algorithms &amp; Assumptions'!$C$3,INDEX(PLHIV!$H$10:$AB$249,MATCH($B220&amp;"Peds",PLHIV!$F$10:$F$249,0),MATCH(S$7,PLHIV!$H$9:$AC$9,0)),IF(FORECAST(S$7,P220:R220,P$7:R$7)&gt;0,FORECAST(S$7,P220:R220,P$7:R$7),0))</f>
        <v>500</v>
      </c>
      <c r="T220" s="47">
        <f>IF(T$7&lt;='Algorithms &amp; Assumptions'!$C$3,INDEX(PLHIV!$H$10:$AB$249,MATCH($B220&amp;"Peds",PLHIV!$F$10:$F$249,0),MATCH(T$7,PLHIV!$H$9:$AC$9,0)),IF(FORECAST(T$7,Q220:S220,Q$7:S$7)&gt;0,FORECAST(T$7,Q220:S220,Q$7:S$7),0))</f>
        <v>500</v>
      </c>
      <c r="U220" s="47">
        <f>IF(U$7&lt;='Algorithms &amp; Assumptions'!$C$3,INDEX(PLHIV!$H$10:$AB$249,MATCH($B220&amp;"Peds",PLHIV!$F$10:$F$249,0),MATCH(U$7,PLHIV!$H$9:$AC$9,0)),IF(FORECAST(U$7,R220:T220,R$7:T$7)&gt;0,FORECAST(U$7,R220:T220,R$7:T$7),0))</f>
        <v>500</v>
      </c>
      <c r="V220" s="47">
        <f>IF(V$7&lt;='Algorithms &amp; Assumptions'!$C$3,INDEX(PLHIV!$H$10:$AB$249,MATCH($B220&amp;"Peds",PLHIV!$F$10:$F$249,0),MATCH(V$7,PLHIV!$H$9:$AC$9,0)),IF(FORECAST(V$7,S220:U220,S$7:U$7)&gt;0,FORECAST(V$7,S220:U220,S$7:U$7),0))</f>
        <v>500</v>
      </c>
      <c r="W220" s="47">
        <f>IF(W$7&lt;='Algorithms &amp; Assumptions'!$C$3,INDEX(PLHIV!$H$10:$AB$249,MATCH($B220&amp;"Peds",PLHIV!$F$10:$F$249,0),MATCH(W$7,PLHIV!$H$9:$AC$9,0)),IF(FORECAST(W$7,T220:V220,T$7:V$7)&gt;0,FORECAST(W$7,T220:V220,T$7:V$7),0))</f>
        <v>500</v>
      </c>
    </row>
    <row r="221" spans="2:23" x14ac:dyDescent="0.35">
      <c r="B221" s="17" t="str">
        <f>Countries!B94</f>
        <v>Peru</v>
      </c>
      <c r="C221" s="47">
        <f>IF(C$7&lt;='Algorithms &amp; Assumptions'!$C$3,INDEX(PLHIV!$H$10:$AB$249,MATCH($B221&amp;"Peds",PLHIV!$F$10:$F$249,0),MATCH(C$7,PLHIV!$H$9:$AC$9,0)),"N/A")</f>
        <v>2300</v>
      </c>
      <c r="D221" s="47">
        <f>IF(D$7&lt;='Algorithms &amp; Assumptions'!$C$3,INDEX(PLHIV!$H$10:$AB$249,MATCH($B221&amp;"Peds",PLHIV!$F$10:$F$249,0),MATCH(D$7,PLHIV!$H$9:$AC$9,0)),"N/A")</f>
        <v>2200</v>
      </c>
      <c r="E221" s="47">
        <f>IF(E$7&lt;='Algorithms &amp; Assumptions'!$C$3,INDEX(PLHIV!$H$10:$AB$249,MATCH($B221&amp;"Peds",PLHIV!$F$10:$F$249,0),MATCH(E$7,PLHIV!$H$9:$AC$9,0)),"N/A")</f>
        <v>2100</v>
      </c>
      <c r="F221" s="47">
        <f>IF(F$7&lt;='Algorithms &amp; Assumptions'!$C$3,INDEX(PLHIV!$H$10:$AB$249,MATCH($B221&amp;"Peds",PLHIV!$F$10:$F$249,0),MATCH(F$7,PLHIV!$H$9:$AC$9,0)),"N/A")</f>
        <v>1900</v>
      </c>
      <c r="G221" s="47">
        <f>IF(G$7&lt;='Algorithms &amp; Assumptions'!$C$3,INDEX(PLHIV!$H$10:$AB$249,MATCH($B221&amp;"Peds",PLHIV!$F$10:$F$249,0),MATCH(G$7,PLHIV!$H$9:$AC$9,0)),IF(FORECAST(G$7,D221:F221,D$7:F$7)&gt;0,FORECAST(G$7,D221:F221,D$7:F$7),0))</f>
        <v>1900</v>
      </c>
      <c r="H221" s="47">
        <f>IF(H$7&lt;='Algorithms &amp; Assumptions'!$C$3,INDEX(PLHIV!$H$10:$AB$249,MATCH($B221&amp;"Peds",PLHIV!$F$10:$F$249,0),MATCH(H$7,PLHIV!$H$9:$AC$9,0)),IF(FORECAST(H$7,E221:G221,E$7:G$7)&gt;0,FORECAST(H$7,E221:G221,E$7:G$7),0))</f>
        <v>1800</v>
      </c>
      <c r="I221" s="47">
        <f>IF(I$7&lt;='Algorithms &amp; Assumptions'!$C$3,INDEX(PLHIV!$H$10:$AB$249,MATCH($B221&amp;"Peds",PLHIV!$F$10:$F$249,0),MATCH(I$7,PLHIV!$H$9:$AC$9,0)),IF(FORECAST(I$7,F221:H221,F$7:H$7)&gt;0,FORECAST(I$7,F221:H221,F$7:H$7),0))</f>
        <v>1800</v>
      </c>
      <c r="J221" s="47">
        <f>IF(J$7&lt;='Algorithms &amp; Assumptions'!$C$3,INDEX(PLHIV!$H$10:$AB$249,MATCH($B221&amp;"Peds",PLHIV!$F$10:$F$249,0),MATCH(J$7,PLHIV!$H$9:$AC$9,0)),IF(FORECAST(J$7,G221:I221,G$7:I$7)&gt;0,FORECAST(J$7,G221:I221,G$7:I$7),0))</f>
        <v>1800</v>
      </c>
      <c r="K221" s="47">
        <f>IF(K$7&lt;='Algorithms &amp; Assumptions'!$C$3,INDEX(PLHIV!$H$10:$AB$249,MATCH($B221&amp;"Peds",PLHIV!$F$10:$F$249,0),MATCH(K$7,PLHIV!$H$9:$AC$9,0)),IF(FORECAST(K$7,H221:J221,H$7:J$7)&gt;0,FORECAST(K$7,H221:J221,H$7:J$7),0))</f>
        <v>1800</v>
      </c>
      <c r="L221" s="47">
        <f>IF(L$7&lt;='Algorithms &amp; Assumptions'!$C$3,INDEX(PLHIV!$H$10:$AB$249,MATCH($B221&amp;"Peds",PLHIV!$F$10:$F$249,0),MATCH(L$7,PLHIV!$H$9:$AC$9,0)),IF(FORECAST(L$7,I221:K221,I$7:K$7)&gt;0,FORECAST(L$7,I221:K221,I$7:K$7),0))</f>
        <v>1700</v>
      </c>
      <c r="M221" s="47">
        <f>IF(M$7&lt;='Algorithms &amp; Assumptions'!$C$3,INDEX(PLHIV!$H$10:$AB$249,MATCH($B221&amp;"Peds",PLHIV!$F$10:$F$249,0),MATCH(M$7,PLHIV!$H$9:$AC$9,0)),IF(FORECAST(M$7,J221:L221,J$7:L$7)&gt;0,FORECAST(M$7,J221:L221,J$7:L$7),0))</f>
        <v>1700</v>
      </c>
      <c r="N221" s="47">
        <f>IF(N$7&lt;='Algorithms &amp; Assumptions'!$C$3,INDEX(PLHIV!$H$10:$AB$249,MATCH($B221&amp;"Peds",PLHIV!$F$10:$F$249,0),MATCH(N$7,PLHIV!$H$9:$AC$9,0)),IF(FORECAST(N$7,K221:M221,K$7:M$7)&gt;0,FORECAST(N$7,K221:M221,K$7:M$7),0))</f>
        <v>1700</v>
      </c>
      <c r="O221" s="47">
        <f>IF(O$7&lt;='Algorithms &amp; Assumptions'!$C$3,INDEX(PLHIV!$H$10:$AB$249,MATCH($B221&amp;"Peds",PLHIV!$F$10:$F$249,0),MATCH(O$7,PLHIV!$H$9:$AC$9,0)),IF(FORECAST(O$7,L221:N221,L$7:N$7)&gt;0,FORECAST(O$7,L221:N221,L$7:N$7),0))</f>
        <v>1700</v>
      </c>
      <c r="P221" s="47">
        <f>IF(P$7&lt;='Algorithms &amp; Assumptions'!$C$3,INDEX(PLHIV!$H$10:$AB$249,MATCH($B221&amp;"Peds",PLHIV!$F$10:$F$249,0),MATCH(P$7,PLHIV!$H$9:$AC$9,0)),IF(FORECAST(P$7,M221:O221,M$7:O$7)&gt;0,FORECAST(P$7,M221:O221,M$7:O$7),0))</f>
        <v>1700</v>
      </c>
      <c r="Q221" s="47">
        <f>IF(Q$7&lt;='Algorithms &amp; Assumptions'!$C$3,INDEX(PLHIV!$H$10:$AB$249,MATCH($B221&amp;"Peds",PLHIV!$F$10:$F$249,0),MATCH(Q$7,PLHIV!$H$9:$AC$9,0)),IF(FORECAST(Q$7,N221:P221,N$7:P$7)&gt;0,FORECAST(Q$7,N221:P221,N$7:P$7),0))</f>
        <v>1700</v>
      </c>
      <c r="R221" s="47">
        <f>IF(R$7&lt;='Algorithms &amp; Assumptions'!$C$3,INDEX(PLHIV!$H$10:$AB$249,MATCH($B221&amp;"Peds",PLHIV!$F$10:$F$249,0),MATCH(R$7,PLHIV!$H$9:$AC$9,0)),IF(FORECAST(R$7,O221:Q221,O$7:Q$7)&gt;0,FORECAST(R$7,O221:Q221,O$7:Q$7),0))</f>
        <v>1700</v>
      </c>
      <c r="S221" s="47">
        <f>IF(S$7&lt;='Algorithms &amp; Assumptions'!$C$3,INDEX(PLHIV!$H$10:$AB$249,MATCH($B221&amp;"Peds",PLHIV!$F$10:$F$249,0),MATCH(S$7,PLHIV!$H$9:$AC$9,0)),IF(FORECAST(S$7,P221:R221,P$7:R$7)&gt;0,FORECAST(S$7,P221:R221,P$7:R$7),0))</f>
        <v>1700</v>
      </c>
      <c r="T221" s="47">
        <f>IF(T$7&lt;='Algorithms &amp; Assumptions'!$C$3,INDEX(PLHIV!$H$10:$AB$249,MATCH($B221&amp;"Peds",PLHIV!$F$10:$F$249,0),MATCH(T$7,PLHIV!$H$9:$AC$9,0)),IF(FORECAST(T$7,Q221:S221,Q$7:S$7)&gt;0,FORECAST(T$7,Q221:S221,Q$7:S$7),0))</f>
        <v>1700</v>
      </c>
      <c r="U221" s="47">
        <f>IF(U$7&lt;='Algorithms &amp; Assumptions'!$C$3,INDEX(PLHIV!$H$10:$AB$249,MATCH($B221&amp;"Peds",PLHIV!$F$10:$F$249,0),MATCH(U$7,PLHIV!$H$9:$AC$9,0)),IF(FORECAST(U$7,R221:T221,R$7:T$7)&gt;0,FORECAST(U$7,R221:T221,R$7:T$7),0))</f>
        <v>1700</v>
      </c>
      <c r="V221" s="47">
        <f>IF(V$7&lt;='Algorithms &amp; Assumptions'!$C$3,INDEX(PLHIV!$H$10:$AB$249,MATCH($B221&amp;"Peds",PLHIV!$F$10:$F$249,0),MATCH(V$7,PLHIV!$H$9:$AC$9,0)),IF(FORECAST(V$7,S221:U221,S$7:U$7)&gt;0,FORECAST(V$7,S221:U221,S$7:U$7),0))</f>
        <v>1700</v>
      </c>
      <c r="W221" s="47">
        <f>IF(W$7&lt;='Algorithms &amp; Assumptions'!$C$3,INDEX(PLHIV!$H$10:$AB$249,MATCH($B221&amp;"Peds",PLHIV!$F$10:$F$249,0),MATCH(W$7,PLHIV!$H$9:$AC$9,0)),IF(FORECAST(W$7,T221:V221,T$7:V$7)&gt;0,FORECAST(W$7,T221:V221,T$7:V$7),0))</f>
        <v>1700</v>
      </c>
    </row>
    <row r="222" spans="2:23" x14ac:dyDescent="0.35">
      <c r="B222" s="17" t="str">
        <f>Countries!B95</f>
        <v>Philippines</v>
      </c>
      <c r="C222" s="47">
        <f>IF(C$7&lt;='Algorithms &amp; Assumptions'!$C$3,INDEX(PLHIV!$H$10:$AB$249,MATCH($B222&amp;"Peds",PLHIV!$F$10:$F$249,0),MATCH(C$7,PLHIV!$H$9:$AC$9,0)),"N/A")</f>
        <v>100</v>
      </c>
      <c r="D222" s="47">
        <f>IF(D$7&lt;='Algorithms &amp; Assumptions'!$C$3,INDEX(PLHIV!$H$10:$AB$249,MATCH($B222&amp;"Peds",PLHIV!$F$10:$F$249,0),MATCH(D$7,PLHIV!$H$9:$AC$9,0)),"N/A")</f>
        <v>200</v>
      </c>
      <c r="E222" s="47">
        <f>IF(E$7&lt;='Algorithms &amp; Assumptions'!$C$3,INDEX(PLHIV!$H$10:$AB$249,MATCH($B222&amp;"Peds",PLHIV!$F$10:$F$249,0),MATCH(E$7,PLHIV!$H$9:$AC$9,0)),"N/A")</f>
        <v>200</v>
      </c>
      <c r="F222" s="47">
        <f>IF(F$7&lt;='Algorithms &amp; Assumptions'!$C$3,INDEX(PLHIV!$H$10:$AB$249,MATCH($B222&amp;"Peds",PLHIV!$F$10:$F$249,0),MATCH(F$7,PLHIV!$H$9:$AC$9,0)),"N/A")</f>
        <v>200</v>
      </c>
      <c r="G222" s="47">
        <f>IF(G$7&lt;='Algorithms &amp; Assumptions'!$C$3,INDEX(PLHIV!$H$10:$AB$249,MATCH($B222&amp;"Peds",PLHIV!$F$10:$F$249,0),MATCH(G$7,PLHIV!$H$9:$AC$9,0)),IF(FORECAST(G$7,D222:F222,D$7:F$7)&gt;0,FORECAST(G$7,D222:F222,D$7:F$7),0))</f>
        <v>500</v>
      </c>
      <c r="H222" s="47">
        <f>IF(H$7&lt;='Algorithms &amp; Assumptions'!$C$3,INDEX(PLHIV!$H$10:$AB$249,MATCH($B222&amp;"Peds",PLHIV!$F$10:$F$249,0),MATCH(H$7,PLHIV!$H$9:$AC$9,0)),IF(FORECAST(H$7,E222:G222,E$7:G$7)&gt;0,FORECAST(H$7,E222:G222,E$7:G$7),0))</f>
        <v>500</v>
      </c>
      <c r="I222" s="47">
        <f>IF(I$7&lt;='Algorithms &amp; Assumptions'!$C$3,INDEX(PLHIV!$H$10:$AB$249,MATCH($B222&amp;"Peds",PLHIV!$F$10:$F$249,0),MATCH(I$7,PLHIV!$H$9:$AC$9,0)),IF(FORECAST(I$7,F222:H222,F$7:H$7)&gt;0,FORECAST(I$7,F222:H222,F$7:H$7),0))</f>
        <v>500</v>
      </c>
      <c r="J222" s="47">
        <f>IF(J$7&lt;='Algorithms &amp; Assumptions'!$C$3,INDEX(PLHIV!$H$10:$AB$249,MATCH($B222&amp;"Peds",PLHIV!$F$10:$F$249,0),MATCH(J$7,PLHIV!$H$9:$AC$9,0)),IF(FORECAST(J$7,G222:I222,G$7:I$7)&gt;0,FORECAST(J$7,G222:I222,G$7:I$7),0))</f>
        <v>500</v>
      </c>
      <c r="K222" s="47">
        <f>IF(K$7&lt;='Algorithms &amp; Assumptions'!$C$3,INDEX(PLHIV!$H$10:$AB$249,MATCH($B222&amp;"Peds",PLHIV!$F$10:$F$249,0),MATCH(K$7,PLHIV!$H$9:$AC$9,0)),IF(FORECAST(K$7,H222:J222,H$7:J$7)&gt;0,FORECAST(K$7,H222:J222,H$7:J$7),0))</f>
        <v>500</v>
      </c>
      <c r="L222" s="47">
        <f>IF(L$7&lt;='Algorithms &amp; Assumptions'!$C$3,INDEX(PLHIV!$H$10:$AB$249,MATCH($B222&amp;"Peds",PLHIV!$F$10:$F$249,0),MATCH(L$7,PLHIV!$H$9:$AC$9,0)),IF(FORECAST(L$7,I222:K222,I$7:K$7)&gt;0,FORECAST(L$7,I222:K222,I$7:K$7),0))</f>
        <v>1000</v>
      </c>
      <c r="M222" s="47">
        <f>IF(M$7&lt;='Algorithms &amp; Assumptions'!$C$3,INDEX(PLHIV!$H$10:$AB$249,MATCH($B222&amp;"Peds",PLHIV!$F$10:$F$249,0),MATCH(M$7,PLHIV!$H$9:$AC$9,0)),IF(FORECAST(M$7,J222:L222,J$7:L$7)&gt;0,FORECAST(M$7,J222:L222,J$7:L$7),0))</f>
        <v>1000</v>
      </c>
      <c r="N222" s="47">
        <f>IF(N$7&lt;='Algorithms &amp; Assumptions'!$C$3,INDEX(PLHIV!$H$10:$AB$249,MATCH($B222&amp;"Peds",PLHIV!$F$10:$F$249,0),MATCH(N$7,PLHIV!$H$9:$AC$9,0)),IF(FORECAST(N$7,K222:M222,K$7:M$7)&gt;0,FORECAST(N$7,K222:M222,K$7:M$7),0))</f>
        <v>1000</v>
      </c>
      <c r="O222" s="47">
        <f>IF(O$7&lt;='Algorithms &amp; Assumptions'!$C$3,INDEX(PLHIV!$H$10:$AB$249,MATCH($B222&amp;"Peds",PLHIV!$F$10:$F$249,0),MATCH(O$7,PLHIV!$H$9:$AC$9,0)),IF(FORECAST(O$7,L222:N222,L$7:N$7)&gt;0,FORECAST(O$7,L222:N222,L$7:N$7),0))</f>
        <v>1000</v>
      </c>
      <c r="P222" s="47">
        <f>IF(P$7&lt;='Algorithms &amp; Assumptions'!$C$3,INDEX(PLHIV!$H$10:$AB$249,MATCH($B222&amp;"Peds",PLHIV!$F$10:$F$249,0),MATCH(P$7,PLHIV!$H$9:$AC$9,0)),IF(FORECAST(P$7,M222:O222,M$7:O$7)&gt;0,FORECAST(P$7,M222:O222,M$7:O$7),0))</f>
        <v>1000</v>
      </c>
      <c r="Q222" s="47">
        <f>IF(Q$7&lt;='Algorithms &amp; Assumptions'!$C$3,INDEX(PLHIV!$H$10:$AB$249,MATCH($B222&amp;"Peds",PLHIV!$F$10:$F$249,0),MATCH(Q$7,PLHIV!$H$9:$AC$9,0)),IF(FORECAST(Q$7,N222:P222,N$7:P$7)&gt;0,FORECAST(Q$7,N222:P222,N$7:P$7),0))</f>
        <v>1000</v>
      </c>
      <c r="R222" s="47">
        <f>IF(R$7&lt;='Algorithms &amp; Assumptions'!$C$3,INDEX(PLHIV!$H$10:$AB$249,MATCH($B222&amp;"Peds",PLHIV!$F$10:$F$249,0),MATCH(R$7,PLHIV!$H$9:$AC$9,0)),IF(FORECAST(R$7,O222:Q222,O$7:Q$7)&gt;0,FORECAST(R$7,O222:Q222,O$7:Q$7),0))</f>
        <v>1000</v>
      </c>
      <c r="S222" s="47">
        <f>IF(S$7&lt;='Algorithms &amp; Assumptions'!$C$3,INDEX(PLHIV!$H$10:$AB$249,MATCH($B222&amp;"Peds",PLHIV!$F$10:$F$249,0),MATCH(S$7,PLHIV!$H$9:$AC$9,0)),IF(FORECAST(S$7,P222:R222,P$7:R$7)&gt;0,FORECAST(S$7,P222:R222,P$7:R$7),0))</f>
        <v>1000</v>
      </c>
      <c r="T222" s="47">
        <f>IF(T$7&lt;='Algorithms &amp; Assumptions'!$C$3,INDEX(PLHIV!$H$10:$AB$249,MATCH($B222&amp;"Peds",PLHIV!$F$10:$F$249,0),MATCH(T$7,PLHIV!$H$9:$AC$9,0)),IF(FORECAST(T$7,Q222:S222,Q$7:S$7)&gt;0,FORECAST(T$7,Q222:S222,Q$7:S$7),0))</f>
        <v>1000</v>
      </c>
      <c r="U222" s="47">
        <f>IF(U$7&lt;='Algorithms &amp; Assumptions'!$C$3,INDEX(PLHIV!$H$10:$AB$249,MATCH($B222&amp;"Peds",PLHIV!$F$10:$F$249,0),MATCH(U$7,PLHIV!$H$9:$AC$9,0)),IF(FORECAST(U$7,R222:T222,R$7:T$7)&gt;0,FORECAST(U$7,R222:T222,R$7:T$7),0))</f>
        <v>1000</v>
      </c>
      <c r="V222" s="47">
        <f>IF(V$7&lt;='Algorithms &amp; Assumptions'!$C$3,INDEX(PLHIV!$H$10:$AB$249,MATCH($B222&amp;"Peds",PLHIV!$F$10:$F$249,0),MATCH(V$7,PLHIV!$H$9:$AC$9,0)),IF(FORECAST(V$7,S222:U222,S$7:U$7)&gt;0,FORECAST(V$7,S222:U222,S$7:U$7),0))</f>
        <v>1000</v>
      </c>
      <c r="W222" s="47">
        <f>IF(W$7&lt;='Algorithms &amp; Assumptions'!$C$3,INDEX(PLHIV!$H$10:$AB$249,MATCH($B222&amp;"Peds",PLHIV!$F$10:$F$249,0),MATCH(W$7,PLHIV!$H$9:$AC$9,0)),IF(FORECAST(W$7,T222:V222,T$7:V$7)&gt;0,FORECAST(W$7,T222:V222,T$7:V$7),0))</f>
        <v>1000</v>
      </c>
    </row>
    <row r="223" spans="2:23" x14ac:dyDescent="0.35">
      <c r="B223" s="17" t="str">
        <f>Countries!B96</f>
        <v>Russia</v>
      </c>
      <c r="C223" s="47">
        <f>IF(C$7&lt;='Algorithms &amp; Assumptions'!$C$3,INDEX(PLHIV!$H$10:$AB$249,MATCH($B223&amp;"Peds",PLHIV!$F$10:$F$249,0),MATCH(C$7,PLHIV!$H$9:$AC$9,0)),"N/A")</f>
        <v>0</v>
      </c>
      <c r="D223" s="47">
        <f>IF(D$7&lt;='Algorithms &amp; Assumptions'!$C$3,INDEX(PLHIV!$H$10:$AB$249,MATCH($B223&amp;"Peds",PLHIV!$F$10:$F$249,0),MATCH(D$7,PLHIV!$H$9:$AC$9,0)),"N/A")</f>
        <v>0</v>
      </c>
      <c r="E223" s="47">
        <f>IF(E$7&lt;='Algorithms &amp; Assumptions'!$C$3,INDEX(PLHIV!$H$10:$AB$249,MATCH($B223&amp;"Peds",PLHIV!$F$10:$F$249,0),MATCH(E$7,PLHIV!$H$9:$AC$9,0)),"N/A")</f>
        <v>0</v>
      </c>
      <c r="F223" s="47">
        <f>IF(F$7&lt;='Algorithms &amp; Assumptions'!$C$3,INDEX(PLHIV!$H$10:$AB$249,MATCH($B223&amp;"Peds",PLHIV!$F$10:$F$249,0),MATCH(F$7,PLHIV!$H$9:$AC$9,0)),"N/A")</f>
        <v>0</v>
      </c>
      <c r="G223" s="47">
        <f>IF(G$7&lt;='Algorithms &amp; Assumptions'!$C$3,INDEX(PLHIV!$H$10:$AB$249,MATCH($B223&amp;"Peds",PLHIV!$F$10:$F$249,0),MATCH(G$7,PLHIV!$H$9:$AC$9,0)),IF(FORECAST(G$7,D223:F223,D$7:F$7)&gt;0,FORECAST(G$7,D223:F223,D$7:F$7),0))</f>
        <v>0</v>
      </c>
      <c r="H223" s="47">
        <f>IF(H$7&lt;='Algorithms &amp; Assumptions'!$C$3,INDEX(PLHIV!$H$10:$AB$249,MATCH($B223&amp;"Peds",PLHIV!$F$10:$F$249,0),MATCH(H$7,PLHIV!$H$9:$AC$9,0)),IF(FORECAST(H$7,E223:G223,E$7:G$7)&gt;0,FORECAST(H$7,E223:G223,E$7:G$7),0))</f>
        <v>0</v>
      </c>
      <c r="I223" s="47">
        <f>IF(I$7&lt;='Algorithms &amp; Assumptions'!$C$3,INDEX(PLHIV!$H$10:$AB$249,MATCH($B223&amp;"Peds",PLHIV!$F$10:$F$249,0),MATCH(I$7,PLHIV!$H$9:$AC$9,0)),IF(FORECAST(I$7,F223:H223,F$7:H$7)&gt;0,FORECAST(I$7,F223:H223,F$7:H$7),0))</f>
        <v>0</v>
      </c>
      <c r="J223" s="47">
        <f>IF(J$7&lt;='Algorithms &amp; Assumptions'!$C$3,INDEX(PLHIV!$H$10:$AB$249,MATCH($B223&amp;"Peds",PLHIV!$F$10:$F$249,0),MATCH(J$7,PLHIV!$H$9:$AC$9,0)),IF(FORECAST(J$7,G223:I223,G$7:I$7)&gt;0,FORECAST(J$7,G223:I223,G$7:I$7),0))</f>
        <v>0</v>
      </c>
      <c r="K223" s="47">
        <f>IF(K$7&lt;='Algorithms &amp; Assumptions'!$C$3,INDEX(PLHIV!$H$10:$AB$249,MATCH($B223&amp;"Peds",PLHIV!$F$10:$F$249,0),MATCH(K$7,PLHIV!$H$9:$AC$9,0)),IF(FORECAST(K$7,H223:J223,H$7:J$7)&gt;0,FORECAST(K$7,H223:J223,H$7:J$7),0))</f>
        <v>0</v>
      </c>
      <c r="L223" s="47">
        <f>IF(L$7&lt;='Algorithms &amp; Assumptions'!$C$3,INDEX(PLHIV!$H$10:$AB$249,MATCH($B223&amp;"Peds",PLHIV!$F$10:$F$249,0),MATCH(L$7,PLHIV!$H$9:$AC$9,0)),IF(FORECAST(L$7,I223:K223,I$7:K$7)&gt;0,FORECAST(L$7,I223:K223,I$7:K$7),0))</f>
        <v>0</v>
      </c>
      <c r="M223" s="47">
        <f>IF(M$7&lt;='Algorithms &amp; Assumptions'!$C$3,INDEX(PLHIV!$H$10:$AB$249,MATCH($B223&amp;"Peds",PLHIV!$F$10:$F$249,0),MATCH(M$7,PLHIV!$H$9:$AC$9,0)),IF(FORECAST(M$7,J223:L223,J$7:L$7)&gt;0,FORECAST(M$7,J223:L223,J$7:L$7),0))</f>
        <v>0</v>
      </c>
      <c r="N223" s="47">
        <f>IF(N$7&lt;='Algorithms &amp; Assumptions'!$C$3,INDEX(PLHIV!$H$10:$AB$249,MATCH($B223&amp;"Peds",PLHIV!$F$10:$F$249,0),MATCH(N$7,PLHIV!$H$9:$AC$9,0)),IF(FORECAST(N$7,K223:M223,K$7:M$7)&gt;0,FORECAST(N$7,K223:M223,K$7:M$7),0))</f>
        <v>0</v>
      </c>
      <c r="O223" s="47">
        <f>IF(O$7&lt;='Algorithms &amp; Assumptions'!$C$3,INDEX(PLHIV!$H$10:$AB$249,MATCH($B223&amp;"Peds",PLHIV!$F$10:$F$249,0),MATCH(O$7,PLHIV!$H$9:$AC$9,0)),IF(FORECAST(O$7,L223:N223,L$7:N$7)&gt;0,FORECAST(O$7,L223:N223,L$7:N$7),0))</f>
        <v>0</v>
      </c>
      <c r="P223" s="47">
        <f>IF(P$7&lt;='Algorithms &amp; Assumptions'!$C$3,INDEX(PLHIV!$H$10:$AB$249,MATCH($B223&amp;"Peds",PLHIV!$F$10:$F$249,0),MATCH(P$7,PLHIV!$H$9:$AC$9,0)),IF(FORECAST(P$7,M223:O223,M$7:O$7)&gt;0,FORECAST(P$7,M223:O223,M$7:O$7),0))</f>
        <v>0</v>
      </c>
      <c r="Q223" s="47">
        <f>IF(Q$7&lt;='Algorithms &amp; Assumptions'!$C$3,INDEX(PLHIV!$H$10:$AB$249,MATCH($B223&amp;"Peds",PLHIV!$F$10:$F$249,0),MATCH(Q$7,PLHIV!$H$9:$AC$9,0)),IF(FORECAST(Q$7,N223:P223,N$7:P$7)&gt;0,FORECAST(Q$7,N223:P223,N$7:P$7),0))</f>
        <v>0</v>
      </c>
      <c r="R223" s="47">
        <f>IF(R$7&lt;='Algorithms &amp; Assumptions'!$C$3,INDEX(PLHIV!$H$10:$AB$249,MATCH($B223&amp;"Peds",PLHIV!$F$10:$F$249,0),MATCH(R$7,PLHIV!$H$9:$AC$9,0)),IF(FORECAST(R$7,O223:Q223,O$7:Q$7)&gt;0,FORECAST(R$7,O223:Q223,O$7:Q$7),0))</f>
        <v>0</v>
      </c>
      <c r="S223" s="47">
        <f>IF(S$7&lt;='Algorithms &amp; Assumptions'!$C$3,INDEX(PLHIV!$H$10:$AB$249,MATCH($B223&amp;"Peds",PLHIV!$F$10:$F$249,0),MATCH(S$7,PLHIV!$H$9:$AC$9,0)),IF(FORECAST(S$7,P223:R223,P$7:R$7)&gt;0,FORECAST(S$7,P223:R223,P$7:R$7),0))</f>
        <v>0</v>
      </c>
      <c r="T223" s="47">
        <f>IF(T$7&lt;='Algorithms &amp; Assumptions'!$C$3,INDEX(PLHIV!$H$10:$AB$249,MATCH($B223&amp;"Peds",PLHIV!$F$10:$F$249,0),MATCH(T$7,PLHIV!$H$9:$AC$9,0)),IF(FORECAST(T$7,Q223:S223,Q$7:S$7)&gt;0,FORECAST(T$7,Q223:S223,Q$7:S$7),0))</f>
        <v>0</v>
      </c>
      <c r="U223" s="47">
        <f>IF(U$7&lt;='Algorithms &amp; Assumptions'!$C$3,INDEX(PLHIV!$H$10:$AB$249,MATCH($B223&amp;"Peds",PLHIV!$F$10:$F$249,0),MATCH(U$7,PLHIV!$H$9:$AC$9,0)),IF(FORECAST(U$7,R223:T223,R$7:T$7)&gt;0,FORECAST(U$7,R223:T223,R$7:T$7),0))</f>
        <v>0</v>
      </c>
      <c r="V223" s="47">
        <f>IF(V$7&lt;='Algorithms &amp; Assumptions'!$C$3,INDEX(PLHIV!$H$10:$AB$249,MATCH($B223&amp;"Peds",PLHIV!$F$10:$F$249,0),MATCH(V$7,PLHIV!$H$9:$AC$9,0)),IF(FORECAST(V$7,S223:U223,S$7:U$7)&gt;0,FORECAST(V$7,S223:U223,S$7:U$7),0))</f>
        <v>0</v>
      </c>
      <c r="W223" s="47">
        <f>IF(W$7&lt;='Algorithms &amp; Assumptions'!$C$3,INDEX(PLHIV!$H$10:$AB$249,MATCH($B223&amp;"Peds",PLHIV!$F$10:$F$249,0),MATCH(W$7,PLHIV!$H$9:$AC$9,0)),IF(FORECAST(W$7,T223:V223,T$7:V$7)&gt;0,FORECAST(W$7,T223:V223,T$7:V$7),0))</f>
        <v>0</v>
      </c>
    </row>
    <row r="224" spans="2:23" x14ac:dyDescent="0.35">
      <c r="B224" s="17" t="str">
        <f>Countries!B97</f>
        <v>Rwanda</v>
      </c>
      <c r="C224" s="47">
        <f>IF(C$7&lt;='Algorithms &amp; Assumptions'!$C$3,INDEX(PLHIV!$H$10:$AB$249,MATCH($B224&amp;"Peds",PLHIV!$F$10:$F$249,0),MATCH(C$7,PLHIV!$H$9:$AC$9,0)),"N/A")</f>
        <v>27000</v>
      </c>
      <c r="D224" s="47">
        <f>IF(D$7&lt;='Algorithms &amp; Assumptions'!$C$3,INDEX(PLHIV!$H$10:$AB$249,MATCH($B224&amp;"Peds",PLHIV!$F$10:$F$249,0),MATCH(D$7,PLHIV!$H$9:$AC$9,0)),"N/A")</f>
        <v>25000</v>
      </c>
      <c r="E224" s="47">
        <f>IF(E$7&lt;='Algorithms &amp; Assumptions'!$C$3,INDEX(PLHIV!$H$10:$AB$249,MATCH($B224&amp;"Peds",PLHIV!$F$10:$F$249,0),MATCH(E$7,PLHIV!$H$9:$AC$9,0)),"N/A")</f>
        <v>23000</v>
      </c>
      <c r="F224" s="47">
        <f>IF(F$7&lt;='Algorithms &amp; Assumptions'!$C$3,INDEX(PLHIV!$H$10:$AB$249,MATCH($B224&amp;"Peds",PLHIV!$F$10:$F$249,0),MATCH(F$7,PLHIV!$H$9:$AC$9,0)),"N/A")</f>
        <v>21000</v>
      </c>
      <c r="G224" s="47">
        <f>IF(G$7&lt;='Algorithms &amp; Assumptions'!$C$3,INDEX(PLHIV!$H$10:$AB$249,MATCH($B224&amp;"Peds",PLHIV!$F$10:$F$249,0),MATCH(G$7,PLHIV!$H$9:$AC$9,0)),IF(FORECAST(G$7,D224:F224,D$7:F$7)&gt;0,FORECAST(G$7,D224:F224,D$7:F$7),0))</f>
        <v>20000</v>
      </c>
      <c r="H224" s="47">
        <f>IF(H$7&lt;='Algorithms &amp; Assumptions'!$C$3,INDEX(PLHIV!$H$10:$AB$249,MATCH($B224&amp;"Peds",PLHIV!$F$10:$F$249,0),MATCH(H$7,PLHIV!$H$9:$AC$9,0)),IF(FORECAST(H$7,E224:G224,E$7:G$7)&gt;0,FORECAST(H$7,E224:G224,E$7:G$7),0))</f>
        <v>18000</v>
      </c>
      <c r="I224" s="47">
        <f>IF(I$7&lt;='Algorithms &amp; Assumptions'!$C$3,INDEX(PLHIV!$H$10:$AB$249,MATCH($B224&amp;"Peds",PLHIV!$F$10:$F$249,0),MATCH(I$7,PLHIV!$H$9:$AC$9,0)),IF(FORECAST(I$7,F224:H224,F$7:H$7)&gt;0,FORECAST(I$7,F224:H224,F$7:H$7),0))</f>
        <v>16000</v>
      </c>
      <c r="J224" s="47">
        <f>IF(J$7&lt;='Algorithms &amp; Assumptions'!$C$3,INDEX(PLHIV!$H$10:$AB$249,MATCH($B224&amp;"Peds",PLHIV!$F$10:$F$249,0),MATCH(J$7,PLHIV!$H$9:$AC$9,0)),IF(FORECAST(J$7,G224:I224,G$7:I$7)&gt;0,FORECAST(J$7,G224:I224,G$7:I$7),0))</f>
        <v>15000</v>
      </c>
      <c r="K224" s="47">
        <f>IF(K$7&lt;='Algorithms &amp; Assumptions'!$C$3,INDEX(PLHIV!$H$10:$AB$249,MATCH($B224&amp;"Peds",PLHIV!$F$10:$F$249,0),MATCH(K$7,PLHIV!$H$9:$AC$9,0)),IF(FORECAST(K$7,H224:J224,H$7:J$7)&gt;0,FORECAST(K$7,H224:J224,H$7:J$7),0))</f>
        <v>13000</v>
      </c>
      <c r="L224" s="47">
        <f>IF(L$7&lt;='Algorithms &amp; Assumptions'!$C$3,INDEX(PLHIV!$H$10:$AB$249,MATCH($B224&amp;"Peds",PLHIV!$F$10:$F$249,0),MATCH(L$7,PLHIV!$H$9:$AC$9,0)),IF(FORECAST(L$7,I224:K224,I$7:K$7)&gt;0,FORECAST(L$7,I224:K224,I$7:K$7),0))</f>
        <v>11000</v>
      </c>
      <c r="M224" s="47">
        <f>IF(M$7&lt;='Algorithms &amp; Assumptions'!$C$3,INDEX(PLHIV!$H$10:$AB$249,MATCH($B224&amp;"Peds",PLHIV!$F$10:$F$249,0),MATCH(M$7,PLHIV!$H$9:$AC$9,0)),IF(FORECAST(M$7,J224:L224,J$7:L$7)&gt;0,FORECAST(M$7,J224:L224,J$7:L$7),0))</f>
        <v>9500</v>
      </c>
      <c r="N224" s="47">
        <f>IF(N$7&lt;='Algorithms &amp; Assumptions'!$C$3,INDEX(PLHIV!$H$10:$AB$249,MATCH($B224&amp;"Peds",PLHIV!$F$10:$F$249,0),MATCH(N$7,PLHIV!$H$9:$AC$9,0)),IF(FORECAST(N$7,K224:M224,K$7:M$7)&gt;0,FORECAST(N$7,K224:M224,K$7:M$7),0))</f>
        <v>8100</v>
      </c>
      <c r="O224" s="47">
        <f>IF(O$7&lt;='Algorithms &amp; Assumptions'!$C$3,INDEX(PLHIV!$H$10:$AB$249,MATCH($B224&amp;"Peds",PLHIV!$F$10:$F$249,0),MATCH(O$7,PLHIV!$H$9:$AC$9,0)),IF(FORECAST(O$7,L224:N224,L$7:N$7)&gt;0,FORECAST(O$7,L224:N224,L$7:N$7),0))</f>
        <v>7100</v>
      </c>
      <c r="P224" s="47">
        <f>IF(P$7&lt;='Algorithms &amp; Assumptions'!$C$3,INDEX(PLHIV!$H$10:$AB$249,MATCH($B224&amp;"Peds",PLHIV!$F$10:$F$249,0),MATCH(P$7,PLHIV!$H$9:$AC$9,0)),IF(FORECAST(P$7,M224:O224,M$7:O$7)&gt;0,FORECAST(P$7,M224:O224,M$7:O$7),0))</f>
        <v>5833.3333333334886</v>
      </c>
      <c r="Q224" s="47">
        <f>IF(Q$7&lt;='Algorithms &amp; Assumptions'!$C$3,INDEX(PLHIV!$H$10:$AB$249,MATCH($B224&amp;"Peds",PLHIV!$F$10:$F$249,0),MATCH(Q$7,PLHIV!$H$9:$AC$9,0)),IF(FORECAST(Q$7,N224:P224,N$7:P$7)&gt;0,FORECAST(Q$7,N224:P224,N$7:P$7),0))</f>
        <v>4744.4444444444962</v>
      </c>
      <c r="R224" s="47">
        <f>IF(R$7&lt;='Algorithms &amp; Assumptions'!$C$3,INDEX(PLHIV!$H$10:$AB$249,MATCH($B224&amp;"Peds",PLHIV!$F$10:$F$249,0),MATCH(R$7,PLHIV!$H$9:$AC$9,0)),IF(FORECAST(R$7,O224:Q224,O$7:Q$7)&gt;0,FORECAST(R$7,O224:Q224,O$7:Q$7),0))</f>
        <v>3537.0370370368473</v>
      </c>
      <c r="S224" s="47">
        <f>IF(S$7&lt;='Algorithms &amp; Assumptions'!$C$3,INDEX(PLHIV!$H$10:$AB$249,MATCH($B224&amp;"Peds",PLHIV!$F$10:$F$249,0),MATCH(S$7,PLHIV!$H$9:$AC$9,0)),IF(FORECAST(S$7,P224:R224,P$7:R$7)&gt;0,FORECAST(S$7,P224:R224,P$7:R$7),0))</f>
        <v>2408.6419753083028</v>
      </c>
      <c r="T224" s="47">
        <f>IF(T$7&lt;='Algorithms &amp; Assumptions'!$C$3,INDEX(PLHIV!$H$10:$AB$249,MATCH($B224&amp;"Peds",PLHIV!$F$10:$F$249,0),MATCH(T$7,PLHIV!$H$9:$AC$9,0)),IF(FORECAST(T$7,Q224:S224,Q$7:S$7)&gt;0,FORECAST(T$7,Q224:S224,Q$7:S$7),0))</f>
        <v>1227.5720164603554</v>
      </c>
      <c r="U224" s="47">
        <f>IF(U$7&lt;='Algorithms &amp; Assumptions'!$C$3,INDEX(PLHIV!$H$10:$AB$249,MATCH($B224&amp;"Peds",PLHIV!$F$10:$F$249,0),MATCH(U$7,PLHIV!$H$9:$AC$9,0)),IF(FORECAST(U$7,R224:T224,R$7:T$7)&gt;0,FORECAST(U$7,R224:T224,R$7:T$7),0))</f>
        <v>81.618655691854656</v>
      </c>
      <c r="V224" s="47">
        <f>IF(V$7&lt;='Algorithms &amp; Assumptions'!$C$3,INDEX(PLHIV!$H$10:$AB$249,MATCH($B224&amp;"Peds",PLHIV!$F$10:$F$249,0),MATCH(V$7,PLHIV!$H$9:$AC$9,0)),IF(FORECAST(V$7,S224:U224,S$7:U$7)&gt;0,FORECAST(V$7,S224:U224,S$7:U$7),0))</f>
        <v>0</v>
      </c>
      <c r="W224" s="47">
        <f>IF(W$7&lt;='Algorithms &amp; Assumptions'!$C$3,INDEX(PLHIV!$H$10:$AB$249,MATCH($B224&amp;"Peds",PLHIV!$F$10:$F$249,0),MATCH(W$7,PLHIV!$H$9:$AC$9,0)),IF(FORECAST(W$7,T224:V224,T$7:V$7)&gt;0,FORECAST(W$7,T224:V224,T$7:V$7),0))</f>
        <v>0</v>
      </c>
    </row>
    <row r="225" spans="2:23" x14ac:dyDescent="0.35">
      <c r="B225" s="17" t="str">
        <f>Countries!B98</f>
        <v>S.Tome&amp;Principe</v>
      </c>
      <c r="C225" s="47">
        <f>IF(C$7&lt;='Algorithms &amp; Assumptions'!$C$3,INDEX(PLHIV!$H$10:$AB$249,MATCH($B225&amp;"Peds",PLHIV!$F$10:$F$249,0),MATCH(C$7,PLHIV!$H$9:$AC$9,0)),"N/A")</f>
        <v>500</v>
      </c>
      <c r="D225" s="47">
        <f>IF(D$7&lt;='Algorithms &amp; Assumptions'!$C$3,INDEX(PLHIV!$H$10:$AB$249,MATCH($B225&amp;"Peds",PLHIV!$F$10:$F$249,0),MATCH(D$7,PLHIV!$H$9:$AC$9,0)),"N/A")</f>
        <v>500</v>
      </c>
      <c r="E225" s="47">
        <f>IF(E$7&lt;='Algorithms &amp; Assumptions'!$C$3,INDEX(PLHIV!$H$10:$AB$249,MATCH($B225&amp;"Peds",PLHIV!$F$10:$F$249,0),MATCH(E$7,PLHIV!$H$9:$AC$9,0)),"N/A")</f>
        <v>500</v>
      </c>
      <c r="F225" s="47">
        <f>IF(F$7&lt;='Algorithms &amp; Assumptions'!$C$3,INDEX(PLHIV!$H$10:$AB$249,MATCH($B225&amp;"Peds",PLHIV!$F$10:$F$249,0),MATCH(F$7,PLHIV!$H$9:$AC$9,0)),"N/A")</f>
        <v>200</v>
      </c>
      <c r="G225" s="47">
        <f>IF(G$7&lt;='Algorithms &amp; Assumptions'!$C$3,INDEX(PLHIV!$H$10:$AB$249,MATCH($B225&amp;"Peds",PLHIV!$F$10:$F$249,0),MATCH(G$7,PLHIV!$H$9:$AC$9,0)),IF(FORECAST(G$7,D225:F225,D$7:F$7)&gt;0,FORECAST(G$7,D225:F225,D$7:F$7),0))</f>
        <v>200</v>
      </c>
      <c r="H225" s="47">
        <f>IF(H$7&lt;='Algorithms &amp; Assumptions'!$C$3,INDEX(PLHIV!$H$10:$AB$249,MATCH($B225&amp;"Peds",PLHIV!$F$10:$F$249,0),MATCH(H$7,PLHIV!$H$9:$AC$9,0)),IF(FORECAST(H$7,E225:G225,E$7:G$7)&gt;0,FORECAST(H$7,E225:G225,E$7:G$7),0))</f>
        <v>200</v>
      </c>
      <c r="I225" s="47">
        <f>IF(I$7&lt;='Algorithms &amp; Assumptions'!$C$3,INDEX(PLHIV!$H$10:$AB$249,MATCH($B225&amp;"Peds",PLHIV!$F$10:$F$249,0),MATCH(I$7,PLHIV!$H$9:$AC$9,0)),IF(FORECAST(I$7,F225:H225,F$7:H$7)&gt;0,FORECAST(I$7,F225:H225,F$7:H$7),0))</f>
        <v>200</v>
      </c>
      <c r="J225" s="47">
        <f>IF(J$7&lt;='Algorithms &amp; Assumptions'!$C$3,INDEX(PLHIV!$H$10:$AB$249,MATCH($B225&amp;"Peds",PLHIV!$F$10:$F$249,0),MATCH(J$7,PLHIV!$H$9:$AC$9,0)),IF(FORECAST(J$7,G225:I225,G$7:I$7)&gt;0,FORECAST(J$7,G225:I225,G$7:I$7),0))</f>
        <v>200</v>
      </c>
      <c r="K225" s="47">
        <f>IF(K$7&lt;='Algorithms &amp; Assumptions'!$C$3,INDEX(PLHIV!$H$10:$AB$249,MATCH($B225&amp;"Peds",PLHIV!$F$10:$F$249,0),MATCH(K$7,PLHIV!$H$9:$AC$9,0)),IF(FORECAST(K$7,H225:J225,H$7:J$7)&gt;0,FORECAST(K$7,H225:J225,H$7:J$7),0))</f>
        <v>200</v>
      </c>
      <c r="L225" s="47">
        <f>IF(L$7&lt;='Algorithms &amp; Assumptions'!$C$3,INDEX(PLHIV!$H$10:$AB$249,MATCH($B225&amp;"Peds",PLHIV!$F$10:$F$249,0),MATCH(L$7,PLHIV!$H$9:$AC$9,0)),IF(FORECAST(L$7,I225:K225,I$7:K$7)&gt;0,FORECAST(L$7,I225:K225,I$7:K$7),0))</f>
        <v>200</v>
      </c>
      <c r="M225" s="47">
        <f>IF(M$7&lt;='Algorithms &amp; Assumptions'!$C$3,INDEX(PLHIV!$H$10:$AB$249,MATCH($B225&amp;"Peds",PLHIV!$F$10:$F$249,0),MATCH(M$7,PLHIV!$H$9:$AC$9,0)),IF(FORECAST(M$7,J225:L225,J$7:L$7)&gt;0,FORECAST(M$7,J225:L225,J$7:L$7),0))</f>
        <v>200</v>
      </c>
      <c r="N225" s="47">
        <f>IF(N$7&lt;='Algorithms &amp; Assumptions'!$C$3,INDEX(PLHIV!$H$10:$AB$249,MATCH($B225&amp;"Peds",PLHIV!$F$10:$F$249,0),MATCH(N$7,PLHIV!$H$9:$AC$9,0)),IF(FORECAST(N$7,K225:M225,K$7:M$7)&gt;0,FORECAST(N$7,K225:M225,K$7:M$7),0))</f>
        <v>100</v>
      </c>
      <c r="O225" s="47">
        <f>IF(O$7&lt;='Algorithms &amp; Assumptions'!$C$3,INDEX(PLHIV!$H$10:$AB$249,MATCH($B225&amp;"Peds",PLHIV!$F$10:$F$249,0),MATCH(O$7,PLHIV!$H$9:$AC$9,0)),IF(FORECAST(O$7,L225:N225,L$7:N$7)&gt;0,FORECAST(O$7,L225:N225,L$7:N$7),0))</f>
        <v>100</v>
      </c>
      <c r="P225" s="47">
        <f>IF(P$7&lt;='Algorithms &amp; Assumptions'!$C$3,INDEX(PLHIV!$H$10:$AB$249,MATCH($B225&amp;"Peds",PLHIV!$F$10:$F$249,0),MATCH(P$7,PLHIV!$H$9:$AC$9,0)),IF(FORECAST(P$7,M225:O225,M$7:O$7)&gt;0,FORECAST(P$7,M225:O225,M$7:O$7),0))</f>
        <v>33.333333333328483</v>
      </c>
      <c r="Q225" s="47">
        <f>IF(Q$7&lt;='Algorithms &amp; Assumptions'!$C$3,INDEX(PLHIV!$H$10:$AB$249,MATCH($B225&amp;"Peds",PLHIV!$F$10:$F$249,0),MATCH(Q$7,PLHIV!$H$9:$AC$9,0)),IF(FORECAST(Q$7,N225:P225,N$7:P$7)&gt;0,FORECAST(Q$7,N225:P225,N$7:P$7),0))</f>
        <v>11.111111111109494</v>
      </c>
      <c r="R225" s="47">
        <f>IF(R$7&lt;='Algorithms &amp; Assumptions'!$C$3,INDEX(PLHIV!$H$10:$AB$249,MATCH($B225&amp;"Peds",PLHIV!$F$10:$F$249,0),MATCH(R$7,PLHIV!$H$9:$AC$9,0)),IF(FORECAST(R$7,O225:Q225,O$7:Q$7)&gt;0,FORECAST(R$7,O225:Q225,O$7:Q$7),0))</f>
        <v>0</v>
      </c>
      <c r="S225" s="47">
        <f>IF(S$7&lt;='Algorithms &amp; Assumptions'!$C$3,INDEX(PLHIV!$H$10:$AB$249,MATCH($B225&amp;"Peds",PLHIV!$F$10:$F$249,0),MATCH(S$7,PLHIV!$H$9:$AC$9,0)),IF(FORECAST(S$7,P225:R225,P$7:R$7)&gt;0,FORECAST(S$7,P225:R225,P$7:R$7),0))</f>
        <v>0</v>
      </c>
      <c r="T225" s="47">
        <f>IF(T$7&lt;='Algorithms &amp; Assumptions'!$C$3,INDEX(PLHIV!$H$10:$AB$249,MATCH($B225&amp;"Peds",PLHIV!$F$10:$F$249,0),MATCH(T$7,PLHIV!$H$9:$AC$9,0)),IF(FORECAST(T$7,Q225:S225,Q$7:S$7)&gt;0,FORECAST(T$7,Q225:S225,Q$7:S$7),0))</f>
        <v>0</v>
      </c>
      <c r="U225" s="47">
        <f>IF(U$7&lt;='Algorithms &amp; Assumptions'!$C$3,INDEX(PLHIV!$H$10:$AB$249,MATCH($B225&amp;"Peds",PLHIV!$F$10:$F$249,0),MATCH(U$7,PLHIV!$H$9:$AC$9,0)),IF(FORECAST(U$7,R225:T225,R$7:T$7)&gt;0,FORECAST(U$7,R225:T225,R$7:T$7),0))</f>
        <v>0</v>
      </c>
      <c r="V225" s="47">
        <f>IF(V$7&lt;='Algorithms &amp; Assumptions'!$C$3,INDEX(PLHIV!$H$10:$AB$249,MATCH($B225&amp;"Peds",PLHIV!$F$10:$F$249,0),MATCH(V$7,PLHIV!$H$9:$AC$9,0)),IF(FORECAST(V$7,S225:U225,S$7:U$7)&gt;0,FORECAST(V$7,S225:U225,S$7:U$7),0))</f>
        <v>0</v>
      </c>
      <c r="W225" s="47">
        <f>IF(W$7&lt;='Algorithms &amp; Assumptions'!$C$3,INDEX(PLHIV!$H$10:$AB$249,MATCH($B225&amp;"Peds",PLHIV!$F$10:$F$249,0),MATCH(W$7,PLHIV!$H$9:$AC$9,0)),IF(FORECAST(W$7,T225:V225,T$7:V$7)&gt;0,FORECAST(W$7,T225:V225,T$7:V$7),0))</f>
        <v>0</v>
      </c>
    </row>
    <row r="226" spans="2:23" x14ac:dyDescent="0.35">
      <c r="B226" s="17" t="str">
        <f>Countries!B99</f>
        <v>Senegal</v>
      </c>
      <c r="C226" s="47">
        <f>IF(C$7&lt;='Algorithms &amp; Assumptions'!$C$3,INDEX(PLHIV!$H$10:$AB$249,MATCH($B226&amp;"Peds",PLHIV!$F$10:$F$249,0),MATCH(C$7,PLHIV!$H$9:$AC$9,0)),"N/A")</f>
        <v>6400</v>
      </c>
      <c r="D226" s="47">
        <f>IF(D$7&lt;='Algorithms &amp; Assumptions'!$C$3,INDEX(PLHIV!$H$10:$AB$249,MATCH($B226&amp;"Peds",PLHIV!$F$10:$F$249,0),MATCH(D$7,PLHIV!$H$9:$AC$9,0)),"N/A")</f>
        <v>6400</v>
      </c>
      <c r="E226" s="47">
        <f>IF(E$7&lt;='Algorithms &amp; Assumptions'!$C$3,INDEX(PLHIV!$H$10:$AB$249,MATCH($B226&amp;"Peds",PLHIV!$F$10:$F$249,0),MATCH(E$7,PLHIV!$H$9:$AC$9,0)),"N/A")</f>
        <v>6300</v>
      </c>
      <c r="F226" s="47">
        <f>IF(F$7&lt;='Algorithms &amp; Assumptions'!$C$3,INDEX(PLHIV!$H$10:$AB$249,MATCH($B226&amp;"Peds",PLHIV!$F$10:$F$249,0),MATCH(F$7,PLHIV!$H$9:$AC$9,0)),"N/A")</f>
        <v>6100</v>
      </c>
      <c r="G226" s="47">
        <f>IF(G$7&lt;='Algorithms &amp; Assumptions'!$C$3,INDEX(PLHIV!$H$10:$AB$249,MATCH($B226&amp;"Peds",PLHIV!$F$10:$F$249,0),MATCH(G$7,PLHIV!$H$9:$AC$9,0)),IF(FORECAST(G$7,D226:F226,D$7:F$7)&gt;0,FORECAST(G$7,D226:F226,D$7:F$7),0))</f>
        <v>5800</v>
      </c>
      <c r="H226" s="47">
        <f>IF(H$7&lt;='Algorithms &amp; Assumptions'!$C$3,INDEX(PLHIV!$H$10:$AB$249,MATCH($B226&amp;"Peds",PLHIV!$F$10:$F$249,0),MATCH(H$7,PLHIV!$H$9:$AC$9,0)),IF(FORECAST(H$7,E226:G226,E$7:G$7)&gt;0,FORECAST(H$7,E226:G226,E$7:G$7),0))</f>
        <v>5500</v>
      </c>
      <c r="I226" s="47">
        <f>IF(I$7&lt;='Algorithms &amp; Assumptions'!$C$3,INDEX(PLHIV!$H$10:$AB$249,MATCH($B226&amp;"Peds",PLHIV!$F$10:$F$249,0),MATCH(I$7,PLHIV!$H$9:$AC$9,0)),IF(FORECAST(I$7,F226:H226,F$7:H$7)&gt;0,FORECAST(I$7,F226:H226,F$7:H$7),0))</f>
        <v>5200</v>
      </c>
      <c r="J226" s="47">
        <f>IF(J$7&lt;='Algorithms &amp; Assumptions'!$C$3,INDEX(PLHIV!$H$10:$AB$249,MATCH($B226&amp;"Peds",PLHIV!$F$10:$F$249,0),MATCH(J$7,PLHIV!$H$9:$AC$9,0)),IF(FORECAST(J$7,G226:I226,G$7:I$7)&gt;0,FORECAST(J$7,G226:I226,G$7:I$7),0))</f>
        <v>4900</v>
      </c>
      <c r="K226" s="47">
        <f>IF(K$7&lt;='Algorithms &amp; Assumptions'!$C$3,INDEX(PLHIV!$H$10:$AB$249,MATCH($B226&amp;"Peds",PLHIV!$F$10:$F$249,0),MATCH(K$7,PLHIV!$H$9:$AC$9,0)),IF(FORECAST(K$7,H226:J226,H$7:J$7)&gt;0,FORECAST(K$7,H226:J226,H$7:J$7),0))</f>
        <v>4600</v>
      </c>
      <c r="L226" s="47">
        <f>IF(L$7&lt;='Algorithms &amp; Assumptions'!$C$3,INDEX(PLHIV!$H$10:$AB$249,MATCH($B226&amp;"Peds",PLHIV!$F$10:$F$249,0),MATCH(L$7,PLHIV!$H$9:$AC$9,0)),IF(FORECAST(L$7,I226:K226,I$7:K$7)&gt;0,FORECAST(L$7,I226:K226,I$7:K$7),0))</f>
        <v>4400</v>
      </c>
      <c r="M226" s="47">
        <f>IF(M$7&lt;='Algorithms &amp; Assumptions'!$C$3,INDEX(PLHIV!$H$10:$AB$249,MATCH($B226&amp;"Peds",PLHIV!$F$10:$F$249,0),MATCH(M$7,PLHIV!$H$9:$AC$9,0)),IF(FORECAST(M$7,J226:L226,J$7:L$7)&gt;0,FORECAST(M$7,J226:L226,J$7:L$7),0))</f>
        <v>4100</v>
      </c>
      <c r="N226" s="47">
        <f>IF(N$7&lt;='Algorithms &amp; Assumptions'!$C$3,INDEX(PLHIV!$H$10:$AB$249,MATCH($B226&amp;"Peds",PLHIV!$F$10:$F$249,0),MATCH(N$7,PLHIV!$H$9:$AC$9,0)),IF(FORECAST(N$7,K226:M226,K$7:M$7)&gt;0,FORECAST(N$7,K226:M226,K$7:M$7),0))</f>
        <v>3900</v>
      </c>
      <c r="O226" s="47">
        <f>IF(O$7&lt;='Algorithms &amp; Assumptions'!$C$3,INDEX(PLHIV!$H$10:$AB$249,MATCH($B226&amp;"Peds",PLHIV!$F$10:$F$249,0),MATCH(O$7,PLHIV!$H$9:$AC$9,0)),IF(FORECAST(O$7,L226:N226,L$7:N$7)&gt;0,FORECAST(O$7,L226:N226,L$7:N$7),0))</f>
        <v>3600</v>
      </c>
      <c r="P226" s="47">
        <f>IF(P$7&lt;='Algorithms &amp; Assumptions'!$C$3,INDEX(PLHIV!$H$10:$AB$249,MATCH($B226&amp;"Peds",PLHIV!$F$10:$F$249,0),MATCH(P$7,PLHIV!$H$9:$AC$9,0)),IF(FORECAST(P$7,M226:O226,M$7:O$7)&gt;0,FORECAST(P$7,M226:O226,M$7:O$7),0))</f>
        <v>3366.6666666666861</v>
      </c>
      <c r="Q226" s="47">
        <f>IF(Q$7&lt;='Algorithms &amp; Assumptions'!$C$3,INDEX(PLHIV!$H$10:$AB$249,MATCH($B226&amp;"Peds",PLHIV!$F$10:$F$249,0),MATCH(Q$7,PLHIV!$H$9:$AC$9,0)),IF(FORECAST(Q$7,N226:P226,N$7:P$7)&gt;0,FORECAST(Q$7,N226:P226,N$7:P$7),0))</f>
        <v>3088.8888888889924</v>
      </c>
      <c r="R226" s="47">
        <f>IF(R$7&lt;='Algorithms &amp; Assumptions'!$C$3,INDEX(PLHIV!$H$10:$AB$249,MATCH($B226&amp;"Peds",PLHIV!$F$10:$F$249,0),MATCH(R$7,PLHIV!$H$9:$AC$9,0)),IF(FORECAST(R$7,O226:Q226,O$7:Q$7)&gt;0,FORECAST(R$7,O226:Q226,O$7:Q$7),0))</f>
        <v>2840.7407407409046</v>
      </c>
      <c r="S226" s="47">
        <f>IF(S$7&lt;='Algorithms &amp; Assumptions'!$C$3,INDEX(PLHIV!$H$10:$AB$249,MATCH($B226&amp;"Peds",PLHIV!$F$10:$F$249,0),MATCH(S$7,PLHIV!$H$9:$AC$9,0)),IF(FORECAST(S$7,P226:R226,P$7:R$7)&gt;0,FORECAST(S$7,P226:R226,P$7:R$7),0))</f>
        <v>2572.8395061730407</v>
      </c>
      <c r="T226" s="47">
        <f>IF(T$7&lt;='Algorithms &amp; Assumptions'!$C$3,INDEX(PLHIV!$H$10:$AB$249,MATCH($B226&amp;"Peds",PLHIV!$F$10:$F$249,0),MATCH(T$7,PLHIV!$H$9:$AC$9,0)),IF(FORECAST(T$7,Q226:S226,Q$7:S$7)&gt;0,FORECAST(T$7,Q226:S226,Q$7:S$7),0))</f>
        <v>2318.1069958850276</v>
      </c>
      <c r="U226" s="47">
        <f>IF(U$7&lt;='Algorithms &amp; Assumptions'!$C$3,INDEX(PLHIV!$H$10:$AB$249,MATCH($B226&amp;"Peds",PLHIV!$F$10:$F$249,0),MATCH(U$7,PLHIV!$H$9:$AC$9,0)),IF(FORECAST(U$7,R226:T226,R$7:T$7)&gt;0,FORECAST(U$7,R226:T226,R$7:T$7),0))</f>
        <v>2054.5953360771528</v>
      </c>
      <c r="V226" s="47">
        <f>IF(V$7&lt;='Algorithms &amp; Assumptions'!$C$3,INDEX(PLHIV!$H$10:$AB$249,MATCH($B226&amp;"Peds",PLHIV!$F$10:$F$249,0),MATCH(V$7,PLHIV!$H$9:$AC$9,0)),IF(FORECAST(V$7,S226:U226,S$7:U$7)&gt;0,FORECAST(V$7,S226:U226,S$7:U$7),0))</f>
        <v>1796.93644261593</v>
      </c>
      <c r="W226" s="47">
        <f>IF(W$7&lt;='Algorithms &amp; Assumptions'!$C$3,INDEX(PLHIV!$H$10:$AB$249,MATCH($B226&amp;"Peds",PLHIV!$F$10:$F$249,0),MATCH(W$7,PLHIV!$H$9:$AC$9,0)),IF(FORECAST(W$7,T226:V226,T$7:V$7)&gt;0,FORECAST(W$7,T226:V226,T$7:V$7),0))</f>
        <v>1535.3757049236447</v>
      </c>
    </row>
    <row r="227" spans="2:23" x14ac:dyDescent="0.35">
      <c r="B227" s="17" t="str">
        <f>Countries!B100</f>
        <v>Serbia</v>
      </c>
      <c r="C227" s="47">
        <f>IF(C$7&lt;='Algorithms &amp; Assumptions'!$C$3,INDEX(PLHIV!$H$10:$AB$249,MATCH($B227&amp;"Peds",PLHIV!$F$10:$F$249,0),MATCH(C$7,PLHIV!$H$9:$AC$9,0)),"N/A")</f>
        <v>0</v>
      </c>
      <c r="D227" s="47">
        <f>IF(D$7&lt;='Algorithms &amp; Assumptions'!$C$3,INDEX(PLHIV!$H$10:$AB$249,MATCH($B227&amp;"Peds",PLHIV!$F$10:$F$249,0),MATCH(D$7,PLHIV!$H$9:$AC$9,0)),"N/A")</f>
        <v>0</v>
      </c>
      <c r="E227" s="47">
        <f>IF(E$7&lt;='Algorithms &amp; Assumptions'!$C$3,INDEX(PLHIV!$H$10:$AB$249,MATCH($B227&amp;"Peds",PLHIV!$F$10:$F$249,0),MATCH(E$7,PLHIV!$H$9:$AC$9,0)),"N/A")</f>
        <v>0</v>
      </c>
      <c r="F227" s="47">
        <f>IF(F$7&lt;='Algorithms &amp; Assumptions'!$C$3,INDEX(PLHIV!$H$10:$AB$249,MATCH($B227&amp;"Peds",PLHIV!$F$10:$F$249,0),MATCH(F$7,PLHIV!$H$9:$AC$9,0)),"N/A")</f>
        <v>0</v>
      </c>
      <c r="G227" s="47">
        <f>IF(G$7&lt;='Algorithms &amp; Assumptions'!$C$3,INDEX(PLHIV!$H$10:$AB$249,MATCH($B227&amp;"Peds",PLHIV!$F$10:$F$249,0),MATCH(G$7,PLHIV!$H$9:$AC$9,0)),IF(FORECAST(G$7,D227:F227,D$7:F$7)&gt;0,FORECAST(G$7,D227:F227,D$7:F$7),0))</f>
        <v>0</v>
      </c>
      <c r="H227" s="47">
        <f>IF(H$7&lt;='Algorithms &amp; Assumptions'!$C$3,INDEX(PLHIV!$H$10:$AB$249,MATCH($B227&amp;"Peds",PLHIV!$F$10:$F$249,0),MATCH(H$7,PLHIV!$H$9:$AC$9,0)),IF(FORECAST(H$7,E227:G227,E$7:G$7)&gt;0,FORECAST(H$7,E227:G227,E$7:G$7),0))</f>
        <v>0</v>
      </c>
      <c r="I227" s="47">
        <f>IF(I$7&lt;='Algorithms &amp; Assumptions'!$C$3,INDEX(PLHIV!$H$10:$AB$249,MATCH($B227&amp;"Peds",PLHIV!$F$10:$F$249,0),MATCH(I$7,PLHIV!$H$9:$AC$9,0)),IF(FORECAST(I$7,F227:H227,F$7:H$7)&gt;0,FORECAST(I$7,F227:H227,F$7:H$7),0))</f>
        <v>0</v>
      </c>
      <c r="J227" s="47">
        <f>IF(J$7&lt;='Algorithms &amp; Assumptions'!$C$3,INDEX(PLHIV!$H$10:$AB$249,MATCH($B227&amp;"Peds",PLHIV!$F$10:$F$249,0),MATCH(J$7,PLHIV!$H$9:$AC$9,0)),IF(FORECAST(J$7,G227:I227,G$7:I$7)&gt;0,FORECAST(J$7,G227:I227,G$7:I$7),0))</f>
        <v>0</v>
      </c>
      <c r="K227" s="47">
        <f>IF(K$7&lt;='Algorithms &amp; Assumptions'!$C$3,INDEX(PLHIV!$H$10:$AB$249,MATCH($B227&amp;"Peds",PLHIV!$F$10:$F$249,0),MATCH(K$7,PLHIV!$H$9:$AC$9,0)),IF(FORECAST(K$7,H227:J227,H$7:J$7)&gt;0,FORECAST(K$7,H227:J227,H$7:J$7),0))</f>
        <v>0</v>
      </c>
      <c r="L227" s="47">
        <f>IF(L$7&lt;='Algorithms &amp; Assumptions'!$C$3,INDEX(PLHIV!$H$10:$AB$249,MATCH($B227&amp;"Peds",PLHIV!$F$10:$F$249,0),MATCH(L$7,PLHIV!$H$9:$AC$9,0)),IF(FORECAST(L$7,I227:K227,I$7:K$7)&gt;0,FORECAST(L$7,I227:K227,I$7:K$7),0))</f>
        <v>0</v>
      </c>
      <c r="M227" s="47">
        <f>IF(M$7&lt;='Algorithms &amp; Assumptions'!$C$3,INDEX(PLHIV!$H$10:$AB$249,MATCH($B227&amp;"Peds",PLHIV!$F$10:$F$249,0),MATCH(M$7,PLHIV!$H$9:$AC$9,0)),IF(FORECAST(M$7,J227:L227,J$7:L$7)&gt;0,FORECAST(M$7,J227:L227,J$7:L$7),0))</f>
        <v>0</v>
      </c>
      <c r="N227" s="47">
        <f>IF(N$7&lt;='Algorithms &amp; Assumptions'!$C$3,INDEX(PLHIV!$H$10:$AB$249,MATCH($B227&amp;"Peds",PLHIV!$F$10:$F$249,0),MATCH(N$7,PLHIV!$H$9:$AC$9,0)),IF(FORECAST(N$7,K227:M227,K$7:M$7)&gt;0,FORECAST(N$7,K227:M227,K$7:M$7),0))</f>
        <v>0</v>
      </c>
      <c r="O227" s="47">
        <f>IF(O$7&lt;='Algorithms &amp; Assumptions'!$C$3,INDEX(PLHIV!$H$10:$AB$249,MATCH($B227&amp;"Peds",PLHIV!$F$10:$F$249,0),MATCH(O$7,PLHIV!$H$9:$AC$9,0)),IF(FORECAST(O$7,L227:N227,L$7:N$7)&gt;0,FORECAST(O$7,L227:N227,L$7:N$7),0))</f>
        <v>0</v>
      </c>
      <c r="P227" s="47">
        <f>IF(P$7&lt;='Algorithms &amp; Assumptions'!$C$3,INDEX(PLHIV!$H$10:$AB$249,MATCH($B227&amp;"Peds",PLHIV!$F$10:$F$249,0),MATCH(P$7,PLHIV!$H$9:$AC$9,0)),IF(FORECAST(P$7,M227:O227,M$7:O$7)&gt;0,FORECAST(P$7,M227:O227,M$7:O$7),0))</f>
        <v>0</v>
      </c>
      <c r="Q227" s="47">
        <f>IF(Q$7&lt;='Algorithms &amp; Assumptions'!$C$3,INDEX(PLHIV!$H$10:$AB$249,MATCH($B227&amp;"Peds",PLHIV!$F$10:$F$249,0),MATCH(Q$7,PLHIV!$H$9:$AC$9,0)),IF(FORECAST(Q$7,N227:P227,N$7:P$7)&gt;0,FORECAST(Q$7,N227:P227,N$7:P$7),0))</f>
        <v>0</v>
      </c>
      <c r="R227" s="47">
        <f>IF(R$7&lt;='Algorithms &amp; Assumptions'!$C$3,INDEX(PLHIV!$H$10:$AB$249,MATCH($B227&amp;"Peds",PLHIV!$F$10:$F$249,0),MATCH(R$7,PLHIV!$H$9:$AC$9,0)),IF(FORECAST(R$7,O227:Q227,O$7:Q$7)&gt;0,FORECAST(R$7,O227:Q227,O$7:Q$7),0))</f>
        <v>0</v>
      </c>
      <c r="S227" s="47">
        <f>IF(S$7&lt;='Algorithms &amp; Assumptions'!$C$3,INDEX(PLHIV!$H$10:$AB$249,MATCH($B227&amp;"Peds",PLHIV!$F$10:$F$249,0),MATCH(S$7,PLHIV!$H$9:$AC$9,0)),IF(FORECAST(S$7,P227:R227,P$7:R$7)&gt;0,FORECAST(S$7,P227:R227,P$7:R$7),0))</f>
        <v>0</v>
      </c>
      <c r="T227" s="47">
        <f>IF(T$7&lt;='Algorithms &amp; Assumptions'!$C$3,INDEX(PLHIV!$H$10:$AB$249,MATCH($B227&amp;"Peds",PLHIV!$F$10:$F$249,0),MATCH(T$7,PLHIV!$H$9:$AC$9,0)),IF(FORECAST(T$7,Q227:S227,Q$7:S$7)&gt;0,FORECAST(T$7,Q227:S227,Q$7:S$7),0))</f>
        <v>0</v>
      </c>
      <c r="U227" s="47">
        <f>IF(U$7&lt;='Algorithms &amp; Assumptions'!$C$3,INDEX(PLHIV!$H$10:$AB$249,MATCH($B227&amp;"Peds",PLHIV!$F$10:$F$249,0),MATCH(U$7,PLHIV!$H$9:$AC$9,0)),IF(FORECAST(U$7,R227:T227,R$7:T$7)&gt;0,FORECAST(U$7,R227:T227,R$7:T$7),0))</f>
        <v>0</v>
      </c>
      <c r="V227" s="47">
        <f>IF(V$7&lt;='Algorithms &amp; Assumptions'!$C$3,INDEX(PLHIV!$H$10:$AB$249,MATCH($B227&amp;"Peds",PLHIV!$F$10:$F$249,0),MATCH(V$7,PLHIV!$H$9:$AC$9,0)),IF(FORECAST(V$7,S227:U227,S$7:U$7)&gt;0,FORECAST(V$7,S227:U227,S$7:U$7),0))</f>
        <v>0</v>
      </c>
      <c r="W227" s="47">
        <f>IF(W$7&lt;='Algorithms &amp; Assumptions'!$C$3,INDEX(PLHIV!$H$10:$AB$249,MATCH($B227&amp;"Peds",PLHIV!$F$10:$F$249,0),MATCH(W$7,PLHIV!$H$9:$AC$9,0)),IF(FORECAST(W$7,T227:V227,T$7:V$7)&gt;0,FORECAST(W$7,T227:V227,T$7:V$7),0))</f>
        <v>0</v>
      </c>
    </row>
    <row r="228" spans="2:23" x14ac:dyDescent="0.35">
      <c r="B228" s="17" t="str">
        <f>Countries!B101</f>
        <v>Sierra Leone</v>
      </c>
      <c r="C228" s="47">
        <f>IF(C$7&lt;='Algorithms &amp; Assumptions'!$C$3,INDEX(PLHIV!$H$10:$AB$249,MATCH($B228&amp;"Peds",PLHIV!$F$10:$F$249,0),MATCH(C$7,PLHIV!$H$9:$AC$9,0)),"N/A")</f>
        <v>9900</v>
      </c>
      <c r="D228" s="47">
        <f>IF(D$7&lt;='Algorithms &amp; Assumptions'!$C$3,INDEX(PLHIV!$H$10:$AB$249,MATCH($B228&amp;"Peds",PLHIV!$F$10:$F$249,0),MATCH(D$7,PLHIV!$H$9:$AC$9,0)),"N/A")</f>
        <v>9600</v>
      </c>
      <c r="E228" s="47">
        <f>IF(E$7&lt;='Algorithms &amp; Assumptions'!$C$3,INDEX(PLHIV!$H$10:$AB$249,MATCH($B228&amp;"Peds",PLHIV!$F$10:$F$249,0),MATCH(E$7,PLHIV!$H$9:$AC$9,0)),"N/A")</f>
        <v>9200</v>
      </c>
      <c r="F228" s="47">
        <f>IF(F$7&lt;='Algorithms &amp; Assumptions'!$C$3,INDEX(PLHIV!$H$10:$AB$249,MATCH($B228&amp;"Peds",PLHIV!$F$10:$F$249,0),MATCH(F$7,PLHIV!$H$9:$AC$9,0)),"N/A")</f>
        <v>8900</v>
      </c>
      <c r="G228" s="47">
        <f>IF(G$7&lt;='Algorithms &amp; Assumptions'!$C$3,INDEX(PLHIV!$H$10:$AB$249,MATCH($B228&amp;"Peds",PLHIV!$F$10:$F$249,0),MATCH(G$7,PLHIV!$H$9:$AC$9,0)),IF(FORECAST(G$7,D228:F228,D$7:F$7)&gt;0,FORECAST(G$7,D228:F228,D$7:F$7),0))</f>
        <v>8700</v>
      </c>
      <c r="H228" s="47">
        <f>IF(H$7&lt;='Algorithms &amp; Assumptions'!$C$3,INDEX(PLHIV!$H$10:$AB$249,MATCH($B228&amp;"Peds",PLHIV!$F$10:$F$249,0),MATCH(H$7,PLHIV!$H$9:$AC$9,0)),IF(FORECAST(H$7,E228:G228,E$7:G$7)&gt;0,FORECAST(H$7,E228:G228,E$7:G$7),0))</f>
        <v>8400</v>
      </c>
      <c r="I228" s="47">
        <f>IF(I$7&lt;='Algorithms &amp; Assumptions'!$C$3,INDEX(PLHIV!$H$10:$AB$249,MATCH($B228&amp;"Peds",PLHIV!$F$10:$F$249,0),MATCH(I$7,PLHIV!$H$9:$AC$9,0)),IF(FORECAST(I$7,F228:H228,F$7:H$7)&gt;0,FORECAST(I$7,F228:H228,F$7:H$7),0))</f>
        <v>8200</v>
      </c>
      <c r="J228" s="47">
        <f>IF(J$7&lt;='Algorithms &amp; Assumptions'!$C$3,INDEX(PLHIV!$H$10:$AB$249,MATCH($B228&amp;"Peds",PLHIV!$F$10:$F$249,0),MATCH(J$7,PLHIV!$H$9:$AC$9,0)),IF(FORECAST(J$7,G228:I228,G$7:I$7)&gt;0,FORECAST(J$7,G228:I228,G$7:I$7),0))</f>
        <v>7900</v>
      </c>
      <c r="K228" s="47">
        <f>IF(K$7&lt;='Algorithms &amp; Assumptions'!$C$3,INDEX(PLHIV!$H$10:$AB$249,MATCH($B228&amp;"Peds",PLHIV!$F$10:$F$249,0),MATCH(K$7,PLHIV!$H$9:$AC$9,0)),IF(FORECAST(K$7,H228:J228,H$7:J$7)&gt;0,FORECAST(K$7,H228:J228,H$7:J$7),0))</f>
        <v>7600</v>
      </c>
      <c r="L228" s="47">
        <f>IF(L$7&lt;='Algorithms &amp; Assumptions'!$C$3,INDEX(PLHIV!$H$10:$AB$249,MATCH($B228&amp;"Peds",PLHIV!$F$10:$F$249,0),MATCH(L$7,PLHIV!$H$9:$AC$9,0)),IF(FORECAST(L$7,I228:K228,I$7:K$7)&gt;0,FORECAST(L$7,I228:K228,I$7:K$7),0))</f>
        <v>7400</v>
      </c>
      <c r="M228" s="47">
        <f>IF(M$7&lt;='Algorithms &amp; Assumptions'!$C$3,INDEX(PLHIV!$H$10:$AB$249,MATCH($B228&amp;"Peds",PLHIV!$F$10:$F$249,0),MATCH(M$7,PLHIV!$H$9:$AC$9,0)),IF(FORECAST(M$7,J228:L228,J$7:L$7)&gt;0,FORECAST(M$7,J228:L228,J$7:L$7),0))</f>
        <v>7300</v>
      </c>
      <c r="N228" s="47">
        <f>IF(N$7&lt;='Algorithms &amp; Assumptions'!$C$3,INDEX(PLHIV!$H$10:$AB$249,MATCH($B228&amp;"Peds",PLHIV!$F$10:$F$249,0),MATCH(N$7,PLHIV!$H$9:$AC$9,0)),IF(FORECAST(N$7,K228:M228,K$7:M$7)&gt;0,FORECAST(N$7,K228:M228,K$7:M$7),0))</f>
        <v>6900</v>
      </c>
      <c r="O228" s="47">
        <f>IF(O$7&lt;='Algorithms &amp; Assumptions'!$C$3,INDEX(PLHIV!$H$10:$AB$249,MATCH($B228&amp;"Peds",PLHIV!$F$10:$F$249,0),MATCH(O$7,PLHIV!$H$9:$AC$9,0)),IF(FORECAST(O$7,L228:N228,L$7:N$7)&gt;0,FORECAST(O$7,L228:N228,L$7:N$7),0))</f>
        <v>6700</v>
      </c>
      <c r="P228" s="47">
        <f>IF(P$7&lt;='Algorithms &amp; Assumptions'!$C$3,INDEX(PLHIV!$H$10:$AB$249,MATCH($B228&amp;"Peds",PLHIV!$F$10:$F$249,0),MATCH(P$7,PLHIV!$H$9:$AC$9,0)),IF(FORECAST(P$7,M228:O228,M$7:O$7)&gt;0,FORECAST(P$7,M228:O228,M$7:O$7),0))</f>
        <v>6366.6666666666279</v>
      </c>
      <c r="Q228" s="47">
        <f>IF(Q$7&lt;='Algorithms &amp; Assumptions'!$C$3,INDEX(PLHIV!$H$10:$AB$249,MATCH($B228&amp;"Peds",PLHIV!$F$10:$F$249,0),MATCH(Q$7,PLHIV!$H$9:$AC$9,0)),IF(FORECAST(Q$7,N228:P228,N$7:P$7)&gt;0,FORECAST(Q$7,N228:P228,N$7:P$7),0))</f>
        <v>6122.2222222221317</v>
      </c>
      <c r="R228" s="47">
        <f>IF(R$7&lt;='Algorithms &amp; Assumptions'!$C$3,INDEX(PLHIV!$H$10:$AB$249,MATCH($B228&amp;"Peds",PLHIV!$F$10:$F$249,0),MATCH(R$7,PLHIV!$H$9:$AC$9,0)),IF(FORECAST(R$7,O228:Q228,O$7:Q$7)&gt;0,FORECAST(R$7,O228:Q228,O$7:Q$7),0))</f>
        <v>5818.5185185183072</v>
      </c>
      <c r="S228" s="47">
        <f>IF(S$7&lt;='Algorithms &amp; Assumptions'!$C$3,INDEX(PLHIV!$H$10:$AB$249,MATCH($B228&amp;"Peds",PLHIV!$F$10:$F$249,0),MATCH(S$7,PLHIV!$H$9:$AC$9,0)),IF(FORECAST(S$7,P228:R228,P$7:R$7)&gt;0,FORECAST(S$7,P228:R228,P$7:R$7),0))</f>
        <v>5554.320987654035</v>
      </c>
      <c r="T228" s="47">
        <f>IF(T$7&lt;='Algorithms &amp; Assumptions'!$C$3,INDEX(PLHIV!$H$10:$AB$249,MATCH($B228&amp;"Peds",PLHIV!$F$10:$F$249,0),MATCH(T$7,PLHIV!$H$9:$AC$9,0)),IF(FORECAST(T$7,Q228:S228,Q$7:S$7)&gt;0,FORECAST(T$7,Q228:S228,Q$7:S$7),0))</f>
        <v>5263.7860082300613</v>
      </c>
      <c r="U228" s="47">
        <f>IF(U$7&lt;='Algorithms &amp; Assumptions'!$C$3,INDEX(PLHIV!$H$10:$AB$249,MATCH($B228&amp;"Peds",PLHIV!$F$10:$F$249,0),MATCH(U$7,PLHIV!$H$9:$AC$9,0)),IF(FORECAST(U$7,R228:T228,R$7:T$7)&gt;0,FORECAST(U$7,R228:T228,R$7:T$7),0))</f>
        <v>4990.8093278459273</v>
      </c>
      <c r="V228" s="47">
        <f>IF(V$7&lt;='Algorithms &amp; Assumptions'!$C$3,INDEX(PLHIV!$H$10:$AB$249,MATCH($B228&amp;"Peds",PLHIV!$F$10:$F$249,0),MATCH(V$7,PLHIV!$H$9:$AC$9,0)),IF(FORECAST(V$7,S228:U228,S$7:U$7)&gt;0,FORECAST(V$7,S228:U228,S$7:U$7),0))</f>
        <v>4706.1271147687221</v>
      </c>
      <c r="W228" s="47">
        <f>IF(W$7&lt;='Algorithms &amp; Assumptions'!$C$3,INDEX(PLHIV!$H$10:$AB$249,MATCH($B228&amp;"Peds",PLHIV!$F$10:$F$249,0),MATCH(W$7,PLHIV!$H$9:$AC$9,0)),IF(FORECAST(W$7,T228:V228,T$7:V$7)&gt;0,FORECAST(W$7,T228:V228,T$7:V$7),0))</f>
        <v>4429.2485901535256</v>
      </c>
    </row>
    <row r="229" spans="2:23" x14ac:dyDescent="0.35">
      <c r="B229" s="17" t="str">
        <f>Countries!B102</f>
        <v>Somalia</v>
      </c>
      <c r="C229" s="47">
        <f>IF(C$7&lt;='Algorithms &amp; Assumptions'!$C$3,INDEX(PLHIV!$H$10:$AB$249,MATCH($B229&amp;"Peds",PLHIV!$F$10:$F$249,0),MATCH(C$7,PLHIV!$H$9:$AC$9,0)),"N/A")</f>
        <v>0</v>
      </c>
      <c r="D229" s="47">
        <f>IF(D$7&lt;='Algorithms &amp; Assumptions'!$C$3,INDEX(PLHIV!$H$10:$AB$249,MATCH($B229&amp;"Peds",PLHIV!$F$10:$F$249,0),MATCH(D$7,PLHIV!$H$9:$AC$9,0)),"N/A")</f>
        <v>0</v>
      </c>
      <c r="E229" s="47">
        <f>IF(E$7&lt;='Algorithms &amp; Assumptions'!$C$3,INDEX(PLHIV!$H$10:$AB$249,MATCH($B229&amp;"Peds",PLHIV!$F$10:$F$249,0),MATCH(E$7,PLHIV!$H$9:$AC$9,0)),"N/A")</f>
        <v>0</v>
      </c>
      <c r="F229" s="47">
        <f>IF(F$7&lt;='Algorithms &amp; Assumptions'!$C$3,INDEX(PLHIV!$H$10:$AB$249,MATCH($B229&amp;"Peds",PLHIV!$F$10:$F$249,0),MATCH(F$7,PLHIV!$H$9:$AC$9,0)),"N/A")</f>
        <v>0</v>
      </c>
      <c r="G229" s="47">
        <f>IF(G$7&lt;='Algorithms &amp; Assumptions'!$C$3,INDEX(PLHIV!$H$10:$AB$249,MATCH($B229&amp;"Peds",PLHIV!$F$10:$F$249,0),MATCH(G$7,PLHIV!$H$9:$AC$9,0)),IF(FORECAST(G$7,D229:F229,D$7:F$7)&gt;0,FORECAST(G$7,D229:F229,D$7:F$7),0))</f>
        <v>0</v>
      </c>
      <c r="H229" s="47">
        <f>IF(H$7&lt;='Algorithms &amp; Assumptions'!$C$3,INDEX(PLHIV!$H$10:$AB$249,MATCH($B229&amp;"Peds",PLHIV!$F$10:$F$249,0),MATCH(H$7,PLHIV!$H$9:$AC$9,0)),IF(FORECAST(H$7,E229:G229,E$7:G$7)&gt;0,FORECAST(H$7,E229:G229,E$7:G$7),0))</f>
        <v>0</v>
      </c>
      <c r="I229" s="47">
        <f>IF(I$7&lt;='Algorithms &amp; Assumptions'!$C$3,INDEX(PLHIV!$H$10:$AB$249,MATCH($B229&amp;"Peds",PLHIV!$F$10:$F$249,0),MATCH(I$7,PLHIV!$H$9:$AC$9,0)),IF(FORECAST(I$7,F229:H229,F$7:H$7)&gt;0,FORECAST(I$7,F229:H229,F$7:H$7),0))</f>
        <v>0</v>
      </c>
      <c r="J229" s="47">
        <f>IF(J$7&lt;='Algorithms &amp; Assumptions'!$C$3,INDEX(PLHIV!$H$10:$AB$249,MATCH($B229&amp;"Peds",PLHIV!$F$10:$F$249,0),MATCH(J$7,PLHIV!$H$9:$AC$9,0)),IF(FORECAST(J$7,G229:I229,G$7:I$7)&gt;0,FORECAST(J$7,G229:I229,G$7:I$7),0))</f>
        <v>0</v>
      </c>
      <c r="K229" s="47">
        <f>IF(K$7&lt;='Algorithms &amp; Assumptions'!$C$3,INDEX(PLHIV!$H$10:$AB$249,MATCH($B229&amp;"Peds",PLHIV!$F$10:$F$249,0),MATCH(K$7,PLHIV!$H$9:$AC$9,0)),IF(FORECAST(K$7,H229:J229,H$7:J$7)&gt;0,FORECAST(K$7,H229:J229,H$7:J$7),0))</f>
        <v>0</v>
      </c>
      <c r="L229" s="47">
        <f>IF(L$7&lt;='Algorithms &amp; Assumptions'!$C$3,INDEX(PLHIV!$H$10:$AB$249,MATCH($B229&amp;"Peds",PLHIV!$F$10:$F$249,0),MATCH(L$7,PLHIV!$H$9:$AC$9,0)),IF(FORECAST(L$7,I229:K229,I$7:K$7)&gt;0,FORECAST(L$7,I229:K229,I$7:K$7),0))</f>
        <v>0</v>
      </c>
      <c r="M229" s="47">
        <f>IF(M$7&lt;='Algorithms &amp; Assumptions'!$C$3,INDEX(PLHIV!$H$10:$AB$249,MATCH($B229&amp;"Peds",PLHIV!$F$10:$F$249,0),MATCH(M$7,PLHIV!$H$9:$AC$9,0)),IF(FORECAST(M$7,J229:L229,J$7:L$7)&gt;0,FORECAST(M$7,J229:L229,J$7:L$7),0))</f>
        <v>0</v>
      </c>
      <c r="N229" s="47">
        <f>IF(N$7&lt;='Algorithms &amp; Assumptions'!$C$3,INDEX(PLHIV!$H$10:$AB$249,MATCH($B229&amp;"Peds",PLHIV!$F$10:$F$249,0),MATCH(N$7,PLHIV!$H$9:$AC$9,0)),IF(FORECAST(N$7,K229:M229,K$7:M$7)&gt;0,FORECAST(N$7,K229:M229,K$7:M$7),0))</f>
        <v>0</v>
      </c>
      <c r="O229" s="47">
        <f>IF(O$7&lt;='Algorithms &amp; Assumptions'!$C$3,INDEX(PLHIV!$H$10:$AB$249,MATCH($B229&amp;"Peds",PLHIV!$F$10:$F$249,0),MATCH(O$7,PLHIV!$H$9:$AC$9,0)),IF(FORECAST(O$7,L229:N229,L$7:N$7)&gt;0,FORECAST(O$7,L229:N229,L$7:N$7),0))</f>
        <v>0</v>
      </c>
      <c r="P229" s="47">
        <f>IF(P$7&lt;='Algorithms &amp; Assumptions'!$C$3,INDEX(PLHIV!$H$10:$AB$249,MATCH($B229&amp;"Peds",PLHIV!$F$10:$F$249,0),MATCH(P$7,PLHIV!$H$9:$AC$9,0)),IF(FORECAST(P$7,M229:O229,M$7:O$7)&gt;0,FORECAST(P$7,M229:O229,M$7:O$7),0))</f>
        <v>0</v>
      </c>
      <c r="Q229" s="47">
        <f>IF(Q$7&lt;='Algorithms &amp; Assumptions'!$C$3,INDEX(PLHIV!$H$10:$AB$249,MATCH($B229&amp;"Peds",PLHIV!$F$10:$F$249,0),MATCH(Q$7,PLHIV!$H$9:$AC$9,0)),IF(FORECAST(Q$7,N229:P229,N$7:P$7)&gt;0,FORECAST(Q$7,N229:P229,N$7:P$7),0))</f>
        <v>0</v>
      </c>
      <c r="R229" s="47">
        <f>IF(R$7&lt;='Algorithms &amp; Assumptions'!$C$3,INDEX(PLHIV!$H$10:$AB$249,MATCH($B229&amp;"Peds",PLHIV!$F$10:$F$249,0),MATCH(R$7,PLHIV!$H$9:$AC$9,0)),IF(FORECAST(R$7,O229:Q229,O$7:Q$7)&gt;0,FORECAST(R$7,O229:Q229,O$7:Q$7),0))</f>
        <v>0</v>
      </c>
      <c r="S229" s="47">
        <f>IF(S$7&lt;='Algorithms &amp; Assumptions'!$C$3,INDEX(PLHIV!$H$10:$AB$249,MATCH($B229&amp;"Peds",PLHIV!$F$10:$F$249,0),MATCH(S$7,PLHIV!$H$9:$AC$9,0)),IF(FORECAST(S$7,P229:R229,P$7:R$7)&gt;0,FORECAST(S$7,P229:R229,P$7:R$7),0))</f>
        <v>0</v>
      </c>
      <c r="T229" s="47">
        <f>IF(T$7&lt;='Algorithms &amp; Assumptions'!$C$3,INDEX(PLHIV!$H$10:$AB$249,MATCH($B229&amp;"Peds",PLHIV!$F$10:$F$249,0),MATCH(T$7,PLHIV!$H$9:$AC$9,0)),IF(FORECAST(T$7,Q229:S229,Q$7:S$7)&gt;0,FORECAST(T$7,Q229:S229,Q$7:S$7),0))</f>
        <v>0</v>
      </c>
      <c r="U229" s="47">
        <f>IF(U$7&lt;='Algorithms &amp; Assumptions'!$C$3,INDEX(PLHIV!$H$10:$AB$249,MATCH($B229&amp;"Peds",PLHIV!$F$10:$F$249,0),MATCH(U$7,PLHIV!$H$9:$AC$9,0)),IF(FORECAST(U$7,R229:T229,R$7:T$7)&gt;0,FORECAST(U$7,R229:T229,R$7:T$7),0))</f>
        <v>0</v>
      </c>
      <c r="V229" s="47">
        <f>IF(V$7&lt;='Algorithms &amp; Assumptions'!$C$3,INDEX(PLHIV!$H$10:$AB$249,MATCH($B229&amp;"Peds",PLHIV!$F$10:$F$249,0),MATCH(V$7,PLHIV!$H$9:$AC$9,0)),IF(FORECAST(V$7,S229:U229,S$7:U$7)&gt;0,FORECAST(V$7,S229:U229,S$7:U$7),0))</f>
        <v>0</v>
      </c>
      <c r="W229" s="47">
        <f>IF(W$7&lt;='Algorithms &amp; Assumptions'!$C$3,INDEX(PLHIV!$H$10:$AB$249,MATCH($B229&amp;"Peds",PLHIV!$F$10:$F$249,0),MATCH(W$7,PLHIV!$H$9:$AC$9,0)),IF(FORECAST(W$7,T229:V229,T$7:V$7)&gt;0,FORECAST(W$7,T229:V229,T$7:V$7),0))</f>
        <v>0</v>
      </c>
    </row>
    <row r="230" spans="2:23" x14ac:dyDescent="0.35">
      <c r="B230" s="17" t="str">
        <f>Countries!B103</f>
        <v>South Africa</v>
      </c>
      <c r="C230" s="47">
        <f>IF(C$7&lt;='Algorithms &amp; Assumptions'!$C$3,INDEX(PLHIV!$H$10:$AB$249,MATCH($B230&amp;"Peds",PLHIV!$F$10:$F$249,0),MATCH(C$7,PLHIV!$H$9:$AC$9,0)),"N/A")</f>
        <v>350000</v>
      </c>
      <c r="D230" s="47">
        <f>IF(D$7&lt;='Algorithms &amp; Assumptions'!$C$3,INDEX(PLHIV!$H$10:$AB$249,MATCH($B230&amp;"Peds",PLHIV!$F$10:$F$249,0),MATCH(D$7,PLHIV!$H$9:$AC$9,0)),"N/A")</f>
        <v>360000</v>
      </c>
      <c r="E230" s="47">
        <f>IF(E$7&lt;='Algorithms &amp; Assumptions'!$C$3,INDEX(PLHIV!$H$10:$AB$249,MATCH($B230&amp;"Peds",PLHIV!$F$10:$F$249,0),MATCH(E$7,PLHIV!$H$9:$AC$9,0)),"N/A")</f>
        <v>360000</v>
      </c>
      <c r="F230" s="47">
        <f>IF(F$7&lt;='Algorithms &amp; Assumptions'!$C$3,INDEX(PLHIV!$H$10:$AB$249,MATCH($B230&amp;"Peds",PLHIV!$F$10:$F$249,0),MATCH(F$7,PLHIV!$H$9:$AC$9,0)),"N/A")</f>
        <v>360000</v>
      </c>
      <c r="G230" s="47">
        <f>IF(G$7&lt;='Algorithms &amp; Assumptions'!$C$3,INDEX(PLHIV!$H$10:$AB$249,MATCH($B230&amp;"Peds",PLHIV!$F$10:$F$249,0),MATCH(G$7,PLHIV!$H$9:$AC$9,0)),IF(FORECAST(G$7,D230:F230,D$7:F$7)&gt;0,FORECAST(G$7,D230:F230,D$7:F$7),0))</f>
        <v>360000</v>
      </c>
      <c r="H230" s="47">
        <f>IF(H$7&lt;='Algorithms &amp; Assumptions'!$C$3,INDEX(PLHIV!$H$10:$AB$249,MATCH($B230&amp;"Peds",PLHIV!$F$10:$F$249,0),MATCH(H$7,PLHIV!$H$9:$AC$9,0)),IF(FORECAST(H$7,E230:G230,E$7:G$7)&gt;0,FORECAST(H$7,E230:G230,E$7:G$7),0))</f>
        <v>350000</v>
      </c>
      <c r="I230" s="47">
        <f>IF(I$7&lt;='Algorithms &amp; Assumptions'!$C$3,INDEX(PLHIV!$H$10:$AB$249,MATCH($B230&amp;"Peds",PLHIV!$F$10:$F$249,0),MATCH(I$7,PLHIV!$H$9:$AC$9,0)),IF(FORECAST(I$7,F230:H230,F$7:H$7)&gt;0,FORECAST(I$7,F230:H230,F$7:H$7),0))</f>
        <v>340000</v>
      </c>
      <c r="J230" s="47">
        <f>IF(J$7&lt;='Algorithms &amp; Assumptions'!$C$3,INDEX(PLHIV!$H$10:$AB$249,MATCH($B230&amp;"Peds",PLHIV!$F$10:$F$249,0),MATCH(J$7,PLHIV!$H$9:$AC$9,0)),IF(FORECAST(J$7,G230:I230,G$7:I$7)&gt;0,FORECAST(J$7,G230:I230,G$7:I$7),0))</f>
        <v>330000</v>
      </c>
      <c r="K230" s="47">
        <f>IF(K$7&lt;='Algorithms &amp; Assumptions'!$C$3,INDEX(PLHIV!$H$10:$AB$249,MATCH($B230&amp;"Peds",PLHIV!$F$10:$F$249,0),MATCH(K$7,PLHIV!$H$9:$AC$9,0)),IF(FORECAST(K$7,H230:J230,H$7:J$7)&gt;0,FORECAST(K$7,H230:J230,H$7:J$7),0))</f>
        <v>310000</v>
      </c>
      <c r="L230" s="47">
        <f>IF(L$7&lt;='Algorithms &amp; Assumptions'!$C$3,INDEX(PLHIV!$H$10:$AB$249,MATCH($B230&amp;"Peds",PLHIV!$F$10:$F$249,0),MATCH(L$7,PLHIV!$H$9:$AC$9,0)),IF(FORECAST(L$7,I230:K230,I$7:K$7)&gt;0,FORECAST(L$7,I230:K230,I$7:K$7),0))</f>
        <v>290000</v>
      </c>
      <c r="M230" s="47">
        <f>IF(M$7&lt;='Algorithms &amp; Assumptions'!$C$3,INDEX(PLHIV!$H$10:$AB$249,MATCH($B230&amp;"Peds",PLHIV!$F$10:$F$249,0),MATCH(M$7,PLHIV!$H$9:$AC$9,0)),IF(FORECAST(M$7,J230:L230,J$7:L$7)&gt;0,FORECAST(M$7,J230:L230,J$7:L$7),0))</f>
        <v>270000</v>
      </c>
      <c r="N230" s="47">
        <f>IF(N$7&lt;='Algorithms &amp; Assumptions'!$C$3,INDEX(PLHIV!$H$10:$AB$249,MATCH($B230&amp;"Peds",PLHIV!$F$10:$F$249,0),MATCH(N$7,PLHIV!$H$9:$AC$9,0)),IF(FORECAST(N$7,K230:M230,K$7:M$7)&gt;0,FORECAST(N$7,K230:M230,K$7:M$7),0))</f>
        <v>250000</v>
      </c>
      <c r="O230" s="47">
        <f>IF(O$7&lt;='Algorithms &amp; Assumptions'!$C$3,INDEX(PLHIV!$H$10:$AB$249,MATCH($B230&amp;"Peds",PLHIV!$F$10:$F$249,0),MATCH(O$7,PLHIV!$H$9:$AC$9,0)),IF(FORECAST(O$7,L230:N230,L$7:N$7)&gt;0,FORECAST(O$7,L230:N230,L$7:N$7),0))</f>
        <v>230000</v>
      </c>
      <c r="P230" s="47">
        <f>IF(P$7&lt;='Algorithms &amp; Assumptions'!$C$3,INDEX(PLHIV!$H$10:$AB$249,MATCH($B230&amp;"Peds",PLHIV!$F$10:$F$249,0),MATCH(P$7,PLHIV!$H$9:$AC$9,0)),IF(FORECAST(P$7,M230:O230,M$7:O$7)&gt;0,FORECAST(P$7,M230:O230,M$7:O$7),0))</f>
        <v>210000</v>
      </c>
      <c r="Q230" s="47">
        <f>IF(Q$7&lt;='Algorithms &amp; Assumptions'!$C$3,INDEX(PLHIV!$H$10:$AB$249,MATCH($B230&amp;"Peds",PLHIV!$F$10:$F$249,0),MATCH(Q$7,PLHIV!$H$9:$AC$9,0)),IF(FORECAST(Q$7,N230:P230,N$7:P$7)&gt;0,FORECAST(Q$7,N230:P230,N$7:P$7),0))</f>
        <v>190000</v>
      </c>
      <c r="R230" s="47">
        <f>IF(R$7&lt;='Algorithms &amp; Assumptions'!$C$3,INDEX(PLHIV!$H$10:$AB$249,MATCH($B230&amp;"Peds",PLHIV!$F$10:$F$249,0),MATCH(R$7,PLHIV!$H$9:$AC$9,0)),IF(FORECAST(R$7,O230:Q230,O$7:Q$7)&gt;0,FORECAST(R$7,O230:Q230,O$7:Q$7),0))</f>
        <v>170000</v>
      </c>
      <c r="S230" s="47">
        <f>IF(S$7&lt;='Algorithms &amp; Assumptions'!$C$3,INDEX(PLHIV!$H$10:$AB$249,MATCH($B230&amp;"Peds",PLHIV!$F$10:$F$249,0),MATCH(S$7,PLHIV!$H$9:$AC$9,0)),IF(FORECAST(S$7,P230:R230,P$7:R$7)&gt;0,FORECAST(S$7,P230:R230,P$7:R$7),0))</f>
        <v>150000</v>
      </c>
      <c r="T230" s="47">
        <f>IF(T$7&lt;='Algorithms &amp; Assumptions'!$C$3,INDEX(PLHIV!$H$10:$AB$249,MATCH($B230&amp;"Peds",PLHIV!$F$10:$F$249,0),MATCH(T$7,PLHIV!$H$9:$AC$9,0)),IF(FORECAST(T$7,Q230:S230,Q$7:S$7)&gt;0,FORECAST(T$7,Q230:S230,Q$7:S$7),0))</f>
        <v>130000</v>
      </c>
      <c r="U230" s="47">
        <f>IF(U$7&lt;='Algorithms &amp; Assumptions'!$C$3,INDEX(PLHIV!$H$10:$AB$249,MATCH($B230&amp;"Peds",PLHIV!$F$10:$F$249,0),MATCH(U$7,PLHIV!$H$9:$AC$9,0)),IF(FORECAST(U$7,R230:T230,R$7:T$7)&gt;0,FORECAST(U$7,R230:T230,R$7:T$7),0))</f>
        <v>110000</v>
      </c>
      <c r="V230" s="47">
        <f>IF(V$7&lt;='Algorithms &amp; Assumptions'!$C$3,INDEX(PLHIV!$H$10:$AB$249,MATCH($B230&amp;"Peds",PLHIV!$F$10:$F$249,0),MATCH(V$7,PLHIV!$H$9:$AC$9,0)),IF(FORECAST(V$7,S230:U230,S$7:U$7)&gt;0,FORECAST(V$7,S230:U230,S$7:U$7),0))</f>
        <v>90000</v>
      </c>
      <c r="W230" s="47">
        <f>IF(W$7&lt;='Algorithms &amp; Assumptions'!$C$3,INDEX(PLHIV!$H$10:$AB$249,MATCH($B230&amp;"Peds",PLHIV!$F$10:$F$249,0),MATCH(W$7,PLHIV!$H$9:$AC$9,0)),IF(FORECAST(W$7,T230:V230,T$7:V$7)&gt;0,FORECAST(W$7,T230:V230,T$7:V$7),0))</f>
        <v>70000</v>
      </c>
    </row>
    <row r="231" spans="2:23" x14ac:dyDescent="0.35">
      <c r="B231" s="17" t="str">
        <f>Countries!B104</f>
        <v>South Sudan</v>
      </c>
      <c r="C231" s="47">
        <f>IF(C$7&lt;='Algorithms &amp; Assumptions'!$C$3,INDEX(PLHIV!$H$10:$AB$249,MATCH($B231&amp;"Peds",PLHIV!$F$10:$F$249,0),MATCH(C$7,PLHIV!$H$9:$AC$9,0)),"N/A")</f>
        <v>21000</v>
      </c>
      <c r="D231" s="47">
        <f>IF(D$7&lt;='Algorithms &amp; Assumptions'!$C$3,INDEX(PLHIV!$H$10:$AB$249,MATCH($B231&amp;"Peds",PLHIV!$F$10:$F$249,0),MATCH(D$7,PLHIV!$H$9:$AC$9,0)),"N/A")</f>
        <v>21000</v>
      </c>
      <c r="E231" s="47">
        <f>IF(E$7&lt;='Algorithms &amp; Assumptions'!$C$3,INDEX(PLHIV!$H$10:$AB$249,MATCH($B231&amp;"Peds",PLHIV!$F$10:$F$249,0),MATCH(E$7,PLHIV!$H$9:$AC$9,0)),"N/A")</f>
        <v>21000</v>
      </c>
      <c r="F231" s="47">
        <f>IF(F$7&lt;='Algorithms &amp; Assumptions'!$C$3,INDEX(PLHIV!$H$10:$AB$249,MATCH($B231&amp;"Peds",PLHIV!$F$10:$F$249,0),MATCH(F$7,PLHIV!$H$9:$AC$9,0)),"N/A")</f>
        <v>21000</v>
      </c>
      <c r="G231" s="47">
        <f>IF(G$7&lt;='Algorithms &amp; Assumptions'!$C$3,INDEX(PLHIV!$H$10:$AB$249,MATCH($B231&amp;"Peds",PLHIV!$F$10:$F$249,0),MATCH(G$7,PLHIV!$H$9:$AC$9,0)),IF(FORECAST(G$7,D231:F231,D$7:F$7)&gt;0,FORECAST(G$7,D231:F231,D$7:F$7),0))</f>
        <v>21000</v>
      </c>
      <c r="H231" s="47">
        <f>IF(H$7&lt;='Algorithms &amp; Assumptions'!$C$3,INDEX(PLHIV!$H$10:$AB$249,MATCH($B231&amp;"Peds",PLHIV!$F$10:$F$249,0),MATCH(H$7,PLHIV!$H$9:$AC$9,0)),IF(FORECAST(H$7,E231:G231,E$7:G$7)&gt;0,FORECAST(H$7,E231:G231,E$7:G$7),0))</f>
        <v>20000</v>
      </c>
      <c r="I231" s="47">
        <f>IF(I$7&lt;='Algorithms &amp; Assumptions'!$C$3,INDEX(PLHIV!$H$10:$AB$249,MATCH($B231&amp;"Peds",PLHIV!$F$10:$F$249,0),MATCH(I$7,PLHIV!$H$9:$AC$9,0)),IF(FORECAST(I$7,F231:H231,F$7:H$7)&gt;0,FORECAST(I$7,F231:H231,F$7:H$7),0))</f>
        <v>20000</v>
      </c>
      <c r="J231" s="47">
        <f>IF(J$7&lt;='Algorithms &amp; Assumptions'!$C$3,INDEX(PLHIV!$H$10:$AB$249,MATCH($B231&amp;"Peds",PLHIV!$F$10:$F$249,0),MATCH(J$7,PLHIV!$H$9:$AC$9,0)),IF(FORECAST(J$7,G231:I231,G$7:I$7)&gt;0,FORECAST(J$7,G231:I231,G$7:I$7),0))</f>
        <v>19000</v>
      </c>
      <c r="K231" s="47">
        <f>IF(K$7&lt;='Algorithms &amp; Assumptions'!$C$3,INDEX(PLHIV!$H$10:$AB$249,MATCH($B231&amp;"Peds",PLHIV!$F$10:$F$249,0),MATCH(K$7,PLHIV!$H$9:$AC$9,0)),IF(FORECAST(K$7,H231:J231,H$7:J$7)&gt;0,FORECAST(K$7,H231:J231,H$7:J$7),0))</f>
        <v>17000</v>
      </c>
      <c r="L231" s="47">
        <f>IF(L$7&lt;='Algorithms &amp; Assumptions'!$C$3,INDEX(PLHIV!$H$10:$AB$249,MATCH($B231&amp;"Peds",PLHIV!$F$10:$F$249,0),MATCH(L$7,PLHIV!$H$9:$AC$9,0)),IF(FORECAST(L$7,I231:K231,I$7:K$7)&gt;0,FORECAST(L$7,I231:K231,I$7:K$7),0))</f>
        <v>17000</v>
      </c>
      <c r="M231" s="47">
        <f>IF(M$7&lt;='Algorithms &amp; Assumptions'!$C$3,INDEX(PLHIV!$H$10:$AB$249,MATCH($B231&amp;"Peds",PLHIV!$F$10:$F$249,0),MATCH(M$7,PLHIV!$H$9:$AC$9,0)),IF(FORECAST(M$7,J231:L231,J$7:L$7)&gt;0,FORECAST(M$7,J231:L231,J$7:L$7),0))</f>
        <v>16000</v>
      </c>
      <c r="N231" s="47">
        <f>IF(N$7&lt;='Algorithms &amp; Assumptions'!$C$3,INDEX(PLHIV!$H$10:$AB$249,MATCH($B231&amp;"Peds",PLHIV!$F$10:$F$249,0),MATCH(N$7,PLHIV!$H$9:$AC$9,0)),IF(FORECAST(N$7,K231:M231,K$7:M$7)&gt;0,FORECAST(N$7,K231:M231,K$7:M$7),0))</f>
        <v>15000</v>
      </c>
      <c r="O231" s="47">
        <f>IF(O$7&lt;='Algorithms &amp; Assumptions'!$C$3,INDEX(PLHIV!$H$10:$AB$249,MATCH($B231&amp;"Peds",PLHIV!$F$10:$F$249,0),MATCH(O$7,PLHIV!$H$9:$AC$9,0)),IF(FORECAST(O$7,L231:N231,L$7:N$7)&gt;0,FORECAST(O$7,L231:N231,L$7:N$7),0))</f>
        <v>15000</v>
      </c>
      <c r="P231" s="47">
        <f>IF(P$7&lt;='Algorithms &amp; Assumptions'!$C$3,INDEX(PLHIV!$H$10:$AB$249,MATCH($B231&amp;"Peds",PLHIV!$F$10:$F$249,0),MATCH(P$7,PLHIV!$H$9:$AC$9,0)),IF(FORECAST(P$7,M231:O231,M$7:O$7)&gt;0,FORECAST(P$7,M231:O231,M$7:O$7),0))</f>
        <v>14333.333333333372</v>
      </c>
      <c r="Q231" s="47">
        <f>IF(Q$7&lt;='Algorithms &amp; Assumptions'!$C$3,INDEX(PLHIV!$H$10:$AB$249,MATCH($B231&amp;"Peds",PLHIV!$F$10:$F$249,0),MATCH(Q$7,PLHIV!$H$9:$AC$9,0)),IF(FORECAST(Q$7,N231:P231,N$7:P$7)&gt;0,FORECAST(Q$7,N231:P231,N$7:P$7),0))</f>
        <v>14111.111111111124</v>
      </c>
      <c r="R231" s="47">
        <f>IF(R$7&lt;='Algorithms &amp; Assumptions'!$C$3,INDEX(PLHIV!$H$10:$AB$249,MATCH($B231&amp;"Peds",PLHIV!$F$10:$F$249,0),MATCH(R$7,PLHIV!$H$9:$AC$9,0)),IF(FORECAST(R$7,O231:Q231,O$7:Q$7)&gt;0,FORECAST(R$7,O231:Q231,O$7:Q$7),0))</f>
        <v>13592.592592592468</v>
      </c>
      <c r="S231" s="47">
        <f>IF(S$7&lt;='Algorithms &amp; Assumptions'!$C$3,INDEX(PLHIV!$H$10:$AB$249,MATCH($B231&amp;"Peds",PLHIV!$F$10:$F$249,0),MATCH(S$7,PLHIV!$H$9:$AC$9,0)),IF(FORECAST(S$7,P231:R231,P$7:R$7)&gt;0,FORECAST(S$7,P231:R231,P$7:R$7),0))</f>
        <v>13271.604938271455</v>
      </c>
      <c r="T231" s="47">
        <f>IF(T$7&lt;='Algorithms &amp; Assumptions'!$C$3,INDEX(PLHIV!$H$10:$AB$249,MATCH($B231&amp;"Peds",PLHIV!$F$10:$F$249,0),MATCH(T$7,PLHIV!$H$9:$AC$9,0)),IF(FORECAST(T$7,Q231:S231,Q$7:S$7)&gt;0,FORECAST(T$7,Q231:S231,Q$7:S$7),0))</f>
        <v>12818.930041151936</v>
      </c>
      <c r="U231" s="47">
        <f>IF(U$7&lt;='Algorithms &amp; Assumptions'!$C$3,INDEX(PLHIV!$H$10:$AB$249,MATCH($B231&amp;"Peds",PLHIV!$F$10:$F$249,0),MATCH(U$7,PLHIV!$H$9:$AC$9,0)),IF(FORECAST(U$7,R231:T231,R$7:T$7)&gt;0,FORECAST(U$7,R231:T231,R$7:T$7),0))</f>
        <v>12454.046639231383</v>
      </c>
      <c r="V231" s="47">
        <f>IF(V$7&lt;='Algorithms &amp; Assumptions'!$C$3,INDEX(PLHIV!$H$10:$AB$249,MATCH($B231&amp;"Peds",PLHIV!$F$10:$F$249,0),MATCH(V$7,PLHIV!$H$9:$AC$9,0)),IF(FORECAST(V$7,S231:U231,S$7:U$7)&gt;0,FORECAST(V$7,S231:U231,S$7:U$7),0))</f>
        <v>12030.635573845007</v>
      </c>
      <c r="W231" s="47">
        <f>IF(W$7&lt;='Algorithms &amp; Assumptions'!$C$3,INDEX(PLHIV!$H$10:$AB$249,MATCH($B231&amp;"Peds",PLHIV!$F$10:$F$249,0),MATCH(W$7,PLHIV!$H$9:$AC$9,0)),IF(FORECAST(W$7,T231:V231,T$7:V$7)&gt;0,FORECAST(W$7,T231:V231,T$7:V$7),0))</f>
        <v>11646.242950769141</v>
      </c>
    </row>
    <row r="232" spans="2:23" x14ac:dyDescent="0.35">
      <c r="B232" s="17" t="str">
        <f>Countries!B105</f>
        <v>Sri Lanka</v>
      </c>
      <c r="C232" s="47">
        <f>IF(C$7&lt;='Algorithms &amp; Assumptions'!$C$3,INDEX(PLHIV!$H$10:$AB$249,MATCH($B232&amp;"Peds",PLHIV!$F$10:$F$249,0),MATCH(C$7,PLHIV!$H$9:$AC$9,0)),"N/A")</f>
        <v>0</v>
      </c>
      <c r="D232" s="47">
        <f>IF(D$7&lt;='Algorithms &amp; Assumptions'!$C$3,INDEX(PLHIV!$H$10:$AB$249,MATCH($B232&amp;"Peds",PLHIV!$F$10:$F$249,0),MATCH(D$7,PLHIV!$H$9:$AC$9,0)),"N/A")</f>
        <v>0</v>
      </c>
      <c r="E232" s="47">
        <f>IF(E$7&lt;='Algorithms &amp; Assumptions'!$C$3,INDEX(PLHIV!$H$10:$AB$249,MATCH($B232&amp;"Peds",PLHIV!$F$10:$F$249,0),MATCH(E$7,PLHIV!$H$9:$AC$9,0)),"N/A")</f>
        <v>0</v>
      </c>
      <c r="F232" s="47">
        <f>IF(F$7&lt;='Algorithms &amp; Assumptions'!$C$3,INDEX(PLHIV!$H$10:$AB$249,MATCH($B232&amp;"Peds",PLHIV!$F$10:$F$249,0),MATCH(F$7,PLHIV!$H$9:$AC$9,0)),"N/A")</f>
        <v>0</v>
      </c>
      <c r="G232" s="47">
        <f>IF(G$7&lt;='Algorithms &amp; Assumptions'!$C$3,INDEX(PLHIV!$H$10:$AB$249,MATCH($B232&amp;"Peds",PLHIV!$F$10:$F$249,0),MATCH(G$7,PLHIV!$H$9:$AC$9,0)),IF(FORECAST(G$7,D232:F232,D$7:F$7)&gt;0,FORECAST(G$7,D232:F232,D$7:F$7),0))</f>
        <v>0</v>
      </c>
      <c r="H232" s="47">
        <f>IF(H$7&lt;='Algorithms &amp; Assumptions'!$C$3,INDEX(PLHIV!$H$10:$AB$249,MATCH($B232&amp;"Peds",PLHIV!$F$10:$F$249,0),MATCH(H$7,PLHIV!$H$9:$AC$9,0)),IF(FORECAST(H$7,E232:G232,E$7:G$7)&gt;0,FORECAST(H$7,E232:G232,E$7:G$7),0))</f>
        <v>0</v>
      </c>
      <c r="I232" s="47">
        <f>IF(I$7&lt;='Algorithms &amp; Assumptions'!$C$3,INDEX(PLHIV!$H$10:$AB$249,MATCH($B232&amp;"Peds",PLHIV!$F$10:$F$249,0),MATCH(I$7,PLHIV!$H$9:$AC$9,0)),IF(FORECAST(I$7,F232:H232,F$7:H$7)&gt;0,FORECAST(I$7,F232:H232,F$7:H$7),0))</f>
        <v>0</v>
      </c>
      <c r="J232" s="47">
        <f>IF(J$7&lt;='Algorithms &amp; Assumptions'!$C$3,INDEX(PLHIV!$H$10:$AB$249,MATCH($B232&amp;"Peds",PLHIV!$F$10:$F$249,0),MATCH(J$7,PLHIV!$H$9:$AC$9,0)),IF(FORECAST(J$7,G232:I232,G$7:I$7)&gt;0,FORECAST(J$7,G232:I232,G$7:I$7),0))</f>
        <v>0</v>
      </c>
      <c r="K232" s="47">
        <f>IF(K$7&lt;='Algorithms &amp; Assumptions'!$C$3,INDEX(PLHIV!$H$10:$AB$249,MATCH($B232&amp;"Peds",PLHIV!$F$10:$F$249,0),MATCH(K$7,PLHIV!$H$9:$AC$9,0)),IF(FORECAST(K$7,H232:J232,H$7:J$7)&gt;0,FORECAST(K$7,H232:J232,H$7:J$7),0))</f>
        <v>0</v>
      </c>
      <c r="L232" s="47">
        <f>IF(L$7&lt;='Algorithms &amp; Assumptions'!$C$3,INDEX(PLHIV!$H$10:$AB$249,MATCH($B232&amp;"Peds",PLHIV!$F$10:$F$249,0),MATCH(L$7,PLHIV!$H$9:$AC$9,0)),IF(FORECAST(L$7,I232:K232,I$7:K$7)&gt;0,FORECAST(L$7,I232:K232,I$7:K$7),0))</f>
        <v>0</v>
      </c>
      <c r="M232" s="47">
        <f>IF(M$7&lt;='Algorithms &amp; Assumptions'!$C$3,INDEX(PLHIV!$H$10:$AB$249,MATCH($B232&amp;"Peds",PLHIV!$F$10:$F$249,0),MATCH(M$7,PLHIV!$H$9:$AC$9,0)),IF(FORECAST(M$7,J232:L232,J$7:L$7)&gt;0,FORECAST(M$7,J232:L232,J$7:L$7),0))</f>
        <v>0</v>
      </c>
      <c r="N232" s="47">
        <f>IF(N$7&lt;='Algorithms &amp; Assumptions'!$C$3,INDEX(PLHIV!$H$10:$AB$249,MATCH($B232&amp;"Peds",PLHIV!$F$10:$F$249,0),MATCH(N$7,PLHIV!$H$9:$AC$9,0)),IF(FORECAST(N$7,K232:M232,K$7:M$7)&gt;0,FORECAST(N$7,K232:M232,K$7:M$7),0))</f>
        <v>0</v>
      </c>
      <c r="O232" s="47">
        <f>IF(O$7&lt;='Algorithms &amp; Assumptions'!$C$3,INDEX(PLHIV!$H$10:$AB$249,MATCH($B232&amp;"Peds",PLHIV!$F$10:$F$249,0),MATCH(O$7,PLHIV!$H$9:$AC$9,0)),IF(FORECAST(O$7,L232:N232,L$7:N$7)&gt;0,FORECAST(O$7,L232:N232,L$7:N$7),0))</f>
        <v>0</v>
      </c>
      <c r="P232" s="47">
        <f>IF(P$7&lt;='Algorithms &amp; Assumptions'!$C$3,INDEX(PLHIV!$H$10:$AB$249,MATCH($B232&amp;"Peds",PLHIV!$F$10:$F$249,0),MATCH(P$7,PLHIV!$H$9:$AC$9,0)),IF(FORECAST(P$7,M232:O232,M$7:O$7)&gt;0,FORECAST(P$7,M232:O232,M$7:O$7),0))</f>
        <v>0</v>
      </c>
      <c r="Q232" s="47">
        <f>IF(Q$7&lt;='Algorithms &amp; Assumptions'!$C$3,INDEX(PLHIV!$H$10:$AB$249,MATCH($B232&amp;"Peds",PLHIV!$F$10:$F$249,0),MATCH(Q$7,PLHIV!$H$9:$AC$9,0)),IF(FORECAST(Q$7,N232:P232,N$7:P$7)&gt;0,FORECAST(Q$7,N232:P232,N$7:P$7),0))</f>
        <v>0</v>
      </c>
      <c r="R232" s="47">
        <f>IF(R$7&lt;='Algorithms &amp; Assumptions'!$C$3,INDEX(PLHIV!$H$10:$AB$249,MATCH($B232&amp;"Peds",PLHIV!$F$10:$F$249,0),MATCH(R$7,PLHIV!$H$9:$AC$9,0)),IF(FORECAST(R$7,O232:Q232,O$7:Q$7)&gt;0,FORECAST(R$7,O232:Q232,O$7:Q$7),0))</f>
        <v>0</v>
      </c>
      <c r="S232" s="47">
        <f>IF(S$7&lt;='Algorithms &amp; Assumptions'!$C$3,INDEX(PLHIV!$H$10:$AB$249,MATCH($B232&amp;"Peds",PLHIV!$F$10:$F$249,0),MATCH(S$7,PLHIV!$H$9:$AC$9,0)),IF(FORECAST(S$7,P232:R232,P$7:R$7)&gt;0,FORECAST(S$7,P232:R232,P$7:R$7),0))</f>
        <v>0</v>
      </c>
      <c r="T232" s="47">
        <f>IF(T$7&lt;='Algorithms &amp; Assumptions'!$C$3,INDEX(PLHIV!$H$10:$AB$249,MATCH($B232&amp;"Peds",PLHIV!$F$10:$F$249,0),MATCH(T$7,PLHIV!$H$9:$AC$9,0)),IF(FORECAST(T$7,Q232:S232,Q$7:S$7)&gt;0,FORECAST(T$7,Q232:S232,Q$7:S$7),0))</f>
        <v>0</v>
      </c>
      <c r="U232" s="47">
        <f>IF(U$7&lt;='Algorithms &amp; Assumptions'!$C$3,INDEX(PLHIV!$H$10:$AB$249,MATCH($B232&amp;"Peds",PLHIV!$F$10:$F$249,0),MATCH(U$7,PLHIV!$H$9:$AC$9,0)),IF(FORECAST(U$7,R232:T232,R$7:T$7)&gt;0,FORECAST(U$7,R232:T232,R$7:T$7),0))</f>
        <v>0</v>
      </c>
      <c r="V232" s="47">
        <f>IF(V$7&lt;='Algorithms &amp; Assumptions'!$C$3,INDEX(PLHIV!$H$10:$AB$249,MATCH($B232&amp;"Peds",PLHIV!$F$10:$F$249,0),MATCH(V$7,PLHIV!$H$9:$AC$9,0)),IF(FORECAST(V$7,S232:U232,S$7:U$7)&gt;0,FORECAST(V$7,S232:U232,S$7:U$7),0))</f>
        <v>0</v>
      </c>
      <c r="W232" s="47">
        <f>IF(W$7&lt;='Algorithms &amp; Assumptions'!$C$3,INDEX(PLHIV!$H$10:$AB$249,MATCH($B232&amp;"Peds",PLHIV!$F$10:$F$249,0),MATCH(W$7,PLHIV!$H$9:$AC$9,0)),IF(FORECAST(W$7,T232:V232,T$7:V$7)&gt;0,FORECAST(W$7,T232:V232,T$7:V$7),0))</f>
        <v>0</v>
      </c>
    </row>
    <row r="233" spans="2:23" x14ac:dyDescent="0.35">
      <c r="B233" s="17" t="str">
        <f>Countries!B106</f>
        <v>Sudan</v>
      </c>
      <c r="C233" s="47">
        <f>IF(C$7&lt;='Algorithms &amp; Assumptions'!$C$3,INDEX(PLHIV!$H$10:$AB$249,MATCH($B233&amp;"Peds",PLHIV!$F$10:$F$249,0),MATCH(C$7,PLHIV!$H$9:$AC$9,0)),"N/A")</f>
        <v>3600</v>
      </c>
      <c r="D233" s="47">
        <f>IF(D$7&lt;='Algorithms &amp; Assumptions'!$C$3,INDEX(PLHIV!$H$10:$AB$249,MATCH($B233&amp;"Peds",PLHIV!$F$10:$F$249,0),MATCH(D$7,PLHIV!$H$9:$AC$9,0)),"N/A")</f>
        <v>3700</v>
      </c>
      <c r="E233" s="47">
        <f>IF(E$7&lt;='Algorithms &amp; Assumptions'!$C$3,INDEX(PLHIV!$H$10:$AB$249,MATCH($B233&amp;"Peds",PLHIV!$F$10:$F$249,0),MATCH(E$7,PLHIV!$H$9:$AC$9,0)),"N/A")</f>
        <v>3700</v>
      </c>
      <c r="F233" s="47">
        <f>IF(F$7&lt;='Algorithms &amp; Assumptions'!$C$3,INDEX(PLHIV!$H$10:$AB$249,MATCH($B233&amp;"Peds",PLHIV!$F$10:$F$249,0),MATCH(F$7,PLHIV!$H$9:$AC$9,0)),"N/A")</f>
        <v>3800</v>
      </c>
      <c r="G233" s="47">
        <f>IF(G$7&lt;='Algorithms &amp; Assumptions'!$C$3,INDEX(PLHIV!$H$10:$AB$249,MATCH($B233&amp;"Peds",PLHIV!$F$10:$F$249,0),MATCH(G$7,PLHIV!$H$9:$AC$9,0)),IF(FORECAST(G$7,D233:F233,D$7:F$7)&gt;0,FORECAST(G$7,D233:F233,D$7:F$7),0))</f>
        <v>3800</v>
      </c>
      <c r="H233" s="47">
        <f>IF(H$7&lt;='Algorithms &amp; Assumptions'!$C$3,INDEX(PLHIV!$H$10:$AB$249,MATCH($B233&amp;"Peds",PLHIV!$F$10:$F$249,0),MATCH(H$7,PLHIV!$H$9:$AC$9,0)),IF(FORECAST(H$7,E233:G233,E$7:G$7)&gt;0,FORECAST(H$7,E233:G233,E$7:G$7),0))</f>
        <v>3900</v>
      </c>
      <c r="I233" s="47">
        <f>IF(I$7&lt;='Algorithms &amp; Assumptions'!$C$3,INDEX(PLHIV!$H$10:$AB$249,MATCH($B233&amp;"Peds",PLHIV!$F$10:$F$249,0),MATCH(I$7,PLHIV!$H$9:$AC$9,0)),IF(FORECAST(I$7,F233:H233,F$7:H$7)&gt;0,FORECAST(I$7,F233:H233,F$7:H$7),0))</f>
        <v>4000</v>
      </c>
      <c r="J233" s="47">
        <f>IF(J$7&lt;='Algorithms &amp; Assumptions'!$C$3,INDEX(PLHIV!$H$10:$AB$249,MATCH($B233&amp;"Peds",PLHIV!$F$10:$F$249,0),MATCH(J$7,PLHIV!$H$9:$AC$9,0)),IF(FORECAST(J$7,G233:I233,G$7:I$7)&gt;0,FORECAST(J$7,G233:I233,G$7:I$7),0))</f>
        <v>4100</v>
      </c>
      <c r="K233" s="47">
        <f>IF(K$7&lt;='Algorithms &amp; Assumptions'!$C$3,INDEX(PLHIV!$H$10:$AB$249,MATCH($B233&amp;"Peds",PLHIV!$F$10:$F$249,0),MATCH(K$7,PLHIV!$H$9:$AC$9,0)),IF(FORECAST(K$7,H233:J233,H$7:J$7)&gt;0,FORECAST(K$7,H233:J233,H$7:J$7),0))</f>
        <v>4100</v>
      </c>
      <c r="L233" s="47">
        <f>IF(L$7&lt;='Algorithms &amp; Assumptions'!$C$3,INDEX(PLHIV!$H$10:$AB$249,MATCH($B233&amp;"Peds",PLHIV!$F$10:$F$249,0),MATCH(L$7,PLHIV!$H$9:$AC$9,0)),IF(FORECAST(L$7,I233:K233,I$7:K$7)&gt;0,FORECAST(L$7,I233:K233,I$7:K$7),0))</f>
        <v>4200</v>
      </c>
      <c r="M233" s="47">
        <f>IF(M$7&lt;='Algorithms &amp; Assumptions'!$C$3,INDEX(PLHIV!$H$10:$AB$249,MATCH($B233&amp;"Peds",PLHIV!$F$10:$F$249,0),MATCH(M$7,PLHIV!$H$9:$AC$9,0)),IF(FORECAST(M$7,J233:L233,J$7:L$7)&gt;0,FORECAST(M$7,J233:L233,J$7:L$7),0))</f>
        <v>4400</v>
      </c>
      <c r="N233" s="47">
        <f>IF(N$7&lt;='Algorithms &amp; Assumptions'!$C$3,INDEX(PLHIV!$H$10:$AB$249,MATCH($B233&amp;"Peds",PLHIV!$F$10:$F$249,0),MATCH(N$7,PLHIV!$H$9:$AC$9,0)),IF(FORECAST(N$7,K233:M233,K$7:M$7)&gt;0,FORECAST(N$7,K233:M233,K$7:M$7),0))</f>
        <v>4500</v>
      </c>
      <c r="O233" s="47">
        <f>IF(O$7&lt;='Algorithms &amp; Assumptions'!$C$3,INDEX(PLHIV!$H$10:$AB$249,MATCH($B233&amp;"Peds",PLHIV!$F$10:$F$249,0),MATCH(O$7,PLHIV!$H$9:$AC$9,0)),IF(FORECAST(O$7,L233:N233,L$7:N$7)&gt;0,FORECAST(O$7,L233:N233,L$7:N$7),0))</f>
        <v>4600</v>
      </c>
      <c r="P233" s="47">
        <f>IF(P$7&lt;='Algorithms &amp; Assumptions'!$C$3,INDEX(PLHIV!$H$10:$AB$249,MATCH($B233&amp;"Peds",PLHIV!$F$10:$F$249,0),MATCH(P$7,PLHIV!$H$9:$AC$9,0)),IF(FORECAST(P$7,M233:O233,M$7:O$7)&gt;0,FORECAST(P$7,M233:O233,M$7:O$7),0))</f>
        <v>4700</v>
      </c>
      <c r="Q233" s="47">
        <f>IF(Q$7&lt;='Algorithms &amp; Assumptions'!$C$3,INDEX(PLHIV!$H$10:$AB$249,MATCH($B233&amp;"Peds",PLHIV!$F$10:$F$249,0),MATCH(Q$7,PLHIV!$H$9:$AC$9,0)),IF(FORECAST(Q$7,N233:P233,N$7:P$7)&gt;0,FORECAST(Q$7,N233:P233,N$7:P$7),0))</f>
        <v>4800</v>
      </c>
      <c r="R233" s="47">
        <f>IF(R$7&lt;='Algorithms &amp; Assumptions'!$C$3,INDEX(PLHIV!$H$10:$AB$249,MATCH($B233&amp;"Peds",PLHIV!$F$10:$F$249,0),MATCH(R$7,PLHIV!$H$9:$AC$9,0)),IF(FORECAST(R$7,O233:Q233,O$7:Q$7)&gt;0,FORECAST(R$7,O233:Q233,O$7:Q$7),0))</f>
        <v>4900</v>
      </c>
      <c r="S233" s="47">
        <f>IF(S$7&lt;='Algorithms &amp; Assumptions'!$C$3,INDEX(PLHIV!$H$10:$AB$249,MATCH($B233&amp;"Peds",PLHIV!$F$10:$F$249,0),MATCH(S$7,PLHIV!$H$9:$AC$9,0)),IF(FORECAST(S$7,P233:R233,P$7:R$7)&gt;0,FORECAST(S$7,P233:R233,P$7:R$7),0))</f>
        <v>5000</v>
      </c>
      <c r="T233" s="47">
        <f>IF(T$7&lt;='Algorithms &amp; Assumptions'!$C$3,INDEX(PLHIV!$H$10:$AB$249,MATCH($B233&amp;"Peds",PLHIV!$F$10:$F$249,0),MATCH(T$7,PLHIV!$H$9:$AC$9,0)),IF(FORECAST(T$7,Q233:S233,Q$7:S$7)&gt;0,FORECAST(T$7,Q233:S233,Q$7:S$7),0))</f>
        <v>5100</v>
      </c>
      <c r="U233" s="47">
        <f>IF(U$7&lt;='Algorithms &amp; Assumptions'!$C$3,INDEX(PLHIV!$H$10:$AB$249,MATCH($B233&amp;"Peds",PLHIV!$F$10:$F$249,0),MATCH(U$7,PLHIV!$H$9:$AC$9,0)),IF(FORECAST(U$7,R233:T233,R$7:T$7)&gt;0,FORECAST(U$7,R233:T233,R$7:T$7),0))</f>
        <v>5200</v>
      </c>
      <c r="V233" s="47">
        <f>IF(V$7&lt;='Algorithms &amp; Assumptions'!$C$3,INDEX(PLHIV!$H$10:$AB$249,MATCH($B233&amp;"Peds",PLHIV!$F$10:$F$249,0),MATCH(V$7,PLHIV!$H$9:$AC$9,0)),IF(FORECAST(V$7,S233:U233,S$7:U$7)&gt;0,FORECAST(V$7,S233:U233,S$7:U$7),0))</f>
        <v>5300</v>
      </c>
      <c r="W233" s="47">
        <f>IF(W$7&lt;='Algorithms &amp; Assumptions'!$C$3,INDEX(PLHIV!$H$10:$AB$249,MATCH($B233&amp;"Peds",PLHIV!$F$10:$F$249,0),MATCH(W$7,PLHIV!$H$9:$AC$9,0)),IF(FORECAST(W$7,T233:V233,T$7:V$7)&gt;0,FORECAST(W$7,T233:V233,T$7:V$7),0))</f>
        <v>5400</v>
      </c>
    </row>
    <row r="234" spans="2:23" x14ac:dyDescent="0.35">
      <c r="B234" s="17" t="str">
        <f>Countries!B107</f>
        <v>Suriname</v>
      </c>
      <c r="C234" s="47">
        <f>IF(C$7&lt;='Algorithms &amp; Assumptions'!$C$3,INDEX(PLHIV!$H$10:$AB$249,MATCH($B234&amp;"Peds",PLHIV!$F$10:$F$249,0),MATCH(C$7,PLHIV!$H$9:$AC$9,0)),"N/A")</f>
        <v>200</v>
      </c>
      <c r="D234" s="47">
        <f>IF(D$7&lt;='Algorithms &amp; Assumptions'!$C$3,INDEX(PLHIV!$H$10:$AB$249,MATCH($B234&amp;"Peds",PLHIV!$F$10:$F$249,0),MATCH(D$7,PLHIV!$H$9:$AC$9,0)),"N/A")</f>
        <v>200</v>
      </c>
      <c r="E234" s="47">
        <f>IF(E$7&lt;='Algorithms &amp; Assumptions'!$C$3,INDEX(PLHIV!$H$10:$AB$249,MATCH($B234&amp;"Peds",PLHIV!$F$10:$F$249,0),MATCH(E$7,PLHIV!$H$9:$AC$9,0)),"N/A")</f>
        <v>200</v>
      </c>
      <c r="F234" s="47">
        <f>IF(F$7&lt;='Algorithms &amp; Assumptions'!$C$3,INDEX(PLHIV!$H$10:$AB$249,MATCH($B234&amp;"Peds",PLHIV!$F$10:$F$249,0),MATCH(F$7,PLHIV!$H$9:$AC$9,0)),"N/A")</f>
        <v>200</v>
      </c>
      <c r="G234" s="47">
        <f>IF(G$7&lt;='Algorithms &amp; Assumptions'!$C$3,INDEX(PLHIV!$H$10:$AB$249,MATCH($B234&amp;"Peds",PLHIV!$F$10:$F$249,0),MATCH(G$7,PLHIV!$H$9:$AC$9,0)),IF(FORECAST(G$7,D234:F234,D$7:F$7)&gt;0,FORECAST(G$7,D234:F234,D$7:F$7),0))</f>
        <v>200</v>
      </c>
      <c r="H234" s="47">
        <f>IF(H$7&lt;='Algorithms &amp; Assumptions'!$C$3,INDEX(PLHIV!$H$10:$AB$249,MATCH($B234&amp;"Peds",PLHIV!$F$10:$F$249,0),MATCH(H$7,PLHIV!$H$9:$AC$9,0)),IF(FORECAST(H$7,E234:G234,E$7:G$7)&gt;0,FORECAST(H$7,E234:G234,E$7:G$7),0))</f>
        <v>200</v>
      </c>
      <c r="I234" s="47">
        <f>IF(I$7&lt;='Algorithms &amp; Assumptions'!$C$3,INDEX(PLHIV!$H$10:$AB$249,MATCH($B234&amp;"Peds",PLHIV!$F$10:$F$249,0),MATCH(I$7,PLHIV!$H$9:$AC$9,0)),IF(FORECAST(I$7,F234:H234,F$7:H$7)&gt;0,FORECAST(I$7,F234:H234,F$7:H$7),0))</f>
        <v>200</v>
      </c>
      <c r="J234" s="47">
        <f>IF(J$7&lt;='Algorithms &amp; Assumptions'!$C$3,INDEX(PLHIV!$H$10:$AB$249,MATCH($B234&amp;"Peds",PLHIV!$F$10:$F$249,0),MATCH(J$7,PLHIV!$H$9:$AC$9,0)),IF(FORECAST(J$7,G234:I234,G$7:I$7)&gt;0,FORECAST(J$7,G234:I234,G$7:I$7),0))</f>
        <v>200</v>
      </c>
      <c r="K234" s="47">
        <f>IF(K$7&lt;='Algorithms &amp; Assumptions'!$C$3,INDEX(PLHIV!$H$10:$AB$249,MATCH($B234&amp;"Peds",PLHIV!$F$10:$F$249,0),MATCH(K$7,PLHIV!$H$9:$AC$9,0)),IF(FORECAST(K$7,H234:J234,H$7:J$7)&gt;0,FORECAST(K$7,H234:J234,H$7:J$7),0))</f>
        <v>200</v>
      </c>
      <c r="L234" s="47">
        <f>IF(L$7&lt;='Algorithms &amp; Assumptions'!$C$3,INDEX(PLHIV!$H$10:$AB$249,MATCH($B234&amp;"Peds",PLHIV!$F$10:$F$249,0),MATCH(L$7,PLHIV!$H$9:$AC$9,0)),IF(FORECAST(L$7,I234:K234,I$7:K$7)&gt;0,FORECAST(L$7,I234:K234,I$7:K$7),0))</f>
        <v>200</v>
      </c>
      <c r="M234" s="47">
        <f>IF(M$7&lt;='Algorithms &amp; Assumptions'!$C$3,INDEX(PLHIV!$H$10:$AB$249,MATCH($B234&amp;"Peds",PLHIV!$F$10:$F$249,0),MATCH(M$7,PLHIV!$H$9:$AC$9,0)),IF(FORECAST(M$7,J234:L234,J$7:L$7)&gt;0,FORECAST(M$7,J234:L234,J$7:L$7),0))</f>
        <v>200</v>
      </c>
      <c r="N234" s="47">
        <f>IF(N$7&lt;='Algorithms &amp; Assumptions'!$C$3,INDEX(PLHIV!$H$10:$AB$249,MATCH($B234&amp;"Peds",PLHIV!$F$10:$F$249,0),MATCH(N$7,PLHIV!$H$9:$AC$9,0)),IF(FORECAST(N$7,K234:M234,K$7:M$7)&gt;0,FORECAST(N$7,K234:M234,K$7:M$7),0))</f>
        <v>200</v>
      </c>
      <c r="O234" s="47">
        <f>IF(O$7&lt;='Algorithms &amp; Assumptions'!$C$3,INDEX(PLHIV!$H$10:$AB$249,MATCH($B234&amp;"Peds",PLHIV!$F$10:$F$249,0),MATCH(O$7,PLHIV!$H$9:$AC$9,0)),IF(FORECAST(O$7,L234:N234,L$7:N$7)&gt;0,FORECAST(O$7,L234:N234,L$7:N$7),0))</f>
        <v>200</v>
      </c>
      <c r="P234" s="47">
        <f>IF(P$7&lt;='Algorithms &amp; Assumptions'!$C$3,INDEX(PLHIV!$H$10:$AB$249,MATCH($B234&amp;"Peds",PLHIV!$F$10:$F$249,0),MATCH(P$7,PLHIV!$H$9:$AC$9,0)),IF(FORECAST(P$7,M234:O234,M$7:O$7)&gt;0,FORECAST(P$7,M234:O234,M$7:O$7),0))</f>
        <v>200</v>
      </c>
      <c r="Q234" s="47">
        <f>IF(Q$7&lt;='Algorithms &amp; Assumptions'!$C$3,INDEX(PLHIV!$H$10:$AB$249,MATCH($B234&amp;"Peds",PLHIV!$F$10:$F$249,0),MATCH(Q$7,PLHIV!$H$9:$AC$9,0)),IF(FORECAST(Q$7,N234:P234,N$7:P$7)&gt;0,FORECAST(Q$7,N234:P234,N$7:P$7),0))</f>
        <v>200</v>
      </c>
      <c r="R234" s="47">
        <f>IF(R$7&lt;='Algorithms &amp; Assumptions'!$C$3,INDEX(PLHIV!$H$10:$AB$249,MATCH($B234&amp;"Peds",PLHIV!$F$10:$F$249,0),MATCH(R$7,PLHIV!$H$9:$AC$9,0)),IF(FORECAST(R$7,O234:Q234,O$7:Q$7)&gt;0,FORECAST(R$7,O234:Q234,O$7:Q$7),0))</f>
        <v>200</v>
      </c>
      <c r="S234" s="47">
        <f>IF(S$7&lt;='Algorithms &amp; Assumptions'!$C$3,INDEX(PLHIV!$H$10:$AB$249,MATCH($B234&amp;"Peds",PLHIV!$F$10:$F$249,0),MATCH(S$7,PLHIV!$H$9:$AC$9,0)),IF(FORECAST(S$7,P234:R234,P$7:R$7)&gt;0,FORECAST(S$7,P234:R234,P$7:R$7),0))</f>
        <v>200</v>
      </c>
      <c r="T234" s="47">
        <f>IF(T$7&lt;='Algorithms &amp; Assumptions'!$C$3,INDEX(PLHIV!$H$10:$AB$249,MATCH($B234&amp;"Peds",PLHIV!$F$10:$F$249,0),MATCH(T$7,PLHIV!$H$9:$AC$9,0)),IF(FORECAST(T$7,Q234:S234,Q$7:S$7)&gt;0,FORECAST(T$7,Q234:S234,Q$7:S$7),0))</f>
        <v>200</v>
      </c>
      <c r="U234" s="47">
        <f>IF(U$7&lt;='Algorithms &amp; Assumptions'!$C$3,INDEX(PLHIV!$H$10:$AB$249,MATCH($B234&amp;"Peds",PLHIV!$F$10:$F$249,0),MATCH(U$7,PLHIV!$H$9:$AC$9,0)),IF(FORECAST(U$7,R234:T234,R$7:T$7)&gt;0,FORECAST(U$7,R234:T234,R$7:T$7),0))</f>
        <v>200</v>
      </c>
      <c r="V234" s="47">
        <f>IF(V$7&lt;='Algorithms &amp; Assumptions'!$C$3,INDEX(PLHIV!$H$10:$AB$249,MATCH($B234&amp;"Peds",PLHIV!$F$10:$F$249,0),MATCH(V$7,PLHIV!$H$9:$AC$9,0)),IF(FORECAST(V$7,S234:U234,S$7:U$7)&gt;0,FORECAST(V$7,S234:U234,S$7:U$7),0))</f>
        <v>200</v>
      </c>
      <c r="W234" s="47">
        <f>IF(W$7&lt;='Algorithms &amp; Assumptions'!$C$3,INDEX(PLHIV!$H$10:$AB$249,MATCH($B234&amp;"Peds",PLHIV!$F$10:$F$249,0),MATCH(W$7,PLHIV!$H$9:$AC$9,0)),IF(FORECAST(W$7,T234:V234,T$7:V$7)&gt;0,FORECAST(W$7,T234:V234,T$7:V$7),0))</f>
        <v>200</v>
      </c>
    </row>
    <row r="235" spans="2:23" x14ac:dyDescent="0.35">
      <c r="B235" s="17" t="str">
        <f>Countries!B108</f>
        <v>Syria</v>
      </c>
      <c r="C235" s="47">
        <f>IF(C$7&lt;='Algorithms &amp; Assumptions'!$C$3,INDEX(PLHIV!$H$10:$AB$249,MATCH($B235&amp;"Peds",PLHIV!$F$10:$F$249,0),MATCH(C$7,PLHIV!$H$9:$AC$9,0)),"N/A")</f>
        <v>0</v>
      </c>
      <c r="D235" s="47">
        <f>IF(D$7&lt;='Algorithms &amp; Assumptions'!$C$3,INDEX(PLHIV!$H$10:$AB$249,MATCH($B235&amp;"Peds",PLHIV!$F$10:$F$249,0),MATCH(D$7,PLHIV!$H$9:$AC$9,0)),"N/A")</f>
        <v>0</v>
      </c>
      <c r="E235" s="47">
        <f>IF(E$7&lt;='Algorithms &amp; Assumptions'!$C$3,INDEX(PLHIV!$H$10:$AB$249,MATCH($B235&amp;"Peds",PLHIV!$F$10:$F$249,0),MATCH(E$7,PLHIV!$H$9:$AC$9,0)),"N/A")</f>
        <v>0</v>
      </c>
      <c r="F235" s="47">
        <f>IF(F$7&lt;='Algorithms &amp; Assumptions'!$C$3,INDEX(PLHIV!$H$10:$AB$249,MATCH($B235&amp;"Peds",PLHIV!$F$10:$F$249,0),MATCH(F$7,PLHIV!$H$9:$AC$9,0)),"N/A")</f>
        <v>0</v>
      </c>
      <c r="G235" s="47">
        <f>IF(G$7&lt;='Algorithms &amp; Assumptions'!$C$3,INDEX(PLHIV!$H$10:$AB$249,MATCH($B235&amp;"Peds",PLHIV!$F$10:$F$249,0),MATCH(G$7,PLHIV!$H$9:$AC$9,0)),IF(FORECAST(G$7,D235:F235,D$7:F$7)&gt;0,FORECAST(G$7,D235:F235,D$7:F$7),0))</f>
        <v>0</v>
      </c>
      <c r="H235" s="47">
        <f>IF(H$7&lt;='Algorithms &amp; Assumptions'!$C$3,INDEX(PLHIV!$H$10:$AB$249,MATCH($B235&amp;"Peds",PLHIV!$F$10:$F$249,0),MATCH(H$7,PLHIV!$H$9:$AC$9,0)),IF(FORECAST(H$7,E235:G235,E$7:G$7)&gt;0,FORECAST(H$7,E235:G235,E$7:G$7),0))</f>
        <v>0</v>
      </c>
      <c r="I235" s="47">
        <f>IF(I$7&lt;='Algorithms &amp; Assumptions'!$C$3,INDEX(PLHIV!$H$10:$AB$249,MATCH($B235&amp;"Peds",PLHIV!$F$10:$F$249,0),MATCH(I$7,PLHIV!$H$9:$AC$9,0)),IF(FORECAST(I$7,F235:H235,F$7:H$7)&gt;0,FORECAST(I$7,F235:H235,F$7:H$7),0))</f>
        <v>0</v>
      </c>
      <c r="J235" s="47">
        <f>IF(J$7&lt;='Algorithms &amp; Assumptions'!$C$3,INDEX(PLHIV!$H$10:$AB$249,MATCH($B235&amp;"Peds",PLHIV!$F$10:$F$249,0),MATCH(J$7,PLHIV!$H$9:$AC$9,0)),IF(FORECAST(J$7,G235:I235,G$7:I$7)&gt;0,FORECAST(J$7,G235:I235,G$7:I$7),0))</f>
        <v>0</v>
      </c>
      <c r="K235" s="47">
        <f>IF(K$7&lt;='Algorithms &amp; Assumptions'!$C$3,INDEX(PLHIV!$H$10:$AB$249,MATCH($B235&amp;"Peds",PLHIV!$F$10:$F$249,0),MATCH(K$7,PLHIV!$H$9:$AC$9,0)),IF(FORECAST(K$7,H235:J235,H$7:J$7)&gt;0,FORECAST(K$7,H235:J235,H$7:J$7),0))</f>
        <v>0</v>
      </c>
      <c r="L235" s="47">
        <f>IF(L$7&lt;='Algorithms &amp; Assumptions'!$C$3,INDEX(PLHIV!$H$10:$AB$249,MATCH($B235&amp;"Peds",PLHIV!$F$10:$F$249,0),MATCH(L$7,PLHIV!$H$9:$AC$9,0)),IF(FORECAST(L$7,I235:K235,I$7:K$7)&gt;0,FORECAST(L$7,I235:K235,I$7:K$7),0))</f>
        <v>0</v>
      </c>
      <c r="M235" s="47">
        <f>IF(M$7&lt;='Algorithms &amp; Assumptions'!$C$3,INDEX(PLHIV!$H$10:$AB$249,MATCH($B235&amp;"Peds",PLHIV!$F$10:$F$249,0),MATCH(M$7,PLHIV!$H$9:$AC$9,0)),IF(FORECAST(M$7,J235:L235,J$7:L$7)&gt;0,FORECAST(M$7,J235:L235,J$7:L$7),0))</f>
        <v>0</v>
      </c>
      <c r="N235" s="47">
        <f>IF(N$7&lt;='Algorithms &amp; Assumptions'!$C$3,INDEX(PLHIV!$H$10:$AB$249,MATCH($B235&amp;"Peds",PLHIV!$F$10:$F$249,0),MATCH(N$7,PLHIV!$H$9:$AC$9,0)),IF(FORECAST(N$7,K235:M235,K$7:M$7)&gt;0,FORECAST(N$7,K235:M235,K$7:M$7),0))</f>
        <v>0</v>
      </c>
      <c r="O235" s="47">
        <f>IF(O$7&lt;='Algorithms &amp; Assumptions'!$C$3,INDEX(PLHIV!$H$10:$AB$249,MATCH($B235&amp;"Peds",PLHIV!$F$10:$F$249,0),MATCH(O$7,PLHIV!$H$9:$AC$9,0)),IF(FORECAST(O$7,L235:N235,L$7:N$7)&gt;0,FORECAST(O$7,L235:N235,L$7:N$7),0))</f>
        <v>0</v>
      </c>
      <c r="P235" s="47">
        <f>IF(P$7&lt;='Algorithms &amp; Assumptions'!$C$3,INDEX(PLHIV!$H$10:$AB$249,MATCH($B235&amp;"Peds",PLHIV!$F$10:$F$249,0),MATCH(P$7,PLHIV!$H$9:$AC$9,0)),IF(FORECAST(P$7,M235:O235,M$7:O$7)&gt;0,FORECAST(P$7,M235:O235,M$7:O$7),0))</f>
        <v>0</v>
      </c>
      <c r="Q235" s="47">
        <f>IF(Q$7&lt;='Algorithms &amp; Assumptions'!$C$3,INDEX(PLHIV!$H$10:$AB$249,MATCH($B235&amp;"Peds",PLHIV!$F$10:$F$249,0),MATCH(Q$7,PLHIV!$H$9:$AC$9,0)),IF(FORECAST(Q$7,N235:P235,N$7:P$7)&gt;0,FORECAST(Q$7,N235:P235,N$7:P$7),0))</f>
        <v>0</v>
      </c>
      <c r="R235" s="47">
        <f>IF(R$7&lt;='Algorithms &amp; Assumptions'!$C$3,INDEX(PLHIV!$H$10:$AB$249,MATCH($B235&amp;"Peds",PLHIV!$F$10:$F$249,0),MATCH(R$7,PLHIV!$H$9:$AC$9,0)),IF(FORECAST(R$7,O235:Q235,O$7:Q$7)&gt;0,FORECAST(R$7,O235:Q235,O$7:Q$7),0))</f>
        <v>0</v>
      </c>
      <c r="S235" s="47">
        <f>IF(S$7&lt;='Algorithms &amp; Assumptions'!$C$3,INDEX(PLHIV!$H$10:$AB$249,MATCH($B235&amp;"Peds",PLHIV!$F$10:$F$249,0),MATCH(S$7,PLHIV!$H$9:$AC$9,0)),IF(FORECAST(S$7,P235:R235,P$7:R$7)&gt;0,FORECAST(S$7,P235:R235,P$7:R$7),0))</f>
        <v>0</v>
      </c>
      <c r="T235" s="47">
        <f>IF(T$7&lt;='Algorithms &amp; Assumptions'!$C$3,INDEX(PLHIV!$H$10:$AB$249,MATCH($B235&amp;"Peds",PLHIV!$F$10:$F$249,0),MATCH(T$7,PLHIV!$H$9:$AC$9,0)),IF(FORECAST(T$7,Q235:S235,Q$7:S$7)&gt;0,FORECAST(T$7,Q235:S235,Q$7:S$7),0))</f>
        <v>0</v>
      </c>
      <c r="U235" s="47">
        <f>IF(U$7&lt;='Algorithms &amp; Assumptions'!$C$3,INDEX(PLHIV!$H$10:$AB$249,MATCH($B235&amp;"Peds",PLHIV!$F$10:$F$249,0),MATCH(U$7,PLHIV!$H$9:$AC$9,0)),IF(FORECAST(U$7,R235:T235,R$7:T$7)&gt;0,FORECAST(U$7,R235:T235,R$7:T$7),0))</f>
        <v>0</v>
      </c>
      <c r="V235" s="47">
        <f>IF(V$7&lt;='Algorithms &amp; Assumptions'!$C$3,INDEX(PLHIV!$H$10:$AB$249,MATCH($B235&amp;"Peds",PLHIV!$F$10:$F$249,0),MATCH(V$7,PLHIV!$H$9:$AC$9,0)),IF(FORECAST(V$7,S235:U235,S$7:U$7)&gt;0,FORECAST(V$7,S235:U235,S$7:U$7),0))</f>
        <v>0</v>
      </c>
      <c r="W235" s="47">
        <f>IF(W$7&lt;='Algorithms &amp; Assumptions'!$C$3,INDEX(PLHIV!$H$10:$AB$249,MATCH($B235&amp;"Peds",PLHIV!$F$10:$F$249,0),MATCH(W$7,PLHIV!$H$9:$AC$9,0)),IF(FORECAST(W$7,T235:V235,T$7:V$7)&gt;0,FORECAST(W$7,T235:V235,T$7:V$7),0))</f>
        <v>0</v>
      </c>
    </row>
    <row r="236" spans="2:23" x14ac:dyDescent="0.35">
      <c r="B236" s="17" t="str">
        <f>Countries!B109</f>
        <v>Tajikistan</v>
      </c>
      <c r="C236" s="47">
        <f>IF(C$7&lt;='Algorithms &amp; Assumptions'!$C$3,INDEX(PLHIV!$H$10:$AB$249,MATCH($B236&amp;"Peds",PLHIV!$F$10:$F$249,0),MATCH(C$7,PLHIV!$H$9:$AC$9,0)),"N/A")</f>
        <v>0</v>
      </c>
      <c r="D236" s="47">
        <f>IF(D$7&lt;='Algorithms &amp; Assumptions'!$C$3,INDEX(PLHIV!$H$10:$AB$249,MATCH($B236&amp;"Peds",PLHIV!$F$10:$F$249,0),MATCH(D$7,PLHIV!$H$9:$AC$9,0)),"N/A")</f>
        <v>0</v>
      </c>
      <c r="E236" s="47">
        <f>IF(E$7&lt;='Algorithms &amp; Assumptions'!$C$3,INDEX(PLHIV!$H$10:$AB$249,MATCH($B236&amp;"Peds",PLHIV!$F$10:$F$249,0),MATCH(E$7,PLHIV!$H$9:$AC$9,0)),"N/A")</f>
        <v>0</v>
      </c>
      <c r="F236" s="47">
        <f>IF(F$7&lt;='Algorithms &amp; Assumptions'!$C$3,INDEX(PLHIV!$H$10:$AB$249,MATCH($B236&amp;"Peds",PLHIV!$F$10:$F$249,0),MATCH(F$7,PLHIV!$H$9:$AC$9,0)),"N/A")</f>
        <v>0</v>
      </c>
      <c r="G236" s="47">
        <f>IF(G$7&lt;='Algorithms &amp; Assumptions'!$C$3,INDEX(PLHIV!$H$10:$AB$249,MATCH($B236&amp;"Peds",PLHIV!$F$10:$F$249,0),MATCH(G$7,PLHIV!$H$9:$AC$9,0)),IF(FORECAST(G$7,D236:F236,D$7:F$7)&gt;0,FORECAST(G$7,D236:F236,D$7:F$7),0))</f>
        <v>0</v>
      </c>
      <c r="H236" s="47">
        <f>IF(H$7&lt;='Algorithms &amp; Assumptions'!$C$3,INDEX(PLHIV!$H$10:$AB$249,MATCH($B236&amp;"Peds",PLHIV!$F$10:$F$249,0),MATCH(H$7,PLHIV!$H$9:$AC$9,0)),IF(FORECAST(H$7,E236:G236,E$7:G$7)&gt;0,FORECAST(H$7,E236:G236,E$7:G$7),0))</f>
        <v>0</v>
      </c>
      <c r="I236" s="47">
        <f>IF(I$7&lt;='Algorithms &amp; Assumptions'!$C$3,INDEX(PLHIV!$H$10:$AB$249,MATCH($B236&amp;"Peds",PLHIV!$F$10:$F$249,0),MATCH(I$7,PLHIV!$H$9:$AC$9,0)),IF(FORECAST(I$7,F236:H236,F$7:H$7)&gt;0,FORECAST(I$7,F236:H236,F$7:H$7),0))</f>
        <v>0</v>
      </c>
      <c r="J236" s="47">
        <f>IF(J$7&lt;='Algorithms &amp; Assumptions'!$C$3,INDEX(PLHIV!$H$10:$AB$249,MATCH($B236&amp;"Peds",PLHIV!$F$10:$F$249,0),MATCH(J$7,PLHIV!$H$9:$AC$9,0)),IF(FORECAST(J$7,G236:I236,G$7:I$7)&gt;0,FORECAST(J$7,G236:I236,G$7:I$7),0))</f>
        <v>0</v>
      </c>
      <c r="K236" s="47">
        <f>IF(K$7&lt;='Algorithms &amp; Assumptions'!$C$3,INDEX(PLHIV!$H$10:$AB$249,MATCH($B236&amp;"Peds",PLHIV!$F$10:$F$249,0),MATCH(K$7,PLHIV!$H$9:$AC$9,0)),IF(FORECAST(K$7,H236:J236,H$7:J$7)&gt;0,FORECAST(K$7,H236:J236,H$7:J$7),0))</f>
        <v>0</v>
      </c>
      <c r="L236" s="47">
        <f>IF(L$7&lt;='Algorithms &amp; Assumptions'!$C$3,INDEX(PLHIV!$H$10:$AB$249,MATCH($B236&amp;"Peds",PLHIV!$F$10:$F$249,0),MATCH(L$7,PLHIV!$H$9:$AC$9,0)),IF(FORECAST(L$7,I236:K236,I$7:K$7)&gt;0,FORECAST(L$7,I236:K236,I$7:K$7),0))</f>
        <v>0</v>
      </c>
      <c r="M236" s="47">
        <f>IF(M$7&lt;='Algorithms &amp; Assumptions'!$C$3,INDEX(PLHIV!$H$10:$AB$249,MATCH($B236&amp;"Peds",PLHIV!$F$10:$F$249,0),MATCH(M$7,PLHIV!$H$9:$AC$9,0)),IF(FORECAST(M$7,J236:L236,J$7:L$7)&gt;0,FORECAST(M$7,J236:L236,J$7:L$7),0))</f>
        <v>0</v>
      </c>
      <c r="N236" s="47">
        <f>IF(N$7&lt;='Algorithms &amp; Assumptions'!$C$3,INDEX(PLHIV!$H$10:$AB$249,MATCH($B236&amp;"Peds",PLHIV!$F$10:$F$249,0),MATCH(N$7,PLHIV!$H$9:$AC$9,0)),IF(FORECAST(N$7,K236:M236,K$7:M$7)&gt;0,FORECAST(N$7,K236:M236,K$7:M$7),0))</f>
        <v>0</v>
      </c>
      <c r="O236" s="47">
        <f>IF(O$7&lt;='Algorithms &amp; Assumptions'!$C$3,INDEX(PLHIV!$H$10:$AB$249,MATCH($B236&amp;"Peds",PLHIV!$F$10:$F$249,0),MATCH(O$7,PLHIV!$H$9:$AC$9,0)),IF(FORECAST(O$7,L236:N236,L$7:N$7)&gt;0,FORECAST(O$7,L236:N236,L$7:N$7),0))</f>
        <v>0</v>
      </c>
      <c r="P236" s="47">
        <f>IF(P$7&lt;='Algorithms &amp; Assumptions'!$C$3,INDEX(PLHIV!$H$10:$AB$249,MATCH($B236&amp;"Peds",PLHIV!$F$10:$F$249,0),MATCH(P$7,PLHIV!$H$9:$AC$9,0)),IF(FORECAST(P$7,M236:O236,M$7:O$7)&gt;0,FORECAST(P$7,M236:O236,M$7:O$7),0))</f>
        <v>0</v>
      </c>
      <c r="Q236" s="47">
        <f>IF(Q$7&lt;='Algorithms &amp; Assumptions'!$C$3,INDEX(PLHIV!$H$10:$AB$249,MATCH($B236&amp;"Peds",PLHIV!$F$10:$F$249,0),MATCH(Q$7,PLHIV!$H$9:$AC$9,0)),IF(FORECAST(Q$7,N236:P236,N$7:P$7)&gt;0,FORECAST(Q$7,N236:P236,N$7:P$7),0))</f>
        <v>0</v>
      </c>
      <c r="R236" s="47">
        <f>IF(R$7&lt;='Algorithms &amp; Assumptions'!$C$3,INDEX(PLHIV!$H$10:$AB$249,MATCH($B236&amp;"Peds",PLHIV!$F$10:$F$249,0),MATCH(R$7,PLHIV!$H$9:$AC$9,0)),IF(FORECAST(R$7,O236:Q236,O$7:Q$7)&gt;0,FORECAST(R$7,O236:Q236,O$7:Q$7),0))</f>
        <v>0</v>
      </c>
      <c r="S236" s="47">
        <f>IF(S$7&lt;='Algorithms &amp; Assumptions'!$C$3,INDEX(PLHIV!$H$10:$AB$249,MATCH($B236&amp;"Peds",PLHIV!$F$10:$F$249,0),MATCH(S$7,PLHIV!$H$9:$AC$9,0)),IF(FORECAST(S$7,P236:R236,P$7:R$7)&gt;0,FORECAST(S$7,P236:R236,P$7:R$7),0))</f>
        <v>0</v>
      </c>
      <c r="T236" s="47">
        <f>IF(T$7&lt;='Algorithms &amp; Assumptions'!$C$3,INDEX(PLHIV!$H$10:$AB$249,MATCH($B236&amp;"Peds",PLHIV!$F$10:$F$249,0),MATCH(T$7,PLHIV!$H$9:$AC$9,0)),IF(FORECAST(T$7,Q236:S236,Q$7:S$7)&gt;0,FORECAST(T$7,Q236:S236,Q$7:S$7),0))</f>
        <v>0</v>
      </c>
      <c r="U236" s="47">
        <f>IF(U$7&lt;='Algorithms &amp; Assumptions'!$C$3,INDEX(PLHIV!$H$10:$AB$249,MATCH($B236&amp;"Peds",PLHIV!$F$10:$F$249,0),MATCH(U$7,PLHIV!$H$9:$AC$9,0)),IF(FORECAST(U$7,R236:T236,R$7:T$7)&gt;0,FORECAST(U$7,R236:T236,R$7:T$7),0))</f>
        <v>0</v>
      </c>
      <c r="V236" s="47">
        <f>IF(V$7&lt;='Algorithms &amp; Assumptions'!$C$3,INDEX(PLHIV!$H$10:$AB$249,MATCH($B236&amp;"Peds",PLHIV!$F$10:$F$249,0),MATCH(V$7,PLHIV!$H$9:$AC$9,0)),IF(FORECAST(V$7,S236:U236,S$7:U$7)&gt;0,FORECAST(V$7,S236:U236,S$7:U$7),0))</f>
        <v>0</v>
      </c>
      <c r="W236" s="47">
        <f>IF(W$7&lt;='Algorithms &amp; Assumptions'!$C$3,INDEX(PLHIV!$H$10:$AB$249,MATCH($B236&amp;"Peds",PLHIV!$F$10:$F$249,0),MATCH(W$7,PLHIV!$H$9:$AC$9,0)),IF(FORECAST(W$7,T236:V236,T$7:V$7)&gt;0,FORECAST(W$7,T236:V236,T$7:V$7),0))</f>
        <v>0</v>
      </c>
    </row>
    <row r="237" spans="2:23" x14ac:dyDescent="0.35">
      <c r="B237" s="17" t="str">
        <f>Countries!B110</f>
        <v>Tanzania</v>
      </c>
      <c r="C237" s="47">
        <f>IF(C$7&lt;='Algorithms &amp; Assumptions'!$C$3,INDEX(PLHIV!$H$10:$AB$249,MATCH($B237&amp;"Peds",PLHIV!$F$10:$F$249,0),MATCH(C$7,PLHIV!$H$9:$AC$9,0)),"N/A")</f>
        <v>140000</v>
      </c>
      <c r="D237" s="47">
        <f>IF(D$7&lt;='Algorithms &amp; Assumptions'!$C$3,INDEX(PLHIV!$H$10:$AB$249,MATCH($B237&amp;"Peds",PLHIV!$F$10:$F$249,0),MATCH(D$7,PLHIV!$H$9:$AC$9,0)),"N/A")</f>
        <v>140000</v>
      </c>
      <c r="E237" s="47">
        <f>IF(E$7&lt;='Algorithms &amp; Assumptions'!$C$3,INDEX(PLHIV!$H$10:$AB$249,MATCH($B237&amp;"Peds",PLHIV!$F$10:$F$249,0),MATCH(E$7,PLHIV!$H$9:$AC$9,0)),"N/A")</f>
        <v>130000</v>
      </c>
      <c r="F237" s="47">
        <f>IF(F$7&lt;='Algorithms &amp; Assumptions'!$C$3,INDEX(PLHIV!$H$10:$AB$249,MATCH($B237&amp;"Peds",PLHIV!$F$10:$F$249,0),MATCH(F$7,PLHIV!$H$9:$AC$9,0)),"N/A")</f>
        <v>120000</v>
      </c>
      <c r="G237" s="47">
        <f>IF(G$7&lt;='Algorithms &amp; Assumptions'!$C$3,INDEX(PLHIV!$H$10:$AB$249,MATCH($B237&amp;"Peds",PLHIV!$F$10:$F$249,0),MATCH(G$7,PLHIV!$H$9:$AC$9,0)),IF(FORECAST(G$7,D237:F237,D$7:F$7)&gt;0,FORECAST(G$7,D237:F237,D$7:F$7),0))</f>
        <v>120000</v>
      </c>
      <c r="H237" s="47">
        <f>IF(H$7&lt;='Algorithms &amp; Assumptions'!$C$3,INDEX(PLHIV!$H$10:$AB$249,MATCH($B237&amp;"Peds",PLHIV!$F$10:$F$249,0),MATCH(H$7,PLHIV!$H$9:$AC$9,0)),IF(FORECAST(H$7,E237:G237,E$7:G$7)&gt;0,FORECAST(H$7,E237:G237,E$7:G$7),0))</f>
        <v>120000</v>
      </c>
      <c r="I237" s="47">
        <f>IF(I$7&lt;='Algorithms &amp; Assumptions'!$C$3,INDEX(PLHIV!$H$10:$AB$249,MATCH($B237&amp;"Peds",PLHIV!$F$10:$F$249,0),MATCH(I$7,PLHIV!$H$9:$AC$9,0)),IF(FORECAST(I$7,F237:H237,F$7:H$7)&gt;0,FORECAST(I$7,F237:H237,F$7:H$7),0))</f>
        <v>110000</v>
      </c>
      <c r="J237" s="47">
        <f>IF(J$7&lt;='Algorithms &amp; Assumptions'!$C$3,INDEX(PLHIV!$H$10:$AB$249,MATCH($B237&amp;"Peds",PLHIV!$F$10:$F$249,0),MATCH(J$7,PLHIV!$H$9:$AC$9,0)),IF(FORECAST(J$7,G237:I237,G$7:I$7)&gt;0,FORECAST(J$7,G237:I237,G$7:I$7),0))</f>
        <v>110000</v>
      </c>
      <c r="K237" s="47">
        <f>IF(K$7&lt;='Algorithms &amp; Assumptions'!$C$3,INDEX(PLHIV!$H$10:$AB$249,MATCH($B237&amp;"Peds",PLHIV!$F$10:$F$249,0),MATCH(K$7,PLHIV!$H$9:$AC$9,0)),IF(FORECAST(K$7,H237:J237,H$7:J$7)&gt;0,FORECAST(K$7,H237:J237,H$7:J$7),0))</f>
        <v>100000</v>
      </c>
      <c r="L237" s="47">
        <f>IF(L$7&lt;='Algorithms &amp; Assumptions'!$C$3,INDEX(PLHIV!$H$10:$AB$249,MATCH($B237&amp;"Peds",PLHIV!$F$10:$F$249,0),MATCH(L$7,PLHIV!$H$9:$AC$9,0)),IF(FORECAST(L$7,I237:K237,I$7:K$7)&gt;0,FORECAST(L$7,I237:K237,I$7:K$7),0))</f>
        <v>99000</v>
      </c>
      <c r="M237" s="47">
        <f>IF(M$7&lt;='Algorithms &amp; Assumptions'!$C$3,INDEX(PLHIV!$H$10:$AB$249,MATCH($B237&amp;"Peds",PLHIV!$F$10:$F$249,0),MATCH(M$7,PLHIV!$H$9:$AC$9,0)),IF(FORECAST(M$7,J237:L237,J$7:L$7)&gt;0,FORECAST(M$7,J237:L237,J$7:L$7),0))</f>
        <v>91000</v>
      </c>
      <c r="N237" s="47">
        <f>IF(N$7&lt;='Algorithms &amp; Assumptions'!$C$3,INDEX(PLHIV!$H$10:$AB$249,MATCH($B237&amp;"Peds",PLHIV!$F$10:$F$249,0),MATCH(N$7,PLHIV!$H$9:$AC$9,0)),IF(FORECAST(N$7,K237:M237,K$7:M$7)&gt;0,FORECAST(N$7,K237:M237,K$7:M$7),0))</f>
        <v>85000</v>
      </c>
      <c r="O237" s="47">
        <f>IF(O$7&lt;='Algorithms &amp; Assumptions'!$C$3,INDEX(PLHIV!$H$10:$AB$249,MATCH($B237&amp;"Peds",PLHIV!$F$10:$F$249,0),MATCH(O$7,PLHIV!$H$9:$AC$9,0)),IF(FORECAST(O$7,L237:N237,L$7:N$7)&gt;0,FORECAST(O$7,L237:N237,L$7:N$7),0))</f>
        <v>79000</v>
      </c>
      <c r="P237" s="47">
        <f>IF(P$7&lt;='Algorithms &amp; Assumptions'!$C$3,INDEX(PLHIV!$H$10:$AB$249,MATCH($B237&amp;"Peds",PLHIV!$F$10:$F$249,0),MATCH(P$7,PLHIV!$H$9:$AC$9,0)),IF(FORECAST(P$7,M237:O237,M$7:O$7)&gt;0,FORECAST(P$7,M237:O237,M$7:O$7),0))</f>
        <v>73000</v>
      </c>
      <c r="Q237" s="47">
        <f>IF(Q$7&lt;='Algorithms &amp; Assumptions'!$C$3,INDEX(PLHIV!$H$10:$AB$249,MATCH($B237&amp;"Peds",PLHIV!$F$10:$F$249,0),MATCH(Q$7,PLHIV!$H$9:$AC$9,0)),IF(FORECAST(Q$7,N237:P237,N$7:P$7)&gt;0,FORECAST(Q$7,N237:P237,N$7:P$7),0))</f>
        <v>67000</v>
      </c>
      <c r="R237" s="47">
        <f>IF(R$7&lt;='Algorithms &amp; Assumptions'!$C$3,INDEX(PLHIV!$H$10:$AB$249,MATCH($B237&amp;"Peds",PLHIV!$F$10:$F$249,0),MATCH(R$7,PLHIV!$H$9:$AC$9,0)),IF(FORECAST(R$7,O237:Q237,O$7:Q$7)&gt;0,FORECAST(R$7,O237:Q237,O$7:Q$7),0))</f>
        <v>61000</v>
      </c>
      <c r="S237" s="47">
        <f>IF(S$7&lt;='Algorithms &amp; Assumptions'!$C$3,INDEX(PLHIV!$H$10:$AB$249,MATCH($B237&amp;"Peds",PLHIV!$F$10:$F$249,0),MATCH(S$7,PLHIV!$H$9:$AC$9,0)),IF(FORECAST(S$7,P237:R237,P$7:R$7)&gt;0,FORECAST(S$7,P237:R237,P$7:R$7),0))</f>
        <v>55000</v>
      </c>
      <c r="T237" s="47">
        <f>IF(T$7&lt;='Algorithms &amp; Assumptions'!$C$3,INDEX(PLHIV!$H$10:$AB$249,MATCH($B237&amp;"Peds",PLHIV!$F$10:$F$249,0),MATCH(T$7,PLHIV!$H$9:$AC$9,0)),IF(FORECAST(T$7,Q237:S237,Q$7:S$7)&gt;0,FORECAST(T$7,Q237:S237,Q$7:S$7),0))</f>
        <v>49000</v>
      </c>
      <c r="U237" s="47">
        <f>IF(U$7&lt;='Algorithms &amp; Assumptions'!$C$3,INDEX(PLHIV!$H$10:$AB$249,MATCH($B237&amp;"Peds",PLHIV!$F$10:$F$249,0),MATCH(U$7,PLHIV!$H$9:$AC$9,0)),IF(FORECAST(U$7,R237:T237,R$7:T$7)&gt;0,FORECAST(U$7,R237:T237,R$7:T$7),0))</f>
        <v>43000</v>
      </c>
      <c r="V237" s="47">
        <f>IF(V$7&lt;='Algorithms &amp; Assumptions'!$C$3,INDEX(PLHIV!$H$10:$AB$249,MATCH($B237&amp;"Peds",PLHIV!$F$10:$F$249,0),MATCH(V$7,PLHIV!$H$9:$AC$9,0)),IF(FORECAST(V$7,S237:U237,S$7:U$7)&gt;0,FORECAST(V$7,S237:U237,S$7:U$7),0))</f>
        <v>37000</v>
      </c>
      <c r="W237" s="47">
        <f>IF(W$7&lt;='Algorithms &amp; Assumptions'!$C$3,INDEX(PLHIV!$H$10:$AB$249,MATCH($B237&amp;"Peds",PLHIV!$F$10:$F$249,0),MATCH(W$7,PLHIV!$H$9:$AC$9,0)),IF(FORECAST(W$7,T237:V237,T$7:V$7)&gt;0,FORECAST(W$7,T237:V237,T$7:V$7),0))</f>
        <v>31000</v>
      </c>
    </row>
    <row r="238" spans="2:23" x14ac:dyDescent="0.35">
      <c r="B238" s="17" t="str">
        <f>Countries!B111</f>
        <v>Thailand</v>
      </c>
      <c r="C238" s="47">
        <f>IF(C$7&lt;='Algorithms &amp; Assumptions'!$C$3,INDEX(PLHIV!$H$10:$AB$249,MATCH($B238&amp;"Peds",PLHIV!$F$10:$F$249,0),MATCH(C$7,PLHIV!$H$9:$AC$9,0)),"N/A")</f>
        <v>12000</v>
      </c>
      <c r="D238" s="47">
        <f>IF(D$7&lt;='Algorithms &amp; Assumptions'!$C$3,INDEX(PLHIV!$H$10:$AB$249,MATCH($B238&amp;"Peds",PLHIV!$F$10:$F$249,0),MATCH(D$7,PLHIV!$H$9:$AC$9,0)),"N/A")</f>
        <v>11000</v>
      </c>
      <c r="E238" s="47">
        <f>IF(E$7&lt;='Algorithms &amp; Assumptions'!$C$3,INDEX(PLHIV!$H$10:$AB$249,MATCH($B238&amp;"Peds",PLHIV!$F$10:$F$249,0),MATCH(E$7,PLHIV!$H$9:$AC$9,0)),"N/A")</f>
        <v>9600</v>
      </c>
      <c r="F238" s="47">
        <f>IF(F$7&lt;='Algorithms &amp; Assumptions'!$C$3,INDEX(PLHIV!$H$10:$AB$249,MATCH($B238&amp;"Peds",PLHIV!$F$10:$F$249,0),MATCH(F$7,PLHIV!$H$9:$AC$9,0)),"N/A")</f>
        <v>8500</v>
      </c>
      <c r="G238" s="47">
        <f>IF(G$7&lt;='Algorithms &amp; Assumptions'!$C$3,INDEX(PLHIV!$H$10:$AB$249,MATCH($B238&amp;"Peds",PLHIV!$F$10:$F$249,0),MATCH(G$7,PLHIV!$H$9:$AC$9,0)),IF(FORECAST(G$7,D238:F238,D$7:F$7)&gt;0,FORECAST(G$7,D238:F238,D$7:F$7),0))</f>
        <v>7300</v>
      </c>
      <c r="H238" s="47">
        <f>IF(H$7&lt;='Algorithms &amp; Assumptions'!$C$3,INDEX(PLHIV!$H$10:$AB$249,MATCH($B238&amp;"Peds",PLHIV!$F$10:$F$249,0),MATCH(H$7,PLHIV!$H$9:$AC$9,0)),IF(FORECAST(H$7,E238:G238,E$7:G$7)&gt;0,FORECAST(H$7,E238:G238,E$7:G$7),0))</f>
        <v>6200</v>
      </c>
      <c r="I238" s="47">
        <f>IF(I$7&lt;='Algorithms &amp; Assumptions'!$C$3,INDEX(PLHIV!$H$10:$AB$249,MATCH($B238&amp;"Peds",PLHIV!$F$10:$F$249,0),MATCH(I$7,PLHIV!$H$9:$AC$9,0)),IF(FORECAST(I$7,F238:H238,F$7:H$7)&gt;0,FORECAST(I$7,F238:H238,F$7:H$7),0))</f>
        <v>5200</v>
      </c>
      <c r="J238" s="47">
        <f>IF(J$7&lt;='Algorithms &amp; Assumptions'!$C$3,INDEX(PLHIV!$H$10:$AB$249,MATCH($B238&amp;"Peds",PLHIV!$F$10:$F$249,0),MATCH(J$7,PLHIV!$H$9:$AC$9,0)),IF(FORECAST(J$7,G238:I238,G$7:I$7)&gt;0,FORECAST(J$7,G238:I238,G$7:I$7),0))</f>
        <v>4300</v>
      </c>
      <c r="K238" s="47">
        <f>IF(K$7&lt;='Algorithms &amp; Assumptions'!$C$3,INDEX(PLHIV!$H$10:$AB$249,MATCH($B238&amp;"Peds",PLHIV!$F$10:$F$249,0),MATCH(K$7,PLHIV!$H$9:$AC$9,0)),IF(FORECAST(K$7,H238:J238,H$7:J$7)&gt;0,FORECAST(K$7,H238:J238,H$7:J$7),0))</f>
        <v>3600</v>
      </c>
      <c r="L238" s="47">
        <f>IF(L$7&lt;='Algorithms &amp; Assumptions'!$C$3,INDEX(PLHIV!$H$10:$AB$249,MATCH($B238&amp;"Peds",PLHIV!$F$10:$F$249,0),MATCH(L$7,PLHIV!$H$9:$AC$9,0)),IF(FORECAST(L$7,I238:K238,I$7:K$7)&gt;0,FORECAST(L$7,I238:K238,I$7:K$7),0))</f>
        <v>2900</v>
      </c>
      <c r="M238" s="47">
        <f>IF(M$7&lt;='Algorithms &amp; Assumptions'!$C$3,INDEX(PLHIV!$H$10:$AB$249,MATCH($B238&amp;"Peds",PLHIV!$F$10:$F$249,0),MATCH(M$7,PLHIV!$H$9:$AC$9,0)),IF(FORECAST(M$7,J238:L238,J$7:L$7)&gt;0,FORECAST(M$7,J238:L238,J$7:L$7),0))</f>
        <v>2500</v>
      </c>
      <c r="N238" s="47">
        <f>IF(N$7&lt;='Algorithms &amp; Assumptions'!$C$3,INDEX(PLHIV!$H$10:$AB$249,MATCH($B238&amp;"Peds",PLHIV!$F$10:$F$249,0),MATCH(N$7,PLHIV!$H$9:$AC$9,0)),IF(FORECAST(N$7,K238:M238,K$7:M$7)&gt;0,FORECAST(N$7,K238:M238,K$7:M$7),0))</f>
        <v>2100</v>
      </c>
      <c r="O238" s="47">
        <f>IF(O$7&lt;='Algorithms &amp; Assumptions'!$C$3,INDEX(PLHIV!$H$10:$AB$249,MATCH($B238&amp;"Peds",PLHIV!$F$10:$F$249,0),MATCH(O$7,PLHIV!$H$9:$AC$9,0)),IF(FORECAST(O$7,L238:N238,L$7:N$7)&gt;0,FORECAST(O$7,L238:N238,L$7:N$7),0))</f>
        <v>1700</v>
      </c>
      <c r="P238" s="47">
        <f>IF(P$7&lt;='Algorithms &amp; Assumptions'!$C$3,INDEX(PLHIV!$H$10:$AB$249,MATCH($B238&amp;"Peds",PLHIV!$F$10:$F$249,0),MATCH(P$7,PLHIV!$H$9:$AC$9,0)),IF(FORECAST(P$7,M238:O238,M$7:O$7)&gt;0,FORECAST(P$7,M238:O238,M$7:O$7),0))</f>
        <v>1300</v>
      </c>
      <c r="Q238" s="47">
        <f>IF(Q$7&lt;='Algorithms &amp; Assumptions'!$C$3,INDEX(PLHIV!$H$10:$AB$249,MATCH($B238&amp;"Peds",PLHIV!$F$10:$F$249,0),MATCH(Q$7,PLHIV!$H$9:$AC$9,0)),IF(FORECAST(Q$7,N238:P238,N$7:P$7)&gt;0,FORECAST(Q$7,N238:P238,N$7:P$7),0))</f>
        <v>900</v>
      </c>
      <c r="R238" s="47">
        <f>IF(R$7&lt;='Algorithms &amp; Assumptions'!$C$3,INDEX(PLHIV!$H$10:$AB$249,MATCH($B238&amp;"Peds",PLHIV!$F$10:$F$249,0),MATCH(R$7,PLHIV!$H$9:$AC$9,0)),IF(FORECAST(R$7,O238:Q238,O$7:Q$7)&gt;0,FORECAST(R$7,O238:Q238,O$7:Q$7),0))</f>
        <v>500</v>
      </c>
      <c r="S238" s="47">
        <f>IF(S$7&lt;='Algorithms &amp; Assumptions'!$C$3,INDEX(PLHIV!$H$10:$AB$249,MATCH($B238&amp;"Peds",PLHIV!$F$10:$F$249,0),MATCH(S$7,PLHIV!$H$9:$AC$9,0)),IF(FORECAST(S$7,P238:R238,P$7:R$7)&gt;0,FORECAST(S$7,P238:R238,P$7:R$7),0))</f>
        <v>100</v>
      </c>
      <c r="T238" s="47">
        <f>IF(T$7&lt;='Algorithms &amp; Assumptions'!$C$3,INDEX(PLHIV!$H$10:$AB$249,MATCH($B238&amp;"Peds",PLHIV!$F$10:$F$249,0),MATCH(T$7,PLHIV!$H$9:$AC$9,0)),IF(FORECAST(T$7,Q238:S238,Q$7:S$7)&gt;0,FORECAST(T$7,Q238:S238,Q$7:S$7),0))</f>
        <v>0</v>
      </c>
      <c r="U238" s="47">
        <f>IF(U$7&lt;='Algorithms &amp; Assumptions'!$C$3,INDEX(PLHIV!$H$10:$AB$249,MATCH($B238&amp;"Peds",PLHIV!$F$10:$F$249,0),MATCH(U$7,PLHIV!$H$9:$AC$9,0)),IF(FORECAST(U$7,R238:T238,R$7:T$7)&gt;0,FORECAST(U$7,R238:T238,R$7:T$7),0))</f>
        <v>0</v>
      </c>
      <c r="V238" s="47">
        <f>IF(V$7&lt;='Algorithms &amp; Assumptions'!$C$3,INDEX(PLHIV!$H$10:$AB$249,MATCH($B238&amp;"Peds",PLHIV!$F$10:$F$249,0),MATCH(V$7,PLHIV!$H$9:$AC$9,0)),IF(FORECAST(V$7,S238:U238,S$7:U$7)&gt;0,FORECAST(V$7,S238:U238,S$7:U$7),0))</f>
        <v>0</v>
      </c>
      <c r="W238" s="47">
        <f>IF(W$7&lt;='Algorithms &amp; Assumptions'!$C$3,INDEX(PLHIV!$H$10:$AB$249,MATCH($B238&amp;"Peds",PLHIV!$F$10:$F$249,0),MATCH(W$7,PLHIV!$H$9:$AC$9,0)),IF(FORECAST(W$7,T238:V238,T$7:V$7)&gt;0,FORECAST(W$7,T238:V238,T$7:V$7),0))</f>
        <v>0</v>
      </c>
    </row>
    <row r="239" spans="2:23" x14ac:dyDescent="0.35">
      <c r="B239" s="17" t="str">
        <f>Countries!B112</f>
        <v>Togo</v>
      </c>
      <c r="C239" s="47">
        <f>IF(C$7&lt;='Algorithms &amp; Assumptions'!$C$3,INDEX(PLHIV!$H$10:$AB$249,MATCH($B239&amp;"Peds",PLHIV!$F$10:$F$249,0),MATCH(C$7,PLHIV!$H$9:$AC$9,0)),"N/A")</f>
        <v>16000</v>
      </c>
      <c r="D239" s="47">
        <f>IF(D$7&lt;='Algorithms &amp; Assumptions'!$C$3,INDEX(PLHIV!$H$10:$AB$249,MATCH($B239&amp;"Peds",PLHIV!$F$10:$F$249,0),MATCH(D$7,PLHIV!$H$9:$AC$9,0)),"N/A")</f>
        <v>15000</v>
      </c>
      <c r="E239" s="47">
        <f>IF(E$7&lt;='Algorithms &amp; Assumptions'!$C$3,INDEX(PLHIV!$H$10:$AB$249,MATCH($B239&amp;"Peds",PLHIV!$F$10:$F$249,0),MATCH(E$7,PLHIV!$H$9:$AC$9,0)),"N/A")</f>
        <v>14000</v>
      </c>
      <c r="F239" s="47">
        <f>IF(F$7&lt;='Algorithms &amp; Assumptions'!$C$3,INDEX(PLHIV!$H$10:$AB$249,MATCH($B239&amp;"Peds",PLHIV!$F$10:$F$249,0),MATCH(F$7,PLHIV!$H$9:$AC$9,0)),"N/A")</f>
        <v>13000</v>
      </c>
      <c r="G239" s="47">
        <f>IF(G$7&lt;='Algorithms &amp; Assumptions'!$C$3,INDEX(PLHIV!$H$10:$AB$249,MATCH($B239&amp;"Peds",PLHIV!$F$10:$F$249,0),MATCH(G$7,PLHIV!$H$9:$AC$9,0)),IF(FORECAST(G$7,D239:F239,D$7:F$7)&gt;0,FORECAST(G$7,D239:F239,D$7:F$7),0))</f>
        <v>12000</v>
      </c>
      <c r="H239" s="47">
        <f>IF(H$7&lt;='Algorithms &amp; Assumptions'!$C$3,INDEX(PLHIV!$H$10:$AB$249,MATCH($B239&amp;"Peds",PLHIV!$F$10:$F$249,0),MATCH(H$7,PLHIV!$H$9:$AC$9,0)),IF(FORECAST(H$7,E239:G239,E$7:G$7)&gt;0,FORECAST(H$7,E239:G239,E$7:G$7),0))</f>
        <v>12000</v>
      </c>
      <c r="I239" s="47">
        <f>IF(I$7&lt;='Algorithms &amp; Assumptions'!$C$3,INDEX(PLHIV!$H$10:$AB$249,MATCH($B239&amp;"Peds",PLHIV!$F$10:$F$249,0),MATCH(I$7,PLHIV!$H$9:$AC$9,0)),IF(FORECAST(I$7,F239:H239,F$7:H$7)&gt;0,FORECAST(I$7,F239:H239,F$7:H$7),0))</f>
        <v>11000</v>
      </c>
      <c r="J239" s="47">
        <f>IF(J$7&lt;='Algorithms &amp; Assumptions'!$C$3,INDEX(PLHIV!$H$10:$AB$249,MATCH($B239&amp;"Peds",PLHIV!$F$10:$F$249,0),MATCH(J$7,PLHIV!$H$9:$AC$9,0)),IF(FORECAST(J$7,G239:I239,G$7:I$7)&gt;0,FORECAST(J$7,G239:I239,G$7:I$7),0))</f>
        <v>10000</v>
      </c>
      <c r="K239" s="47">
        <f>IF(K$7&lt;='Algorithms &amp; Assumptions'!$C$3,INDEX(PLHIV!$H$10:$AB$249,MATCH($B239&amp;"Peds",PLHIV!$F$10:$F$249,0),MATCH(K$7,PLHIV!$H$9:$AC$9,0)),IF(FORECAST(K$7,H239:J239,H$7:J$7)&gt;0,FORECAST(K$7,H239:J239,H$7:J$7),0))</f>
        <v>9500</v>
      </c>
      <c r="L239" s="47">
        <f>IF(L$7&lt;='Algorithms &amp; Assumptions'!$C$3,INDEX(PLHIV!$H$10:$AB$249,MATCH($B239&amp;"Peds",PLHIV!$F$10:$F$249,0),MATCH(L$7,PLHIV!$H$9:$AC$9,0)),IF(FORECAST(L$7,I239:K239,I$7:K$7)&gt;0,FORECAST(L$7,I239:K239,I$7:K$7),0))</f>
        <v>8800</v>
      </c>
      <c r="M239" s="47">
        <f>IF(M$7&lt;='Algorithms &amp; Assumptions'!$C$3,INDEX(PLHIV!$H$10:$AB$249,MATCH($B239&amp;"Peds",PLHIV!$F$10:$F$249,0),MATCH(M$7,PLHIV!$H$9:$AC$9,0)),IF(FORECAST(M$7,J239:L239,J$7:L$7)&gt;0,FORECAST(M$7,J239:L239,J$7:L$7),0))</f>
        <v>8300</v>
      </c>
      <c r="N239" s="47">
        <f>IF(N$7&lt;='Algorithms &amp; Assumptions'!$C$3,INDEX(PLHIV!$H$10:$AB$249,MATCH($B239&amp;"Peds",PLHIV!$F$10:$F$249,0),MATCH(N$7,PLHIV!$H$9:$AC$9,0)),IF(FORECAST(N$7,K239:M239,K$7:M$7)&gt;0,FORECAST(N$7,K239:M239,K$7:M$7),0))</f>
        <v>7800</v>
      </c>
      <c r="O239" s="47">
        <f>IF(O$7&lt;='Algorithms &amp; Assumptions'!$C$3,INDEX(PLHIV!$H$10:$AB$249,MATCH($B239&amp;"Peds",PLHIV!$F$10:$F$249,0),MATCH(O$7,PLHIV!$H$9:$AC$9,0)),IF(FORECAST(O$7,L239:N239,L$7:N$7)&gt;0,FORECAST(O$7,L239:N239,L$7:N$7),0))</f>
        <v>7200</v>
      </c>
      <c r="P239" s="47">
        <f>IF(P$7&lt;='Algorithms &amp; Assumptions'!$C$3,INDEX(PLHIV!$H$10:$AB$249,MATCH($B239&amp;"Peds",PLHIV!$F$10:$F$249,0),MATCH(P$7,PLHIV!$H$9:$AC$9,0)),IF(FORECAST(P$7,M239:O239,M$7:O$7)&gt;0,FORECAST(P$7,M239:O239,M$7:O$7),0))</f>
        <v>6666.6666666667443</v>
      </c>
      <c r="Q239" s="47">
        <f>IF(Q$7&lt;='Algorithms &amp; Assumptions'!$C$3,INDEX(PLHIV!$H$10:$AB$249,MATCH($B239&amp;"Peds",PLHIV!$F$10:$F$249,0),MATCH(Q$7,PLHIV!$H$9:$AC$9,0)),IF(FORECAST(Q$7,N239:P239,N$7:P$7)&gt;0,FORECAST(Q$7,N239:P239,N$7:P$7),0))</f>
        <v>6088.8888888889924</v>
      </c>
      <c r="R239" s="47">
        <f>IF(R$7&lt;='Algorithms &amp; Assumptions'!$C$3,INDEX(PLHIV!$H$10:$AB$249,MATCH($B239&amp;"Peds",PLHIV!$F$10:$F$249,0),MATCH(R$7,PLHIV!$H$9:$AC$9,0)),IF(FORECAST(R$7,O239:Q239,O$7:Q$7)&gt;0,FORECAST(R$7,O239:Q239,O$7:Q$7),0))</f>
        <v>5540.7407407409046</v>
      </c>
      <c r="S239" s="47">
        <f>IF(S$7&lt;='Algorithms &amp; Assumptions'!$C$3,INDEX(PLHIV!$H$10:$AB$249,MATCH($B239&amp;"Peds",PLHIV!$F$10:$F$249,0),MATCH(S$7,PLHIV!$H$9:$AC$9,0)),IF(FORECAST(S$7,P239:R239,P$7:R$7)&gt;0,FORECAST(S$7,P239:R239,P$7:R$7),0))</f>
        <v>4972.8395061730407</v>
      </c>
      <c r="T239" s="47">
        <f>IF(T$7&lt;='Algorithms &amp; Assumptions'!$C$3,INDEX(PLHIV!$H$10:$AB$249,MATCH($B239&amp;"Peds",PLHIV!$F$10:$F$249,0),MATCH(T$7,PLHIV!$H$9:$AC$9,0)),IF(FORECAST(T$7,Q239:S239,Q$7:S$7)&gt;0,FORECAST(T$7,Q239:S239,Q$7:S$7),0))</f>
        <v>4418.1069958850276</v>
      </c>
      <c r="U239" s="47">
        <f>IF(U$7&lt;='Algorithms &amp; Assumptions'!$C$3,INDEX(PLHIV!$H$10:$AB$249,MATCH($B239&amp;"Peds",PLHIV!$F$10:$F$249,0),MATCH(U$7,PLHIV!$H$9:$AC$9,0)),IF(FORECAST(U$7,R239:T239,R$7:T$7)&gt;0,FORECAST(U$7,R239:T239,R$7:T$7),0))</f>
        <v>3854.5953360770363</v>
      </c>
      <c r="V239" s="47">
        <f>IF(V$7&lt;='Algorithms &amp; Assumptions'!$C$3,INDEX(PLHIV!$H$10:$AB$249,MATCH($B239&amp;"Peds",PLHIV!$F$10:$F$249,0),MATCH(V$7,PLHIV!$H$9:$AC$9,0)),IF(FORECAST(V$7,S239:U239,S$7:U$7)&gt;0,FORECAST(V$7,S239:U239,S$7:U$7),0))</f>
        <v>3296.93644261593</v>
      </c>
      <c r="W239" s="47">
        <f>IF(W$7&lt;='Algorithms &amp; Assumptions'!$C$3,INDEX(PLHIV!$H$10:$AB$249,MATCH($B239&amp;"Peds",PLHIV!$F$10:$F$249,0),MATCH(W$7,PLHIV!$H$9:$AC$9,0)),IF(FORECAST(W$7,T239:V239,T$7:V$7)&gt;0,FORECAST(W$7,T239:V239,T$7:V$7),0))</f>
        <v>2735.3757049236447</v>
      </c>
    </row>
    <row r="240" spans="2:23" x14ac:dyDescent="0.35">
      <c r="B240" s="17" t="str">
        <f>Countries!B113</f>
        <v>Tunisia</v>
      </c>
      <c r="C240" s="47">
        <f>IF(C$7&lt;='Algorithms &amp; Assumptions'!$C$3,INDEX(PLHIV!$H$10:$AB$249,MATCH($B240&amp;"Peds",PLHIV!$F$10:$F$249,0),MATCH(C$7,PLHIV!$H$9:$AC$9,0)),"N/A")</f>
        <v>200</v>
      </c>
      <c r="D240" s="47">
        <f>IF(D$7&lt;='Algorithms &amp; Assumptions'!$C$3,INDEX(PLHIV!$H$10:$AB$249,MATCH($B240&amp;"Peds",PLHIV!$F$10:$F$249,0),MATCH(D$7,PLHIV!$H$9:$AC$9,0)),"N/A")</f>
        <v>200</v>
      </c>
      <c r="E240" s="47">
        <f>IF(E$7&lt;='Algorithms &amp; Assumptions'!$C$3,INDEX(PLHIV!$H$10:$AB$249,MATCH($B240&amp;"Peds",PLHIV!$F$10:$F$249,0),MATCH(E$7,PLHIV!$H$9:$AC$9,0)),"N/A")</f>
        <v>200</v>
      </c>
      <c r="F240" s="47">
        <f>IF(F$7&lt;='Algorithms &amp; Assumptions'!$C$3,INDEX(PLHIV!$H$10:$AB$249,MATCH($B240&amp;"Peds",PLHIV!$F$10:$F$249,0),MATCH(F$7,PLHIV!$H$9:$AC$9,0)),"N/A")</f>
        <v>200</v>
      </c>
      <c r="G240" s="47">
        <f>IF(G$7&lt;='Algorithms &amp; Assumptions'!$C$3,INDEX(PLHIV!$H$10:$AB$249,MATCH($B240&amp;"Peds",PLHIV!$F$10:$F$249,0),MATCH(G$7,PLHIV!$H$9:$AC$9,0)),IF(FORECAST(G$7,D240:F240,D$7:F$7)&gt;0,FORECAST(G$7,D240:F240,D$7:F$7),0))</f>
        <v>200</v>
      </c>
      <c r="H240" s="47">
        <f>IF(H$7&lt;='Algorithms &amp; Assumptions'!$C$3,INDEX(PLHIV!$H$10:$AB$249,MATCH($B240&amp;"Peds",PLHIV!$F$10:$F$249,0),MATCH(H$7,PLHIV!$H$9:$AC$9,0)),IF(FORECAST(H$7,E240:G240,E$7:G$7)&gt;0,FORECAST(H$7,E240:G240,E$7:G$7),0))</f>
        <v>200</v>
      </c>
      <c r="I240" s="47">
        <f>IF(I$7&lt;='Algorithms &amp; Assumptions'!$C$3,INDEX(PLHIV!$H$10:$AB$249,MATCH($B240&amp;"Peds",PLHIV!$F$10:$F$249,0),MATCH(I$7,PLHIV!$H$9:$AC$9,0)),IF(FORECAST(I$7,F240:H240,F$7:H$7)&gt;0,FORECAST(I$7,F240:H240,F$7:H$7),0))</f>
        <v>200</v>
      </c>
      <c r="J240" s="47">
        <f>IF(J$7&lt;='Algorithms &amp; Assumptions'!$C$3,INDEX(PLHIV!$H$10:$AB$249,MATCH($B240&amp;"Peds",PLHIV!$F$10:$F$249,0),MATCH(J$7,PLHIV!$H$9:$AC$9,0)),IF(FORECAST(J$7,G240:I240,G$7:I$7)&gt;0,FORECAST(J$7,G240:I240,G$7:I$7),0))</f>
        <v>200</v>
      </c>
      <c r="K240" s="47">
        <f>IF(K$7&lt;='Algorithms &amp; Assumptions'!$C$3,INDEX(PLHIV!$H$10:$AB$249,MATCH($B240&amp;"Peds",PLHIV!$F$10:$F$249,0),MATCH(K$7,PLHIV!$H$9:$AC$9,0)),IF(FORECAST(K$7,H240:J240,H$7:J$7)&gt;0,FORECAST(K$7,H240:J240,H$7:J$7),0))</f>
        <v>200</v>
      </c>
      <c r="L240" s="47">
        <f>IF(L$7&lt;='Algorithms &amp; Assumptions'!$C$3,INDEX(PLHIV!$H$10:$AB$249,MATCH($B240&amp;"Peds",PLHIV!$F$10:$F$249,0),MATCH(L$7,PLHIV!$H$9:$AC$9,0)),IF(FORECAST(L$7,I240:K240,I$7:K$7)&gt;0,FORECAST(L$7,I240:K240,I$7:K$7),0))</f>
        <v>200</v>
      </c>
      <c r="M240" s="47">
        <f>IF(M$7&lt;='Algorithms &amp; Assumptions'!$C$3,INDEX(PLHIV!$H$10:$AB$249,MATCH($B240&amp;"Peds",PLHIV!$F$10:$F$249,0),MATCH(M$7,PLHIV!$H$9:$AC$9,0)),IF(FORECAST(M$7,J240:L240,J$7:L$7)&gt;0,FORECAST(M$7,J240:L240,J$7:L$7),0))</f>
        <v>200</v>
      </c>
      <c r="N240" s="47">
        <f>IF(N$7&lt;='Algorithms &amp; Assumptions'!$C$3,INDEX(PLHIV!$H$10:$AB$249,MATCH($B240&amp;"Peds",PLHIV!$F$10:$F$249,0),MATCH(N$7,PLHIV!$H$9:$AC$9,0)),IF(FORECAST(N$7,K240:M240,K$7:M$7)&gt;0,FORECAST(N$7,K240:M240,K$7:M$7),0))</f>
        <v>200</v>
      </c>
      <c r="O240" s="47">
        <f>IF(O$7&lt;='Algorithms &amp; Assumptions'!$C$3,INDEX(PLHIV!$H$10:$AB$249,MATCH($B240&amp;"Peds",PLHIV!$F$10:$F$249,0),MATCH(O$7,PLHIV!$H$9:$AC$9,0)),IF(FORECAST(O$7,L240:N240,L$7:N$7)&gt;0,FORECAST(O$7,L240:N240,L$7:N$7),0))</f>
        <v>200</v>
      </c>
      <c r="P240" s="47">
        <f>IF(P$7&lt;='Algorithms &amp; Assumptions'!$C$3,INDEX(PLHIV!$H$10:$AB$249,MATCH($B240&amp;"Peds",PLHIV!$F$10:$F$249,0),MATCH(P$7,PLHIV!$H$9:$AC$9,0)),IF(FORECAST(P$7,M240:O240,M$7:O$7)&gt;0,FORECAST(P$7,M240:O240,M$7:O$7),0))</f>
        <v>200</v>
      </c>
      <c r="Q240" s="47">
        <f>IF(Q$7&lt;='Algorithms &amp; Assumptions'!$C$3,INDEX(PLHIV!$H$10:$AB$249,MATCH($B240&amp;"Peds",PLHIV!$F$10:$F$249,0),MATCH(Q$7,PLHIV!$H$9:$AC$9,0)),IF(FORECAST(Q$7,N240:P240,N$7:P$7)&gt;0,FORECAST(Q$7,N240:P240,N$7:P$7),0))</f>
        <v>200</v>
      </c>
      <c r="R240" s="47">
        <f>IF(R$7&lt;='Algorithms &amp; Assumptions'!$C$3,INDEX(PLHIV!$H$10:$AB$249,MATCH($B240&amp;"Peds",PLHIV!$F$10:$F$249,0),MATCH(R$7,PLHIV!$H$9:$AC$9,0)),IF(FORECAST(R$7,O240:Q240,O$7:Q$7)&gt;0,FORECAST(R$7,O240:Q240,O$7:Q$7),0))</f>
        <v>200</v>
      </c>
      <c r="S240" s="47">
        <f>IF(S$7&lt;='Algorithms &amp; Assumptions'!$C$3,INDEX(PLHIV!$H$10:$AB$249,MATCH($B240&amp;"Peds",PLHIV!$F$10:$F$249,0),MATCH(S$7,PLHIV!$H$9:$AC$9,0)),IF(FORECAST(S$7,P240:R240,P$7:R$7)&gt;0,FORECAST(S$7,P240:R240,P$7:R$7),0))</f>
        <v>200</v>
      </c>
      <c r="T240" s="47">
        <f>IF(T$7&lt;='Algorithms &amp; Assumptions'!$C$3,INDEX(PLHIV!$H$10:$AB$249,MATCH($B240&amp;"Peds",PLHIV!$F$10:$F$249,0),MATCH(T$7,PLHIV!$H$9:$AC$9,0)),IF(FORECAST(T$7,Q240:S240,Q$7:S$7)&gt;0,FORECAST(T$7,Q240:S240,Q$7:S$7),0))</f>
        <v>200</v>
      </c>
      <c r="U240" s="47">
        <f>IF(U$7&lt;='Algorithms &amp; Assumptions'!$C$3,INDEX(PLHIV!$H$10:$AB$249,MATCH($B240&amp;"Peds",PLHIV!$F$10:$F$249,0),MATCH(U$7,PLHIV!$H$9:$AC$9,0)),IF(FORECAST(U$7,R240:T240,R$7:T$7)&gt;0,FORECAST(U$7,R240:T240,R$7:T$7),0))</f>
        <v>200</v>
      </c>
      <c r="V240" s="47">
        <f>IF(V$7&lt;='Algorithms &amp; Assumptions'!$C$3,INDEX(PLHIV!$H$10:$AB$249,MATCH($B240&amp;"Peds",PLHIV!$F$10:$F$249,0),MATCH(V$7,PLHIV!$H$9:$AC$9,0)),IF(FORECAST(V$7,S240:U240,S$7:U$7)&gt;0,FORECAST(V$7,S240:U240,S$7:U$7),0))</f>
        <v>200</v>
      </c>
      <c r="W240" s="47">
        <f>IF(W$7&lt;='Algorithms &amp; Assumptions'!$C$3,INDEX(PLHIV!$H$10:$AB$249,MATCH($B240&amp;"Peds",PLHIV!$F$10:$F$249,0),MATCH(W$7,PLHIV!$H$9:$AC$9,0)),IF(FORECAST(W$7,T240:V240,T$7:V$7)&gt;0,FORECAST(W$7,T240:V240,T$7:V$7),0))</f>
        <v>200</v>
      </c>
    </row>
    <row r="241" spans="2:23" x14ac:dyDescent="0.35">
      <c r="B241" s="17" t="str">
        <f>Countries!B114</f>
        <v>Turkey</v>
      </c>
      <c r="C241" s="47">
        <f>IF(C$7&lt;='Algorithms &amp; Assumptions'!$C$3,INDEX(PLHIV!$H$10:$AB$249,MATCH($B241&amp;"Peds",PLHIV!$F$10:$F$249,0),MATCH(C$7,PLHIV!$H$9:$AC$9,0)),"N/A")</f>
        <v>0</v>
      </c>
      <c r="D241" s="47">
        <f>IF(D$7&lt;='Algorithms &amp; Assumptions'!$C$3,INDEX(PLHIV!$H$10:$AB$249,MATCH($B241&amp;"Peds",PLHIV!$F$10:$F$249,0),MATCH(D$7,PLHIV!$H$9:$AC$9,0)),"N/A")</f>
        <v>0</v>
      </c>
      <c r="E241" s="47">
        <f>IF(E$7&lt;='Algorithms &amp; Assumptions'!$C$3,INDEX(PLHIV!$H$10:$AB$249,MATCH($B241&amp;"Peds",PLHIV!$F$10:$F$249,0),MATCH(E$7,PLHIV!$H$9:$AC$9,0)),"N/A")</f>
        <v>0</v>
      </c>
      <c r="F241" s="47">
        <f>IF(F$7&lt;='Algorithms &amp; Assumptions'!$C$3,INDEX(PLHIV!$H$10:$AB$249,MATCH($B241&amp;"Peds",PLHIV!$F$10:$F$249,0),MATCH(F$7,PLHIV!$H$9:$AC$9,0)),"N/A")</f>
        <v>0</v>
      </c>
      <c r="G241" s="47">
        <f>IF(G$7&lt;='Algorithms &amp; Assumptions'!$C$3,INDEX(PLHIV!$H$10:$AB$249,MATCH($B241&amp;"Peds",PLHIV!$F$10:$F$249,0),MATCH(G$7,PLHIV!$H$9:$AC$9,0)),IF(FORECAST(G$7,D241:F241,D$7:F$7)&gt;0,FORECAST(G$7,D241:F241,D$7:F$7),0))</f>
        <v>0</v>
      </c>
      <c r="H241" s="47">
        <f>IF(H$7&lt;='Algorithms &amp; Assumptions'!$C$3,INDEX(PLHIV!$H$10:$AB$249,MATCH($B241&amp;"Peds",PLHIV!$F$10:$F$249,0),MATCH(H$7,PLHIV!$H$9:$AC$9,0)),IF(FORECAST(H$7,E241:G241,E$7:G$7)&gt;0,FORECAST(H$7,E241:G241,E$7:G$7),0))</f>
        <v>0</v>
      </c>
      <c r="I241" s="47">
        <f>IF(I$7&lt;='Algorithms &amp; Assumptions'!$C$3,INDEX(PLHIV!$H$10:$AB$249,MATCH($B241&amp;"Peds",PLHIV!$F$10:$F$249,0),MATCH(I$7,PLHIV!$H$9:$AC$9,0)),IF(FORECAST(I$7,F241:H241,F$7:H$7)&gt;0,FORECAST(I$7,F241:H241,F$7:H$7),0))</f>
        <v>0</v>
      </c>
      <c r="J241" s="47">
        <f>IF(J$7&lt;='Algorithms &amp; Assumptions'!$C$3,INDEX(PLHIV!$H$10:$AB$249,MATCH($B241&amp;"Peds",PLHIV!$F$10:$F$249,0),MATCH(J$7,PLHIV!$H$9:$AC$9,0)),IF(FORECAST(J$7,G241:I241,G$7:I$7)&gt;0,FORECAST(J$7,G241:I241,G$7:I$7),0))</f>
        <v>0</v>
      </c>
      <c r="K241" s="47">
        <f>IF(K$7&lt;='Algorithms &amp; Assumptions'!$C$3,INDEX(PLHIV!$H$10:$AB$249,MATCH($B241&amp;"Peds",PLHIV!$F$10:$F$249,0),MATCH(K$7,PLHIV!$H$9:$AC$9,0)),IF(FORECAST(K$7,H241:J241,H$7:J$7)&gt;0,FORECAST(K$7,H241:J241,H$7:J$7),0))</f>
        <v>0</v>
      </c>
      <c r="L241" s="47">
        <f>IF(L$7&lt;='Algorithms &amp; Assumptions'!$C$3,INDEX(PLHIV!$H$10:$AB$249,MATCH($B241&amp;"Peds",PLHIV!$F$10:$F$249,0),MATCH(L$7,PLHIV!$H$9:$AC$9,0)),IF(FORECAST(L$7,I241:K241,I$7:K$7)&gt;0,FORECAST(L$7,I241:K241,I$7:K$7),0))</f>
        <v>0</v>
      </c>
      <c r="M241" s="47">
        <f>IF(M$7&lt;='Algorithms &amp; Assumptions'!$C$3,INDEX(PLHIV!$H$10:$AB$249,MATCH($B241&amp;"Peds",PLHIV!$F$10:$F$249,0),MATCH(M$7,PLHIV!$H$9:$AC$9,0)),IF(FORECAST(M$7,J241:L241,J$7:L$7)&gt;0,FORECAST(M$7,J241:L241,J$7:L$7),0))</f>
        <v>0</v>
      </c>
      <c r="N241" s="47">
        <f>IF(N$7&lt;='Algorithms &amp; Assumptions'!$C$3,INDEX(PLHIV!$H$10:$AB$249,MATCH($B241&amp;"Peds",PLHIV!$F$10:$F$249,0),MATCH(N$7,PLHIV!$H$9:$AC$9,0)),IF(FORECAST(N$7,K241:M241,K$7:M$7)&gt;0,FORECAST(N$7,K241:M241,K$7:M$7),0))</f>
        <v>0</v>
      </c>
      <c r="O241" s="47">
        <f>IF(O$7&lt;='Algorithms &amp; Assumptions'!$C$3,INDEX(PLHIV!$H$10:$AB$249,MATCH($B241&amp;"Peds",PLHIV!$F$10:$F$249,0),MATCH(O$7,PLHIV!$H$9:$AC$9,0)),IF(FORECAST(O$7,L241:N241,L$7:N$7)&gt;0,FORECAST(O$7,L241:N241,L$7:N$7),0))</f>
        <v>0</v>
      </c>
      <c r="P241" s="47">
        <f>IF(P$7&lt;='Algorithms &amp; Assumptions'!$C$3,INDEX(PLHIV!$H$10:$AB$249,MATCH($B241&amp;"Peds",PLHIV!$F$10:$F$249,0),MATCH(P$7,PLHIV!$H$9:$AC$9,0)),IF(FORECAST(P$7,M241:O241,M$7:O$7)&gt;0,FORECAST(P$7,M241:O241,M$7:O$7),0))</f>
        <v>0</v>
      </c>
      <c r="Q241" s="47">
        <f>IF(Q$7&lt;='Algorithms &amp; Assumptions'!$C$3,INDEX(PLHIV!$H$10:$AB$249,MATCH($B241&amp;"Peds",PLHIV!$F$10:$F$249,0),MATCH(Q$7,PLHIV!$H$9:$AC$9,0)),IF(FORECAST(Q$7,N241:P241,N$7:P$7)&gt;0,FORECAST(Q$7,N241:P241,N$7:P$7),0))</f>
        <v>0</v>
      </c>
      <c r="R241" s="47">
        <f>IF(R$7&lt;='Algorithms &amp; Assumptions'!$C$3,INDEX(PLHIV!$H$10:$AB$249,MATCH($B241&amp;"Peds",PLHIV!$F$10:$F$249,0),MATCH(R$7,PLHIV!$H$9:$AC$9,0)),IF(FORECAST(R$7,O241:Q241,O$7:Q$7)&gt;0,FORECAST(R$7,O241:Q241,O$7:Q$7),0))</f>
        <v>0</v>
      </c>
      <c r="S241" s="47">
        <f>IF(S$7&lt;='Algorithms &amp; Assumptions'!$C$3,INDEX(PLHIV!$H$10:$AB$249,MATCH($B241&amp;"Peds",PLHIV!$F$10:$F$249,0),MATCH(S$7,PLHIV!$H$9:$AC$9,0)),IF(FORECAST(S$7,P241:R241,P$7:R$7)&gt;0,FORECAST(S$7,P241:R241,P$7:R$7),0))</f>
        <v>0</v>
      </c>
      <c r="T241" s="47">
        <f>IF(T$7&lt;='Algorithms &amp; Assumptions'!$C$3,INDEX(PLHIV!$H$10:$AB$249,MATCH($B241&amp;"Peds",PLHIV!$F$10:$F$249,0),MATCH(T$7,PLHIV!$H$9:$AC$9,0)),IF(FORECAST(T$7,Q241:S241,Q$7:S$7)&gt;0,FORECAST(T$7,Q241:S241,Q$7:S$7),0))</f>
        <v>0</v>
      </c>
      <c r="U241" s="47">
        <f>IF(U$7&lt;='Algorithms &amp; Assumptions'!$C$3,INDEX(PLHIV!$H$10:$AB$249,MATCH($B241&amp;"Peds",PLHIV!$F$10:$F$249,0),MATCH(U$7,PLHIV!$H$9:$AC$9,0)),IF(FORECAST(U$7,R241:T241,R$7:T$7)&gt;0,FORECAST(U$7,R241:T241,R$7:T$7),0))</f>
        <v>0</v>
      </c>
      <c r="V241" s="47">
        <f>IF(V$7&lt;='Algorithms &amp; Assumptions'!$C$3,INDEX(PLHIV!$H$10:$AB$249,MATCH($B241&amp;"Peds",PLHIV!$F$10:$F$249,0),MATCH(V$7,PLHIV!$H$9:$AC$9,0)),IF(FORECAST(V$7,S241:U241,S$7:U$7)&gt;0,FORECAST(V$7,S241:U241,S$7:U$7),0))</f>
        <v>0</v>
      </c>
      <c r="W241" s="47">
        <f>IF(W$7&lt;='Algorithms &amp; Assumptions'!$C$3,INDEX(PLHIV!$H$10:$AB$249,MATCH($B241&amp;"Peds",PLHIV!$F$10:$F$249,0),MATCH(W$7,PLHIV!$H$9:$AC$9,0)),IF(FORECAST(W$7,T241:V241,T$7:V$7)&gt;0,FORECAST(W$7,T241:V241,T$7:V$7),0))</f>
        <v>0</v>
      </c>
    </row>
    <row r="242" spans="2:23" x14ac:dyDescent="0.35">
      <c r="B242" s="17" t="str">
        <f>Countries!B115</f>
        <v>Turkmenistan</v>
      </c>
      <c r="C242" s="47">
        <f>IF(C$7&lt;='Algorithms &amp; Assumptions'!$C$3,INDEX(PLHIV!$H$10:$AB$249,MATCH($B242&amp;"Peds",PLHIV!$F$10:$F$249,0),MATCH(C$7,PLHIV!$H$9:$AC$9,0)),"N/A")</f>
        <v>0</v>
      </c>
      <c r="D242" s="47">
        <f>IF(D$7&lt;='Algorithms &amp; Assumptions'!$C$3,INDEX(PLHIV!$H$10:$AB$249,MATCH($B242&amp;"Peds",PLHIV!$F$10:$F$249,0),MATCH(D$7,PLHIV!$H$9:$AC$9,0)),"N/A")</f>
        <v>0</v>
      </c>
      <c r="E242" s="47">
        <f>IF(E$7&lt;='Algorithms &amp; Assumptions'!$C$3,INDEX(PLHIV!$H$10:$AB$249,MATCH($B242&amp;"Peds",PLHIV!$F$10:$F$249,0),MATCH(E$7,PLHIV!$H$9:$AC$9,0)),"N/A")</f>
        <v>0</v>
      </c>
      <c r="F242" s="47">
        <f>IF(F$7&lt;='Algorithms &amp; Assumptions'!$C$3,INDEX(PLHIV!$H$10:$AB$249,MATCH($B242&amp;"Peds",PLHIV!$F$10:$F$249,0),MATCH(F$7,PLHIV!$H$9:$AC$9,0)),"N/A")</f>
        <v>0</v>
      </c>
      <c r="G242" s="47">
        <f>IF(G$7&lt;='Algorithms &amp; Assumptions'!$C$3,INDEX(PLHIV!$H$10:$AB$249,MATCH($B242&amp;"Peds",PLHIV!$F$10:$F$249,0),MATCH(G$7,PLHIV!$H$9:$AC$9,0)),IF(FORECAST(G$7,D242:F242,D$7:F$7)&gt;0,FORECAST(G$7,D242:F242,D$7:F$7),0))</f>
        <v>0</v>
      </c>
      <c r="H242" s="47">
        <f>IF(H$7&lt;='Algorithms &amp; Assumptions'!$C$3,INDEX(PLHIV!$H$10:$AB$249,MATCH($B242&amp;"Peds",PLHIV!$F$10:$F$249,0),MATCH(H$7,PLHIV!$H$9:$AC$9,0)),IF(FORECAST(H$7,E242:G242,E$7:G$7)&gt;0,FORECAST(H$7,E242:G242,E$7:G$7),0))</f>
        <v>0</v>
      </c>
      <c r="I242" s="47">
        <f>IF(I$7&lt;='Algorithms &amp; Assumptions'!$C$3,INDEX(PLHIV!$H$10:$AB$249,MATCH($B242&amp;"Peds",PLHIV!$F$10:$F$249,0),MATCH(I$7,PLHIV!$H$9:$AC$9,0)),IF(FORECAST(I$7,F242:H242,F$7:H$7)&gt;0,FORECAST(I$7,F242:H242,F$7:H$7),0))</f>
        <v>0</v>
      </c>
      <c r="J242" s="47">
        <f>IF(J$7&lt;='Algorithms &amp; Assumptions'!$C$3,INDEX(PLHIV!$H$10:$AB$249,MATCH($B242&amp;"Peds",PLHIV!$F$10:$F$249,0),MATCH(J$7,PLHIV!$H$9:$AC$9,0)),IF(FORECAST(J$7,G242:I242,G$7:I$7)&gt;0,FORECAST(J$7,G242:I242,G$7:I$7),0))</f>
        <v>0</v>
      </c>
      <c r="K242" s="47">
        <f>IF(K$7&lt;='Algorithms &amp; Assumptions'!$C$3,INDEX(PLHIV!$H$10:$AB$249,MATCH($B242&amp;"Peds",PLHIV!$F$10:$F$249,0),MATCH(K$7,PLHIV!$H$9:$AC$9,0)),IF(FORECAST(K$7,H242:J242,H$7:J$7)&gt;0,FORECAST(K$7,H242:J242,H$7:J$7),0))</f>
        <v>0</v>
      </c>
      <c r="L242" s="47">
        <f>IF(L$7&lt;='Algorithms &amp; Assumptions'!$C$3,INDEX(PLHIV!$H$10:$AB$249,MATCH($B242&amp;"Peds",PLHIV!$F$10:$F$249,0),MATCH(L$7,PLHIV!$H$9:$AC$9,0)),IF(FORECAST(L$7,I242:K242,I$7:K$7)&gt;0,FORECAST(L$7,I242:K242,I$7:K$7),0))</f>
        <v>0</v>
      </c>
      <c r="M242" s="47">
        <f>IF(M$7&lt;='Algorithms &amp; Assumptions'!$C$3,INDEX(PLHIV!$H$10:$AB$249,MATCH($B242&amp;"Peds",PLHIV!$F$10:$F$249,0),MATCH(M$7,PLHIV!$H$9:$AC$9,0)),IF(FORECAST(M$7,J242:L242,J$7:L$7)&gt;0,FORECAST(M$7,J242:L242,J$7:L$7),0))</f>
        <v>0</v>
      </c>
      <c r="N242" s="47">
        <f>IF(N$7&lt;='Algorithms &amp; Assumptions'!$C$3,INDEX(PLHIV!$H$10:$AB$249,MATCH($B242&amp;"Peds",PLHIV!$F$10:$F$249,0),MATCH(N$7,PLHIV!$H$9:$AC$9,0)),IF(FORECAST(N$7,K242:M242,K$7:M$7)&gt;0,FORECAST(N$7,K242:M242,K$7:M$7),0))</f>
        <v>0</v>
      </c>
      <c r="O242" s="47">
        <f>IF(O$7&lt;='Algorithms &amp; Assumptions'!$C$3,INDEX(PLHIV!$H$10:$AB$249,MATCH($B242&amp;"Peds",PLHIV!$F$10:$F$249,0),MATCH(O$7,PLHIV!$H$9:$AC$9,0)),IF(FORECAST(O$7,L242:N242,L$7:N$7)&gt;0,FORECAST(O$7,L242:N242,L$7:N$7),0))</f>
        <v>0</v>
      </c>
      <c r="P242" s="47">
        <f>IF(P$7&lt;='Algorithms &amp; Assumptions'!$C$3,INDEX(PLHIV!$H$10:$AB$249,MATCH($B242&amp;"Peds",PLHIV!$F$10:$F$249,0),MATCH(P$7,PLHIV!$H$9:$AC$9,0)),IF(FORECAST(P$7,M242:O242,M$7:O$7)&gt;0,FORECAST(P$7,M242:O242,M$7:O$7),0))</f>
        <v>0</v>
      </c>
      <c r="Q242" s="47">
        <f>IF(Q$7&lt;='Algorithms &amp; Assumptions'!$C$3,INDEX(PLHIV!$H$10:$AB$249,MATCH($B242&amp;"Peds",PLHIV!$F$10:$F$249,0),MATCH(Q$7,PLHIV!$H$9:$AC$9,0)),IF(FORECAST(Q$7,N242:P242,N$7:P$7)&gt;0,FORECAST(Q$7,N242:P242,N$7:P$7),0))</f>
        <v>0</v>
      </c>
      <c r="R242" s="47">
        <f>IF(R$7&lt;='Algorithms &amp; Assumptions'!$C$3,INDEX(PLHIV!$H$10:$AB$249,MATCH($B242&amp;"Peds",PLHIV!$F$10:$F$249,0),MATCH(R$7,PLHIV!$H$9:$AC$9,0)),IF(FORECAST(R$7,O242:Q242,O$7:Q$7)&gt;0,FORECAST(R$7,O242:Q242,O$7:Q$7),0))</f>
        <v>0</v>
      </c>
      <c r="S242" s="47">
        <f>IF(S$7&lt;='Algorithms &amp; Assumptions'!$C$3,INDEX(PLHIV!$H$10:$AB$249,MATCH($B242&amp;"Peds",PLHIV!$F$10:$F$249,0),MATCH(S$7,PLHIV!$H$9:$AC$9,0)),IF(FORECAST(S$7,P242:R242,P$7:R$7)&gt;0,FORECAST(S$7,P242:R242,P$7:R$7),0))</f>
        <v>0</v>
      </c>
      <c r="T242" s="47">
        <f>IF(T$7&lt;='Algorithms &amp; Assumptions'!$C$3,INDEX(PLHIV!$H$10:$AB$249,MATCH($B242&amp;"Peds",PLHIV!$F$10:$F$249,0),MATCH(T$7,PLHIV!$H$9:$AC$9,0)),IF(FORECAST(T$7,Q242:S242,Q$7:S$7)&gt;0,FORECAST(T$7,Q242:S242,Q$7:S$7),0))</f>
        <v>0</v>
      </c>
      <c r="U242" s="47">
        <f>IF(U$7&lt;='Algorithms &amp; Assumptions'!$C$3,INDEX(PLHIV!$H$10:$AB$249,MATCH($B242&amp;"Peds",PLHIV!$F$10:$F$249,0),MATCH(U$7,PLHIV!$H$9:$AC$9,0)),IF(FORECAST(U$7,R242:T242,R$7:T$7)&gt;0,FORECAST(U$7,R242:T242,R$7:T$7),0))</f>
        <v>0</v>
      </c>
      <c r="V242" s="47">
        <f>IF(V$7&lt;='Algorithms &amp; Assumptions'!$C$3,INDEX(PLHIV!$H$10:$AB$249,MATCH($B242&amp;"Peds",PLHIV!$F$10:$F$249,0),MATCH(V$7,PLHIV!$H$9:$AC$9,0)),IF(FORECAST(V$7,S242:U242,S$7:U$7)&gt;0,FORECAST(V$7,S242:U242,S$7:U$7),0))</f>
        <v>0</v>
      </c>
      <c r="W242" s="47">
        <f>IF(W$7&lt;='Algorithms &amp; Assumptions'!$C$3,INDEX(PLHIV!$H$10:$AB$249,MATCH($B242&amp;"Peds",PLHIV!$F$10:$F$249,0),MATCH(W$7,PLHIV!$H$9:$AC$9,0)),IF(FORECAST(W$7,T242:V242,T$7:V$7)&gt;0,FORECAST(W$7,T242:V242,T$7:V$7),0))</f>
        <v>0</v>
      </c>
    </row>
    <row r="243" spans="2:23" x14ac:dyDescent="0.35">
      <c r="B243" s="17" t="str">
        <f>Countries!B116</f>
        <v>Uganda</v>
      </c>
      <c r="C243" s="47">
        <f>IF(C$7&lt;='Algorithms &amp; Assumptions'!$C$3,INDEX(PLHIV!$H$10:$AB$249,MATCH($B243&amp;"Peds",PLHIV!$F$10:$F$249,0),MATCH(C$7,PLHIV!$H$9:$AC$9,0)),"N/A")</f>
        <v>150000</v>
      </c>
      <c r="D243" s="47">
        <f>IF(D$7&lt;='Algorithms &amp; Assumptions'!$C$3,INDEX(PLHIV!$H$10:$AB$249,MATCH($B243&amp;"Peds",PLHIV!$F$10:$F$249,0),MATCH(D$7,PLHIV!$H$9:$AC$9,0)),"N/A")</f>
        <v>140000</v>
      </c>
      <c r="E243" s="47">
        <f>IF(E$7&lt;='Algorithms &amp; Assumptions'!$C$3,INDEX(PLHIV!$H$10:$AB$249,MATCH($B243&amp;"Peds",PLHIV!$F$10:$F$249,0),MATCH(E$7,PLHIV!$H$9:$AC$9,0)),"N/A")</f>
        <v>130000</v>
      </c>
      <c r="F243" s="47">
        <f>IF(F$7&lt;='Algorithms &amp; Assumptions'!$C$3,INDEX(PLHIV!$H$10:$AB$249,MATCH($B243&amp;"Peds",PLHIV!$F$10:$F$249,0),MATCH(F$7,PLHIV!$H$9:$AC$9,0)),"N/A")</f>
        <v>130000</v>
      </c>
      <c r="G243" s="47">
        <f>IF(G$7&lt;='Algorithms &amp; Assumptions'!$C$3,INDEX(PLHIV!$H$10:$AB$249,MATCH($B243&amp;"Peds",PLHIV!$F$10:$F$249,0),MATCH(G$7,PLHIV!$H$9:$AC$9,0)),IF(FORECAST(G$7,D243:F243,D$7:F$7)&gt;0,FORECAST(G$7,D243:F243,D$7:F$7),0))</f>
        <v>120000</v>
      </c>
      <c r="H243" s="47">
        <f>IF(H$7&lt;='Algorithms &amp; Assumptions'!$C$3,INDEX(PLHIV!$H$10:$AB$249,MATCH($B243&amp;"Peds",PLHIV!$F$10:$F$249,0),MATCH(H$7,PLHIV!$H$9:$AC$9,0)),IF(FORECAST(H$7,E243:G243,E$7:G$7)&gt;0,FORECAST(H$7,E243:G243,E$7:G$7),0))</f>
        <v>120000</v>
      </c>
      <c r="I243" s="47">
        <f>IF(I$7&lt;='Algorithms &amp; Assumptions'!$C$3,INDEX(PLHIV!$H$10:$AB$249,MATCH($B243&amp;"Peds",PLHIV!$F$10:$F$249,0),MATCH(I$7,PLHIV!$H$9:$AC$9,0)),IF(FORECAST(I$7,F243:H243,F$7:H$7)&gt;0,FORECAST(I$7,F243:H243,F$7:H$7),0))</f>
        <v>120000</v>
      </c>
      <c r="J243" s="47">
        <f>IF(J$7&lt;='Algorithms &amp; Assumptions'!$C$3,INDEX(PLHIV!$H$10:$AB$249,MATCH($B243&amp;"Peds",PLHIV!$F$10:$F$249,0),MATCH(J$7,PLHIV!$H$9:$AC$9,0)),IF(FORECAST(J$7,G243:I243,G$7:I$7)&gt;0,FORECAST(J$7,G243:I243,G$7:I$7),0))</f>
        <v>110000</v>
      </c>
      <c r="K243" s="47">
        <f>IF(K$7&lt;='Algorithms &amp; Assumptions'!$C$3,INDEX(PLHIV!$H$10:$AB$249,MATCH($B243&amp;"Peds",PLHIV!$F$10:$F$249,0),MATCH(K$7,PLHIV!$H$9:$AC$9,0)),IF(FORECAST(K$7,H243:J243,H$7:J$7)&gt;0,FORECAST(K$7,H243:J243,H$7:J$7),0))</f>
        <v>110000</v>
      </c>
      <c r="L243" s="47">
        <f>IF(L$7&lt;='Algorithms &amp; Assumptions'!$C$3,INDEX(PLHIV!$H$10:$AB$249,MATCH($B243&amp;"Peds",PLHIV!$F$10:$F$249,0),MATCH(L$7,PLHIV!$H$9:$AC$9,0)),IF(FORECAST(L$7,I243:K243,I$7:K$7)&gt;0,FORECAST(L$7,I243:K243,I$7:K$7),0))</f>
        <v>99000</v>
      </c>
      <c r="M243" s="47">
        <f>IF(M$7&lt;='Algorithms &amp; Assumptions'!$C$3,INDEX(PLHIV!$H$10:$AB$249,MATCH($B243&amp;"Peds",PLHIV!$F$10:$F$249,0),MATCH(M$7,PLHIV!$H$9:$AC$9,0)),IF(FORECAST(M$7,J243:L243,J$7:L$7)&gt;0,FORECAST(M$7,J243:L243,J$7:L$7),0))</f>
        <v>93000</v>
      </c>
      <c r="N243" s="47">
        <f>IF(N$7&lt;='Algorithms &amp; Assumptions'!$C$3,INDEX(PLHIV!$H$10:$AB$249,MATCH($B243&amp;"Peds",PLHIV!$F$10:$F$249,0),MATCH(N$7,PLHIV!$H$9:$AC$9,0)),IF(FORECAST(N$7,K243:M243,K$7:M$7)&gt;0,FORECAST(N$7,K243:M243,K$7:M$7),0))</f>
        <v>87000</v>
      </c>
      <c r="O243" s="47">
        <f>IF(O$7&lt;='Algorithms &amp; Assumptions'!$C$3,INDEX(PLHIV!$H$10:$AB$249,MATCH($B243&amp;"Peds",PLHIV!$F$10:$F$249,0),MATCH(O$7,PLHIV!$H$9:$AC$9,0)),IF(FORECAST(O$7,L243:N243,L$7:N$7)&gt;0,FORECAST(O$7,L243:N243,L$7:N$7),0))</f>
        <v>80000</v>
      </c>
      <c r="P243" s="47">
        <f>IF(P$7&lt;='Algorithms &amp; Assumptions'!$C$3,INDEX(PLHIV!$H$10:$AB$249,MATCH($B243&amp;"Peds",PLHIV!$F$10:$F$249,0),MATCH(P$7,PLHIV!$H$9:$AC$9,0)),IF(FORECAST(P$7,M243:O243,M$7:O$7)&gt;0,FORECAST(P$7,M243:O243,M$7:O$7),0))</f>
        <v>73666.666666666046</v>
      </c>
      <c r="Q243" s="47">
        <f>IF(Q$7&lt;='Algorithms &amp; Assumptions'!$C$3,INDEX(PLHIV!$H$10:$AB$249,MATCH($B243&amp;"Peds",PLHIV!$F$10:$F$249,0),MATCH(Q$7,PLHIV!$H$9:$AC$9,0)),IF(FORECAST(Q$7,N243:P243,N$7:P$7)&gt;0,FORECAST(Q$7,N243:P243,N$7:P$7),0))</f>
        <v>66888.888888888061</v>
      </c>
      <c r="R243" s="47">
        <f>IF(R$7&lt;='Algorithms &amp; Assumptions'!$C$3,INDEX(PLHIV!$H$10:$AB$249,MATCH($B243&amp;"Peds",PLHIV!$F$10:$F$249,0),MATCH(R$7,PLHIV!$H$9:$AC$9,0)),IF(FORECAST(R$7,O243:Q243,O$7:Q$7)&gt;0,FORECAST(R$7,O243:Q243,O$7:Q$7),0))</f>
        <v>60407.407407406718</v>
      </c>
      <c r="S243" s="47">
        <f>IF(S$7&lt;='Algorithms &amp; Assumptions'!$C$3,INDEX(PLHIV!$H$10:$AB$249,MATCH($B243&amp;"Peds",PLHIV!$F$10:$F$249,0),MATCH(S$7,PLHIV!$H$9:$AC$9,0)),IF(FORECAST(S$7,P243:R243,P$7:R$7)&gt;0,FORECAST(S$7,P243:R243,P$7:R$7),0))</f>
        <v>53728.395061727613</v>
      </c>
      <c r="T243" s="47">
        <f>IF(T$7&lt;='Algorithms &amp; Assumptions'!$C$3,INDEX(PLHIV!$H$10:$AB$249,MATCH($B243&amp;"Peds",PLHIV!$F$10:$F$249,0),MATCH(T$7,PLHIV!$H$9:$AC$9,0)),IF(FORECAST(T$7,Q243:S243,Q$7:S$7)&gt;0,FORECAST(T$7,Q243:S243,Q$7:S$7),0))</f>
        <v>47181.069958847016</v>
      </c>
      <c r="U243" s="47">
        <f>IF(U$7&lt;='Algorithms &amp; Assumptions'!$C$3,INDEX(PLHIV!$H$10:$AB$249,MATCH($B243&amp;"Peds",PLHIV!$F$10:$F$249,0),MATCH(U$7,PLHIV!$H$9:$AC$9,0)),IF(FORECAST(U$7,R243:T243,R$7:T$7)&gt;0,FORECAST(U$7,R243:T243,R$7:T$7),0))</f>
        <v>40545.953360768035</v>
      </c>
      <c r="V243" s="47">
        <f>IF(V$7&lt;='Algorithms &amp; Assumptions'!$C$3,INDEX(PLHIV!$H$10:$AB$249,MATCH($B243&amp;"Peds",PLHIV!$F$10:$F$249,0),MATCH(V$7,PLHIV!$H$9:$AC$9,0)),IF(FORECAST(V$7,S243:U243,S$7:U$7)&gt;0,FORECAST(V$7,S243:U243,S$7:U$7),0))</f>
        <v>33969.364426156506</v>
      </c>
      <c r="W243" s="47">
        <f>IF(W$7&lt;='Algorithms &amp; Assumptions'!$C$3,INDEX(PLHIV!$H$10:$AB$249,MATCH($B243&amp;"Peds",PLHIV!$F$10:$F$249,0),MATCH(W$7,PLHIV!$H$9:$AC$9,0)),IF(FORECAST(W$7,T243:V243,T$7:V$7)&gt;0,FORECAST(W$7,T243:V243,T$7:V$7),0))</f>
        <v>27353.757049232721</v>
      </c>
    </row>
    <row r="244" spans="2:23" x14ac:dyDescent="0.35">
      <c r="B244" s="17" t="str">
        <f>Countries!B117</f>
        <v>Ukraine</v>
      </c>
      <c r="C244" s="47">
        <f>IF(C$7&lt;='Algorithms &amp; Assumptions'!$C$3,INDEX(PLHIV!$H$10:$AB$249,MATCH($B244&amp;"Peds",PLHIV!$F$10:$F$249,0),MATCH(C$7,PLHIV!$H$9:$AC$9,0)),"N/A")</f>
        <v>0</v>
      </c>
      <c r="D244" s="47">
        <f>IF(D$7&lt;='Algorithms &amp; Assumptions'!$C$3,INDEX(PLHIV!$H$10:$AB$249,MATCH($B244&amp;"Peds",PLHIV!$F$10:$F$249,0),MATCH(D$7,PLHIV!$H$9:$AC$9,0)),"N/A")</f>
        <v>0</v>
      </c>
      <c r="E244" s="47">
        <f>IF(E$7&lt;='Algorithms &amp; Assumptions'!$C$3,INDEX(PLHIV!$H$10:$AB$249,MATCH($B244&amp;"Peds",PLHIV!$F$10:$F$249,0),MATCH(E$7,PLHIV!$H$9:$AC$9,0)),"N/A")</f>
        <v>0</v>
      </c>
      <c r="F244" s="47">
        <f>IF(F$7&lt;='Algorithms &amp; Assumptions'!$C$3,INDEX(PLHIV!$H$10:$AB$249,MATCH($B244&amp;"Peds",PLHIV!$F$10:$F$249,0),MATCH(F$7,PLHIV!$H$9:$AC$9,0)),"N/A")</f>
        <v>0</v>
      </c>
      <c r="G244" s="47">
        <f>IF(G$7&lt;='Algorithms &amp; Assumptions'!$C$3,INDEX(PLHIV!$H$10:$AB$249,MATCH($B244&amp;"Peds",PLHIV!$F$10:$F$249,0),MATCH(G$7,PLHIV!$H$9:$AC$9,0)),IF(FORECAST(G$7,D244:F244,D$7:F$7)&gt;0,FORECAST(G$7,D244:F244,D$7:F$7),0))</f>
        <v>0</v>
      </c>
      <c r="H244" s="47">
        <f>IF(H$7&lt;='Algorithms &amp; Assumptions'!$C$3,INDEX(PLHIV!$H$10:$AB$249,MATCH($B244&amp;"Peds",PLHIV!$F$10:$F$249,0),MATCH(H$7,PLHIV!$H$9:$AC$9,0)),IF(FORECAST(H$7,E244:G244,E$7:G$7)&gt;0,FORECAST(H$7,E244:G244,E$7:G$7),0))</f>
        <v>0</v>
      </c>
      <c r="I244" s="47">
        <f>IF(I$7&lt;='Algorithms &amp; Assumptions'!$C$3,INDEX(PLHIV!$H$10:$AB$249,MATCH($B244&amp;"Peds",PLHIV!$F$10:$F$249,0),MATCH(I$7,PLHIV!$H$9:$AC$9,0)),IF(FORECAST(I$7,F244:H244,F$7:H$7)&gt;0,FORECAST(I$7,F244:H244,F$7:H$7),0))</f>
        <v>0</v>
      </c>
      <c r="J244" s="47">
        <f>IF(J$7&lt;='Algorithms &amp; Assumptions'!$C$3,INDEX(PLHIV!$H$10:$AB$249,MATCH($B244&amp;"Peds",PLHIV!$F$10:$F$249,0),MATCH(J$7,PLHIV!$H$9:$AC$9,0)),IF(FORECAST(J$7,G244:I244,G$7:I$7)&gt;0,FORECAST(J$7,G244:I244,G$7:I$7),0))</f>
        <v>0</v>
      </c>
      <c r="K244" s="47">
        <f>IF(K$7&lt;='Algorithms &amp; Assumptions'!$C$3,INDEX(PLHIV!$H$10:$AB$249,MATCH($B244&amp;"Peds",PLHIV!$F$10:$F$249,0),MATCH(K$7,PLHIV!$H$9:$AC$9,0)),IF(FORECAST(K$7,H244:J244,H$7:J$7)&gt;0,FORECAST(K$7,H244:J244,H$7:J$7),0))</f>
        <v>0</v>
      </c>
      <c r="L244" s="47">
        <f>IF(L$7&lt;='Algorithms &amp; Assumptions'!$C$3,INDEX(PLHIV!$H$10:$AB$249,MATCH($B244&amp;"Peds",PLHIV!$F$10:$F$249,0),MATCH(L$7,PLHIV!$H$9:$AC$9,0)),IF(FORECAST(L$7,I244:K244,I$7:K$7)&gt;0,FORECAST(L$7,I244:K244,I$7:K$7),0))</f>
        <v>0</v>
      </c>
      <c r="M244" s="47">
        <f>IF(M$7&lt;='Algorithms &amp; Assumptions'!$C$3,INDEX(PLHIV!$H$10:$AB$249,MATCH($B244&amp;"Peds",PLHIV!$F$10:$F$249,0),MATCH(M$7,PLHIV!$H$9:$AC$9,0)),IF(FORECAST(M$7,J244:L244,J$7:L$7)&gt;0,FORECAST(M$7,J244:L244,J$7:L$7),0))</f>
        <v>0</v>
      </c>
      <c r="N244" s="47">
        <f>IF(N$7&lt;='Algorithms &amp; Assumptions'!$C$3,INDEX(PLHIV!$H$10:$AB$249,MATCH($B244&amp;"Peds",PLHIV!$F$10:$F$249,0),MATCH(N$7,PLHIV!$H$9:$AC$9,0)),IF(FORECAST(N$7,K244:M244,K$7:M$7)&gt;0,FORECAST(N$7,K244:M244,K$7:M$7),0))</f>
        <v>0</v>
      </c>
      <c r="O244" s="47">
        <f>IF(O$7&lt;='Algorithms &amp; Assumptions'!$C$3,INDEX(PLHIV!$H$10:$AB$249,MATCH($B244&amp;"Peds",PLHIV!$F$10:$F$249,0),MATCH(O$7,PLHIV!$H$9:$AC$9,0)),IF(FORECAST(O$7,L244:N244,L$7:N$7)&gt;0,FORECAST(O$7,L244:N244,L$7:N$7),0))</f>
        <v>0</v>
      </c>
      <c r="P244" s="47">
        <f>IF(P$7&lt;='Algorithms &amp; Assumptions'!$C$3,INDEX(PLHIV!$H$10:$AB$249,MATCH($B244&amp;"Peds",PLHIV!$F$10:$F$249,0),MATCH(P$7,PLHIV!$H$9:$AC$9,0)),IF(FORECAST(P$7,M244:O244,M$7:O$7)&gt;0,FORECAST(P$7,M244:O244,M$7:O$7),0))</f>
        <v>0</v>
      </c>
      <c r="Q244" s="47">
        <f>IF(Q$7&lt;='Algorithms &amp; Assumptions'!$C$3,INDEX(PLHIV!$H$10:$AB$249,MATCH($B244&amp;"Peds",PLHIV!$F$10:$F$249,0),MATCH(Q$7,PLHIV!$H$9:$AC$9,0)),IF(FORECAST(Q$7,N244:P244,N$7:P$7)&gt;0,FORECAST(Q$7,N244:P244,N$7:P$7),0))</f>
        <v>0</v>
      </c>
      <c r="R244" s="47">
        <f>IF(R$7&lt;='Algorithms &amp; Assumptions'!$C$3,INDEX(PLHIV!$H$10:$AB$249,MATCH($B244&amp;"Peds",PLHIV!$F$10:$F$249,0),MATCH(R$7,PLHIV!$H$9:$AC$9,0)),IF(FORECAST(R$7,O244:Q244,O$7:Q$7)&gt;0,FORECAST(R$7,O244:Q244,O$7:Q$7),0))</f>
        <v>0</v>
      </c>
      <c r="S244" s="47">
        <f>IF(S$7&lt;='Algorithms &amp; Assumptions'!$C$3,INDEX(PLHIV!$H$10:$AB$249,MATCH($B244&amp;"Peds",PLHIV!$F$10:$F$249,0),MATCH(S$7,PLHIV!$H$9:$AC$9,0)),IF(FORECAST(S$7,P244:R244,P$7:R$7)&gt;0,FORECAST(S$7,P244:R244,P$7:R$7),0))</f>
        <v>0</v>
      </c>
      <c r="T244" s="47">
        <f>IF(T$7&lt;='Algorithms &amp; Assumptions'!$C$3,INDEX(PLHIV!$H$10:$AB$249,MATCH($B244&amp;"Peds",PLHIV!$F$10:$F$249,0),MATCH(T$7,PLHIV!$H$9:$AC$9,0)),IF(FORECAST(T$7,Q244:S244,Q$7:S$7)&gt;0,FORECAST(T$7,Q244:S244,Q$7:S$7),0))</f>
        <v>0</v>
      </c>
      <c r="U244" s="47">
        <f>IF(U$7&lt;='Algorithms &amp; Assumptions'!$C$3,INDEX(PLHIV!$H$10:$AB$249,MATCH($B244&amp;"Peds",PLHIV!$F$10:$F$249,0),MATCH(U$7,PLHIV!$H$9:$AC$9,0)),IF(FORECAST(U$7,R244:T244,R$7:T$7)&gt;0,FORECAST(U$7,R244:T244,R$7:T$7),0))</f>
        <v>0</v>
      </c>
      <c r="V244" s="47">
        <f>IF(V$7&lt;='Algorithms &amp; Assumptions'!$C$3,INDEX(PLHIV!$H$10:$AB$249,MATCH($B244&amp;"Peds",PLHIV!$F$10:$F$249,0),MATCH(V$7,PLHIV!$H$9:$AC$9,0)),IF(FORECAST(V$7,S244:U244,S$7:U$7)&gt;0,FORECAST(V$7,S244:U244,S$7:U$7),0))</f>
        <v>0</v>
      </c>
      <c r="W244" s="47">
        <f>IF(W$7&lt;='Algorithms &amp; Assumptions'!$C$3,INDEX(PLHIV!$H$10:$AB$249,MATCH($B244&amp;"Peds",PLHIV!$F$10:$F$249,0),MATCH(W$7,PLHIV!$H$9:$AC$9,0)),IF(FORECAST(W$7,T244:V244,T$7:V$7)&gt;0,FORECAST(W$7,T244:V244,T$7:V$7),0))</f>
        <v>0</v>
      </c>
    </row>
    <row r="245" spans="2:23" x14ac:dyDescent="0.35">
      <c r="B245" s="17" t="str">
        <f>Countries!B118</f>
        <v>Uzbekistan</v>
      </c>
      <c r="C245" s="47">
        <f>IF(C$7&lt;='Algorithms &amp; Assumptions'!$C$3,INDEX(PLHIV!$H$10:$AB$249,MATCH($B245&amp;"Peds",PLHIV!$F$10:$F$249,0),MATCH(C$7,PLHIV!$H$9:$AC$9,0)),"N/A")</f>
        <v>0</v>
      </c>
      <c r="D245" s="47">
        <f>IF(D$7&lt;='Algorithms &amp; Assumptions'!$C$3,INDEX(PLHIV!$H$10:$AB$249,MATCH($B245&amp;"Peds",PLHIV!$F$10:$F$249,0),MATCH(D$7,PLHIV!$H$9:$AC$9,0)),"N/A")</f>
        <v>0</v>
      </c>
      <c r="E245" s="47">
        <f>IF(E$7&lt;='Algorithms &amp; Assumptions'!$C$3,INDEX(PLHIV!$H$10:$AB$249,MATCH($B245&amp;"Peds",PLHIV!$F$10:$F$249,0),MATCH(E$7,PLHIV!$H$9:$AC$9,0)),"N/A")</f>
        <v>0</v>
      </c>
      <c r="F245" s="47">
        <f>IF(F$7&lt;='Algorithms &amp; Assumptions'!$C$3,INDEX(PLHIV!$H$10:$AB$249,MATCH($B245&amp;"Peds",PLHIV!$F$10:$F$249,0),MATCH(F$7,PLHIV!$H$9:$AC$9,0)),"N/A")</f>
        <v>0</v>
      </c>
      <c r="G245" s="47">
        <f>IF(G$7&lt;='Algorithms &amp; Assumptions'!$C$3,INDEX(PLHIV!$H$10:$AB$249,MATCH($B245&amp;"Peds",PLHIV!$F$10:$F$249,0),MATCH(G$7,PLHIV!$H$9:$AC$9,0)),IF(FORECAST(G$7,D245:F245,D$7:F$7)&gt;0,FORECAST(G$7,D245:F245,D$7:F$7),0))</f>
        <v>0</v>
      </c>
      <c r="H245" s="47">
        <f>IF(H$7&lt;='Algorithms &amp; Assumptions'!$C$3,INDEX(PLHIV!$H$10:$AB$249,MATCH($B245&amp;"Peds",PLHIV!$F$10:$F$249,0),MATCH(H$7,PLHIV!$H$9:$AC$9,0)),IF(FORECAST(H$7,E245:G245,E$7:G$7)&gt;0,FORECAST(H$7,E245:G245,E$7:G$7),0))</f>
        <v>0</v>
      </c>
      <c r="I245" s="47">
        <f>IF(I$7&lt;='Algorithms &amp; Assumptions'!$C$3,INDEX(PLHIV!$H$10:$AB$249,MATCH($B245&amp;"Peds",PLHIV!$F$10:$F$249,0),MATCH(I$7,PLHIV!$H$9:$AC$9,0)),IF(FORECAST(I$7,F245:H245,F$7:H$7)&gt;0,FORECAST(I$7,F245:H245,F$7:H$7),0))</f>
        <v>0</v>
      </c>
      <c r="J245" s="47">
        <f>IF(J$7&lt;='Algorithms &amp; Assumptions'!$C$3,INDEX(PLHIV!$H$10:$AB$249,MATCH($B245&amp;"Peds",PLHIV!$F$10:$F$249,0),MATCH(J$7,PLHIV!$H$9:$AC$9,0)),IF(FORECAST(J$7,G245:I245,G$7:I$7)&gt;0,FORECAST(J$7,G245:I245,G$7:I$7),0))</f>
        <v>0</v>
      </c>
      <c r="K245" s="47">
        <f>IF(K$7&lt;='Algorithms &amp; Assumptions'!$C$3,INDEX(PLHIV!$H$10:$AB$249,MATCH($B245&amp;"Peds",PLHIV!$F$10:$F$249,0),MATCH(K$7,PLHIV!$H$9:$AC$9,0)),IF(FORECAST(K$7,H245:J245,H$7:J$7)&gt;0,FORECAST(K$7,H245:J245,H$7:J$7),0))</f>
        <v>0</v>
      </c>
      <c r="L245" s="47">
        <f>IF(L$7&lt;='Algorithms &amp; Assumptions'!$C$3,INDEX(PLHIV!$H$10:$AB$249,MATCH($B245&amp;"Peds",PLHIV!$F$10:$F$249,0),MATCH(L$7,PLHIV!$H$9:$AC$9,0)),IF(FORECAST(L$7,I245:K245,I$7:K$7)&gt;0,FORECAST(L$7,I245:K245,I$7:K$7),0))</f>
        <v>0</v>
      </c>
      <c r="M245" s="47">
        <f>IF(M$7&lt;='Algorithms &amp; Assumptions'!$C$3,INDEX(PLHIV!$H$10:$AB$249,MATCH($B245&amp;"Peds",PLHIV!$F$10:$F$249,0),MATCH(M$7,PLHIV!$H$9:$AC$9,0)),IF(FORECAST(M$7,J245:L245,J$7:L$7)&gt;0,FORECAST(M$7,J245:L245,J$7:L$7),0))</f>
        <v>0</v>
      </c>
      <c r="N245" s="47">
        <f>IF(N$7&lt;='Algorithms &amp; Assumptions'!$C$3,INDEX(PLHIV!$H$10:$AB$249,MATCH($B245&amp;"Peds",PLHIV!$F$10:$F$249,0),MATCH(N$7,PLHIV!$H$9:$AC$9,0)),IF(FORECAST(N$7,K245:M245,K$7:M$7)&gt;0,FORECAST(N$7,K245:M245,K$7:M$7),0))</f>
        <v>0</v>
      </c>
      <c r="O245" s="47">
        <f>IF(O$7&lt;='Algorithms &amp; Assumptions'!$C$3,INDEX(PLHIV!$H$10:$AB$249,MATCH($B245&amp;"Peds",PLHIV!$F$10:$F$249,0),MATCH(O$7,PLHIV!$H$9:$AC$9,0)),IF(FORECAST(O$7,L245:N245,L$7:N$7)&gt;0,FORECAST(O$7,L245:N245,L$7:N$7),0))</f>
        <v>0</v>
      </c>
      <c r="P245" s="47">
        <f>IF(P$7&lt;='Algorithms &amp; Assumptions'!$C$3,INDEX(PLHIV!$H$10:$AB$249,MATCH($B245&amp;"Peds",PLHIV!$F$10:$F$249,0),MATCH(P$7,PLHIV!$H$9:$AC$9,0)),IF(FORECAST(P$7,M245:O245,M$7:O$7)&gt;0,FORECAST(P$7,M245:O245,M$7:O$7),0))</f>
        <v>0</v>
      </c>
      <c r="Q245" s="47">
        <f>IF(Q$7&lt;='Algorithms &amp; Assumptions'!$C$3,INDEX(PLHIV!$H$10:$AB$249,MATCH($B245&amp;"Peds",PLHIV!$F$10:$F$249,0),MATCH(Q$7,PLHIV!$H$9:$AC$9,0)),IF(FORECAST(Q$7,N245:P245,N$7:P$7)&gt;0,FORECAST(Q$7,N245:P245,N$7:P$7),0))</f>
        <v>0</v>
      </c>
      <c r="R245" s="47">
        <f>IF(R$7&lt;='Algorithms &amp; Assumptions'!$C$3,INDEX(PLHIV!$H$10:$AB$249,MATCH($B245&amp;"Peds",PLHIV!$F$10:$F$249,0),MATCH(R$7,PLHIV!$H$9:$AC$9,0)),IF(FORECAST(R$7,O245:Q245,O$7:Q$7)&gt;0,FORECAST(R$7,O245:Q245,O$7:Q$7),0))</f>
        <v>0</v>
      </c>
      <c r="S245" s="47">
        <f>IF(S$7&lt;='Algorithms &amp; Assumptions'!$C$3,INDEX(PLHIV!$H$10:$AB$249,MATCH($B245&amp;"Peds",PLHIV!$F$10:$F$249,0),MATCH(S$7,PLHIV!$H$9:$AC$9,0)),IF(FORECAST(S$7,P245:R245,P$7:R$7)&gt;0,FORECAST(S$7,P245:R245,P$7:R$7),0))</f>
        <v>0</v>
      </c>
      <c r="T245" s="47">
        <f>IF(T$7&lt;='Algorithms &amp; Assumptions'!$C$3,INDEX(PLHIV!$H$10:$AB$249,MATCH($B245&amp;"Peds",PLHIV!$F$10:$F$249,0),MATCH(T$7,PLHIV!$H$9:$AC$9,0)),IF(FORECAST(T$7,Q245:S245,Q$7:S$7)&gt;0,FORECAST(T$7,Q245:S245,Q$7:S$7),0))</f>
        <v>0</v>
      </c>
      <c r="U245" s="47">
        <f>IF(U$7&lt;='Algorithms &amp; Assumptions'!$C$3,INDEX(PLHIV!$H$10:$AB$249,MATCH($B245&amp;"Peds",PLHIV!$F$10:$F$249,0),MATCH(U$7,PLHIV!$H$9:$AC$9,0)),IF(FORECAST(U$7,R245:T245,R$7:T$7)&gt;0,FORECAST(U$7,R245:T245,R$7:T$7),0))</f>
        <v>0</v>
      </c>
      <c r="V245" s="47">
        <f>IF(V$7&lt;='Algorithms &amp; Assumptions'!$C$3,INDEX(PLHIV!$H$10:$AB$249,MATCH($B245&amp;"Peds",PLHIV!$F$10:$F$249,0),MATCH(V$7,PLHIV!$H$9:$AC$9,0)),IF(FORECAST(V$7,S245:U245,S$7:U$7)&gt;0,FORECAST(V$7,S245:U245,S$7:U$7),0))</f>
        <v>0</v>
      </c>
      <c r="W245" s="47">
        <f>IF(W$7&lt;='Algorithms &amp; Assumptions'!$C$3,INDEX(PLHIV!$H$10:$AB$249,MATCH($B245&amp;"Peds",PLHIV!$F$10:$F$249,0),MATCH(W$7,PLHIV!$H$9:$AC$9,0)),IF(FORECAST(W$7,T245:V245,T$7:V$7)&gt;0,FORECAST(W$7,T245:V245,T$7:V$7),0))</f>
        <v>0</v>
      </c>
    </row>
    <row r="246" spans="2:23" x14ac:dyDescent="0.35">
      <c r="B246" s="17" t="str">
        <f>Countries!B119</f>
        <v>Venezuela</v>
      </c>
      <c r="C246" s="47">
        <f>IF(C$7&lt;='Algorithms &amp; Assumptions'!$C$3,INDEX(PLHIV!$H$10:$AB$249,MATCH($B246&amp;"Peds",PLHIV!$F$10:$F$249,0),MATCH(C$7,PLHIV!$H$9:$AC$9,0)),"N/A")</f>
        <v>5100</v>
      </c>
      <c r="D246" s="47">
        <f>IF(D$7&lt;='Algorithms &amp; Assumptions'!$C$3,INDEX(PLHIV!$H$10:$AB$249,MATCH($B246&amp;"Peds",PLHIV!$F$10:$F$249,0),MATCH(D$7,PLHIV!$H$9:$AC$9,0)),"N/A")</f>
        <v>5300</v>
      </c>
      <c r="E246" s="47">
        <f>IF(E$7&lt;='Algorithms &amp; Assumptions'!$C$3,INDEX(PLHIV!$H$10:$AB$249,MATCH($B246&amp;"Peds",PLHIV!$F$10:$F$249,0),MATCH(E$7,PLHIV!$H$9:$AC$9,0)),"N/A")</f>
        <v>5400</v>
      </c>
      <c r="F246" s="47">
        <f>IF(F$7&lt;='Algorithms &amp; Assumptions'!$C$3,INDEX(PLHIV!$H$10:$AB$249,MATCH($B246&amp;"Peds",PLHIV!$F$10:$F$249,0),MATCH(F$7,PLHIV!$H$9:$AC$9,0)),"N/A")</f>
        <v>5400</v>
      </c>
      <c r="G246" s="47">
        <f>IF(G$7&lt;='Algorithms &amp; Assumptions'!$C$3,INDEX(PLHIV!$H$10:$AB$249,MATCH($B246&amp;"Peds",PLHIV!$F$10:$F$249,0),MATCH(G$7,PLHIV!$H$9:$AC$9,0)),IF(FORECAST(G$7,D246:F246,D$7:F$7)&gt;0,FORECAST(G$7,D246:F246,D$7:F$7),0))</f>
        <v>5400</v>
      </c>
      <c r="H246" s="47">
        <f>IF(H$7&lt;='Algorithms &amp; Assumptions'!$C$3,INDEX(PLHIV!$H$10:$AB$249,MATCH($B246&amp;"Peds",PLHIV!$F$10:$F$249,0),MATCH(H$7,PLHIV!$H$9:$AC$9,0)),IF(FORECAST(H$7,E246:G246,E$7:G$7)&gt;0,FORECAST(H$7,E246:G246,E$7:G$7),0))</f>
        <v>5400</v>
      </c>
      <c r="I246" s="47">
        <f>IF(I$7&lt;='Algorithms &amp; Assumptions'!$C$3,INDEX(PLHIV!$H$10:$AB$249,MATCH($B246&amp;"Peds",PLHIV!$F$10:$F$249,0),MATCH(I$7,PLHIV!$H$9:$AC$9,0)),IF(FORECAST(I$7,F246:H246,F$7:H$7)&gt;0,FORECAST(I$7,F246:H246,F$7:H$7),0))</f>
        <v>5300</v>
      </c>
      <c r="J246" s="47">
        <f>IF(J$7&lt;='Algorithms &amp; Assumptions'!$C$3,INDEX(PLHIV!$H$10:$AB$249,MATCH($B246&amp;"Peds",PLHIV!$F$10:$F$249,0),MATCH(J$7,PLHIV!$H$9:$AC$9,0)),IF(FORECAST(J$7,G246:I246,G$7:I$7)&gt;0,FORECAST(J$7,G246:I246,G$7:I$7),0))</f>
        <v>5200</v>
      </c>
      <c r="K246" s="47">
        <f>IF(K$7&lt;='Algorithms &amp; Assumptions'!$C$3,INDEX(PLHIV!$H$10:$AB$249,MATCH($B246&amp;"Peds",PLHIV!$F$10:$F$249,0),MATCH(K$7,PLHIV!$H$9:$AC$9,0)),IF(FORECAST(K$7,H246:J246,H$7:J$7)&gt;0,FORECAST(K$7,H246:J246,H$7:J$7),0))</f>
        <v>5000</v>
      </c>
      <c r="L246" s="47">
        <f>IF(L$7&lt;='Algorithms &amp; Assumptions'!$C$3,INDEX(PLHIV!$H$10:$AB$249,MATCH($B246&amp;"Peds",PLHIV!$F$10:$F$249,0),MATCH(L$7,PLHIV!$H$9:$AC$9,0)),IF(FORECAST(L$7,I246:K246,I$7:K$7)&gt;0,FORECAST(L$7,I246:K246,I$7:K$7),0))</f>
        <v>4700</v>
      </c>
      <c r="M246" s="47">
        <f>IF(M$7&lt;='Algorithms &amp; Assumptions'!$C$3,INDEX(PLHIV!$H$10:$AB$249,MATCH($B246&amp;"Peds",PLHIV!$F$10:$F$249,0),MATCH(M$7,PLHIV!$H$9:$AC$9,0)),IF(FORECAST(M$7,J246:L246,J$7:L$7)&gt;0,FORECAST(M$7,J246:L246,J$7:L$7),0))</f>
        <v>4400</v>
      </c>
      <c r="N246" s="47">
        <f>IF(N$7&lt;='Algorithms &amp; Assumptions'!$C$3,INDEX(PLHIV!$H$10:$AB$249,MATCH($B246&amp;"Peds",PLHIV!$F$10:$F$249,0),MATCH(N$7,PLHIV!$H$9:$AC$9,0)),IF(FORECAST(N$7,K246:M246,K$7:M$7)&gt;0,FORECAST(N$7,K246:M246,K$7:M$7),0))</f>
        <v>4300</v>
      </c>
      <c r="O246" s="47">
        <f>IF(O$7&lt;='Algorithms &amp; Assumptions'!$C$3,INDEX(PLHIV!$H$10:$AB$249,MATCH($B246&amp;"Peds",PLHIV!$F$10:$F$249,0),MATCH(O$7,PLHIV!$H$9:$AC$9,0)),IF(FORECAST(O$7,L246:N246,L$7:N$7)&gt;0,FORECAST(O$7,L246:N246,L$7:N$7),0))</f>
        <v>4100</v>
      </c>
      <c r="P246" s="47">
        <f>IF(P$7&lt;='Algorithms &amp; Assumptions'!$C$3,INDEX(PLHIV!$H$10:$AB$249,MATCH($B246&amp;"Peds",PLHIV!$F$10:$F$249,0),MATCH(P$7,PLHIV!$H$9:$AC$9,0)),IF(FORECAST(P$7,M246:O246,M$7:O$7)&gt;0,FORECAST(P$7,M246:O246,M$7:O$7),0))</f>
        <v>3966.6666666666861</v>
      </c>
      <c r="Q246" s="47">
        <f>IF(Q$7&lt;='Algorithms &amp; Assumptions'!$C$3,INDEX(PLHIV!$H$10:$AB$249,MATCH($B246&amp;"Peds",PLHIV!$F$10:$F$249,0),MATCH(Q$7,PLHIV!$H$9:$AC$9,0)),IF(FORECAST(Q$7,N246:P246,N$7:P$7)&gt;0,FORECAST(Q$7,N246:P246,N$7:P$7),0))</f>
        <v>3788.8888888889342</v>
      </c>
      <c r="R246" s="47">
        <f>IF(R$7&lt;='Algorithms &amp; Assumptions'!$C$3,INDEX(PLHIV!$H$10:$AB$249,MATCH($B246&amp;"Peds",PLHIV!$F$10:$F$249,0),MATCH(R$7,PLHIV!$H$9:$AC$9,0)),IF(FORECAST(R$7,O246:Q246,O$7:Q$7)&gt;0,FORECAST(R$7,O246:Q246,O$7:Q$7),0))</f>
        <v>3640.7407407408464</v>
      </c>
      <c r="S246" s="47">
        <f>IF(S$7&lt;='Algorithms &amp; Assumptions'!$C$3,INDEX(PLHIV!$H$10:$AB$249,MATCH($B246&amp;"Peds",PLHIV!$F$10:$F$249,0),MATCH(S$7,PLHIV!$H$9:$AC$9,0)),IF(FORECAST(S$7,P246:R246,P$7:R$7)&gt;0,FORECAST(S$7,P246:R246,P$7:R$7),0))</f>
        <v>3472.8395061729825</v>
      </c>
      <c r="T246" s="47">
        <f>IF(T$7&lt;='Algorithms &amp; Assumptions'!$C$3,INDEX(PLHIV!$H$10:$AB$249,MATCH($B246&amp;"Peds",PLHIV!$F$10:$F$249,0),MATCH(T$7,PLHIV!$H$9:$AC$9,0)),IF(FORECAST(T$7,Q246:S246,Q$7:S$7)&gt;0,FORECAST(T$7,Q246:S246,Q$7:S$7),0))</f>
        <v>3318.1069958849694</v>
      </c>
      <c r="U246" s="47">
        <f>IF(U$7&lt;='Algorithms &amp; Assumptions'!$C$3,INDEX(PLHIV!$H$10:$AB$249,MATCH($B246&amp;"Peds",PLHIV!$F$10:$F$249,0),MATCH(U$7,PLHIV!$H$9:$AC$9,0)),IF(FORECAST(U$7,R246:T246,R$7:T$7)&gt;0,FORECAST(U$7,R246:T246,R$7:T$7),0))</f>
        <v>3154.5953360770363</v>
      </c>
      <c r="V246" s="47">
        <f>IF(V$7&lt;='Algorithms &amp; Assumptions'!$C$3,INDEX(PLHIV!$H$10:$AB$249,MATCH($B246&amp;"Peds",PLHIV!$F$10:$F$249,0),MATCH(V$7,PLHIV!$H$9:$AC$9,0)),IF(FORECAST(V$7,S246:U246,S$7:U$7)&gt;0,FORECAST(V$7,S246:U246,S$7:U$7),0))</f>
        <v>2996.936442615639</v>
      </c>
      <c r="W246" s="47">
        <f>IF(W$7&lt;='Algorithms &amp; Assumptions'!$C$3,INDEX(PLHIV!$H$10:$AB$249,MATCH($B246&amp;"Peds",PLHIV!$F$10:$F$249,0),MATCH(W$7,PLHIV!$H$9:$AC$9,0)),IF(FORECAST(W$7,T246:V246,T$7:V$7)&gt;0,FORECAST(W$7,T246:V246,T$7:V$7),0))</f>
        <v>2835.3757049232372</v>
      </c>
    </row>
    <row r="247" spans="2:23" x14ac:dyDescent="0.35">
      <c r="B247" s="17" t="str">
        <f>Countries!B120</f>
        <v>Vietnam</v>
      </c>
      <c r="C247" s="47">
        <f>IF(C$7&lt;='Algorithms &amp; Assumptions'!$C$3,INDEX(PLHIV!$H$10:$AB$249,MATCH($B247&amp;"Peds",PLHIV!$F$10:$F$249,0),MATCH(C$7,PLHIV!$H$9:$AC$9,0)),"N/A")</f>
        <v>4200</v>
      </c>
      <c r="D247" s="47">
        <f>IF(D$7&lt;='Algorithms &amp; Assumptions'!$C$3,INDEX(PLHIV!$H$10:$AB$249,MATCH($B247&amp;"Peds",PLHIV!$F$10:$F$249,0),MATCH(D$7,PLHIV!$H$9:$AC$9,0)),"N/A")</f>
        <v>4500</v>
      </c>
      <c r="E247" s="47">
        <f>IF(E$7&lt;='Algorithms &amp; Assumptions'!$C$3,INDEX(PLHIV!$H$10:$AB$249,MATCH($B247&amp;"Peds",PLHIV!$F$10:$F$249,0),MATCH(E$7,PLHIV!$H$9:$AC$9,0)),"N/A")</f>
        <v>4700</v>
      </c>
      <c r="F247" s="47">
        <f>IF(F$7&lt;='Algorithms &amp; Assumptions'!$C$3,INDEX(PLHIV!$H$10:$AB$249,MATCH($B247&amp;"Peds",PLHIV!$F$10:$F$249,0),MATCH(F$7,PLHIV!$H$9:$AC$9,0)),"N/A")</f>
        <v>4900</v>
      </c>
      <c r="G247" s="47">
        <f>IF(G$7&lt;='Algorithms &amp; Assumptions'!$C$3,INDEX(PLHIV!$H$10:$AB$249,MATCH($B247&amp;"Peds",PLHIV!$F$10:$F$249,0),MATCH(G$7,PLHIV!$H$9:$AC$9,0)),IF(FORECAST(G$7,D247:F247,D$7:F$7)&gt;0,FORECAST(G$7,D247:F247,D$7:F$7),0))</f>
        <v>5000</v>
      </c>
      <c r="H247" s="47">
        <f>IF(H$7&lt;='Algorithms &amp; Assumptions'!$C$3,INDEX(PLHIV!$H$10:$AB$249,MATCH($B247&amp;"Peds",PLHIV!$F$10:$F$249,0),MATCH(H$7,PLHIV!$H$9:$AC$9,0)),IF(FORECAST(H$7,E247:G247,E$7:G$7)&gt;0,FORECAST(H$7,E247:G247,E$7:G$7),0))</f>
        <v>5100</v>
      </c>
      <c r="I247" s="47">
        <f>IF(I$7&lt;='Algorithms &amp; Assumptions'!$C$3,INDEX(PLHIV!$H$10:$AB$249,MATCH($B247&amp;"Peds",PLHIV!$F$10:$F$249,0),MATCH(I$7,PLHIV!$H$9:$AC$9,0)),IF(FORECAST(I$7,F247:H247,F$7:H$7)&gt;0,FORECAST(I$7,F247:H247,F$7:H$7),0))</f>
        <v>5100</v>
      </c>
      <c r="J247" s="47">
        <f>IF(J$7&lt;='Algorithms &amp; Assumptions'!$C$3,INDEX(PLHIV!$H$10:$AB$249,MATCH($B247&amp;"Peds",PLHIV!$F$10:$F$249,0),MATCH(J$7,PLHIV!$H$9:$AC$9,0)),IF(FORECAST(J$7,G247:I247,G$7:I$7)&gt;0,FORECAST(J$7,G247:I247,G$7:I$7),0))</f>
        <v>5000</v>
      </c>
      <c r="K247" s="47">
        <f>IF(K$7&lt;='Algorithms &amp; Assumptions'!$C$3,INDEX(PLHIV!$H$10:$AB$249,MATCH($B247&amp;"Peds",PLHIV!$F$10:$F$249,0),MATCH(K$7,PLHIV!$H$9:$AC$9,0)),IF(FORECAST(K$7,H247:J247,H$7:J$7)&gt;0,FORECAST(K$7,H247:J247,H$7:J$7),0))</f>
        <v>4800</v>
      </c>
      <c r="L247" s="47">
        <f>IF(L$7&lt;='Algorithms &amp; Assumptions'!$C$3,INDEX(PLHIV!$H$10:$AB$249,MATCH($B247&amp;"Peds",PLHIV!$F$10:$F$249,0),MATCH(L$7,PLHIV!$H$9:$AC$9,0)),IF(FORECAST(L$7,I247:K247,I$7:K$7)&gt;0,FORECAST(L$7,I247:K247,I$7:K$7),0))</f>
        <v>4500</v>
      </c>
      <c r="M247" s="47">
        <f>IF(M$7&lt;='Algorithms &amp; Assumptions'!$C$3,INDEX(PLHIV!$H$10:$AB$249,MATCH($B247&amp;"Peds",PLHIV!$F$10:$F$249,0),MATCH(M$7,PLHIV!$H$9:$AC$9,0)),IF(FORECAST(M$7,J247:L247,J$7:L$7)&gt;0,FORECAST(M$7,J247:L247,J$7:L$7),0))</f>
        <v>4300</v>
      </c>
      <c r="N247" s="47">
        <f>IF(N$7&lt;='Algorithms &amp; Assumptions'!$C$3,INDEX(PLHIV!$H$10:$AB$249,MATCH($B247&amp;"Peds",PLHIV!$F$10:$F$249,0),MATCH(N$7,PLHIV!$H$9:$AC$9,0)),IF(FORECAST(N$7,K247:M247,K$7:M$7)&gt;0,FORECAST(N$7,K247:M247,K$7:M$7),0))</f>
        <v>4000</v>
      </c>
      <c r="O247" s="47">
        <f>IF(O$7&lt;='Algorithms &amp; Assumptions'!$C$3,INDEX(PLHIV!$H$10:$AB$249,MATCH($B247&amp;"Peds",PLHIV!$F$10:$F$249,0),MATCH(O$7,PLHIV!$H$9:$AC$9,0)),IF(FORECAST(O$7,L247:N247,L$7:N$7)&gt;0,FORECAST(O$7,L247:N247,L$7:N$7),0))</f>
        <v>3800</v>
      </c>
      <c r="P247" s="47">
        <f>IF(P$7&lt;='Algorithms &amp; Assumptions'!$C$3,INDEX(PLHIV!$H$10:$AB$249,MATCH($B247&amp;"Peds",PLHIV!$F$10:$F$249,0),MATCH(P$7,PLHIV!$H$9:$AC$9,0)),IF(FORECAST(P$7,M247:O247,M$7:O$7)&gt;0,FORECAST(P$7,M247:O247,M$7:O$7),0))</f>
        <v>3533.3333333333139</v>
      </c>
      <c r="Q247" s="47">
        <f>IF(Q$7&lt;='Algorithms &amp; Assumptions'!$C$3,INDEX(PLHIV!$H$10:$AB$249,MATCH($B247&amp;"Peds",PLHIV!$F$10:$F$249,0),MATCH(Q$7,PLHIV!$H$9:$AC$9,0)),IF(FORECAST(Q$7,N247:P247,N$7:P$7)&gt;0,FORECAST(Q$7,N247:P247,N$7:P$7),0))</f>
        <v>3311.1111111110658</v>
      </c>
      <c r="R247" s="47">
        <f>IF(R$7&lt;='Algorithms &amp; Assumptions'!$C$3,INDEX(PLHIV!$H$10:$AB$249,MATCH($B247&amp;"Peds",PLHIV!$F$10:$F$249,0),MATCH(R$7,PLHIV!$H$9:$AC$9,0)),IF(FORECAST(R$7,O247:Q247,O$7:Q$7)&gt;0,FORECAST(R$7,O247:Q247,O$7:Q$7),0))</f>
        <v>3059.2592592591536</v>
      </c>
      <c r="S247" s="47">
        <f>IF(S$7&lt;='Algorithms &amp; Assumptions'!$C$3,INDEX(PLHIV!$H$10:$AB$249,MATCH($B247&amp;"Peds",PLHIV!$F$10:$F$249,0),MATCH(S$7,PLHIV!$H$9:$AC$9,0)),IF(FORECAST(S$7,P247:R247,P$7:R$7)&gt;0,FORECAST(S$7,P247:R247,P$7:R$7),0))</f>
        <v>2827.1604938270175</v>
      </c>
      <c r="T247" s="47">
        <f>IF(T$7&lt;='Algorithms &amp; Assumptions'!$C$3,INDEX(PLHIV!$H$10:$AB$249,MATCH($B247&amp;"Peds",PLHIV!$F$10:$F$249,0),MATCH(T$7,PLHIV!$H$9:$AC$9,0)),IF(FORECAST(T$7,Q247:S247,Q$7:S$7)&gt;0,FORECAST(T$7,Q247:S247,Q$7:S$7),0))</f>
        <v>2581.8930041150306</v>
      </c>
      <c r="U247" s="47">
        <f>IF(U$7&lt;='Algorithms &amp; Assumptions'!$C$3,INDEX(PLHIV!$H$10:$AB$249,MATCH($B247&amp;"Peds",PLHIV!$F$10:$F$249,0),MATCH(U$7,PLHIV!$H$9:$AC$9,0)),IF(FORECAST(U$7,R247:T247,R$7:T$7)&gt;0,FORECAST(U$7,R247:T247,R$7:T$7),0))</f>
        <v>2345.4046639229637</v>
      </c>
      <c r="V247" s="47">
        <f>IF(V$7&lt;='Algorithms &amp; Assumptions'!$C$3,INDEX(PLHIV!$H$10:$AB$249,MATCH($B247&amp;"Peds",PLHIV!$F$10:$F$249,0),MATCH(V$7,PLHIV!$H$9:$AC$9,0)),IF(FORECAST(V$7,S247:U247,S$7:U$7)&gt;0,FORECAST(V$7,S247:U247,S$7:U$7),0))</f>
        <v>2103.063557384361</v>
      </c>
      <c r="W247" s="47">
        <f>IF(W$7&lt;='Algorithms &amp; Assumptions'!$C$3,INDEX(PLHIV!$H$10:$AB$249,MATCH($B247&amp;"Peds",PLHIV!$F$10:$F$249,0),MATCH(W$7,PLHIV!$H$9:$AC$9,0)),IF(FORECAST(W$7,T247:V247,T$7:V$7)&gt;0,FORECAST(W$7,T247:V247,T$7:V$7),0))</f>
        <v>1864.6242950767628</v>
      </c>
    </row>
    <row r="248" spans="2:23" x14ac:dyDescent="0.35">
      <c r="B248" s="17" t="str">
        <f>Countries!B121</f>
        <v>Yemen</v>
      </c>
      <c r="C248" s="47">
        <f>IF(C$7&lt;='Algorithms &amp; Assumptions'!$C$3,INDEX(PLHIV!$H$10:$AB$249,MATCH($B248&amp;"Peds",PLHIV!$F$10:$F$249,0),MATCH(C$7,PLHIV!$H$9:$AC$9,0)),"N/A")</f>
        <v>500</v>
      </c>
      <c r="D248" s="47">
        <f>IF(D$7&lt;='Algorithms &amp; Assumptions'!$C$3,INDEX(PLHIV!$H$10:$AB$249,MATCH($B248&amp;"Peds",PLHIV!$F$10:$F$249,0),MATCH(D$7,PLHIV!$H$9:$AC$9,0)),"N/A")</f>
        <v>500</v>
      </c>
      <c r="E248" s="47">
        <f>IF(E$7&lt;='Algorithms &amp; Assumptions'!$C$3,INDEX(PLHIV!$H$10:$AB$249,MATCH($B248&amp;"Peds",PLHIV!$F$10:$F$249,0),MATCH(E$7,PLHIV!$H$9:$AC$9,0)),"N/A")</f>
        <v>500</v>
      </c>
      <c r="F248" s="47">
        <f>IF(F$7&lt;='Algorithms &amp; Assumptions'!$C$3,INDEX(PLHIV!$H$10:$AB$249,MATCH($B248&amp;"Peds",PLHIV!$F$10:$F$249,0),MATCH(F$7,PLHIV!$H$9:$AC$9,0)),"N/A")</f>
        <v>500</v>
      </c>
      <c r="G248" s="47">
        <f>IF(G$7&lt;='Algorithms &amp; Assumptions'!$C$3,INDEX(PLHIV!$H$10:$AB$249,MATCH($B248&amp;"Peds",PLHIV!$F$10:$F$249,0),MATCH(G$7,PLHIV!$H$9:$AC$9,0)),IF(FORECAST(G$7,D248:F248,D$7:F$7)&gt;0,FORECAST(G$7,D248:F248,D$7:F$7),0))</f>
        <v>500</v>
      </c>
      <c r="H248" s="47">
        <f>IF(H$7&lt;='Algorithms &amp; Assumptions'!$C$3,INDEX(PLHIV!$H$10:$AB$249,MATCH($B248&amp;"Peds",PLHIV!$F$10:$F$249,0),MATCH(H$7,PLHIV!$H$9:$AC$9,0)),IF(FORECAST(H$7,E248:G248,E$7:G$7)&gt;0,FORECAST(H$7,E248:G248,E$7:G$7),0))</f>
        <v>500</v>
      </c>
      <c r="I248" s="47">
        <f>IF(I$7&lt;='Algorithms &amp; Assumptions'!$C$3,INDEX(PLHIV!$H$10:$AB$249,MATCH($B248&amp;"Peds",PLHIV!$F$10:$F$249,0),MATCH(I$7,PLHIV!$H$9:$AC$9,0)),IF(FORECAST(I$7,F248:H248,F$7:H$7)&gt;0,FORECAST(I$7,F248:H248,F$7:H$7),0))</f>
        <v>500</v>
      </c>
      <c r="J248" s="47">
        <f>IF(J$7&lt;='Algorithms &amp; Assumptions'!$C$3,INDEX(PLHIV!$H$10:$AB$249,MATCH($B248&amp;"Peds",PLHIV!$F$10:$F$249,0),MATCH(J$7,PLHIV!$H$9:$AC$9,0)),IF(FORECAST(J$7,G248:I248,G$7:I$7)&gt;0,FORECAST(J$7,G248:I248,G$7:I$7),0))</f>
        <v>500</v>
      </c>
      <c r="K248" s="47">
        <f>IF(K$7&lt;='Algorithms &amp; Assumptions'!$C$3,INDEX(PLHIV!$H$10:$AB$249,MATCH($B248&amp;"Peds",PLHIV!$F$10:$F$249,0),MATCH(K$7,PLHIV!$H$9:$AC$9,0)),IF(FORECAST(K$7,H248:J248,H$7:J$7)&gt;0,FORECAST(K$7,H248:J248,H$7:J$7),0))</f>
        <v>500</v>
      </c>
      <c r="L248" s="47">
        <f>IF(L$7&lt;='Algorithms &amp; Assumptions'!$C$3,INDEX(PLHIV!$H$10:$AB$249,MATCH($B248&amp;"Peds",PLHIV!$F$10:$F$249,0),MATCH(L$7,PLHIV!$H$9:$AC$9,0)),IF(FORECAST(L$7,I248:K248,I$7:K$7)&gt;0,FORECAST(L$7,I248:K248,I$7:K$7),0))</f>
        <v>500</v>
      </c>
      <c r="M248" s="47">
        <f>IF(M$7&lt;='Algorithms &amp; Assumptions'!$C$3,INDEX(PLHIV!$H$10:$AB$249,MATCH($B248&amp;"Peds",PLHIV!$F$10:$F$249,0),MATCH(M$7,PLHIV!$H$9:$AC$9,0)),IF(FORECAST(M$7,J248:L248,J$7:L$7)&gt;0,FORECAST(M$7,J248:L248,J$7:L$7),0))</f>
        <v>1000</v>
      </c>
      <c r="N248" s="47">
        <f>IF(N$7&lt;='Algorithms &amp; Assumptions'!$C$3,INDEX(PLHIV!$H$10:$AB$249,MATCH($B248&amp;"Peds",PLHIV!$F$10:$F$249,0),MATCH(N$7,PLHIV!$H$9:$AC$9,0)),IF(FORECAST(N$7,K248:M248,K$7:M$7)&gt;0,FORECAST(N$7,K248:M248,K$7:M$7),0))</f>
        <v>1000</v>
      </c>
      <c r="O248" s="47">
        <f>IF(O$7&lt;='Algorithms &amp; Assumptions'!$C$3,INDEX(PLHIV!$H$10:$AB$249,MATCH($B248&amp;"Peds",PLHIV!$F$10:$F$249,0),MATCH(O$7,PLHIV!$H$9:$AC$9,0)),IF(FORECAST(O$7,L248:N248,L$7:N$7)&gt;0,FORECAST(O$7,L248:N248,L$7:N$7),0))</f>
        <v>1000</v>
      </c>
      <c r="P248" s="47">
        <f>IF(P$7&lt;='Algorithms &amp; Assumptions'!$C$3,INDEX(PLHIV!$H$10:$AB$249,MATCH($B248&amp;"Peds",PLHIV!$F$10:$F$249,0),MATCH(P$7,PLHIV!$H$9:$AC$9,0)),IF(FORECAST(P$7,M248:O248,M$7:O$7)&gt;0,FORECAST(P$7,M248:O248,M$7:O$7),0))</f>
        <v>1000</v>
      </c>
      <c r="Q248" s="47">
        <f>IF(Q$7&lt;='Algorithms &amp; Assumptions'!$C$3,INDEX(PLHIV!$H$10:$AB$249,MATCH($B248&amp;"Peds",PLHIV!$F$10:$F$249,0),MATCH(Q$7,PLHIV!$H$9:$AC$9,0)),IF(FORECAST(Q$7,N248:P248,N$7:P$7)&gt;0,FORECAST(Q$7,N248:P248,N$7:P$7),0))</f>
        <v>1000</v>
      </c>
      <c r="R248" s="47">
        <f>IF(R$7&lt;='Algorithms &amp; Assumptions'!$C$3,INDEX(PLHIV!$H$10:$AB$249,MATCH($B248&amp;"Peds",PLHIV!$F$10:$F$249,0),MATCH(R$7,PLHIV!$H$9:$AC$9,0)),IF(FORECAST(R$7,O248:Q248,O$7:Q$7)&gt;0,FORECAST(R$7,O248:Q248,O$7:Q$7),0))</f>
        <v>1000</v>
      </c>
      <c r="S248" s="47">
        <f>IF(S$7&lt;='Algorithms &amp; Assumptions'!$C$3,INDEX(PLHIV!$H$10:$AB$249,MATCH($B248&amp;"Peds",PLHIV!$F$10:$F$249,0),MATCH(S$7,PLHIV!$H$9:$AC$9,0)),IF(FORECAST(S$7,P248:R248,P$7:R$7)&gt;0,FORECAST(S$7,P248:R248,P$7:R$7),0))</f>
        <v>1000</v>
      </c>
      <c r="T248" s="47">
        <f>IF(T$7&lt;='Algorithms &amp; Assumptions'!$C$3,INDEX(PLHIV!$H$10:$AB$249,MATCH($B248&amp;"Peds",PLHIV!$F$10:$F$249,0),MATCH(T$7,PLHIV!$H$9:$AC$9,0)),IF(FORECAST(T$7,Q248:S248,Q$7:S$7)&gt;0,FORECAST(T$7,Q248:S248,Q$7:S$7),0))</f>
        <v>1000</v>
      </c>
      <c r="U248" s="47">
        <f>IF(U$7&lt;='Algorithms &amp; Assumptions'!$C$3,INDEX(PLHIV!$H$10:$AB$249,MATCH($B248&amp;"Peds",PLHIV!$F$10:$F$249,0),MATCH(U$7,PLHIV!$H$9:$AC$9,0)),IF(FORECAST(U$7,R248:T248,R$7:T$7)&gt;0,FORECAST(U$7,R248:T248,R$7:T$7),0))</f>
        <v>1000</v>
      </c>
      <c r="V248" s="47">
        <f>IF(V$7&lt;='Algorithms &amp; Assumptions'!$C$3,INDEX(PLHIV!$H$10:$AB$249,MATCH($B248&amp;"Peds",PLHIV!$F$10:$F$249,0),MATCH(V$7,PLHIV!$H$9:$AC$9,0)),IF(FORECAST(V$7,S248:U248,S$7:U$7)&gt;0,FORECAST(V$7,S248:U248,S$7:U$7),0))</f>
        <v>1000</v>
      </c>
      <c r="W248" s="47">
        <f>IF(W$7&lt;='Algorithms &amp; Assumptions'!$C$3,INDEX(PLHIV!$H$10:$AB$249,MATCH($B248&amp;"Peds",PLHIV!$F$10:$F$249,0),MATCH(W$7,PLHIV!$H$9:$AC$9,0)),IF(FORECAST(W$7,T248:V248,T$7:V$7)&gt;0,FORECAST(W$7,T248:V248,T$7:V$7),0))</f>
        <v>1000</v>
      </c>
    </row>
    <row r="249" spans="2:23" x14ac:dyDescent="0.35">
      <c r="B249" s="17" t="str">
        <f>Countries!B122</f>
        <v>Zambia</v>
      </c>
      <c r="C249" s="47">
        <f>IF(C$7&lt;='Algorithms &amp; Assumptions'!$C$3,INDEX(PLHIV!$H$10:$AB$249,MATCH($B249&amp;"Peds",PLHIV!$F$10:$F$249,0),MATCH(C$7,PLHIV!$H$9:$AC$9,0)),"N/A")</f>
        <v>100000</v>
      </c>
      <c r="D249" s="47">
        <f>IF(D$7&lt;='Algorithms &amp; Assumptions'!$C$3,INDEX(PLHIV!$H$10:$AB$249,MATCH($B249&amp;"Peds",PLHIV!$F$10:$F$249,0),MATCH(D$7,PLHIV!$H$9:$AC$9,0)),"N/A")</f>
        <v>98000</v>
      </c>
      <c r="E249" s="47">
        <f>IF(E$7&lt;='Algorithms &amp; Assumptions'!$C$3,INDEX(PLHIV!$H$10:$AB$249,MATCH($B249&amp;"Peds",PLHIV!$F$10:$F$249,0),MATCH(E$7,PLHIV!$H$9:$AC$9,0)),"N/A")</f>
        <v>96000</v>
      </c>
      <c r="F249" s="47">
        <f>IF(F$7&lt;='Algorithms &amp; Assumptions'!$C$3,INDEX(PLHIV!$H$10:$AB$249,MATCH($B249&amp;"Peds",PLHIV!$F$10:$F$249,0),MATCH(F$7,PLHIV!$H$9:$AC$9,0)),"N/A")</f>
        <v>94000</v>
      </c>
      <c r="G249" s="47">
        <f>IF(G$7&lt;='Algorithms &amp; Assumptions'!$C$3,INDEX(PLHIV!$H$10:$AB$249,MATCH($B249&amp;"Peds",PLHIV!$F$10:$F$249,0),MATCH(G$7,PLHIV!$H$9:$AC$9,0)),IF(FORECAST(G$7,D249:F249,D$7:F$7)&gt;0,FORECAST(G$7,D249:F249,D$7:F$7),0))</f>
        <v>91000</v>
      </c>
      <c r="H249" s="47">
        <f>IF(H$7&lt;='Algorithms &amp; Assumptions'!$C$3,INDEX(PLHIV!$H$10:$AB$249,MATCH($B249&amp;"Peds",PLHIV!$F$10:$F$249,0),MATCH(H$7,PLHIV!$H$9:$AC$9,0)),IF(FORECAST(H$7,E249:G249,E$7:G$7)&gt;0,FORECAST(H$7,E249:G249,E$7:G$7),0))</f>
        <v>89000</v>
      </c>
      <c r="I249" s="47">
        <f>IF(I$7&lt;='Algorithms &amp; Assumptions'!$C$3,INDEX(PLHIV!$H$10:$AB$249,MATCH($B249&amp;"Peds",PLHIV!$F$10:$F$249,0),MATCH(I$7,PLHIV!$H$9:$AC$9,0)),IF(FORECAST(I$7,F249:H249,F$7:H$7)&gt;0,FORECAST(I$7,F249:H249,F$7:H$7),0))</f>
        <v>88000</v>
      </c>
      <c r="J249" s="47">
        <f>IF(J$7&lt;='Algorithms &amp; Assumptions'!$C$3,INDEX(PLHIV!$H$10:$AB$249,MATCH($B249&amp;"Peds",PLHIV!$F$10:$F$249,0),MATCH(J$7,PLHIV!$H$9:$AC$9,0)),IF(FORECAST(J$7,G249:I249,G$7:I$7)&gt;0,FORECAST(J$7,G249:I249,G$7:I$7),0))</f>
        <v>85000</v>
      </c>
      <c r="K249" s="47">
        <f>IF(K$7&lt;='Algorithms &amp; Assumptions'!$C$3,INDEX(PLHIV!$H$10:$AB$249,MATCH($B249&amp;"Peds",PLHIV!$F$10:$F$249,0),MATCH(K$7,PLHIV!$H$9:$AC$9,0)),IF(FORECAST(K$7,H249:J249,H$7:J$7)&gt;0,FORECAST(K$7,H249:J249,H$7:J$7),0))</f>
        <v>82000</v>
      </c>
      <c r="L249" s="47">
        <f>IF(L$7&lt;='Algorithms &amp; Assumptions'!$C$3,INDEX(PLHIV!$H$10:$AB$249,MATCH($B249&amp;"Peds",PLHIV!$F$10:$F$249,0),MATCH(L$7,PLHIV!$H$9:$AC$9,0)),IF(FORECAST(L$7,I249:K249,I$7:K$7)&gt;0,FORECAST(L$7,I249:K249,I$7:K$7),0))</f>
        <v>78000</v>
      </c>
      <c r="M249" s="47">
        <f>IF(M$7&lt;='Algorithms &amp; Assumptions'!$C$3,INDEX(PLHIV!$H$10:$AB$249,MATCH($B249&amp;"Peds",PLHIV!$F$10:$F$249,0),MATCH(M$7,PLHIV!$H$9:$AC$9,0)),IF(FORECAST(M$7,J249:L249,J$7:L$7)&gt;0,FORECAST(M$7,J249:L249,J$7:L$7),0))</f>
        <v>73000</v>
      </c>
      <c r="N249" s="47">
        <f>IF(N$7&lt;='Algorithms &amp; Assumptions'!$C$3,INDEX(PLHIV!$H$10:$AB$249,MATCH($B249&amp;"Peds",PLHIV!$F$10:$F$249,0),MATCH(N$7,PLHIV!$H$9:$AC$9,0)),IF(FORECAST(N$7,K249:M249,K$7:M$7)&gt;0,FORECAST(N$7,K249:M249,K$7:M$7),0))</f>
        <v>70000</v>
      </c>
      <c r="O249" s="47">
        <f>IF(O$7&lt;='Algorithms &amp; Assumptions'!$C$3,INDEX(PLHIV!$H$10:$AB$249,MATCH($B249&amp;"Peds",PLHIV!$F$10:$F$249,0),MATCH(O$7,PLHIV!$H$9:$AC$9,0)),IF(FORECAST(O$7,L249:N249,L$7:N$7)&gt;0,FORECAST(O$7,L249:N249,L$7:N$7),0))</f>
        <v>66000</v>
      </c>
      <c r="P249" s="47">
        <f>IF(P$7&lt;='Algorithms &amp; Assumptions'!$C$3,INDEX(PLHIV!$H$10:$AB$249,MATCH($B249&amp;"Peds",PLHIV!$F$10:$F$249,0),MATCH(P$7,PLHIV!$H$9:$AC$9,0)),IF(FORECAST(P$7,M249:O249,M$7:O$7)&gt;0,FORECAST(P$7,M249:O249,M$7:O$7),0))</f>
        <v>62666.666666666977</v>
      </c>
      <c r="Q249" s="47">
        <f>IF(Q$7&lt;='Algorithms &amp; Assumptions'!$C$3,INDEX(PLHIV!$H$10:$AB$249,MATCH($B249&amp;"Peds",PLHIV!$F$10:$F$249,0),MATCH(Q$7,PLHIV!$H$9:$AC$9,0)),IF(FORECAST(Q$7,N249:P249,N$7:P$7)&gt;0,FORECAST(Q$7,N249:P249,N$7:P$7),0))</f>
        <v>58888.888888888992</v>
      </c>
      <c r="R249" s="47">
        <f>IF(R$7&lt;='Algorithms &amp; Assumptions'!$C$3,INDEX(PLHIV!$H$10:$AB$249,MATCH($B249&amp;"Peds",PLHIV!$F$10:$F$249,0),MATCH(R$7,PLHIV!$H$9:$AC$9,0)),IF(FORECAST(R$7,O249:Q249,O$7:Q$7)&gt;0,FORECAST(R$7,O249:Q249,O$7:Q$7),0))</f>
        <v>55407.407407406718</v>
      </c>
      <c r="S249" s="47">
        <f>IF(S$7&lt;='Algorithms &amp; Assumptions'!$C$3,INDEX(PLHIV!$H$10:$AB$249,MATCH($B249&amp;"Peds",PLHIV!$F$10:$F$249,0),MATCH(S$7,PLHIV!$H$9:$AC$9,0)),IF(FORECAST(S$7,P249:R249,P$7:R$7)&gt;0,FORECAST(S$7,P249:R249,P$7:R$7),0))</f>
        <v>51728.395061727613</v>
      </c>
      <c r="T249" s="47">
        <f>IF(T$7&lt;='Algorithms &amp; Assumptions'!$C$3,INDEX(PLHIV!$H$10:$AB$249,MATCH($B249&amp;"Peds",PLHIV!$F$10:$F$249,0),MATCH(T$7,PLHIV!$H$9:$AC$9,0)),IF(FORECAST(T$7,Q249:S249,Q$7:S$7)&gt;0,FORECAST(T$7,Q249:S249,Q$7:S$7),0))</f>
        <v>48181.069958845153</v>
      </c>
      <c r="U249" s="47">
        <f>IF(U$7&lt;='Algorithms &amp; Assumptions'!$C$3,INDEX(PLHIV!$H$10:$AB$249,MATCH($B249&amp;"Peds",PLHIV!$F$10:$F$249,0),MATCH(U$7,PLHIV!$H$9:$AC$9,0)),IF(FORECAST(U$7,R249:T249,R$7:T$7)&gt;0,FORECAST(U$7,R249:T249,R$7:T$7),0))</f>
        <v>44545.953360765241</v>
      </c>
      <c r="V249" s="47">
        <f>IF(V$7&lt;='Algorithms &amp; Assumptions'!$C$3,INDEX(PLHIV!$H$10:$AB$249,MATCH($B249&amp;"Peds",PLHIV!$F$10:$F$249,0),MATCH(V$7,PLHIV!$H$9:$AC$9,0)),IF(FORECAST(V$7,S249:U249,S$7:U$7)&gt;0,FORECAST(V$7,S249:U249,S$7:U$7),0))</f>
        <v>40969.364426150918</v>
      </c>
      <c r="W249" s="47">
        <f>IF(W$7&lt;='Algorithms &amp; Assumptions'!$C$3,INDEX(PLHIV!$H$10:$AB$249,MATCH($B249&amp;"Peds",PLHIV!$F$10:$F$249,0),MATCH(W$7,PLHIV!$H$9:$AC$9,0)),IF(FORECAST(W$7,T249:V249,T$7:V$7)&gt;0,FORECAST(W$7,T249:V249,T$7:V$7),0))</f>
        <v>37353.757049226202</v>
      </c>
    </row>
    <row r="250" spans="2:23" x14ac:dyDescent="0.35">
      <c r="B250" s="17" t="str">
        <f>Countries!B123</f>
        <v>Zimbabwe</v>
      </c>
      <c r="C250" s="47">
        <f>IF(C$7&lt;='Algorithms &amp; Assumptions'!$C$3,INDEX(PLHIV!$H$10:$AB$249,MATCH($B250&amp;"Peds",PLHIV!$F$10:$F$249,0),MATCH(C$7,PLHIV!$H$9:$AC$9,0)),"N/A")</f>
        <v>160000</v>
      </c>
      <c r="D250" s="47">
        <f>IF(D$7&lt;='Algorithms &amp; Assumptions'!$C$3,INDEX(PLHIV!$H$10:$AB$249,MATCH($B250&amp;"Peds",PLHIV!$F$10:$F$249,0),MATCH(D$7,PLHIV!$H$9:$AC$9,0)),"N/A")</f>
        <v>160000</v>
      </c>
      <c r="E250" s="47">
        <f>IF(E$7&lt;='Algorithms &amp; Assumptions'!$C$3,INDEX(PLHIV!$H$10:$AB$249,MATCH($B250&amp;"Peds",PLHIV!$F$10:$F$249,0),MATCH(E$7,PLHIV!$H$9:$AC$9,0)),"N/A")</f>
        <v>150000</v>
      </c>
      <c r="F250" s="47">
        <f>IF(F$7&lt;='Algorithms &amp; Assumptions'!$C$3,INDEX(PLHIV!$H$10:$AB$249,MATCH($B250&amp;"Peds",PLHIV!$F$10:$F$249,0),MATCH(F$7,PLHIV!$H$9:$AC$9,0)),"N/A")</f>
        <v>140000</v>
      </c>
      <c r="G250" s="47">
        <f>IF(G$7&lt;='Algorithms &amp; Assumptions'!$C$3,INDEX(PLHIV!$H$10:$AB$249,MATCH($B250&amp;"Peds",PLHIV!$F$10:$F$249,0),MATCH(G$7,PLHIV!$H$9:$AC$9,0)),IF(FORECAST(G$7,D250:F250,D$7:F$7)&gt;0,FORECAST(G$7,D250:F250,D$7:F$7),0))</f>
        <v>140000</v>
      </c>
      <c r="H250" s="47">
        <f>IF(H$7&lt;='Algorithms &amp; Assumptions'!$C$3,INDEX(PLHIV!$H$10:$AB$249,MATCH($B250&amp;"Peds",PLHIV!$F$10:$F$249,0),MATCH(H$7,PLHIV!$H$9:$AC$9,0)),IF(FORECAST(H$7,E250:G250,E$7:G$7)&gt;0,FORECAST(H$7,E250:G250,E$7:G$7),0))</f>
        <v>130000</v>
      </c>
      <c r="I250" s="47">
        <f>IF(I$7&lt;='Algorithms &amp; Assumptions'!$C$3,INDEX(PLHIV!$H$10:$AB$249,MATCH($B250&amp;"Peds",PLHIV!$F$10:$F$249,0),MATCH(I$7,PLHIV!$H$9:$AC$9,0)),IF(FORECAST(I$7,F250:H250,F$7:H$7)&gt;0,FORECAST(I$7,F250:H250,F$7:H$7),0))</f>
        <v>120000</v>
      </c>
      <c r="J250" s="47">
        <f>IF(J$7&lt;='Algorithms &amp; Assumptions'!$C$3,INDEX(PLHIV!$H$10:$AB$249,MATCH($B250&amp;"Peds",PLHIV!$F$10:$F$249,0),MATCH(J$7,PLHIV!$H$9:$AC$9,0)),IF(FORECAST(J$7,G250:I250,G$7:I$7)&gt;0,FORECAST(J$7,G250:I250,G$7:I$7),0))</f>
        <v>110000</v>
      </c>
      <c r="K250" s="47">
        <f>IF(K$7&lt;='Algorithms &amp; Assumptions'!$C$3,INDEX(PLHIV!$H$10:$AB$249,MATCH($B250&amp;"Peds",PLHIV!$F$10:$F$249,0),MATCH(K$7,PLHIV!$H$9:$AC$9,0)),IF(FORECAST(K$7,H250:J250,H$7:J$7)&gt;0,FORECAST(K$7,H250:J250,H$7:J$7),0))</f>
        <v>110000</v>
      </c>
      <c r="L250" s="47">
        <f>IF(L$7&lt;='Algorithms &amp; Assumptions'!$C$3,INDEX(PLHIV!$H$10:$AB$249,MATCH($B250&amp;"Peds",PLHIV!$F$10:$F$249,0),MATCH(L$7,PLHIV!$H$9:$AC$9,0)),IF(FORECAST(L$7,I250:K250,I$7:K$7)&gt;0,FORECAST(L$7,I250:K250,I$7:K$7),0))</f>
        <v>98000</v>
      </c>
      <c r="M250" s="47">
        <f>IF(M$7&lt;='Algorithms &amp; Assumptions'!$C$3,INDEX(PLHIV!$H$10:$AB$249,MATCH($B250&amp;"Peds",PLHIV!$F$10:$F$249,0),MATCH(M$7,PLHIV!$H$9:$AC$9,0)),IF(FORECAST(M$7,J250:L250,J$7:L$7)&gt;0,FORECAST(M$7,J250:L250,J$7:L$7),0))</f>
        <v>90000</v>
      </c>
      <c r="N250" s="47">
        <f>IF(N$7&lt;='Algorithms &amp; Assumptions'!$C$3,INDEX(PLHIV!$H$10:$AB$249,MATCH($B250&amp;"Peds",PLHIV!$F$10:$F$249,0),MATCH(N$7,PLHIV!$H$9:$AC$9,0)),IF(FORECAST(N$7,K250:M250,K$7:M$7)&gt;0,FORECAST(N$7,K250:M250,K$7:M$7),0))</f>
        <v>82000</v>
      </c>
      <c r="O250" s="47">
        <f>IF(O$7&lt;='Algorithms &amp; Assumptions'!$C$3,INDEX(PLHIV!$H$10:$AB$249,MATCH($B250&amp;"Peds",PLHIV!$F$10:$F$249,0),MATCH(O$7,PLHIV!$H$9:$AC$9,0)),IF(FORECAST(O$7,L250:N250,L$7:N$7)&gt;0,FORECAST(O$7,L250:N250,L$7:N$7),0))</f>
        <v>75000</v>
      </c>
      <c r="P250" s="47">
        <f>IF(P$7&lt;='Algorithms &amp; Assumptions'!$C$3,INDEX(PLHIV!$H$10:$AB$249,MATCH($B250&amp;"Peds",PLHIV!$F$10:$F$249,0),MATCH(P$7,PLHIV!$H$9:$AC$9,0)),IF(FORECAST(P$7,M250:O250,M$7:O$7)&gt;0,FORECAST(P$7,M250:O250,M$7:O$7),0))</f>
        <v>67333.333333333954</v>
      </c>
      <c r="Q250" s="47">
        <f>IF(Q$7&lt;='Algorithms &amp; Assumptions'!$C$3,INDEX(PLHIV!$H$10:$AB$249,MATCH($B250&amp;"Peds",PLHIV!$F$10:$F$249,0),MATCH(Q$7,PLHIV!$H$9:$AC$9,0)),IF(FORECAST(Q$7,N250:P250,N$7:P$7)&gt;0,FORECAST(Q$7,N250:P250,N$7:P$7),0))</f>
        <v>60111.111111111939</v>
      </c>
      <c r="R250" s="47">
        <f>IF(R$7&lt;='Algorithms &amp; Assumptions'!$C$3,INDEX(PLHIV!$H$10:$AB$249,MATCH($B250&amp;"Peds",PLHIV!$F$10:$F$249,0),MATCH(R$7,PLHIV!$H$9:$AC$9,0)),IF(FORECAST(R$7,O250:Q250,O$7:Q$7)&gt;0,FORECAST(R$7,O250:Q250,O$7:Q$7),0))</f>
        <v>52592.592592593282</v>
      </c>
      <c r="S250" s="47">
        <f>IF(S$7&lt;='Algorithms &amp; Assumptions'!$C$3,INDEX(PLHIV!$H$10:$AB$249,MATCH($B250&amp;"Peds",PLHIV!$F$10:$F$249,0),MATCH(S$7,PLHIV!$H$9:$AC$9,0)),IF(FORECAST(S$7,P250:R250,P$7:R$7)&gt;0,FORECAST(S$7,P250:R250,P$7:R$7),0))</f>
        <v>45271.604938272387</v>
      </c>
      <c r="T250" s="47">
        <f>IF(T$7&lt;='Algorithms &amp; Assumptions'!$C$3,INDEX(PLHIV!$H$10:$AB$249,MATCH($B250&amp;"Peds",PLHIV!$F$10:$F$249,0),MATCH(T$7,PLHIV!$H$9:$AC$9,0)),IF(FORECAST(T$7,Q250:S250,Q$7:S$7)&gt;0,FORECAST(T$7,Q250:S250,Q$7:S$7),0))</f>
        <v>37818.930041152984</v>
      </c>
      <c r="U250" s="47">
        <f>IF(U$7&lt;='Algorithms &amp; Assumptions'!$C$3,INDEX(PLHIV!$H$10:$AB$249,MATCH($B250&amp;"Peds",PLHIV!$F$10:$F$249,0),MATCH(U$7,PLHIV!$H$9:$AC$9,0)),IF(FORECAST(U$7,R250:T250,R$7:T$7)&gt;0,FORECAST(U$7,R250:T250,R$7:T$7),0))</f>
        <v>30454.046639231965</v>
      </c>
      <c r="V250" s="47">
        <f>IF(V$7&lt;='Algorithms &amp; Assumptions'!$C$3,INDEX(PLHIV!$H$10:$AB$249,MATCH($B250&amp;"Peds",PLHIV!$F$10:$F$249,0),MATCH(V$7,PLHIV!$H$9:$AC$9,0)),IF(FORECAST(V$7,S250:U250,S$7:U$7)&gt;0,FORECAST(V$7,S250:U250,S$7:U$7),0))</f>
        <v>23030.635573843494</v>
      </c>
      <c r="W250" s="47">
        <f>IF(W$7&lt;='Algorithms &amp; Assumptions'!$C$3,INDEX(PLHIV!$H$10:$AB$249,MATCH($B250&amp;"Peds",PLHIV!$F$10:$F$249,0),MATCH(W$7,PLHIV!$H$9:$AC$9,0)),IF(FORECAST(W$7,T250:V250,T$7:V$7)&gt;0,FORECAST(W$7,T250:V250,T$7:V$7),0))</f>
        <v>15646.242950767279</v>
      </c>
    </row>
    <row r="251" spans="2:23" x14ac:dyDescent="0.35">
      <c r="B251" s="2"/>
      <c r="C251" s="2"/>
      <c r="D251" s="2"/>
      <c r="E251" s="2"/>
      <c r="F251" s="2"/>
      <c r="G251" s="2"/>
      <c r="H251" s="2"/>
      <c r="I251" s="2"/>
      <c r="J251" s="2"/>
      <c r="K251" s="2"/>
      <c r="L251" s="2"/>
      <c r="M251" s="2"/>
      <c r="N251" s="2"/>
      <c r="O251" s="2"/>
      <c r="P251" s="2"/>
    </row>
  </sheetData>
  <sheetProtection algorithmName="SHA-512" hashValue="KP54z3W+DvBSFpa7ITbOpwOMwb11E5vxt/qOIr3rJut5kc3M62IIhLExEoxgK5v+H0Cu6n3WRXM3Sf8kYmLT6Q==" saltValue="3sdNm+sF149VhrLFOLhsbA==" spinCount="100000" sheet="1" objects="1" scenarios="1"/>
  <mergeCells count="3">
    <mergeCell ref="K3:L4"/>
    <mergeCell ref="M3:O3"/>
    <mergeCell ref="M4:O4"/>
  </mergeCells>
  <hyperlinks>
    <hyperlink ref="M3:O3" location="'PLHIV Forecast'!B6" display="Adults Living with HIV" xr:uid="{F305E1C0-105B-4C9D-A8F5-73D473B1D40B}"/>
    <hyperlink ref="M4:O4" location="'PLHIV Forecast'!B129" display="Children Living with HIV" xr:uid="{266FFEBE-C247-4371-8D7C-294232A442EB}"/>
  </hyperlink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tabColor theme="0" tint="-4.9989318521683403E-2"/>
    <pageSetUpPr autoPageBreaks="0"/>
  </sheetPr>
  <dimension ref="B1:AI367"/>
  <sheetViews>
    <sheetView showGridLines="0" zoomScaleNormal="100" workbookViewId="0">
      <pane ySplit="7" topLeftCell="A8" activePane="bottomLeft" state="frozen"/>
      <selection activeCell="R4" sqref="A3:R5"/>
      <selection pane="bottomLeft" activeCell="A8" sqref="A8"/>
    </sheetView>
  </sheetViews>
  <sheetFormatPr defaultColWidth="9.08984375" defaultRowHeight="14.5" x14ac:dyDescent="0.35"/>
  <cols>
    <col min="1" max="1" width="4.36328125" style="1" customWidth="1"/>
    <col min="2" max="2" width="17.453125" style="1" customWidth="1"/>
    <col min="3" max="12" width="9.36328125" style="1" customWidth="1"/>
    <col min="13" max="14" width="10" style="1" bestFit="1" customWidth="1"/>
    <col min="15" max="15" width="10.08984375" style="1" customWidth="1"/>
    <col min="16" max="17" width="9.08984375" style="1"/>
    <col min="18" max="18" width="10" style="1" bestFit="1" customWidth="1"/>
    <col min="19" max="19" width="9.08984375" style="1"/>
    <col min="20" max="20" width="9.54296875" style="1" bestFit="1" customWidth="1"/>
    <col min="21" max="23" width="9.08984375" style="1"/>
    <col min="24" max="24" width="28.90625" style="9" customWidth="1"/>
    <col min="25" max="16384" width="9.08984375" style="1"/>
  </cols>
  <sheetData>
    <row r="1" spans="2:28" s="58" customFormat="1" ht="33" customHeight="1" x14ac:dyDescent="0.35">
      <c r="B1" s="97" t="s">
        <v>90</v>
      </c>
      <c r="X1" s="88"/>
    </row>
    <row r="2" spans="2:28" x14ac:dyDescent="0.35">
      <c r="B2" s="59" t="s">
        <v>104</v>
      </c>
      <c r="G2" s="87"/>
      <c r="H2" s="87"/>
      <c r="I2" s="87"/>
      <c r="J2" s="87"/>
      <c r="K2" s="87"/>
      <c r="L2" s="87"/>
      <c r="M2" s="87"/>
      <c r="N2" s="87"/>
      <c r="O2" s="87"/>
      <c r="P2" s="87"/>
      <c r="Q2" s="87"/>
      <c r="R2" s="87"/>
      <c r="S2" s="87"/>
      <c r="T2" s="87"/>
      <c r="U2" s="87"/>
      <c r="V2" s="87"/>
      <c r="W2" s="87"/>
    </row>
    <row r="3" spans="2:28" ht="14.25" customHeight="1" x14ac:dyDescent="0.35">
      <c r="B3" s="126" t="s">
        <v>137</v>
      </c>
      <c r="C3" s="126"/>
      <c r="D3" s="126"/>
      <c r="E3" s="126"/>
      <c r="F3" s="126"/>
      <c r="G3" s="126"/>
      <c r="H3" s="126"/>
      <c r="I3" s="126"/>
      <c r="J3" s="126"/>
      <c r="K3" s="124" t="s">
        <v>120</v>
      </c>
      <c r="L3" s="124"/>
      <c r="M3" s="125" t="s">
        <v>87</v>
      </c>
      <c r="N3" s="125"/>
      <c r="O3" s="125"/>
      <c r="P3" s="2"/>
    </row>
    <row r="4" spans="2:28" ht="14.25" customHeight="1" x14ac:dyDescent="0.35">
      <c r="B4" s="126"/>
      <c r="C4" s="126"/>
      <c r="D4" s="126"/>
      <c r="E4" s="126"/>
      <c r="F4" s="126"/>
      <c r="G4" s="126"/>
      <c r="H4" s="126"/>
      <c r="I4" s="126"/>
      <c r="J4" s="126"/>
      <c r="K4" s="124"/>
      <c r="L4" s="124"/>
      <c r="M4" s="125" t="s">
        <v>109</v>
      </c>
      <c r="N4" s="125"/>
      <c r="O4" s="125"/>
      <c r="P4" s="5"/>
      <c r="Q4" s="5"/>
      <c r="R4" s="5"/>
      <c r="S4" s="5"/>
      <c r="T4" s="5"/>
    </row>
    <row r="5" spans="2:28" ht="12" customHeight="1" x14ac:dyDescent="0.35">
      <c r="B5" s="126"/>
      <c r="C5" s="126"/>
      <c r="D5" s="126"/>
      <c r="E5" s="126"/>
      <c r="F5" s="126"/>
      <c r="G5" s="126"/>
      <c r="H5" s="126"/>
      <c r="I5" s="126"/>
      <c r="J5" s="126"/>
      <c r="K5" s="2"/>
      <c r="L5" s="2"/>
      <c r="M5" s="2"/>
      <c r="N5" s="2"/>
      <c r="O5" s="2"/>
      <c r="P5" s="2"/>
      <c r="Q5" s="2"/>
    </row>
    <row r="6" spans="2:28" x14ac:dyDescent="0.35">
      <c r="B6" s="3" t="s">
        <v>87</v>
      </c>
      <c r="C6" s="10" t="s">
        <v>107</v>
      </c>
      <c r="D6" s="2"/>
      <c r="E6" s="2"/>
      <c r="G6" s="86" t="s">
        <v>121</v>
      </c>
      <c r="H6" s="86"/>
      <c r="I6" s="86"/>
      <c r="J6" s="86"/>
      <c r="K6" s="86"/>
      <c r="L6" s="86"/>
      <c r="M6" s="86"/>
      <c r="N6" s="86"/>
      <c r="O6" s="86"/>
      <c r="P6" s="86"/>
      <c r="Q6" s="86"/>
      <c r="R6" s="86"/>
      <c r="S6" s="86"/>
      <c r="T6" s="86"/>
      <c r="U6" s="86"/>
      <c r="V6" s="86"/>
      <c r="W6" s="86"/>
    </row>
    <row r="7" spans="2:28" x14ac:dyDescent="0.35">
      <c r="B7" s="19" t="s">
        <v>2</v>
      </c>
      <c r="C7" s="16">
        <v>2010</v>
      </c>
      <c r="D7" s="16">
        <v>2011</v>
      </c>
      <c r="E7" s="16">
        <v>2012</v>
      </c>
      <c r="F7" s="16">
        <v>2013</v>
      </c>
      <c r="G7" s="16">
        <v>2014</v>
      </c>
      <c r="H7" s="16">
        <v>2015</v>
      </c>
      <c r="I7" s="16">
        <v>2016</v>
      </c>
      <c r="J7" s="16">
        <v>2017</v>
      </c>
      <c r="K7" s="16">
        <v>2018</v>
      </c>
      <c r="L7" s="16">
        <v>2019</v>
      </c>
      <c r="M7" s="16">
        <v>2020</v>
      </c>
      <c r="N7" s="16">
        <v>2021</v>
      </c>
      <c r="O7" s="16">
        <v>2022</v>
      </c>
      <c r="P7" s="16">
        <v>2023</v>
      </c>
      <c r="Q7" s="16">
        <v>2024</v>
      </c>
      <c r="R7" s="16">
        <v>2025</v>
      </c>
      <c r="S7" s="16">
        <v>2026</v>
      </c>
      <c r="T7" s="16">
        <v>2027</v>
      </c>
      <c r="U7" s="16">
        <v>2028</v>
      </c>
      <c r="V7" s="16">
        <v>2029</v>
      </c>
      <c r="W7" s="89">
        <v>2030</v>
      </c>
      <c r="X7" s="9" t="s">
        <v>122</v>
      </c>
      <c r="AB7" s="85"/>
    </row>
    <row r="8" spans="2:28" x14ac:dyDescent="0.35">
      <c r="B8" s="18" t="str">
        <f>Countries!B4</f>
        <v>Afghanistan</v>
      </c>
      <c r="C8" s="47">
        <f>IF(C$7&lt;='Algorithms &amp; Assumptions'!$C$3,INDEX('Number on ART'!$H$10:$AB$249,MATCH($B8&amp;"Adults",'Number on ART'!$F$10:$F$249,0),MATCH(C$7,'Number on ART'!$H$9:$AB$9,0)),"Error")</f>
        <v>58</v>
      </c>
      <c r="D8" s="47">
        <f>IF(D$7&lt;='Algorithms &amp; Assumptions'!$C$3,INDEX('Number on ART'!$H$10:$AB$249,MATCH($B8&amp;"Adults",'Number on ART'!$F$10:$F$249,0),MATCH(D$7,'Number on ART'!$H$9:$AB$9,0)),"Error")</f>
        <v>109</v>
      </c>
      <c r="E8" s="47">
        <f>IF(E$7&lt;='Algorithms &amp; Assumptions'!$C$3,INDEX('Number on ART'!$H$10:$AB$249,MATCH($B8&amp;"Adults",'Number on ART'!$F$10:$F$249,0),MATCH(E$7,'Number on ART'!$H$9:$AB$9,0)),"Error")</f>
        <v>155</v>
      </c>
      <c r="F8" s="47">
        <f>IF(F$7&lt;='Algorithms &amp; Assumptions'!$C$3,INDEX('Number on ART'!$H$10:$AB$249,MATCH($B8&amp;"Adults",'Number on ART'!$F$10:$F$249,0),MATCH(F$7,'Number on ART'!$H$9:$AB$9,0)),"Error")</f>
        <v>203</v>
      </c>
      <c r="G8" s="84">
        <f>IF(IF(G$7&lt;=Baseline_Year,
INDEX('Number on ART'!$H$10:$AB$249,MATCH($B8&amp;"Adults",'Number on ART'!$F$10:$F$249,0),MATCH(G$7,'Number on ART'!$H$9:$AB$9,0)),
IF(AND(F8+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Forecast'!$B$8:$B$127,0),MATCH(G$7,'PLHIV Forecast'!$C$7:$W$7,0)),
INDEX('PLHIV Forecast'!$C$8:$W$127,MATCH($B8,'PLHIV Forecast'!$B$8:$B$127,0),MATCH(G$7,'PLHIV Forecast'!$C$7:$W$7,0))&lt;&gt;0),
INDEX('PLHIV Forecast'!$C$8:$W$127,MATCH($B8,'PLHIV Forecast'!$B$8:$B$127,0),MATCH(G$7,'PLHIV Forecast'!$C$7:$W$7,0)),
F8+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IF(G$7&lt;=Baseline_Year,
INDEX('Number on ART'!$H$10:$AB$249,MATCH($B8&amp;"Adults",'Number on ART'!$F$10:$F$249,0),MATCH(G$7,'Number on ART'!$H$9:$AB$9,0)),
IF(AND(F8+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Forecast'!$B$8:$B$127,0),MATCH(G$7,'PLHIV Forecast'!$C$7:$W$7,0)),
INDEX('PLHIV Forecast'!$C$8:$W$127,MATCH($B8,'PLHIV Forecast'!$B$8:$B$127,0),MATCH(G$7,'PLHIV Forecast'!$C$7:$W$7,0))&lt;&gt;0),
INDEX('PLHIV Forecast'!$C$8:$W$127,MATCH($B8,'PLHIV Forecast'!$B$8:$B$127,0),MATCH(G$7,'PLHIV Forecast'!$C$7:$W$7,0)),
F8+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265</v>
      </c>
      <c r="H8" s="84">
        <f>IF(IF(H$7&lt;=Baseline_Year,
INDEX('Number on ART'!$H$10:$AB$249,MATCH($B8&amp;"Adults",'Number on ART'!$F$10:$F$249,0),MATCH(H$7,'Number on ART'!$H$9:$AB$9,0)),
IF(AND(G8+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Forecast'!$B$8:$B$127,0),MATCH(H$7,'PLHIV Forecast'!$C$7:$W$7,0)),
INDEX('PLHIV Forecast'!$C$8:$W$127,MATCH($B8,'PLHIV Forecast'!$B$8:$B$127,0),MATCH(H$7,'PLHIV Forecast'!$C$7:$W$7,0))&lt;&gt;0),
INDEX('PLHIV Forecast'!$C$8:$W$127,MATCH($B8,'PLHIV Forecast'!$B$8:$B$127,0),MATCH(H$7,'PLHIV Forecast'!$C$7:$W$7,0)),
G8+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IF(H$7&lt;=Baseline_Year,
INDEX('Number on ART'!$H$10:$AB$249,MATCH($B8&amp;"Adults",'Number on ART'!$F$10:$F$249,0),MATCH(H$7,'Number on ART'!$H$9:$AB$9,0)),
IF(AND(G8+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Forecast'!$B$8:$B$127,0),MATCH(H$7,'PLHIV Forecast'!$C$7:$W$7,0)),
INDEX('PLHIV Forecast'!$C$8:$W$127,MATCH($B8,'PLHIV Forecast'!$B$8:$B$127,0),MATCH(H$7,'PLHIV Forecast'!$C$7:$W$7,0))&lt;&gt;0),
INDEX('PLHIV Forecast'!$C$8:$W$127,MATCH($B8,'PLHIV Forecast'!$B$8:$B$127,0),MATCH(H$7,'PLHIV Forecast'!$C$7:$W$7,0)),
G8+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338</v>
      </c>
      <c r="I8" s="84">
        <f>IF(IF(I$7&lt;=Baseline_Year,
INDEX('Number on ART'!$H$10:$AB$249,MATCH($B8&amp;"Adults",'Number on ART'!$F$10:$F$249,0),MATCH(I$7,'Number on ART'!$H$9:$AB$9,0)),
IF(AND(H8+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Forecast'!$B$8:$B$127,0),MATCH(I$7,'PLHIV Forecast'!$C$7:$W$7,0)),
INDEX('PLHIV Forecast'!$C$8:$W$127,MATCH($B8,'PLHIV Forecast'!$B$8:$B$127,0),MATCH(I$7,'PLHIV Forecast'!$C$7:$W$7,0))&lt;&gt;0),
INDEX('PLHIV Forecast'!$C$8:$W$127,MATCH($B8,'PLHIV Forecast'!$B$8:$B$127,0),MATCH(I$7,'PLHIV Forecast'!$C$7:$W$7,0)),
H8+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IF(I$7&lt;=Baseline_Year,
INDEX('Number on ART'!$H$10:$AB$249,MATCH($B8&amp;"Adults",'Number on ART'!$F$10:$F$249,0),MATCH(I$7,'Number on ART'!$H$9:$AB$9,0)),
IF(AND(H8+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Forecast'!$B$8:$B$127,0),MATCH(I$7,'PLHIV Forecast'!$C$7:$W$7,0)),
INDEX('PLHIV Forecast'!$C$8:$W$127,MATCH($B8,'PLHIV Forecast'!$B$8:$B$127,0),MATCH(I$7,'PLHIV Forecast'!$C$7:$W$7,0))&lt;&gt;0),
INDEX('PLHIV Forecast'!$C$8:$W$127,MATCH($B8,'PLHIV Forecast'!$B$8:$B$127,0),MATCH(I$7,'PLHIV Forecast'!$C$7:$W$7,0)),
H8+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517</v>
      </c>
      <c r="J8" s="84">
        <f>IF(IF(J$7&lt;=Baseline_Year,
INDEX('Number on ART'!$H$10:$AB$249,MATCH($B8&amp;"Adults",'Number on ART'!$F$10:$F$249,0),MATCH(J$7,'Number on ART'!$H$9:$AB$9,0)),
IF(AND(I8+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Forecast'!$B$8:$B$127,0),MATCH(J$7,'PLHIV Forecast'!$C$7:$W$7,0)),
INDEX('PLHIV Forecast'!$C$8:$W$127,MATCH($B8,'PLHIV Forecast'!$B$8:$B$127,0),MATCH(J$7,'PLHIV Forecast'!$C$7:$W$7,0))&lt;&gt;0),
INDEX('PLHIV Forecast'!$C$8:$W$127,MATCH($B8,'PLHIV Forecast'!$B$8:$B$127,0),MATCH(J$7,'PLHIV Forecast'!$C$7:$W$7,0)),
I8+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IF(J$7&lt;=Baseline_Year,
INDEX('Number on ART'!$H$10:$AB$249,MATCH($B8&amp;"Adults",'Number on ART'!$F$10:$F$249,0),MATCH(J$7,'Number on ART'!$H$9:$AB$9,0)),
IF(AND(I8+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Forecast'!$B$8:$B$127,0),MATCH(J$7,'PLHIV Forecast'!$C$7:$W$7,0)),
INDEX('PLHIV Forecast'!$C$8:$W$127,MATCH($B8,'PLHIV Forecast'!$B$8:$B$127,0),MATCH(J$7,'PLHIV Forecast'!$C$7:$W$7,0))&lt;&gt;0),
INDEX('PLHIV Forecast'!$C$8:$W$127,MATCH($B8,'PLHIV Forecast'!$B$8:$B$127,0),MATCH(J$7,'PLHIV Forecast'!$C$7:$W$7,0)),
I8+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735</v>
      </c>
      <c r="K8" s="84">
        <f>IF(IF(K$7&lt;=Baseline_Year,
INDEX('Number on ART'!$H$10:$AB$249,MATCH($B8&amp;"Adults",'Number on ART'!$F$10:$F$249,0),MATCH(K$7,'Number on ART'!$H$9:$AB$9,0)),
IF(AND(J8+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Forecast'!$B$8:$B$127,0),MATCH(K$7,'PLHIV Forecast'!$C$7:$W$7,0)),
INDEX('PLHIV Forecast'!$C$8:$W$127,MATCH($B8,'PLHIV Forecast'!$B$8:$B$127,0),MATCH(K$7,'PLHIV Forecast'!$C$7:$W$7,0))&lt;&gt;0),
INDEX('PLHIV Forecast'!$C$8:$W$127,MATCH($B8,'PLHIV Forecast'!$B$8:$B$127,0),MATCH(K$7,'PLHIV Forecast'!$C$7:$W$7,0)),
J8+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IF(K$7&lt;=Baseline_Year,
INDEX('Number on ART'!$H$10:$AB$249,MATCH($B8&amp;"Adults",'Number on ART'!$F$10:$F$249,0),MATCH(K$7,'Number on ART'!$H$9:$AB$9,0)),
IF(AND(J8+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Forecast'!$B$8:$B$127,0),MATCH(K$7,'PLHIV Forecast'!$C$7:$W$7,0)),
INDEX('PLHIV Forecast'!$C$8:$W$127,MATCH($B8,'PLHIV Forecast'!$B$8:$B$127,0),MATCH(K$7,'PLHIV Forecast'!$C$7:$W$7,0))&lt;&gt;0),
INDEX('PLHIV Forecast'!$C$8:$W$127,MATCH($B8,'PLHIV Forecast'!$B$8:$B$127,0),MATCH(K$7,'PLHIV Forecast'!$C$7:$W$7,0)),
J8+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863</v>
      </c>
      <c r="L8" s="84">
        <f>IF(IF(L$7&lt;=Baseline_Year,
INDEX('Number on ART'!$H$10:$AB$249,MATCH($B8&amp;"Adults",'Number on ART'!$F$10:$F$249,0),MATCH(L$7,'Number on ART'!$H$9:$AB$9,0)),
IF(AND(K8+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Forecast'!$B$8:$B$127,0),MATCH(L$7,'PLHIV Forecast'!$C$7:$W$7,0)),
INDEX('PLHIV Forecast'!$C$8:$W$127,MATCH($B8,'PLHIV Forecast'!$B$8:$B$127,0),MATCH(L$7,'PLHIV Forecast'!$C$7:$W$7,0))&lt;&gt;0),
INDEX('PLHIV Forecast'!$C$8:$W$127,MATCH($B8,'PLHIV Forecast'!$B$8:$B$127,0),MATCH(L$7,'PLHIV Forecast'!$C$7:$W$7,0)),
K8+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IF(L$7&lt;=Baseline_Year,
INDEX('Number on ART'!$H$10:$AB$249,MATCH($B8&amp;"Adults",'Number on ART'!$F$10:$F$249,0),MATCH(L$7,'Number on ART'!$H$9:$AB$9,0)),
IF(AND(K8+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Forecast'!$B$8:$B$127,0),MATCH(L$7,'PLHIV Forecast'!$C$7:$W$7,0)),
INDEX('PLHIV Forecast'!$C$8:$W$127,MATCH($B8,'PLHIV Forecast'!$B$8:$B$127,0),MATCH(L$7,'PLHIV Forecast'!$C$7:$W$7,0))&lt;&gt;0),
INDEX('PLHIV Forecast'!$C$8:$W$127,MATCH($B8,'PLHIV Forecast'!$B$8:$B$127,0),MATCH(L$7,'PLHIV Forecast'!$C$7:$W$7,0)),
K8+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984</v>
      </c>
      <c r="M8" s="84">
        <f>IF(IF(M$7&lt;=Baseline_Year,
INDEX('Number on ART'!$H$10:$AB$249,MATCH($B8&amp;"Adults",'Number on ART'!$F$10:$F$249,0),MATCH(M$7,'Number on ART'!$H$9:$AB$9,0)),
IF(AND(L8+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Forecast'!$B$8:$B$127,0),MATCH(M$7,'PLHIV Forecast'!$C$7:$W$7,0)),
INDEX('PLHIV Forecast'!$C$8:$W$127,MATCH($B8,'PLHIV Forecast'!$B$8:$B$127,0),MATCH(M$7,'PLHIV Forecast'!$C$7:$W$7,0))&lt;&gt;0),
INDEX('PLHIV Forecast'!$C$8:$W$127,MATCH($B8,'PLHIV Forecast'!$B$8:$B$127,0),MATCH(M$7,'PLHIV Forecast'!$C$7:$W$7,0)),
L8+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IF(M$7&lt;=Baseline_Year,
INDEX('Number on ART'!$H$10:$AB$249,MATCH($B8&amp;"Adults",'Number on ART'!$F$10:$F$249,0),MATCH(M$7,'Number on ART'!$H$9:$AB$9,0)),
IF(AND(L8+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Forecast'!$B$8:$B$127,0),MATCH(M$7,'PLHIV Forecast'!$C$7:$W$7,0)),
INDEX('PLHIV Forecast'!$C$8:$W$127,MATCH($B8,'PLHIV Forecast'!$B$8:$B$127,0),MATCH(M$7,'PLHIV Forecast'!$C$7:$W$7,0))&lt;&gt;0),
INDEX('PLHIV Forecast'!$C$8:$W$127,MATCH($B8,'PLHIV Forecast'!$B$8:$B$127,0),MATCH(M$7,'PLHIV Forecast'!$C$7:$W$7,0)),
L8+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1034</v>
      </c>
      <c r="N8" s="84">
        <f>IF(IF(N$7&lt;=Baseline_Year,
INDEX('Number on ART'!$H$10:$AB$249,MATCH($B8&amp;"Adults",'Number on ART'!$F$10:$F$249,0),MATCH(N$7,'Number on ART'!$H$9:$AB$9,0)),
IF(AND(M8+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Forecast'!$B$8:$B$127,0),MATCH(N$7,'PLHIV Forecast'!$C$7:$W$7,0)),
INDEX('PLHIV Forecast'!$C$8:$W$127,MATCH($B8,'PLHIV Forecast'!$B$8:$B$127,0),MATCH(N$7,'PLHIV Forecast'!$C$7:$W$7,0))&lt;&gt;0),
INDEX('PLHIV Forecast'!$C$8:$W$127,MATCH($B8,'PLHIV Forecast'!$B$8:$B$127,0),MATCH(N$7,'PLHIV Forecast'!$C$7:$W$7,0)),
M8+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IF(N$7&lt;=Baseline_Year,
INDEX('Number on ART'!$H$10:$AB$249,MATCH($B8&amp;"Adults",'Number on ART'!$F$10:$F$249,0),MATCH(N$7,'Number on ART'!$H$9:$AB$9,0)),
IF(AND(M8+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Forecast'!$B$8:$B$127,0),MATCH(N$7,'PLHIV Forecast'!$C$7:$W$7,0)),
INDEX('PLHIV Forecast'!$C$8:$W$127,MATCH($B8,'PLHIV Forecast'!$B$8:$B$127,0),MATCH(N$7,'PLHIV Forecast'!$C$7:$W$7,0))&lt;&gt;0),
INDEX('PLHIV Forecast'!$C$8:$W$127,MATCH($B8,'PLHIV Forecast'!$B$8:$B$127,0),MATCH(N$7,'PLHIV Forecast'!$C$7:$W$7,0)),
M8+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1079</v>
      </c>
      <c r="O8" s="84">
        <f>IF(IF(O$7&lt;=Baseline_Year,
INDEX('Number on ART'!$H$10:$AB$249,MATCH($B8&amp;"Adults",'Number on ART'!$F$10:$F$249,0),MATCH(O$7,'Number on ART'!$H$9:$AB$9,0)),
IF(AND(N8+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Forecast'!$B$8:$B$127,0),MATCH(O$7,'PLHIV Forecast'!$C$7:$W$7,0)),
INDEX('PLHIV Forecast'!$C$8:$W$127,MATCH($B8,'PLHIV Forecast'!$B$8:$B$127,0),MATCH(O$7,'PLHIV Forecast'!$C$7:$W$7,0))&lt;&gt;0),
INDEX('PLHIV Forecast'!$C$8:$W$127,MATCH($B8,'PLHIV Forecast'!$B$8:$B$127,0),MATCH(O$7,'PLHIV Forecast'!$C$7:$W$7,0)),
N8+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IF(O$7&lt;=Baseline_Year,
INDEX('Number on ART'!$H$10:$AB$249,MATCH($B8&amp;"Adults",'Number on ART'!$F$10:$F$249,0),MATCH(O$7,'Number on ART'!$H$9:$AB$9,0)),
IF(AND(N8+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Forecast'!$B$8:$B$127,0),MATCH(O$7,'PLHIV Forecast'!$C$7:$W$7,0)),
INDEX('PLHIV Forecast'!$C$8:$W$127,MATCH($B8,'PLHIV Forecast'!$B$8:$B$127,0),MATCH(O$7,'PLHIV Forecast'!$C$7:$W$7,0))&lt;&gt;0),
INDEX('PLHIV Forecast'!$C$8:$W$127,MATCH($B8,'PLHIV Forecast'!$B$8:$B$127,0),MATCH(O$7,'PLHIV Forecast'!$C$7:$W$7,0)),
N8+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1078</v>
      </c>
      <c r="P8" s="84">
        <f>IF(IF(P$7&lt;=Baseline_Year,
INDEX('Number on ART'!$H$10:$AB$249,MATCH($B8&amp;"Adults",'Number on ART'!$F$10:$F$249,0),MATCH(P$7,'Number on ART'!$H$9:$AB$9,0)),
IF(AND(O8+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Forecast'!$B$8:$B$127,0),MATCH(P$7,'PLHIV Forecast'!$C$7:$W$7,0)),
INDEX('PLHIV Forecast'!$C$8:$W$127,MATCH($B8,'PLHIV Forecast'!$B$8:$B$127,0),MATCH(P$7,'PLHIV Forecast'!$C$7:$W$7,0))&lt;&gt;0),
INDEX('PLHIV Forecast'!$C$8:$W$127,MATCH($B8,'PLHIV Forecast'!$B$8:$B$127,0),MATCH(P$7,'PLHIV Forecast'!$C$7:$W$7,0)),
O8+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IF(P$7&lt;=Baseline_Year,
INDEX('Number on ART'!$H$10:$AB$249,MATCH($B8&amp;"Adults",'Number on ART'!$F$10:$F$249,0),MATCH(P$7,'Number on ART'!$H$9:$AB$9,0)),
IF(AND(O8+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Forecast'!$B$8:$B$127,0),MATCH(P$7,'PLHIV Forecast'!$C$7:$W$7,0)),
INDEX('PLHIV Forecast'!$C$8:$W$127,MATCH($B8,'PLHIV Forecast'!$B$8:$B$127,0),MATCH(P$7,'PLHIV Forecast'!$C$7:$W$7,0))&lt;&gt;0),
INDEX('PLHIV Forecast'!$C$8:$W$127,MATCH($B8,'PLHIV Forecast'!$B$8:$B$127,0),MATCH(P$7,'PLHIV Forecast'!$C$7:$W$7,0)),
O8+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1109.3333333333333</v>
      </c>
      <c r="Q8" s="84">
        <f>IF(IF(Q$7&lt;=Baseline_Year,
INDEX('Number on ART'!$H$10:$AB$249,MATCH($B8&amp;"Adults",'Number on ART'!$F$10:$F$249,0),MATCH(Q$7,'Number on ART'!$H$9:$AB$9,0)),
IF(AND(P8+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Forecast'!$B$8:$B$127,0),MATCH(Q$7,'PLHIV Forecast'!$C$7:$W$7,0)),
INDEX('PLHIV Forecast'!$C$8:$W$127,MATCH($B8,'PLHIV Forecast'!$B$8:$B$127,0),MATCH(Q$7,'PLHIV Forecast'!$C$7:$W$7,0))&lt;&gt;0),
INDEX('PLHIV Forecast'!$C$8:$W$127,MATCH($B8,'PLHIV Forecast'!$B$8:$B$127,0),MATCH(Q$7,'PLHIV Forecast'!$C$7:$W$7,0)),
P8+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IF(Q$7&lt;=Baseline_Year,
INDEX('Number on ART'!$H$10:$AB$249,MATCH($B8&amp;"Adults",'Number on ART'!$F$10:$F$249,0),MATCH(Q$7,'Number on ART'!$H$9:$AB$9,0)),
IF(AND(P8+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Forecast'!$B$8:$B$127,0),MATCH(Q$7,'PLHIV Forecast'!$C$7:$W$7,0)),
INDEX('PLHIV Forecast'!$C$8:$W$127,MATCH($B8,'PLHIV Forecast'!$B$8:$B$127,0),MATCH(Q$7,'PLHIV Forecast'!$C$7:$W$7,0))&lt;&gt;0),
INDEX('PLHIV Forecast'!$C$8:$W$127,MATCH($B8,'PLHIV Forecast'!$B$8:$B$127,0),MATCH(Q$7,'PLHIV Forecast'!$C$7:$W$7,0)),
P8+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1140.6666666666665</v>
      </c>
      <c r="R8" s="84">
        <f>IF(IF(R$7&lt;=Baseline_Year,
INDEX('Number on ART'!$H$10:$AB$249,MATCH($B8&amp;"Adults",'Number on ART'!$F$10:$F$249,0),MATCH(R$7,'Number on ART'!$H$9:$AB$9,0)),
IF(AND(Q8+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Forecast'!$B$8:$B$127,0),MATCH(R$7,'PLHIV Forecast'!$C$7:$W$7,0)),
INDEX('PLHIV Forecast'!$C$8:$W$127,MATCH($B8,'PLHIV Forecast'!$B$8:$B$127,0),MATCH(R$7,'PLHIV Forecast'!$C$7:$W$7,0))&lt;&gt;0),
INDEX('PLHIV Forecast'!$C$8:$W$127,MATCH($B8,'PLHIV Forecast'!$B$8:$B$127,0),MATCH(R$7,'PLHIV Forecast'!$C$7:$W$7,0)),
Q8+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IF(R$7&lt;=Baseline_Year,
INDEX('Number on ART'!$H$10:$AB$249,MATCH($B8&amp;"Adults",'Number on ART'!$F$10:$F$249,0),MATCH(R$7,'Number on ART'!$H$9:$AB$9,0)),
IF(AND(Q8+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Forecast'!$B$8:$B$127,0),MATCH(R$7,'PLHIV Forecast'!$C$7:$W$7,0)),
INDEX('PLHIV Forecast'!$C$8:$W$127,MATCH($B8,'PLHIV Forecast'!$B$8:$B$127,0),MATCH(R$7,'PLHIV Forecast'!$C$7:$W$7,0))&lt;&gt;0),
INDEX('PLHIV Forecast'!$C$8:$W$127,MATCH($B8,'PLHIV Forecast'!$B$8:$B$127,0),MATCH(R$7,'PLHIV Forecast'!$C$7:$W$7,0)),
Q8+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1171.9999999999998</v>
      </c>
      <c r="S8" s="84">
        <f>IF(IF(S$7&lt;=Baseline_Year,
INDEX('Number on ART'!$H$10:$AB$249,MATCH($B8&amp;"Adults",'Number on ART'!$F$10:$F$249,0),MATCH(S$7,'Number on ART'!$H$9:$AB$9,0)),
IF(AND(R8+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Forecast'!$B$8:$B$127,0),MATCH(S$7,'PLHIV Forecast'!$C$7:$W$7,0)),
INDEX('PLHIV Forecast'!$C$8:$W$127,MATCH($B8,'PLHIV Forecast'!$B$8:$B$127,0),MATCH(S$7,'PLHIV Forecast'!$C$7:$W$7,0))&lt;&gt;0),
INDEX('PLHIV Forecast'!$C$8:$W$127,MATCH($B8,'PLHIV Forecast'!$B$8:$B$127,0),MATCH(S$7,'PLHIV Forecast'!$C$7:$W$7,0)),
R8+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IF(S$7&lt;=Baseline_Year,
INDEX('Number on ART'!$H$10:$AB$249,MATCH($B8&amp;"Adults",'Number on ART'!$F$10:$F$249,0),MATCH(S$7,'Number on ART'!$H$9:$AB$9,0)),
IF(AND(R8+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Forecast'!$B$8:$B$127,0),MATCH(S$7,'PLHIV Forecast'!$C$7:$W$7,0)),
INDEX('PLHIV Forecast'!$C$8:$W$127,MATCH($B8,'PLHIV Forecast'!$B$8:$B$127,0),MATCH(S$7,'PLHIV Forecast'!$C$7:$W$7,0))&lt;&gt;0),
INDEX('PLHIV Forecast'!$C$8:$W$127,MATCH($B8,'PLHIV Forecast'!$B$8:$B$127,0),MATCH(S$7,'PLHIV Forecast'!$C$7:$W$7,0)),
R8+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1203.333333333333</v>
      </c>
      <c r="T8" s="84">
        <f>IF(IF(T$7&lt;=Baseline_Year,
INDEX('Number on ART'!$H$10:$AB$249,MATCH($B8&amp;"Adults",'Number on ART'!$F$10:$F$249,0),MATCH(T$7,'Number on ART'!$H$9:$AB$9,0)),
IF(AND(S8+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Forecast'!$B$8:$B$127,0),MATCH(T$7,'PLHIV Forecast'!$C$7:$W$7,0)),
INDEX('PLHIV Forecast'!$C$8:$W$127,MATCH($B8,'PLHIV Forecast'!$B$8:$B$127,0),MATCH(T$7,'PLHIV Forecast'!$C$7:$W$7,0))&lt;&gt;0),
INDEX('PLHIV Forecast'!$C$8:$W$127,MATCH($B8,'PLHIV Forecast'!$B$8:$B$127,0),MATCH(T$7,'PLHIV Forecast'!$C$7:$W$7,0)),
S8+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IF(T$7&lt;=Baseline_Year,
INDEX('Number on ART'!$H$10:$AB$249,MATCH($B8&amp;"Adults",'Number on ART'!$F$10:$F$249,0),MATCH(T$7,'Number on ART'!$H$9:$AB$9,0)),
IF(AND(S8+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Forecast'!$B$8:$B$127,0),MATCH(T$7,'PLHIV Forecast'!$C$7:$W$7,0)),
INDEX('PLHIV Forecast'!$C$8:$W$127,MATCH($B8,'PLHIV Forecast'!$B$8:$B$127,0),MATCH(T$7,'PLHIV Forecast'!$C$7:$W$7,0))&lt;&gt;0),
INDEX('PLHIV Forecast'!$C$8:$W$127,MATCH($B8,'PLHIV Forecast'!$B$8:$B$127,0),MATCH(T$7,'PLHIV Forecast'!$C$7:$W$7,0)),
S8+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1234.6666666666663</v>
      </c>
      <c r="U8" s="84">
        <f>IF(IF(U$7&lt;=Baseline_Year,
INDEX('Number on ART'!$H$10:$AB$249,MATCH($B8&amp;"Adults",'Number on ART'!$F$10:$F$249,0),MATCH(U$7,'Number on ART'!$H$9:$AB$9,0)),
IF(AND(T8+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Forecast'!$B$8:$B$127,0),MATCH(U$7,'PLHIV Forecast'!$C$7:$W$7,0)),
INDEX('PLHIV Forecast'!$C$8:$W$127,MATCH($B8,'PLHIV Forecast'!$B$8:$B$127,0),MATCH(U$7,'PLHIV Forecast'!$C$7:$W$7,0))&lt;&gt;0),
INDEX('PLHIV Forecast'!$C$8:$W$127,MATCH($B8,'PLHIV Forecast'!$B$8:$B$127,0),MATCH(U$7,'PLHIV Forecast'!$C$7:$W$7,0)),
T8+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IF(U$7&lt;=Baseline_Year,
INDEX('Number on ART'!$H$10:$AB$249,MATCH($B8&amp;"Adults",'Number on ART'!$F$10:$F$249,0),MATCH(U$7,'Number on ART'!$H$9:$AB$9,0)),
IF(AND(T8+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Forecast'!$B$8:$B$127,0),MATCH(U$7,'PLHIV Forecast'!$C$7:$W$7,0)),
INDEX('PLHIV Forecast'!$C$8:$W$127,MATCH($B8,'PLHIV Forecast'!$B$8:$B$127,0),MATCH(U$7,'PLHIV Forecast'!$C$7:$W$7,0))&lt;&gt;0),
INDEX('PLHIV Forecast'!$C$8:$W$127,MATCH($B8,'PLHIV Forecast'!$B$8:$B$127,0),MATCH(U$7,'PLHIV Forecast'!$C$7:$W$7,0)),
T8+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1265.9999999999995</v>
      </c>
      <c r="V8" s="84">
        <f>IF(IF(V$7&lt;=Baseline_Year,
INDEX('Number on ART'!$H$10:$AB$249,MATCH($B8&amp;"Adults",'Number on ART'!$F$10:$F$249,0),MATCH(V$7,'Number on ART'!$H$9:$AB$9,0)),
IF(AND(U8+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Forecast'!$B$8:$B$127,0),MATCH(V$7,'PLHIV Forecast'!$C$7:$W$7,0)),
INDEX('PLHIV Forecast'!$C$8:$W$127,MATCH($B8,'PLHIV Forecast'!$B$8:$B$127,0),MATCH(V$7,'PLHIV Forecast'!$C$7:$W$7,0))&lt;&gt;0),
INDEX('PLHIV Forecast'!$C$8:$W$127,MATCH($B8,'PLHIV Forecast'!$B$8:$B$127,0),MATCH(V$7,'PLHIV Forecast'!$C$7:$W$7,0)),
U8+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IF(V$7&lt;=Baseline_Year,
INDEX('Number on ART'!$H$10:$AB$249,MATCH($B8&amp;"Adults",'Number on ART'!$F$10:$F$249,0),MATCH(V$7,'Number on ART'!$H$9:$AB$9,0)),
IF(AND(U8+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Forecast'!$B$8:$B$127,0),MATCH(V$7,'PLHIV Forecast'!$C$7:$W$7,0)),
INDEX('PLHIV Forecast'!$C$8:$W$127,MATCH($B8,'PLHIV Forecast'!$B$8:$B$127,0),MATCH(V$7,'PLHIV Forecast'!$C$7:$W$7,0))&lt;&gt;0),
INDEX('PLHIV Forecast'!$C$8:$W$127,MATCH($B8,'PLHIV Forecast'!$B$8:$B$127,0),MATCH(V$7,'PLHIV Forecast'!$C$7:$W$7,0)),
U8+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1297.3333333333328</v>
      </c>
      <c r="W8" s="84">
        <f>IF(IF(W$7&lt;=Baseline_Year,
INDEX('Number on ART'!$H$10:$AB$249,MATCH($B8&amp;"Adults",'Number on ART'!$F$10:$F$249,0),MATCH(W$7,'Number on ART'!$H$9:$AB$9,0)),
IF(AND(V8+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Forecast'!$B$8:$B$127,0),MATCH(W$7,'PLHIV Forecast'!$C$7:$W$7,0)),
INDEX('PLHIV Forecast'!$C$8:$W$127,MATCH($B8,'PLHIV Forecast'!$B$8:$B$127,0),MATCH(W$7,'PLHIV Forecast'!$C$7:$W$7,0))&lt;&gt;0),
INDEX('PLHIV Forecast'!$C$8:$W$127,MATCH($B8,'PLHIV Forecast'!$B$8:$B$127,0),MATCH(W$7,'PLHIV Forecast'!$C$7:$W$7,0)),
V8+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)))&lt;0,
0,
IF(W$7&lt;=Baseline_Year,
INDEX('Number on ART'!$H$10:$AB$249,MATCH($B8&amp;"Adults",'Number on ART'!$F$10:$F$249,0),MATCH(W$7,'Number on ART'!$H$9:$AB$9,0)),
IF(AND(V8+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)&gt;INDEX('PLHIV Forecast'!$C$8:$W$127,MATCH($B8,'PLHIV Forecast'!$B$8:$B$127,0),MATCH(W$7,'PLHIV Forecast'!$C$7:$W$7,0)),
INDEX('PLHIV Forecast'!$C$8:$W$127,MATCH($B8,'PLHIV Forecast'!$B$8:$B$127,0),MATCH(W$7,'PLHIV Forecast'!$C$7:$W$7,0))&lt;&gt;0),
INDEX('PLHIV Forecast'!$C$8:$W$127,MATCH($B8,'PLHIV Forecast'!$B$8:$B$127,0),MATCH(W$7,'PLHIV Forecast'!$C$7:$W$7,0)),
V8+
AVERAGE((INDEX($C$8:$W$127,MATCH($B8,$B$8:$B$127),MATCH(Baseline_Year,$C$7:$W$7,))-INDEX($C$8:$W$127,MATCH($B8,$B$8:$B$127),MATCH(Baseline_Year-1,$C$7:$W$7,))),
(INDEX($C$8:$W$127,MATCH($B8,$B$8:$B$127),MATCH(Baseline_Year-1,$C$7:$W$7,))-INDEX($C$8:$W$127,MATCH($B8,$B$8:$B$127),MATCH(Baseline_Year-2,$C$7:$W$7,))),
(INDEX($C$8:$W$127,MATCH($B8,$B$8:$B$127),MATCH(Baseline_Year-2,$C$7:$W$7,))-INDEX($C$8:$W$127,MATCH($B8,$B$8:$B$127),MATCH(Baseline_Year-3,$C$7:$W$7,)))
))))</f>
        <v>1328.6666666666661</v>
      </c>
      <c r="X8" s="9" t="str">
        <f>IF(SUM(C8:W8)&lt;&gt;0,
IF(P8='PLHIV Forecast'!P8,"# adults on ART capped by total PLHIV starting 2023",
IF(Q8='PLHIV Forecast'!Q8,"# adults on ART capped by total PLHIV starting 2024",
IF(R8='PLHIV Forecast'!R8,"# adults on ART capped by total PLHIV starting 2025",
IF(S8='PLHIV Forecast'!S8,"# adults on ART capped by total PLHIV starting 2026",
IF(T8='PLHIV Forecast'!T8,"# adults on ART capped by total PLHIV starting 2027",
IF(U8='PLHIV Forecast'!U8,"# adults on ART capped by total PLHIV starting 2028",
IF(V8='PLHIV Forecast'!V8,"# adults on ART capped by total PLHIV starting 2029",
IF(W8='PLHIV Forecast'!W8,"# adults on ART capped by total PLHIV starting 2030",
"")))))))),"")</f>
        <v/>
      </c>
      <c r="Z8" s="8"/>
      <c r="AB8" s="8"/>
    </row>
    <row r="9" spans="2:28" x14ac:dyDescent="0.35">
      <c r="B9" s="18" t="str">
        <f>Countries!B5</f>
        <v>Albania</v>
      </c>
      <c r="C9" s="47">
        <f>IF(C$7&lt;='Algorithms &amp; Assumptions'!$C$3,INDEX('Number on ART'!$H$10:$AB$249,MATCH($B9&amp;"Adults",'Number on ART'!$F$10:$F$249,0),MATCH(C$7,'Number on ART'!$H$9:$AB$9,0)),"Error")</f>
        <v>117</v>
      </c>
      <c r="D9" s="47">
        <f>IF(D$7&lt;='Algorithms &amp; Assumptions'!$C$3,INDEX('Number on ART'!$H$10:$AB$249,MATCH($B9&amp;"Adults",'Number on ART'!$F$10:$F$249,0),MATCH(D$7,'Number on ART'!$H$9:$AB$9,0)),"Error")</f>
        <v>161</v>
      </c>
      <c r="E9" s="47">
        <f>IF(E$7&lt;='Algorithms &amp; Assumptions'!$C$3,INDEX('Number on ART'!$H$10:$AB$249,MATCH($B9&amp;"Adults",'Number on ART'!$F$10:$F$249,0),MATCH(E$7,'Number on ART'!$H$9:$AB$9,0)),"Error")</f>
        <v>222</v>
      </c>
      <c r="F9" s="47">
        <f>IF(F$7&lt;='Algorithms &amp; Assumptions'!$C$3,INDEX('Number on ART'!$H$10:$AB$249,MATCH($B9&amp;"Adults",'Number on ART'!$F$10:$F$249,0),MATCH(F$7,'Number on ART'!$H$9:$AB$9,0)),"Error")</f>
        <v>314</v>
      </c>
      <c r="G9" s="84">
        <f>IF(IF(G$7&lt;=Baseline_Year,
INDEX('Number on ART'!$H$10:$AB$249,MATCH($B9&amp;"Adults",'Number on ART'!$F$10:$F$249,0),MATCH(G$7,'Number on ART'!$H$9:$AB$9,0)),
IF(AND(F9+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Forecast'!$B$8:$B$127,0),MATCH(G$7,'PLHIV Forecast'!$C$7:$W$7,0)),
INDEX('PLHIV Forecast'!$C$8:$W$127,MATCH($B9,'PLHIV Forecast'!$B$8:$B$127,0),MATCH(G$7,'PLHIV Forecast'!$C$7:$W$7,0))&lt;&gt;0),
INDEX('PLHIV Forecast'!$C$8:$W$127,MATCH($B9,'PLHIV Forecast'!$B$8:$B$127,0),MATCH(G$7,'PLHIV Forecast'!$C$7:$W$7,0)),
F9+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IF(G$7&lt;=Baseline_Year,
INDEX('Number on ART'!$H$10:$AB$249,MATCH($B9&amp;"Adults",'Number on ART'!$F$10:$F$249,0),MATCH(G$7,'Number on ART'!$H$9:$AB$9,0)),
IF(AND(F9+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Forecast'!$B$8:$B$127,0),MATCH(G$7,'PLHIV Forecast'!$C$7:$W$7,0)),
INDEX('PLHIV Forecast'!$C$8:$W$127,MATCH($B9,'PLHIV Forecast'!$B$8:$B$127,0),MATCH(G$7,'PLHIV Forecast'!$C$7:$W$7,0))&lt;&gt;0),
INDEX('PLHIV Forecast'!$C$8:$W$127,MATCH($B9,'PLHIV Forecast'!$B$8:$B$127,0),MATCH(G$7,'PLHIV Forecast'!$C$7:$W$7,0)),
F9+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354</v>
      </c>
      <c r="H9" s="84">
        <f>IF(IF(H$7&lt;=Baseline_Year,
INDEX('Number on ART'!$H$10:$AB$249,MATCH($B9&amp;"Adults",'Number on ART'!$F$10:$F$249,0),MATCH(H$7,'Number on ART'!$H$9:$AB$9,0)),
IF(AND(G9+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Forecast'!$B$8:$B$127,0),MATCH(H$7,'PLHIV Forecast'!$C$7:$W$7,0)),
INDEX('PLHIV Forecast'!$C$8:$W$127,MATCH($B9,'PLHIV Forecast'!$B$8:$B$127,0),MATCH(H$7,'PLHIV Forecast'!$C$7:$W$7,0))&lt;&gt;0),
INDEX('PLHIV Forecast'!$C$8:$W$127,MATCH($B9,'PLHIV Forecast'!$B$8:$B$127,0),MATCH(H$7,'PLHIV Forecast'!$C$7:$W$7,0)),
G9+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IF(H$7&lt;=Baseline_Year,
INDEX('Number on ART'!$H$10:$AB$249,MATCH($B9&amp;"Adults",'Number on ART'!$F$10:$F$249,0),MATCH(H$7,'Number on ART'!$H$9:$AB$9,0)),
IF(AND(G9+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Forecast'!$B$8:$B$127,0),MATCH(H$7,'PLHIV Forecast'!$C$7:$W$7,0)),
INDEX('PLHIV Forecast'!$C$8:$W$127,MATCH($B9,'PLHIV Forecast'!$B$8:$B$127,0),MATCH(H$7,'PLHIV Forecast'!$C$7:$W$7,0))&lt;&gt;0),
INDEX('PLHIV Forecast'!$C$8:$W$127,MATCH($B9,'PLHIV Forecast'!$B$8:$B$127,0),MATCH(H$7,'PLHIV Forecast'!$C$7:$W$7,0)),
G9+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423</v>
      </c>
      <c r="I9" s="84">
        <f>IF(IF(I$7&lt;=Baseline_Year,
INDEX('Number on ART'!$H$10:$AB$249,MATCH($B9&amp;"Adults",'Number on ART'!$F$10:$F$249,0),MATCH(I$7,'Number on ART'!$H$9:$AB$9,0)),
IF(AND(H9+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Forecast'!$B$8:$B$127,0),MATCH(I$7,'PLHIV Forecast'!$C$7:$W$7,0)),
INDEX('PLHIV Forecast'!$C$8:$W$127,MATCH($B9,'PLHIV Forecast'!$B$8:$B$127,0),MATCH(I$7,'PLHIV Forecast'!$C$7:$W$7,0))&lt;&gt;0),
INDEX('PLHIV Forecast'!$C$8:$W$127,MATCH($B9,'PLHIV Forecast'!$B$8:$B$127,0),MATCH(I$7,'PLHIV Forecast'!$C$7:$W$7,0)),
H9+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IF(I$7&lt;=Baseline_Year,
INDEX('Number on ART'!$H$10:$AB$249,MATCH($B9&amp;"Adults",'Number on ART'!$F$10:$F$249,0),MATCH(I$7,'Number on ART'!$H$9:$AB$9,0)),
IF(AND(H9+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Forecast'!$B$8:$B$127,0),MATCH(I$7,'PLHIV Forecast'!$C$7:$W$7,0)),
INDEX('PLHIV Forecast'!$C$8:$W$127,MATCH($B9,'PLHIV Forecast'!$B$8:$B$127,0),MATCH(I$7,'PLHIV Forecast'!$C$7:$W$7,0))&lt;&gt;0),
INDEX('PLHIV Forecast'!$C$8:$W$127,MATCH($B9,'PLHIV Forecast'!$B$8:$B$127,0),MATCH(I$7,'PLHIV Forecast'!$C$7:$W$7,0)),
H9+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497</v>
      </c>
      <c r="J9" s="84">
        <f>IF(IF(J$7&lt;=Baseline_Year,
INDEX('Number on ART'!$H$10:$AB$249,MATCH($B9&amp;"Adults",'Number on ART'!$F$10:$F$249,0),MATCH(J$7,'Number on ART'!$H$9:$AB$9,0)),
IF(AND(I9+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Forecast'!$B$8:$B$127,0),MATCH(J$7,'PLHIV Forecast'!$C$7:$W$7,0)),
INDEX('PLHIV Forecast'!$C$8:$W$127,MATCH($B9,'PLHIV Forecast'!$B$8:$B$127,0),MATCH(J$7,'PLHIV Forecast'!$C$7:$W$7,0))&lt;&gt;0),
INDEX('PLHIV Forecast'!$C$8:$W$127,MATCH($B9,'PLHIV Forecast'!$B$8:$B$127,0),MATCH(J$7,'PLHIV Forecast'!$C$7:$W$7,0)),
I9+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IF(J$7&lt;=Baseline_Year,
INDEX('Number on ART'!$H$10:$AB$249,MATCH($B9&amp;"Adults",'Number on ART'!$F$10:$F$249,0),MATCH(J$7,'Number on ART'!$H$9:$AB$9,0)),
IF(AND(I9+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Forecast'!$B$8:$B$127,0),MATCH(J$7,'PLHIV Forecast'!$C$7:$W$7,0)),
INDEX('PLHIV Forecast'!$C$8:$W$127,MATCH($B9,'PLHIV Forecast'!$B$8:$B$127,0),MATCH(J$7,'PLHIV Forecast'!$C$7:$W$7,0))&lt;&gt;0),
INDEX('PLHIV Forecast'!$C$8:$W$127,MATCH($B9,'PLHIV Forecast'!$B$8:$B$127,0),MATCH(J$7,'PLHIV Forecast'!$C$7:$W$7,0)),
I9+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551</v>
      </c>
      <c r="K9" s="84">
        <f>IF(IF(K$7&lt;=Baseline_Year,
INDEX('Number on ART'!$H$10:$AB$249,MATCH($B9&amp;"Adults",'Number on ART'!$F$10:$F$249,0),MATCH(K$7,'Number on ART'!$H$9:$AB$9,0)),
IF(AND(J9+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Forecast'!$B$8:$B$127,0),MATCH(K$7,'PLHIV Forecast'!$C$7:$W$7,0)),
INDEX('PLHIV Forecast'!$C$8:$W$127,MATCH($B9,'PLHIV Forecast'!$B$8:$B$127,0),MATCH(K$7,'PLHIV Forecast'!$C$7:$W$7,0))&lt;&gt;0),
INDEX('PLHIV Forecast'!$C$8:$W$127,MATCH($B9,'PLHIV Forecast'!$B$8:$B$127,0),MATCH(K$7,'PLHIV Forecast'!$C$7:$W$7,0)),
J9+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IF(K$7&lt;=Baseline_Year,
INDEX('Number on ART'!$H$10:$AB$249,MATCH($B9&amp;"Adults",'Number on ART'!$F$10:$F$249,0),MATCH(K$7,'Number on ART'!$H$9:$AB$9,0)),
IF(AND(J9+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Forecast'!$B$8:$B$127,0),MATCH(K$7,'PLHIV Forecast'!$C$7:$W$7,0)),
INDEX('PLHIV Forecast'!$C$8:$W$127,MATCH($B9,'PLHIV Forecast'!$B$8:$B$127,0),MATCH(K$7,'PLHIV Forecast'!$C$7:$W$7,0))&lt;&gt;0),
INDEX('PLHIV Forecast'!$C$8:$W$127,MATCH($B9,'PLHIV Forecast'!$B$8:$B$127,0),MATCH(K$7,'PLHIV Forecast'!$C$7:$W$7,0)),
J9+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562</v>
      </c>
      <c r="L9" s="84">
        <f>IF(IF(L$7&lt;=Baseline_Year,
INDEX('Number on ART'!$H$10:$AB$249,MATCH($B9&amp;"Adults",'Number on ART'!$F$10:$F$249,0),MATCH(L$7,'Number on ART'!$H$9:$AB$9,0)),
IF(AND(K9+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Forecast'!$B$8:$B$127,0),MATCH(L$7,'PLHIV Forecast'!$C$7:$W$7,0)),
INDEX('PLHIV Forecast'!$C$8:$W$127,MATCH($B9,'PLHIV Forecast'!$B$8:$B$127,0),MATCH(L$7,'PLHIV Forecast'!$C$7:$W$7,0))&lt;&gt;0),
INDEX('PLHIV Forecast'!$C$8:$W$127,MATCH($B9,'PLHIV Forecast'!$B$8:$B$127,0),MATCH(L$7,'PLHIV Forecast'!$C$7:$W$7,0)),
K9+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IF(L$7&lt;=Baseline_Year,
INDEX('Number on ART'!$H$10:$AB$249,MATCH($B9&amp;"Adults",'Number on ART'!$F$10:$F$249,0),MATCH(L$7,'Number on ART'!$H$9:$AB$9,0)),
IF(AND(K9+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Forecast'!$B$8:$B$127,0),MATCH(L$7,'PLHIV Forecast'!$C$7:$W$7,0)),
INDEX('PLHIV Forecast'!$C$8:$W$127,MATCH($B9,'PLHIV Forecast'!$B$8:$B$127,0),MATCH(L$7,'PLHIV Forecast'!$C$7:$W$7,0))&lt;&gt;0),
INDEX('PLHIV Forecast'!$C$8:$W$127,MATCH($B9,'PLHIV Forecast'!$B$8:$B$127,0),MATCH(L$7,'PLHIV Forecast'!$C$7:$W$7,0)),
K9+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596</v>
      </c>
      <c r="M9" s="84">
        <f>IF(IF(M$7&lt;=Baseline_Year,
INDEX('Number on ART'!$H$10:$AB$249,MATCH($B9&amp;"Adults",'Number on ART'!$F$10:$F$249,0),MATCH(M$7,'Number on ART'!$H$9:$AB$9,0)),
IF(AND(L9+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Forecast'!$B$8:$B$127,0),MATCH(M$7,'PLHIV Forecast'!$C$7:$W$7,0)),
INDEX('PLHIV Forecast'!$C$8:$W$127,MATCH($B9,'PLHIV Forecast'!$B$8:$B$127,0),MATCH(M$7,'PLHIV Forecast'!$C$7:$W$7,0))&lt;&gt;0),
INDEX('PLHIV Forecast'!$C$8:$W$127,MATCH($B9,'PLHIV Forecast'!$B$8:$B$127,0),MATCH(M$7,'PLHIV Forecast'!$C$7:$W$7,0)),
L9+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IF(M$7&lt;=Baseline_Year,
INDEX('Number on ART'!$H$10:$AB$249,MATCH($B9&amp;"Adults",'Number on ART'!$F$10:$F$249,0),MATCH(M$7,'Number on ART'!$H$9:$AB$9,0)),
IF(AND(L9+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Forecast'!$B$8:$B$127,0),MATCH(M$7,'PLHIV Forecast'!$C$7:$W$7,0)),
INDEX('PLHIV Forecast'!$C$8:$W$127,MATCH($B9,'PLHIV Forecast'!$B$8:$B$127,0),MATCH(M$7,'PLHIV Forecast'!$C$7:$W$7,0))&lt;&gt;0),
INDEX('PLHIV Forecast'!$C$8:$W$127,MATCH($B9,'PLHIV Forecast'!$B$8:$B$127,0),MATCH(M$7,'PLHIV Forecast'!$C$7:$W$7,0)),
L9+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666</v>
      </c>
      <c r="N9" s="84">
        <f>IF(IF(N$7&lt;=Baseline_Year,
INDEX('Number on ART'!$H$10:$AB$249,MATCH($B9&amp;"Adults",'Number on ART'!$F$10:$F$249,0),MATCH(N$7,'Number on ART'!$H$9:$AB$9,0)),
IF(AND(M9+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Forecast'!$B$8:$B$127,0),MATCH(N$7,'PLHIV Forecast'!$C$7:$W$7,0)),
INDEX('PLHIV Forecast'!$C$8:$W$127,MATCH($B9,'PLHIV Forecast'!$B$8:$B$127,0),MATCH(N$7,'PLHIV Forecast'!$C$7:$W$7,0))&lt;&gt;0),
INDEX('PLHIV Forecast'!$C$8:$W$127,MATCH($B9,'PLHIV Forecast'!$B$8:$B$127,0),MATCH(N$7,'PLHIV Forecast'!$C$7:$W$7,0)),
M9+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IF(N$7&lt;=Baseline_Year,
INDEX('Number on ART'!$H$10:$AB$249,MATCH($B9&amp;"Adults",'Number on ART'!$F$10:$F$249,0),MATCH(N$7,'Number on ART'!$H$9:$AB$9,0)),
IF(AND(M9+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Forecast'!$B$8:$B$127,0),MATCH(N$7,'PLHIV Forecast'!$C$7:$W$7,0)),
INDEX('PLHIV Forecast'!$C$8:$W$127,MATCH($B9,'PLHIV Forecast'!$B$8:$B$127,0),MATCH(N$7,'PLHIV Forecast'!$C$7:$W$7,0))&lt;&gt;0),
INDEX('PLHIV Forecast'!$C$8:$W$127,MATCH($B9,'PLHIV Forecast'!$B$8:$B$127,0),MATCH(N$7,'PLHIV Forecast'!$C$7:$W$7,0)),
M9+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746</v>
      </c>
      <c r="O9" s="84">
        <f>IF(IF(O$7&lt;=Baseline_Year,
INDEX('Number on ART'!$H$10:$AB$249,MATCH($B9&amp;"Adults",'Number on ART'!$F$10:$F$249,0),MATCH(O$7,'Number on ART'!$H$9:$AB$9,0)),
IF(AND(N9+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Forecast'!$B$8:$B$127,0),MATCH(O$7,'PLHIV Forecast'!$C$7:$W$7,0)),
INDEX('PLHIV Forecast'!$C$8:$W$127,MATCH($B9,'PLHIV Forecast'!$B$8:$B$127,0),MATCH(O$7,'PLHIV Forecast'!$C$7:$W$7,0))&lt;&gt;0),
INDEX('PLHIV Forecast'!$C$8:$W$127,MATCH($B9,'PLHIV Forecast'!$B$8:$B$127,0),MATCH(O$7,'PLHIV Forecast'!$C$7:$W$7,0)),
N9+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IF(O$7&lt;=Baseline_Year,
INDEX('Number on ART'!$H$10:$AB$249,MATCH($B9&amp;"Adults",'Number on ART'!$F$10:$F$249,0),MATCH(O$7,'Number on ART'!$H$9:$AB$9,0)),
IF(AND(N9+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Forecast'!$B$8:$B$127,0),MATCH(O$7,'PLHIV Forecast'!$C$7:$W$7,0)),
INDEX('PLHIV Forecast'!$C$8:$W$127,MATCH($B9,'PLHIV Forecast'!$B$8:$B$127,0),MATCH(O$7,'PLHIV Forecast'!$C$7:$W$7,0))&lt;&gt;0),
INDEX('PLHIV Forecast'!$C$8:$W$127,MATCH($B9,'PLHIV Forecast'!$B$8:$B$127,0),MATCH(O$7,'PLHIV Forecast'!$C$7:$W$7,0)),
N9+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829</v>
      </c>
      <c r="P9" s="84">
        <f>IF(IF(P$7&lt;=Baseline_Year,
INDEX('Number on ART'!$H$10:$AB$249,MATCH($B9&amp;"Adults",'Number on ART'!$F$10:$F$249,0),MATCH(P$7,'Number on ART'!$H$9:$AB$9,0)),
IF(AND(O9+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Forecast'!$B$8:$B$127,0),MATCH(P$7,'PLHIV Forecast'!$C$7:$W$7,0)),
INDEX('PLHIV Forecast'!$C$8:$W$127,MATCH($B9,'PLHIV Forecast'!$B$8:$B$127,0),MATCH(P$7,'PLHIV Forecast'!$C$7:$W$7,0))&lt;&gt;0),
INDEX('PLHIV Forecast'!$C$8:$W$127,MATCH($B9,'PLHIV Forecast'!$B$8:$B$127,0),MATCH(P$7,'PLHIV Forecast'!$C$7:$W$7,0)),
O9+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IF(P$7&lt;=Baseline_Year,
INDEX('Number on ART'!$H$10:$AB$249,MATCH($B9&amp;"Adults",'Number on ART'!$F$10:$F$249,0),MATCH(P$7,'Number on ART'!$H$9:$AB$9,0)),
IF(AND(O9+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Forecast'!$B$8:$B$127,0),MATCH(P$7,'PLHIV Forecast'!$C$7:$W$7,0)),
INDEX('PLHIV Forecast'!$C$8:$W$127,MATCH($B9,'PLHIV Forecast'!$B$8:$B$127,0),MATCH(P$7,'PLHIV Forecast'!$C$7:$W$7,0))&lt;&gt;0),
INDEX('PLHIV Forecast'!$C$8:$W$127,MATCH($B9,'PLHIV Forecast'!$B$8:$B$127,0),MATCH(P$7,'PLHIV Forecast'!$C$7:$W$7,0)),
O9+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906.66666666666663</v>
      </c>
      <c r="Q9" s="84">
        <f>IF(IF(Q$7&lt;=Baseline_Year,
INDEX('Number on ART'!$H$10:$AB$249,MATCH($B9&amp;"Adults",'Number on ART'!$F$10:$F$249,0),MATCH(Q$7,'Number on ART'!$H$9:$AB$9,0)),
IF(AND(P9+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Forecast'!$B$8:$B$127,0),MATCH(Q$7,'PLHIV Forecast'!$C$7:$W$7,0)),
INDEX('PLHIV Forecast'!$C$8:$W$127,MATCH($B9,'PLHIV Forecast'!$B$8:$B$127,0),MATCH(Q$7,'PLHIV Forecast'!$C$7:$W$7,0))&lt;&gt;0),
INDEX('PLHIV Forecast'!$C$8:$W$127,MATCH($B9,'PLHIV Forecast'!$B$8:$B$127,0),MATCH(Q$7,'PLHIV Forecast'!$C$7:$W$7,0)),
P9+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IF(Q$7&lt;=Baseline_Year,
INDEX('Number on ART'!$H$10:$AB$249,MATCH($B9&amp;"Adults",'Number on ART'!$F$10:$F$249,0),MATCH(Q$7,'Number on ART'!$H$9:$AB$9,0)),
IF(AND(P9+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Forecast'!$B$8:$B$127,0),MATCH(Q$7,'PLHIV Forecast'!$C$7:$W$7,0)),
INDEX('PLHIV Forecast'!$C$8:$W$127,MATCH($B9,'PLHIV Forecast'!$B$8:$B$127,0),MATCH(Q$7,'PLHIV Forecast'!$C$7:$W$7,0))&lt;&gt;0),
INDEX('PLHIV Forecast'!$C$8:$W$127,MATCH($B9,'PLHIV Forecast'!$B$8:$B$127,0),MATCH(Q$7,'PLHIV Forecast'!$C$7:$W$7,0)),
P9+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984.33333333333326</v>
      </c>
      <c r="R9" s="84">
        <f>IF(IF(R$7&lt;=Baseline_Year,
INDEX('Number on ART'!$H$10:$AB$249,MATCH($B9&amp;"Adults",'Number on ART'!$F$10:$F$249,0),MATCH(R$7,'Number on ART'!$H$9:$AB$9,0)),
IF(AND(Q9+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Forecast'!$B$8:$B$127,0),MATCH(R$7,'PLHIV Forecast'!$C$7:$W$7,0)),
INDEX('PLHIV Forecast'!$C$8:$W$127,MATCH($B9,'PLHIV Forecast'!$B$8:$B$127,0),MATCH(R$7,'PLHIV Forecast'!$C$7:$W$7,0))&lt;&gt;0),
INDEX('PLHIV Forecast'!$C$8:$W$127,MATCH($B9,'PLHIV Forecast'!$B$8:$B$127,0),MATCH(R$7,'PLHIV Forecast'!$C$7:$W$7,0)),
Q9+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IF(R$7&lt;=Baseline_Year,
INDEX('Number on ART'!$H$10:$AB$249,MATCH($B9&amp;"Adults",'Number on ART'!$F$10:$F$249,0),MATCH(R$7,'Number on ART'!$H$9:$AB$9,0)),
IF(AND(Q9+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Forecast'!$B$8:$B$127,0),MATCH(R$7,'PLHIV Forecast'!$C$7:$W$7,0)),
INDEX('PLHIV Forecast'!$C$8:$W$127,MATCH($B9,'PLHIV Forecast'!$B$8:$B$127,0),MATCH(R$7,'PLHIV Forecast'!$C$7:$W$7,0))&lt;&gt;0),
INDEX('PLHIV Forecast'!$C$8:$W$127,MATCH($B9,'PLHIV Forecast'!$B$8:$B$127,0),MATCH(R$7,'PLHIV Forecast'!$C$7:$W$7,0)),
Q9+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1062</v>
      </c>
      <c r="S9" s="84">
        <f>IF(IF(S$7&lt;=Baseline_Year,
INDEX('Number on ART'!$H$10:$AB$249,MATCH($B9&amp;"Adults",'Number on ART'!$F$10:$F$249,0),MATCH(S$7,'Number on ART'!$H$9:$AB$9,0)),
IF(AND(R9+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Forecast'!$B$8:$B$127,0),MATCH(S$7,'PLHIV Forecast'!$C$7:$W$7,0)),
INDEX('PLHIV Forecast'!$C$8:$W$127,MATCH($B9,'PLHIV Forecast'!$B$8:$B$127,0),MATCH(S$7,'PLHIV Forecast'!$C$7:$W$7,0))&lt;&gt;0),
INDEX('PLHIV Forecast'!$C$8:$W$127,MATCH($B9,'PLHIV Forecast'!$B$8:$B$127,0),MATCH(S$7,'PLHIV Forecast'!$C$7:$W$7,0)),
R9+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IF(S$7&lt;=Baseline_Year,
INDEX('Number on ART'!$H$10:$AB$249,MATCH($B9&amp;"Adults",'Number on ART'!$F$10:$F$249,0),MATCH(S$7,'Number on ART'!$H$9:$AB$9,0)),
IF(AND(R9+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Forecast'!$B$8:$B$127,0),MATCH(S$7,'PLHIV Forecast'!$C$7:$W$7,0)),
INDEX('PLHIV Forecast'!$C$8:$W$127,MATCH($B9,'PLHIV Forecast'!$B$8:$B$127,0),MATCH(S$7,'PLHIV Forecast'!$C$7:$W$7,0))&lt;&gt;0),
INDEX('PLHIV Forecast'!$C$8:$W$127,MATCH($B9,'PLHIV Forecast'!$B$8:$B$127,0),MATCH(S$7,'PLHIV Forecast'!$C$7:$W$7,0)),
R9+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1139.6666666666667</v>
      </c>
      <c r="T9" s="84">
        <f>IF(IF(T$7&lt;=Baseline_Year,
INDEX('Number on ART'!$H$10:$AB$249,MATCH($B9&amp;"Adults",'Number on ART'!$F$10:$F$249,0),MATCH(T$7,'Number on ART'!$H$9:$AB$9,0)),
IF(AND(S9+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Forecast'!$B$8:$B$127,0),MATCH(T$7,'PLHIV Forecast'!$C$7:$W$7,0)),
INDEX('PLHIV Forecast'!$C$8:$W$127,MATCH($B9,'PLHIV Forecast'!$B$8:$B$127,0),MATCH(T$7,'PLHIV Forecast'!$C$7:$W$7,0))&lt;&gt;0),
INDEX('PLHIV Forecast'!$C$8:$W$127,MATCH($B9,'PLHIV Forecast'!$B$8:$B$127,0),MATCH(T$7,'PLHIV Forecast'!$C$7:$W$7,0)),
S9+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IF(T$7&lt;=Baseline_Year,
INDEX('Number on ART'!$H$10:$AB$249,MATCH($B9&amp;"Adults",'Number on ART'!$F$10:$F$249,0),MATCH(T$7,'Number on ART'!$H$9:$AB$9,0)),
IF(AND(S9+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Forecast'!$B$8:$B$127,0),MATCH(T$7,'PLHIV Forecast'!$C$7:$W$7,0)),
INDEX('PLHIV Forecast'!$C$8:$W$127,MATCH($B9,'PLHIV Forecast'!$B$8:$B$127,0),MATCH(T$7,'PLHIV Forecast'!$C$7:$W$7,0))&lt;&gt;0),
INDEX('PLHIV Forecast'!$C$8:$W$127,MATCH($B9,'PLHIV Forecast'!$B$8:$B$127,0),MATCH(T$7,'PLHIV Forecast'!$C$7:$W$7,0)),
S9+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1217.3333333333335</v>
      </c>
      <c r="U9" s="84">
        <f>IF(IF(U$7&lt;=Baseline_Year,
INDEX('Number on ART'!$H$10:$AB$249,MATCH($B9&amp;"Adults",'Number on ART'!$F$10:$F$249,0),MATCH(U$7,'Number on ART'!$H$9:$AB$9,0)),
IF(AND(T9+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Forecast'!$B$8:$B$127,0),MATCH(U$7,'PLHIV Forecast'!$C$7:$W$7,0)),
INDEX('PLHIV Forecast'!$C$8:$W$127,MATCH($B9,'PLHIV Forecast'!$B$8:$B$127,0),MATCH(U$7,'PLHIV Forecast'!$C$7:$W$7,0))&lt;&gt;0),
INDEX('PLHIV Forecast'!$C$8:$W$127,MATCH($B9,'PLHIV Forecast'!$B$8:$B$127,0),MATCH(U$7,'PLHIV Forecast'!$C$7:$W$7,0)),
T9+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IF(U$7&lt;=Baseline_Year,
INDEX('Number on ART'!$H$10:$AB$249,MATCH($B9&amp;"Adults",'Number on ART'!$F$10:$F$249,0),MATCH(U$7,'Number on ART'!$H$9:$AB$9,0)),
IF(AND(T9+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Forecast'!$B$8:$B$127,0),MATCH(U$7,'PLHIV Forecast'!$C$7:$W$7,0)),
INDEX('PLHIV Forecast'!$C$8:$W$127,MATCH($B9,'PLHIV Forecast'!$B$8:$B$127,0),MATCH(U$7,'PLHIV Forecast'!$C$7:$W$7,0))&lt;&gt;0),
INDEX('PLHIV Forecast'!$C$8:$W$127,MATCH($B9,'PLHIV Forecast'!$B$8:$B$127,0),MATCH(U$7,'PLHIV Forecast'!$C$7:$W$7,0)),
T9+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1295.0000000000002</v>
      </c>
      <c r="V9" s="84">
        <f>IF(IF(V$7&lt;=Baseline_Year,
INDEX('Number on ART'!$H$10:$AB$249,MATCH($B9&amp;"Adults",'Number on ART'!$F$10:$F$249,0),MATCH(V$7,'Number on ART'!$H$9:$AB$9,0)),
IF(AND(U9+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Forecast'!$B$8:$B$127,0),MATCH(V$7,'PLHIV Forecast'!$C$7:$W$7,0)),
INDEX('PLHIV Forecast'!$C$8:$W$127,MATCH($B9,'PLHIV Forecast'!$B$8:$B$127,0),MATCH(V$7,'PLHIV Forecast'!$C$7:$W$7,0))&lt;&gt;0),
INDEX('PLHIV Forecast'!$C$8:$W$127,MATCH($B9,'PLHIV Forecast'!$B$8:$B$127,0),MATCH(V$7,'PLHIV Forecast'!$C$7:$W$7,0)),
U9+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IF(V$7&lt;=Baseline_Year,
INDEX('Number on ART'!$H$10:$AB$249,MATCH($B9&amp;"Adults",'Number on ART'!$F$10:$F$249,0),MATCH(V$7,'Number on ART'!$H$9:$AB$9,0)),
IF(AND(U9+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Forecast'!$B$8:$B$127,0),MATCH(V$7,'PLHIV Forecast'!$C$7:$W$7,0)),
INDEX('PLHIV Forecast'!$C$8:$W$127,MATCH($B9,'PLHIV Forecast'!$B$8:$B$127,0),MATCH(V$7,'PLHIV Forecast'!$C$7:$W$7,0))&lt;&gt;0),
INDEX('PLHIV Forecast'!$C$8:$W$127,MATCH($B9,'PLHIV Forecast'!$B$8:$B$127,0),MATCH(V$7,'PLHIV Forecast'!$C$7:$W$7,0)),
U9+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1372.666666666667</v>
      </c>
      <c r="W9" s="84">
        <f>IF(IF(W$7&lt;=Baseline_Year,
INDEX('Number on ART'!$H$10:$AB$249,MATCH($B9&amp;"Adults",'Number on ART'!$F$10:$F$249,0),MATCH(W$7,'Number on ART'!$H$9:$AB$9,0)),
IF(AND(V9+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Forecast'!$B$8:$B$127,0),MATCH(W$7,'PLHIV Forecast'!$C$7:$W$7,0)),
INDEX('PLHIV Forecast'!$C$8:$W$127,MATCH($B9,'PLHIV Forecast'!$B$8:$B$127,0),MATCH(W$7,'PLHIV Forecast'!$C$7:$W$7,0))&lt;&gt;0),
INDEX('PLHIV Forecast'!$C$8:$W$127,MATCH($B9,'PLHIV Forecast'!$B$8:$B$127,0),MATCH(W$7,'PLHIV Forecast'!$C$7:$W$7,0)),
V9+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)))&lt;0,
0,
IF(W$7&lt;=Baseline_Year,
INDEX('Number on ART'!$H$10:$AB$249,MATCH($B9&amp;"Adults",'Number on ART'!$F$10:$F$249,0),MATCH(W$7,'Number on ART'!$H$9:$AB$9,0)),
IF(AND(V9+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)&gt;INDEX('PLHIV Forecast'!$C$8:$W$127,MATCH($B9,'PLHIV Forecast'!$B$8:$B$127,0),MATCH(W$7,'PLHIV Forecast'!$C$7:$W$7,0)),
INDEX('PLHIV Forecast'!$C$8:$W$127,MATCH($B9,'PLHIV Forecast'!$B$8:$B$127,0),MATCH(W$7,'PLHIV Forecast'!$C$7:$W$7,0))&lt;&gt;0),
INDEX('PLHIV Forecast'!$C$8:$W$127,MATCH($B9,'PLHIV Forecast'!$B$8:$B$127,0),MATCH(W$7,'PLHIV Forecast'!$C$7:$W$7,0)),
V9+
AVERAGE((INDEX($C$8:$W$127,MATCH($B9,$B$8:$B$127),MATCH(Baseline_Year,$C$7:$W$7,))-INDEX($C$8:$W$127,MATCH($B9,$B$8:$B$127),MATCH(Baseline_Year-1,$C$7:$W$7,))),
(INDEX($C$8:$W$127,MATCH($B9,$B$8:$B$127),MATCH(Baseline_Year-1,$C$7:$W$7,))-INDEX($C$8:$W$127,MATCH($B9,$B$8:$B$127),MATCH(Baseline_Year-2,$C$7:$W$7,))),
(INDEX($C$8:$W$127,MATCH($B9,$B$8:$B$127),MATCH(Baseline_Year-2,$C$7:$W$7,))-INDEX($C$8:$W$127,MATCH($B9,$B$8:$B$127),MATCH(Baseline_Year-3,$C$7:$W$7,)))
))))</f>
        <v>1450.3333333333337</v>
      </c>
      <c r="X9" s="9" t="str">
        <f>IF(SUM(C9:W9)&lt;&gt;0,
IF(P9='PLHIV Forecast'!P9,"# adults on ART capped by total PLHIV starting 2023",
IF(Q9='PLHIV Forecast'!Q9,"# adults on ART capped by total PLHIV starting 2024",
IF(R9='PLHIV Forecast'!R9,"# adults on ART capped by total PLHIV starting 2025",
IF(S9='PLHIV Forecast'!S9,"# adults on ART capped by total PLHIV starting 2026",
IF(T9='PLHIV Forecast'!T9,"# adults on ART capped by total PLHIV starting 2027",
IF(U9='PLHIV Forecast'!U9,"# adults on ART capped by total PLHIV starting 2028",
IF(V9='PLHIV Forecast'!V9,"# adults on ART capped by total PLHIV starting 2029",
IF(W9='PLHIV Forecast'!W9,"# adults on ART capped by total PLHIV starting 2030",
"")))))))),"")</f>
        <v/>
      </c>
      <c r="Z9" s="8"/>
      <c r="AB9" s="8"/>
    </row>
    <row r="10" spans="2:28" x14ac:dyDescent="0.35">
      <c r="B10" s="18" t="str">
        <f>Countries!B6</f>
        <v>Algeria</v>
      </c>
      <c r="C10" s="47">
        <f>IF(C$7&lt;='Algorithms &amp; Assumptions'!$C$3,INDEX('Number on ART'!$H$10:$AB$249,MATCH($B10&amp;"Adults",'Number on ART'!$F$10:$F$249,0),MATCH(C$7,'Number on ART'!$H$9:$AB$9,0)),"Error")</f>
        <v>2115</v>
      </c>
      <c r="D10" s="47">
        <f>IF(D$7&lt;='Algorithms &amp; Assumptions'!$C$3,INDEX('Number on ART'!$H$10:$AB$249,MATCH($B10&amp;"Adults",'Number on ART'!$F$10:$F$249,0),MATCH(D$7,'Number on ART'!$H$9:$AB$9,0)),"Error")</f>
        <v>2480</v>
      </c>
      <c r="E10" s="47">
        <f>IF(E$7&lt;='Algorithms &amp; Assumptions'!$C$3,INDEX('Number on ART'!$H$10:$AB$249,MATCH($B10&amp;"Adults",'Number on ART'!$F$10:$F$249,0),MATCH(E$7,'Number on ART'!$H$9:$AB$9,0)),"Error")</f>
        <v>3134</v>
      </c>
      <c r="F10" s="47">
        <f>IF(F$7&lt;='Algorithms &amp; Assumptions'!$C$3,INDEX('Number on ART'!$H$10:$AB$249,MATCH($B10&amp;"Adults",'Number on ART'!$F$10:$F$249,0),MATCH(F$7,'Number on ART'!$H$9:$AB$9,0)),"Error")</f>
        <v>4205</v>
      </c>
      <c r="G10" s="84">
        <f>IF(IF(G$7&lt;=Baseline_Year,
INDEX('Number on ART'!$H$10:$AB$249,MATCH($B10&amp;"Adults",'Number on ART'!$F$10:$F$249,0),MATCH(G$7,'Number on ART'!$H$9:$AB$9,0)),
IF(AND(F10+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Forecast'!$B$8:$B$127,0),MATCH(G$7,'PLHIV Forecast'!$C$7:$W$7,0)),
INDEX('PLHIV Forecast'!$C$8:$W$127,MATCH($B10,'PLHIV Forecast'!$B$8:$B$127,0),MATCH(G$7,'PLHIV Forecast'!$C$7:$W$7,0))&lt;&gt;0),
INDEX('PLHIV Forecast'!$C$8:$W$127,MATCH($B10,'PLHIV Forecast'!$B$8:$B$127,0),MATCH(G$7,'PLHIV Forecast'!$C$7:$W$7,0)),
F10+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IF(G$7&lt;=Baseline_Year,
INDEX('Number on ART'!$H$10:$AB$249,MATCH($B10&amp;"Adults",'Number on ART'!$F$10:$F$249,0),MATCH(G$7,'Number on ART'!$H$9:$AB$9,0)),
IF(AND(F10+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Forecast'!$B$8:$B$127,0),MATCH(G$7,'PLHIV Forecast'!$C$7:$W$7,0)),
INDEX('PLHIV Forecast'!$C$8:$W$127,MATCH($B10,'PLHIV Forecast'!$B$8:$B$127,0),MATCH(G$7,'PLHIV Forecast'!$C$7:$W$7,0))&lt;&gt;0),
INDEX('PLHIV Forecast'!$C$8:$W$127,MATCH($B10,'PLHIV Forecast'!$B$8:$B$127,0),MATCH(G$7,'PLHIV Forecast'!$C$7:$W$7,0)),
F10+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5509</v>
      </c>
      <c r="H10" s="84">
        <f>IF(IF(H$7&lt;=Baseline_Year,
INDEX('Number on ART'!$H$10:$AB$249,MATCH($B10&amp;"Adults",'Number on ART'!$F$10:$F$249,0),MATCH(H$7,'Number on ART'!$H$9:$AB$9,0)),
IF(AND(G10+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Forecast'!$B$8:$B$127,0),MATCH(H$7,'PLHIV Forecast'!$C$7:$W$7,0)),
INDEX('PLHIV Forecast'!$C$8:$W$127,MATCH($B10,'PLHIV Forecast'!$B$8:$B$127,0),MATCH(H$7,'PLHIV Forecast'!$C$7:$W$7,0))&lt;&gt;0),
INDEX('PLHIV Forecast'!$C$8:$W$127,MATCH($B10,'PLHIV Forecast'!$B$8:$B$127,0),MATCH(H$7,'PLHIV Forecast'!$C$7:$W$7,0)),
G10+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IF(H$7&lt;=Baseline_Year,
INDEX('Number on ART'!$H$10:$AB$249,MATCH($B10&amp;"Adults",'Number on ART'!$F$10:$F$249,0),MATCH(H$7,'Number on ART'!$H$9:$AB$9,0)),
IF(AND(G10+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Forecast'!$B$8:$B$127,0),MATCH(H$7,'PLHIV Forecast'!$C$7:$W$7,0)),
INDEX('PLHIV Forecast'!$C$8:$W$127,MATCH($B10,'PLHIV Forecast'!$B$8:$B$127,0),MATCH(H$7,'PLHIV Forecast'!$C$7:$W$7,0))&lt;&gt;0),
INDEX('PLHIV Forecast'!$C$8:$W$127,MATCH($B10,'PLHIV Forecast'!$B$8:$B$127,0),MATCH(H$7,'PLHIV Forecast'!$C$7:$W$7,0)),
G10+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7136</v>
      </c>
      <c r="I10" s="84">
        <f>IF(IF(I$7&lt;=Baseline_Year,
INDEX('Number on ART'!$H$10:$AB$249,MATCH($B10&amp;"Adults",'Number on ART'!$F$10:$F$249,0),MATCH(I$7,'Number on ART'!$H$9:$AB$9,0)),
IF(AND(H10+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Forecast'!$B$8:$B$127,0),MATCH(I$7,'PLHIV Forecast'!$C$7:$W$7,0)),
INDEX('PLHIV Forecast'!$C$8:$W$127,MATCH($B10,'PLHIV Forecast'!$B$8:$B$127,0),MATCH(I$7,'PLHIV Forecast'!$C$7:$W$7,0))&lt;&gt;0),
INDEX('PLHIV Forecast'!$C$8:$W$127,MATCH($B10,'PLHIV Forecast'!$B$8:$B$127,0),MATCH(I$7,'PLHIV Forecast'!$C$7:$W$7,0)),
H10+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IF(I$7&lt;=Baseline_Year,
INDEX('Number on ART'!$H$10:$AB$249,MATCH($B10&amp;"Adults",'Number on ART'!$F$10:$F$249,0),MATCH(I$7,'Number on ART'!$H$9:$AB$9,0)),
IF(AND(H10+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Forecast'!$B$8:$B$127,0),MATCH(I$7,'PLHIV Forecast'!$C$7:$W$7,0)),
INDEX('PLHIV Forecast'!$C$8:$W$127,MATCH($B10,'PLHIV Forecast'!$B$8:$B$127,0),MATCH(I$7,'PLHIV Forecast'!$C$7:$W$7,0))&lt;&gt;0),
INDEX('PLHIV Forecast'!$C$8:$W$127,MATCH($B10,'PLHIV Forecast'!$B$8:$B$127,0),MATCH(I$7,'PLHIV Forecast'!$C$7:$W$7,0)),
H10+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8908</v>
      </c>
      <c r="J10" s="84">
        <f>IF(IF(J$7&lt;=Baseline_Year,
INDEX('Number on ART'!$H$10:$AB$249,MATCH($B10&amp;"Adults",'Number on ART'!$F$10:$F$249,0),MATCH(J$7,'Number on ART'!$H$9:$AB$9,0)),
IF(AND(I10+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Forecast'!$B$8:$B$127,0),MATCH(J$7,'PLHIV Forecast'!$C$7:$W$7,0)),
INDEX('PLHIV Forecast'!$C$8:$W$127,MATCH($B10,'PLHIV Forecast'!$B$8:$B$127,0),MATCH(J$7,'PLHIV Forecast'!$C$7:$W$7,0))&lt;&gt;0),
INDEX('PLHIV Forecast'!$C$8:$W$127,MATCH($B10,'PLHIV Forecast'!$B$8:$B$127,0),MATCH(J$7,'PLHIV Forecast'!$C$7:$W$7,0)),
I10+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IF(J$7&lt;=Baseline_Year,
INDEX('Number on ART'!$H$10:$AB$249,MATCH($B10&amp;"Adults",'Number on ART'!$F$10:$F$249,0),MATCH(J$7,'Number on ART'!$H$9:$AB$9,0)),
IF(AND(I10+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Forecast'!$B$8:$B$127,0),MATCH(J$7,'PLHIV Forecast'!$C$7:$W$7,0)),
INDEX('PLHIV Forecast'!$C$8:$W$127,MATCH($B10,'PLHIV Forecast'!$B$8:$B$127,0),MATCH(J$7,'PLHIV Forecast'!$C$7:$W$7,0))&lt;&gt;0),
INDEX('PLHIV Forecast'!$C$8:$W$127,MATCH($B10,'PLHIV Forecast'!$B$8:$B$127,0),MATCH(J$7,'PLHIV Forecast'!$C$7:$W$7,0)),
I10+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10346</v>
      </c>
      <c r="K10" s="84">
        <f>IF(IF(K$7&lt;=Baseline_Year,
INDEX('Number on ART'!$H$10:$AB$249,MATCH($B10&amp;"Adults",'Number on ART'!$F$10:$F$249,0),MATCH(K$7,'Number on ART'!$H$9:$AB$9,0)),
IF(AND(J10+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Forecast'!$B$8:$B$127,0),MATCH(K$7,'PLHIV Forecast'!$C$7:$W$7,0)),
INDEX('PLHIV Forecast'!$C$8:$W$127,MATCH($B10,'PLHIV Forecast'!$B$8:$B$127,0),MATCH(K$7,'PLHIV Forecast'!$C$7:$W$7,0))&lt;&gt;0),
INDEX('PLHIV Forecast'!$C$8:$W$127,MATCH($B10,'PLHIV Forecast'!$B$8:$B$127,0),MATCH(K$7,'PLHIV Forecast'!$C$7:$W$7,0)),
J10+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IF(K$7&lt;=Baseline_Year,
INDEX('Number on ART'!$H$10:$AB$249,MATCH($B10&amp;"Adults",'Number on ART'!$F$10:$F$249,0),MATCH(K$7,'Number on ART'!$H$9:$AB$9,0)),
IF(AND(J10+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Forecast'!$B$8:$B$127,0),MATCH(K$7,'PLHIV Forecast'!$C$7:$W$7,0)),
INDEX('PLHIV Forecast'!$C$8:$W$127,MATCH($B10,'PLHIV Forecast'!$B$8:$B$127,0),MATCH(K$7,'PLHIV Forecast'!$C$7:$W$7,0))&lt;&gt;0),
INDEX('PLHIV Forecast'!$C$8:$W$127,MATCH($B10,'PLHIV Forecast'!$B$8:$B$127,0),MATCH(K$7,'PLHIV Forecast'!$C$7:$W$7,0)),
J10+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11986</v>
      </c>
      <c r="L10" s="84">
        <f>IF(IF(L$7&lt;=Baseline_Year,
INDEX('Number on ART'!$H$10:$AB$249,MATCH($B10&amp;"Adults",'Number on ART'!$F$10:$F$249,0),MATCH(L$7,'Number on ART'!$H$9:$AB$9,0)),
IF(AND(K10+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Forecast'!$B$8:$B$127,0),MATCH(L$7,'PLHIV Forecast'!$C$7:$W$7,0)),
INDEX('PLHIV Forecast'!$C$8:$W$127,MATCH($B10,'PLHIV Forecast'!$B$8:$B$127,0),MATCH(L$7,'PLHIV Forecast'!$C$7:$W$7,0))&lt;&gt;0),
INDEX('PLHIV Forecast'!$C$8:$W$127,MATCH($B10,'PLHIV Forecast'!$B$8:$B$127,0),MATCH(L$7,'PLHIV Forecast'!$C$7:$W$7,0)),
K10+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IF(L$7&lt;=Baseline_Year,
INDEX('Number on ART'!$H$10:$AB$249,MATCH($B10&amp;"Adults",'Number on ART'!$F$10:$F$249,0),MATCH(L$7,'Number on ART'!$H$9:$AB$9,0)),
IF(AND(K10+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Forecast'!$B$8:$B$127,0),MATCH(L$7,'PLHIV Forecast'!$C$7:$W$7,0)),
INDEX('PLHIV Forecast'!$C$8:$W$127,MATCH($B10,'PLHIV Forecast'!$B$8:$B$127,0),MATCH(L$7,'PLHIV Forecast'!$C$7:$W$7,0))&lt;&gt;0),
INDEX('PLHIV Forecast'!$C$8:$W$127,MATCH($B10,'PLHIV Forecast'!$B$8:$B$127,0),MATCH(L$7,'PLHIV Forecast'!$C$7:$W$7,0)),
K10+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13498</v>
      </c>
      <c r="M10" s="84">
        <f>IF(IF(M$7&lt;=Baseline_Year,
INDEX('Number on ART'!$H$10:$AB$249,MATCH($B10&amp;"Adults",'Number on ART'!$F$10:$F$249,0),MATCH(M$7,'Number on ART'!$H$9:$AB$9,0)),
IF(AND(L10+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Forecast'!$B$8:$B$127,0),MATCH(M$7,'PLHIV Forecast'!$C$7:$W$7,0)),
INDEX('PLHIV Forecast'!$C$8:$W$127,MATCH($B10,'PLHIV Forecast'!$B$8:$B$127,0),MATCH(M$7,'PLHIV Forecast'!$C$7:$W$7,0))&lt;&gt;0),
INDEX('PLHIV Forecast'!$C$8:$W$127,MATCH($B10,'PLHIV Forecast'!$B$8:$B$127,0),MATCH(M$7,'PLHIV Forecast'!$C$7:$W$7,0)),
L10+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IF(M$7&lt;=Baseline_Year,
INDEX('Number on ART'!$H$10:$AB$249,MATCH($B10&amp;"Adults",'Number on ART'!$F$10:$F$249,0),MATCH(M$7,'Number on ART'!$H$9:$AB$9,0)),
IF(AND(L10+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Forecast'!$B$8:$B$127,0),MATCH(M$7,'PLHIV Forecast'!$C$7:$W$7,0)),
INDEX('PLHIV Forecast'!$C$8:$W$127,MATCH($B10,'PLHIV Forecast'!$B$8:$B$127,0),MATCH(M$7,'PLHIV Forecast'!$C$7:$W$7,0))&lt;&gt;0),
INDEX('PLHIV Forecast'!$C$8:$W$127,MATCH($B10,'PLHIV Forecast'!$B$8:$B$127,0),MATCH(M$7,'PLHIV Forecast'!$C$7:$W$7,0)),
L10+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14576</v>
      </c>
      <c r="N10" s="84">
        <f>IF(IF(N$7&lt;=Baseline_Year,
INDEX('Number on ART'!$H$10:$AB$249,MATCH($B10&amp;"Adults",'Number on ART'!$F$10:$F$249,0),MATCH(N$7,'Number on ART'!$H$9:$AB$9,0)),
IF(AND(M10+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Forecast'!$B$8:$B$127,0),MATCH(N$7,'PLHIV Forecast'!$C$7:$W$7,0)),
INDEX('PLHIV Forecast'!$C$8:$W$127,MATCH($B10,'PLHIV Forecast'!$B$8:$B$127,0),MATCH(N$7,'PLHIV Forecast'!$C$7:$W$7,0))&lt;&gt;0),
INDEX('PLHIV Forecast'!$C$8:$W$127,MATCH($B10,'PLHIV Forecast'!$B$8:$B$127,0),MATCH(N$7,'PLHIV Forecast'!$C$7:$W$7,0)),
M10+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IF(N$7&lt;=Baseline_Year,
INDEX('Number on ART'!$H$10:$AB$249,MATCH($B10&amp;"Adults",'Number on ART'!$F$10:$F$249,0),MATCH(N$7,'Number on ART'!$H$9:$AB$9,0)),
IF(AND(M10+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Forecast'!$B$8:$B$127,0),MATCH(N$7,'PLHIV Forecast'!$C$7:$W$7,0)),
INDEX('PLHIV Forecast'!$C$8:$W$127,MATCH($B10,'PLHIV Forecast'!$B$8:$B$127,0),MATCH(N$7,'PLHIV Forecast'!$C$7:$W$7,0))&lt;&gt;0),
INDEX('PLHIV Forecast'!$C$8:$W$127,MATCH($B10,'PLHIV Forecast'!$B$8:$B$127,0),MATCH(N$7,'PLHIV Forecast'!$C$7:$W$7,0)),
M10+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16190</v>
      </c>
      <c r="O10" s="84">
        <f>IF(IF(O$7&lt;=Baseline_Year,
INDEX('Number on ART'!$H$10:$AB$249,MATCH($B10&amp;"Adults",'Number on ART'!$F$10:$F$249,0),MATCH(O$7,'Number on ART'!$H$9:$AB$9,0)),
IF(AND(N10+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Forecast'!$B$8:$B$127,0),MATCH(O$7,'PLHIV Forecast'!$C$7:$W$7,0)),
INDEX('PLHIV Forecast'!$C$8:$W$127,MATCH($B10,'PLHIV Forecast'!$B$8:$B$127,0),MATCH(O$7,'PLHIV Forecast'!$C$7:$W$7,0))&lt;&gt;0),
INDEX('PLHIV Forecast'!$C$8:$W$127,MATCH($B10,'PLHIV Forecast'!$B$8:$B$127,0),MATCH(O$7,'PLHIV Forecast'!$C$7:$W$7,0)),
N10+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IF(O$7&lt;=Baseline_Year,
INDEX('Number on ART'!$H$10:$AB$249,MATCH($B10&amp;"Adults",'Number on ART'!$F$10:$F$249,0),MATCH(O$7,'Number on ART'!$H$9:$AB$9,0)),
IF(AND(N10+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Forecast'!$B$8:$B$127,0),MATCH(O$7,'PLHIV Forecast'!$C$7:$W$7,0)),
INDEX('PLHIV Forecast'!$C$8:$W$127,MATCH($B10,'PLHIV Forecast'!$B$8:$B$127,0),MATCH(O$7,'PLHIV Forecast'!$C$7:$W$7,0))&lt;&gt;0),
INDEX('PLHIV Forecast'!$C$8:$W$127,MATCH($B10,'PLHIV Forecast'!$B$8:$B$127,0),MATCH(O$7,'PLHIV Forecast'!$C$7:$W$7,0)),
N10+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16474</v>
      </c>
      <c r="P10" s="84">
        <f>IF(IF(P$7&lt;=Baseline_Year,
INDEX('Number on ART'!$H$10:$AB$249,MATCH($B10&amp;"Adults",'Number on ART'!$F$10:$F$249,0),MATCH(P$7,'Number on ART'!$H$9:$AB$9,0)),
IF(AND(O10+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Forecast'!$B$8:$B$127,0),MATCH(P$7,'PLHIV Forecast'!$C$7:$W$7,0)),
INDEX('PLHIV Forecast'!$C$8:$W$127,MATCH($B10,'PLHIV Forecast'!$B$8:$B$127,0),MATCH(P$7,'PLHIV Forecast'!$C$7:$W$7,0))&lt;&gt;0),
INDEX('PLHIV Forecast'!$C$8:$W$127,MATCH($B10,'PLHIV Forecast'!$B$8:$B$127,0),MATCH(P$7,'PLHIV Forecast'!$C$7:$W$7,0)),
O10+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IF(P$7&lt;=Baseline_Year,
INDEX('Number on ART'!$H$10:$AB$249,MATCH($B10&amp;"Adults",'Number on ART'!$F$10:$F$249,0),MATCH(P$7,'Number on ART'!$H$9:$AB$9,0)),
IF(AND(O10+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Forecast'!$B$8:$B$127,0),MATCH(P$7,'PLHIV Forecast'!$C$7:$W$7,0)),
INDEX('PLHIV Forecast'!$C$8:$W$127,MATCH($B10,'PLHIV Forecast'!$B$8:$B$127,0),MATCH(P$7,'PLHIV Forecast'!$C$7:$W$7,0))&lt;&gt;0),
INDEX('PLHIV Forecast'!$C$8:$W$127,MATCH($B10,'PLHIV Forecast'!$B$8:$B$127,0),MATCH(P$7,'PLHIV Forecast'!$C$7:$W$7,0)),
O10+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17466</v>
      </c>
      <c r="Q10" s="84">
        <f>IF(IF(Q$7&lt;=Baseline_Year,
INDEX('Number on ART'!$H$10:$AB$249,MATCH($B10&amp;"Adults",'Number on ART'!$F$10:$F$249,0),MATCH(Q$7,'Number on ART'!$H$9:$AB$9,0)),
IF(AND(P10+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Forecast'!$B$8:$B$127,0),MATCH(Q$7,'PLHIV Forecast'!$C$7:$W$7,0)),
INDEX('PLHIV Forecast'!$C$8:$W$127,MATCH($B10,'PLHIV Forecast'!$B$8:$B$127,0),MATCH(Q$7,'PLHIV Forecast'!$C$7:$W$7,0))&lt;&gt;0),
INDEX('PLHIV Forecast'!$C$8:$W$127,MATCH($B10,'PLHIV Forecast'!$B$8:$B$127,0),MATCH(Q$7,'PLHIV Forecast'!$C$7:$W$7,0)),
P10+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IF(Q$7&lt;=Baseline_Year,
INDEX('Number on ART'!$H$10:$AB$249,MATCH($B10&amp;"Adults",'Number on ART'!$F$10:$F$249,0),MATCH(Q$7,'Number on ART'!$H$9:$AB$9,0)),
IF(AND(P10+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Forecast'!$B$8:$B$127,0),MATCH(Q$7,'PLHIV Forecast'!$C$7:$W$7,0)),
INDEX('PLHIV Forecast'!$C$8:$W$127,MATCH($B10,'PLHIV Forecast'!$B$8:$B$127,0),MATCH(Q$7,'PLHIV Forecast'!$C$7:$W$7,0))&lt;&gt;0),
INDEX('PLHIV Forecast'!$C$8:$W$127,MATCH($B10,'PLHIV Forecast'!$B$8:$B$127,0),MATCH(Q$7,'PLHIV Forecast'!$C$7:$W$7,0)),
P10+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18458</v>
      </c>
      <c r="R10" s="84">
        <f>IF(IF(R$7&lt;=Baseline_Year,
INDEX('Number on ART'!$H$10:$AB$249,MATCH($B10&amp;"Adults",'Number on ART'!$F$10:$F$249,0),MATCH(R$7,'Number on ART'!$H$9:$AB$9,0)),
IF(AND(Q10+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Forecast'!$B$8:$B$127,0),MATCH(R$7,'PLHIV Forecast'!$C$7:$W$7,0)),
INDEX('PLHIV Forecast'!$C$8:$W$127,MATCH($B10,'PLHIV Forecast'!$B$8:$B$127,0),MATCH(R$7,'PLHIV Forecast'!$C$7:$W$7,0))&lt;&gt;0),
INDEX('PLHIV Forecast'!$C$8:$W$127,MATCH($B10,'PLHIV Forecast'!$B$8:$B$127,0),MATCH(R$7,'PLHIV Forecast'!$C$7:$W$7,0)),
Q10+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IF(R$7&lt;=Baseline_Year,
INDEX('Number on ART'!$H$10:$AB$249,MATCH($B10&amp;"Adults",'Number on ART'!$F$10:$F$249,0),MATCH(R$7,'Number on ART'!$H$9:$AB$9,0)),
IF(AND(Q10+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Forecast'!$B$8:$B$127,0),MATCH(R$7,'PLHIV Forecast'!$C$7:$W$7,0)),
INDEX('PLHIV Forecast'!$C$8:$W$127,MATCH($B10,'PLHIV Forecast'!$B$8:$B$127,0),MATCH(R$7,'PLHIV Forecast'!$C$7:$W$7,0))&lt;&gt;0),
INDEX('PLHIV Forecast'!$C$8:$W$127,MATCH($B10,'PLHIV Forecast'!$B$8:$B$127,0),MATCH(R$7,'PLHIV Forecast'!$C$7:$W$7,0)),
Q10+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19450</v>
      </c>
      <c r="S10" s="84">
        <f>IF(IF(S$7&lt;=Baseline_Year,
INDEX('Number on ART'!$H$10:$AB$249,MATCH($B10&amp;"Adults",'Number on ART'!$F$10:$F$249,0),MATCH(S$7,'Number on ART'!$H$9:$AB$9,0)),
IF(AND(R10+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Forecast'!$B$8:$B$127,0),MATCH(S$7,'PLHIV Forecast'!$C$7:$W$7,0)),
INDEX('PLHIV Forecast'!$C$8:$W$127,MATCH($B10,'PLHIV Forecast'!$B$8:$B$127,0),MATCH(S$7,'PLHIV Forecast'!$C$7:$W$7,0))&lt;&gt;0),
INDEX('PLHIV Forecast'!$C$8:$W$127,MATCH($B10,'PLHIV Forecast'!$B$8:$B$127,0),MATCH(S$7,'PLHIV Forecast'!$C$7:$W$7,0)),
R10+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IF(S$7&lt;=Baseline_Year,
INDEX('Number on ART'!$H$10:$AB$249,MATCH($B10&amp;"Adults",'Number on ART'!$F$10:$F$249,0),MATCH(S$7,'Number on ART'!$H$9:$AB$9,0)),
IF(AND(R10+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Forecast'!$B$8:$B$127,0),MATCH(S$7,'PLHIV Forecast'!$C$7:$W$7,0)),
INDEX('PLHIV Forecast'!$C$8:$W$127,MATCH($B10,'PLHIV Forecast'!$B$8:$B$127,0),MATCH(S$7,'PLHIV Forecast'!$C$7:$W$7,0))&lt;&gt;0),
INDEX('PLHIV Forecast'!$C$8:$W$127,MATCH($B10,'PLHIV Forecast'!$B$8:$B$127,0),MATCH(S$7,'PLHIV Forecast'!$C$7:$W$7,0)),
R10+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20442</v>
      </c>
      <c r="T10" s="84">
        <f>IF(IF(T$7&lt;=Baseline_Year,
INDEX('Number on ART'!$H$10:$AB$249,MATCH($B10&amp;"Adults",'Number on ART'!$F$10:$F$249,0),MATCH(T$7,'Number on ART'!$H$9:$AB$9,0)),
IF(AND(S10+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Forecast'!$B$8:$B$127,0),MATCH(T$7,'PLHIV Forecast'!$C$7:$W$7,0)),
INDEX('PLHIV Forecast'!$C$8:$W$127,MATCH($B10,'PLHIV Forecast'!$B$8:$B$127,0),MATCH(T$7,'PLHIV Forecast'!$C$7:$W$7,0))&lt;&gt;0),
INDEX('PLHIV Forecast'!$C$8:$W$127,MATCH($B10,'PLHIV Forecast'!$B$8:$B$127,0),MATCH(T$7,'PLHIV Forecast'!$C$7:$W$7,0)),
S10+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IF(T$7&lt;=Baseline_Year,
INDEX('Number on ART'!$H$10:$AB$249,MATCH($B10&amp;"Adults",'Number on ART'!$F$10:$F$249,0),MATCH(T$7,'Number on ART'!$H$9:$AB$9,0)),
IF(AND(S10+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Forecast'!$B$8:$B$127,0),MATCH(T$7,'PLHIV Forecast'!$C$7:$W$7,0)),
INDEX('PLHIV Forecast'!$C$8:$W$127,MATCH($B10,'PLHIV Forecast'!$B$8:$B$127,0),MATCH(T$7,'PLHIV Forecast'!$C$7:$W$7,0))&lt;&gt;0),
INDEX('PLHIV Forecast'!$C$8:$W$127,MATCH($B10,'PLHIV Forecast'!$B$8:$B$127,0),MATCH(T$7,'PLHIV Forecast'!$C$7:$W$7,0)),
S10+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21434</v>
      </c>
      <c r="U10" s="84">
        <f>IF(IF(U$7&lt;=Baseline_Year,
INDEX('Number on ART'!$H$10:$AB$249,MATCH($B10&amp;"Adults",'Number on ART'!$F$10:$F$249,0),MATCH(U$7,'Number on ART'!$H$9:$AB$9,0)),
IF(AND(T10+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Forecast'!$B$8:$B$127,0),MATCH(U$7,'PLHIV Forecast'!$C$7:$W$7,0)),
INDEX('PLHIV Forecast'!$C$8:$W$127,MATCH($B10,'PLHIV Forecast'!$B$8:$B$127,0),MATCH(U$7,'PLHIV Forecast'!$C$7:$W$7,0))&lt;&gt;0),
INDEX('PLHIV Forecast'!$C$8:$W$127,MATCH($B10,'PLHIV Forecast'!$B$8:$B$127,0),MATCH(U$7,'PLHIV Forecast'!$C$7:$W$7,0)),
T10+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IF(U$7&lt;=Baseline_Year,
INDEX('Number on ART'!$H$10:$AB$249,MATCH($B10&amp;"Adults",'Number on ART'!$F$10:$F$249,0),MATCH(U$7,'Number on ART'!$H$9:$AB$9,0)),
IF(AND(T10+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Forecast'!$B$8:$B$127,0),MATCH(U$7,'PLHIV Forecast'!$C$7:$W$7,0)),
INDEX('PLHIV Forecast'!$C$8:$W$127,MATCH($B10,'PLHIV Forecast'!$B$8:$B$127,0),MATCH(U$7,'PLHIV Forecast'!$C$7:$W$7,0))&lt;&gt;0),
INDEX('PLHIV Forecast'!$C$8:$W$127,MATCH($B10,'PLHIV Forecast'!$B$8:$B$127,0),MATCH(U$7,'PLHIV Forecast'!$C$7:$W$7,0)),
T10+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22426</v>
      </c>
      <c r="V10" s="84">
        <f>IF(IF(V$7&lt;=Baseline_Year,
INDEX('Number on ART'!$H$10:$AB$249,MATCH($B10&amp;"Adults",'Number on ART'!$F$10:$F$249,0),MATCH(V$7,'Number on ART'!$H$9:$AB$9,0)),
IF(AND(U10+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Forecast'!$B$8:$B$127,0),MATCH(V$7,'PLHIV Forecast'!$C$7:$W$7,0)),
INDEX('PLHIV Forecast'!$C$8:$W$127,MATCH($B10,'PLHIV Forecast'!$B$8:$B$127,0),MATCH(V$7,'PLHIV Forecast'!$C$7:$W$7,0))&lt;&gt;0),
INDEX('PLHIV Forecast'!$C$8:$W$127,MATCH($B10,'PLHIV Forecast'!$B$8:$B$127,0),MATCH(V$7,'PLHIV Forecast'!$C$7:$W$7,0)),
U10+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IF(V$7&lt;=Baseline_Year,
INDEX('Number on ART'!$H$10:$AB$249,MATCH($B10&amp;"Adults",'Number on ART'!$F$10:$F$249,0),MATCH(V$7,'Number on ART'!$H$9:$AB$9,0)),
IF(AND(U10+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Forecast'!$B$8:$B$127,0),MATCH(V$7,'PLHIV Forecast'!$C$7:$W$7,0)),
INDEX('PLHIV Forecast'!$C$8:$W$127,MATCH($B10,'PLHIV Forecast'!$B$8:$B$127,0),MATCH(V$7,'PLHIV Forecast'!$C$7:$W$7,0))&lt;&gt;0),
INDEX('PLHIV Forecast'!$C$8:$W$127,MATCH($B10,'PLHIV Forecast'!$B$8:$B$127,0),MATCH(V$7,'PLHIV Forecast'!$C$7:$W$7,0)),
U10+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23418</v>
      </c>
      <c r="W10" s="84">
        <f>IF(IF(W$7&lt;=Baseline_Year,
INDEX('Number on ART'!$H$10:$AB$249,MATCH($B10&amp;"Adults",'Number on ART'!$F$10:$F$249,0),MATCH(W$7,'Number on ART'!$H$9:$AB$9,0)),
IF(AND(V10+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Forecast'!$B$8:$B$127,0),MATCH(W$7,'PLHIV Forecast'!$C$7:$W$7,0)),
INDEX('PLHIV Forecast'!$C$8:$W$127,MATCH($B10,'PLHIV Forecast'!$B$8:$B$127,0),MATCH(W$7,'PLHIV Forecast'!$C$7:$W$7,0))&lt;&gt;0),
INDEX('PLHIV Forecast'!$C$8:$W$127,MATCH($B10,'PLHIV Forecast'!$B$8:$B$127,0),MATCH(W$7,'PLHIV Forecast'!$C$7:$W$7,0)),
V10+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)))&lt;0,
0,
IF(W$7&lt;=Baseline_Year,
INDEX('Number on ART'!$H$10:$AB$249,MATCH($B10&amp;"Adults",'Number on ART'!$F$10:$F$249,0),MATCH(W$7,'Number on ART'!$H$9:$AB$9,0)),
IF(AND(V10+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)&gt;INDEX('PLHIV Forecast'!$C$8:$W$127,MATCH($B10,'PLHIV Forecast'!$B$8:$B$127,0),MATCH(W$7,'PLHIV Forecast'!$C$7:$W$7,0)),
INDEX('PLHIV Forecast'!$C$8:$W$127,MATCH($B10,'PLHIV Forecast'!$B$8:$B$127,0),MATCH(W$7,'PLHIV Forecast'!$C$7:$W$7,0))&lt;&gt;0),
INDEX('PLHIV Forecast'!$C$8:$W$127,MATCH($B10,'PLHIV Forecast'!$B$8:$B$127,0),MATCH(W$7,'PLHIV Forecast'!$C$7:$W$7,0)),
V10+
AVERAGE((INDEX($C$8:$W$127,MATCH($B10,$B$8:$B$127),MATCH(Baseline_Year,$C$7:$W$7,))-INDEX($C$8:$W$127,MATCH($B10,$B$8:$B$127),MATCH(Baseline_Year-1,$C$7:$W$7,))),
(INDEX($C$8:$W$127,MATCH($B10,$B$8:$B$127),MATCH(Baseline_Year-1,$C$7:$W$7,))-INDEX($C$8:$W$127,MATCH($B10,$B$8:$B$127),MATCH(Baseline_Year-2,$C$7:$W$7,))),
(INDEX($C$8:$W$127,MATCH($B10,$B$8:$B$127),MATCH(Baseline_Year-2,$C$7:$W$7,))-INDEX($C$8:$W$127,MATCH($B10,$B$8:$B$127),MATCH(Baseline_Year-3,$C$7:$W$7,)))
))))</f>
        <v>24410</v>
      </c>
      <c r="X10" s="9" t="str">
        <f>IF(SUM(C10:W10)&lt;&gt;0,
IF(P10='PLHIV Forecast'!P10,"# adults on ART capped by total PLHIV starting 2023",
IF(Q10='PLHIV Forecast'!Q10,"# adults on ART capped by total PLHIV starting 2024",
IF(R10='PLHIV Forecast'!R10,"# adults on ART capped by total PLHIV starting 2025",
IF(S10='PLHIV Forecast'!S10,"# adults on ART capped by total PLHIV starting 2026",
IF(T10='PLHIV Forecast'!T10,"# adults on ART capped by total PLHIV starting 2027",
IF(U10='PLHIV Forecast'!U10,"# adults on ART capped by total PLHIV starting 2028",
IF(V10='PLHIV Forecast'!V10,"# adults on ART capped by total PLHIV starting 2029",
IF(W10='PLHIV Forecast'!W10,"# adults on ART capped by total PLHIV starting 2030",
"")))))))),"")</f>
        <v/>
      </c>
      <c r="Z10" s="8"/>
      <c r="AB10" s="8"/>
    </row>
    <row r="11" spans="2:28" x14ac:dyDescent="0.35">
      <c r="B11" s="18" t="str">
        <f>Countries!B7</f>
        <v>Angola</v>
      </c>
      <c r="C11" s="47">
        <f>IF(C$7&lt;='Algorithms &amp; Assumptions'!$C$3,INDEX('Number on ART'!$H$10:$AB$249,MATCH($B11&amp;"Adults",'Number on ART'!$F$10:$F$249,0),MATCH(C$7,'Number on ART'!$H$9:$AB$9,0)),"Error")</f>
        <v>20573</v>
      </c>
      <c r="D11" s="47">
        <f>IF(D$7&lt;='Algorithms &amp; Assumptions'!$C$3,INDEX('Number on ART'!$H$10:$AB$249,MATCH($B11&amp;"Adults",'Number on ART'!$F$10:$F$249,0),MATCH(D$7,'Number on ART'!$H$9:$AB$9,0)),"Error")</f>
        <v>24779</v>
      </c>
      <c r="E11" s="47">
        <f>IF(E$7&lt;='Algorithms &amp; Assumptions'!$C$3,INDEX('Number on ART'!$H$10:$AB$249,MATCH($B11&amp;"Adults",'Number on ART'!$F$10:$F$249,0),MATCH(E$7,'Number on ART'!$H$9:$AB$9,0)),"Error")</f>
        <v>29432</v>
      </c>
      <c r="F11" s="47">
        <f>IF(F$7&lt;='Algorithms &amp; Assumptions'!$C$3,INDEX('Number on ART'!$H$10:$AB$249,MATCH($B11&amp;"Adults",'Number on ART'!$F$10:$F$249,0),MATCH(F$7,'Number on ART'!$H$9:$AB$9,0)),"Error")</f>
        <v>45691</v>
      </c>
      <c r="G11" s="84">
        <f>IF(IF(G$7&lt;=Baseline_Year,
INDEX('Number on ART'!$H$10:$AB$249,MATCH($B11&amp;"Adults",'Number on ART'!$F$10:$F$249,0),MATCH(G$7,'Number on ART'!$H$9:$AB$9,0)),
IF(AND(F11+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Forecast'!$B$8:$B$127,0),MATCH(G$7,'PLHIV Forecast'!$C$7:$W$7,0)),
INDEX('PLHIV Forecast'!$C$8:$W$127,MATCH($B11,'PLHIV Forecast'!$B$8:$B$127,0),MATCH(G$7,'PLHIV Forecast'!$C$7:$W$7,0))&lt;&gt;0),
INDEX('PLHIV Forecast'!$C$8:$W$127,MATCH($B11,'PLHIV Forecast'!$B$8:$B$127,0),MATCH(G$7,'PLHIV Forecast'!$C$7:$W$7,0)),
F11+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IF(G$7&lt;=Baseline_Year,
INDEX('Number on ART'!$H$10:$AB$249,MATCH($B11&amp;"Adults",'Number on ART'!$F$10:$F$249,0),MATCH(G$7,'Number on ART'!$H$9:$AB$9,0)),
IF(AND(F11+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Forecast'!$B$8:$B$127,0),MATCH(G$7,'PLHIV Forecast'!$C$7:$W$7,0)),
INDEX('PLHIV Forecast'!$C$8:$W$127,MATCH($B11,'PLHIV Forecast'!$B$8:$B$127,0),MATCH(G$7,'PLHIV Forecast'!$C$7:$W$7,0))&lt;&gt;0),
INDEX('PLHIV Forecast'!$C$8:$W$127,MATCH($B11,'PLHIV Forecast'!$B$8:$B$127,0),MATCH(G$7,'PLHIV Forecast'!$C$7:$W$7,0)),
F11+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59756</v>
      </c>
      <c r="H11" s="84">
        <f>IF(IF(H$7&lt;=Baseline_Year,
INDEX('Number on ART'!$H$10:$AB$249,MATCH($B11&amp;"Adults",'Number on ART'!$F$10:$F$249,0),MATCH(H$7,'Number on ART'!$H$9:$AB$9,0)),
IF(AND(G11+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Forecast'!$B$8:$B$127,0),MATCH(H$7,'PLHIV Forecast'!$C$7:$W$7,0)),
INDEX('PLHIV Forecast'!$C$8:$W$127,MATCH($B11,'PLHIV Forecast'!$B$8:$B$127,0),MATCH(H$7,'PLHIV Forecast'!$C$7:$W$7,0))&lt;&gt;0),
INDEX('PLHIV Forecast'!$C$8:$W$127,MATCH($B11,'PLHIV Forecast'!$B$8:$B$127,0),MATCH(H$7,'PLHIV Forecast'!$C$7:$W$7,0)),
G11+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IF(H$7&lt;=Baseline_Year,
INDEX('Number on ART'!$H$10:$AB$249,MATCH($B11&amp;"Adults",'Number on ART'!$F$10:$F$249,0),MATCH(H$7,'Number on ART'!$H$9:$AB$9,0)),
IF(AND(G11+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Forecast'!$B$8:$B$127,0),MATCH(H$7,'PLHIV Forecast'!$C$7:$W$7,0)),
INDEX('PLHIV Forecast'!$C$8:$W$127,MATCH($B11,'PLHIV Forecast'!$B$8:$B$127,0),MATCH(H$7,'PLHIV Forecast'!$C$7:$W$7,0))&lt;&gt;0),
INDEX('PLHIV Forecast'!$C$8:$W$127,MATCH($B11,'PLHIV Forecast'!$B$8:$B$127,0),MATCH(H$7,'PLHIV Forecast'!$C$7:$W$7,0)),
G11+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67319</v>
      </c>
      <c r="I11" s="84">
        <f>IF(IF(I$7&lt;=Baseline_Year,
INDEX('Number on ART'!$H$10:$AB$249,MATCH($B11&amp;"Adults",'Number on ART'!$F$10:$F$249,0),MATCH(I$7,'Number on ART'!$H$9:$AB$9,0)),
IF(AND(H11+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Forecast'!$B$8:$B$127,0),MATCH(I$7,'PLHIV Forecast'!$C$7:$W$7,0)),
INDEX('PLHIV Forecast'!$C$8:$W$127,MATCH($B11,'PLHIV Forecast'!$B$8:$B$127,0),MATCH(I$7,'PLHIV Forecast'!$C$7:$W$7,0))&lt;&gt;0),
INDEX('PLHIV Forecast'!$C$8:$W$127,MATCH($B11,'PLHIV Forecast'!$B$8:$B$127,0),MATCH(I$7,'PLHIV Forecast'!$C$7:$W$7,0)),
H11+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IF(I$7&lt;=Baseline_Year,
INDEX('Number on ART'!$H$10:$AB$249,MATCH($B11&amp;"Adults",'Number on ART'!$F$10:$F$249,0),MATCH(I$7,'Number on ART'!$H$9:$AB$9,0)),
IF(AND(H11+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Forecast'!$B$8:$B$127,0),MATCH(I$7,'PLHIV Forecast'!$C$7:$W$7,0)),
INDEX('PLHIV Forecast'!$C$8:$W$127,MATCH($B11,'PLHIV Forecast'!$B$8:$B$127,0),MATCH(I$7,'PLHIV Forecast'!$C$7:$W$7,0))&lt;&gt;0),
INDEX('PLHIV Forecast'!$C$8:$W$127,MATCH($B11,'PLHIV Forecast'!$B$8:$B$127,0),MATCH(I$7,'PLHIV Forecast'!$C$7:$W$7,0)),
H11+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66669</v>
      </c>
      <c r="J11" s="84">
        <f>IF(IF(J$7&lt;=Baseline_Year,
INDEX('Number on ART'!$H$10:$AB$249,MATCH($B11&amp;"Adults",'Number on ART'!$F$10:$F$249,0),MATCH(J$7,'Number on ART'!$H$9:$AB$9,0)),
IF(AND(I11+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Forecast'!$B$8:$B$127,0),MATCH(J$7,'PLHIV Forecast'!$C$7:$W$7,0)),
INDEX('PLHIV Forecast'!$C$8:$W$127,MATCH($B11,'PLHIV Forecast'!$B$8:$B$127,0),MATCH(J$7,'PLHIV Forecast'!$C$7:$W$7,0))&lt;&gt;0),
INDEX('PLHIV Forecast'!$C$8:$W$127,MATCH($B11,'PLHIV Forecast'!$B$8:$B$127,0),MATCH(J$7,'PLHIV Forecast'!$C$7:$W$7,0)),
I11+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IF(J$7&lt;=Baseline_Year,
INDEX('Number on ART'!$H$10:$AB$249,MATCH($B11&amp;"Adults",'Number on ART'!$F$10:$F$249,0),MATCH(J$7,'Number on ART'!$H$9:$AB$9,0)),
IF(AND(I11+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Forecast'!$B$8:$B$127,0),MATCH(J$7,'PLHIV Forecast'!$C$7:$W$7,0)),
INDEX('PLHIV Forecast'!$C$8:$W$127,MATCH($B11,'PLHIV Forecast'!$B$8:$B$127,0),MATCH(J$7,'PLHIV Forecast'!$C$7:$W$7,0))&lt;&gt;0),
INDEX('PLHIV Forecast'!$C$8:$W$127,MATCH($B11,'PLHIV Forecast'!$B$8:$B$127,0),MATCH(J$7,'PLHIV Forecast'!$C$7:$W$7,0)),
I11+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74884</v>
      </c>
      <c r="K11" s="84">
        <f>IF(IF(K$7&lt;=Baseline_Year,
INDEX('Number on ART'!$H$10:$AB$249,MATCH($B11&amp;"Adults",'Number on ART'!$F$10:$F$249,0),MATCH(K$7,'Number on ART'!$H$9:$AB$9,0)),
IF(AND(J11+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Forecast'!$B$8:$B$127,0),MATCH(K$7,'PLHIV Forecast'!$C$7:$W$7,0)),
INDEX('PLHIV Forecast'!$C$8:$W$127,MATCH($B11,'PLHIV Forecast'!$B$8:$B$127,0),MATCH(K$7,'PLHIV Forecast'!$C$7:$W$7,0))&lt;&gt;0),
INDEX('PLHIV Forecast'!$C$8:$W$127,MATCH($B11,'PLHIV Forecast'!$B$8:$B$127,0),MATCH(K$7,'PLHIV Forecast'!$C$7:$W$7,0)),
J11+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IF(K$7&lt;=Baseline_Year,
INDEX('Number on ART'!$H$10:$AB$249,MATCH($B11&amp;"Adults",'Number on ART'!$F$10:$F$249,0),MATCH(K$7,'Number on ART'!$H$9:$AB$9,0)),
IF(AND(J11+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Forecast'!$B$8:$B$127,0),MATCH(K$7,'PLHIV Forecast'!$C$7:$W$7,0)),
INDEX('PLHIV Forecast'!$C$8:$W$127,MATCH($B11,'PLHIV Forecast'!$B$8:$B$127,0),MATCH(K$7,'PLHIV Forecast'!$C$7:$W$7,0))&lt;&gt;0),
INDEX('PLHIV Forecast'!$C$8:$W$127,MATCH($B11,'PLHIV Forecast'!$B$8:$B$127,0),MATCH(K$7,'PLHIV Forecast'!$C$7:$W$7,0)),
J11+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83888</v>
      </c>
      <c r="L11" s="84">
        <f>IF(IF(L$7&lt;=Baseline_Year,
INDEX('Number on ART'!$H$10:$AB$249,MATCH($B11&amp;"Adults",'Number on ART'!$F$10:$F$249,0),MATCH(L$7,'Number on ART'!$H$9:$AB$9,0)),
IF(AND(K11+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Forecast'!$B$8:$B$127,0),MATCH(L$7,'PLHIV Forecast'!$C$7:$W$7,0)),
INDEX('PLHIV Forecast'!$C$8:$W$127,MATCH($B11,'PLHIV Forecast'!$B$8:$B$127,0),MATCH(L$7,'PLHIV Forecast'!$C$7:$W$7,0))&lt;&gt;0),
INDEX('PLHIV Forecast'!$C$8:$W$127,MATCH($B11,'PLHIV Forecast'!$B$8:$B$127,0),MATCH(L$7,'PLHIV Forecast'!$C$7:$W$7,0)),
K11+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IF(L$7&lt;=Baseline_Year,
INDEX('Number on ART'!$H$10:$AB$249,MATCH($B11&amp;"Adults",'Number on ART'!$F$10:$F$249,0),MATCH(L$7,'Number on ART'!$H$9:$AB$9,0)),
IF(AND(K11+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Forecast'!$B$8:$B$127,0),MATCH(L$7,'PLHIV Forecast'!$C$7:$W$7,0)),
INDEX('PLHIV Forecast'!$C$8:$W$127,MATCH($B11,'PLHIV Forecast'!$B$8:$B$127,0),MATCH(L$7,'PLHIV Forecast'!$C$7:$W$7,0))&lt;&gt;0),
INDEX('PLHIV Forecast'!$C$8:$W$127,MATCH($B11,'PLHIV Forecast'!$B$8:$B$127,0),MATCH(L$7,'PLHIV Forecast'!$C$7:$W$7,0)),
K11+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88197</v>
      </c>
      <c r="M11" s="84">
        <f>IF(IF(M$7&lt;=Baseline_Year,
INDEX('Number on ART'!$H$10:$AB$249,MATCH($B11&amp;"Adults",'Number on ART'!$F$10:$F$249,0),MATCH(M$7,'Number on ART'!$H$9:$AB$9,0)),
IF(AND(L11+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Forecast'!$B$8:$B$127,0),MATCH(M$7,'PLHIV Forecast'!$C$7:$W$7,0)),
INDEX('PLHIV Forecast'!$C$8:$W$127,MATCH($B11,'PLHIV Forecast'!$B$8:$B$127,0),MATCH(M$7,'PLHIV Forecast'!$C$7:$W$7,0))&lt;&gt;0),
INDEX('PLHIV Forecast'!$C$8:$W$127,MATCH($B11,'PLHIV Forecast'!$B$8:$B$127,0),MATCH(M$7,'PLHIV Forecast'!$C$7:$W$7,0)),
L11+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IF(M$7&lt;=Baseline_Year,
INDEX('Number on ART'!$H$10:$AB$249,MATCH($B11&amp;"Adults",'Number on ART'!$F$10:$F$249,0),MATCH(M$7,'Number on ART'!$H$9:$AB$9,0)),
IF(AND(L11+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Forecast'!$B$8:$B$127,0),MATCH(M$7,'PLHIV Forecast'!$C$7:$W$7,0)),
INDEX('PLHIV Forecast'!$C$8:$W$127,MATCH($B11,'PLHIV Forecast'!$B$8:$B$127,0),MATCH(M$7,'PLHIV Forecast'!$C$7:$W$7,0))&lt;&gt;0),
INDEX('PLHIV Forecast'!$C$8:$W$127,MATCH($B11,'PLHIV Forecast'!$B$8:$B$127,0),MATCH(M$7,'PLHIV Forecast'!$C$7:$W$7,0)),
L11+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105227</v>
      </c>
      <c r="N11" s="84">
        <f>IF(IF(N$7&lt;=Baseline_Year,
INDEX('Number on ART'!$H$10:$AB$249,MATCH($B11&amp;"Adults",'Number on ART'!$F$10:$F$249,0),MATCH(N$7,'Number on ART'!$H$9:$AB$9,0)),
IF(AND(M11+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Forecast'!$B$8:$B$127,0),MATCH(N$7,'PLHIV Forecast'!$C$7:$W$7,0)),
INDEX('PLHIV Forecast'!$C$8:$W$127,MATCH($B11,'PLHIV Forecast'!$B$8:$B$127,0),MATCH(N$7,'PLHIV Forecast'!$C$7:$W$7,0))&lt;&gt;0),
INDEX('PLHIV Forecast'!$C$8:$W$127,MATCH($B11,'PLHIV Forecast'!$B$8:$B$127,0),MATCH(N$7,'PLHIV Forecast'!$C$7:$W$7,0)),
M11+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IF(N$7&lt;=Baseline_Year,
INDEX('Number on ART'!$H$10:$AB$249,MATCH($B11&amp;"Adults",'Number on ART'!$F$10:$F$249,0),MATCH(N$7,'Number on ART'!$H$9:$AB$9,0)),
IF(AND(M11+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Forecast'!$B$8:$B$127,0),MATCH(N$7,'PLHIV Forecast'!$C$7:$W$7,0)),
INDEX('PLHIV Forecast'!$C$8:$W$127,MATCH($B11,'PLHIV Forecast'!$B$8:$B$127,0),MATCH(N$7,'PLHIV Forecast'!$C$7:$W$7,0))&lt;&gt;0),
INDEX('PLHIV Forecast'!$C$8:$W$127,MATCH($B11,'PLHIV Forecast'!$B$8:$B$127,0),MATCH(N$7,'PLHIV Forecast'!$C$7:$W$7,0)),
M11+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121357</v>
      </c>
      <c r="O11" s="84">
        <f>IF(IF(O$7&lt;=Baseline_Year,
INDEX('Number on ART'!$H$10:$AB$249,MATCH($B11&amp;"Adults",'Number on ART'!$F$10:$F$249,0),MATCH(O$7,'Number on ART'!$H$9:$AB$9,0)),
IF(AND(N11+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Forecast'!$B$8:$B$127,0),MATCH(O$7,'PLHIV Forecast'!$C$7:$W$7,0)),
INDEX('PLHIV Forecast'!$C$8:$W$127,MATCH($B11,'PLHIV Forecast'!$B$8:$B$127,0),MATCH(O$7,'PLHIV Forecast'!$C$7:$W$7,0))&lt;&gt;0),
INDEX('PLHIV Forecast'!$C$8:$W$127,MATCH($B11,'PLHIV Forecast'!$B$8:$B$127,0),MATCH(O$7,'PLHIV Forecast'!$C$7:$W$7,0)),
N11+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IF(O$7&lt;=Baseline_Year,
INDEX('Number on ART'!$H$10:$AB$249,MATCH($B11&amp;"Adults",'Number on ART'!$F$10:$F$249,0),MATCH(O$7,'Number on ART'!$H$9:$AB$9,0)),
IF(AND(N11+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Forecast'!$B$8:$B$127,0),MATCH(O$7,'PLHIV Forecast'!$C$7:$W$7,0)),
INDEX('PLHIV Forecast'!$C$8:$W$127,MATCH($B11,'PLHIV Forecast'!$B$8:$B$127,0),MATCH(O$7,'PLHIV Forecast'!$C$7:$W$7,0))&lt;&gt;0),
INDEX('PLHIV Forecast'!$C$8:$W$127,MATCH($B11,'PLHIV Forecast'!$B$8:$B$127,0),MATCH(O$7,'PLHIV Forecast'!$C$7:$W$7,0)),
N11+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136234</v>
      </c>
      <c r="P11" s="84">
        <f>IF(IF(P$7&lt;=Baseline_Year,
INDEX('Number on ART'!$H$10:$AB$249,MATCH($B11&amp;"Adults",'Number on ART'!$F$10:$F$249,0),MATCH(P$7,'Number on ART'!$H$9:$AB$9,0)),
IF(AND(O11+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Forecast'!$B$8:$B$127,0),MATCH(P$7,'PLHIV Forecast'!$C$7:$W$7,0)),
INDEX('PLHIV Forecast'!$C$8:$W$127,MATCH($B11,'PLHIV Forecast'!$B$8:$B$127,0),MATCH(P$7,'PLHIV Forecast'!$C$7:$W$7,0))&lt;&gt;0),
INDEX('PLHIV Forecast'!$C$8:$W$127,MATCH($B11,'PLHIV Forecast'!$B$8:$B$127,0),MATCH(P$7,'PLHIV Forecast'!$C$7:$W$7,0)),
O11+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IF(P$7&lt;=Baseline_Year,
INDEX('Number on ART'!$H$10:$AB$249,MATCH($B11&amp;"Adults",'Number on ART'!$F$10:$F$249,0),MATCH(P$7,'Number on ART'!$H$9:$AB$9,0)),
IF(AND(O11+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Forecast'!$B$8:$B$127,0),MATCH(P$7,'PLHIV Forecast'!$C$7:$W$7,0)),
INDEX('PLHIV Forecast'!$C$8:$W$127,MATCH($B11,'PLHIV Forecast'!$B$8:$B$127,0),MATCH(P$7,'PLHIV Forecast'!$C$7:$W$7,0))&lt;&gt;0),
INDEX('PLHIV Forecast'!$C$8:$W$127,MATCH($B11,'PLHIV Forecast'!$B$8:$B$127,0),MATCH(P$7,'PLHIV Forecast'!$C$7:$W$7,0)),
O11+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152246.33333333334</v>
      </c>
      <c r="Q11" s="84">
        <f>IF(IF(Q$7&lt;=Baseline_Year,
INDEX('Number on ART'!$H$10:$AB$249,MATCH($B11&amp;"Adults",'Number on ART'!$F$10:$F$249,0),MATCH(Q$7,'Number on ART'!$H$9:$AB$9,0)),
IF(AND(P11+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Forecast'!$B$8:$B$127,0),MATCH(Q$7,'PLHIV Forecast'!$C$7:$W$7,0)),
INDEX('PLHIV Forecast'!$C$8:$W$127,MATCH($B11,'PLHIV Forecast'!$B$8:$B$127,0),MATCH(Q$7,'PLHIV Forecast'!$C$7:$W$7,0))&lt;&gt;0),
INDEX('PLHIV Forecast'!$C$8:$W$127,MATCH($B11,'PLHIV Forecast'!$B$8:$B$127,0),MATCH(Q$7,'PLHIV Forecast'!$C$7:$W$7,0)),
P11+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IF(Q$7&lt;=Baseline_Year,
INDEX('Number on ART'!$H$10:$AB$249,MATCH($B11&amp;"Adults",'Number on ART'!$F$10:$F$249,0),MATCH(Q$7,'Number on ART'!$H$9:$AB$9,0)),
IF(AND(P11+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Forecast'!$B$8:$B$127,0),MATCH(Q$7,'PLHIV Forecast'!$C$7:$W$7,0)),
INDEX('PLHIV Forecast'!$C$8:$W$127,MATCH($B11,'PLHIV Forecast'!$B$8:$B$127,0),MATCH(Q$7,'PLHIV Forecast'!$C$7:$W$7,0))&lt;&gt;0),
INDEX('PLHIV Forecast'!$C$8:$W$127,MATCH($B11,'PLHIV Forecast'!$B$8:$B$127,0),MATCH(Q$7,'PLHIV Forecast'!$C$7:$W$7,0)),
P11+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168258.66666666669</v>
      </c>
      <c r="R11" s="84">
        <f>IF(IF(R$7&lt;=Baseline_Year,
INDEX('Number on ART'!$H$10:$AB$249,MATCH($B11&amp;"Adults",'Number on ART'!$F$10:$F$249,0),MATCH(R$7,'Number on ART'!$H$9:$AB$9,0)),
IF(AND(Q11+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Forecast'!$B$8:$B$127,0),MATCH(R$7,'PLHIV Forecast'!$C$7:$W$7,0)),
INDEX('PLHIV Forecast'!$C$8:$W$127,MATCH($B11,'PLHIV Forecast'!$B$8:$B$127,0),MATCH(R$7,'PLHIV Forecast'!$C$7:$W$7,0))&lt;&gt;0),
INDEX('PLHIV Forecast'!$C$8:$W$127,MATCH($B11,'PLHIV Forecast'!$B$8:$B$127,0),MATCH(R$7,'PLHIV Forecast'!$C$7:$W$7,0)),
Q11+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IF(R$7&lt;=Baseline_Year,
INDEX('Number on ART'!$H$10:$AB$249,MATCH($B11&amp;"Adults",'Number on ART'!$F$10:$F$249,0),MATCH(R$7,'Number on ART'!$H$9:$AB$9,0)),
IF(AND(Q11+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Forecast'!$B$8:$B$127,0),MATCH(R$7,'PLHIV Forecast'!$C$7:$W$7,0)),
INDEX('PLHIV Forecast'!$C$8:$W$127,MATCH($B11,'PLHIV Forecast'!$B$8:$B$127,0),MATCH(R$7,'PLHIV Forecast'!$C$7:$W$7,0))&lt;&gt;0),
INDEX('PLHIV Forecast'!$C$8:$W$127,MATCH($B11,'PLHIV Forecast'!$B$8:$B$127,0),MATCH(R$7,'PLHIV Forecast'!$C$7:$W$7,0)),
Q11+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184271.00000000003</v>
      </c>
      <c r="S11" s="84">
        <f>IF(IF(S$7&lt;=Baseline_Year,
INDEX('Number on ART'!$H$10:$AB$249,MATCH($B11&amp;"Adults",'Number on ART'!$F$10:$F$249,0),MATCH(S$7,'Number on ART'!$H$9:$AB$9,0)),
IF(AND(R11+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Forecast'!$B$8:$B$127,0),MATCH(S$7,'PLHIV Forecast'!$C$7:$W$7,0)),
INDEX('PLHIV Forecast'!$C$8:$W$127,MATCH($B11,'PLHIV Forecast'!$B$8:$B$127,0),MATCH(S$7,'PLHIV Forecast'!$C$7:$W$7,0))&lt;&gt;0),
INDEX('PLHIV Forecast'!$C$8:$W$127,MATCH($B11,'PLHIV Forecast'!$B$8:$B$127,0),MATCH(S$7,'PLHIV Forecast'!$C$7:$W$7,0)),
R11+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IF(S$7&lt;=Baseline_Year,
INDEX('Number on ART'!$H$10:$AB$249,MATCH($B11&amp;"Adults",'Number on ART'!$F$10:$F$249,0),MATCH(S$7,'Number on ART'!$H$9:$AB$9,0)),
IF(AND(R11+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Forecast'!$B$8:$B$127,0),MATCH(S$7,'PLHIV Forecast'!$C$7:$W$7,0)),
INDEX('PLHIV Forecast'!$C$8:$W$127,MATCH($B11,'PLHIV Forecast'!$B$8:$B$127,0),MATCH(S$7,'PLHIV Forecast'!$C$7:$W$7,0))&lt;&gt;0),
INDEX('PLHIV Forecast'!$C$8:$W$127,MATCH($B11,'PLHIV Forecast'!$B$8:$B$127,0),MATCH(S$7,'PLHIV Forecast'!$C$7:$W$7,0)),
R11+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200283.33333333337</v>
      </c>
      <c r="T11" s="84">
        <f>IF(IF(T$7&lt;=Baseline_Year,
INDEX('Number on ART'!$H$10:$AB$249,MATCH($B11&amp;"Adults",'Number on ART'!$F$10:$F$249,0),MATCH(T$7,'Number on ART'!$H$9:$AB$9,0)),
IF(AND(S11+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Forecast'!$B$8:$B$127,0),MATCH(T$7,'PLHIV Forecast'!$C$7:$W$7,0)),
INDEX('PLHIV Forecast'!$C$8:$W$127,MATCH($B11,'PLHIV Forecast'!$B$8:$B$127,0),MATCH(T$7,'PLHIV Forecast'!$C$7:$W$7,0))&lt;&gt;0),
INDEX('PLHIV Forecast'!$C$8:$W$127,MATCH($B11,'PLHIV Forecast'!$B$8:$B$127,0),MATCH(T$7,'PLHIV Forecast'!$C$7:$W$7,0)),
S11+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IF(T$7&lt;=Baseline_Year,
INDEX('Number on ART'!$H$10:$AB$249,MATCH($B11&amp;"Adults",'Number on ART'!$F$10:$F$249,0),MATCH(T$7,'Number on ART'!$H$9:$AB$9,0)),
IF(AND(S11+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Forecast'!$B$8:$B$127,0),MATCH(T$7,'PLHIV Forecast'!$C$7:$W$7,0)),
INDEX('PLHIV Forecast'!$C$8:$W$127,MATCH($B11,'PLHIV Forecast'!$B$8:$B$127,0),MATCH(T$7,'PLHIV Forecast'!$C$7:$W$7,0))&lt;&gt;0),
INDEX('PLHIV Forecast'!$C$8:$W$127,MATCH($B11,'PLHIV Forecast'!$B$8:$B$127,0),MATCH(T$7,'PLHIV Forecast'!$C$7:$W$7,0)),
S11+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216295.66666666672</v>
      </c>
      <c r="U11" s="84">
        <f>IF(IF(U$7&lt;=Baseline_Year,
INDEX('Number on ART'!$H$10:$AB$249,MATCH($B11&amp;"Adults",'Number on ART'!$F$10:$F$249,0),MATCH(U$7,'Number on ART'!$H$9:$AB$9,0)),
IF(AND(T11+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Forecast'!$B$8:$B$127,0),MATCH(U$7,'PLHIV Forecast'!$C$7:$W$7,0)),
INDEX('PLHIV Forecast'!$C$8:$W$127,MATCH($B11,'PLHIV Forecast'!$B$8:$B$127,0),MATCH(U$7,'PLHIV Forecast'!$C$7:$W$7,0))&lt;&gt;0),
INDEX('PLHIV Forecast'!$C$8:$W$127,MATCH($B11,'PLHIV Forecast'!$B$8:$B$127,0),MATCH(U$7,'PLHIV Forecast'!$C$7:$W$7,0)),
T11+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IF(U$7&lt;=Baseline_Year,
INDEX('Number on ART'!$H$10:$AB$249,MATCH($B11&amp;"Adults",'Number on ART'!$F$10:$F$249,0),MATCH(U$7,'Number on ART'!$H$9:$AB$9,0)),
IF(AND(T11+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Forecast'!$B$8:$B$127,0),MATCH(U$7,'PLHIV Forecast'!$C$7:$W$7,0)),
INDEX('PLHIV Forecast'!$C$8:$W$127,MATCH($B11,'PLHIV Forecast'!$B$8:$B$127,0),MATCH(U$7,'PLHIV Forecast'!$C$7:$W$7,0))&lt;&gt;0),
INDEX('PLHIV Forecast'!$C$8:$W$127,MATCH($B11,'PLHIV Forecast'!$B$8:$B$127,0),MATCH(U$7,'PLHIV Forecast'!$C$7:$W$7,0)),
T11+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232308.00000000006</v>
      </c>
      <c r="V11" s="84">
        <f>IF(IF(V$7&lt;=Baseline_Year,
INDEX('Number on ART'!$H$10:$AB$249,MATCH($B11&amp;"Adults",'Number on ART'!$F$10:$F$249,0),MATCH(V$7,'Number on ART'!$H$9:$AB$9,0)),
IF(AND(U11+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Forecast'!$B$8:$B$127,0),MATCH(V$7,'PLHIV Forecast'!$C$7:$W$7,0)),
INDEX('PLHIV Forecast'!$C$8:$W$127,MATCH($B11,'PLHIV Forecast'!$B$8:$B$127,0),MATCH(V$7,'PLHIV Forecast'!$C$7:$W$7,0))&lt;&gt;0),
INDEX('PLHIV Forecast'!$C$8:$W$127,MATCH($B11,'PLHIV Forecast'!$B$8:$B$127,0),MATCH(V$7,'PLHIV Forecast'!$C$7:$W$7,0)),
U11+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IF(V$7&lt;=Baseline_Year,
INDEX('Number on ART'!$H$10:$AB$249,MATCH($B11&amp;"Adults",'Number on ART'!$F$10:$F$249,0),MATCH(V$7,'Number on ART'!$H$9:$AB$9,0)),
IF(AND(U11+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Forecast'!$B$8:$B$127,0),MATCH(V$7,'PLHIV Forecast'!$C$7:$W$7,0)),
INDEX('PLHIV Forecast'!$C$8:$W$127,MATCH($B11,'PLHIV Forecast'!$B$8:$B$127,0),MATCH(V$7,'PLHIV Forecast'!$C$7:$W$7,0))&lt;&gt;0),
INDEX('PLHIV Forecast'!$C$8:$W$127,MATCH($B11,'PLHIV Forecast'!$B$8:$B$127,0),MATCH(V$7,'PLHIV Forecast'!$C$7:$W$7,0)),
U11+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248320.3333333334</v>
      </c>
      <c r="W11" s="84">
        <f>IF(IF(W$7&lt;=Baseline_Year,
INDEX('Number on ART'!$H$10:$AB$249,MATCH($B11&amp;"Adults",'Number on ART'!$F$10:$F$249,0),MATCH(W$7,'Number on ART'!$H$9:$AB$9,0)),
IF(AND(V11+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Forecast'!$B$8:$B$127,0),MATCH(W$7,'PLHIV Forecast'!$C$7:$W$7,0)),
INDEX('PLHIV Forecast'!$C$8:$W$127,MATCH($B11,'PLHIV Forecast'!$B$8:$B$127,0),MATCH(W$7,'PLHIV Forecast'!$C$7:$W$7,0))&lt;&gt;0),
INDEX('PLHIV Forecast'!$C$8:$W$127,MATCH($B11,'PLHIV Forecast'!$B$8:$B$127,0),MATCH(W$7,'PLHIV Forecast'!$C$7:$W$7,0)),
V11+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)))&lt;0,
0,
IF(W$7&lt;=Baseline_Year,
INDEX('Number on ART'!$H$10:$AB$249,MATCH($B11&amp;"Adults",'Number on ART'!$F$10:$F$249,0),MATCH(W$7,'Number on ART'!$H$9:$AB$9,0)),
IF(AND(V11+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)&gt;INDEX('PLHIV Forecast'!$C$8:$W$127,MATCH($B11,'PLHIV Forecast'!$B$8:$B$127,0),MATCH(W$7,'PLHIV Forecast'!$C$7:$W$7,0)),
INDEX('PLHIV Forecast'!$C$8:$W$127,MATCH($B11,'PLHIV Forecast'!$B$8:$B$127,0),MATCH(W$7,'PLHIV Forecast'!$C$7:$W$7,0))&lt;&gt;0),
INDEX('PLHIV Forecast'!$C$8:$W$127,MATCH($B11,'PLHIV Forecast'!$B$8:$B$127,0),MATCH(W$7,'PLHIV Forecast'!$C$7:$W$7,0)),
V11+
AVERAGE((INDEX($C$8:$W$127,MATCH($B11,$B$8:$B$127),MATCH(Baseline_Year,$C$7:$W$7,))-INDEX($C$8:$W$127,MATCH($B11,$B$8:$B$127),MATCH(Baseline_Year-1,$C$7:$W$7,))),
(INDEX($C$8:$W$127,MATCH($B11,$B$8:$B$127),MATCH(Baseline_Year-1,$C$7:$W$7,))-INDEX($C$8:$W$127,MATCH($B11,$B$8:$B$127),MATCH(Baseline_Year-2,$C$7:$W$7,))),
(INDEX($C$8:$W$127,MATCH($B11,$B$8:$B$127),MATCH(Baseline_Year-2,$C$7:$W$7,))-INDEX($C$8:$W$127,MATCH($B11,$B$8:$B$127),MATCH(Baseline_Year-3,$C$7:$W$7,)))
))))</f>
        <v>264332.66666666674</v>
      </c>
      <c r="X11" s="9" t="str">
        <f>IF(SUM(C11:W11)&lt;&gt;0,
IF(P11='PLHIV Forecast'!P11,"# adults on ART capped by total PLHIV starting 2023",
IF(Q11='PLHIV Forecast'!Q11,"# adults on ART capped by total PLHIV starting 2024",
IF(R11='PLHIV Forecast'!R11,"# adults on ART capped by total PLHIV starting 2025",
IF(S11='PLHIV Forecast'!S11,"# adults on ART capped by total PLHIV starting 2026",
IF(T11='PLHIV Forecast'!T11,"# adults on ART capped by total PLHIV starting 2027",
IF(U11='PLHIV Forecast'!U11,"# adults on ART capped by total PLHIV starting 2028",
IF(V11='PLHIV Forecast'!V11,"# adults on ART capped by total PLHIV starting 2029",
IF(W11='PLHIV Forecast'!W11,"# adults on ART capped by total PLHIV starting 2030",
"")))))))),"")</f>
        <v/>
      </c>
      <c r="Z11" s="8"/>
      <c r="AB11" s="8"/>
    </row>
    <row r="12" spans="2:28" x14ac:dyDescent="0.35">
      <c r="B12" s="18" t="str">
        <f>Countries!B8</f>
        <v>Argentina</v>
      </c>
      <c r="C12" s="47">
        <f>IF(C$7&lt;='Algorithms &amp; Assumptions'!$C$3,INDEX('Number on ART'!$H$10:$AB$249,MATCH($B12&amp;"Adults",'Number on ART'!$F$10:$F$249,0),MATCH(C$7,'Number on ART'!$H$9:$AB$9,0)),"Error")</f>
        <v>46567</v>
      </c>
      <c r="D12" s="47">
        <f>IF(D$7&lt;='Algorithms &amp; Assumptions'!$C$3,INDEX('Number on ART'!$H$10:$AB$249,MATCH($B12&amp;"Adults",'Number on ART'!$F$10:$F$249,0),MATCH(D$7,'Number on ART'!$H$9:$AB$9,0)),"Error")</f>
        <v>51221</v>
      </c>
      <c r="E12" s="47">
        <f>IF(E$7&lt;='Algorithms &amp; Assumptions'!$C$3,INDEX('Number on ART'!$H$10:$AB$249,MATCH($B12&amp;"Adults",'Number on ART'!$F$10:$F$249,0),MATCH(E$7,'Number on ART'!$H$9:$AB$9,0)),"Error")</f>
        <v>55875</v>
      </c>
      <c r="F12" s="47">
        <f>IF(F$7&lt;='Algorithms &amp; Assumptions'!$C$3,INDEX('Number on ART'!$H$10:$AB$249,MATCH($B12&amp;"Adults",'Number on ART'!$F$10:$F$249,0),MATCH(F$7,'Number on ART'!$H$9:$AB$9,0)),"Error")</f>
        <v>60530</v>
      </c>
      <c r="G12" s="84">
        <f>IF(IF(G$7&lt;=Baseline_Year,
INDEX('Number on ART'!$H$10:$AB$249,MATCH($B12&amp;"Adults",'Number on ART'!$F$10:$F$249,0),MATCH(G$7,'Number on ART'!$H$9:$AB$9,0)),
IF(AND(F12+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Forecast'!$B$8:$B$127,0),MATCH(G$7,'PLHIV Forecast'!$C$7:$W$7,0)),
INDEX('PLHIV Forecast'!$C$8:$W$127,MATCH($B12,'PLHIV Forecast'!$B$8:$B$127,0),MATCH(G$7,'PLHIV Forecast'!$C$7:$W$7,0))&lt;&gt;0),
INDEX('PLHIV Forecast'!$C$8:$W$127,MATCH($B12,'PLHIV Forecast'!$B$8:$B$127,0),MATCH(G$7,'PLHIV Forecast'!$C$7:$W$7,0)),
F12+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IF(G$7&lt;=Baseline_Year,
INDEX('Number on ART'!$H$10:$AB$249,MATCH($B12&amp;"Adults",'Number on ART'!$F$10:$F$249,0),MATCH(G$7,'Number on ART'!$H$9:$AB$9,0)),
IF(AND(F12+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Forecast'!$B$8:$B$127,0),MATCH(G$7,'PLHIV Forecast'!$C$7:$W$7,0)),
INDEX('PLHIV Forecast'!$C$8:$W$127,MATCH($B12,'PLHIV Forecast'!$B$8:$B$127,0),MATCH(G$7,'PLHIV Forecast'!$C$7:$W$7,0))&lt;&gt;0),
INDEX('PLHIV Forecast'!$C$8:$W$127,MATCH($B12,'PLHIV Forecast'!$B$8:$B$127,0),MATCH(G$7,'PLHIV Forecast'!$C$7:$W$7,0)),
F12+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65185</v>
      </c>
      <c r="H12" s="84">
        <f>IF(IF(H$7&lt;=Baseline_Year,
INDEX('Number on ART'!$H$10:$AB$249,MATCH($B12&amp;"Adults",'Number on ART'!$F$10:$F$249,0),MATCH(H$7,'Number on ART'!$H$9:$AB$9,0)),
IF(AND(G12+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Forecast'!$B$8:$B$127,0),MATCH(H$7,'PLHIV Forecast'!$C$7:$W$7,0)),
INDEX('PLHIV Forecast'!$C$8:$W$127,MATCH($B12,'PLHIV Forecast'!$B$8:$B$127,0),MATCH(H$7,'PLHIV Forecast'!$C$7:$W$7,0))&lt;&gt;0),
INDEX('PLHIV Forecast'!$C$8:$W$127,MATCH($B12,'PLHIV Forecast'!$B$8:$B$127,0),MATCH(H$7,'PLHIV Forecast'!$C$7:$W$7,0)),
G12+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IF(H$7&lt;=Baseline_Year,
INDEX('Number on ART'!$H$10:$AB$249,MATCH($B12&amp;"Adults",'Number on ART'!$F$10:$F$249,0),MATCH(H$7,'Number on ART'!$H$9:$AB$9,0)),
IF(AND(G12+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Forecast'!$B$8:$B$127,0),MATCH(H$7,'PLHIV Forecast'!$C$7:$W$7,0)),
INDEX('PLHIV Forecast'!$C$8:$W$127,MATCH($B12,'PLHIV Forecast'!$B$8:$B$127,0),MATCH(H$7,'PLHIV Forecast'!$C$7:$W$7,0))&lt;&gt;0),
INDEX('PLHIV Forecast'!$C$8:$W$127,MATCH($B12,'PLHIV Forecast'!$B$8:$B$127,0),MATCH(H$7,'PLHIV Forecast'!$C$7:$W$7,0)),
G12+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69839</v>
      </c>
      <c r="I12" s="84">
        <f>IF(IF(I$7&lt;=Baseline_Year,
INDEX('Number on ART'!$H$10:$AB$249,MATCH($B12&amp;"Adults",'Number on ART'!$F$10:$F$249,0),MATCH(I$7,'Number on ART'!$H$9:$AB$9,0)),
IF(AND(H12+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Forecast'!$B$8:$B$127,0),MATCH(I$7,'PLHIV Forecast'!$C$7:$W$7,0)),
INDEX('PLHIV Forecast'!$C$8:$W$127,MATCH($B12,'PLHIV Forecast'!$B$8:$B$127,0),MATCH(I$7,'PLHIV Forecast'!$C$7:$W$7,0))&lt;&gt;0),
INDEX('PLHIV Forecast'!$C$8:$W$127,MATCH($B12,'PLHIV Forecast'!$B$8:$B$127,0),MATCH(I$7,'PLHIV Forecast'!$C$7:$W$7,0)),
H12+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IF(I$7&lt;=Baseline_Year,
INDEX('Number on ART'!$H$10:$AB$249,MATCH($B12&amp;"Adults",'Number on ART'!$F$10:$F$249,0),MATCH(I$7,'Number on ART'!$H$9:$AB$9,0)),
IF(AND(H12+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Forecast'!$B$8:$B$127,0),MATCH(I$7,'PLHIV Forecast'!$C$7:$W$7,0)),
INDEX('PLHIV Forecast'!$C$8:$W$127,MATCH($B12,'PLHIV Forecast'!$B$8:$B$127,0),MATCH(I$7,'PLHIV Forecast'!$C$7:$W$7,0))&lt;&gt;0),
INDEX('PLHIV Forecast'!$C$8:$W$127,MATCH($B12,'PLHIV Forecast'!$B$8:$B$127,0),MATCH(I$7,'PLHIV Forecast'!$C$7:$W$7,0)),
H12+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74494</v>
      </c>
      <c r="J12" s="84">
        <f>IF(IF(J$7&lt;=Baseline_Year,
INDEX('Number on ART'!$H$10:$AB$249,MATCH($B12&amp;"Adults",'Number on ART'!$F$10:$F$249,0),MATCH(J$7,'Number on ART'!$H$9:$AB$9,0)),
IF(AND(I12+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Forecast'!$B$8:$B$127,0),MATCH(J$7,'PLHIV Forecast'!$C$7:$W$7,0)),
INDEX('PLHIV Forecast'!$C$8:$W$127,MATCH($B12,'PLHIV Forecast'!$B$8:$B$127,0),MATCH(J$7,'PLHIV Forecast'!$C$7:$W$7,0))&lt;&gt;0),
INDEX('PLHIV Forecast'!$C$8:$W$127,MATCH($B12,'PLHIV Forecast'!$B$8:$B$127,0),MATCH(J$7,'PLHIV Forecast'!$C$7:$W$7,0)),
I12+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IF(J$7&lt;=Baseline_Year,
INDEX('Number on ART'!$H$10:$AB$249,MATCH($B12&amp;"Adults",'Number on ART'!$F$10:$F$249,0),MATCH(J$7,'Number on ART'!$H$9:$AB$9,0)),
IF(AND(I12+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Forecast'!$B$8:$B$127,0),MATCH(J$7,'PLHIV Forecast'!$C$7:$W$7,0)),
INDEX('PLHIV Forecast'!$C$8:$W$127,MATCH($B12,'PLHIV Forecast'!$B$8:$B$127,0),MATCH(J$7,'PLHIV Forecast'!$C$7:$W$7,0))&lt;&gt;0),
INDEX('PLHIV Forecast'!$C$8:$W$127,MATCH($B12,'PLHIV Forecast'!$B$8:$B$127,0),MATCH(J$7,'PLHIV Forecast'!$C$7:$W$7,0)),
I12+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79148</v>
      </c>
      <c r="K12" s="84">
        <f>IF(IF(K$7&lt;=Baseline_Year,
INDEX('Number on ART'!$H$10:$AB$249,MATCH($B12&amp;"Adults",'Number on ART'!$F$10:$F$249,0),MATCH(K$7,'Number on ART'!$H$9:$AB$9,0)),
IF(AND(J12+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Forecast'!$B$8:$B$127,0),MATCH(K$7,'PLHIV Forecast'!$C$7:$W$7,0)),
INDEX('PLHIV Forecast'!$C$8:$W$127,MATCH($B12,'PLHIV Forecast'!$B$8:$B$127,0),MATCH(K$7,'PLHIV Forecast'!$C$7:$W$7,0))&lt;&gt;0),
INDEX('PLHIV Forecast'!$C$8:$W$127,MATCH($B12,'PLHIV Forecast'!$B$8:$B$127,0),MATCH(K$7,'PLHIV Forecast'!$C$7:$W$7,0)),
J12+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IF(K$7&lt;=Baseline_Year,
INDEX('Number on ART'!$H$10:$AB$249,MATCH($B12&amp;"Adults",'Number on ART'!$F$10:$F$249,0),MATCH(K$7,'Number on ART'!$H$9:$AB$9,0)),
IF(AND(J12+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Forecast'!$B$8:$B$127,0),MATCH(K$7,'PLHIV Forecast'!$C$7:$W$7,0)),
INDEX('PLHIV Forecast'!$C$8:$W$127,MATCH($B12,'PLHIV Forecast'!$B$8:$B$127,0),MATCH(K$7,'PLHIV Forecast'!$C$7:$W$7,0))&lt;&gt;0),
INDEX('PLHIV Forecast'!$C$8:$W$127,MATCH($B12,'PLHIV Forecast'!$B$8:$B$127,0),MATCH(K$7,'PLHIV Forecast'!$C$7:$W$7,0)),
J12+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83802</v>
      </c>
      <c r="L12" s="84">
        <f>IF(IF(L$7&lt;=Baseline_Year,
INDEX('Number on ART'!$H$10:$AB$249,MATCH($B12&amp;"Adults",'Number on ART'!$F$10:$F$249,0),MATCH(L$7,'Number on ART'!$H$9:$AB$9,0)),
IF(AND(K12+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Forecast'!$B$8:$B$127,0),MATCH(L$7,'PLHIV Forecast'!$C$7:$W$7,0)),
INDEX('PLHIV Forecast'!$C$8:$W$127,MATCH($B12,'PLHIV Forecast'!$B$8:$B$127,0),MATCH(L$7,'PLHIV Forecast'!$C$7:$W$7,0))&lt;&gt;0),
INDEX('PLHIV Forecast'!$C$8:$W$127,MATCH($B12,'PLHIV Forecast'!$B$8:$B$127,0),MATCH(L$7,'PLHIV Forecast'!$C$7:$W$7,0)),
K12+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IF(L$7&lt;=Baseline_Year,
INDEX('Number on ART'!$H$10:$AB$249,MATCH($B12&amp;"Adults",'Number on ART'!$F$10:$F$249,0),MATCH(L$7,'Number on ART'!$H$9:$AB$9,0)),
IF(AND(K12+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Forecast'!$B$8:$B$127,0),MATCH(L$7,'PLHIV Forecast'!$C$7:$W$7,0)),
INDEX('PLHIV Forecast'!$C$8:$W$127,MATCH($B12,'PLHIV Forecast'!$B$8:$B$127,0),MATCH(L$7,'PLHIV Forecast'!$C$7:$W$7,0))&lt;&gt;0),
INDEX('PLHIV Forecast'!$C$8:$W$127,MATCH($B12,'PLHIV Forecast'!$B$8:$B$127,0),MATCH(L$7,'PLHIV Forecast'!$C$7:$W$7,0)),
K12+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88969</v>
      </c>
      <c r="M12" s="84">
        <f>IF(IF(M$7&lt;=Baseline_Year,
INDEX('Number on ART'!$H$10:$AB$249,MATCH($B12&amp;"Adults",'Number on ART'!$F$10:$F$249,0),MATCH(M$7,'Number on ART'!$H$9:$AB$9,0)),
IF(AND(L12+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Forecast'!$B$8:$B$127,0),MATCH(M$7,'PLHIV Forecast'!$C$7:$W$7,0)),
INDEX('PLHIV Forecast'!$C$8:$W$127,MATCH($B12,'PLHIV Forecast'!$B$8:$B$127,0),MATCH(M$7,'PLHIV Forecast'!$C$7:$W$7,0))&lt;&gt;0),
INDEX('PLHIV Forecast'!$C$8:$W$127,MATCH($B12,'PLHIV Forecast'!$B$8:$B$127,0),MATCH(M$7,'PLHIV Forecast'!$C$7:$W$7,0)),
L12+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IF(M$7&lt;=Baseline_Year,
INDEX('Number on ART'!$H$10:$AB$249,MATCH($B12&amp;"Adults",'Number on ART'!$F$10:$F$249,0),MATCH(M$7,'Number on ART'!$H$9:$AB$9,0)),
IF(AND(L12+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Forecast'!$B$8:$B$127,0),MATCH(M$7,'PLHIV Forecast'!$C$7:$W$7,0)),
INDEX('PLHIV Forecast'!$C$8:$W$127,MATCH($B12,'PLHIV Forecast'!$B$8:$B$127,0),MATCH(M$7,'PLHIV Forecast'!$C$7:$W$7,0))&lt;&gt;0),
INDEX('PLHIV Forecast'!$C$8:$W$127,MATCH($B12,'PLHIV Forecast'!$B$8:$B$127,0),MATCH(M$7,'PLHIV Forecast'!$C$7:$W$7,0)),
L12+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94484</v>
      </c>
      <c r="N12" s="84">
        <f>IF(IF(N$7&lt;=Baseline_Year,
INDEX('Number on ART'!$H$10:$AB$249,MATCH($B12&amp;"Adults",'Number on ART'!$F$10:$F$249,0),MATCH(N$7,'Number on ART'!$H$9:$AB$9,0)),
IF(AND(M12+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Forecast'!$B$8:$B$127,0),MATCH(N$7,'PLHIV Forecast'!$C$7:$W$7,0)),
INDEX('PLHIV Forecast'!$C$8:$W$127,MATCH($B12,'PLHIV Forecast'!$B$8:$B$127,0),MATCH(N$7,'PLHIV Forecast'!$C$7:$W$7,0))&lt;&gt;0),
INDEX('PLHIV Forecast'!$C$8:$W$127,MATCH($B12,'PLHIV Forecast'!$B$8:$B$127,0),MATCH(N$7,'PLHIV Forecast'!$C$7:$W$7,0)),
M12+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IF(N$7&lt;=Baseline_Year,
INDEX('Number on ART'!$H$10:$AB$249,MATCH($B12&amp;"Adults",'Number on ART'!$F$10:$F$249,0),MATCH(N$7,'Number on ART'!$H$9:$AB$9,0)),
IF(AND(M12+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Forecast'!$B$8:$B$127,0),MATCH(N$7,'PLHIV Forecast'!$C$7:$W$7,0)),
INDEX('PLHIV Forecast'!$C$8:$W$127,MATCH($B12,'PLHIV Forecast'!$B$8:$B$127,0),MATCH(N$7,'PLHIV Forecast'!$C$7:$W$7,0))&lt;&gt;0),
INDEX('PLHIV Forecast'!$C$8:$W$127,MATCH($B12,'PLHIV Forecast'!$B$8:$B$127,0),MATCH(N$7,'PLHIV Forecast'!$C$7:$W$7,0)),
M12+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100000</v>
      </c>
      <c r="O12" s="84">
        <f>IF(IF(O$7&lt;=Baseline_Year,
INDEX('Number on ART'!$H$10:$AB$249,MATCH($B12&amp;"Adults",'Number on ART'!$F$10:$F$249,0),MATCH(O$7,'Number on ART'!$H$9:$AB$9,0)),
IF(AND(N12+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Forecast'!$B$8:$B$127,0),MATCH(O$7,'PLHIV Forecast'!$C$7:$W$7,0)),
INDEX('PLHIV Forecast'!$C$8:$W$127,MATCH($B12,'PLHIV Forecast'!$B$8:$B$127,0),MATCH(O$7,'PLHIV Forecast'!$C$7:$W$7,0))&lt;&gt;0),
INDEX('PLHIV Forecast'!$C$8:$W$127,MATCH($B12,'PLHIV Forecast'!$B$8:$B$127,0),MATCH(O$7,'PLHIV Forecast'!$C$7:$W$7,0)),
N12+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IF(O$7&lt;=Baseline_Year,
INDEX('Number on ART'!$H$10:$AB$249,MATCH($B12&amp;"Adults",'Number on ART'!$F$10:$F$249,0),MATCH(O$7,'Number on ART'!$H$9:$AB$9,0)),
IF(AND(N12+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Forecast'!$B$8:$B$127,0),MATCH(O$7,'PLHIV Forecast'!$C$7:$W$7,0)),
INDEX('PLHIV Forecast'!$C$8:$W$127,MATCH($B12,'PLHIV Forecast'!$B$8:$B$127,0),MATCH(O$7,'PLHIV Forecast'!$C$7:$W$7,0))&lt;&gt;0),
INDEX('PLHIV Forecast'!$C$8:$W$127,MATCH($B12,'PLHIV Forecast'!$B$8:$B$127,0),MATCH(O$7,'PLHIV Forecast'!$C$7:$W$7,0)),
N12+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105000</v>
      </c>
      <c r="P12" s="84">
        <f>IF(IF(P$7&lt;=Baseline_Year,
INDEX('Number on ART'!$H$10:$AB$249,MATCH($B12&amp;"Adults",'Number on ART'!$F$10:$F$249,0),MATCH(P$7,'Number on ART'!$H$9:$AB$9,0)),
IF(AND(O12+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Forecast'!$B$8:$B$127,0),MATCH(P$7,'PLHIV Forecast'!$C$7:$W$7,0)),
INDEX('PLHIV Forecast'!$C$8:$W$127,MATCH($B12,'PLHIV Forecast'!$B$8:$B$127,0),MATCH(P$7,'PLHIV Forecast'!$C$7:$W$7,0))&lt;&gt;0),
INDEX('PLHIV Forecast'!$C$8:$W$127,MATCH($B12,'PLHIV Forecast'!$B$8:$B$127,0),MATCH(P$7,'PLHIV Forecast'!$C$7:$W$7,0)),
O12+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IF(P$7&lt;=Baseline_Year,
INDEX('Number on ART'!$H$10:$AB$249,MATCH($B12&amp;"Adults",'Number on ART'!$F$10:$F$249,0),MATCH(P$7,'Number on ART'!$H$9:$AB$9,0)),
IF(AND(O12+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Forecast'!$B$8:$B$127,0),MATCH(P$7,'PLHIV Forecast'!$C$7:$W$7,0)),
INDEX('PLHIV Forecast'!$C$8:$W$127,MATCH($B12,'PLHIV Forecast'!$B$8:$B$127,0),MATCH(P$7,'PLHIV Forecast'!$C$7:$W$7,0))&lt;&gt;0),
INDEX('PLHIV Forecast'!$C$8:$W$127,MATCH($B12,'PLHIV Forecast'!$B$8:$B$127,0),MATCH(P$7,'PLHIV Forecast'!$C$7:$W$7,0)),
O12+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110343.66666666667</v>
      </c>
      <c r="Q12" s="84">
        <f>IF(IF(Q$7&lt;=Baseline_Year,
INDEX('Number on ART'!$H$10:$AB$249,MATCH($B12&amp;"Adults",'Number on ART'!$F$10:$F$249,0),MATCH(Q$7,'Number on ART'!$H$9:$AB$9,0)),
IF(AND(P12+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Forecast'!$B$8:$B$127,0),MATCH(Q$7,'PLHIV Forecast'!$C$7:$W$7,0)),
INDEX('PLHIV Forecast'!$C$8:$W$127,MATCH($B12,'PLHIV Forecast'!$B$8:$B$127,0),MATCH(Q$7,'PLHIV Forecast'!$C$7:$W$7,0))&lt;&gt;0),
INDEX('PLHIV Forecast'!$C$8:$W$127,MATCH($B12,'PLHIV Forecast'!$B$8:$B$127,0),MATCH(Q$7,'PLHIV Forecast'!$C$7:$W$7,0)),
P12+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IF(Q$7&lt;=Baseline_Year,
INDEX('Number on ART'!$H$10:$AB$249,MATCH($B12&amp;"Adults",'Number on ART'!$F$10:$F$249,0),MATCH(Q$7,'Number on ART'!$H$9:$AB$9,0)),
IF(AND(P12+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Forecast'!$B$8:$B$127,0),MATCH(Q$7,'PLHIV Forecast'!$C$7:$W$7,0)),
INDEX('PLHIV Forecast'!$C$8:$W$127,MATCH($B12,'PLHIV Forecast'!$B$8:$B$127,0),MATCH(Q$7,'PLHIV Forecast'!$C$7:$W$7,0))&lt;&gt;0),
INDEX('PLHIV Forecast'!$C$8:$W$127,MATCH($B12,'PLHIV Forecast'!$B$8:$B$127,0),MATCH(Q$7,'PLHIV Forecast'!$C$7:$W$7,0)),
P12+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115687.33333333334</v>
      </c>
      <c r="R12" s="84">
        <f>IF(IF(R$7&lt;=Baseline_Year,
INDEX('Number on ART'!$H$10:$AB$249,MATCH($B12&amp;"Adults",'Number on ART'!$F$10:$F$249,0),MATCH(R$7,'Number on ART'!$H$9:$AB$9,0)),
IF(AND(Q12+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Forecast'!$B$8:$B$127,0),MATCH(R$7,'PLHIV Forecast'!$C$7:$W$7,0)),
INDEX('PLHIV Forecast'!$C$8:$W$127,MATCH($B12,'PLHIV Forecast'!$B$8:$B$127,0),MATCH(R$7,'PLHIV Forecast'!$C$7:$W$7,0))&lt;&gt;0),
INDEX('PLHIV Forecast'!$C$8:$W$127,MATCH($B12,'PLHIV Forecast'!$B$8:$B$127,0),MATCH(R$7,'PLHIV Forecast'!$C$7:$W$7,0)),
Q12+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IF(R$7&lt;=Baseline_Year,
INDEX('Number on ART'!$H$10:$AB$249,MATCH($B12&amp;"Adults",'Number on ART'!$F$10:$F$249,0),MATCH(R$7,'Number on ART'!$H$9:$AB$9,0)),
IF(AND(Q12+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Forecast'!$B$8:$B$127,0),MATCH(R$7,'PLHIV Forecast'!$C$7:$W$7,0)),
INDEX('PLHIV Forecast'!$C$8:$W$127,MATCH($B12,'PLHIV Forecast'!$B$8:$B$127,0),MATCH(R$7,'PLHIV Forecast'!$C$7:$W$7,0))&lt;&gt;0),
INDEX('PLHIV Forecast'!$C$8:$W$127,MATCH($B12,'PLHIV Forecast'!$B$8:$B$127,0),MATCH(R$7,'PLHIV Forecast'!$C$7:$W$7,0)),
Q12+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121031.00000000001</v>
      </c>
      <c r="S12" s="84">
        <f>IF(IF(S$7&lt;=Baseline_Year,
INDEX('Number on ART'!$H$10:$AB$249,MATCH($B12&amp;"Adults",'Number on ART'!$F$10:$F$249,0),MATCH(S$7,'Number on ART'!$H$9:$AB$9,0)),
IF(AND(R12+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Forecast'!$B$8:$B$127,0),MATCH(S$7,'PLHIV Forecast'!$C$7:$W$7,0)),
INDEX('PLHIV Forecast'!$C$8:$W$127,MATCH($B12,'PLHIV Forecast'!$B$8:$B$127,0),MATCH(S$7,'PLHIV Forecast'!$C$7:$W$7,0))&lt;&gt;0),
INDEX('PLHIV Forecast'!$C$8:$W$127,MATCH($B12,'PLHIV Forecast'!$B$8:$B$127,0),MATCH(S$7,'PLHIV Forecast'!$C$7:$W$7,0)),
R12+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IF(S$7&lt;=Baseline_Year,
INDEX('Number on ART'!$H$10:$AB$249,MATCH($B12&amp;"Adults",'Number on ART'!$F$10:$F$249,0),MATCH(S$7,'Number on ART'!$H$9:$AB$9,0)),
IF(AND(R12+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Forecast'!$B$8:$B$127,0),MATCH(S$7,'PLHIV Forecast'!$C$7:$W$7,0)),
INDEX('PLHIV Forecast'!$C$8:$W$127,MATCH($B12,'PLHIV Forecast'!$B$8:$B$127,0),MATCH(S$7,'PLHIV Forecast'!$C$7:$W$7,0))&lt;&gt;0),
INDEX('PLHIV Forecast'!$C$8:$W$127,MATCH($B12,'PLHIV Forecast'!$B$8:$B$127,0),MATCH(S$7,'PLHIV Forecast'!$C$7:$W$7,0)),
R12+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126374.66666666669</v>
      </c>
      <c r="T12" s="84">
        <f>IF(IF(T$7&lt;=Baseline_Year,
INDEX('Number on ART'!$H$10:$AB$249,MATCH($B12&amp;"Adults",'Number on ART'!$F$10:$F$249,0),MATCH(T$7,'Number on ART'!$H$9:$AB$9,0)),
IF(AND(S12+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Forecast'!$B$8:$B$127,0),MATCH(T$7,'PLHIV Forecast'!$C$7:$W$7,0)),
INDEX('PLHIV Forecast'!$C$8:$W$127,MATCH($B12,'PLHIV Forecast'!$B$8:$B$127,0),MATCH(T$7,'PLHIV Forecast'!$C$7:$W$7,0))&lt;&gt;0),
INDEX('PLHIV Forecast'!$C$8:$W$127,MATCH($B12,'PLHIV Forecast'!$B$8:$B$127,0),MATCH(T$7,'PLHIV Forecast'!$C$7:$W$7,0)),
S12+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IF(T$7&lt;=Baseline_Year,
INDEX('Number on ART'!$H$10:$AB$249,MATCH($B12&amp;"Adults",'Number on ART'!$F$10:$F$249,0),MATCH(T$7,'Number on ART'!$H$9:$AB$9,0)),
IF(AND(S12+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Forecast'!$B$8:$B$127,0),MATCH(T$7,'PLHIV Forecast'!$C$7:$W$7,0)),
INDEX('PLHIV Forecast'!$C$8:$W$127,MATCH($B12,'PLHIV Forecast'!$B$8:$B$127,0),MATCH(T$7,'PLHIV Forecast'!$C$7:$W$7,0))&lt;&gt;0),
INDEX('PLHIV Forecast'!$C$8:$W$127,MATCH($B12,'PLHIV Forecast'!$B$8:$B$127,0),MATCH(T$7,'PLHIV Forecast'!$C$7:$W$7,0)),
S12+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131718.33333333334</v>
      </c>
      <c r="U12" s="84">
        <f>IF(IF(U$7&lt;=Baseline_Year,
INDEX('Number on ART'!$H$10:$AB$249,MATCH($B12&amp;"Adults",'Number on ART'!$F$10:$F$249,0),MATCH(U$7,'Number on ART'!$H$9:$AB$9,0)),
IF(AND(T12+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Forecast'!$B$8:$B$127,0),MATCH(U$7,'PLHIV Forecast'!$C$7:$W$7,0)),
INDEX('PLHIV Forecast'!$C$8:$W$127,MATCH($B12,'PLHIV Forecast'!$B$8:$B$127,0),MATCH(U$7,'PLHIV Forecast'!$C$7:$W$7,0))&lt;&gt;0),
INDEX('PLHIV Forecast'!$C$8:$W$127,MATCH($B12,'PLHIV Forecast'!$B$8:$B$127,0),MATCH(U$7,'PLHIV Forecast'!$C$7:$W$7,0)),
T12+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IF(U$7&lt;=Baseline_Year,
INDEX('Number on ART'!$H$10:$AB$249,MATCH($B12&amp;"Adults",'Number on ART'!$F$10:$F$249,0),MATCH(U$7,'Number on ART'!$H$9:$AB$9,0)),
IF(AND(T12+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Forecast'!$B$8:$B$127,0),MATCH(U$7,'PLHIV Forecast'!$C$7:$W$7,0)),
INDEX('PLHIV Forecast'!$C$8:$W$127,MATCH($B12,'PLHIV Forecast'!$B$8:$B$127,0),MATCH(U$7,'PLHIV Forecast'!$C$7:$W$7,0))&lt;&gt;0),
INDEX('PLHIV Forecast'!$C$8:$W$127,MATCH($B12,'PLHIV Forecast'!$B$8:$B$127,0),MATCH(U$7,'PLHIV Forecast'!$C$7:$W$7,0)),
T12+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137062</v>
      </c>
      <c r="V12" s="84">
        <f>IF(IF(V$7&lt;=Baseline_Year,
INDEX('Number on ART'!$H$10:$AB$249,MATCH($B12&amp;"Adults",'Number on ART'!$F$10:$F$249,0),MATCH(V$7,'Number on ART'!$H$9:$AB$9,0)),
IF(AND(U12+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Forecast'!$B$8:$B$127,0),MATCH(V$7,'PLHIV Forecast'!$C$7:$W$7,0)),
INDEX('PLHIV Forecast'!$C$8:$W$127,MATCH($B12,'PLHIV Forecast'!$B$8:$B$127,0),MATCH(V$7,'PLHIV Forecast'!$C$7:$W$7,0))&lt;&gt;0),
INDEX('PLHIV Forecast'!$C$8:$W$127,MATCH($B12,'PLHIV Forecast'!$B$8:$B$127,0),MATCH(V$7,'PLHIV Forecast'!$C$7:$W$7,0)),
U12+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IF(V$7&lt;=Baseline_Year,
INDEX('Number on ART'!$H$10:$AB$249,MATCH($B12&amp;"Adults",'Number on ART'!$F$10:$F$249,0),MATCH(V$7,'Number on ART'!$H$9:$AB$9,0)),
IF(AND(U12+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Forecast'!$B$8:$B$127,0),MATCH(V$7,'PLHIV Forecast'!$C$7:$W$7,0)),
INDEX('PLHIV Forecast'!$C$8:$W$127,MATCH($B12,'PLHIV Forecast'!$B$8:$B$127,0),MATCH(V$7,'PLHIV Forecast'!$C$7:$W$7,0))&lt;&gt;0),
INDEX('PLHIV Forecast'!$C$8:$W$127,MATCH($B12,'PLHIV Forecast'!$B$8:$B$127,0),MATCH(V$7,'PLHIV Forecast'!$C$7:$W$7,0)),
U12+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142405.66666666666</v>
      </c>
      <c r="W12" s="84">
        <f>IF(IF(W$7&lt;=Baseline_Year,
INDEX('Number on ART'!$H$10:$AB$249,MATCH($B12&amp;"Adults",'Number on ART'!$F$10:$F$249,0),MATCH(W$7,'Number on ART'!$H$9:$AB$9,0)),
IF(AND(V12+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Forecast'!$B$8:$B$127,0),MATCH(W$7,'PLHIV Forecast'!$C$7:$W$7,0)),
INDEX('PLHIV Forecast'!$C$8:$W$127,MATCH($B12,'PLHIV Forecast'!$B$8:$B$127,0),MATCH(W$7,'PLHIV Forecast'!$C$7:$W$7,0))&lt;&gt;0),
INDEX('PLHIV Forecast'!$C$8:$W$127,MATCH($B12,'PLHIV Forecast'!$B$8:$B$127,0),MATCH(W$7,'PLHIV Forecast'!$C$7:$W$7,0)),
V12+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)))&lt;0,
0,
IF(W$7&lt;=Baseline_Year,
INDEX('Number on ART'!$H$10:$AB$249,MATCH($B12&amp;"Adults",'Number on ART'!$F$10:$F$249,0),MATCH(W$7,'Number on ART'!$H$9:$AB$9,0)),
IF(AND(V12+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)&gt;INDEX('PLHIV Forecast'!$C$8:$W$127,MATCH($B12,'PLHIV Forecast'!$B$8:$B$127,0),MATCH(W$7,'PLHIV Forecast'!$C$7:$W$7,0)),
INDEX('PLHIV Forecast'!$C$8:$W$127,MATCH($B12,'PLHIV Forecast'!$B$8:$B$127,0),MATCH(W$7,'PLHIV Forecast'!$C$7:$W$7,0))&lt;&gt;0),
INDEX('PLHIV Forecast'!$C$8:$W$127,MATCH($B12,'PLHIV Forecast'!$B$8:$B$127,0),MATCH(W$7,'PLHIV Forecast'!$C$7:$W$7,0)),
V12+
AVERAGE((INDEX($C$8:$W$127,MATCH($B12,$B$8:$B$127),MATCH(Baseline_Year,$C$7:$W$7,))-INDEX($C$8:$W$127,MATCH($B12,$B$8:$B$127),MATCH(Baseline_Year-1,$C$7:$W$7,))),
(INDEX($C$8:$W$127,MATCH($B12,$B$8:$B$127),MATCH(Baseline_Year-1,$C$7:$W$7,))-INDEX($C$8:$W$127,MATCH($B12,$B$8:$B$127),MATCH(Baseline_Year-2,$C$7:$W$7,))),
(INDEX($C$8:$W$127,MATCH($B12,$B$8:$B$127),MATCH(Baseline_Year-2,$C$7:$W$7,))-INDEX($C$8:$W$127,MATCH($B12,$B$8:$B$127),MATCH(Baseline_Year-3,$C$7:$W$7,)))
))))</f>
        <v>147749.33333333331</v>
      </c>
      <c r="X12" s="9" t="str">
        <f>IF(SUM(C12:W12)&lt;&gt;0,
IF(P12='PLHIV Forecast'!P12,"# adults on ART capped by total PLHIV starting 2023",
IF(Q12='PLHIV Forecast'!Q12,"# adults on ART capped by total PLHIV starting 2024",
IF(R12='PLHIV Forecast'!R12,"# adults on ART capped by total PLHIV starting 2025",
IF(S12='PLHIV Forecast'!S12,"# adults on ART capped by total PLHIV starting 2026",
IF(T12='PLHIV Forecast'!T12,"# adults on ART capped by total PLHIV starting 2027",
IF(U12='PLHIV Forecast'!U12,"# adults on ART capped by total PLHIV starting 2028",
IF(V12='PLHIV Forecast'!V12,"# adults on ART capped by total PLHIV starting 2029",
IF(W12='PLHIV Forecast'!W12,"# adults on ART capped by total PLHIV starting 2030",
"")))))))),"")</f>
        <v/>
      </c>
      <c r="Z12" s="8"/>
      <c r="AB12" s="8"/>
    </row>
    <row r="13" spans="2:28" x14ac:dyDescent="0.35">
      <c r="B13" s="18" t="str">
        <f>Countries!B9</f>
        <v>Azerbaijan</v>
      </c>
      <c r="C13" s="47">
        <f>IF(C$7&lt;='Algorithms &amp; Assumptions'!$C$3,INDEX('Number on ART'!$H$10:$AB$249,MATCH($B13&amp;"Adults",'Number on ART'!$F$10:$F$249,0),MATCH(C$7,'Number on ART'!$H$9:$AB$9,0)),"Error")</f>
        <v>426</v>
      </c>
      <c r="D13" s="47">
        <f>IF(D$7&lt;='Algorithms &amp; Assumptions'!$C$3,INDEX('Number on ART'!$H$10:$AB$249,MATCH($B13&amp;"Adults",'Number on ART'!$F$10:$F$249,0),MATCH(D$7,'Number on ART'!$H$9:$AB$9,0)),"Error")</f>
        <v>692</v>
      </c>
      <c r="E13" s="47">
        <f>IF(E$7&lt;='Algorithms &amp; Assumptions'!$C$3,INDEX('Number on ART'!$H$10:$AB$249,MATCH($B13&amp;"Adults",'Number on ART'!$F$10:$F$249,0),MATCH(E$7,'Number on ART'!$H$9:$AB$9,0)),"Error")</f>
        <v>885</v>
      </c>
      <c r="F13" s="47">
        <f>IF(F$7&lt;='Algorithms &amp; Assumptions'!$C$3,INDEX('Number on ART'!$H$10:$AB$249,MATCH($B13&amp;"Adults",'Number on ART'!$F$10:$F$249,0),MATCH(F$7,'Number on ART'!$H$9:$AB$9,0)),"Error")</f>
        <v>1216</v>
      </c>
      <c r="G13" s="84">
        <f>IF(IF(G$7&lt;=Baseline_Year,
INDEX('Number on ART'!$H$10:$AB$249,MATCH($B13&amp;"Adults",'Number on ART'!$F$10:$F$249,0),MATCH(G$7,'Number on ART'!$H$9:$AB$9,0)),
IF(AND(F13+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Forecast'!$B$8:$B$127,0),MATCH(G$7,'PLHIV Forecast'!$C$7:$W$7,0)),
INDEX('PLHIV Forecast'!$C$8:$W$127,MATCH($B13,'PLHIV Forecast'!$B$8:$B$127,0),MATCH(G$7,'PLHIV Forecast'!$C$7:$W$7,0))&lt;&gt;0),
INDEX('PLHIV Forecast'!$C$8:$W$127,MATCH($B13,'PLHIV Forecast'!$B$8:$B$127,0),MATCH(G$7,'PLHIV Forecast'!$C$7:$W$7,0)),
F13+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IF(G$7&lt;=Baseline_Year,
INDEX('Number on ART'!$H$10:$AB$249,MATCH($B13&amp;"Adults",'Number on ART'!$F$10:$F$249,0),MATCH(G$7,'Number on ART'!$H$9:$AB$9,0)),
IF(AND(F13+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Forecast'!$B$8:$B$127,0),MATCH(G$7,'PLHIV Forecast'!$C$7:$W$7,0)),
INDEX('PLHIV Forecast'!$C$8:$W$127,MATCH($B13,'PLHIV Forecast'!$B$8:$B$127,0),MATCH(G$7,'PLHIV Forecast'!$C$7:$W$7,0))&lt;&gt;0),
INDEX('PLHIV Forecast'!$C$8:$W$127,MATCH($B13,'PLHIV Forecast'!$B$8:$B$127,0),MATCH(G$7,'PLHIV Forecast'!$C$7:$W$7,0)),
F13+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1714</v>
      </c>
      <c r="H13" s="84">
        <f>IF(IF(H$7&lt;=Baseline_Year,
INDEX('Number on ART'!$H$10:$AB$249,MATCH($B13&amp;"Adults",'Number on ART'!$F$10:$F$249,0),MATCH(H$7,'Number on ART'!$H$9:$AB$9,0)),
IF(AND(G13+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Forecast'!$B$8:$B$127,0),MATCH(H$7,'PLHIV Forecast'!$C$7:$W$7,0)),
INDEX('PLHIV Forecast'!$C$8:$W$127,MATCH($B13,'PLHIV Forecast'!$B$8:$B$127,0),MATCH(H$7,'PLHIV Forecast'!$C$7:$W$7,0))&lt;&gt;0),
INDEX('PLHIV Forecast'!$C$8:$W$127,MATCH($B13,'PLHIV Forecast'!$B$8:$B$127,0),MATCH(H$7,'PLHIV Forecast'!$C$7:$W$7,0)),
G13+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IF(H$7&lt;=Baseline_Year,
INDEX('Number on ART'!$H$10:$AB$249,MATCH($B13&amp;"Adults",'Number on ART'!$F$10:$F$249,0),MATCH(H$7,'Number on ART'!$H$9:$AB$9,0)),
IF(AND(G13+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Forecast'!$B$8:$B$127,0),MATCH(H$7,'PLHIV Forecast'!$C$7:$W$7,0)),
INDEX('PLHIV Forecast'!$C$8:$W$127,MATCH($B13,'PLHIV Forecast'!$B$8:$B$127,0),MATCH(H$7,'PLHIV Forecast'!$C$7:$W$7,0))&lt;&gt;0),
INDEX('PLHIV Forecast'!$C$8:$W$127,MATCH($B13,'PLHIV Forecast'!$B$8:$B$127,0),MATCH(H$7,'PLHIV Forecast'!$C$7:$W$7,0)),
G13+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2233</v>
      </c>
      <c r="I13" s="84">
        <f>IF(IF(I$7&lt;=Baseline_Year,
INDEX('Number on ART'!$H$10:$AB$249,MATCH($B13&amp;"Adults",'Number on ART'!$F$10:$F$249,0),MATCH(I$7,'Number on ART'!$H$9:$AB$9,0)),
IF(AND(H13+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Forecast'!$B$8:$B$127,0),MATCH(I$7,'PLHIV Forecast'!$C$7:$W$7,0)),
INDEX('PLHIV Forecast'!$C$8:$W$127,MATCH($B13,'PLHIV Forecast'!$B$8:$B$127,0),MATCH(I$7,'PLHIV Forecast'!$C$7:$W$7,0))&lt;&gt;0),
INDEX('PLHIV Forecast'!$C$8:$W$127,MATCH($B13,'PLHIV Forecast'!$B$8:$B$127,0),MATCH(I$7,'PLHIV Forecast'!$C$7:$W$7,0)),
H13+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IF(I$7&lt;=Baseline_Year,
INDEX('Number on ART'!$H$10:$AB$249,MATCH($B13&amp;"Adults",'Number on ART'!$F$10:$F$249,0),MATCH(I$7,'Number on ART'!$H$9:$AB$9,0)),
IF(AND(H13+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Forecast'!$B$8:$B$127,0),MATCH(I$7,'PLHIV Forecast'!$C$7:$W$7,0)),
INDEX('PLHIV Forecast'!$C$8:$W$127,MATCH($B13,'PLHIV Forecast'!$B$8:$B$127,0),MATCH(I$7,'PLHIV Forecast'!$C$7:$W$7,0))&lt;&gt;0),
INDEX('PLHIV Forecast'!$C$8:$W$127,MATCH($B13,'PLHIV Forecast'!$B$8:$B$127,0),MATCH(I$7,'PLHIV Forecast'!$C$7:$W$7,0)),
H13+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2722</v>
      </c>
      <c r="J13" s="84">
        <f>IF(IF(J$7&lt;=Baseline_Year,
INDEX('Number on ART'!$H$10:$AB$249,MATCH($B13&amp;"Adults",'Number on ART'!$F$10:$F$249,0),MATCH(J$7,'Number on ART'!$H$9:$AB$9,0)),
IF(AND(I13+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Forecast'!$B$8:$B$127,0),MATCH(J$7,'PLHIV Forecast'!$C$7:$W$7,0)),
INDEX('PLHIV Forecast'!$C$8:$W$127,MATCH($B13,'PLHIV Forecast'!$B$8:$B$127,0),MATCH(J$7,'PLHIV Forecast'!$C$7:$W$7,0))&lt;&gt;0),
INDEX('PLHIV Forecast'!$C$8:$W$127,MATCH($B13,'PLHIV Forecast'!$B$8:$B$127,0),MATCH(J$7,'PLHIV Forecast'!$C$7:$W$7,0)),
I13+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IF(J$7&lt;=Baseline_Year,
INDEX('Number on ART'!$H$10:$AB$249,MATCH($B13&amp;"Adults",'Number on ART'!$F$10:$F$249,0),MATCH(J$7,'Number on ART'!$H$9:$AB$9,0)),
IF(AND(I13+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Forecast'!$B$8:$B$127,0),MATCH(J$7,'PLHIV Forecast'!$C$7:$W$7,0)),
INDEX('PLHIV Forecast'!$C$8:$W$127,MATCH($B13,'PLHIV Forecast'!$B$8:$B$127,0),MATCH(J$7,'PLHIV Forecast'!$C$7:$W$7,0))&lt;&gt;0),
INDEX('PLHIV Forecast'!$C$8:$W$127,MATCH($B13,'PLHIV Forecast'!$B$8:$B$127,0),MATCH(J$7,'PLHIV Forecast'!$C$7:$W$7,0)),
I13+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3263</v>
      </c>
      <c r="K13" s="84">
        <f>IF(IF(K$7&lt;=Baseline_Year,
INDEX('Number on ART'!$H$10:$AB$249,MATCH($B13&amp;"Adults",'Number on ART'!$F$10:$F$249,0),MATCH(K$7,'Number on ART'!$H$9:$AB$9,0)),
IF(AND(J13+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Forecast'!$B$8:$B$127,0),MATCH(K$7,'PLHIV Forecast'!$C$7:$W$7,0)),
INDEX('PLHIV Forecast'!$C$8:$W$127,MATCH($B13,'PLHIV Forecast'!$B$8:$B$127,0),MATCH(K$7,'PLHIV Forecast'!$C$7:$W$7,0))&lt;&gt;0),
INDEX('PLHIV Forecast'!$C$8:$W$127,MATCH($B13,'PLHIV Forecast'!$B$8:$B$127,0),MATCH(K$7,'PLHIV Forecast'!$C$7:$W$7,0)),
J13+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IF(K$7&lt;=Baseline_Year,
INDEX('Number on ART'!$H$10:$AB$249,MATCH($B13&amp;"Adults",'Number on ART'!$F$10:$F$249,0),MATCH(K$7,'Number on ART'!$H$9:$AB$9,0)),
IF(AND(J13+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Forecast'!$B$8:$B$127,0),MATCH(K$7,'PLHIV Forecast'!$C$7:$W$7,0)),
INDEX('PLHIV Forecast'!$C$8:$W$127,MATCH($B13,'PLHIV Forecast'!$B$8:$B$127,0),MATCH(K$7,'PLHIV Forecast'!$C$7:$W$7,0))&lt;&gt;0),
INDEX('PLHIV Forecast'!$C$8:$W$127,MATCH($B13,'PLHIV Forecast'!$B$8:$B$127,0),MATCH(K$7,'PLHIV Forecast'!$C$7:$W$7,0)),
J13+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3977</v>
      </c>
      <c r="L13" s="84">
        <f>IF(IF(L$7&lt;=Baseline_Year,
INDEX('Number on ART'!$H$10:$AB$249,MATCH($B13&amp;"Adults",'Number on ART'!$F$10:$F$249,0),MATCH(L$7,'Number on ART'!$H$9:$AB$9,0)),
IF(AND(K13+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Forecast'!$B$8:$B$127,0),MATCH(L$7,'PLHIV Forecast'!$C$7:$W$7,0)),
INDEX('PLHIV Forecast'!$C$8:$W$127,MATCH($B13,'PLHIV Forecast'!$B$8:$B$127,0),MATCH(L$7,'PLHIV Forecast'!$C$7:$W$7,0))&lt;&gt;0),
INDEX('PLHIV Forecast'!$C$8:$W$127,MATCH($B13,'PLHIV Forecast'!$B$8:$B$127,0),MATCH(L$7,'PLHIV Forecast'!$C$7:$W$7,0)),
K13+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IF(L$7&lt;=Baseline_Year,
INDEX('Number on ART'!$H$10:$AB$249,MATCH($B13&amp;"Adults",'Number on ART'!$F$10:$F$249,0),MATCH(L$7,'Number on ART'!$H$9:$AB$9,0)),
IF(AND(K13+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Forecast'!$B$8:$B$127,0),MATCH(L$7,'PLHIV Forecast'!$C$7:$W$7,0)),
INDEX('PLHIV Forecast'!$C$8:$W$127,MATCH($B13,'PLHIV Forecast'!$B$8:$B$127,0),MATCH(L$7,'PLHIV Forecast'!$C$7:$W$7,0))&lt;&gt;0),
INDEX('PLHIV Forecast'!$C$8:$W$127,MATCH($B13,'PLHIV Forecast'!$B$8:$B$127,0),MATCH(L$7,'PLHIV Forecast'!$C$7:$W$7,0)),
K13+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4973</v>
      </c>
      <c r="M13" s="84">
        <f>IF(IF(M$7&lt;=Baseline_Year,
INDEX('Number on ART'!$H$10:$AB$249,MATCH($B13&amp;"Adults",'Number on ART'!$F$10:$F$249,0),MATCH(M$7,'Number on ART'!$H$9:$AB$9,0)),
IF(AND(L13+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Forecast'!$B$8:$B$127,0),MATCH(M$7,'PLHIV Forecast'!$C$7:$W$7,0)),
INDEX('PLHIV Forecast'!$C$8:$W$127,MATCH($B13,'PLHIV Forecast'!$B$8:$B$127,0),MATCH(M$7,'PLHIV Forecast'!$C$7:$W$7,0))&lt;&gt;0),
INDEX('PLHIV Forecast'!$C$8:$W$127,MATCH($B13,'PLHIV Forecast'!$B$8:$B$127,0),MATCH(M$7,'PLHIV Forecast'!$C$7:$W$7,0)),
L13+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IF(M$7&lt;=Baseline_Year,
INDEX('Number on ART'!$H$10:$AB$249,MATCH($B13&amp;"Adults",'Number on ART'!$F$10:$F$249,0),MATCH(M$7,'Number on ART'!$H$9:$AB$9,0)),
IF(AND(L13+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Forecast'!$B$8:$B$127,0),MATCH(M$7,'PLHIV Forecast'!$C$7:$W$7,0)),
INDEX('PLHIV Forecast'!$C$8:$W$127,MATCH($B13,'PLHIV Forecast'!$B$8:$B$127,0),MATCH(M$7,'PLHIV Forecast'!$C$7:$W$7,0))&lt;&gt;0),
INDEX('PLHIV Forecast'!$C$8:$W$127,MATCH($B13,'PLHIV Forecast'!$B$8:$B$127,0),MATCH(M$7,'PLHIV Forecast'!$C$7:$W$7,0)),
L13+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5502</v>
      </c>
      <c r="N13" s="84">
        <f>IF(IF(N$7&lt;=Baseline_Year,
INDEX('Number on ART'!$H$10:$AB$249,MATCH($B13&amp;"Adults",'Number on ART'!$F$10:$F$249,0),MATCH(N$7,'Number on ART'!$H$9:$AB$9,0)),
IF(AND(M13+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Forecast'!$B$8:$B$127,0),MATCH(N$7,'PLHIV Forecast'!$C$7:$W$7,0)),
INDEX('PLHIV Forecast'!$C$8:$W$127,MATCH($B13,'PLHIV Forecast'!$B$8:$B$127,0),MATCH(N$7,'PLHIV Forecast'!$C$7:$W$7,0))&lt;&gt;0),
INDEX('PLHIV Forecast'!$C$8:$W$127,MATCH($B13,'PLHIV Forecast'!$B$8:$B$127,0),MATCH(N$7,'PLHIV Forecast'!$C$7:$W$7,0)),
M13+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IF(N$7&lt;=Baseline_Year,
INDEX('Number on ART'!$H$10:$AB$249,MATCH($B13&amp;"Adults",'Number on ART'!$F$10:$F$249,0),MATCH(N$7,'Number on ART'!$H$9:$AB$9,0)),
IF(AND(M13+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Forecast'!$B$8:$B$127,0),MATCH(N$7,'PLHIV Forecast'!$C$7:$W$7,0)),
INDEX('PLHIV Forecast'!$C$8:$W$127,MATCH($B13,'PLHIV Forecast'!$B$8:$B$127,0),MATCH(N$7,'PLHIV Forecast'!$C$7:$W$7,0))&lt;&gt;0),
INDEX('PLHIV Forecast'!$C$8:$W$127,MATCH($B13,'PLHIV Forecast'!$B$8:$B$127,0),MATCH(N$7,'PLHIV Forecast'!$C$7:$W$7,0)),
M13+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6094</v>
      </c>
      <c r="O13" s="84">
        <f>IF(IF(O$7&lt;=Baseline_Year,
INDEX('Number on ART'!$H$10:$AB$249,MATCH($B13&amp;"Adults",'Number on ART'!$F$10:$F$249,0),MATCH(O$7,'Number on ART'!$H$9:$AB$9,0)),
IF(AND(N13+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Forecast'!$B$8:$B$127,0),MATCH(O$7,'PLHIV Forecast'!$C$7:$W$7,0)),
INDEX('PLHIV Forecast'!$C$8:$W$127,MATCH($B13,'PLHIV Forecast'!$B$8:$B$127,0),MATCH(O$7,'PLHIV Forecast'!$C$7:$W$7,0))&lt;&gt;0),
INDEX('PLHIV Forecast'!$C$8:$W$127,MATCH($B13,'PLHIV Forecast'!$B$8:$B$127,0),MATCH(O$7,'PLHIV Forecast'!$C$7:$W$7,0)),
N13+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IF(O$7&lt;=Baseline_Year,
INDEX('Number on ART'!$H$10:$AB$249,MATCH($B13&amp;"Adults",'Number on ART'!$F$10:$F$249,0),MATCH(O$7,'Number on ART'!$H$9:$AB$9,0)),
IF(AND(N13+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Forecast'!$B$8:$B$127,0),MATCH(O$7,'PLHIV Forecast'!$C$7:$W$7,0)),
INDEX('PLHIV Forecast'!$C$8:$W$127,MATCH($B13,'PLHIV Forecast'!$B$8:$B$127,0),MATCH(O$7,'PLHIV Forecast'!$C$7:$W$7,0))&lt;&gt;0),
INDEX('PLHIV Forecast'!$C$8:$W$127,MATCH($B13,'PLHIV Forecast'!$B$8:$B$127,0),MATCH(O$7,'PLHIV Forecast'!$C$7:$W$7,0)),
N13+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6318</v>
      </c>
      <c r="P13" s="84">
        <f>IF(IF(P$7&lt;=Baseline_Year,
INDEX('Number on ART'!$H$10:$AB$249,MATCH($B13&amp;"Adults",'Number on ART'!$F$10:$F$249,0),MATCH(P$7,'Number on ART'!$H$9:$AB$9,0)),
IF(AND(O13+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Forecast'!$B$8:$B$127,0),MATCH(P$7,'PLHIV Forecast'!$C$7:$W$7,0)),
INDEX('PLHIV Forecast'!$C$8:$W$127,MATCH($B13,'PLHIV Forecast'!$B$8:$B$127,0),MATCH(P$7,'PLHIV Forecast'!$C$7:$W$7,0))&lt;&gt;0),
INDEX('PLHIV Forecast'!$C$8:$W$127,MATCH($B13,'PLHIV Forecast'!$B$8:$B$127,0),MATCH(P$7,'PLHIV Forecast'!$C$7:$W$7,0)),
O13+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IF(P$7&lt;=Baseline_Year,
INDEX('Number on ART'!$H$10:$AB$249,MATCH($B13&amp;"Adults",'Number on ART'!$F$10:$F$249,0),MATCH(P$7,'Number on ART'!$H$9:$AB$9,0)),
IF(AND(O13+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Forecast'!$B$8:$B$127,0),MATCH(P$7,'PLHIV Forecast'!$C$7:$W$7,0)),
INDEX('PLHIV Forecast'!$C$8:$W$127,MATCH($B13,'PLHIV Forecast'!$B$8:$B$127,0),MATCH(P$7,'PLHIV Forecast'!$C$7:$W$7,0))&lt;&gt;0),
INDEX('PLHIV Forecast'!$C$8:$W$127,MATCH($B13,'PLHIV Forecast'!$B$8:$B$127,0),MATCH(P$7,'PLHIV Forecast'!$C$7:$W$7,0)),
O13+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6766.333333333333</v>
      </c>
      <c r="Q13" s="84">
        <f>IF(IF(Q$7&lt;=Baseline_Year,
INDEX('Number on ART'!$H$10:$AB$249,MATCH($B13&amp;"Adults",'Number on ART'!$F$10:$F$249,0),MATCH(Q$7,'Number on ART'!$H$9:$AB$9,0)),
IF(AND(P13+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Forecast'!$B$8:$B$127,0),MATCH(Q$7,'PLHIV Forecast'!$C$7:$W$7,0)),
INDEX('PLHIV Forecast'!$C$8:$W$127,MATCH($B13,'PLHIV Forecast'!$B$8:$B$127,0),MATCH(Q$7,'PLHIV Forecast'!$C$7:$W$7,0))&lt;&gt;0),
INDEX('PLHIV Forecast'!$C$8:$W$127,MATCH($B13,'PLHIV Forecast'!$B$8:$B$127,0),MATCH(Q$7,'PLHIV Forecast'!$C$7:$W$7,0)),
P13+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IF(Q$7&lt;=Baseline_Year,
INDEX('Number on ART'!$H$10:$AB$249,MATCH($B13&amp;"Adults",'Number on ART'!$F$10:$F$249,0),MATCH(Q$7,'Number on ART'!$H$9:$AB$9,0)),
IF(AND(P13+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Forecast'!$B$8:$B$127,0),MATCH(Q$7,'PLHIV Forecast'!$C$7:$W$7,0)),
INDEX('PLHIV Forecast'!$C$8:$W$127,MATCH($B13,'PLHIV Forecast'!$B$8:$B$127,0),MATCH(Q$7,'PLHIV Forecast'!$C$7:$W$7,0))&lt;&gt;0),
INDEX('PLHIV Forecast'!$C$8:$W$127,MATCH($B13,'PLHIV Forecast'!$B$8:$B$127,0),MATCH(Q$7,'PLHIV Forecast'!$C$7:$W$7,0)),
P13+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7214.6666666666661</v>
      </c>
      <c r="R13" s="84">
        <f>IF(IF(R$7&lt;=Baseline_Year,
INDEX('Number on ART'!$H$10:$AB$249,MATCH($B13&amp;"Adults",'Number on ART'!$F$10:$F$249,0),MATCH(R$7,'Number on ART'!$H$9:$AB$9,0)),
IF(AND(Q13+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Forecast'!$B$8:$B$127,0),MATCH(R$7,'PLHIV Forecast'!$C$7:$W$7,0)),
INDEX('PLHIV Forecast'!$C$8:$W$127,MATCH($B13,'PLHIV Forecast'!$B$8:$B$127,0),MATCH(R$7,'PLHIV Forecast'!$C$7:$W$7,0))&lt;&gt;0),
INDEX('PLHIV Forecast'!$C$8:$W$127,MATCH($B13,'PLHIV Forecast'!$B$8:$B$127,0),MATCH(R$7,'PLHIV Forecast'!$C$7:$W$7,0)),
Q13+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IF(R$7&lt;=Baseline_Year,
INDEX('Number on ART'!$H$10:$AB$249,MATCH($B13&amp;"Adults",'Number on ART'!$F$10:$F$249,0),MATCH(R$7,'Number on ART'!$H$9:$AB$9,0)),
IF(AND(Q13+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Forecast'!$B$8:$B$127,0),MATCH(R$7,'PLHIV Forecast'!$C$7:$W$7,0)),
INDEX('PLHIV Forecast'!$C$8:$W$127,MATCH($B13,'PLHIV Forecast'!$B$8:$B$127,0),MATCH(R$7,'PLHIV Forecast'!$C$7:$W$7,0))&lt;&gt;0),
INDEX('PLHIV Forecast'!$C$8:$W$127,MATCH($B13,'PLHIV Forecast'!$B$8:$B$127,0),MATCH(R$7,'PLHIV Forecast'!$C$7:$W$7,0)),
Q13+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7662.9999999999991</v>
      </c>
      <c r="S13" s="84">
        <f>IF(IF(S$7&lt;=Baseline_Year,
INDEX('Number on ART'!$H$10:$AB$249,MATCH($B13&amp;"Adults",'Number on ART'!$F$10:$F$249,0),MATCH(S$7,'Number on ART'!$H$9:$AB$9,0)),
IF(AND(R13+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Forecast'!$B$8:$B$127,0),MATCH(S$7,'PLHIV Forecast'!$C$7:$W$7,0)),
INDEX('PLHIV Forecast'!$C$8:$W$127,MATCH($B13,'PLHIV Forecast'!$B$8:$B$127,0),MATCH(S$7,'PLHIV Forecast'!$C$7:$W$7,0))&lt;&gt;0),
INDEX('PLHIV Forecast'!$C$8:$W$127,MATCH($B13,'PLHIV Forecast'!$B$8:$B$127,0),MATCH(S$7,'PLHIV Forecast'!$C$7:$W$7,0)),
R13+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IF(S$7&lt;=Baseline_Year,
INDEX('Number on ART'!$H$10:$AB$249,MATCH($B13&amp;"Adults",'Number on ART'!$F$10:$F$249,0),MATCH(S$7,'Number on ART'!$H$9:$AB$9,0)),
IF(AND(R13+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Forecast'!$B$8:$B$127,0),MATCH(S$7,'PLHIV Forecast'!$C$7:$W$7,0)),
INDEX('PLHIV Forecast'!$C$8:$W$127,MATCH($B13,'PLHIV Forecast'!$B$8:$B$127,0),MATCH(S$7,'PLHIV Forecast'!$C$7:$W$7,0))&lt;&gt;0),
INDEX('PLHIV Forecast'!$C$8:$W$127,MATCH($B13,'PLHIV Forecast'!$B$8:$B$127,0),MATCH(S$7,'PLHIV Forecast'!$C$7:$W$7,0)),
R13+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8111.3333333333321</v>
      </c>
      <c r="T13" s="84">
        <f>IF(IF(T$7&lt;=Baseline_Year,
INDEX('Number on ART'!$H$10:$AB$249,MATCH($B13&amp;"Adults",'Number on ART'!$F$10:$F$249,0),MATCH(T$7,'Number on ART'!$H$9:$AB$9,0)),
IF(AND(S13+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Forecast'!$B$8:$B$127,0),MATCH(T$7,'PLHIV Forecast'!$C$7:$W$7,0)),
INDEX('PLHIV Forecast'!$C$8:$W$127,MATCH($B13,'PLHIV Forecast'!$B$8:$B$127,0),MATCH(T$7,'PLHIV Forecast'!$C$7:$W$7,0))&lt;&gt;0),
INDEX('PLHIV Forecast'!$C$8:$W$127,MATCH($B13,'PLHIV Forecast'!$B$8:$B$127,0),MATCH(T$7,'PLHIV Forecast'!$C$7:$W$7,0)),
S13+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IF(T$7&lt;=Baseline_Year,
INDEX('Number on ART'!$H$10:$AB$249,MATCH($B13&amp;"Adults",'Number on ART'!$F$10:$F$249,0),MATCH(T$7,'Number on ART'!$H$9:$AB$9,0)),
IF(AND(S13+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Forecast'!$B$8:$B$127,0),MATCH(T$7,'PLHIV Forecast'!$C$7:$W$7,0)),
INDEX('PLHIV Forecast'!$C$8:$W$127,MATCH($B13,'PLHIV Forecast'!$B$8:$B$127,0),MATCH(T$7,'PLHIV Forecast'!$C$7:$W$7,0))&lt;&gt;0),
INDEX('PLHIV Forecast'!$C$8:$W$127,MATCH($B13,'PLHIV Forecast'!$B$8:$B$127,0),MATCH(T$7,'PLHIV Forecast'!$C$7:$W$7,0)),
S13+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8559.6666666666661</v>
      </c>
      <c r="U13" s="84">
        <f>IF(IF(U$7&lt;=Baseline_Year,
INDEX('Number on ART'!$H$10:$AB$249,MATCH($B13&amp;"Adults",'Number on ART'!$F$10:$F$249,0),MATCH(U$7,'Number on ART'!$H$9:$AB$9,0)),
IF(AND(T13+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Forecast'!$B$8:$B$127,0),MATCH(U$7,'PLHIV Forecast'!$C$7:$W$7,0)),
INDEX('PLHIV Forecast'!$C$8:$W$127,MATCH($B13,'PLHIV Forecast'!$B$8:$B$127,0),MATCH(U$7,'PLHIV Forecast'!$C$7:$W$7,0))&lt;&gt;0),
INDEX('PLHIV Forecast'!$C$8:$W$127,MATCH($B13,'PLHIV Forecast'!$B$8:$B$127,0),MATCH(U$7,'PLHIV Forecast'!$C$7:$W$7,0)),
T13+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IF(U$7&lt;=Baseline_Year,
INDEX('Number on ART'!$H$10:$AB$249,MATCH($B13&amp;"Adults",'Number on ART'!$F$10:$F$249,0),MATCH(U$7,'Number on ART'!$H$9:$AB$9,0)),
IF(AND(T13+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Forecast'!$B$8:$B$127,0),MATCH(U$7,'PLHIV Forecast'!$C$7:$W$7,0)),
INDEX('PLHIV Forecast'!$C$8:$W$127,MATCH($B13,'PLHIV Forecast'!$B$8:$B$127,0),MATCH(U$7,'PLHIV Forecast'!$C$7:$W$7,0))&lt;&gt;0),
INDEX('PLHIV Forecast'!$C$8:$W$127,MATCH($B13,'PLHIV Forecast'!$B$8:$B$127,0),MATCH(U$7,'PLHIV Forecast'!$C$7:$W$7,0)),
T13+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9008</v>
      </c>
      <c r="V13" s="84">
        <f>IF(IF(V$7&lt;=Baseline_Year,
INDEX('Number on ART'!$H$10:$AB$249,MATCH($B13&amp;"Adults",'Number on ART'!$F$10:$F$249,0),MATCH(V$7,'Number on ART'!$H$9:$AB$9,0)),
IF(AND(U13+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Forecast'!$B$8:$B$127,0),MATCH(V$7,'PLHIV Forecast'!$C$7:$W$7,0)),
INDEX('PLHIV Forecast'!$C$8:$W$127,MATCH($B13,'PLHIV Forecast'!$B$8:$B$127,0),MATCH(V$7,'PLHIV Forecast'!$C$7:$W$7,0))&lt;&gt;0),
INDEX('PLHIV Forecast'!$C$8:$W$127,MATCH($B13,'PLHIV Forecast'!$B$8:$B$127,0),MATCH(V$7,'PLHIV Forecast'!$C$7:$W$7,0)),
U13+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IF(V$7&lt;=Baseline_Year,
INDEX('Number on ART'!$H$10:$AB$249,MATCH($B13&amp;"Adults",'Number on ART'!$F$10:$F$249,0),MATCH(V$7,'Number on ART'!$H$9:$AB$9,0)),
IF(AND(U13+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Forecast'!$B$8:$B$127,0),MATCH(V$7,'PLHIV Forecast'!$C$7:$W$7,0)),
INDEX('PLHIV Forecast'!$C$8:$W$127,MATCH($B13,'PLHIV Forecast'!$B$8:$B$127,0),MATCH(V$7,'PLHIV Forecast'!$C$7:$W$7,0))&lt;&gt;0),
INDEX('PLHIV Forecast'!$C$8:$W$127,MATCH($B13,'PLHIV Forecast'!$B$8:$B$127,0),MATCH(V$7,'PLHIV Forecast'!$C$7:$W$7,0)),
U13+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9456.3333333333339</v>
      </c>
      <c r="W13" s="84">
        <f>IF(IF(W$7&lt;=Baseline_Year,
INDEX('Number on ART'!$H$10:$AB$249,MATCH($B13&amp;"Adults",'Number on ART'!$F$10:$F$249,0),MATCH(W$7,'Number on ART'!$H$9:$AB$9,0)),
IF(AND(V13+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Forecast'!$B$8:$B$127,0),MATCH(W$7,'PLHIV Forecast'!$C$7:$W$7,0)),
INDEX('PLHIV Forecast'!$C$8:$W$127,MATCH($B13,'PLHIV Forecast'!$B$8:$B$127,0),MATCH(W$7,'PLHIV Forecast'!$C$7:$W$7,0))&lt;&gt;0),
INDEX('PLHIV Forecast'!$C$8:$W$127,MATCH($B13,'PLHIV Forecast'!$B$8:$B$127,0),MATCH(W$7,'PLHIV Forecast'!$C$7:$W$7,0)),
V13+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)))&lt;0,
0,
IF(W$7&lt;=Baseline_Year,
INDEX('Number on ART'!$H$10:$AB$249,MATCH($B13&amp;"Adults",'Number on ART'!$F$10:$F$249,0),MATCH(W$7,'Number on ART'!$H$9:$AB$9,0)),
IF(AND(V13+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)&gt;INDEX('PLHIV Forecast'!$C$8:$W$127,MATCH($B13,'PLHIV Forecast'!$B$8:$B$127,0),MATCH(W$7,'PLHIV Forecast'!$C$7:$W$7,0)),
INDEX('PLHIV Forecast'!$C$8:$W$127,MATCH($B13,'PLHIV Forecast'!$B$8:$B$127,0),MATCH(W$7,'PLHIV Forecast'!$C$7:$W$7,0))&lt;&gt;0),
INDEX('PLHIV Forecast'!$C$8:$W$127,MATCH($B13,'PLHIV Forecast'!$B$8:$B$127,0),MATCH(W$7,'PLHIV Forecast'!$C$7:$W$7,0)),
V13+
AVERAGE((INDEX($C$8:$W$127,MATCH($B13,$B$8:$B$127),MATCH(Baseline_Year,$C$7:$W$7,))-INDEX($C$8:$W$127,MATCH($B13,$B$8:$B$127),MATCH(Baseline_Year-1,$C$7:$W$7,))),
(INDEX($C$8:$W$127,MATCH($B13,$B$8:$B$127),MATCH(Baseline_Year-1,$C$7:$W$7,))-INDEX($C$8:$W$127,MATCH($B13,$B$8:$B$127),MATCH(Baseline_Year-2,$C$7:$W$7,))),
(INDEX($C$8:$W$127,MATCH($B13,$B$8:$B$127),MATCH(Baseline_Year-2,$C$7:$W$7,))-INDEX($C$8:$W$127,MATCH($B13,$B$8:$B$127),MATCH(Baseline_Year-3,$C$7:$W$7,)))
))))</f>
        <v>9904.6666666666679</v>
      </c>
      <c r="X13" s="9" t="str">
        <f>IF(SUM(C13:W13)&lt;&gt;0,
IF(P13='PLHIV Forecast'!P13,"# adults on ART capped by total PLHIV starting 2023",
IF(Q13='PLHIV Forecast'!Q13,"# adults on ART capped by total PLHIV starting 2024",
IF(R13='PLHIV Forecast'!R13,"# adults on ART capped by total PLHIV starting 2025",
IF(S13='PLHIV Forecast'!S13,"# adults on ART capped by total PLHIV starting 2026",
IF(T13='PLHIV Forecast'!T13,"# adults on ART capped by total PLHIV starting 2027",
IF(U13='PLHIV Forecast'!U13,"# adults on ART capped by total PLHIV starting 2028",
IF(V13='PLHIV Forecast'!V13,"# adults on ART capped by total PLHIV starting 2029",
IF(W13='PLHIV Forecast'!W13,"# adults on ART capped by total PLHIV starting 2030",
"")))))))),"")</f>
        <v/>
      </c>
      <c r="Z13" s="8"/>
      <c r="AB13" s="8"/>
    </row>
    <row r="14" spans="2:28" x14ac:dyDescent="0.35">
      <c r="B14" s="18" t="str">
        <f>Countries!B10</f>
        <v>Bangladesh</v>
      </c>
      <c r="C14" s="47">
        <f>IF(C$7&lt;='Algorithms &amp; Assumptions'!$C$3,INDEX('Number on ART'!$H$10:$AB$249,MATCH($B14&amp;"Adults",'Number on ART'!$F$10:$F$249,0),MATCH(C$7,'Number on ART'!$H$9:$AB$9,0)),"Error")</f>
        <v>431</v>
      </c>
      <c r="D14" s="47">
        <f>IF(D$7&lt;='Algorithms &amp; Assumptions'!$C$3,INDEX('Number on ART'!$H$10:$AB$249,MATCH($B14&amp;"Adults",'Number on ART'!$F$10:$F$249,0),MATCH(D$7,'Number on ART'!$H$9:$AB$9,0)),"Error")</f>
        <v>625</v>
      </c>
      <c r="E14" s="47">
        <f>IF(E$7&lt;='Algorithms &amp; Assumptions'!$C$3,INDEX('Number on ART'!$H$10:$AB$249,MATCH($B14&amp;"Adults",'Number on ART'!$F$10:$F$249,0),MATCH(E$7,'Number on ART'!$H$9:$AB$9,0)),"Error")</f>
        <v>783</v>
      </c>
      <c r="F14" s="47">
        <f>IF(F$7&lt;='Algorithms &amp; Assumptions'!$C$3,INDEX('Number on ART'!$H$10:$AB$249,MATCH($B14&amp;"Adults",'Number on ART'!$F$10:$F$249,0),MATCH(F$7,'Number on ART'!$H$9:$AB$9,0)),"Error")</f>
        <v>1023</v>
      </c>
      <c r="G14" s="84">
        <f>IF(IF(G$7&lt;=Baseline_Year,
INDEX('Number on ART'!$H$10:$AB$249,MATCH($B14&amp;"Adults",'Number on ART'!$F$10:$F$249,0),MATCH(G$7,'Number on ART'!$H$9:$AB$9,0)),
IF(AND(F14+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Forecast'!$B$8:$B$127,0),MATCH(G$7,'PLHIV Forecast'!$C$7:$W$7,0)),
INDEX('PLHIV Forecast'!$C$8:$W$127,MATCH($B14,'PLHIV Forecast'!$B$8:$B$127,0),MATCH(G$7,'PLHIV Forecast'!$C$7:$W$7,0))&lt;&gt;0),
INDEX('PLHIV Forecast'!$C$8:$W$127,MATCH($B14,'PLHIV Forecast'!$B$8:$B$127,0),MATCH(G$7,'PLHIV Forecast'!$C$7:$W$7,0)),
F14+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IF(G$7&lt;=Baseline_Year,
INDEX('Number on ART'!$H$10:$AB$249,MATCH($B14&amp;"Adults",'Number on ART'!$F$10:$F$249,0),MATCH(G$7,'Number on ART'!$H$9:$AB$9,0)),
IF(AND(F14+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Forecast'!$B$8:$B$127,0),MATCH(G$7,'PLHIV Forecast'!$C$7:$W$7,0)),
INDEX('PLHIV Forecast'!$C$8:$W$127,MATCH($B14,'PLHIV Forecast'!$B$8:$B$127,0),MATCH(G$7,'PLHIV Forecast'!$C$7:$W$7,0))&lt;&gt;0),
INDEX('PLHIV Forecast'!$C$8:$W$127,MATCH($B14,'PLHIV Forecast'!$B$8:$B$127,0),MATCH(G$7,'PLHIV Forecast'!$C$7:$W$7,0)),
F14+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1208</v>
      </c>
      <c r="H14" s="84">
        <f>IF(IF(H$7&lt;=Baseline_Year,
INDEX('Number on ART'!$H$10:$AB$249,MATCH($B14&amp;"Adults",'Number on ART'!$F$10:$F$249,0),MATCH(H$7,'Number on ART'!$H$9:$AB$9,0)),
IF(AND(G14+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Forecast'!$B$8:$B$127,0),MATCH(H$7,'PLHIV Forecast'!$C$7:$W$7,0)),
INDEX('PLHIV Forecast'!$C$8:$W$127,MATCH($B14,'PLHIV Forecast'!$B$8:$B$127,0),MATCH(H$7,'PLHIV Forecast'!$C$7:$W$7,0))&lt;&gt;0),
INDEX('PLHIV Forecast'!$C$8:$W$127,MATCH($B14,'PLHIV Forecast'!$B$8:$B$127,0),MATCH(H$7,'PLHIV Forecast'!$C$7:$W$7,0)),
G14+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IF(H$7&lt;=Baseline_Year,
INDEX('Number on ART'!$H$10:$AB$249,MATCH($B14&amp;"Adults",'Number on ART'!$F$10:$F$249,0),MATCH(H$7,'Number on ART'!$H$9:$AB$9,0)),
IF(AND(G14+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Forecast'!$B$8:$B$127,0),MATCH(H$7,'PLHIV Forecast'!$C$7:$W$7,0)),
INDEX('PLHIV Forecast'!$C$8:$W$127,MATCH($B14,'PLHIV Forecast'!$B$8:$B$127,0),MATCH(H$7,'PLHIV Forecast'!$C$7:$W$7,0))&lt;&gt;0),
INDEX('PLHIV Forecast'!$C$8:$W$127,MATCH($B14,'PLHIV Forecast'!$B$8:$B$127,0),MATCH(H$7,'PLHIV Forecast'!$C$7:$W$7,0)),
G14+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1393</v>
      </c>
      <c r="I14" s="84">
        <f>IF(IF(I$7&lt;=Baseline_Year,
INDEX('Number on ART'!$H$10:$AB$249,MATCH($B14&amp;"Adults",'Number on ART'!$F$10:$F$249,0),MATCH(I$7,'Number on ART'!$H$9:$AB$9,0)),
IF(AND(H14+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Forecast'!$B$8:$B$127,0),MATCH(I$7,'PLHIV Forecast'!$C$7:$W$7,0)),
INDEX('PLHIV Forecast'!$C$8:$W$127,MATCH($B14,'PLHIV Forecast'!$B$8:$B$127,0),MATCH(I$7,'PLHIV Forecast'!$C$7:$W$7,0))&lt;&gt;0),
INDEX('PLHIV Forecast'!$C$8:$W$127,MATCH($B14,'PLHIV Forecast'!$B$8:$B$127,0),MATCH(I$7,'PLHIV Forecast'!$C$7:$W$7,0)),
H14+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IF(I$7&lt;=Baseline_Year,
INDEX('Number on ART'!$H$10:$AB$249,MATCH($B14&amp;"Adults",'Number on ART'!$F$10:$F$249,0),MATCH(I$7,'Number on ART'!$H$9:$AB$9,0)),
IF(AND(H14+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Forecast'!$B$8:$B$127,0),MATCH(I$7,'PLHIV Forecast'!$C$7:$W$7,0)),
INDEX('PLHIV Forecast'!$C$8:$W$127,MATCH($B14,'PLHIV Forecast'!$B$8:$B$127,0),MATCH(I$7,'PLHIV Forecast'!$C$7:$W$7,0))&lt;&gt;0),
INDEX('PLHIV Forecast'!$C$8:$W$127,MATCH($B14,'PLHIV Forecast'!$B$8:$B$127,0),MATCH(I$7,'PLHIV Forecast'!$C$7:$W$7,0)),
H14+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1705</v>
      </c>
      <c r="J14" s="84">
        <f>IF(IF(J$7&lt;=Baseline_Year,
INDEX('Number on ART'!$H$10:$AB$249,MATCH($B14&amp;"Adults",'Number on ART'!$F$10:$F$249,0),MATCH(J$7,'Number on ART'!$H$9:$AB$9,0)),
IF(AND(I14+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Forecast'!$B$8:$B$127,0),MATCH(J$7,'PLHIV Forecast'!$C$7:$W$7,0)),
INDEX('PLHIV Forecast'!$C$8:$W$127,MATCH($B14,'PLHIV Forecast'!$B$8:$B$127,0),MATCH(J$7,'PLHIV Forecast'!$C$7:$W$7,0))&lt;&gt;0),
INDEX('PLHIV Forecast'!$C$8:$W$127,MATCH($B14,'PLHIV Forecast'!$B$8:$B$127,0),MATCH(J$7,'PLHIV Forecast'!$C$7:$W$7,0)),
I14+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IF(J$7&lt;=Baseline_Year,
INDEX('Number on ART'!$H$10:$AB$249,MATCH($B14&amp;"Adults",'Number on ART'!$F$10:$F$249,0),MATCH(J$7,'Number on ART'!$H$9:$AB$9,0)),
IF(AND(I14+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Forecast'!$B$8:$B$127,0),MATCH(J$7,'PLHIV Forecast'!$C$7:$W$7,0)),
INDEX('PLHIV Forecast'!$C$8:$W$127,MATCH($B14,'PLHIV Forecast'!$B$8:$B$127,0),MATCH(J$7,'PLHIV Forecast'!$C$7:$W$7,0))&lt;&gt;0),
INDEX('PLHIV Forecast'!$C$8:$W$127,MATCH($B14,'PLHIV Forecast'!$B$8:$B$127,0),MATCH(J$7,'PLHIV Forecast'!$C$7:$W$7,0)),
I14+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2352</v>
      </c>
      <c r="K14" s="84">
        <f>IF(IF(K$7&lt;=Baseline_Year,
INDEX('Number on ART'!$H$10:$AB$249,MATCH($B14&amp;"Adults",'Number on ART'!$F$10:$F$249,0),MATCH(K$7,'Number on ART'!$H$9:$AB$9,0)),
IF(AND(J14+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Forecast'!$B$8:$B$127,0),MATCH(K$7,'PLHIV Forecast'!$C$7:$W$7,0)),
INDEX('PLHIV Forecast'!$C$8:$W$127,MATCH($B14,'PLHIV Forecast'!$B$8:$B$127,0),MATCH(K$7,'PLHIV Forecast'!$C$7:$W$7,0))&lt;&gt;0),
INDEX('PLHIV Forecast'!$C$8:$W$127,MATCH($B14,'PLHIV Forecast'!$B$8:$B$127,0),MATCH(K$7,'PLHIV Forecast'!$C$7:$W$7,0)),
J14+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IF(K$7&lt;=Baseline_Year,
INDEX('Number on ART'!$H$10:$AB$249,MATCH($B14&amp;"Adults",'Number on ART'!$F$10:$F$249,0),MATCH(K$7,'Number on ART'!$H$9:$AB$9,0)),
IF(AND(J14+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Forecast'!$B$8:$B$127,0),MATCH(K$7,'PLHIV Forecast'!$C$7:$W$7,0)),
INDEX('PLHIV Forecast'!$C$8:$W$127,MATCH($B14,'PLHIV Forecast'!$B$8:$B$127,0),MATCH(K$7,'PLHIV Forecast'!$C$7:$W$7,0))&lt;&gt;0),
INDEX('PLHIV Forecast'!$C$8:$W$127,MATCH($B14,'PLHIV Forecast'!$B$8:$B$127,0),MATCH(K$7,'PLHIV Forecast'!$C$7:$W$7,0)),
J14+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2916</v>
      </c>
      <c r="L14" s="84">
        <f>IF(IF(L$7&lt;=Baseline_Year,
INDEX('Number on ART'!$H$10:$AB$249,MATCH($B14&amp;"Adults",'Number on ART'!$F$10:$F$249,0),MATCH(L$7,'Number on ART'!$H$9:$AB$9,0)),
IF(AND(K14+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Forecast'!$B$8:$B$127,0),MATCH(L$7,'PLHIV Forecast'!$C$7:$W$7,0)),
INDEX('PLHIV Forecast'!$C$8:$W$127,MATCH($B14,'PLHIV Forecast'!$B$8:$B$127,0),MATCH(L$7,'PLHIV Forecast'!$C$7:$W$7,0))&lt;&gt;0),
INDEX('PLHIV Forecast'!$C$8:$W$127,MATCH($B14,'PLHIV Forecast'!$B$8:$B$127,0),MATCH(L$7,'PLHIV Forecast'!$C$7:$W$7,0)),
K14+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IF(L$7&lt;=Baseline_Year,
INDEX('Number on ART'!$H$10:$AB$249,MATCH($B14&amp;"Adults",'Number on ART'!$F$10:$F$249,0),MATCH(L$7,'Number on ART'!$H$9:$AB$9,0)),
IF(AND(K14+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Forecast'!$B$8:$B$127,0),MATCH(L$7,'PLHIV Forecast'!$C$7:$W$7,0)),
INDEX('PLHIV Forecast'!$C$8:$W$127,MATCH($B14,'PLHIV Forecast'!$B$8:$B$127,0),MATCH(L$7,'PLHIV Forecast'!$C$7:$W$7,0))&lt;&gt;0),
INDEX('PLHIV Forecast'!$C$8:$W$127,MATCH($B14,'PLHIV Forecast'!$B$8:$B$127,0),MATCH(L$7,'PLHIV Forecast'!$C$7:$W$7,0)),
K14+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3201</v>
      </c>
      <c r="M14" s="84">
        <f>IF(IF(M$7&lt;=Baseline_Year,
INDEX('Number on ART'!$H$10:$AB$249,MATCH($B14&amp;"Adults",'Number on ART'!$F$10:$F$249,0),MATCH(M$7,'Number on ART'!$H$9:$AB$9,0)),
IF(AND(L14+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Forecast'!$B$8:$B$127,0),MATCH(M$7,'PLHIV Forecast'!$C$7:$W$7,0)),
INDEX('PLHIV Forecast'!$C$8:$W$127,MATCH($B14,'PLHIV Forecast'!$B$8:$B$127,0),MATCH(M$7,'PLHIV Forecast'!$C$7:$W$7,0))&lt;&gt;0),
INDEX('PLHIV Forecast'!$C$8:$W$127,MATCH($B14,'PLHIV Forecast'!$B$8:$B$127,0),MATCH(M$7,'PLHIV Forecast'!$C$7:$W$7,0)),
L14+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IF(M$7&lt;=Baseline_Year,
INDEX('Number on ART'!$H$10:$AB$249,MATCH($B14&amp;"Adults",'Number on ART'!$F$10:$F$249,0),MATCH(M$7,'Number on ART'!$H$9:$AB$9,0)),
IF(AND(L14+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Forecast'!$B$8:$B$127,0),MATCH(M$7,'PLHIV Forecast'!$C$7:$W$7,0)),
INDEX('PLHIV Forecast'!$C$8:$W$127,MATCH($B14,'PLHIV Forecast'!$B$8:$B$127,0),MATCH(M$7,'PLHIV Forecast'!$C$7:$W$7,0))&lt;&gt;0),
INDEX('PLHIV Forecast'!$C$8:$W$127,MATCH($B14,'PLHIV Forecast'!$B$8:$B$127,0),MATCH(M$7,'PLHIV Forecast'!$C$7:$W$7,0)),
L14+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4033</v>
      </c>
      <c r="N14" s="84">
        <f>IF(IF(N$7&lt;=Baseline_Year,
INDEX('Number on ART'!$H$10:$AB$249,MATCH($B14&amp;"Adults",'Number on ART'!$F$10:$F$249,0),MATCH(N$7,'Number on ART'!$H$9:$AB$9,0)),
IF(AND(M14+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Forecast'!$B$8:$B$127,0),MATCH(N$7,'PLHIV Forecast'!$C$7:$W$7,0)),
INDEX('PLHIV Forecast'!$C$8:$W$127,MATCH($B14,'PLHIV Forecast'!$B$8:$B$127,0),MATCH(N$7,'PLHIV Forecast'!$C$7:$W$7,0))&lt;&gt;0),
INDEX('PLHIV Forecast'!$C$8:$W$127,MATCH($B14,'PLHIV Forecast'!$B$8:$B$127,0),MATCH(N$7,'PLHIV Forecast'!$C$7:$W$7,0)),
M14+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IF(N$7&lt;=Baseline_Year,
INDEX('Number on ART'!$H$10:$AB$249,MATCH($B14&amp;"Adults",'Number on ART'!$F$10:$F$249,0),MATCH(N$7,'Number on ART'!$H$9:$AB$9,0)),
IF(AND(M14+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Forecast'!$B$8:$B$127,0),MATCH(N$7,'PLHIV Forecast'!$C$7:$W$7,0)),
INDEX('PLHIV Forecast'!$C$8:$W$127,MATCH($B14,'PLHIV Forecast'!$B$8:$B$127,0),MATCH(N$7,'PLHIV Forecast'!$C$7:$W$7,0))&lt;&gt;0),
INDEX('PLHIV Forecast'!$C$8:$W$127,MATCH($B14,'PLHIV Forecast'!$B$8:$B$127,0),MATCH(N$7,'PLHIV Forecast'!$C$7:$W$7,0)),
M14+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4386</v>
      </c>
      <c r="O14" s="84">
        <f>IF(IF(O$7&lt;=Baseline_Year,
INDEX('Number on ART'!$H$10:$AB$249,MATCH($B14&amp;"Adults",'Number on ART'!$F$10:$F$249,0),MATCH(O$7,'Number on ART'!$H$9:$AB$9,0)),
IF(AND(N14+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Forecast'!$B$8:$B$127,0),MATCH(O$7,'PLHIV Forecast'!$C$7:$W$7,0)),
INDEX('PLHIV Forecast'!$C$8:$W$127,MATCH($B14,'PLHIV Forecast'!$B$8:$B$127,0),MATCH(O$7,'PLHIV Forecast'!$C$7:$W$7,0))&lt;&gt;0),
INDEX('PLHIV Forecast'!$C$8:$W$127,MATCH($B14,'PLHIV Forecast'!$B$8:$B$127,0),MATCH(O$7,'PLHIV Forecast'!$C$7:$W$7,0)),
N14+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IF(O$7&lt;=Baseline_Year,
INDEX('Number on ART'!$H$10:$AB$249,MATCH($B14&amp;"Adults",'Number on ART'!$F$10:$F$249,0),MATCH(O$7,'Number on ART'!$H$9:$AB$9,0)),
IF(AND(N14+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Forecast'!$B$8:$B$127,0),MATCH(O$7,'PLHIV Forecast'!$C$7:$W$7,0)),
INDEX('PLHIV Forecast'!$C$8:$W$127,MATCH($B14,'PLHIV Forecast'!$B$8:$B$127,0),MATCH(O$7,'PLHIV Forecast'!$C$7:$W$7,0))&lt;&gt;0),
INDEX('PLHIV Forecast'!$C$8:$W$127,MATCH($B14,'PLHIV Forecast'!$B$8:$B$127,0),MATCH(O$7,'PLHIV Forecast'!$C$7:$W$7,0)),
N14+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5790</v>
      </c>
      <c r="P14" s="84">
        <f>IF(IF(P$7&lt;=Baseline_Year,
INDEX('Number on ART'!$H$10:$AB$249,MATCH($B14&amp;"Adults",'Number on ART'!$F$10:$F$249,0),MATCH(P$7,'Number on ART'!$H$9:$AB$9,0)),
IF(AND(O14+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Forecast'!$B$8:$B$127,0),MATCH(P$7,'PLHIV Forecast'!$C$7:$W$7,0)),
INDEX('PLHIV Forecast'!$C$8:$W$127,MATCH($B14,'PLHIV Forecast'!$B$8:$B$127,0),MATCH(P$7,'PLHIV Forecast'!$C$7:$W$7,0))&lt;&gt;0),
INDEX('PLHIV Forecast'!$C$8:$W$127,MATCH($B14,'PLHIV Forecast'!$B$8:$B$127,0),MATCH(P$7,'PLHIV Forecast'!$C$7:$W$7,0)),
O14+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IF(P$7&lt;=Baseline_Year,
INDEX('Number on ART'!$H$10:$AB$249,MATCH($B14&amp;"Adults",'Number on ART'!$F$10:$F$249,0),MATCH(P$7,'Number on ART'!$H$9:$AB$9,0)),
IF(AND(O14+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Forecast'!$B$8:$B$127,0),MATCH(P$7,'PLHIV Forecast'!$C$7:$W$7,0)),
INDEX('PLHIV Forecast'!$C$8:$W$127,MATCH($B14,'PLHIV Forecast'!$B$8:$B$127,0),MATCH(P$7,'PLHIV Forecast'!$C$7:$W$7,0))&lt;&gt;0),
INDEX('PLHIV Forecast'!$C$8:$W$127,MATCH($B14,'PLHIV Forecast'!$B$8:$B$127,0),MATCH(P$7,'PLHIV Forecast'!$C$7:$W$7,0)),
O14+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6653</v>
      </c>
      <c r="Q14" s="84">
        <f>IF(IF(Q$7&lt;=Baseline_Year,
INDEX('Number on ART'!$H$10:$AB$249,MATCH($B14&amp;"Adults",'Number on ART'!$F$10:$F$249,0),MATCH(Q$7,'Number on ART'!$H$9:$AB$9,0)),
IF(AND(P14+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Forecast'!$B$8:$B$127,0),MATCH(Q$7,'PLHIV Forecast'!$C$7:$W$7,0)),
INDEX('PLHIV Forecast'!$C$8:$W$127,MATCH($B14,'PLHIV Forecast'!$B$8:$B$127,0),MATCH(Q$7,'PLHIV Forecast'!$C$7:$W$7,0))&lt;&gt;0),
INDEX('PLHIV Forecast'!$C$8:$W$127,MATCH($B14,'PLHIV Forecast'!$B$8:$B$127,0),MATCH(Q$7,'PLHIV Forecast'!$C$7:$W$7,0)),
P14+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IF(Q$7&lt;=Baseline_Year,
INDEX('Number on ART'!$H$10:$AB$249,MATCH($B14&amp;"Adults",'Number on ART'!$F$10:$F$249,0),MATCH(Q$7,'Number on ART'!$H$9:$AB$9,0)),
IF(AND(P14+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Forecast'!$B$8:$B$127,0),MATCH(Q$7,'PLHIV Forecast'!$C$7:$W$7,0)),
INDEX('PLHIV Forecast'!$C$8:$W$127,MATCH($B14,'PLHIV Forecast'!$B$8:$B$127,0),MATCH(Q$7,'PLHIV Forecast'!$C$7:$W$7,0))&lt;&gt;0),
INDEX('PLHIV Forecast'!$C$8:$W$127,MATCH($B14,'PLHIV Forecast'!$B$8:$B$127,0),MATCH(Q$7,'PLHIV Forecast'!$C$7:$W$7,0)),
P14+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7516</v>
      </c>
      <c r="R14" s="84">
        <f>IF(IF(R$7&lt;=Baseline_Year,
INDEX('Number on ART'!$H$10:$AB$249,MATCH($B14&amp;"Adults",'Number on ART'!$F$10:$F$249,0),MATCH(R$7,'Number on ART'!$H$9:$AB$9,0)),
IF(AND(Q14+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Forecast'!$B$8:$B$127,0),MATCH(R$7,'PLHIV Forecast'!$C$7:$W$7,0)),
INDEX('PLHIV Forecast'!$C$8:$W$127,MATCH($B14,'PLHIV Forecast'!$B$8:$B$127,0),MATCH(R$7,'PLHIV Forecast'!$C$7:$W$7,0))&lt;&gt;0),
INDEX('PLHIV Forecast'!$C$8:$W$127,MATCH($B14,'PLHIV Forecast'!$B$8:$B$127,0),MATCH(R$7,'PLHIV Forecast'!$C$7:$W$7,0)),
Q14+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IF(R$7&lt;=Baseline_Year,
INDEX('Number on ART'!$H$10:$AB$249,MATCH($B14&amp;"Adults",'Number on ART'!$F$10:$F$249,0),MATCH(R$7,'Number on ART'!$H$9:$AB$9,0)),
IF(AND(Q14+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Forecast'!$B$8:$B$127,0),MATCH(R$7,'PLHIV Forecast'!$C$7:$W$7,0)),
INDEX('PLHIV Forecast'!$C$8:$W$127,MATCH($B14,'PLHIV Forecast'!$B$8:$B$127,0),MATCH(R$7,'PLHIV Forecast'!$C$7:$W$7,0))&lt;&gt;0),
INDEX('PLHIV Forecast'!$C$8:$W$127,MATCH($B14,'PLHIV Forecast'!$B$8:$B$127,0),MATCH(R$7,'PLHIV Forecast'!$C$7:$W$7,0)),
Q14+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8379</v>
      </c>
      <c r="S14" s="84">
        <f>IF(IF(S$7&lt;=Baseline_Year,
INDEX('Number on ART'!$H$10:$AB$249,MATCH($B14&amp;"Adults",'Number on ART'!$F$10:$F$249,0),MATCH(S$7,'Number on ART'!$H$9:$AB$9,0)),
IF(AND(R14+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Forecast'!$B$8:$B$127,0),MATCH(S$7,'PLHIV Forecast'!$C$7:$W$7,0)),
INDEX('PLHIV Forecast'!$C$8:$W$127,MATCH($B14,'PLHIV Forecast'!$B$8:$B$127,0),MATCH(S$7,'PLHIV Forecast'!$C$7:$W$7,0))&lt;&gt;0),
INDEX('PLHIV Forecast'!$C$8:$W$127,MATCH($B14,'PLHIV Forecast'!$B$8:$B$127,0),MATCH(S$7,'PLHIV Forecast'!$C$7:$W$7,0)),
R14+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IF(S$7&lt;=Baseline_Year,
INDEX('Number on ART'!$H$10:$AB$249,MATCH($B14&amp;"Adults",'Number on ART'!$F$10:$F$249,0),MATCH(S$7,'Number on ART'!$H$9:$AB$9,0)),
IF(AND(R14+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Forecast'!$B$8:$B$127,0),MATCH(S$7,'PLHIV Forecast'!$C$7:$W$7,0)),
INDEX('PLHIV Forecast'!$C$8:$W$127,MATCH($B14,'PLHIV Forecast'!$B$8:$B$127,0),MATCH(S$7,'PLHIV Forecast'!$C$7:$W$7,0))&lt;&gt;0),
INDEX('PLHIV Forecast'!$C$8:$W$127,MATCH($B14,'PLHIV Forecast'!$B$8:$B$127,0),MATCH(S$7,'PLHIV Forecast'!$C$7:$W$7,0)),
R14+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9242</v>
      </c>
      <c r="T14" s="84">
        <f>IF(IF(T$7&lt;=Baseline_Year,
INDEX('Number on ART'!$H$10:$AB$249,MATCH($B14&amp;"Adults",'Number on ART'!$F$10:$F$249,0),MATCH(T$7,'Number on ART'!$H$9:$AB$9,0)),
IF(AND(S14+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Forecast'!$B$8:$B$127,0),MATCH(T$7,'PLHIV Forecast'!$C$7:$W$7,0)),
INDEX('PLHIV Forecast'!$C$8:$W$127,MATCH($B14,'PLHIV Forecast'!$B$8:$B$127,0),MATCH(T$7,'PLHIV Forecast'!$C$7:$W$7,0))&lt;&gt;0),
INDEX('PLHIV Forecast'!$C$8:$W$127,MATCH($B14,'PLHIV Forecast'!$B$8:$B$127,0),MATCH(T$7,'PLHIV Forecast'!$C$7:$W$7,0)),
S14+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IF(T$7&lt;=Baseline_Year,
INDEX('Number on ART'!$H$10:$AB$249,MATCH($B14&amp;"Adults",'Number on ART'!$F$10:$F$249,0),MATCH(T$7,'Number on ART'!$H$9:$AB$9,0)),
IF(AND(S14+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Forecast'!$B$8:$B$127,0),MATCH(T$7,'PLHIV Forecast'!$C$7:$W$7,0)),
INDEX('PLHIV Forecast'!$C$8:$W$127,MATCH($B14,'PLHIV Forecast'!$B$8:$B$127,0),MATCH(T$7,'PLHIV Forecast'!$C$7:$W$7,0))&lt;&gt;0),
INDEX('PLHIV Forecast'!$C$8:$W$127,MATCH($B14,'PLHIV Forecast'!$B$8:$B$127,0),MATCH(T$7,'PLHIV Forecast'!$C$7:$W$7,0)),
S14+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10105</v>
      </c>
      <c r="U14" s="84">
        <f>IF(IF(U$7&lt;=Baseline_Year,
INDEX('Number on ART'!$H$10:$AB$249,MATCH($B14&amp;"Adults",'Number on ART'!$F$10:$F$249,0),MATCH(U$7,'Number on ART'!$H$9:$AB$9,0)),
IF(AND(T14+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Forecast'!$B$8:$B$127,0),MATCH(U$7,'PLHIV Forecast'!$C$7:$W$7,0)),
INDEX('PLHIV Forecast'!$C$8:$W$127,MATCH($B14,'PLHIV Forecast'!$B$8:$B$127,0),MATCH(U$7,'PLHIV Forecast'!$C$7:$W$7,0))&lt;&gt;0),
INDEX('PLHIV Forecast'!$C$8:$W$127,MATCH($B14,'PLHIV Forecast'!$B$8:$B$127,0),MATCH(U$7,'PLHIV Forecast'!$C$7:$W$7,0)),
T14+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IF(U$7&lt;=Baseline_Year,
INDEX('Number on ART'!$H$10:$AB$249,MATCH($B14&amp;"Adults",'Number on ART'!$F$10:$F$249,0),MATCH(U$7,'Number on ART'!$H$9:$AB$9,0)),
IF(AND(T14+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Forecast'!$B$8:$B$127,0),MATCH(U$7,'PLHIV Forecast'!$C$7:$W$7,0)),
INDEX('PLHIV Forecast'!$C$8:$W$127,MATCH($B14,'PLHIV Forecast'!$B$8:$B$127,0),MATCH(U$7,'PLHIV Forecast'!$C$7:$W$7,0))&lt;&gt;0),
INDEX('PLHIV Forecast'!$C$8:$W$127,MATCH($B14,'PLHIV Forecast'!$B$8:$B$127,0),MATCH(U$7,'PLHIV Forecast'!$C$7:$W$7,0)),
T14+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10968</v>
      </c>
      <c r="V14" s="84">
        <f>IF(IF(V$7&lt;=Baseline_Year,
INDEX('Number on ART'!$H$10:$AB$249,MATCH($B14&amp;"Adults",'Number on ART'!$F$10:$F$249,0),MATCH(V$7,'Number on ART'!$H$9:$AB$9,0)),
IF(AND(U14+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Forecast'!$B$8:$B$127,0),MATCH(V$7,'PLHIV Forecast'!$C$7:$W$7,0)),
INDEX('PLHIV Forecast'!$C$8:$W$127,MATCH($B14,'PLHIV Forecast'!$B$8:$B$127,0),MATCH(V$7,'PLHIV Forecast'!$C$7:$W$7,0))&lt;&gt;0),
INDEX('PLHIV Forecast'!$C$8:$W$127,MATCH($B14,'PLHIV Forecast'!$B$8:$B$127,0),MATCH(V$7,'PLHIV Forecast'!$C$7:$W$7,0)),
U14+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IF(V$7&lt;=Baseline_Year,
INDEX('Number on ART'!$H$10:$AB$249,MATCH($B14&amp;"Adults",'Number on ART'!$F$10:$F$249,0),MATCH(V$7,'Number on ART'!$H$9:$AB$9,0)),
IF(AND(U14+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Forecast'!$B$8:$B$127,0),MATCH(V$7,'PLHIV Forecast'!$C$7:$W$7,0)),
INDEX('PLHIV Forecast'!$C$8:$W$127,MATCH($B14,'PLHIV Forecast'!$B$8:$B$127,0),MATCH(V$7,'PLHIV Forecast'!$C$7:$W$7,0))&lt;&gt;0),
INDEX('PLHIV Forecast'!$C$8:$W$127,MATCH($B14,'PLHIV Forecast'!$B$8:$B$127,0),MATCH(V$7,'PLHIV Forecast'!$C$7:$W$7,0)),
U14+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11831</v>
      </c>
      <c r="W14" s="84">
        <f>IF(IF(W$7&lt;=Baseline_Year,
INDEX('Number on ART'!$H$10:$AB$249,MATCH($B14&amp;"Adults",'Number on ART'!$F$10:$F$249,0),MATCH(W$7,'Number on ART'!$H$9:$AB$9,0)),
IF(AND(V14+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Forecast'!$B$8:$B$127,0),MATCH(W$7,'PLHIV Forecast'!$C$7:$W$7,0)),
INDEX('PLHIV Forecast'!$C$8:$W$127,MATCH($B14,'PLHIV Forecast'!$B$8:$B$127,0),MATCH(W$7,'PLHIV Forecast'!$C$7:$W$7,0))&lt;&gt;0),
INDEX('PLHIV Forecast'!$C$8:$W$127,MATCH($B14,'PLHIV Forecast'!$B$8:$B$127,0),MATCH(W$7,'PLHIV Forecast'!$C$7:$W$7,0)),
V14+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)))&lt;0,
0,
IF(W$7&lt;=Baseline_Year,
INDEX('Number on ART'!$H$10:$AB$249,MATCH($B14&amp;"Adults",'Number on ART'!$F$10:$F$249,0),MATCH(W$7,'Number on ART'!$H$9:$AB$9,0)),
IF(AND(V14+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)&gt;INDEX('PLHIV Forecast'!$C$8:$W$127,MATCH($B14,'PLHIV Forecast'!$B$8:$B$127,0),MATCH(W$7,'PLHIV Forecast'!$C$7:$W$7,0)),
INDEX('PLHIV Forecast'!$C$8:$W$127,MATCH($B14,'PLHIV Forecast'!$B$8:$B$127,0),MATCH(W$7,'PLHIV Forecast'!$C$7:$W$7,0))&lt;&gt;0),
INDEX('PLHIV Forecast'!$C$8:$W$127,MATCH($B14,'PLHIV Forecast'!$B$8:$B$127,0),MATCH(W$7,'PLHIV Forecast'!$C$7:$W$7,0)),
V14+
AVERAGE((INDEX($C$8:$W$127,MATCH($B14,$B$8:$B$127),MATCH(Baseline_Year,$C$7:$W$7,))-INDEX($C$8:$W$127,MATCH($B14,$B$8:$B$127),MATCH(Baseline_Year-1,$C$7:$W$7,))),
(INDEX($C$8:$W$127,MATCH($B14,$B$8:$B$127),MATCH(Baseline_Year-1,$C$7:$W$7,))-INDEX($C$8:$W$127,MATCH($B14,$B$8:$B$127),MATCH(Baseline_Year-2,$C$7:$W$7,))),
(INDEX($C$8:$W$127,MATCH($B14,$B$8:$B$127),MATCH(Baseline_Year-2,$C$7:$W$7,))-INDEX($C$8:$W$127,MATCH($B14,$B$8:$B$127),MATCH(Baseline_Year-3,$C$7:$W$7,)))
))))</f>
        <v>12694</v>
      </c>
      <c r="X14" s="9" t="str">
        <f>IF(SUM(C14:W14)&lt;&gt;0,
IF(P14='PLHIV Forecast'!P14,"# adults on ART capped by total PLHIV starting 2023",
IF(Q14='PLHIV Forecast'!Q14,"# adults on ART capped by total PLHIV starting 2024",
IF(R14='PLHIV Forecast'!R14,"# adults on ART capped by total PLHIV starting 2025",
IF(S14='PLHIV Forecast'!S14,"# adults on ART capped by total PLHIV starting 2026",
IF(T14='PLHIV Forecast'!T14,"# adults on ART capped by total PLHIV starting 2027",
IF(U14='PLHIV Forecast'!U14,"# adults on ART capped by total PLHIV starting 2028",
IF(V14='PLHIV Forecast'!V14,"# adults on ART capped by total PLHIV starting 2029",
IF(W14='PLHIV Forecast'!W14,"# adults on ART capped by total PLHIV starting 2030",
"")))))))),"")</f>
        <v/>
      </c>
      <c r="Z14" s="8"/>
      <c r="AB14" s="8"/>
    </row>
    <row r="15" spans="2:28" x14ac:dyDescent="0.35">
      <c r="B15" s="18" t="str">
        <f>Countries!B11</f>
        <v>Belarus</v>
      </c>
      <c r="C15" s="47">
        <f>IF(C$7&lt;='Algorithms &amp; Assumptions'!$C$3,INDEX('Number on ART'!$H$10:$AB$249,MATCH($B15&amp;"Adults",'Number on ART'!$F$10:$F$249,0),MATCH(C$7,'Number on ART'!$H$9:$AB$9,0)),"Error")</f>
        <v>2494</v>
      </c>
      <c r="D15" s="47">
        <f>IF(D$7&lt;='Algorithms &amp; Assumptions'!$C$3,INDEX('Number on ART'!$H$10:$AB$249,MATCH($B15&amp;"Adults",'Number on ART'!$F$10:$F$249,0),MATCH(D$7,'Number on ART'!$H$9:$AB$9,0)),"Error")</f>
        <v>3084</v>
      </c>
      <c r="E15" s="47">
        <f>IF(E$7&lt;='Algorithms &amp; Assumptions'!$C$3,INDEX('Number on ART'!$H$10:$AB$249,MATCH($B15&amp;"Adults",'Number on ART'!$F$10:$F$249,0),MATCH(E$7,'Number on ART'!$H$9:$AB$9,0)),"Error")</f>
        <v>4120</v>
      </c>
      <c r="F15" s="47">
        <f>IF(F$7&lt;='Algorithms &amp; Assumptions'!$C$3,INDEX('Number on ART'!$H$10:$AB$249,MATCH($B15&amp;"Adults",'Number on ART'!$F$10:$F$249,0),MATCH(F$7,'Number on ART'!$H$9:$AB$9,0)),"Error")</f>
        <v>5008</v>
      </c>
      <c r="G15" s="84">
        <f>IF(IF(G$7&lt;=Baseline_Year,
INDEX('Number on ART'!$H$10:$AB$249,MATCH($B15&amp;"Adults",'Number on ART'!$F$10:$F$249,0),MATCH(G$7,'Number on ART'!$H$9:$AB$9,0)),
IF(AND(F15+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Forecast'!$B$8:$B$127,0),MATCH(G$7,'PLHIV Forecast'!$C$7:$W$7,0)),
INDEX('PLHIV Forecast'!$C$8:$W$127,MATCH($B15,'PLHIV Forecast'!$B$8:$B$127,0),MATCH(G$7,'PLHIV Forecast'!$C$7:$W$7,0))&lt;&gt;0),
INDEX('PLHIV Forecast'!$C$8:$W$127,MATCH($B15,'PLHIV Forecast'!$B$8:$B$127,0),MATCH(G$7,'PLHIV Forecast'!$C$7:$W$7,0)),
F15+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IF(G$7&lt;=Baseline_Year,
INDEX('Number on ART'!$H$10:$AB$249,MATCH($B15&amp;"Adults",'Number on ART'!$F$10:$F$249,0),MATCH(G$7,'Number on ART'!$H$9:$AB$9,0)),
IF(AND(F15+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Forecast'!$B$8:$B$127,0),MATCH(G$7,'PLHIV Forecast'!$C$7:$W$7,0)),
INDEX('PLHIV Forecast'!$C$8:$W$127,MATCH($B15,'PLHIV Forecast'!$B$8:$B$127,0),MATCH(G$7,'PLHIV Forecast'!$C$7:$W$7,0))&lt;&gt;0),
INDEX('PLHIV Forecast'!$C$8:$W$127,MATCH($B15,'PLHIV Forecast'!$B$8:$B$127,0),MATCH(G$7,'PLHIV Forecast'!$C$7:$W$7,0)),
F15+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5729</v>
      </c>
      <c r="H15" s="84">
        <f>IF(IF(H$7&lt;=Baseline_Year,
INDEX('Number on ART'!$H$10:$AB$249,MATCH($B15&amp;"Adults",'Number on ART'!$F$10:$F$249,0),MATCH(H$7,'Number on ART'!$H$9:$AB$9,0)),
IF(AND(G15+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Forecast'!$B$8:$B$127,0),MATCH(H$7,'PLHIV Forecast'!$C$7:$W$7,0)),
INDEX('PLHIV Forecast'!$C$8:$W$127,MATCH($B15,'PLHIV Forecast'!$B$8:$B$127,0),MATCH(H$7,'PLHIV Forecast'!$C$7:$W$7,0))&lt;&gt;0),
INDEX('PLHIV Forecast'!$C$8:$W$127,MATCH($B15,'PLHIV Forecast'!$B$8:$B$127,0),MATCH(H$7,'PLHIV Forecast'!$C$7:$W$7,0)),
G15+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IF(H$7&lt;=Baseline_Year,
INDEX('Number on ART'!$H$10:$AB$249,MATCH($B15&amp;"Adults",'Number on ART'!$F$10:$F$249,0),MATCH(H$7,'Number on ART'!$H$9:$AB$9,0)),
IF(AND(G15+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Forecast'!$B$8:$B$127,0),MATCH(H$7,'PLHIV Forecast'!$C$7:$W$7,0)),
INDEX('PLHIV Forecast'!$C$8:$W$127,MATCH($B15,'PLHIV Forecast'!$B$8:$B$127,0),MATCH(H$7,'PLHIV Forecast'!$C$7:$W$7,0))&lt;&gt;0),
INDEX('PLHIV Forecast'!$C$8:$W$127,MATCH($B15,'PLHIV Forecast'!$B$8:$B$127,0),MATCH(H$7,'PLHIV Forecast'!$C$7:$W$7,0)),
G15+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7174</v>
      </c>
      <c r="I15" s="84">
        <f>IF(IF(I$7&lt;=Baseline_Year,
INDEX('Number on ART'!$H$10:$AB$249,MATCH($B15&amp;"Adults",'Number on ART'!$F$10:$F$249,0),MATCH(I$7,'Number on ART'!$H$9:$AB$9,0)),
IF(AND(H15+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Forecast'!$B$8:$B$127,0),MATCH(I$7,'PLHIV Forecast'!$C$7:$W$7,0)),
INDEX('PLHIV Forecast'!$C$8:$W$127,MATCH($B15,'PLHIV Forecast'!$B$8:$B$127,0),MATCH(I$7,'PLHIV Forecast'!$C$7:$W$7,0))&lt;&gt;0),
INDEX('PLHIV Forecast'!$C$8:$W$127,MATCH($B15,'PLHIV Forecast'!$B$8:$B$127,0),MATCH(I$7,'PLHIV Forecast'!$C$7:$W$7,0)),
H15+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IF(I$7&lt;=Baseline_Year,
INDEX('Number on ART'!$H$10:$AB$249,MATCH($B15&amp;"Adults",'Number on ART'!$F$10:$F$249,0),MATCH(I$7,'Number on ART'!$H$9:$AB$9,0)),
IF(AND(H15+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Forecast'!$B$8:$B$127,0),MATCH(I$7,'PLHIV Forecast'!$C$7:$W$7,0)),
INDEX('PLHIV Forecast'!$C$8:$W$127,MATCH($B15,'PLHIV Forecast'!$B$8:$B$127,0),MATCH(I$7,'PLHIV Forecast'!$C$7:$W$7,0))&lt;&gt;0),
INDEX('PLHIV Forecast'!$C$8:$W$127,MATCH($B15,'PLHIV Forecast'!$B$8:$B$127,0),MATCH(I$7,'PLHIV Forecast'!$C$7:$W$7,0)),
H15+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8326</v>
      </c>
      <c r="J15" s="84">
        <f>IF(IF(J$7&lt;=Baseline_Year,
INDEX('Number on ART'!$H$10:$AB$249,MATCH($B15&amp;"Adults",'Number on ART'!$F$10:$F$249,0),MATCH(J$7,'Number on ART'!$H$9:$AB$9,0)),
IF(AND(I15+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Forecast'!$B$8:$B$127,0),MATCH(J$7,'PLHIV Forecast'!$C$7:$W$7,0)),
INDEX('PLHIV Forecast'!$C$8:$W$127,MATCH($B15,'PLHIV Forecast'!$B$8:$B$127,0),MATCH(J$7,'PLHIV Forecast'!$C$7:$W$7,0))&lt;&gt;0),
INDEX('PLHIV Forecast'!$C$8:$W$127,MATCH($B15,'PLHIV Forecast'!$B$8:$B$127,0),MATCH(J$7,'PLHIV Forecast'!$C$7:$W$7,0)),
I15+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IF(J$7&lt;=Baseline_Year,
INDEX('Number on ART'!$H$10:$AB$249,MATCH($B15&amp;"Adults",'Number on ART'!$F$10:$F$249,0),MATCH(J$7,'Number on ART'!$H$9:$AB$9,0)),
IF(AND(I15+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Forecast'!$B$8:$B$127,0),MATCH(J$7,'PLHIV Forecast'!$C$7:$W$7,0)),
INDEX('PLHIV Forecast'!$C$8:$W$127,MATCH($B15,'PLHIV Forecast'!$B$8:$B$127,0),MATCH(J$7,'PLHIV Forecast'!$C$7:$W$7,0))&lt;&gt;0),
INDEX('PLHIV Forecast'!$C$8:$W$127,MATCH($B15,'PLHIV Forecast'!$B$8:$B$127,0),MATCH(J$7,'PLHIV Forecast'!$C$7:$W$7,0)),
I15+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11027</v>
      </c>
      <c r="K15" s="84">
        <f>IF(IF(K$7&lt;=Baseline_Year,
INDEX('Number on ART'!$H$10:$AB$249,MATCH($B15&amp;"Adults",'Number on ART'!$F$10:$F$249,0),MATCH(K$7,'Number on ART'!$H$9:$AB$9,0)),
IF(AND(J15+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Forecast'!$B$8:$B$127,0),MATCH(K$7,'PLHIV Forecast'!$C$7:$W$7,0)),
INDEX('PLHIV Forecast'!$C$8:$W$127,MATCH($B15,'PLHIV Forecast'!$B$8:$B$127,0),MATCH(K$7,'PLHIV Forecast'!$C$7:$W$7,0))&lt;&gt;0),
INDEX('PLHIV Forecast'!$C$8:$W$127,MATCH($B15,'PLHIV Forecast'!$B$8:$B$127,0),MATCH(K$7,'PLHIV Forecast'!$C$7:$W$7,0)),
J15+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IF(K$7&lt;=Baseline_Year,
INDEX('Number on ART'!$H$10:$AB$249,MATCH($B15&amp;"Adults",'Number on ART'!$F$10:$F$249,0),MATCH(K$7,'Number on ART'!$H$9:$AB$9,0)),
IF(AND(J15+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Forecast'!$B$8:$B$127,0),MATCH(K$7,'PLHIV Forecast'!$C$7:$W$7,0)),
INDEX('PLHIV Forecast'!$C$8:$W$127,MATCH($B15,'PLHIV Forecast'!$B$8:$B$127,0),MATCH(K$7,'PLHIV Forecast'!$C$7:$W$7,0))&lt;&gt;0),
INDEX('PLHIV Forecast'!$C$8:$W$127,MATCH($B15,'PLHIV Forecast'!$B$8:$B$127,0),MATCH(K$7,'PLHIV Forecast'!$C$7:$W$7,0)),
J15+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15309</v>
      </c>
      <c r="L15" s="84">
        <f>IF(IF(L$7&lt;=Baseline_Year,
INDEX('Number on ART'!$H$10:$AB$249,MATCH($B15&amp;"Adults",'Number on ART'!$F$10:$F$249,0),MATCH(L$7,'Number on ART'!$H$9:$AB$9,0)),
IF(AND(K15+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Forecast'!$B$8:$B$127,0),MATCH(L$7,'PLHIV Forecast'!$C$7:$W$7,0)),
INDEX('PLHIV Forecast'!$C$8:$W$127,MATCH($B15,'PLHIV Forecast'!$B$8:$B$127,0),MATCH(L$7,'PLHIV Forecast'!$C$7:$W$7,0))&lt;&gt;0),
INDEX('PLHIV Forecast'!$C$8:$W$127,MATCH($B15,'PLHIV Forecast'!$B$8:$B$127,0),MATCH(L$7,'PLHIV Forecast'!$C$7:$W$7,0)),
K15+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IF(L$7&lt;=Baseline_Year,
INDEX('Number on ART'!$H$10:$AB$249,MATCH($B15&amp;"Adults",'Number on ART'!$F$10:$F$249,0),MATCH(L$7,'Number on ART'!$H$9:$AB$9,0)),
IF(AND(K15+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Forecast'!$B$8:$B$127,0),MATCH(L$7,'PLHIV Forecast'!$C$7:$W$7,0)),
INDEX('PLHIV Forecast'!$C$8:$W$127,MATCH($B15,'PLHIV Forecast'!$B$8:$B$127,0),MATCH(L$7,'PLHIV Forecast'!$C$7:$W$7,0))&lt;&gt;0),
INDEX('PLHIV Forecast'!$C$8:$W$127,MATCH($B15,'PLHIV Forecast'!$B$8:$B$127,0),MATCH(L$7,'PLHIV Forecast'!$C$7:$W$7,0)),
K15+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17518</v>
      </c>
      <c r="M15" s="84">
        <f>IF(IF(M$7&lt;=Baseline_Year,
INDEX('Number on ART'!$H$10:$AB$249,MATCH($B15&amp;"Adults",'Number on ART'!$F$10:$F$249,0),MATCH(M$7,'Number on ART'!$H$9:$AB$9,0)),
IF(AND(L15+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Forecast'!$B$8:$B$127,0),MATCH(M$7,'PLHIV Forecast'!$C$7:$W$7,0)),
INDEX('PLHIV Forecast'!$C$8:$W$127,MATCH($B15,'PLHIV Forecast'!$B$8:$B$127,0),MATCH(M$7,'PLHIV Forecast'!$C$7:$W$7,0))&lt;&gt;0),
INDEX('PLHIV Forecast'!$C$8:$W$127,MATCH($B15,'PLHIV Forecast'!$B$8:$B$127,0),MATCH(M$7,'PLHIV Forecast'!$C$7:$W$7,0)),
L15+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IF(M$7&lt;=Baseline_Year,
INDEX('Number on ART'!$H$10:$AB$249,MATCH($B15&amp;"Adults",'Number on ART'!$F$10:$F$249,0),MATCH(M$7,'Number on ART'!$H$9:$AB$9,0)),
IF(AND(L15+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Forecast'!$B$8:$B$127,0),MATCH(M$7,'PLHIV Forecast'!$C$7:$W$7,0)),
INDEX('PLHIV Forecast'!$C$8:$W$127,MATCH($B15,'PLHIV Forecast'!$B$8:$B$127,0),MATCH(M$7,'PLHIV Forecast'!$C$7:$W$7,0))&lt;&gt;0),
INDEX('PLHIV Forecast'!$C$8:$W$127,MATCH($B15,'PLHIV Forecast'!$B$8:$B$127,0),MATCH(M$7,'PLHIV Forecast'!$C$7:$W$7,0)),
L15+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18585</v>
      </c>
      <c r="N15" s="84">
        <f>IF(IF(N$7&lt;=Baseline_Year,
INDEX('Number on ART'!$H$10:$AB$249,MATCH($B15&amp;"Adults",'Number on ART'!$F$10:$F$249,0),MATCH(N$7,'Number on ART'!$H$9:$AB$9,0)),
IF(AND(M15+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Forecast'!$B$8:$B$127,0),MATCH(N$7,'PLHIV Forecast'!$C$7:$W$7,0)),
INDEX('PLHIV Forecast'!$C$8:$W$127,MATCH($B15,'PLHIV Forecast'!$B$8:$B$127,0),MATCH(N$7,'PLHIV Forecast'!$C$7:$W$7,0))&lt;&gt;0),
INDEX('PLHIV Forecast'!$C$8:$W$127,MATCH($B15,'PLHIV Forecast'!$B$8:$B$127,0),MATCH(N$7,'PLHIV Forecast'!$C$7:$W$7,0)),
M15+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IF(N$7&lt;=Baseline_Year,
INDEX('Number on ART'!$H$10:$AB$249,MATCH($B15&amp;"Adults",'Number on ART'!$F$10:$F$249,0),MATCH(N$7,'Number on ART'!$H$9:$AB$9,0)),
IF(AND(M15+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Forecast'!$B$8:$B$127,0),MATCH(N$7,'PLHIV Forecast'!$C$7:$W$7,0)),
INDEX('PLHIV Forecast'!$C$8:$W$127,MATCH($B15,'PLHIV Forecast'!$B$8:$B$127,0),MATCH(N$7,'PLHIV Forecast'!$C$7:$W$7,0))&lt;&gt;0),
INDEX('PLHIV Forecast'!$C$8:$W$127,MATCH($B15,'PLHIV Forecast'!$B$8:$B$127,0),MATCH(N$7,'PLHIV Forecast'!$C$7:$W$7,0)),
M15+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19888</v>
      </c>
      <c r="O15" s="84">
        <f>IF(IF(O$7&lt;=Baseline_Year,
INDEX('Number on ART'!$H$10:$AB$249,MATCH($B15&amp;"Adults",'Number on ART'!$F$10:$F$249,0),MATCH(O$7,'Number on ART'!$H$9:$AB$9,0)),
IF(AND(N15+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Forecast'!$B$8:$B$127,0),MATCH(O$7,'PLHIV Forecast'!$C$7:$W$7,0)),
INDEX('PLHIV Forecast'!$C$8:$W$127,MATCH($B15,'PLHIV Forecast'!$B$8:$B$127,0),MATCH(O$7,'PLHIV Forecast'!$C$7:$W$7,0))&lt;&gt;0),
INDEX('PLHIV Forecast'!$C$8:$W$127,MATCH($B15,'PLHIV Forecast'!$B$8:$B$127,0),MATCH(O$7,'PLHIV Forecast'!$C$7:$W$7,0)),
N15+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IF(O$7&lt;=Baseline_Year,
INDEX('Number on ART'!$H$10:$AB$249,MATCH($B15&amp;"Adults",'Number on ART'!$F$10:$F$249,0),MATCH(O$7,'Number on ART'!$H$9:$AB$9,0)),
IF(AND(N15+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Forecast'!$B$8:$B$127,0),MATCH(O$7,'PLHIV Forecast'!$C$7:$W$7,0)),
INDEX('PLHIV Forecast'!$C$8:$W$127,MATCH($B15,'PLHIV Forecast'!$B$8:$B$127,0),MATCH(O$7,'PLHIV Forecast'!$C$7:$W$7,0))&lt;&gt;0),
INDEX('PLHIV Forecast'!$C$8:$W$127,MATCH($B15,'PLHIV Forecast'!$B$8:$B$127,0),MATCH(O$7,'PLHIV Forecast'!$C$7:$W$7,0)),
N15+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21082</v>
      </c>
      <c r="P15" s="84">
        <f>IF(IF(P$7&lt;=Baseline_Year,
INDEX('Number on ART'!$H$10:$AB$249,MATCH($B15&amp;"Adults",'Number on ART'!$F$10:$F$249,0),MATCH(P$7,'Number on ART'!$H$9:$AB$9,0)),
IF(AND(O15+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Forecast'!$B$8:$B$127,0),MATCH(P$7,'PLHIV Forecast'!$C$7:$W$7,0)),
INDEX('PLHIV Forecast'!$C$8:$W$127,MATCH($B15,'PLHIV Forecast'!$B$8:$B$127,0),MATCH(P$7,'PLHIV Forecast'!$C$7:$W$7,0))&lt;&gt;0),
INDEX('PLHIV Forecast'!$C$8:$W$127,MATCH($B15,'PLHIV Forecast'!$B$8:$B$127,0),MATCH(P$7,'PLHIV Forecast'!$C$7:$W$7,0)),
O15+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IF(P$7&lt;=Baseline_Year,
INDEX('Number on ART'!$H$10:$AB$249,MATCH($B15&amp;"Adults",'Number on ART'!$F$10:$F$249,0),MATCH(P$7,'Number on ART'!$H$9:$AB$9,0)),
IF(AND(O15+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Forecast'!$B$8:$B$127,0),MATCH(P$7,'PLHIV Forecast'!$C$7:$W$7,0)),
INDEX('PLHIV Forecast'!$C$8:$W$127,MATCH($B15,'PLHIV Forecast'!$B$8:$B$127,0),MATCH(P$7,'PLHIV Forecast'!$C$7:$W$7,0))&lt;&gt;0),
INDEX('PLHIV Forecast'!$C$8:$W$127,MATCH($B15,'PLHIV Forecast'!$B$8:$B$127,0),MATCH(P$7,'PLHIV Forecast'!$C$7:$W$7,0)),
O15+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22270</v>
      </c>
      <c r="Q15" s="84">
        <f>IF(IF(Q$7&lt;=Baseline_Year,
INDEX('Number on ART'!$H$10:$AB$249,MATCH($B15&amp;"Adults",'Number on ART'!$F$10:$F$249,0),MATCH(Q$7,'Number on ART'!$H$9:$AB$9,0)),
IF(AND(P15+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Forecast'!$B$8:$B$127,0),MATCH(Q$7,'PLHIV Forecast'!$C$7:$W$7,0)),
INDEX('PLHIV Forecast'!$C$8:$W$127,MATCH($B15,'PLHIV Forecast'!$B$8:$B$127,0),MATCH(Q$7,'PLHIV Forecast'!$C$7:$W$7,0))&lt;&gt;0),
INDEX('PLHIV Forecast'!$C$8:$W$127,MATCH($B15,'PLHIV Forecast'!$B$8:$B$127,0),MATCH(Q$7,'PLHIV Forecast'!$C$7:$W$7,0)),
P15+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IF(Q$7&lt;=Baseline_Year,
INDEX('Number on ART'!$H$10:$AB$249,MATCH($B15&amp;"Adults",'Number on ART'!$F$10:$F$249,0),MATCH(Q$7,'Number on ART'!$H$9:$AB$9,0)),
IF(AND(P15+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Forecast'!$B$8:$B$127,0),MATCH(Q$7,'PLHIV Forecast'!$C$7:$W$7,0)),
INDEX('PLHIV Forecast'!$C$8:$W$127,MATCH($B15,'PLHIV Forecast'!$B$8:$B$127,0),MATCH(Q$7,'PLHIV Forecast'!$C$7:$W$7,0))&lt;&gt;0),
INDEX('PLHIV Forecast'!$C$8:$W$127,MATCH($B15,'PLHIV Forecast'!$B$8:$B$127,0),MATCH(Q$7,'PLHIV Forecast'!$C$7:$W$7,0)),
P15+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23458</v>
      </c>
      <c r="R15" s="84">
        <f>IF(IF(R$7&lt;=Baseline_Year,
INDEX('Number on ART'!$H$10:$AB$249,MATCH($B15&amp;"Adults",'Number on ART'!$F$10:$F$249,0),MATCH(R$7,'Number on ART'!$H$9:$AB$9,0)),
IF(AND(Q15+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Forecast'!$B$8:$B$127,0),MATCH(R$7,'PLHIV Forecast'!$C$7:$W$7,0)),
INDEX('PLHIV Forecast'!$C$8:$W$127,MATCH($B15,'PLHIV Forecast'!$B$8:$B$127,0),MATCH(R$7,'PLHIV Forecast'!$C$7:$W$7,0))&lt;&gt;0),
INDEX('PLHIV Forecast'!$C$8:$W$127,MATCH($B15,'PLHIV Forecast'!$B$8:$B$127,0),MATCH(R$7,'PLHIV Forecast'!$C$7:$W$7,0)),
Q15+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IF(R$7&lt;=Baseline_Year,
INDEX('Number on ART'!$H$10:$AB$249,MATCH($B15&amp;"Adults",'Number on ART'!$F$10:$F$249,0),MATCH(R$7,'Number on ART'!$H$9:$AB$9,0)),
IF(AND(Q15+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Forecast'!$B$8:$B$127,0),MATCH(R$7,'PLHIV Forecast'!$C$7:$W$7,0)),
INDEX('PLHIV Forecast'!$C$8:$W$127,MATCH($B15,'PLHIV Forecast'!$B$8:$B$127,0),MATCH(R$7,'PLHIV Forecast'!$C$7:$W$7,0))&lt;&gt;0),
INDEX('PLHIV Forecast'!$C$8:$W$127,MATCH($B15,'PLHIV Forecast'!$B$8:$B$127,0),MATCH(R$7,'PLHIV Forecast'!$C$7:$W$7,0)),
Q15+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24646</v>
      </c>
      <c r="S15" s="84">
        <f>IF(IF(S$7&lt;=Baseline_Year,
INDEX('Number on ART'!$H$10:$AB$249,MATCH($B15&amp;"Adults",'Number on ART'!$F$10:$F$249,0),MATCH(S$7,'Number on ART'!$H$9:$AB$9,0)),
IF(AND(R15+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Forecast'!$B$8:$B$127,0),MATCH(S$7,'PLHIV Forecast'!$C$7:$W$7,0)),
INDEX('PLHIV Forecast'!$C$8:$W$127,MATCH($B15,'PLHIV Forecast'!$B$8:$B$127,0),MATCH(S$7,'PLHIV Forecast'!$C$7:$W$7,0))&lt;&gt;0),
INDEX('PLHIV Forecast'!$C$8:$W$127,MATCH($B15,'PLHIV Forecast'!$B$8:$B$127,0),MATCH(S$7,'PLHIV Forecast'!$C$7:$W$7,0)),
R15+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IF(S$7&lt;=Baseline_Year,
INDEX('Number on ART'!$H$10:$AB$249,MATCH($B15&amp;"Adults",'Number on ART'!$F$10:$F$249,0),MATCH(S$7,'Number on ART'!$H$9:$AB$9,0)),
IF(AND(R15+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Forecast'!$B$8:$B$127,0),MATCH(S$7,'PLHIV Forecast'!$C$7:$W$7,0)),
INDEX('PLHIV Forecast'!$C$8:$W$127,MATCH($B15,'PLHIV Forecast'!$B$8:$B$127,0),MATCH(S$7,'PLHIV Forecast'!$C$7:$W$7,0))&lt;&gt;0),
INDEX('PLHIV Forecast'!$C$8:$W$127,MATCH($B15,'PLHIV Forecast'!$B$8:$B$127,0),MATCH(S$7,'PLHIV Forecast'!$C$7:$W$7,0)),
R15+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25834</v>
      </c>
      <c r="T15" s="84">
        <f>IF(IF(T$7&lt;=Baseline_Year,
INDEX('Number on ART'!$H$10:$AB$249,MATCH($B15&amp;"Adults",'Number on ART'!$F$10:$F$249,0),MATCH(T$7,'Number on ART'!$H$9:$AB$9,0)),
IF(AND(S15+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Forecast'!$B$8:$B$127,0),MATCH(T$7,'PLHIV Forecast'!$C$7:$W$7,0)),
INDEX('PLHIV Forecast'!$C$8:$W$127,MATCH($B15,'PLHIV Forecast'!$B$8:$B$127,0),MATCH(T$7,'PLHIV Forecast'!$C$7:$W$7,0))&lt;&gt;0),
INDEX('PLHIV Forecast'!$C$8:$W$127,MATCH($B15,'PLHIV Forecast'!$B$8:$B$127,0),MATCH(T$7,'PLHIV Forecast'!$C$7:$W$7,0)),
S15+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IF(T$7&lt;=Baseline_Year,
INDEX('Number on ART'!$H$10:$AB$249,MATCH($B15&amp;"Adults",'Number on ART'!$F$10:$F$249,0),MATCH(T$7,'Number on ART'!$H$9:$AB$9,0)),
IF(AND(S15+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Forecast'!$B$8:$B$127,0),MATCH(T$7,'PLHIV Forecast'!$C$7:$W$7,0)),
INDEX('PLHIV Forecast'!$C$8:$W$127,MATCH($B15,'PLHIV Forecast'!$B$8:$B$127,0),MATCH(T$7,'PLHIV Forecast'!$C$7:$W$7,0))&lt;&gt;0),
INDEX('PLHIV Forecast'!$C$8:$W$127,MATCH($B15,'PLHIV Forecast'!$B$8:$B$127,0),MATCH(T$7,'PLHIV Forecast'!$C$7:$W$7,0)),
S15+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27022</v>
      </c>
      <c r="U15" s="84">
        <f>IF(IF(U$7&lt;=Baseline_Year,
INDEX('Number on ART'!$H$10:$AB$249,MATCH($B15&amp;"Adults",'Number on ART'!$F$10:$F$249,0),MATCH(U$7,'Number on ART'!$H$9:$AB$9,0)),
IF(AND(T15+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Forecast'!$B$8:$B$127,0),MATCH(U$7,'PLHIV Forecast'!$C$7:$W$7,0)),
INDEX('PLHIV Forecast'!$C$8:$W$127,MATCH($B15,'PLHIV Forecast'!$B$8:$B$127,0),MATCH(U$7,'PLHIV Forecast'!$C$7:$W$7,0))&lt;&gt;0),
INDEX('PLHIV Forecast'!$C$8:$W$127,MATCH($B15,'PLHIV Forecast'!$B$8:$B$127,0),MATCH(U$7,'PLHIV Forecast'!$C$7:$W$7,0)),
T15+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IF(U$7&lt;=Baseline_Year,
INDEX('Number on ART'!$H$10:$AB$249,MATCH($B15&amp;"Adults",'Number on ART'!$F$10:$F$249,0),MATCH(U$7,'Number on ART'!$H$9:$AB$9,0)),
IF(AND(T15+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Forecast'!$B$8:$B$127,0),MATCH(U$7,'PLHIV Forecast'!$C$7:$W$7,0)),
INDEX('PLHIV Forecast'!$C$8:$W$127,MATCH($B15,'PLHIV Forecast'!$B$8:$B$127,0),MATCH(U$7,'PLHIV Forecast'!$C$7:$W$7,0))&lt;&gt;0),
INDEX('PLHIV Forecast'!$C$8:$W$127,MATCH($B15,'PLHIV Forecast'!$B$8:$B$127,0),MATCH(U$7,'PLHIV Forecast'!$C$7:$W$7,0)),
T15+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28210</v>
      </c>
      <c r="V15" s="84">
        <f>IF(IF(V$7&lt;=Baseline_Year,
INDEX('Number on ART'!$H$10:$AB$249,MATCH($B15&amp;"Adults",'Number on ART'!$F$10:$F$249,0),MATCH(V$7,'Number on ART'!$H$9:$AB$9,0)),
IF(AND(U15+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Forecast'!$B$8:$B$127,0),MATCH(V$7,'PLHIV Forecast'!$C$7:$W$7,0)),
INDEX('PLHIV Forecast'!$C$8:$W$127,MATCH($B15,'PLHIV Forecast'!$B$8:$B$127,0),MATCH(V$7,'PLHIV Forecast'!$C$7:$W$7,0))&lt;&gt;0),
INDEX('PLHIV Forecast'!$C$8:$W$127,MATCH($B15,'PLHIV Forecast'!$B$8:$B$127,0),MATCH(V$7,'PLHIV Forecast'!$C$7:$W$7,0)),
U15+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IF(V$7&lt;=Baseline_Year,
INDEX('Number on ART'!$H$10:$AB$249,MATCH($B15&amp;"Adults",'Number on ART'!$F$10:$F$249,0),MATCH(V$7,'Number on ART'!$H$9:$AB$9,0)),
IF(AND(U15+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Forecast'!$B$8:$B$127,0),MATCH(V$7,'PLHIV Forecast'!$C$7:$W$7,0)),
INDEX('PLHIV Forecast'!$C$8:$W$127,MATCH($B15,'PLHIV Forecast'!$B$8:$B$127,0),MATCH(V$7,'PLHIV Forecast'!$C$7:$W$7,0))&lt;&gt;0),
INDEX('PLHIV Forecast'!$C$8:$W$127,MATCH($B15,'PLHIV Forecast'!$B$8:$B$127,0),MATCH(V$7,'PLHIV Forecast'!$C$7:$W$7,0)),
U15+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29398</v>
      </c>
      <c r="W15" s="84">
        <f>IF(IF(W$7&lt;=Baseline_Year,
INDEX('Number on ART'!$H$10:$AB$249,MATCH($B15&amp;"Adults",'Number on ART'!$F$10:$F$249,0),MATCH(W$7,'Number on ART'!$H$9:$AB$9,0)),
IF(AND(V15+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Forecast'!$B$8:$B$127,0),MATCH(W$7,'PLHIV Forecast'!$C$7:$W$7,0)),
INDEX('PLHIV Forecast'!$C$8:$W$127,MATCH($B15,'PLHIV Forecast'!$B$8:$B$127,0),MATCH(W$7,'PLHIV Forecast'!$C$7:$W$7,0))&lt;&gt;0),
INDEX('PLHIV Forecast'!$C$8:$W$127,MATCH($B15,'PLHIV Forecast'!$B$8:$B$127,0),MATCH(W$7,'PLHIV Forecast'!$C$7:$W$7,0)),
V15+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)))&lt;0,
0,
IF(W$7&lt;=Baseline_Year,
INDEX('Number on ART'!$H$10:$AB$249,MATCH($B15&amp;"Adults",'Number on ART'!$F$10:$F$249,0),MATCH(W$7,'Number on ART'!$H$9:$AB$9,0)),
IF(AND(V15+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)&gt;INDEX('PLHIV Forecast'!$C$8:$W$127,MATCH($B15,'PLHIV Forecast'!$B$8:$B$127,0),MATCH(W$7,'PLHIV Forecast'!$C$7:$W$7,0)),
INDEX('PLHIV Forecast'!$C$8:$W$127,MATCH($B15,'PLHIV Forecast'!$B$8:$B$127,0),MATCH(W$7,'PLHIV Forecast'!$C$7:$W$7,0))&lt;&gt;0),
INDEX('PLHIV Forecast'!$C$8:$W$127,MATCH($B15,'PLHIV Forecast'!$B$8:$B$127,0),MATCH(W$7,'PLHIV Forecast'!$C$7:$W$7,0)),
V15+
AVERAGE((INDEX($C$8:$W$127,MATCH($B15,$B$8:$B$127),MATCH(Baseline_Year,$C$7:$W$7,))-INDEX($C$8:$W$127,MATCH($B15,$B$8:$B$127),MATCH(Baseline_Year-1,$C$7:$W$7,))),
(INDEX($C$8:$W$127,MATCH($B15,$B$8:$B$127),MATCH(Baseline_Year-1,$C$7:$W$7,))-INDEX($C$8:$W$127,MATCH($B15,$B$8:$B$127),MATCH(Baseline_Year-2,$C$7:$W$7,))),
(INDEX($C$8:$W$127,MATCH($B15,$B$8:$B$127),MATCH(Baseline_Year-2,$C$7:$W$7,))-INDEX($C$8:$W$127,MATCH($B15,$B$8:$B$127),MATCH(Baseline_Year-3,$C$7:$W$7,)))
))))</f>
        <v>30586</v>
      </c>
      <c r="X15" s="9" t="str">
        <f>IF(SUM(C15:W15)&lt;&gt;0,
IF(P15='PLHIV Forecast'!P15,"# adults on ART capped by total PLHIV starting 2023",
IF(Q15='PLHIV Forecast'!Q15,"# adults on ART capped by total PLHIV starting 2024",
IF(R15='PLHIV Forecast'!R15,"# adults on ART capped by total PLHIV starting 2025",
IF(S15='PLHIV Forecast'!S15,"# adults on ART capped by total PLHIV starting 2026",
IF(T15='PLHIV Forecast'!T15,"# adults on ART capped by total PLHIV starting 2027",
IF(U15='PLHIV Forecast'!U15,"# adults on ART capped by total PLHIV starting 2028",
IF(V15='PLHIV Forecast'!V15,"# adults on ART capped by total PLHIV starting 2029",
IF(W15='PLHIV Forecast'!W15,"# adults on ART capped by total PLHIV starting 2030",
"")))))))),"")</f>
        <v/>
      </c>
      <c r="Z15" s="8"/>
      <c r="AB15" s="8"/>
    </row>
    <row r="16" spans="2:28" x14ac:dyDescent="0.35">
      <c r="B16" s="18" t="str">
        <f>Countries!B12</f>
        <v>Belize</v>
      </c>
      <c r="C16" s="47">
        <f>IF(C$7&lt;='Algorithms &amp; Assumptions'!$C$3,INDEX('Number on ART'!$H$10:$AB$249,MATCH($B16&amp;"Adults",'Number on ART'!$F$10:$F$249,0),MATCH(C$7,'Number on ART'!$H$9:$AB$9,0)),"Error")</f>
        <v>702</v>
      </c>
      <c r="D16" s="47">
        <f>IF(D$7&lt;='Algorithms &amp; Assumptions'!$C$3,INDEX('Number on ART'!$H$10:$AB$249,MATCH($B16&amp;"Adults",'Number on ART'!$F$10:$F$249,0),MATCH(D$7,'Number on ART'!$H$9:$AB$9,0)),"Error")</f>
        <v>842</v>
      </c>
      <c r="E16" s="47">
        <f>IF(E$7&lt;='Algorithms &amp; Assumptions'!$C$3,INDEX('Number on ART'!$H$10:$AB$249,MATCH($B16&amp;"Adults",'Number on ART'!$F$10:$F$249,0),MATCH(E$7,'Number on ART'!$H$9:$AB$9,0)),"Error")</f>
        <v>916</v>
      </c>
      <c r="F16" s="47">
        <f>IF(F$7&lt;='Algorithms &amp; Assumptions'!$C$3,INDEX('Number on ART'!$H$10:$AB$249,MATCH($B16&amp;"Adults",'Number on ART'!$F$10:$F$249,0),MATCH(F$7,'Number on ART'!$H$9:$AB$9,0)),"Error")</f>
        <v>1034</v>
      </c>
      <c r="G16" s="84">
        <f>IF(IF(G$7&lt;=Baseline_Year,
INDEX('Number on ART'!$H$10:$AB$249,MATCH($B16&amp;"Adults",'Number on ART'!$F$10:$F$249,0),MATCH(G$7,'Number on ART'!$H$9:$AB$9,0)),
IF(AND(F16+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Forecast'!$B$8:$B$127,0),MATCH(G$7,'PLHIV Forecast'!$C$7:$W$7,0)),
INDEX('PLHIV Forecast'!$C$8:$W$127,MATCH($B16,'PLHIV Forecast'!$B$8:$B$127,0),MATCH(G$7,'PLHIV Forecast'!$C$7:$W$7,0))&lt;&gt;0),
INDEX('PLHIV Forecast'!$C$8:$W$127,MATCH($B16,'PLHIV Forecast'!$B$8:$B$127,0),MATCH(G$7,'PLHIV Forecast'!$C$7:$W$7,0)),
F16+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IF(G$7&lt;=Baseline_Year,
INDEX('Number on ART'!$H$10:$AB$249,MATCH($B16&amp;"Adults",'Number on ART'!$F$10:$F$249,0),MATCH(G$7,'Number on ART'!$H$9:$AB$9,0)),
IF(AND(F16+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Forecast'!$B$8:$B$127,0),MATCH(G$7,'PLHIV Forecast'!$C$7:$W$7,0)),
INDEX('PLHIV Forecast'!$C$8:$W$127,MATCH($B16,'PLHIV Forecast'!$B$8:$B$127,0),MATCH(G$7,'PLHIV Forecast'!$C$7:$W$7,0))&lt;&gt;0),
INDEX('PLHIV Forecast'!$C$8:$W$127,MATCH($B16,'PLHIV Forecast'!$B$8:$B$127,0),MATCH(G$7,'PLHIV Forecast'!$C$7:$W$7,0)),
F16+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1109</v>
      </c>
      <c r="H16" s="84">
        <f>IF(IF(H$7&lt;=Baseline_Year,
INDEX('Number on ART'!$H$10:$AB$249,MATCH($B16&amp;"Adults",'Number on ART'!$F$10:$F$249,0),MATCH(H$7,'Number on ART'!$H$9:$AB$9,0)),
IF(AND(G16+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Forecast'!$B$8:$B$127,0),MATCH(H$7,'PLHIV Forecast'!$C$7:$W$7,0)),
INDEX('PLHIV Forecast'!$C$8:$W$127,MATCH($B16,'PLHIV Forecast'!$B$8:$B$127,0),MATCH(H$7,'PLHIV Forecast'!$C$7:$W$7,0))&lt;&gt;0),
INDEX('PLHIV Forecast'!$C$8:$W$127,MATCH($B16,'PLHIV Forecast'!$B$8:$B$127,0),MATCH(H$7,'PLHIV Forecast'!$C$7:$W$7,0)),
G16+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IF(H$7&lt;=Baseline_Year,
INDEX('Number on ART'!$H$10:$AB$249,MATCH($B16&amp;"Adults",'Number on ART'!$F$10:$F$249,0),MATCH(H$7,'Number on ART'!$H$9:$AB$9,0)),
IF(AND(G16+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Forecast'!$B$8:$B$127,0),MATCH(H$7,'PLHIV Forecast'!$C$7:$W$7,0)),
INDEX('PLHIV Forecast'!$C$8:$W$127,MATCH($B16,'PLHIV Forecast'!$B$8:$B$127,0),MATCH(H$7,'PLHIV Forecast'!$C$7:$W$7,0))&lt;&gt;0),
INDEX('PLHIV Forecast'!$C$8:$W$127,MATCH($B16,'PLHIV Forecast'!$B$8:$B$127,0),MATCH(H$7,'PLHIV Forecast'!$C$7:$W$7,0)),
G16+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1221</v>
      </c>
      <c r="I16" s="84">
        <f>IF(IF(I$7&lt;=Baseline_Year,
INDEX('Number on ART'!$H$10:$AB$249,MATCH($B16&amp;"Adults",'Number on ART'!$F$10:$F$249,0),MATCH(I$7,'Number on ART'!$H$9:$AB$9,0)),
IF(AND(H16+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Forecast'!$B$8:$B$127,0),MATCH(I$7,'PLHIV Forecast'!$C$7:$W$7,0)),
INDEX('PLHIV Forecast'!$C$8:$W$127,MATCH($B16,'PLHIV Forecast'!$B$8:$B$127,0),MATCH(I$7,'PLHIV Forecast'!$C$7:$W$7,0))&lt;&gt;0),
INDEX('PLHIV Forecast'!$C$8:$W$127,MATCH($B16,'PLHIV Forecast'!$B$8:$B$127,0),MATCH(I$7,'PLHIV Forecast'!$C$7:$W$7,0)),
H16+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IF(I$7&lt;=Baseline_Year,
INDEX('Number on ART'!$H$10:$AB$249,MATCH($B16&amp;"Adults",'Number on ART'!$F$10:$F$249,0),MATCH(I$7,'Number on ART'!$H$9:$AB$9,0)),
IF(AND(H16+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Forecast'!$B$8:$B$127,0),MATCH(I$7,'PLHIV Forecast'!$C$7:$W$7,0)),
INDEX('PLHIV Forecast'!$C$8:$W$127,MATCH($B16,'PLHIV Forecast'!$B$8:$B$127,0),MATCH(I$7,'PLHIV Forecast'!$C$7:$W$7,0))&lt;&gt;0),
INDEX('PLHIV Forecast'!$C$8:$W$127,MATCH($B16,'PLHIV Forecast'!$B$8:$B$127,0),MATCH(I$7,'PLHIV Forecast'!$C$7:$W$7,0)),
H16+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1328</v>
      </c>
      <c r="J16" s="84">
        <f>IF(IF(J$7&lt;=Baseline_Year,
INDEX('Number on ART'!$H$10:$AB$249,MATCH($B16&amp;"Adults",'Number on ART'!$F$10:$F$249,0),MATCH(J$7,'Number on ART'!$H$9:$AB$9,0)),
IF(AND(I16+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Forecast'!$B$8:$B$127,0),MATCH(J$7,'PLHIV Forecast'!$C$7:$W$7,0)),
INDEX('PLHIV Forecast'!$C$8:$W$127,MATCH($B16,'PLHIV Forecast'!$B$8:$B$127,0),MATCH(J$7,'PLHIV Forecast'!$C$7:$W$7,0))&lt;&gt;0),
INDEX('PLHIV Forecast'!$C$8:$W$127,MATCH($B16,'PLHIV Forecast'!$B$8:$B$127,0),MATCH(J$7,'PLHIV Forecast'!$C$7:$W$7,0)),
I16+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IF(J$7&lt;=Baseline_Year,
INDEX('Number on ART'!$H$10:$AB$249,MATCH($B16&amp;"Adults",'Number on ART'!$F$10:$F$249,0),MATCH(J$7,'Number on ART'!$H$9:$AB$9,0)),
IF(AND(I16+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Forecast'!$B$8:$B$127,0),MATCH(J$7,'PLHIV Forecast'!$C$7:$W$7,0)),
INDEX('PLHIV Forecast'!$C$8:$W$127,MATCH($B16,'PLHIV Forecast'!$B$8:$B$127,0),MATCH(J$7,'PLHIV Forecast'!$C$7:$W$7,0))&lt;&gt;0),
INDEX('PLHIV Forecast'!$C$8:$W$127,MATCH($B16,'PLHIV Forecast'!$B$8:$B$127,0),MATCH(J$7,'PLHIV Forecast'!$C$7:$W$7,0)),
I16+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1358</v>
      </c>
      <c r="K16" s="84">
        <f>IF(IF(K$7&lt;=Baseline_Year,
INDEX('Number on ART'!$H$10:$AB$249,MATCH($B16&amp;"Adults",'Number on ART'!$F$10:$F$249,0),MATCH(K$7,'Number on ART'!$H$9:$AB$9,0)),
IF(AND(J16+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Forecast'!$B$8:$B$127,0),MATCH(K$7,'PLHIV Forecast'!$C$7:$W$7,0)),
INDEX('PLHIV Forecast'!$C$8:$W$127,MATCH($B16,'PLHIV Forecast'!$B$8:$B$127,0),MATCH(K$7,'PLHIV Forecast'!$C$7:$W$7,0))&lt;&gt;0),
INDEX('PLHIV Forecast'!$C$8:$W$127,MATCH($B16,'PLHIV Forecast'!$B$8:$B$127,0),MATCH(K$7,'PLHIV Forecast'!$C$7:$W$7,0)),
J16+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IF(K$7&lt;=Baseline_Year,
INDEX('Number on ART'!$H$10:$AB$249,MATCH($B16&amp;"Adults",'Number on ART'!$F$10:$F$249,0),MATCH(K$7,'Number on ART'!$H$9:$AB$9,0)),
IF(AND(J16+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Forecast'!$B$8:$B$127,0),MATCH(K$7,'PLHIV Forecast'!$C$7:$W$7,0)),
INDEX('PLHIV Forecast'!$C$8:$W$127,MATCH($B16,'PLHIV Forecast'!$B$8:$B$127,0),MATCH(K$7,'PLHIV Forecast'!$C$7:$W$7,0))&lt;&gt;0),
INDEX('PLHIV Forecast'!$C$8:$W$127,MATCH($B16,'PLHIV Forecast'!$B$8:$B$127,0),MATCH(K$7,'PLHIV Forecast'!$C$7:$W$7,0)),
J16+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1465</v>
      </c>
      <c r="L16" s="84">
        <f>IF(IF(L$7&lt;=Baseline_Year,
INDEX('Number on ART'!$H$10:$AB$249,MATCH($B16&amp;"Adults",'Number on ART'!$F$10:$F$249,0),MATCH(L$7,'Number on ART'!$H$9:$AB$9,0)),
IF(AND(K16+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Forecast'!$B$8:$B$127,0),MATCH(L$7,'PLHIV Forecast'!$C$7:$W$7,0)),
INDEX('PLHIV Forecast'!$C$8:$W$127,MATCH($B16,'PLHIV Forecast'!$B$8:$B$127,0),MATCH(L$7,'PLHIV Forecast'!$C$7:$W$7,0))&lt;&gt;0),
INDEX('PLHIV Forecast'!$C$8:$W$127,MATCH($B16,'PLHIV Forecast'!$B$8:$B$127,0),MATCH(L$7,'PLHIV Forecast'!$C$7:$W$7,0)),
K16+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IF(L$7&lt;=Baseline_Year,
INDEX('Number on ART'!$H$10:$AB$249,MATCH($B16&amp;"Adults",'Number on ART'!$F$10:$F$249,0),MATCH(L$7,'Number on ART'!$H$9:$AB$9,0)),
IF(AND(K16+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Forecast'!$B$8:$B$127,0),MATCH(L$7,'PLHIV Forecast'!$C$7:$W$7,0)),
INDEX('PLHIV Forecast'!$C$8:$W$127,MATCH($B16,'PLHIV Forecast'!$B$8:$B$127,0),MATCH(L$7,'PLHIV Forecast'!$C$7:$W$7,0))&lt;&gt;0),
INDEX('PLHIV Forecast'!$C$8:$W$127,MATCH($B16,'PLHIV Forecast'!$B$8:$B$127,0),MATCH(L$7,'PLHIV Forecast'!$C$7:$W$7,0)),
K16+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1530</v>
      </c>
      <c r="M16" s="84">
        <f>IF(IF(M$7&lt;=Baseline_Year,
INDEX('Number on ART'!$H$10:$AB$249,MATCH($B16&amp;"Adults",'Number on ART'!$F$10:$F$249,0),MATCH(M$7,'Number on ART'!$H$9:$AB$9,0)),
IF(AND(L16+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Forecast'!$B$8:$B$127,0),MATCH(M$7,'PLHIV Forecast'!$C$7:$W$7,0)),
INDEX('PLHIV Forecast'!$C$8:$W$127,MATCH($B16,'PLHIV Forecast'!$B$8:$B$127,0),MATCH(M$7,'PLHIV Forecast'!$C$7:$W$7,0))&lt;&gt;0),
INDEX('PLHIV Forecast'!$C$8:$W$127,MATCH($B16,'PLHIV Forecast'!$B$8:$B$127,0),MATCH(M$7,'PLHIV Forecast'!$C$7:$W$7,0)),
L16+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IF(M$7&lt;=Baseline_Year,
INDEX('Number on ART'!$H$10:$AB$249,MATCH($B16&amp;"Adults",'Number on ART'!$F$10:$F$249,0),MATCH(M$7,'Number on ART'!$H$9:$AB$9,0)),
IF(AND(L16+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Forecast'!$B$8:$B$127,0),MATCH(M$7,'PLHIV Forecast'!$C$7:$W$7,0)),
INDEX('PLHIV Forecast'!$C$8:$W$127,MATCH($B16,'PLHIV Forecast'!$B$8:$B$127,0),MATCH(M$7,'PLHIV Forecast'!$C$7:$W$7,0))&lt;&gt;0),
INDEX('PLHIV Forecast'!$C$8:$W$127,MATCH($B16,'PLHIV Forecast'!$B$8:$B$127,0),MATCH(M$7,'PLHIV Forecast'!$C$7:$W$7,0)),
L16+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1558</v>
      </c>
      <c r="N16" s="84">
        <f>IF(IF(N$7&lt;=Baseline_Year,
INDEX('Number on ART'!$H$10:$AB$249,MATCH($B16&amp;"Adults",'Number on ART'!$F$10:$F$249,0),MATCH(N$7,'Number on ART'!$H$9:$AB$9,0)),
IF(AND(M16+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Forecast'!$B$8:$B$127,0),MATCH(N$7,'PLHIV Forecast'!$C$7:$W$7,0)),
INDEX('PLHIV Forecast'!$C$8:$W$127,MATCH($B16,'PLHIV Forecast'!$B$8:$B$127,0),MATCH(N$7,'PLHIV Forecast'!$C$7:$W$7,0))&lt;&gt;0),
INDEX('PLHIV Forecast'!$C$8:$W$127,MATCH($B16,'PLHIV Forecast'!$B$8:$B$127,0),MATCH(N$7,'PLHIV Forecast'!$C$7:$W$7,0)),
M16+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IF(N$7&lt;=Baseline_Year,
INDEX('Number on ART'!$H$10:$AB$249,MATCH($B16&amp;"Adults",'Number on ART'!$F$10:$F$249,0),MATCH(N$7,'Number on ART'!$H$9:$AB$9,0)),
IF(AND(M16+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Forecast'!$B$8:$B$127,0),MATCH(N$7,'PLHIV Forecast'!$C$7:$W$7,0)),
INDEX('PLHIV Forecast'!$C$8:$W$127,MATCH($B16,'PLHIV Forecast'!$B$8:$B$127,0),MATCH(N$7,'PLHIV Forecast'!$C$7:$W$7,0))&lt;&gt;0),
INDEX('PLHIV Forecast'!$C$8:$W$127,MATCH($B16,'PLHIV Forecast'!$B$8:$B$127,0),MATCH(N$7,'PLHIV Forecast'!$C$7:$W$7,0)),
M16+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1626</v>
      </c>
      <c r="O16" s="84">
        <f>IF(IF(O$7&lt;=Baseline_Year,
INDEX('Number on ART'!$H$10:$AB$249,MATCH($B16&amp;"Adults",'Number on ART'!$F$10:$F$249,0),MATCH(O$7,'Number on ART'!$H$9:$AB$9,0)),
IF(AND(N16+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Forecast'!$B$8:$B$127,0),MATCH(O$7,'PLHIV Forecast'!$C$7:$W$7,0)),
INDEX('PLHIV Forecast'!$C$8:$W$127,MATCH($B16,'PLHIV Forecast'!$B$8:$B$127,0),MATCH(O$7,'PLHIV Forecast'!$C$7:$W$7,0))&lt;&gt;0),
INDEX('PLHIV Forecast'!$C$8:$W$127,MATCH($B16,'PLHIV Forecast'!$B$8:$B$127,0),MATCH(O$7,'PLHIV Forecast'!$C$7:$W$7,0)),
N16+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IF(O$7&lt;=Baseline_Year,
INDEX('Number on ART'!$H$10:$AB$249,MATCH($B16&amp;"Adults",'Number on ART'!$F$10:$F$249,0),MATCH(O$7,'Number on ART'!$H$9:$AB$9,0)),
IF(AND(N16+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Forecast'!$B$8:$B$127,0),MATCH(O$7,'PLHIV Forecast'!$C$7:$W$7,0)),
INDEX('PLHIV Forecast'!$C$8:$W$127,MATCH($B16,'PLHIV Forecast'!$B$8:$B$127,0),MATCH(O$7,'PLHIV Forecast'!$C$7:$W$7,0))&lt;&gt;0),
INDEX('PLHIV Forecast'!$C$8:$W$127,MATCH($B16,'PLHIV Forecast'!$B$8:$B$127,0),MATCH(O$7,'PLHIV Forecast'!$C$7:$W$7,0)),
N16+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1586</v>
      </c>
      <c r="P16" s="84">
        <f>IF(IF(P$7&lt;=Baseline_Year,
INDEX('Number on ART'!$H$10:$AB$249,MATCH($B16&amp;"Adults",'Number on ART'!$F$10:$F$249,0),MATCH(P$7,'Number on ART'!$H$9:$AB$9,0)),
IF(AND(O16+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Forecast'!$B$8:$B$127,0),MATCH(P$7,'PLHIV Forecast'!$C$7:$W$7,0)),
INDEX('PLHIV Forecast'!$C$8:$W$127,MATCH($B16,'PLHIV Forecast'!$B$8:$B$127,0),MATCH(P$7,'PLHIV Forecast'!$C$7:$W$7,0))&lt;&gt;0),
INDEX('PLHIV Forecast'!$C$8:$W$127,MATCH($B16,'PLHIV Forecast'!$B$8:$B$127,0),MATCH(P$7,'PLHIV Forecast'!$C$7:$W$7,0)),
O16+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IF(P$7&lt;=Baseline_Year,
INDEX('Number on ART'!$H$10:$AB$249,MATCH($B16&amp;"Adults",'Number on ART'!$F$10:$F$249,0),MATCH(P$7,'Number on ART'!$H$9:$AB$9,0)),
IF(AND(O16+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Forecast'!$B$8:$B$127,0),MATCH(P$7,'PLHIV Forecast'!$C$7:$W$7,0)),
INDEX('PLHIV Forecast'!$C$8:$W$127,MATCH($B16,'PLHIV Forecast'!$B$8:$B$127,0),MATCH(P$7,'PLHIV Forecast'!$C$7:$W$7,0))&lt;&gt;0),
INDEX('PLHIV Forecast'!$C$8:$W$127,MATCH($B16,'PLHIV Forecast'!$B$8:$B$127,0),MATCH(P$7,'PLHIV Forecast'!$C$7:$W$7,0)),
O16+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1604.6666666666667</v>
      </c>
      <c r="Q16" s="84">
        <f>IF(IF(Q$7&lt;=Baseline_Year,
INDEX('Number on ART'!$H$10:$AB$249,MATCH($B16&amp;"Adults",'Number on ART'!$F$10:$F$249,0),MATCH(Q$7,'Number on ART'!$H$9:$AB$9,0)),
IF(AND(P16+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Forecast'!$B$8:$B$127,0),MATCH(Q$7,'PLHIV Forecast'!$C$7:$W$7,0)),
INDEX('PLHIV Forecast'!$C$8:$W$127,MATCH($B16,'PLHIV Forecast'!$B$8:$B$127,0),MATCH(Q$7,'PLHIV Forecast'!$C$7:$W$7,0))&lt;&gt;0),
INDEX('PLHIV Forecast'!$C$8:$W$127,MATCH($B16,'PLHIV Forecast'!$B$8:$B$127,0),MATCH(Q$7,'PLHIV Forecast'!$C$7:$W$7,0)),
P16+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IF(Q$7&lt;=Baseline_Year,
INDEX('Number on ART'!$H$10:$AB$249,MATCH($B16&amp;"Adults",'Number on ART'!$F$10:$F$249,0),MATCH(Q$7,'Number on ART'!$H$9:$AB$9,0)),
IF(AND(P16+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Forecast'!$B$8:$B$127,0),MATCH(Q$7,'PLHIV Forecast'!$C$7:$W$7,0)),
INDEX('PLHIV Forecast'!$C$8:$W$127,MATCH($B16,'PLHIV Forecast'!$B$8:$B$127,0),MATCH(Q$7,'PLHIV Forecast'!$C$7:$W$7,0))&lt;&gt;0),
INDEX('PLHIV Forecast'!$C$8:$W$127,MATCH($B16,'PLHIV Forecast'!$B$8:$B$127,0),MATCH(Q$7,'PLHIV Forecast'!$C$7:$W$7,0)),
P16+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1623.3333333333335</v>
      </c>
      <c r="R16" s="84">
        <f>IF(IF(R$7&lt;=Baseline_Year,
INDEX('Number on ART'!$H$10:$AB$249,MATCH($B16&amp;"Adults",'Number on ART'!$F$10:$F$249,0),MATCH(R$7,'Number on ART'!$H$9:$AB$9,0)),
IF(AND(Q16+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Forecast'!$B$8:$B$127,0),MATCH(R$7,'PLHIV Forecast'!$C$7:$W$7,0)),
INDEX('PLHIV Forecast'!$C$8:$W$127,MATCH($B16,'PLHIV Forecast'!$B$8:$B$127,0),MATCH(R$7,'PLHIV Forecast'!$C$7:$W$7,0))&lt;&gt;0),
INDEX('PLHIV Forecast'!$C$8:$W$127,MATCH($B16,'PLHIV Forecast'!$B$8:$B$127,0),MATCH(R$7,'PLHIV Forecast'!$C$7:$W$7,0)),
Q16+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IF(R$7&lt;=Baseline_Year,
INDEX('Number on ART'!$H$10:$AB$249,MATCH($B16&amp;"Adults",'Number on ART'!$F$10:$F$249,0),MATCH(R$7,'Number on ART'!$H$9:$AB$9,0)),
IF(AND(Q16+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Forecast'!$B$8:$B$127,0),MATCH(R$7,'PLHIV Forecast'!$C$7:$W$7,0)),
INDEX('PLHIV Forecast'!$C$8:$W$127,MATCH($B16,'PLHIV Forecast'!$B$8:$B$127,0),MATCH(R$7,'PLHIV Forecast'!$C$7:$W$7,0))&lt;&gt;0),
INDEX('PLHIV Forecast'!$C$8:$W$127,MATCH($B16,'PLHIV Forecast'!$B$8:$B$127,0),MATCH(R$7,'PLHIV Forecast'!$C$7:$W$7,0)),
Q16+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1642.0000000000002</v>
      </c>
      <c r="S16" s="84">
        <f>IF(IF(S$7&lt;=Baseline_Year,
INDEX('Number on ART'!$H$10:$AB$249,MATCH($B16&amp;"Adults",'Number on ART'!$F$10:$F$249,0),MATCH(S$7,'Number on ART'!$H$9:$AB$9,0)),
IF(AND(R16+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Forecast'!$B$8:$B$127,0),MATCH(S$7,'PLHIV Forecast'!$C$7:$W$7,0)),
INDEX('PLHIV Forecast'!$C$8:$W$127,MATCH($B16,'PLHIV Forecast'!$B$8:$B$127,0),MATCH(S$7,'PLHIV Forecast'!$C$7:$W$7,0))&lt;&gt;0),
INDEX('PLHIV Forecast'!$C$8:$W$127,MATCH($B16,'PLHIV Forecast'!$B$8:$B$127,0),MATCH(S$7,'PLHIV Forecast'!$C$7:$W$7,0)),
R16+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IF(S$7&lt;=Baseline_Year,
INDEX('Number on ART'!$H$10:$AB$249,MATCH($B16&amp;"Adults",'Number on ART'!$F$10:$F$249,0),MATCH(S$7,'Number on ART'!$H$9:$AB$9,0)),
IF(AND(R16+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Forecast'!$B$8:$B$127,0),MATCH(S$7,'PLHIV Forecast'!$C$7:$W$7,0)),
INDEX('PLHIV Forecast'!$C$8:$W$127,MATCH($B16,'PLHIV Forecast'!$B$8:$B$127,0),MATCH(S$7,'PLHIV Forecast'!$C$7:$W$7,0))&lt;&gt;0),
INDEX('PLHIV Forecast'!$C$8:$W$127,MATCH($B16,'PLHIV Forecast'!$B$8:$B$127,0),MATCH(S$7,'PLHIV Forecast'!$C$7:$W$7,0)),
R16+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1660.666666666667</v>
      </c>
      <c r="T16" s="84">
        <f>IF(IF(T$7&lt;=Baseline_Year,
INDEX('Number on ART'!$H$10:$AB$249,MATCH($B16&amp;"Adults",'Number on ART'!$F$10:$F$249,0),MATCH(T$7,'Number on ART'!$H$9:$AB$9,0)),
IF(AND(S16+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Forecast'!$B$8:$B$127,0),MATCH(T$7,'PLHIV Forecast'!$C$7:$W$7,0)),
INDEX('PLHIV Forecast'!$C$8:$W$127,MATCH($B16,'PLHIV Forecast'!$B$8:$B$127,0),MATCH(T$7,'PLHIV Forecast'!$C$7:$W$7,0))&lt;&gt;0),
INDEX('PLHIV Forecast'!$C$8:$W$127,MATCH($B16,'PLHIV Forecast'!$B$8:$B$127,0),MATCH(T$7,'PLHIV Forecast'!$C$7:$W$7,0)),
S16+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IF(T$7&lt;=Baseline_Year,
INDEX('Number on ART'!$H$10:$AB$249,MATCH($B16&amp;"Adults",'Number on ART'!$F$10:$F$249,0),MATCH(T$7,'Number on ART'!$H$9:$AB$9,0)),
IF(AND(S16+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Forecast'!$B$8:$B$127,0),MATCH(T$7,'PLHIV Forecast'!$C$7:$W$7,0)),
INDEX('PLHIV Forecast'!$C$8:$W$127,MATCH($B16,'PLHIV Forecast'!$B$8:$B$127,0),MATCH(T$7,'PLHIV Forecast'!$C$7:$W$7,0))&lt;&gt;0),
INDEX('PLHIV Forecast'!$C$8:$W$127,MATCH($B16,'PLHIV Forecast'!$B$8:$B$127,0),MATCH(T$7,'PLHIV Forecast'!$C$7:$W$7,0)),
S16+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1679.3333333333337</v>
      </c>
      <c r="U16" s="84">
        <f>IF(IF(U$7&lt;=Baseline_Year,
INDEX('Number on ART'!$H$10:$AB$249,MATCH($B16&amp;"Adults",'Number on ART'!$F$10:$F$249,0),MATCH(U$7,'Number on ART'!$H$9:$AB$9,0)),
IF(AND(T16+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Forecast'!$B$8:$B$127,0),MATCH(U$7,'PLHIV Forecast'!$C$7:$W$7,0)),
INDEX('PLHIV Forecast'!$C$8:$W$127,MATCH($B16,'PLHIV Forecast'!$B$8:$B$127,0),MATCH(U$7,'PLHIV Forecast'!$C$7:$W$7,0))&lt;&gt;0),
INDEX('PLHIV Forecast'!$C$8:$W$127,MATCH($B16,'PLHIV Forecast'!$B$8:$B$127,0),MATCH(U$7,'PLHIV Forecast'!$C$7:$W$7,0)),
T16+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IF(U$7&lt;=Baseline_Year,
INDEX('Number on ART'!$H$10:$AB$249,MATCH($B16&amp;"Adults",'Number on ART'!$F$10:$F$249,0),MATCH(U$7,'Number on ART'!$H$9:$AB$9,0)),
IF(AND(T16+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Forecast'!$B$8:$B$127,0),MATCH(U$7,'PLHIV Forecast'!$C$7:$W$7,0)),
INDEX('PLHIV Forecast'!$C$8:$W$127,MATCH($B16,'PLHIV Forecast'!$B$8:$B$127,0),MATCH(U$7,'PLHIV Forecast'!$C$7:$W$7,0))&lt;&gt;0),
INDEX('PLHIV Forecast'!$C$8:$W$127,MATCH($B16,'PLHIV Forecast'!$B$8:$B$127,0),MATCH(U$7,'PLHIV Forecast'!$C$7:$W$7,0)),
T16+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1698.0000000000005</v>
      </c>
      <c r="V16" s="84">
        <f>IF(IF(V$7&lt;=Baseline_Year,
INDEX('Number on ART'!$H$10:$AB$249,MATCH($B16&amp;"Adults",'Number on ART'!$F$10:$F$249,0),MATCH(V$7,'Number on ART'!$H$9:$AB$9,0)),
IF(AND(U16+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Forecast'!$B$8:$B$127,0),MATCH(V$7,'PLHIV Forecast'!$C$7:$W$7,0)),
INDEX('PLHIV Forecast'!$C$8:$W$127,MATCH($B16,'PLHIV Forecast'!$B$8:$B$127,0),MATCH(V$7,'PLHIV Forecast'!$C$7:$W$7,0))&lt;&gt;0),
INDEX('PLHIV Forecast'!$C$8:$W$127,MATCH($B16,'PLHIV Forecast'!$B$8:$B$127,0),MATCH(V$7,'PLHIV Forecast'!$C$7:$W$7,0)),
U16+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IF(V$7&lt;=Baseline_Year,
INDEX('Number on ART'!$H$10:$AB$249,MATCH($B16&amp;"Adults",'Number on ART'!$F$10:$F$249,0),MATCH(V$7,'Number on ART'!$H$9:$AB$9,0)),
IF(AND(U16+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Forecast'!$B$8:$B$127,0),MATCH(V$7,'PLHIV Forecast'!$C$7:$W$7,0)),
INDEX('PLHIV Forecast'!$C$8:$W$127,MATCH($B16,'PLHIV Forecast'!$B$8:$B$127,0),MATCH(V$7,'PLHIV Forecast'!$C$7:$W$7,0))&lt;&gt;0),
INDEX('PLHIV Forecast'!$C$8:$W$127,MATCH($B16,'PLHIV Forecast'!$B$8:$B$127,0),MATCH(V$7,'PLHIV Forecast'!$C$7:$W$7,0)),
U16+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1716.6666666666672</v>
      </c>
      <c r="W16" s="84">
        <f>IF(IF(W$7&lt;=Baseline_Year,
INDEX('Number on ART'!$H$10:$AB$249,MATCH($B16&amp;"Adults",'Number on ART'!$F$10:$F$249,0),MATCH(W$7,'Number on ART'!$H$9:$AB$9,0)),
IF(AND(V16+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Forecast'!$B$8:$B$127,0),MATCH(W$7,'PLHIV Forecast'!$C$7:$W$7,0)),
INDEX('PLHIV Forecast'!$C$8:$W$127,MATCH($B16,'PLHIV Forecast'!$B$8:$B$127,0),MATCH(W$7,'PLHIV Forecast'!$C$7:$W$7,0))&lt;&gt;0),
INDEX('PLHIV Forecast'!$C$8:$W$127,MATCH($B16,'PLHIV Forecast'!$B$8:$B$127,0),MATCH(W$7,'PLHIV Forecast'!$C$7:$W$7,0)),
V16+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)))&lt;0,
0,
IF(W$7&lt;=Baseline_Year,
INDEX('Number on ART'!$H$10:$AB$249,MATCH($B16&amp;"Adults",'Number on ART'!$F$10:$F$249,0),MATCH(W$7,'Number on ART'!$H$9:$AB$9,0)),
IF(AND(V16+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)&gt;INDEX('PLHIV Forecast'!$C$8:$W$127,MATCH($B16,'PLHIV Forecast'!$B$8:$B$127,0),MATCH(W$7,'PLHIV Forecast'!$C$7:$W$7,0)),
INDEX('PLHIV Forecast'!$C$8:$W$127,MATCH($B16,'PLHIV Forecast'!$B$8:$B$127,0),MATCH(W$7,'PLHIV Forecast'!$C$7:$W$7,0))&lt;&gt;0),
INDEX('PLHIV Forecast'!$C$8:$W$127,MATCH($B16,'PLHIV Forecast'!$B$8:$B$127,0),MATCH(W$7,'PLHIV Forecast'!$C$7:$W$7,0)),
V16+
AVERAGE((INDEX($C$8:$W$127,MATCH($B16,$B$8:$B$127),MATCH(Baseline_Year,$C$7:$W$7,))-INDEX($C$8:$W$127,MATCH($B16,$B$8:$B$127),MATCH(Baseline_Year-1,$C$7:$W$7,))),
(INDEX($C$8:$W$127,MATCH($B16,$B$8:$B$127),MATCH(Baseline_Year-1,$C$7:$W$7,))-INDEX($C$8:$W$127,MATCH($B16,$B$8:$B$127),MATCH(Baseline_Year-2,$C$7:$W$7,))),
(INDEX($C$8:$W$127,MATCH($B16,$B$8:$B$127),MATCH(Baseline_Year-2,$C$7:$W$7,))-INDEX($C$8:$W$127,MATCH($B16,$B$8:$B$127),MATCH(Baseline_Year-3,$C$7:$W$7,)))
))))</f>
        <v>1735.3333333333339</v>
      </c>
      <c r="X16" s="9" t="str">
        <f>IF(SUM(C16:W16)&lt;&gt;0,
IF(P16='PLHIV Forecast'!P16,"# adults on ART capped by total PLHIV starting 2023",
IF(Q16='PLHIV Forecast'!Q16,"# adults on ART capped by total PLHIV starting 2024",
IF(R16='PLHIV Forecast'!R16,"# adults on ART capped by total PLHIV starting 2025",
IF(S16='PLHIV Forecast'!S16,"# adults on ART capped by total PLHIV starting 2026",
IF(T16='PLHIV Forecast'!T16,"# adults on ART capped by total PLHIV starting 2027",
IF(U16='PLHIV Forecast'!U16,"# adults on ART capped by total PLHIV starting 2028",
IF(V16='PLHIV Forecast'!V16,"# adults on ART capped by total PLHIV starting 2029",
IF(W16='PLHIV Forecast'!W16,"# adults on ART capped by total PLHIV starting 2030",
"")))))))),"")</f>
        <v/>
      </c>
      <c r="Z16" s="8"/>
      <c r="AB16" s="8"/>
    </row>
    <row r="17" spans="2:28" x14ac:dyDescent="0.35">
      <c r="B17" s="18" t="str">
        <f>Countries!B13</f>
        <v>Benin</v>
      </c>
      <c r="C17" s="47">
        <f>IF(C$7&lt;='Algorithms &amp; Assumptions'!$C$3,INDEX('Number on ART'!$H$10:$AB$249,MATCH($B17&amp;"Adults",'Number on ART'!$F$10:$F$249,0),MATCH(C$7,'Number on ART'!$H$9:$AB$9,0)),"Error")</f>
        <v>18814</v>
      </c>
      <c r="D17" s="47">
        <f>IF(D$7&lt;='Algorithms &amp; Assumptions'!$C$3,INDEX('Number on ART'!$H$10:$AB$249,MATCH($B17&amp;"Adults",'Number on ART'!$F$10:$F$249,0),MATCH(D$7,'Number on ART'!$H$9:$AB$9,0)),"Error")</f>
        <v>23929</v>
      </c>
      <c r="E17" s="47">
        <f>IF(E$7&lt;='Algorithms &amp; Assumptions'!$C$3,INDEX('Number on ART'!$H$10:$AB$249,MATCH($B17&amp;"Adults",'Number on ART'!$F$10:$F$249,0),MATCH(E$7,'Number on ART'!$H$9:$AB$9,0)),"Error")</f>
        <v>26017</v>
      </c>
      <c r="F17" s="47">
        <f>IF(F$7&lt;='Algorithms &amp; Assumptions'!$C$3,INDEX('Number on ART'!$H$10:$AB$249,MATCH($B17&amp;"Adults",'Number on ART'!$F$10:$F$249,0),MATCH(F$7,'Number on ART'!$H$9:$AB$9,0)),"Error")</f>
        <v>23437</v>
      </c>
      <c r="G17" s="84">
        <f>IF(IF(G$7&lt;=Baseline_Year,
INDEX('Number on ART'!$H$10:$AB$249,MATCH($B17&amp;"Adults",'Number on ART'!$F$10:$F$249,0),MATCH(G$7,'Number on ART'!$H$9:$AB$9,0)),
IF(AND(F17+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Forecast'!$B$8:$B$127,0),MATCH(G$7,'PLHIV Forecast'!$C$7:$W$7,0)),
INDEX('PLHIV Forecast'!$C$8:$W$127,MATCH($B17,'PLHIV Forecast'!$B$8:$B$127,0),MATCH(G$7,'PLHIV Forecast'!$C$7:$W$7,0))&lt;&gt;0),
INDEX('PLHIV Forecast'!$C$8:$W$127,MATCH($B17,'PLHIV Forecast'!$B$8:$B$127,0),MATCH(G$7,'PLHIV Forecast'!$C$7:$W$7,0)),
F17+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IF(G$7&lt;=Baseline_Year,
INDEX('Number on ART'!$H$10:$AB$249,MATCH($B17&amp;"Adults",'Number on ART'!$F$10:$F$249,0),MATCH(G$7,'Number on ART'!$H$9:$AB$9,0)),
IF(AND(F17+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Forecast'!$B$8:$B$127,0),MATCH(G$7,'PLHIV Forecast'!$C$7:$W$7,0)),
INDEX('PLHIV Forecast'!$C$8:$W$127,MATCH($B17,'PLHIV Forecast'!$B$8:$B$127,0),MATCH(G$7,'PLHIV Forecast'!$C$7:$W$7,0))&lt;&gt;0),
INDEX('PLHIV Forecast'!$C$8:$W$127,MATCH($B17,'PLHIV Forecast'!$B$8:$B$127,0),MATCH(G$7,'PLHIV Forecast'!$C$7:$W$7,0)),
F17+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27241</v>
      </c>
      <c r="H17" s="84">
        <f>IF(IF(H$7&lt;=Baseline_Year,
INDEX('Number on ART'!$H$10:$AB$249,MATCH($B17&amp;"Adults",'Number on ART'!$F$10:$F$249,0),MATCH(H$7,'Number on ART'!$H$9:$AB$9,0)),
IF(AND(G17+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Forecast'!$B$8:$B$127,0),MATCH(H$7,'PLHIV Forecast'!$C$7:$W$7,0)),
INDEX('PLHIV Forecast'!$C$8:$W$127,MATCH($B17,'PLHIV Forecast'!$B$8:$B$127,0),MATCH(H$7,'PLHIV Forecast'!$C$7:$W$7,0))&lt;&gt;0),
INDEX('PLHIV Forecast'!$C$8:$W$127,MATCH($B17,'PLHIV Forecast'!$B$8:$B$127,0),MATCH(H$7,'PLHIV Forecast'!$C$7:$W$7,0)),
G17+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IF(H$7&lt;=Baseline_Year,
INDEX('Number on ART'!$H$10:$AB$249,MATCH($B17&amp;"Adults",'Number on ART'!$F$10:$F$249,0),MATCH(H$7,'Number on ART'!$H$9:$AB$9,0)),
IF(AND(G17+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Forecast'!$B$8:$B$127,0),MATCH(H$7,'PLHIV Forecast'!$C$7:$W$7,0)),
INDEX('PLHIV Forecast'!$C$8:$W$127,MATCH($B17,'PLHIV Forecast'!$B$8:$B$127,0),MATCH(H$7,'PLHIV Forecast'!$C$7:$W$7,0))&lt;&gt;0),
INDEX('PLHIV Forecast'!$C$8:$W$127,MATCH($B17,'PLHIV Forecast'!$B$8:$B$127,0),MATCH(H$7,'PLHIV Forecast'!$C$7:$W$7,0)),
G17+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31757</v>
      </c>
      <c r="I17" s="84">
        <f>IF(IF(I$7&lt;=Baseline_Year,
INDEX('Number on ART'!$H$10:$AB$249,MATCH($B17&amp;"Adults",'Number on ART'!$F$10:$F$249,0),MATCH(I$7,'Number on ART'!$H$9:$AB$9,0)),
IF(AND(H17+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Forecast'!$B$8:$B$127,0),MATCH(I$7,'PLHIV Forecast'!$C$7:$W$7,0)),
INDEX('PLHIV Forecast'!$C$8:$W$127,MATCH($B17,'PLHIV Forecast'!$B$8:$B$127,0),MATCH(I$7,'PLHIV Forecast'!$C$7:$W$7,0))&lt;&gt;0),
INDEX('PLHIV Forecast'!$C$8:$W$127,MATCH($B17,'PLHIV Forecast'!$B$8:$B$127,0),MATCH(I$7,'PLHIV Forecast'!$C$7:$W$7,0)),
H17+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IF(I$7&lt;=Baseline_Year,
INDEX('Number on ART'!$H$10:$AB$249,MATCH($B17&amp;"Adults",'Number on ART'!$F$10:$F$249,0),MATCH(I$7,'Number on ART'!$H$9:$AB$9,0)),
IF(AND(H17+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Forecast'!$B$8:$B$127,0),MATCH(I$7,'PLHIV Forecast'!$C$7:$W$7,0)),
INDEX('PLHIV Forecast'!$C$8:$W$127,MATCH($B17,'PLHIV Forecast'!$B$8:$B$127,0),MATCH(I$7,'PLHIV Forecast'!$C$7:$W$7,0))&lt;&gt;0),
INDEX('PLHIV Forecast'!$C$8:$W$127,MATCH($B17,'PLHIV Forecast'!$B$8:$B$127,0),MATCH(I$7,'PLHIV Forecast'!$C$7:$W$7,0)),
H17+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36101</v>
      </c>
      <c r="J17" s="84">
        <f>IF(IF(J$7&lt;=Baseline_Year,
INDEX('Number on ART'!$H$10:$AB$249,MATCH($B17&amp;"Adults",'Number on ART'!$F$10:$F$249,0),MATCH(J$7,'Number on ART'!$H$9:$AB$9,0)),
IF(AND(I17+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Forecast'!$B$8:$B$127,0),MATCH(J$7,'PLHIV Forecast'!$C$7:$W$7,0)),
INDEX('PLHIV Forecast'!$C$8:$W$127,MATCH($B17,'PLHIV Forecast'!$B$8:$B$127,0),MATCH(J$7,'PLHIV Forecast'!$C$7:$W$7,0))&lt;&gt;0),
INDEX('PLHIV Forecast'!$C$8:$W$127,MATCH($B17,'PLHIV Forecast'!$B$8:$B$127,0),MATCH(J$7,'PLHIV Forecast'!$C$7:$W$7,0)),
I17+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IF(J$7&lt;=Baseline_Year,
INDEX('Number on ART'!$H$10:$AB$249,MATCH($B17&amp;"Adults",'Number on ART'!$F$10:$F$249,0),MATCH(J$7,'Number on ART'!$H$9:$AB$9,0)),
IF(AND(I17+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Forecast'!$B$8:$B$127,0),MATCH(J$7,'PLHIV Forecast'!$C$7:$W$7,0)),
INDEX('PLHIV Forecast'!$C$8:$W$127,MATCH($B17,'PLHIV Forecast'!$B$8:$B$127,0),MATCH(J$7,'PLHIV Forecast'!$C$7:$W$7,0))&lt;&gt;0),
INDEX('PLHIV Forecast'!$C$8:$W$127,MATCH($B17,'PLHIV Forecast'!$B$8:$B$127,0),MATCH(J$7,'PLHIV Forecast'!$C$7:$W$7,0)),
I17+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36575</v>
      </c>
      <c r="K17" s="84">
        <f>IF(IF(K$7&lt;=Baseline_Year,
INDEX('Number on ART'!$H$10:$AB$249,MATCH($B17&amp;"Adults",'Number on ART'!$F$10:$F$249,0),MATCH(K$7,'Number on ART'!$H$9:$AB$9,0)),
IF(AND(J17+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Forecast'!$B$8:$B$127,0),MATCH(K$7,'PLHIV Forecast'!$C$7:$W$7,0)),
INDEX('PLHIV Forecast'!$C$8:$W$127,MATCH($B17,'PLHIV Forecast'!$B$8:$B$127,0),MATCH(K$7,'PLHIV Forecast'!$C$7:$W$7,0))&lt;&gt;0),
INDEX('PLHIV Forecast'!$C$8:$W$127,MATCH($B17,'PLHIV Forecast'!$B$8:$B$127,0),MATCH(K$7,'PLHIV Forecast'!$C$7:$W$7,0)),
J17+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IF(K$7&lt;=Baseline_Year,
INDEX('Number on ART'!$H$10:$AB$249,MATCH($B17&amp;"Adults",'Number on ART'!$F$10:$F$249,0),MATCH(K$7,'Number on ART'!$H$9:$AB$9,0)),
IF(AND(J17+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Forecast'!$B$8:$B$127,0),MATCH(K$7,'PLHIV Forecast'!$C$7:$W$7,0)),
INDEX('PLHIV Forecast'!$C$8:$W$127,MATCH($B17,'PLHIV Forecast'!$B$8:$B$127,0),MATCH(K$7,'PLHIV Forecast'!$C$7:$W$7,0))&lt;&gt;0),
INDEX('PLHIV Forecast'!$C$8:$W$127,MATCH($B17,'PLHIV Forecast'!$B$8:$B$127,0),MATCH(K$7,'PLHIV Forecast'!$C$7:$W$7,0)),
J17+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42208</v>
      </c>
      <c r="L17" s="84">
        <f>IF(IF(L$7&lt;=Baseline_Year,
INDEX('Number on ART'!$H$10:$AB$249,MATCH($B17&amp;"Adults",'Number on ART'!$F$10:$F$249,0),MATCH(L$7,'Number on ART'!$H$9:$AB$9,0)),
IF(AND(K17+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Forecast'!$B$8:$B$127,0),MATCH(L$7,'PLHIV Forecast'!$C$7:$W$7,0)),
INDEX('PLHIV Forecast'!$C$8:$W$127,MATCH($B17,'PLHIV Forecast'!$B$8:$B$127,0),MATCH(L$7,'PLHIV Forecast'!$C$7:$W$7,0))&lt;&gt;0),
INDEX('PLHIV Forecast'!$C$8:$W$127,MATCH($B17,'PLHIV Forecast'!$B$8:$B$127,0),MATCH(L$7,'PLHIV Forecast'!$C$7:$W$7,0)),
K17+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IF(L$7&lt;=Baseline_Year,
INDEX('Number on ART'!$H$10:$AB$249,MATCH($B17&amp;"Adults",'Number on ART'!$F$10:$F$249,0),MATCH(L$7,'Number on ART'!$H$9:$AB$9,0)),
IF(AND(K17+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Forecast'!$B$8:$B$127,0),MATCH(L$7,'PLHIV Forecast'!$C$7:$W$7,0)),
INDEX('PLHIV Forecast'!$C$8:$W$127,MATCH($B17,'PLHIV Forecast'!$B$8:$B$127,0),MATCH(L$7,'PLHIV Forecast'!$C$7:$W$7,0))&lt;&gt;0),
INDEX('PLHIV Forecast'!$C$8:$W$127,MATCH($B17,'PLHIV Forecast'!$B$8:$B$127,0),MATCH(L$7,'PLHIV Forecast'!$C$7:$W$7,0)),
K17+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46706</v>
      </c>
      <c r="M17" s="84">
        <f>IF(IF(M$7&lt;=Baseline_Year,
INDEX('Number on ART'!$H$10:$AB$249,MATCH($B17&amp;"Adults",'Number on ART'!$F$10:$F$249,0),MATCH(M$7,'Number on ART'!$H$9:$AB$9,0)),
IF(AND(L17+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Forecast'!$B$8:$B$127,0),MATCH(M$7,'PLHIV Forecast'!$C$7:$W$7,0)),
INDEX('PLHIV Forecast'!$C$8:$W$127,MATCH($B17,'PLHIV Forecast'!$B$8:$B$127,0),MATCH(M$7,'PLHIV Forecast'!$C$7:$W$7,0))&lt;&gt;0),
INDEX('PLHIV Forecast'!$C$8:$W$127,MATCH($B17,'PLHIV Forecast'!$B$8:$B$127,0),MATCH(M$7,'PLHIV Forecast'!$C$7:$W$7,0)),
L17+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IF(M$7&lt;=Baseline_Year,
INDEX('Number on ART'!$H$10:$AB$249,MATCH($B17&amp;"Adults",'Number on ART'!$F$10:$F$249,0),MATCH(M$7,'Number on ART'!$H$9:$AB$9,0)),
IF(AND(L17+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Forecast'!$B$8:$B$127,0),MATCH(M$7,'PLHIV Forecast'!$C$7:$W$7,0)),
INDEX('PLHIV Forecast'!$C$8:$W$127,MATCH($B17,'PLHIV Forecast'!$B$8:$B$127,0),MATCH(M$7,'PLHIV Forecast'!$C$7:$W$7,0))&lt;&gt;0),
INDEX('PLHIV Forecast'!$C$8:$W$127,MATCH($B17,'PLHIV Forecast'!$B$8:$B$127,0),MATCH(M$7,'PLHIV Forecast'!$C$7:$W$7,0)),
L17+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47406</v>
      </c>
      <c r="N17" s="84">
        <f>IF(IF(N$7&lt;=Baseline_Year,
INDEX('Number on ART'!$H$10:$AB$249,MATCH($B17&amp;"Adults",'Number on ART'!$F$10:$F$249,0),MATCH(N$7,'Number on ART'!$H$9:$AB$9,0)),
IF(AND(M17+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Forecast'!$B$8:$B$127,0),MATCH(N$7,'PLHIV Forecast'!$C$7:$W$7,0)),
INDEX('PLHIV Forecast'!$C$8:$W$127,MATCH($B17,'PLHIV Forecast'!$B$8:$B$127,0),MATCH(N$7,'PLHIV Forecast'!$C$7:$W$7,0))&lt;&gt;0),
INDEX('PLHIV Forecast'!$C$8:$W$127,MATCH($B17,'PLHIV Forecast'!$B$8:$B$127,0),MATCH(N$7,'PLHIV Forecast'!$C$7:$W$7,0)),
M17+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IF(N$7&lt;=Baseline_Year,
INDEX('Number on ART'!$H$10:$AB$249,MATCH($B17&amp;"Adults",'Number on ART'!$F$10:$F$249,0),MATCH(N$7,'Number on ART'!$H$9:$AB$9,0)),
IF(AND(M17+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Forecast'!$B$8:$B$127,0),MATCH(N$7,'PLHIV Forecast'!$C$7:$W$7,0)),
INDEX('PLHIV Forecast'!$C$8:$W$127,MATCH($B17,'PLHIV Forecast'!$B$8:$B$127,0),MATCH(N$7,'PLHIV Forecast'!$C$7:$W$7,0))&lt;&gt;0),
INDEX('PLHIV Forecast'!$C$8:$W$127,MATCH($B17,'PLHIV Forecast'!$B$8:$B$127,0),MATCH(N$7,'PLHIV Forecast'!$C$7:$W$7,0)),
M17+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52006</v>
      </c>
      <c r="O17" s="84">
        <f>IF(IF(O$7&lt;=Baseline_Year,
INDEX('Number on ART'!$H$10:$AB$249,MATCH($B17&amp;"Adults",'Number on ART'!$F$10:$F$249,0),MATCH(O$7,'Number on ART'!$H$9:$AB$9,0)),
IF(AND(N17+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Forecast'!$B$8:$B$127,0),MATCH(O$7,'PLHIV Forecast'!$C$7:$W$7,0)),
INDEX('PLHIV Forecast'!$C$8:$W$127,MATCH($B17,'PLHIV Forecast'!$B$8:$B$127,0),MATCH(O$7,'PLHIV Forecast'!$C$7:$W$7,0))&lt;&gt;0),
INDEX('PLHIV Forecast'!$C$8:$W$127,MATCH($B17,'PLHIV Forecast'!$B$8:$B$127,0),MATCH(O$7,'PLHIV Forecast'!$C$7:$W$7,0)),
N17+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IF(O$7&lt;=Baseline_Year,
INDEX('Number on ART'!$H$10:$AB$249,MATCH($B17&amp;"Adults",'Number on ART'!$F$10:$F$249,0),MATCH(O$7,'Number on ART'!$H$9:$AB$9,0)),
IF(AND(N17+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Forecast'!$B$8:$B$127,0),MATCH(O$7,'PLHIV Forecast'!$C$7:$W$7,0)),
INDEX('PLHIV Forecast'!$C$8:$W$127,MATCH($B17,'PLHIV Forecast'!$B$8:$B$127,0),MATCH(O$7,'PLHIV Forecast'!$C$7:$W$7,0))&lt;&gt;0),
INDEX('PLHIV Forecast'!$C$8:$W$127,MATCH($B17,'PLHIV Forecast'!$B$8:$B$127,0),MATCH(O$7,'PLHIV Forecast'!$C$7:$W$7,0)),
N17+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56328</v>
      </c>
      <c r="P17" s="84">
        <f>IF(IF(P$7&lt;=Baseline_Year,
INDEX('Number on ART'!$H$10:$AB$249,MATCH($B17&amp;"Adults",'Number on ART'!$F$10:$F$249,0),MATCH(P$7,'Number on ART'!$H$9:$AB$9,0)),
IF(AND(O17+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Forecast'!$B$8:$B$127,0),MATCH(P$7,'PLHIV Forecast'!$C$7:$W$7,0)),
INDEX('PLHIV Forecast'!$C$8:$W$127,MATCH($B17,'PLHIV Forecast'!$B$8:$B$127,0),MATCH(P$7,'PLHIV Forecast'!$C$7:$W$7,0))&lt;&gt;0),
INDEX('PLHIV Forecast'!$C$8:$W$127,MATCH($B17,'PLHIV Forecast'!$B$8:$B$127,0),MATCH(P$7,'PLHIV Forecast'!$C$7:$W$7,0)),
O17+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IF(P$7&lt;=Baseline_Year,
INDEX('Number on ART'!$H$10:$AB$249,MATCH($B17&amp;"Adults",'Number on ART'!$F$10:$F$249,0),MATCH(P$7,'Number on ART'!$H$9:$AB$9,0)),
IF(AND(O17+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Forecast'!$B$8:$B$127,0),MATCH(P$7,'PLHIV Forecast'!$C$7:$W$7,0)),
INDEX('PLHIV Forecast'!$C$8:$W$127,MATCH($B17,'PLHIV Forecast'!$B$8:$B$127,0),MATCH(P$7,'PLHIV Forecast'!$C$7:$W$7,0))&lt;&gt;0),
INDEX('PLHIV Forecast'!$C$8:$W$127,MATCH($B17,'PLHIV Forecast'!$B$8:$B$127,0),MATCH(P$7,'PLHIV Forecast'!$C$7:$W$7,0)),
O17+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59535.333333333336</v>
      </c>
      <c r="Q17" s="84">
        <f>IF(IF(Q$7&lt;=Baseline_Year,
INDEX('Number on ART'!$H$10:$AB$249,MATCH($B17&amp;"Adults",'Number on ART'!$F$10:$F$249,0),MATCH(Q$7,'Number on ART'!$H$9:$AB$9,0)),
IF(AND(P17+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Forecast'!$B$8:$B$127,0),MATCH(Q$7,'PLHIV Forecast'!$C$7:$W$7,0)),
INDEX('PLHIV Forecast'!$C$8:$W$127,MATCH($B17,'PLHIV Forecast'!$B$8:$B$127,0),MATCH(Q$7,'PLHIV Forecast'!$C$7:$W$7,0))&lt;&gt;0),
INDEX('PLHIV Forecast'!$C$8:$W$127,MATCH($B17,'PLHIV Forecast'!$B$8:$B$127,0),MATCH(Q$7,'PLHIV Forecast'!$C$7:$W$7,0)),
P17+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IF(Q$7&lt;=Baseline_Year,
INDEX('Number on ART'!$H$10:$AB$249,MATCH($B17&amp;"Adults",'Number on ART'!$F$10:$F$249,0),MATCH(Q$7,'Number on ART'!$H$9:$AB$9,0)),
IF(AND(P17+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Forecast'!$B$8:$B$127,0),MATCH(Q$7,'PLHIV Forecast'!$C$7:$W$7,0)),
INDEX('PLHIV Forecast'!$C$8:$W$127,MATCH($B17,'PLHIV Forecast'!$B$8:$B$127,0),MATCH(Q$7,'PLHIV Forecast'!$C$7:$W$7,0))&lt;&gt;0),
INDEX('PLHIV Forecast'!$C$8:$W$127,MATCH($B17,'PLHIV Forecast'!$B$8:$B$127,0),MATCH(Q$7,'PLHIV Forecast'!$C$7:$W$7,0)),
P17+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62742.666666666672</v>
      </c>
      <c r="R17" s="84">
        <f>IF(IF(R$7&lt;=Baseline_Year,
INDEX('Number on ART'!$H$10:$AB$249,MATCH($B17&amp;"Adults",'Number on ART'!$F$10:$F$249,0),MATCH(R$7,'Number on ART'!$H$9:$AB$9,0)),
IF(AND(Q17+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Forecast'!$B$8:$B$127,0),MATCH(R$7,'PLHIV Forecast'!$C$7:$W$7,0)),
INDEX('PLHIV Forecast'!$C$8:$W$127,MATCH($B17,'PLHIV Forecast'!$B$8:$B$127,0),MATCH(R$7,'PLHIV Forecast'!$C$7:$W$7,0))&lt;&gt;0),
INDEX('PLHIV Forecast'!$C$8:$W$127,MATCH($B17,'PLHIV Forecast'!$B$8:$B$127,0),MATCH(R$7,'PLHIV Forecast'!$C$7:$W$7,0)),
Q17+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IF(R$7&lt;=Baseline_Year,
INDEX('Number on ART'!$H$10:$AB$249,MATCH($B17&amp;"Adults",'Number on ART'!$F$10:$F$249,0),MATCH(R$7,'Number on ART'!$H$9:$AB$9,0)),
IF(AND(Q17+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Forecast'!$B$8:$B$127,0),MATCH(R$7,'PLHIV Forecast'!$C$7:$W$7,0)),
INDEX('PLHIV Forecast'!$C$8:$W$127,MATCH($B17,'PLHIV Forecast'!$B$8:$B$127,0),MATCH(R$7,'PLHIV Forecast'!$C$7:$W$7,0))&lt;&gt;0),
INDEX('PLHIV Forecast'!$C$8:$W$127,MATCH($B17,'PLHIV Forecast'!$B$8:$B$127,0),MATCH(R$7,'PLHIV Forecast'!$C$7:$W$7,0)),
Q17+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62407.407407407649</v>
      </c>
      <c r="S17" s="84">
        <f>IF(IF(S$7&lt;=Baseline_Year,
INDEX('Number on ART'!$H$10:$AB$249,MATCH($B17&amp;"Adults",'Number on ART'!$F$10:$F$249,0),MATCH(S$7,'Number on ART'!$H$9:$AB$9,0)),
IF(AND(R17+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Forecast'!$B$8:$B$127,0),MATCH(S$7,'PLHIV Forecast'!$C$7:$W$7,0)),
INDEX('PLHIV Forecast'!$C$8:$W$127,MATCH($B17,'PLHIV Forecast'!$B$8:$B$127,0),MATCH(S$7,'PLHIV Forecast'!$C$7:$W$7,0))&lt;&gt;0),
INDEX('PLHIV Forecast'!$C$8:$W$127,MATCH($B17,'PLHIV Forecast'!$B$8:$B$127,0),MATCH(S$7,'PLHIV Forecast'!$C$7:$W$7,0)),
R17+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IF(S$7&lt;=Baseline_Year,
INDEX('Number on ART'!$H$10:$AB$249,MATCH($B17&amp;"Adults",'Number on ART'!$F$10:$F$249,0),MATCH(S$7,'Number on ART'!$H$9:$AB$9,0)),
IF(AND(R17+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Forecast'!$B$8:$B$127,0),MATCH(S$7,'PLHIV Forecast'!$C$7:$W$7,0)),
INDEX('PLHIV Forecast'!$C$8:$W$127,MATCH($B17,'PLHIV Forecast'!$B$8:$B$127,0),MATCH(S$7,'PLHIV Forecast'!$C$7:$W$7,0))&lt;&gt;0),
INDEX('PLHIV Forecast'!$C$8:$W$127,MATCH($B17,'PLHIV Forecast'!$B$8:$B$127,0),MATCH(S$7,'PLHIV Forecast'!$C$7:$W$7,0)),
R17+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61728.395061728777</v>
      </c>
      <c r="T17" s="84">
        <f>IF(IF(T$7&lt;=Baseline_Year,
INDEX('Number on ART'!$H$10:$AB$249,MATCH($B17&amp;"Adults",'Number on ART'!$F$10:$F$249,0),MATCH(T$7,'Number on ART'!$H$9:$AB$9,0)),
IF(AND(S17+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Forecast'!$B$8:$B$127,0),MATCH(T$7,'PLHIV Forecast'!$C$7:$W$7,0)),
INDEX('PLHIV Forecast'!$C$8:$W$127,MATCH($B17,'PLHIV Forecast'!$B$8:$B$127,0),MATCH(T$7,'PLHIV Forecast'!$C$7:$W$7,0))&lt;&gt;0),
INDEX('PLHIV Forecast'!$C$8:$W$127,MATCH($B17,'PLHIV Forecast'!$B$8:$B$127,0),MATCH(T$7,'PLHIV Forecast'!$C$7:$W$7,0)),
S17+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IF(T$7&lt;=Baseline_Year,
INDEX('Number on ART'!$H$10:$AB$249,MATCH($B17&amp;"Adults",'Number on ART'!$F$10:$F$249,0),MATCH(T$7,'Number on ART'!$H$9:$AB$9,0)),
IF(AND(S17+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Forecast'!$B$8:$B$127,0),MATCH(T$7,'PLHIV Forecast'!$C$7:$W$7,0)),
INDEX('PLHIV Forecast'!$C$8:$W$127,MATCH($B17,'PLHIV Forecast'!$B$8:$B$127,0),MATCH(T$7,'PLHIV Forecast'!$C$7:$W$7,0))&lt;&gt;0),
INDEX('PLHIV Forecast'!$C$8:$W$127,MATCH($B17,'PLHIV Forecast'!$B$8:$B$127,0),MATCH(T$7,'PLHIV Forecast'!$C$7:$W$7,0)),
S17+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61181.069958848413</v>
      </c>
      <c r="U17" s="84">
        <f>IF(IF(U$7&lt;=Baseline_Year,
INDEX('Number on ART'!$H$10:$AB$249,MATCH($B17&amp;"Adults",'Number on ART'!$F$10:$F$249,0),MATCH(U$7,'Number on ART'!$H$9:$AB$9,0)),
IF(AND(T17+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Forecast'!$B$8:$B$127,0),MATCH(U$7,'PLHIV Forecast'!$C$7:$W$7,0)),
INDEX('PLHIV Forecast'!$C$8:$W$127,MATCH($B17,'PLHIV Forecast'!$B$8:$B$127,0),MATCH(U$7,'PLHIV Forecast'!$C$7:$W$7,0))&lt;&gt;0),
INDEX('PLHIV Forecast'!$C$8:$W$127,MATCH($B17,'PLHIV Forecast'!$B$8:$B$127,0),MATCH(U$7,'PLHIV Forecast'!$C$7:$W$7,0)),
T17+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IF(U$7&lt;=Baseline_Year,
INDEX('Number on ART'!$H$10:$AB$249,MATCH($B17&amp;"Adults",'Number on ART'!$F$10:$F$249,0),MATCH(U$7,'Number on ART'!$H$9:$AB$9,0)),
IF(AND(T17+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Forecast'!$B$8:$B$127,0),MATCH(U$7,'PLHIV Forecast'!$C$7:$W$7,0)),
INDEX('PLHIV Forecast'!$C$8:$W$127,MATCH($B17,'PLHIV Forecast'!$B$8:$B$127,0),MATCH(U$7,'PLHIV Forecast'!$C$7:$W$7,0))&lt;&gt;0),
INDEX('PLHIV Forecast'!$C$8:$W$127,MATCH($B17,'PLHIV Forecast'!$B$8:$B$127,0),MATCH(U$7,'PLHIV Forecast'!$C$7:$W$7,0)),
T17+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60545.953360768966</v>
      </c>
      <c r="V17" s="84">
        <f>IF(IF(V$7&lt;=Baseline_Year,
INDEX('Number on ART'!$H$10:$AB$249,MATCH($B17&amp;"Adults",'Number on ART'!$F$10:$F$249,0),MATCH(V$7,'Number on ART'!$H$9:$AB$9,0)),
IF(AND(U17+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Forecast'!$B$8:$B$127,0),MATCH(V$7,'PLHIV Forecast'!$C$7:$W$7,0)),
INDEX('PLHIV Forecast'!$C$8:$W$127,MATCH($B17,'PLHIV Forecast'!$B$8:$B$127,0),MATCH(V$7,'PLHIV Forecast'!$C$7:$W$7,0))&lt;&gt;0),
INDEX('PLHIV Forecast'!$C$8:$W$127,MATCH($B17,'PLHIV Forecast'!$B$8:$B$127,0),MATCH(V$7,'PLHIV Forecast'!$C$7:$W$7,0)),
U17+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IF(V$7&lt;=Baseline_Year,
INDEX('Number on ART'!$H$10:$AB$249,MATCH($B17&amp;"Adults",'Number on ART'!$F$10:$F$249,0),MATCH(V$7,'Number on ART'!$H$9:$AB$9,0)),
IF(AND(U17+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Forecast'!$B$8:$B$127,0),MATCH(V$7,'PLHIV Forecast'!$C$7:$W$7,0)),
INDEX('PLHIV Forecast'!$C$8:$W$127,MATCH($B17,'PLHIV Forecast'!$B$8:$B$127,0),MATCH(V$7,'PLHIV Forecast'!$C$7:$W$7,0))&lt;&gt;0),
INDEX('PLHIV Forecast'!$C$8:$W$127,MATCH($B17,'PLHIV Forecast'!$B$8:$B$127,0),MATCH(V$7,'PLHIV Forecast'!$C$7:$W$7,0)),
U17+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59969.364426155807</v>
      </c>
      <c r="W17" s="84">
        <f>IF(IF(W$7&lt;=Baseline_Year,
INDEX('Number on ART'!$H$10:$AB$249,MATCH($B17&amp;"Adults",'Number on ART'!$F$10:$F$249,0),MATCH(W$7,'Number on ART'!$H$9:$AB$9,0)),
IF(AND(V17+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Forecast'!$B$8:$B$127,0),MATCH(W$7,'PLHIV Forecast'!$C$7:$W$7,0)),
INDEX('PLHIV Forecast'!$C$8:$W$127,MATCH($B17,'PLHIV Forecast'!$B$8:$B$127,0),MATCH(W$7,'PLHIV Forecast'!$C$7:$W$7,0))&lt;&gt;0),
INDEX('PLHIV Forecast'!$C$8:$W$127,MATCH($B17,'PLHIV Forecast'!$B$8:$B$127,0),MATCH(W$7,'PLHIV Forecast'!$C$7:$W$7,0)),
V17+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)))&lt;0,
0,
IF(W$7&lt;=Baseline_Year,
INDEX('Number on ART'!$H$10:$AB$249,MATCH($B17&amp;"Adults",'Number on ART'!$F$10:$F$249,0),MATCH(W$7,'Number on ART'!$H$9:$AB$9,0)),
IF(AND(V17+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)&gt;INDEX('PLHIV Forecast'!$C$8:$W$127,MATCH($B17,'PLHIV Forecast'!$B$8:$B$127,0),MATCH(W$7,'PLHIV Forecast'!$C$7:$W$7,0)),
INDEX('PLHIV Forecast'!$C$8:$W$127,MATCH($B17,'PLHIV Forecast'!$B$8:$B$127,0),MATCH(W$7,'PLHIV Forecast'!$C$7:$W$7,0))&lt;&gt;0),
INDEX('PLHIV Forecast'!$C$8:$W$127,MATCH($B17,'PLHIV Forecast'!$B$8:$B$127,0),MATCH(W$7,'PLHIV Forecast'!$C$7:$W$7,0)),
V17+
AVERAGE((INDEX($C$8:$W$127,MATCH($B17,$B$8:$B$127),MATCH(Baseline_Year,$C$7:$W$7,))-INDEX($C$8:$W$127,MATCH($B17,$B$8:$B$127),MATCH(Baseline_Year-1,$C$7:$W$7,))),
(INDEX($C$8:$W$127,MATCH($B17,$B$8:$B$127),MATCH(Baseline_Year-1,$C$7:$W$7,))-INDEX($C$8:$W$127,MATCH($B17,$B$8:$B$127),MATCH(Baseline_Year-2,$C$7:$W$7,))),
(INDEX($C$8:$W$127,MATCH($B17,$B$8:$B$127),MATCH(Baseline_Year-2,$C$7:$W$7,))-INDEX($C$8:$W$127,MATCH($B17,$B$8:$B$127),MATCH(Baseline_Year-3,$C$7:$W$7,)))
))))</f>
        <v>59353.75704923179</v>
      </c>
      <c r="X17" s="9" t="str">
        <f>IF(SUM(C17:W17)&lt;&gt;0,
IF(P17='PLHIV Forecast'!P17,"# adults on ART capped by total PLHIV starting 2023",
IF(Q17='PLHIV Forecast'!Q17,"# adults on ART capped by total PLHIV starting 2024",
IF(R17='PLHIV Forecast'!R17,"# adults on ART capped by total PLHIV starting 2025",
IF(S17='PLHIV Forecast'!S17,"# adults on ART capped by total PLHIV starting 2026",
IF(T17='PLHIV Forecast'!T17,"# adults on ART capped by total PLHIV starting 2027",
IF(U17='PLHIV Forecast'!U17,"# adults on ART capped by total PLHIV starting 2028",
IF(V17='PLHIV Forecast'!V17,"# adults on ART capped by total PLHIV starting 2029",
IF(W17='PLHIV Forecast'!W17,"# adults on ART capped by total PLHIV starting 2030",
"")))))))),"")</f>
        <v># adults on ART capped by total PLHIV starting 2025</v>
      </c>
      <c r="Z17" s="8"/>
      <c r="AB17" s="8"/>
    </row>
    <row r="18" spans="2:28" x14ac:dyDescent="0.35">
      <c r="B18" s="18" t="str">
        <f>Countries!B14</f>
        <v>Bhutan</v>
      </c>
      <c r="C18" s="47">
        <f>IF(C$7&lt;='Algorithms &amp; Assumptions'!$C$3,INDEX('Number on ART'!$H$10:$AB$249,MATCH($B18&amp;"Adults",'Number on ART'!$F$10:$F$249,0),MATCH(C$7,'Number on ART'!$H$9:$AB$9,0)),"Error")</f>
        <v>62</v>
      </c>
      <c r="D18" s="47">
        <f>IF(D$7&lt;='Algorithms &amp; Assumptions'!$C$3,INDEX('Number on ART'!$H$10:$AB$249,MATCH($B18&amp;"Adults",'Number on ART'!$F$10:$F$249,0),MATCH(D$7,'Number on ART'!$H$9:$AB$9,0)),"Error")</f>
        <v>79</v>
      </c>
      <c r="E18" s="47">
        <f>IF(E$7&lt;='Algorithms &amp; Assumptions'!$C$3,INDEX('Number on ART'!$H$10:$AB$249,MATCH($B18&amp;"Adults",'Number on ART'!$F$10:$F$249,0),MATCH(E$7,'Number on ART'!$H$9:$AB$9,0)),"Error")</f>
        <v>111</v>
      </c>
      <c r="F18" s="47">
        <f>IF(F$7&lt;='Algorithms &amp; Assumptions'!$C$3,INDEX('Number on ART'!$H$10:$AB$249,MATCH($B18&amp;"Adults",'Number on ART'!$F$10:$F$249,0),MATCH(F$7,'Number on ART'!$H$9:$AB$9,0)),"Error")</f>
        <v>149</v>
      </c>
      <c r="G18" s="84">
        <f>IF(IF(G$7&lt;=Baseline_Year,
INDEX('Number on ART'!$H$10:$AB$249,MATCH($B18&amp;"Adults",'Number on ART'!$F$10:$F$249,0),MATCH(G$7,'Number on ART'!$H$9:$AB$9,0)),
IF(AND(F18+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Forecast'!$B$8:$B$127,0),MATCH(G$7,'PLHIV Forecast'!$C$7:$W$7,0)),
INDEX('PLHIV Forecast'!$C$8:$W$127,MATCH($B18,'PLHIV Forecast'!$B$8:$B$127,0),MATCH(G$7,'PLHIV Forecast'!$C$7:$W$7,0))&lt;&gt;0),
INDEX('PLHIV Forecast'!$C$8:$W$127,MATCH($B18,'PLHIV Forecast'!$B$8:$B$127,0),MATCH(G$7,'PLHIV Forecast'!$C$7:$W$7,0)),
F18+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IF(G$7&lt;=Baseline_Year,
INDEX('Number on ART'!$H$10:$AB$249,MATCH($B18&amp;"Adults",'Number on ART'!$F$10:$F$249,0),MATCH(G$7,'Number on ART'!$H$9:$AB$9,0)),
IF(AND(F18+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Forecast'!$B$8:$B$127,0),MATCH(G$7,'PLHIV Forecast'!$C$7:$W$7,0)),
INDEX('PLHIV Forecast'!$C$8:$W$127,MATCH($B18,'PLHIV Forecast'!$B$8:$B$127,0),MATCH(G$7,'PLHIV Forecast'!$C$7:$W$7,0))&lt;&gt;0),
INDEX('PLHIV Forecast'!$C$8:$W$127,MATCH($B18,'PLHIV Forecast'!$B$8:$B$127,0),MATCH(G$7,'PLHIV Forecast'!$C$7:$W$7,0)),
F18+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181</v>
      </c>
      <c r="H18" s="84">
        <f>IF(IF(H$7&lt;=Baseline_Year,
INDEX('Number on ART'!$H$10:$AB$249,MATCH($B18&amp;"Adults",'Number on ART'!$F$10:$F$249,0),MATCH(H$7,'Number on ART'!$H$9:$AB$9,0)),
IF(AND(G18+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Forecast'!$B$8:$B$127,0),MATCH(H$7,'PLHIV Forecast'!$C$7:$W$7,0)),
INDEX('PLHIV Forecast'!$C$8:$W$127,MATCH($B18,'PLHIV Forecast'!$B$8:$B$127,0),MATCH(H$7,'PLHIV Forecast'!$C$7:$W$7,0))&lt;&gt;0),
INDEX('PLHIV Forecast'!$C$8:$W$127,MATCH($B18,'PLHIV Forecast'!$B$8:$B$127,0),MATCH(H$7,'PLHIV Forecast'!$C$7:$W$7,0)),
G18+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IF(H$7&lt;=Baseline_Year,
INDEX('Number on ART'!$H$10:$AB$249,MATCH($B18&amp;"Adults",'Number on ART'!$F$10:$F$249,0),MATCH(H$7,'Number on ART'!$H$9:$AB$9,0)),
IF(AND(G18+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Forecast'!$B$8:$B$127,0),MATCH(H$7,'PLHIV Forecast'!$C$7:$W$7,0)),
INDEX('PLHIV Forecast'!$C$8:$W$127,MATCH($B18,'PLHIV Forecast'!$B$8:$B$127,0),MATCH(H$7,'PLHIV Forecast'!$C$7:$W$7,0))&lt;&gt;0),
INDEX('PLHIV Forecast'!$C$8:$W$127,MATCH($B18,'PLHIV Forecast'!$B$8:$B$127,0),MATCH(H$7,'PLHIV Forecast'!$C$7:$W$7,0)),
G18+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252</v>
      </c>
      <c r="I18" s="84">
        <f>IF(IF(I$7&lt;=Baseline_Year,
INDEX('Number on ART'!$H$10:$AB$249,MATCH($B18&amp;"Adults",'Number on ART'!$F$10:$F$249,0),MATCH(I$7,'Number on ART'!$H$9:$AB$9,0)),
IF(AND(H18+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Forecast'!$B$8:$B$127,0),MATCH(I$7,'PLHIV Forecast'!$C$7:$W$7,0)),
INDEX('PLHIV Forecast'!$C$8:$W$127,MATCH($B18,'PLHIV Forecast'!$B$8:$B$127,0),MATCH(I$7,'PLHIV Forecast'!$C$7:$W$7,0))&lt;&gt;0),
INDEX('PLHIV Forecast'!$C$8:$W$127,MATCH($B18,'PLHIV Forecast'!$B$8:$B$127,0),MATCH(I$7,'PLHIV Forecast'!$C$7:$W$7,0)),
H18+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IF(I$7&lt;=Baseline_Year,
INDEX('Number on ART'!$H$10:$AB$249,MATCH($B18&amp;"Adults",'Number on ART'!$F$10:$F$249,0),MATCH(I$7,'Number on ART'!$H$9:$AB$9,0)),
IF(AND(H18+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Forecast'!$B$8:$B$127,0),MATCH(I$7,'PLHIV Forecast'!$C$7:$W$7,0)),
INDEX('PLHIV Forecast'!$C$8:$W$127,MATCH($B18,'PLHIV Forecast'!$B$8:$B$127,0),MATCH(I$7,'PLHIV Forecast'!$C$7:$W$7,0))&lt;&gt;0),
INDEX('PLHIV Forecast'!$C$8:$W$127,MATCH($B18,'PLHIV Forecast'!$B$8:$B$127,0),MATCH(I$7,'PLHIV Forecast'!$C$7:$W$7,0)),
H18+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294</v>
      </c>
      <c r="J18" s="84">
        <f>IF(IF(J$7&lt;=Baseline_Year,
INDEX('Number on ART'!$H$10:$AB$249,MATCH($B18&amp;"Adults",'Number on ART'!$F$10:$F$249,0),MATCH(J$7,'Number on ART'!$H$9:$AB$9,0)),
IF(AND(I18+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Forecast'!$B$8:$B$127,0),MATCH(J$7,'PLHIV Forecast'!$C$7:$W$7,0)),
INDEX('PLHIV Forecast'!$C$8:$W$127,MATCH($B18,'PLHIV Forecast'!$B$8:$B$127,0),MATCH(J$7,'PLHIV Forecast'!$C$7:$W$7,0))&lt;&gt;0),
INDEX('PLHIV Forecast'!$C$8:$W$127,MATCH($B18,'PLHIV Forecast'!$B$8:$B$127,0),MATCH(J$7,'PLHIV Forecast'!$C$7:$W$7,0)),
I18+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IF(J$7&lt;=Baseline_Year,
INDEX('Number on ART'!$H$10:$AB$249,MATCH($B18&amp;"Adults",'Number on ART'!$F$10:$F$249,0),MATCH(J$7,'Number on ART'!$H$9:$AB$9,0)),
IF(AND(I18+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Forecast'!$B$8:$B$127,0),MATCH(J$7,'PLHIV Forecast'!$C$7:$W$7,0)),
INDEX('PLHIV Forecast'!$C$8:$W$127,MATCH($B18,'PLHIV Forecast'!$B$8:$B$127,0),MATCH(J$7,'PLHIV Forecast'!$C$7:$W$7,0))&lt;&gt;0),
INDEX('PLHIV Forecast'!$C$8:$W$127,MATCH($B18,'PLHIV Forecast'!$B$8:$B$127,0),MATCH(J$7,'PLHIV Forecast'!$C$7:$W$7,0)),
I18+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378</v>
      </c>
      <c r="K18" s="84">
        <f>IF(IF(K$7&lt;=Baseline_Year,
INDEX('Number on ART'!$H$10:$AB$249,MATCH($B18&amp;"Adults",'Number on ART'!$F$10:$F$249,0),MATCH(K$7,'Number on ART'!$H$9:$AB$9,0)),
IF(AND(J18+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Forecast'!$B$8:$B$127,0),MATCH(K$7,'PLHIV Forecast'!$C$7:$W$7,0)),
INDEX('PLHIV Forecast'!$C$8:$W$127,MATCH($B18,'PLHIV Forecast'!$B$8:$B$127,0),MATCH(K$7,'PLHIV Forecast'!$C$7:$W$7,0))&lt;&gt;0),
INDEX('PLHIV Forecast'!$C$8:$W$127,MATCH($B18,'PLHIV Forecast'!$B$8:$B$127,0),MATCH(K$7,'PLHIV Forecast'!$C$7:$W$7,0)),
J18+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IF(K$7&lt;=Baseline_Year,
INDEX('Number on ART'!$H$10:$AB$249,MATCH($B18&amp;"Adults",'Number on ART'!$F$10:$F$249,0),MATCH(K$7,'Number on ART'!$H$9:$AB$9,0)),
IF(AND(J18+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Forecast'!$B$8:$B$127,0),MATCH(K$7,'PLHIV Forecast'!$C$7:$W$7,0)),
INDEX('PLHIV Forecast'!$C$8:$W$127,MATCH($B18,'PLHIV Forecast'!$B$8:$B$127,0),MATCH(K$7,'PLHIV Forecast'!$C$7:$W$7,0))&lt;&gt;0),
INDEX('PLHIV Forecast'!$C$8:$W$127,MATCH($B18,'PLHIV Forecast'!$B$8:$B$127,0),MATCH(K$7,'PLHIV Forecast'!$C$7:$W$7,0)),
J18+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453</v>
      </c>
      <c r="L18" s="84">
        <f>IF(IF(L$7&lt;=Baseline_Year,
INDEX('Number on ART'!$H$10:$AB$249,MATCH($B18&amp;"Adults",'Number on ART'!$F$10:$F$249,0),MATCH(L$7,'Number on ART'!$H$9:$AB$9,0)),
IF(AND(K18+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Forecast'!$B$8:$B$127,0),MATCH(L$7,'PLHIV Forecast'!$C$7:$W$7,0)),
INDEX('PLHIV Forecast'!$C$8:$W$127,MATCH($B18,'PLHIV Forecast'!$B$8:$B$127,0),MATCH(L$7,'PLHIV Forecast'!$C$7:$W$7,0))&lt;&gt;0),
INDEX('PLHIV Forecast'!$C$8:$W$127,MATCH($B18,'PLHIV Forecast'!$B$8:$B$127,0),MATCH(L$7,'PLHIV Forecast'!$C$7:$W$7,0)),
K18+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IF(L$7&lt;=Baseline_Year,
INDEX('Number on ART'!$H$10:$AB$249,MATCH($B18&amp;"Adults",'Number on ART'!$F$10:$F$249,0),MATCH(L$7,'Number on ART'!$H$9:$AB$9,0)),
IF(AND(K18+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Forecast'!$B$8:$B$127,0),MATCH(L$7,'PLHIV Forecast'!$C$7:$W$7,0)),
INDEX('PLHIV Forecast'!$C$8:$W$127,MATCH($B18,'PLHIV Forecast'!$B$8:$B$127,0),MATCH(L$7,'PLHIV Forecast'!$C$7:$W$7,0))&lt;&gt;0),
INDEX('PLHIV Forecast'!$C$8:$W$127,MATCH($B18,'PLHIV Forecast'!$B$8:$B$127,0),MATCH(L$7,'PLHIV Forecast'!$C$7:$W$7,0)),
K18+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476</v>
      </c>
      <c r="M18" s="84">
        <f>IF(IF(M$7&lt;=Baseline_Year,
INDEX('Number on ART'!$H$10:$AB$249,MATCH($B18&amp;"Adults",'Number on ART'!$F$10:$F$249,0),MATCH(M$7,'Number on ART'!$H$9:$AB$9,0)),
IF(AND(L18+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Forecast'!$B$8:$B$127,0),MATCH(M$7,'PLHIV Forecast'!$C$7:$W$7,0)),
INDEX('PLHIV Forecast'!$C$8:$W$127,MATCH($B18,'PLHIV Forecast'!$B$8:$B$127,0),MATCH(M$7,'PLHIV Forecast'!$C$7:$W$7,0))&lt;&gt;0),
INDEX('PLHIV Forecast'!$C$8:$W$127,MATCH($B18,'PLHIV Forecast'!$B$8:$B$127,0),MATCH(M$7,'PLHIV Forecast'!$C$7:$W$7,0)),
L18+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IF(M$7&lt;=Baseline_Year,
INDEX('Number on ART'!$H$10:$AB$249,MATCH($B18&amp;"Adults",'Number on ART'!$F$10:$F$249,0),MATCH(M$7,'Number on ART'!$H$9:$AB$9,0)),
IF(AND(L18+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Forecast'!$B$8:$B$127,0),MATCH(M$7,'PLHIV Forecast'!$C$7:$W$7,0)),
INDEX('PLHIV Forecast'!$C$8:$W$127,MATCH($B18,'PLHIV Forecast'!$B$8:$B$127,0),MATCH(M$7,'PLHIV Forecast'!$C$7:$W$7,0))&lt;&gt;0),
INDEX('PLHIV Forecast'!$C$8:$W$127,MATCH($B18,'PLHIV Forecast'!$B$8:$B$127,0),MATCH(M$7,'PLHIV Forecast'!$C$7:$W$7,0)),
L18+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517</v>
      </c>
      <c r="N18" s="84">
        <f>IF(IF(N$7&lt;=Baseline_Year,
INDEX('Number on ART'!$H$10:$AB$249,MATCH($B18&amp;"Adults",'Number on ART'!$F$10:$F$249,0),MATCH(N$7,'Number on ART'!$H$9:$AB$9,0)),
IF(AND(M18+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Forecast'!$B$8:$B$127,0),MATCH(N$7,'PLHIV Forecast'!$C$7:$W$7,0)),
INDEX('PLHIV Forecast'!$C$8:$W$127,MATCH($B18,'PLHIV Forecast'!$B$8:$B$127,0),MATCH(N$7,'PLHIV Forecast'!$C$7:$W$7,0))&lt;&gt;0),
INDEX('PLHIV Forecast'!$C$8:$W$127,MATCH($B18,'PLHIV Forecast'!$B$8:$B$127,0),MATCH(N$7,'PLHIV Forecast'!$C$7:$W$7,0)),
M18+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IF(N$7&lt;=Baseline_Year,
INDEX('Number on ART'!$H$10:$AB$249,MATCH($B18&amp;"Adults",'Number on ART'!$F$10:$F$249,0),MATCH(N$7,'Number on ART'!$H$9:$AB$9,0)),
IF(AND(M18+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Forecast'!$B$8:$B$127,0),MATCH(N$7,'PLHIV Forecast'!$C$7:$W$7,0)),
INDEX('PLHIV Forecast'!$C$8:$W$127,MATCH($B18,'PLHIV Forecast'!$B$8:$B$127,0),MATCH(N$7,'PLHIV Forecast'!$C$7:$W$7,0))&lt;&gt;0),
INDEX('PLHIV Forecast'!$C$8:$W$127,MATCH($B18,'PLHIV Forecast'!$B$8:$B$127,0),MATCH(N$7,'PLHIV Forecast'!$C$7:$W$7,0)),
M18+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563</v>
      </c>
      <c r="O18" s="84">
        <f>IF(IF(O$7&lt;=Baseline_Year,
INDEX('Number on ART'!$H$10:$AB$249,MATCH($B18&amp;"Adults",'Number on ART'!$F$10:$F$249,0),MATCH(O$7,'Number on ART'!$H$9:$AB$9,0)),
IF(AND(N18+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Forecast'!$B$8:$B$127,0),MATCH(O$7,'PLHIV Forecast'!$C$7:$W$7,0)),
INDEX('PLHIV Forecast'!$C$8:$W$127,MATCH($B18,'PLHIV Forecast'!$B$8:$B$127,0),MATCH(O$7,'PLHIV Forecast'!$C$7:$W$7,0))&lt;&gt;0),
INDEX('PLHIV Forecast'!$C$8:$W$127,MATCH($B18,'PLHIV Forecast'!$B$8:$B$127,0),MATCH(O$7,'PLHIV Forecast'!$C$7:$W$7,0)),
N18+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IF(O$7&lt;=Baseline_Year,
INDEX('Number on ART'!$H$10:$AB$249,MATCH($B18&amp;"Adults",'Number on ART'!$F$10:$F$249,0),MATCH(O$7,'Number on ART'!$H$9:$AB$9,0)),
IF(AND(N18+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Forecast'!$B$8:$B$127,0),MATCH(O$7,'PLHIV Forecast'!$C$7:$W$7,0)),
INDEX('PLHIV Forecast'!$C$8:$W$127,MATCH($B18,'PLHIV Forecast'!$B$8:$B$127,0),MATCH(O$7,'PLHIV Forecast'!$C$7:$W$7,0))&lt;&gt;0),
INDEX('PLHIV Forecast'!$C$8:$W$127,MATCH($B18,'PLHIV Forecast'!$B$8:$B$127,0),MATCH(O$7,'PLHIV Forecast'!$C$7:$W$7,0)),
N18+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616</v>
      </c>
      <c r="P18" s="84">
        <f>IF(IF(P$7&lt;=Baseline_Year,
INDEX('Number on ART'!$H$10:$AB$249,MATCH($B18&amp;"Adults",'Number on ART'!$F$10:$F$249,0),MATCH(P$7,'Number on ART'!$H$9:$AB$9,0)),
IF(AND(O18+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Forecast'!$B$8:$B$127,0),MATCH(P$7,'PLHIV Forecast'!$C$7:$W$7,0)),
INDEX('PLHIV Forecast'!$C$8:$W$127,MATCH($B18,'PLHIV Forecast'!$B$8:$B$127,0),MATCH(P$7,'PLHIV Forecast'!$C$7:$W$7,0))&lt;&gt;0),
INDEX('PLHIV Forecast'!$C$8:$W$127,MATCH($B18,'PLHIV Forecast'!$B$8:$B$127,0),MATCH(P$7,'PLHIV Forecast'!$C$7:$W$7,0)),
O18+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IF(P$7&lt;=Baseline_Year,
INDEX('Number on ART'!$H$10:$AB$249,MATCH($B18&amp;"Adults",'Number on ART'!$F$10:$F$249,0),MATCH(P$7,'Number on ART'!$H$9:$AB$9,0)),
IF(AND(O18+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Forecast'!$B$8:$B$127,0),MATCH(P$7,'PLHIV Forecast'!$C$7:$W$7,0)),
INDEX('PLHIV Forecast'!$C$8:$W$127,MATCH($B18,'PLHIV Forecast'!$B$8:$B$127,0),MATCH(P$7,'PLHIV Forecast'!$C$7:$W$7,0))&lt;&gt;0),
INDEX('PLHIV Forecast'!$C$8:$W$127,MATCH($B18,'PLHIV Forecast'!$B$8:$B$127,0),MATCH(P$7,'PLHIV Forecast'!$C$7:$W$7,0)),
O18+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662.66666666666663</v>
      </c>
      <c r="Q18" s="84">
        <f>IF(IF(Q$7&lt;=Baseline_Year,
INDEX('Number on ART'!$H$10:$AB$249,MATCH($B18&amp;"Adults",'Number on ART'!$F$10:$F$249,0),MATCH(Q$7,'Number on ART'!$H$9:$AB$9,0)),
IF(AND(P18+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Forecast'!$B$8:$B$127,0),MATCH(Q$7,'PLHIV Forecast'!$C$7:$W$7,0)),
INDEX('PLHIV Forecast'!$C$8:$W$127,MATCH($B18,'PLHIV Forecast'!$B$8:$B$127,0),MATCH(Q$7,'PLHIV Forecast'!$C$7:$W$7,0))&lt;&gt;0),
INDEX('PLHIV Forecast'!$C$8:$W$127,MATCH($B18,'PLHIV Forecast'!$B$8:$B$127,0),MATCH(Q$7,'PLHIV Forecast'!$C$7:$W$7,0)),
P18+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IF(Q$7&lt;=Baseline_Year,
INDEX('Number on ART'!$H$10:$AB$249,MATCH($B18&amp;"Adults",'Number on ART'!$F$10:$F$249,0),MATCH(Q$7,'Number on ART'!$H$9:$AB$9,0)),
IF(AND(P18+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Forecast'!$B$8:$B$127,0),MATCH(Q$7,'PLHIV Forecast'!$C$7:$W$7,0)),
INDEX('PLHIV Forecast'!$C$8:$W$127,MATCH($B18,'PLHIV Forecast'!$B$8:$B$127,0),MATCH(Q$7,'PLHIV Forecast'!$C$7:$W$7,0))&lt;&gt;0),
INDEX('PLHIV Forecast'!$C$8:$W$127,MATCH($B18,'PLHIV Forecast'!$B$8:$B$127,0),MATCH(Q$7,'PLHIV Forecast'!$C$7:$W$7,0)),
P18+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709.33333333333326</v>
      </c>
      <c r="R18" s="84">
        <f>IF(IF(R$7&lt;=Baseline_Year,
INDEX('Number on ART'!$H$10:$AB$249,MATCH($B18&amp;"Adults",'Number on ART'!$F$10:$F$249,0),MATCH(R$7,'Number on ART'!$H$9:$AB$9,0)),
IF(AND(Q18+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Forecast'!$B$8:$B$127,0),MATCH(R$7,'PLHIV Forecast'!$C$7:$W$7,0)),
INDEX('PLHIV Forecast'!$C$8:$W$127,MATCH($B18,'PLHIV Forecast'!$B$8:$B$127,0),MATCH(R$7,'PLHIV Forecast'!$C$7:$W$7,0))&lt;&gt;0),
INDEX('PLHIV Forecast'!$C$8:$W$127,MATCH($B18,'PLHIV Forecast'!$B$8:$B$127,0),MATCH(R$7,'PLHIV Forecast'!$C$7:$W$7,0)),
Q18+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IF(R$7&lt;=Baseline_Year,
INDEX('Number on ART'!$H$10:$AB$249,MATCH($B18&amp;"Adults",'Number on ART'!$F$10:$F$249,0),MATCH(R$7,'Number on ART'!$H$9:$AB$9,0)),
IF(AND(Q18+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Forecast'!$B$8:$B$127,0),MATCH(R$7,'PLHIV Forecast'!$C$7:$W$7,0)),
INDEX('PLHIV Forecast'!$C$8:$W$127,MATCH($B18,'PLHIV Forecast'!$B$8:$B$127,0),MATCH(R$7,'PLHIV Forecast'!$C$7:$W$7,0))&lt;&gt;0),
INDEX('PLHIV Forecast'!$C$8:$W$127,MATCH($B18,'PLHIV Forecast'!$B$8:$B$127,0),MATCH(R$7,'PLHIV Forecast'!$C$7:$W$7,0)),
Q18+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755.99999999999989</v>
      </c>
      <c r="S18" s="84">
        <f>IF(IF(S$7&lt;=Baseline_Year,
INDEX('Number on ART'!$H$10:$AB$249,MATCH($B18&amp;"Adults",'Number on ART'!$F$10:$F$249,0),MATCH(S$7,'Number on ART'!$H$9:$AB$9,0)),
IF(AND(R18+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Forecast'!$B$8:$B$127,0),MATCH(S$7,'PLHIV Forecast'!$C$7:$W$7,0)),
INDEX('PLHIV Forecast'!$C$8:$W$127,MATCH($B18,'PLHIV Forecast'!$B$8:$B$127,0),MATCH(S$7,'PLHIV Forecast'!$C$7:$W$7,0))&lt;&gt;0),
INDEX('PLHIV Forecast'!$C$8:$W$127,MATCH($B18,'PLHIV Forecast'!$B$8:$B$127,0),MATCH(S$7,'PLHIV Forecast'!$C$7:$W$7,0)),
R18+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IF(S$7&lt;=Baseline_Year,
INDEX('Number on ART'!$H$10:$AB$249,MATCH($B18&amp;"Adults",'Number on ART'!$F$10:$F$249,0),MATCH(S$7,'Number on ART'!$H$9:$AB$9,0)),
IF(AND(R18+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Forecast'!$B$8:$B$127,0),MATCH(S$7,'PLHIV Forecast'!$C$7:$W$7,0)),
INDEX('PLHIV Forecast'!$C$8:$W$127,MATCH($B18,'PLHIV Forecast'!$B$8:$B$127,0),MATCH(S$7,'PLHIV Forecast'!$C$7:$W$7,0))&lt;&gt;0),
INDEX('PLHIV Forecast'!$C$8:$W$127,MATCH($B18,'PLHIV Forecast'!$B$8:$B$127,0),MATCH(S$7,'PLHIV Forecast'!$C$7:$W$7,0)),
R18+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802.66666666666652</v>
      </c>
      <c r="T18" s="84">
        <f>IF(IF(T$7&lt;=Baseline_Year,
INDEX('Number on ART'!$H$10:$AB$249,MATCH($B18&amp;"Adults",'Number on ART'!$F$10:$F$249,0),MATCH(T$7,'Number on ART'!$H$9:$AB$9,0)),
IF(AND(S18+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Forecast'!$B$8:$B$127,0),MATCH(T$7,'PLHIV Forecast'!$C$7:$W$7,0)),
INDEX('PLHIV Forecast'!$C$8:$W$127,MATCH($B18,'PLHIV Forecast'!$B$8:$B$127,0),MATCH(T$7,'PLHIV Forecast'!$C$7:$W$7,0))&lt;&gt;0),
INDEX('PLHIV Forecast'!$C$8:$W$127,MATCH($B18,'PLHIV Forecast'!$B$8:$B$127,0),MATCH(T$7,'PLHIV Forecast'!$C$7:$W$7,0)),
S18+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IF(T$7&lt;=Baseline_Year,
INDEX('Number on ART'!$H$10:$AB$249,MATCH($B18&amp;"Adults",'Number on ART'!$F$10:$F$249,0),MATCH(T$7,'Number on ART'!$H$9:$AB$9,0)),
IF(AND(S18+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Forecast'!$B$8:$B$127,0),MATCH(T$7,'PLHIV Forecast'!$C$7:$W$7,0)),
INDEX('PLHIV Forecast'!$C$8:$W$127,MATCH($B18,'PLHIV Forecast'!$B$8:$B$127,0),MATCH(T$7,'PLHIV Forecast'!$C$7:$W$7,0))&lt;&gt;0),
INDEX('PLHIV Forecast'!$C$8:$W$127,MATCH($B18,'PLHIV Forecast'!$B$8:$B$127,0),MATCH(T$7,'PLHIV Forecast'!$C$7:$W$7,0)),
S18+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849.33333333333314</v>
      </c>
      <c r="U18" s="84">
        <f>IF(IF(U$7&lt;=Baseline_Year,
INDEX('Number on ART'!$H$10:$AB$249,MATCH($B18&amp;"Adults",'Number on ART'!$F$10:$F$249,0),MATCH(U$7,'Number on ART'!$H$9:$AB$9,0)),
IF(AND(T18+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Forecast'!$B$8:$B$127,0),MATCH(U$7,'PLHIV Forecast'!$C$7:$W$7,0)),
INDEX('PLHIV Forecast'!$C$8:$W$127,MATCH($B18,'PLHIV Forecast'!$B$8:$B$127,0),MATCH(U$7,'PLHIV Forecast'!$C$7:$W$7,0))&lt;&gt;0),
INDEX('PLHIV Forecast'!$C$8:$W$127,MATCH($B18,'PLHIV Forecast'!$B$8:$B$127,0),MATCH(U$7,'PLHIV Forecast'!$C$7:$W$7,0)),
T18+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IF(U$7&lt;=Baseline_Year,
INDEX('Number on ART'!$H$10:$AB$249,MATCH($B18&amp;"Adults",'Number on ART'!$F$10:$F$249,0),MATCH(U$7,'Number on ART'!$H$9:$AB$9,0)),
IF(AND(T18+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Forecast'!$B$8:$B$127,0),MATCH(U$7,'PLHIV Forecast'!$C$7:$W$7,0)),
INDEX('PLHIV Forecast'!$C$8:$W$127,MATCH($B18,'PLHIV Forecast'!$B$8:$B$127,0),MATCH(U$7,'PLHIV Forecast'!$C$7:$W$7,0))&lt;&gt;0),
INDEX('PLHIV Forecast'!$C$8:$W$127,MATCH($B18,'PLHIV Forecast'!$B$8:$B$127,0),MATCH(U$7,'PLHIV Forecast'!$C$7:$W$7,0)),
T18+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895.99999999999977</v>
      </c>
      <c r="V18" s="84">
        <f>IF(IF(V$7&lt;=Baseline_Year,
INDEX('Number on ART'!$H$10:$AB$249,MATCH($B18&amp;"Adults",'Number on ART'!$F$10:$F$249,0),MATCH(V$7,'Number on ART'!$H$9:$AB$9,0)),
IF(AND(U18+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Forecast'!$B$8:$B$127,0),MATCH(V$7,'PLHIV Forecast'!$C$7:$W$7,0)),
INDEX('PLHIV Forecast'!$C$8:$W$127,MATCH($B18,'PLHIV Forecast'!$B$8:$B$127,0),MATCH(V$7,'PLHIV Forecast'!$C$7:$W$7,0))&lt;&gt;0),
INDEX('PLHIV Forecast'!$C$8:$W$127,MATCH($B18,'PLHIV Forecast'!$B$8:$B$127,0),MATCH(V$7,'PLHIV Forecast'!$C$7:$W$7,0)),
U18+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IF(V$7&lt;=Baseline_Year,
INDEX('Number on ART'!$H$10:$AB$249,MATCH($B18&amp;"Adults",'Number on ART'!$F$10:$F$249,0),MATCH(V$7,'Number on ART'!$H$9:$AB$9,0)),
IF(AND(U18+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Forecast'!$B$8:$B$127,0),MATCH(V$7,'PLHIV Forecast'!$C$7:$W$7,0)),
INDEX('PLHIV Forecast'!$C$8:$W$127,MATCH($B18,'PLHIV Forecast'!$B$8:$B$127,0),MATCH(V$7,'PLHIV Forecast'!$C$7:$W$7,0))&lt;&gt;0),
INDEX('PLHIV Forecast'!$C$8:$W$127,MATCH($B18,'PLHIV Forecast'!$B$8:$B$127,0),MATCH(V$7,'PLHIV Forecast'!$C$7:$W$7,0)),
U18+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942.6666666666664</v>
      </c>
      <c r="W18" s="84">
        <f>IF(IF(W$7&lt;=Baseline_Year,
INDEX('Number on ART'!$H$10:$AB$249,MATCH($B18&amp;"Adults",'Number on ART'!$F$10:$F$249,0),MATCH(W$7,'Number on ART'!$H$9:$AB$9,0)),
IF(AND(V18+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Forecast'!$B$8:$B$127,0),MATCH(W$7,'PLHIV Forecast'!$C$7:$W$7,0)),
INDEX('PLHIV Forecast'!$C$8:$W$127,MATCH($B18,'PLHIV Forecast'!$B$8:$B$127,0),MATCH(W$7,'PLHIV Forecast'!$C$7:$W$7,0))&lt;&gt;0),
INDEX('PLHIV Forecast'!$C$8:$W$127,MATCH($B18,'PLHIV Forecast'!$B$8:$B$127,0),MATCH(W$7,'PLHIV Forecast'!$C$7:$W$7,0)),
V18+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)))&lt;0,
0,
IF(W$7&lt;=Baseline_Year,
INDEX('Number on ART'!$H$10:$AB$249,MATCH($B18&amp;"Adults",'Number on ART'!$F$10:$F$249,0),MATCH(W$7,'Number on ART'!$H$9:$AB$9,0)),
IF(AND(V18+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)&gt;INDEX('PLHIV Forecast'!$C$8:$W$127,MATCH($B18,'PLHIV Forecast'!$B$8:$B$127,0),MATCH(W$7,'PLHIV Forecast'!$C$7:$W$7,0)),
INDEX('PLHIV Forecast'!$C$8:$W$127,MATCH($B18,'PLHIV Forecast'!$B$8:$B$127,0),MATCH(W$7,'PLHIV Forecast'!$C$7:$W$7,0))&lt;&gt;0),
INDEX('PLHIV Forecast'!$C$8:$W$127,MATCH($B18,'PLHIV Forecast'!$B$8:$B$127,0),MATCH(W$7,'PLHIV Forecast'!$C$7:$W$7,0)),
V18+
AVERAGE((INDEX($C$8:$W$127,MATCH($B18,$B$8:$B$127),MATCH(Baseline_Year,$C$7:$W$7,))-INDEX($C$8:$W$127,MATCH($B18,$B$8:$B$127),MATCH(Baseline_Year-1,$C$7:$W$7,))),
(INDEX($C$8:$W$127,MATCH($B18,$B$8:$B$127),MATCH(Baseline_Year-1,$C$7:$W$7,))-INDEX($C$8:$W$127,MATCH($B18,$B$8:$B$127),MATCH(Baseline_Year-2,$C$7:$W$7,))),
(INDEX($C$8:$W$127,MATCH($B18,$B$8:$B$127),MATCH(Baseline_Year-2,$C$7:$W$7,))-INDEX($C$8:$W$127,MATCH($B18,$B$8:$B$127),MATCH(Baseline_Year-3,$C$7:$W$7,)))
))))</f>
        <v>989.33333333333303</v>
      </c>
      <c r="X18" s="9" t="str">
        <f>IF(SUM(C18:W18)&lt;&gt;0,
IF(P18='PLHIV Forecast'!P18,"# adults on ART capped by total PLHIV starting 2023",
IF(Q18='PLHIV Forecast'!Q18,"# adults on ART capped by total PLHIV starting 2024",
IF(R18='PLHIV Forecast'!R18,"# adults on ART capped by total PLHIV starting 2025",
IF(S18='PLHIV Forecast'!S18,"# adults on ART capped by total PLHIV starting 2026",
IF(T18='PLHIV Forecast'!T18,"# adults on ART capped by total PLHIV starting 2027",
IF(U18='PLHIV Forecast'!U18,"# adults on ART capped by total PLHIV starting 2028",
IF(V18='PLHIV Forecast'!V18,"# adults on ART capped by total PLHIV starting 2029",
IF(W18='PLHIV Forecast'!W18,"# adults on ART capped by total PLHIV starting 2030",
"")))))))),"")</f>
        <v/>
      </c>
      <c r="Z18" s="8"/>
      <c r="AB18" s="8"/>
    </row>
    <row r="19" spans="2:28" x14ac:dyDescent="0.35">
      <c r="B19" s="18" t="str">
        <f>Countries!B15</f>
        <v>Bolivia</v>
      </c>
      <c r="C19" s="47">
        <f>IF(C$7&lt;='Algorithms &amp; Assumptions'!$C$3,INDEX('Number on ART'!$H$10:$AB$249,MATCH($B19&amp;"Adults",'Number on ART'!$F$10:$F$249,0),MATCH(C$7,'Number on ART'!$H$9:$AB$9,0)),"Error")</f>
        <v>1200</v>
      </c>
      <c r="D19" s="47">
        <f>IF(D$7&lt;='Algorithms &amp; Assumptions'!$C$3,INDEX('Number on ART'!$H$10:$AB$249,MATCH($B19&amp;"Adults",'Number on ART'!$F$10:$F$249,0),MATCH(D$7,'Number on ART'!$H$9:$AB$9,0)),"Error")</f>
        <v>1207</v>
      </c>
      <c r="E19" s="47">
        <f>IF(E$7&lt;='Algorithms &amp; Assumptions'!$C$3,INDEX('Number on ART'!$H$10:$AB$249,MATCH($B19&amp;"Adults",'Number on ART'!$F$10:$F$249,0),MATCH(E$7,'Number on ART'!$H$9:$AB$9,0)),"Error")</f>
        <v>2260</v>
      </c>
      <c r="F19" s="47">
        <f>IF(F$7&lt;='Algorithms &amp; Assumptions'!$C$3,INDEX('Number on ART'!$H$10:$AB$249,MATCH($B19&amp;"Adults",'Number on ART'!$F$10:$F$249,0),MATCH(F$7,'Number on ART'!$H$9:$AB$9,0)),"Error")</f>
        <v>2861</v>
      </c>
      <c r="G19" s="84">
        <f>IF(IF(G$7&lt;=Baseline_Year,
INDEX('Number on ART'!$H$10:$AB$249,MATCH($B19&amp;"Adults",'Number on ART'!$F$10:$F$249,0),MATCH(G$7,'Number on ART'!$H$9:$AB$9,0)),
IF(AND(F19+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Forecast'!$B$8:$B$127,0),MATCH(G$7,'PLHIV Forecast'!$C$7:$W$7,0)),
INDEX('PLHIV Forecast'!$C$8:$W$127,MATCH($B19,'PLHIV Forecast'!$B$8:$B$127,0),MATCH(G$7,'PLHIV Forecast'!$C$7:$W$7,0))&lt;&gt;0),
INDEX('PLHIV Forecast'!$C$8:$W$127,MATCH($B19,'PLHIV Forecast'!$B$8:$B$127,0),MATCH(G$7,'PLHIV Forecast'!$C$7:$W$7,0)),
F19+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IF(G$7&lt;=Baseline_Year,
INDEX('Number on ART'!$H$10:$AB$249,MATCH($B19&amp;"Adults",'Number on ART'!$F$10:$F$249,0),MATCH(G$7,'Number on ART'!$H$9:$AB$9,0)),
IF(AND(F19+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Forecast'!$B$8:$B$127,0),MATCH(G$7,'PLHIV Forecast'!$C$7:$W$7,0)),
INDEX('PLHIV Forecast'!$C$8:$W$127,MATCH($B19,'PLHIV Forecast'!$B$8:$B$127,0),MATCH(G$7,'PLHIV Forecast'!$C$7:$W$7,0))&lt;&gt;0),
INDEX('PLHIV Forecast'!$C$8:$W$127,MATCH($B19,'PLHIV Forecast'!$B$8:$B$127,0),MATCH(G$7,'PLHIV Forecast'!$C$7:$W$7,0)),
F19+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3691</v>
      </c>
      <c r="H19" s="84">
        <f>IF(IF(H$7&lt;=Baseline_Year,
INDEX('Number on ART'!$H$10:$AB$249,MATCH($B19&amp;"Adults",'Number on ART'!$F$10:$F$249,0),MATCH(H$7,'Number on ART'!$H$9:$AB$9,0)),
IF(AND(G19+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Forecast'!$B$8:$B$127,0),MATCH(H$7,'PLHIV Forecast'!$C$7:$W$7,0)),
INDEX('PLHIV Forecast'!$C$8:$W$127,MATCH($B19,'PLHIV Forecast'!$B$8:$B$127,0),MATCH(H$7,'PLHIV Forecast'!$C$7:$W$7,0))&lt;&gt;0),
INDEX('PLHIV Forecast'!$C$8:$W$127,MATCH($B19,'PLHIV Forecast'!$B$8:$B$127,0),MATCH(H$7,'PLHIV Forecast'!$C$7:$W$7,0)),
G19+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IF(H$7&lt;=Baseline_Year,
INDEX('Number on ART'!$H$10:$AB$249,MATCH($B19&amp;"Adults",'Number on ART'!$F$10:$F$249,0),MATCH(H$7,'Number on ART'!$H$9:$AB$9,0)),
IF(AND(G19+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Forecast'!$B$8:$B$127,0),MATCH(H$7,'PLHIV Forecast'!$C$7:$W$7,0)),
INDEX('PLHIV Forecast'!$C$8:$W$127,MATCH($B19,'PLHIV Forecast'!$B$8:$B$127,0),MATCH(H$7,'PLHIV Forecast'!$C$7:$W$7,0))&lt;&gt;0),
INDEX('PLHIV Forecast'!$C$8:$W$127,MATCH($B19,'PLHIV Forecast'!$B$8:$B$127,0),MATCH(H$7,'PLHIV Forecast'!$C$7:$W$7,0)),
G19+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5101</v>
      </c>
      <c r="I19" s="84">
        <f>IF(IF(I$7&lt;=Baseline_Year,
INDEX('Number on ART'!$H$10:$AB$249,MATCH($B19&amp;"Adults",'Number on ART'!$F$10:$F$249,0),MATCH(I$7,'Number on ART'!$H$9:$AB$9,0)),
IF(AND(H19+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Forecast'!$B$8:$B$127,0),MATCH(I$7,'PLHIV Forecast'!$C$7:$W$7,0)),
INDEX('PLHIV Forecast'!$C$8:$W$127,MATCH($B19,'PLHIV Forecast'!$B$8:$B$127,0),MATCH(I$7,'PLHIV Forecast'!$C$7:$W$7,0))&lt;&gt;0),
INDEX('PLHIV Forecast'!$C$8:$W$127,MATCH($B19,'PLHIV Forecast'!$B$8:$B$127,0),MATCH(I$7,'PLHIV Forecast'!$C$7:$W$7,0)),
H19+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IF(I$7&lt;=Baseline_Year,
INDEX('Number on ART'!$H$10:$AB$249,MATCH($B19&amp;"Adults",'Number on ART'!$F$10:$F$249,0),MATCH(I$7,'Number on ART'!$H$9:$AB$9,0)),
IF(AND(H19+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Forecast'!$B$8:$B$127,0),MATCH(I$7,'PLHIV Forecast'!$C$7:$W$7,0)),
INDEX('PLHIV Forecast'!$C$8:$W$127,MATCH($B19,'PLHIV Forecast'!$B$8:$B$127,0),MATCH(I$7,'PLHIV Forecast'!$C$7:$W$7,0))&lt;&gt;0),
INDEX('PLHIV Forecast'!$C$8:$W$127,MATCH($B19,'PLHIV Forecast'!$B$8:$B$127,0),MATCH(I$7,'PLHIV Forecast'!$C$7:$W$7,0)),
H19+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6229</v>
      </c>
      <c r="J19" s="84">
        <f>IF(IF(J$7&lt;=Baseline_Year,
INDEX('Number on ART'!$H$10:$AB$249,MATCH($B19&amp;"Adults",'Number on ART'!$F$10:$F$249,0),MATCH(J$7,'Number on ART'!$H$9:$AB$9,0)),
IF(AND(I19+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Forecast'!$B$8:$B$127,0),MATCH(J$7,'PLHIV Forecast'!$C$7:$W$7,0)),
INDEX('PLHIV Forecast'!$C$8:$W$127,MATCH($B19,'PLHIV Forecast'!$B$8:$B$127,0),MATCH(J$7,'PLHIV Forecast'!$C$7:$W$7,0))&lt;&gt;0),
INDEX('PLHIV Forecast'!$C$8:$W$127,MATCH($B19,'PLHIV Forecast'!$B$8:$B$127,0),MATCH(J$7,'PLHIV Forecast'!$C$7:$W$7,0)),
I19+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IF(J$7&lt;=Baseline_Year,
INDEX('Number on ART'!$H$10:$AB$249,MATCH($B19&amp;"Adults",'Number on ART'!$F$10:$F$249,0),MATCH(J$7,'Number on ART'!$H$9:$AB$9,0)),
IF(AND(I19+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Forecast'!$B$8:$B$127,0),MATCH(J$7,'PLHIV Forecast'!$C$7:$W$7,0)),
INDEX('PLHIV Forecast'!$C$8:$W$127,MATCH($B19,'PLHIV Forecast'!$B$8:$B$127,0),MATCH(J$7,'PLHIV Forecast'!$C$7:$W$7,0))&lt;&gt;0),
INDEX('PLHIV Forecast'!$C$8:$W$127,MATCH($B19,'PLHIV Forecast'!$B$8:$B$127,0),MATCH(J$7,'PLHIV Forecast'!$C$7:$W$7,0)),
I19+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7336</v>
      </c>
      <c r="K19" s="84">
        <f>IF(IF(K$7&lt;=Baseline_Year,
INDEX('Number on ART'!$H$10:$AB$249,MATCH($B19&amp;"Adults",'Number on ART'!$F$10:$F$249,0),MATCH(K$7,'Number on ART'!$H$9:$AB$9,0)),
IF(AND(J19+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Forecast'!$B$8:$B$127,0),MATCH(K$7,'PLHIV Forecast'!$C$7:$W$7,0)),
INDEX('PLHIV Forecast'!$C$8:$W$127,MATCH($B19,'PLHIV Forecast'!$B$8:$B$127,0),MATCH(K$7,'PLHIV Forecast'!$C$7:$W$7,0))&lt;&gt;0),
INDEX('PLHIV Forecast'!$C$8:$W$127,MATCH($B19,'PLHIV Forecast'!$B$8:$B$127,0),MATCH(K$7,'PLHIV Forecast'!$C$7:$W$7,0)),
J19+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IF(K$7&lt;=Baseline_Year,
INDEX('Number on ART'!$H$10:$AB$249,MATCH($B19&amp;"Adults",'Number on ART'!$F$10:$F$249,0),MATCH(K$7,'Number on ART'!$H$9:$AB$9,0)),
IF(AND(J19+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Forecast'!$B$8:$B$127,0),MATCH(K$7,'PLHIV Forecast'!$C$7:$W$7,0)),
INDEX('PLHIV Forecast'!$C$8:$W$127,MATCH($B19,'PLHIV Forecast'!$B$8:$B$127,0),MATCH(K$7,'PLHIV Forecast'!$C$7:$W$7,0))&lt;&gt;0),
INDEX('PLHIV Forecast'!$C$8:$W$127,MATCH($B19,'PLHIV Forecast'!$B$8:$B$127,0),MATCH(K$7,'PLHIV Forecast'!$C$7:$W$7,0)),
J19+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9647</v>
      </c>
      <c r="L19" s="84">
        <f>IF(IF(L$7&lt;=Baseline_Year,
INDEX('Number on ART'!$H$10:$AB$249,MATCH($B19&amp;"Adults",'Number on ART'!$F$10:$F$249,0),MATCH(L$7,'Number on ART'!$H$9:$AB$9,0)),
IF(AND(K19+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Forecast'!$B$8:$B$127,0),MATCH(L$7,'PLHIV Forecast'!$C$7:$W$7,0)),
INDEX('PLHIV Forecast'!$C$8:$W$127,MATCH($B19,'PLHIV Forecast'!$B$8:$B$127,0),MATCH(L$7,'PLHIV Forecast'!$C$7:$W$7,0))&lt;&gt;0),
INDEX('PLHIV Forecast'!$C$8:$W$127,MATCH($B19,'PLHIV Forecast'!$B$8:$B$127,0),MATCH(L$7,'PLHIV Forecast'!$C$7:$W$7,0)),
K19+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IF(L$7&lt;=Baseline_Year,
INDEX('Number on ART'!$H$10:$AB$249,MATCH($B19&amp;"Adults",'Number on ART'!$F$10:$F$249,0),MATCH(L$7,'Number on ART'!$H$9:$AB$9,0)),
IF(AND(K19+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Forecast'!$B$8:$B$127,0),MATCH(L$7,'PLHIV Forecast'!$C$7:$W$7,0)),
INDEX('PLHIV Forecast'!$C$8:$W$127,MATCH($B19,'PLHIV Forecast'!$B$8:$B$127,0),MATCH(L$7,'PLHIV Forecast'!$C$7:$W$7,0))&lt;&gt;0),
INDEX('PLHIV Forecast'!$C$8:$W$127,MATCH($B19,'PLHIV Forecast'!$B$8:$B$127,0),MATCH(L$7,'PLHIV Forecast'!$C$7:$W$7,0)),
K19+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11358</v>
      </c>
      <c r="M19" s="84">
        <f>IF(IF(M$7&lt;=Baseline_Year,
INDEX('Number on ART'!$H$10:$AB$249,MATCH($B19&amp;"Adults",'Number on ART'!$F$10:$F$249,0),MATCH(M$7,'Number on ART'!$H$9:$AB$9,0)),
IF(AND(L19+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Forecast'!$B$8:$B$127,0),MATCH(M$7,'PLHIV Forecast'!$C$7:$W$7,0)),
INDEX('PLHIV Forecast'!$C$8:$W$127,MATCH($B19,'PLHIV Forecast'!$B$8:$B$127,0),MATCH(M$7,'PLHIV Forecast'!$C$7:$W$7,0))&lt;&gt;0),
INDEX('PLHIV Forecast'!$C$8:$W$127,MATCH($B19,'PLHIV Forecast'!$B$8:$B$127,0),MATCH(M$7,'PLHIV Forecast'!$C$7:$W$7,0)),
L19+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IF(M$7&lt;=Baseline_Year,
INDEX('Number on ART'!$H$10:$AB$249,MATCH($B19&amp;"Adults",'Number on ART'!$F$10:$F$249,0),MATCH(M$7,'Number on ART'!$H$9:$AB$9,0)),
IF(AND(L19+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Forecast'!$B$8:$B$127,0),MATCH(M$7,'PLHIV Forecast'!$C$7:$W$7,0)),
INDEX('PLHIV Forecast'!$C$8:$W$127,MATCH($B19,'PLHIV Forecast'!$B$8:$B$127,0),MATCH(M$7,'PLHIV Forecast'!$C$7:$W$7,0))&lt;&gt;0),
INDEX('PLHIV Forecast'!$C$8:$W$127,MATCH($B19,'PLHIV Forecast'!$B$8:$B$127,0),MATCH(M$7,'PLHIV Forecast'!$C$7:$W$7,0)),
L19+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12650</v>
      </c>
      <c r="N19" s="84">
        <f>IF(IF(N$7&lt;=Baseline_Year,
INDEX('Number on ART'!$H$10:$AB$249,MATCH($B19&amp;"Adults",'Number on ART'!$F$10:$F$249,0),MATCH(N$7,'Number on ART'!$H$9:$AB$9,0)),
IF(AND(M19+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Forecast'!$B$8:$B$127,0),MATCH(N$7,'PLHIV Forecast'!$C$7:$W$7,0)),
INDEX('PLHIV Forecast'!$C$8:$W$127,MATCH($B19,'PLHIV Forecast'!$B$8:$B$127,0),MATCH(N$7,'PLHIV Forecast'!$C$7:$W$7,0))&lt;&gt;0),
INDEX('PLHIV Forecast'!$C$8:$W$127,MATCH($B19,'PLHIV Forecast'!$B$8:$B$127,0),MATCH(N$7,'PLHIV Forecast'!$C$7:$W$7,0)),
M19+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IF(N$7&lt;=Baseline_Year,
INDEX('Number on ART'!$H$10:$AB$249,MATCH($B19&amp;"Adults",'Number on ART'!$F$10:$F$249,0),MATCH(N$7,'Number on ART'!$H$9:$AB$9,0)),
IF(AND(M19+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Forecast'!$B$8:$B$127,0),MATCH(N$7,'PLHIV Forecast'!$C$7:$W$7,0)),
INDEX('PLHIV Forecast'!$C$8:$W$127,MATCH($B19,'PLHIV Forecast'!$B$8:$B$127,0),MATCH(N$7,'PLHIV Forecast'!$C$7:$W$7,0))&lt;&gt;0),
INDEX('PLHIV Forecast'!$C$8:$W$127,MATCH($B19,'PLHIV Forecast'!$B$8:$B$127,0),MATCH(N$7,'PLHIV Forecast'!$C$7:$W$7,0)),
M19+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14341</v>
      </c>
      <c r="O19" s="84">
        <f>IF(IF(O$7&lt;=Baseline_Year,
INDEX('Number on ART'!$H$10:$AB$249,MATCH($B19&amp;"Adults",'Number on ART'!$F$10:$F$249,0),MATCH(O$7,'Number on ART'!$H$9:$AB$9,0)),
IF(AND(N19+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Forecast'!$B$8:$B$127,0),MATCH(O$7,'PLHIV Forecast'!$C$7:$W$7,0)),
INDEX('PLHIV Forecast'!$C$8:$W$127,MATCH($B19,'PLHIV Forecast'!$B$8:$B$127,0),MATCH(O$7,'PLHIV Forecast'!$C$7:$W$7,0))&lt;&gt;0),
INDEX('PLHIV Forecast'!$C$8:$W$127,MATCH($B19,'PLHIV Forecast'!$B$8:$B$127,0),MATCH(O$7,'PLHIV Forecast'!$C$7:$W$7,0)),
N19+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IF(O$7&lt;=Baseline_Year,
INDEX('Number on ART'!$H$10:$AB$249,MATCH($B19&amp;"Adults",'Number on ART'!$F$10:$F$249,0),MATCH(O$7,'Number on ART'!$H$9:$AB$9,0)),
IF(AND(N19+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Forecast'!$B$8:$B$127,0),MATCH(O$7,'PLHIV Forecast'!$C$7:$W$7,0)),
INDEX('PLHIV Forecast'!$C$8:$W$127,MATCH($B19,'PLHIV Forecast'!$B$8:$B$127,0),MATCH(O$7,'PLHIV Forecast'!$C$7:$W$7,0))&lt;&gt;0),
INDEX('PLHIV Forecast'!$C$8:$W$127,MATCH($B19,'PLHIV Forecast'!$B$8:$B$127,0),MATCH(O$7,'PLHIV Forecast'!$C$7:$W$7,0)),
N19+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15170</v>
      </c>
      <c r="P19" s="84">
        <f>IF(IF(P$7&lt;=Baseline_Year,
INDEX('Number on ART'!$H$10:$AB$249,MATCH($B19&amp;"Adults",'Number on ART'!$F$10:$F$249,0),MATCH(P$7,'Number on ART'!$H$9:$AB$9,0)),
IF(AND(O19+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Forecast'!$B$8:$B$127,0),MATCH(P$7,'PLHIV Forecast'!$C$7:$W$7,0)),
INDEX('PLHIV Forecast'!$C$8:$W$127,MATCH($B19,'PLHIV Forecast'!$B$8:$B$127,0),MATCH(P$7,'PLHIV Forecast'!$C$7:$W$7,0))&lt;&gt;0),
INDEX('PLHIV Forecast'!$C$8:$W$127,MATCH($B19,'PLHIV Forecast'!$B$8:$B$127,0),MATCH(P$7,'PLHIV Forecast'!$C$7:$W$7,0)),
O19+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IF(P$7&lt;=Baseline_Year,
INDEX('Number on ART'!$H$10:$AB$249,MATCH($B19&amp;"Adults",'Number on ART'!$F$10:$F$249,0),MATCH(P$7,'Number on ART'!$H$9:$AB$9,0)),
IF(AND(O19+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Forecast'!$B$8:$B$127,0),MATCH(P$7,'PLHIV Forecast'!$C$7:$W$7,0)),
INDEX('PLHIV Forecast'!$C$8:$W$127,MATCH($B19,'PLHIV Forecast'!$B$8:$B$127,0),MATCH(P$7,'PLHIV Forecast'!$C$7:$W$7,0))&lt;&gt;0),
INDEX('PLHIV Forecast'!$C$8:$W$127,MATCH($B19,'PLHIV Forecast'!$B$8:$B$127,0),MATCH(P$7,'PLHIV Forecast'!$C$7:$W$7,0)),
O19+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16440.666666666668</v>
      </c>
      <c r="Q19" s="84">
        <f>IF(IF(Q$7&lt;=Baseline_Year,
INDEX('Number on ART'!$H$10:$AB$249,MATCH($B19&amp;"Adults",'Number on ART'!$F$10:$F$249,0),MATCH(Q$7,'Number on ART'!$H$9:$AB$9,0)),
IF(AND(P19+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Forecast'!$B$8:$B$127,0),MATCH(Q$7,'PLHIV Forecast'!$C$7:$W$7,0)),
INDEX('PLHIV Forecast'!$C$8:$W$127,MATCH($B19,'PLHIV Forecast'!$B$8:$B$127,0),MATCH(Q$7,'PLHIV Forecast'!$C$7:$W$7,0))&lt;&gt;0),
INDEX('PLHIV Forecast'!$C$8:$W$127,MATCH($B19,'PLHIV Forecast'!$B$8:$B$127,0),MATCH(Q$7,'PLHIV Forecast'!$C$7:$W$7,0)),
P19+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IF(Q$7&lt;=Baseline_Year,
INDEX('Number on ART'!$H$10:$AB$249,MATCH($B19&amp;"Adults",'Number on ART'!$F$10:$F$249,0),MATCH(Q$7,'Number on ART'!$H$9:$AB$9,0)),
IF(AND(P19+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Forecast'!$B$8:$B$127,0),MATCH(Q$7,'PLHIV Forecast'!$C$7:$W$7,0)),
INDEX('PLHIV Forecast'!$C$8:$W$127,MATCH($B19,'PLHIV Forecast'!$B$8:$B$127,0),MATCH(Q$7,'PLHIV Forecast'!$C$7:$W$7,0))&lt;&gt;0),
INDEX('PLHIV Forecast'!$C$8:$W$127,MATCH($B19,'PLHIV Forecast'!$B$8:$B$127,0),MATCH(Q$7,'PLHIV Forecast'!$C$7:$W$7,0)),
P19+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17711.333333333336</v>
      </c>
      <c r="R19" s="84">
        <f>IF(IF(R$7&lt;=Baseline_Year,
INDEX('Number on ART'!$H$10:$AB$249,MATCH($B19&amp;"Adults",'Number on ART'!$F$10:$F$249,0),MATCH(R$7,'Number on ART'!$H$9:$AB$9,0)),
IF(AND(Q19+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Forecast'!$B$8:$B$127,0),MATCH(R$7,'PLHIV Forecast'!$C$7:$W$7,0)),
INDEX('PLHIV Forecast'!$C$8:$W$127,MATCH($B19,'PLHIV Forecast'!$B$8:$B$127,0),MATCH(R$7,'PLHIV Forecast'!$C$7:$W$7,0))&lt;&gt;0),
INDEX('PLHIV Forecast'!$C$8:$W$127,MATCH($B19,'PLHIV Forecast'!$B$8:$B$127,0),MATCH(R$7,'PLHIV Forecast'!$C$7:$W$7,0)),
Q19+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IF(R$7&lt;=Baseline_Year,
INDEX('Number on ART'!$H$10:$AB$249,MATCH($B19&amp;"Adults",'Number on ART'!$F$10:$F$249,0),MATCH(R$7,'Number on ART'!$H$9:$AB$9,0)),
IF(AND(Q19+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Forecast'!$B$8:$B$127,0),MATCH(R$7,'PLHIV Forecast'!$C$7:$W$7,0)),
INDEX('PLHIV Forecast'!$C$8:$W$127,MATCH($B19,'PLHIV Forecast'!$B$8:$B$127,0),MATCH(R$7,'PLHIV Forecast'!$C$7:$W$7,0))&lt;&gt;0),
INDEX('PLHIV Forecast'!$C$8:$W$127,MATCH($B19,'PLHIV Forecast'!$B$8:$B$127,0),MATCH(R$7,'PLHIV Forecast'!$C$7:$W$7,0)),
Q19+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18982.000000000004</v>
      </c>
      <c r="S19" s="84">
        <f>IF(IF(S$7&lt;=Baseline_Year,
INDEX('Number on ART'!$H$10:$AB$249,MATCH($B19&amp;"Adults",'Number on ART'!$F$10:$F$249,0),MATCH(S$7,'Number on ART'!$H$9:$AB$9,0)),
IF(AND(R19+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Forecast'!$B$8:$B$127,0),MATCH(S$7,'PLHIV Forecast'!$C$7:$W$7,0)),
INDEX('PLHIV Forecast'!$C$8:$W$127,MATCH($B19,'PLHIV Forecast'!$B$8:$B$127,0),MATCH(S$7,'PLHIV Forecast'!$C$7:$W$7,0))&lt;&gt;0),
INDEX('PLHIV Forecast'!$C$8:$W$127,MATCH($B19,'PLHIV Forecast'!$B$8:$B$127,0),MATCH(S$7,'PLHIV Forecast'!$C$7:$W$7,0)),
R19+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IF(S$7&lt;=Baseline_Year,
INDEX('Number on ART'!$H$10:$AB$249,MATCH($B19&amp;"Adults",'Number on ART'!$F$10:$F$249,0),MATCH(S$7,'Number on ART'!$H$9:$AB$9,0)),
IF(AND(R19+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Forecast'!$B$8:$B$127,0),MATCH(S$7,'PLHIV Forecast'!$C$7:$W$7,0)),
INDEX('PLHIV Forecast'!$C$8:$W$127,MATCH($B19,'PLHIV Forecast'!$B$8:$B$127,0),MATCH(S$7,'PLHIV Forecast'!$C$7:$W$7,0))&lt;&gt;0),
INDEX('PLHIV Forecast'!$C$8:$W$127,MATCH($B19,'PLHIV Forecast'!$B$8:$B$127,0),MATCH(S$7,'PLHIV Forecast'!$C$7:$W$7,0)),
R19+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20252.666666666672</v>
      </c>
      <c r="T19" s="84">
        <f>IF(IF(T$7&lt;=Baseline_Year,
INDEX('Number on ART'!$H$10:$AB$249,MATCH($B19&amp;"Adults",'Number on ART'!$F$10:$F$249,0),MATCH(T$7,'Number on ART'!$H$9:$AB$9,0)),
IF(AND(S19+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Forecast'!$B$8:$B$127,0),MATCH(T$7,'PLHIV Forecast'!$C$7:$W$7,0)),
INDEX('PLHIV Forecast'!$C$8:$W$127,MATCH($B19,'PLHIV Forecast'!$B$8:$B$127,0),MATCH(T$7,'PLHIV Forecast'!$C$7:$W$7,0))&lt;&gt;0),
INDEX('PLHIV Forecast'!$C$8:$W$127,MATCH($B19,'PLHIV Forecast'!$B$8:$B$127,0),MATCH(T$7,'PLHIV Forecast'!$C$7:$W$7,0)),
S19+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IF(T$7&lt;=Baseline_Year,
INDEX('Number on ART'!$H$10:$AB$249,MATCH($B19&amp;"Adults",'Number on ART'!$F$10:$F$249,0),MATCH(T$7,'Number on ART'!$H$9:$AB$9,0)),
IF(AND(S19+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Forecast'!$B$8:$B$127,0),MATCH(T$7,'PLHIV Forecast'!$C$7:$W$7,0)),
INDEX('PLHIV Forecast'!$C$8:$W$127,MATCH($B19,'PLHIV Forecast'!$B$8:$B$127,0),MATCH(T$7,'PLHIV Forecast'!$C$7:$W$7,0))&lt;&gt;0),
INDEX('PLHIV Forecast'!$C$8:$W$127,MATCH($B19,'PLHIV Forecast'!$B$8:$B$127,0),MATCH(T$7,'PLHIV Forecast'!$C$7:$W$7,0)),
S19+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21523.333333333339</v>
      </c>
      <c r="U19" s="84">
        <f>IF(IF(U$7&lt;=Baseline_Year,
INDEX('Number on ART'!$H$10:$AB$249,MATCH($B19&amp;"Adults",'Number on ART'!$F$10:$F$249,0),MATCH(U$7,'Number on ART'!$H$9:$AB$9,0)),
IF(AND(T19+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Forecast'!$B$8:$B$127,0),MATCH(U$7,'PLHIV Forecast'!$C$7:$W$7,0)),
INDEX('PLHIV Forecast'!$C$8:$W$127,MATCH($B19,'PLHIV Forecast'!$B$8:$B$127,0),MATCH(U$7,'PLHIV Forecast'!$C$7:$W$7,0))&lt;&gt;0),
INDEX('PLHIV Forecast'!$C$8:$W$127,MATCH($B19,'PLHIV Forecast'!$B$8:$B$127,0),MATCH(U$7,'PLHIV Forecast'!$C$7:$W$7,0)),
T19+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IF(U$7&lt;=Baseline_Year,
INDEX('Number on ART'!$H$10:$AB$249,MATCH($B19&amp;"Adults",'Number on ART'!$F$10:$F$249,0),MATCH(U$7,'Number on ART'!$H$9:$AB$9,0)),
IF(AND(T19+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Forecast'!$B$8:$B$127,0),MATCH(U$7,'PLHIV Forecast'!$C$7:$W$7,0)),
INDEX('PLHIV Forecast'!$C$8:$W$127,MATCH($B19,'PLHIV Forecast'!$B$8:$B$127,0),MATCH(U$7,'PLHIV Forecast'!$C$7:$W$7,0))&lt;&gt;0),
INDEX('PLHIV Forecast'!$C$8:$W$127,MATCH($B19,'PLHIV Forecast'!$B$8:$B$127,0),MATCH(U$7,'PLHIV Forecast'!$C$7:$W$7,0)),
T19+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22794.000000000007</v>
      </c>
      <c r="V19" s="84">
        <f>IF(IF(V$7&lt;=Baseline_Year,
INDEX('Number on ART'!$H$10:$AB$249,MATCH($B19&amp;"Adults",'Number on ART'!$F$10:$F$249,0),MATCH(V$7,'Number on ART'!$H$9:$AB$9,0)),
IF(AND(U19+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Forecast'!$B$8:$B$127,0),MATCH(V$7,'PLHIV Forecast'!$C$7:$W$7,0)),
INDEX('PLHIV Forecast'!$C$8:$W$127,MATCH($B19,'PLHIV Forecast'!$B$8:$B$127,0),MATCH(V$7,'PLHIV Forecast'!$C$7:$W$7,0))&lt;&gt;0),
INDEX('PLHIV Forecast'!$C$8:$W$127,MATCH($B19,'PLHIV Forecast'!$B$8:$B$127,0),MATCH(V$7,'PLHIV Forecast'!$C$7:$W$7,0)),
U19+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IF(V$7&lt;=Baseline_Year,
INDEX('Number on ART'!$H$10:$AB$249,MATCH($B19&amp;"Adults",'Number on ART'!$F$10:$F$249,0),MATCH(V$7,'Number on ART'!$H$9:$AB$9,0)),
IF(AND(U19+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Forecast'!$B$8:$B$127,0),MATCH(V$7,'PLHIV Forecast'!$C$7:$W$7,0)),
INDEX('PLHIV Forecast'!$C$8:$W$127,MATCH($B19,'PLHIV Forecast'!$B$8:$B$127,0),MATCH(V$7,'PLHIV Forecast'!$C$7:$W$7,0))&lt;&gt;0),
INDEX('PLHIV Forecast'!$C$8:$W$127,MATCH($B19,'PLHIV Forecast'!$B$8:$B$127,0),MATCH(V$7,'PLHIV Forecast'!$C$7:$W$7,0)),
U19+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24064.666666666675</v>
      </c>
      <c r="W19" s="84">
        <f>IF(IF(W$7&lt;=Baseline_Year,
INDEX('Number on ART'!$H$10:$AB$249,MATCH($B19&amp;"Adults",'Number on ART'!$F$10:$F$249,0),MATCH(W$7,'Number on ART'!$H$9:$AB$9,0)),
IF(AND(V19+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Forecast'!$B$8:$B$127,0),MATCH(W$7,'PLHIV Forecast'!$C$7:$W$7,0)),
INDEX('PLHIV Forecast'!$C$8:$W$127,MATCH($B19,'PLHIV Forecast'!$B$8:$B$127,0),MATCH(W$7,'PLHIV Forecast'!$C$7:$W$7,0))&lt;&gt;0),
INDEX('PLHIV Forecast'!$C$8:$W$127,MATCH($B19,'PLHIV Forecast'!$B$8:$B$127,0),MATCH(W$7,'PLHIV Forecast'!$C$7:$W$7,0)),
V19+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)))&lt;0,
0,
IF(W$7&lt;=Baseline_Year,
INDEX('Number on ART'!$H$10:$AB$249,MATCH($B19&amp;"Adults",'Number on ART'!$F$10:$F$249,0),MATCH(W$7,'Number on ART'!$H$9:$AB$9,0)),
IF(AND(V19+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)&gt;INDEX('PLHIV Forecast'!$C$8:$W$127,MATCH($B19,'PLHIV Forecast'!$B$8:$B$127,0),MATCH(W$7,'PLHIV Forecast'!$C$7:$W$7,0)),
INDEX('PLHIV Forecast'!$C$8:$W$127,MATCH($B19,'PLHIV Forecast'!$B$8:$B$127,0),MATCH(W$7,'PLHIV Forecast'!$C$7:$W$7,0))&lt;&gt;0),
INDEX('PLHIV Forecast'!$C$8:$W$127,MATCH($B19,'PLHIV Forecast'!$B$8:$B$127,0),MATCH(W$7,'PLHIV Forecast'!$C$7:$W$7,0)),
V19+
AVERAGE((INDEX($C$8:$W$127,MATCH($B19,$B$8:$B$127),MATCH(Baseline_Year,$C$7:$W$7,))-INDEX($C$8:$W$127,MATCH($B19,$B$8:$B$127),MATCH(Baseline_Year-1,$C$7:$W$7,))),
(INDEX($C$8:$W$127,MATCH($B19,$B$8:$B$127),MATCH(Baseline_Year-1,$C$7:$W$7,))-INDEX($C$8:$W$127,MATCH($B19,$B$8:$B$127),MATCH(Baseline_Year-2,$C$7:$W$7,))),
(INDEX($C$8:$W$127,MATCH($B19,$B$8:$B$127),MATCH(Baseline_Year-2,$C$7:$W$7,))-INDEX($C$8:$W$127,MATCH($B19,$B$8:$B$127),MATCH(Baseline_Year-3,$C$7:$W$7,)))
))))</f>
        <v>25335.333333333343</v>
      </c>
      <c r="X19" s="9" t="str">
        <f>IF(SUM(C19:W19)&lt;&gt;0,
IF(P19='PLHIV Forecast'!P19,"# adults on ART capped by total PLHIV starting 2023",
IF(Q19='PLHIV Forecast'!Q19,"# adults on ART capped by total PLHIV starting 2024",
IF(R19='PLHIV Forecast'!R19,"# adults on ART capped by total PLHIV starting 2025",
IF(S19='PLHIV Forecast'!S19,"# adults on ART capped by total PLHIV starting 2026",
IF(T19='PLHIV Forecast'!T19,"# adults on ART capped by total PLHIV starting 2027",
IF(U19='PLHIV Forecast'!U19,"# adults on ART capped by total PLHIV starting 2028",
IF(V19='PLHIV Forecast'!V19,"# adults on ART capped by total PLHIV starting 2029",
IF(W19='PLHIV Forecast'!W19,"# adults on ART capped by total PLHIV starting 2030",
"")))))))),"")</f>
        <v/>
      </c>
      <c r="Z19" s="8"/>
      <c r="AB19" s="8"/>
    </row>
    <row r="20" spans="2:28" x14ac:dyDescent="0.35">
      <c r="B20" s="18" t="str">
        <f>Countries!B16</f>
        <v>Bosnia and Herzegovina</v>
      </c>
      <c r="C20" s="47">
        <f>IF(C$7&lt;='Algorithms &amp; Assumptions'!$C$3,INDEX('Number on ART'!$H$10:$AB$249,MATCH($B20&amp;"Adults",'Number on ART'!$F$10:$F$249,0),MATCH(C$7,'Number on ART'!$H$9:$AB$9,0)),"Error")</f>
        <v>0</v>
      </c>
      <c r="D20" s="47">
        <f>IF(D$7&lt;='Algorithms &amp; Assumptions'!$C$3,INDEX('Number on ART'!$H$10:$AB$249,MATCH($B20&amp;"Adults",'Number on ART'!$F$10:$F$249,0),MATCH(D$7,'Number on ART'!$H$9:$AB$9,0)),"Error")</f>
        <v>0</v>
      </c>
      <c r="E20" s="47">
        <f>IF(E$7&lt;='Algorithms &amp; Assumptions'!$C$3,INDEX('Number on ART'!$H$10:$AB$249,MATCH($B20&amp;"Adults",'Number on ART'!$F$10:$F$249,0),MATCH(E$7,'Number on ART'!$H$9:$AB$9,0)),"Error")</f>
        <v>0</v>
      </c>
      <c r="F20" s="47">
        <f>IF(F$7&lt;='Algorithms &amp; Assumptions'!$C$3,INDEX('Number on ART'!$H$10:$AB$249,MATCH($B20&amp;"Adults",'Number on ART'!$F$10:$F$249,0),MATCH(F$7,'Number on ART'!$H$9:$AB$9,0)),"Error")</f>
        <v>0</v>
      </c>
      <c r="G20" s="84">
        <f>IF(IF(G$7&lt;=Baseline_Year,
INDEX('Number on ART'!$H$10:$AB$249,MATCH($B20&amp;"Adults",'Number on ART'!$F$10:$F$249,0),MATCH(G$7,'Number on ART'!$H$9:$AB$9,0)),
IF(AND(F20+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Forecast'!$B$8:$B$127,0),MATCH(G$7,'PLHIV Forecast'!$C$7:$W$7,0)),
INDEX('PLHIV Forecast'!$C$8:$W$127,MATCH($B20,'PLHIV Forecast'!$B$8:$B$127,0),MATCH(G$7,'PLHIV Forecast'!$C$7:$W$7,0))&lt;&gt;0),
INDEX('PLHIV Forecast'!$C$8:$W$127,MATCH($B20,'PLHIV Forecast'!$B$8:$B$127,0),MATCH(G$7,'PLHIV Forecast'!$C$7:$W$7,0)),
F20+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IF(G$7&lt;=Baseline_Year,
INDEX('Number on ART'!$H$10:$AB$249,MATCH($B20&amp;"Adults",'Number on ART'!$F$10:$F$249,0),MATCH(G$7,'Number on ART'!$H$9:$AB$9,0)),
IF(AND(F20+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Forecast'!$B$8:$B$127,0),MATCH(G$7,'PLHIV Forecast'!$C$7:$W$7,0)),
INDEX('PLHIV Forecast'!$C$8:$W$127,MATCH($B20,'PLHIV Forecast'!$B$8:$B$127,0),MATCH(G$7,'PLHIV Forecast'!$C$7:$W$7,0))&lt;&gt;0),
INDEX('PLHIV Forecast'!$C$8:$W$127,MATCH($B20,'PLHIV Forecast'!$B$8:$B$127,0),MATCH(G$7,'PLHIV Forecast'!$C$7:$W$7,0)),
F20+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H20" s="84">
        <f>IF(IF(H$7&lt;=Baseline_Year,
INDEX('Number on ART'!$H$10:$AB$249,MATCH($B20&amp;"Adults",'Number on ART'!$F$10:$F$249,0),MATCH(H$7,'Number on ART'!$H$9:$AB$9,0)),
IF(AND(G20+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Forecast'!$B$8:$B$127,0),MATCH(H$7,'PLHIV Forecast'!$C$7:$W$7,0)),
INDEX('PLHIV Forecast'!$C$8:$W$127,MATCH($B20,'PLHIV Forecast'!$B$8:$B$127,0),MATCH(H$7,'PLHIV Forecast'!$C$7:$W$7,0))&lt;&gt;0),
INDEX('PLHIV Forecast'!$C$8:$W$127,MATCH($B20,'PLHIV Forecast'!$B$8:$B$127,0),MATCH(H$7,'PLHIV Forecast'!$C$7:$W$7,0)),
G20+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IF(H$7&lt;=Baseline_Year,
INDEX('Number on ART'!$H$10:$AB$249,MATCH($B20&amp;"Adults",'Number on ART'!$F$10:$F$249,0),MATCH(H$7,'Number on ART'!$H$9:$AB$9,0)),
IF(AND(G20+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Forecast'!$B$8:$B$127,0),MATCH(H$7,'PLHIV Forecast'!$C$7:$W$7,0)),
INDEX('PLHIV Forecast'!$C$8:$W$127,MATCH($B20,'PLHIV Forecast'!$B$8:$B$127,0),MATCH(H$7,'PLHIV Forecast'!$C$7:$W$7,0))&lt;&gt;0),
INDEX('PLHIV Forecast'!$C$8:$W$127,MATCH($B20,'PLHIV Forecast'!$B$8:$B$127,0),MATCH(H$7,'PLHIV Forecast'!$C$7:$W$7,0)),
G20+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I20" s="84">
        <f>IF(IF(I$7&lt;=Baseline_Year,
INDEX('Number on ART'!$H$10:$AB$249,MATCH($B20&amp;"Adults",'Number on ART'!$F$10:$F$249,0),MATCH(I$7,'Number on ART'!$H$9:$AB$9,0)),
IF(AND(H20+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Forecast'!$B$8:$B$127,0),MATCH(I$7,'PLHIV Forecast'!$C$7:$W$7,0)),
INDEX('PLHIV Forecast'!$C$8:$W$127,MATCH($B20,'PLHIV Forecast'!$B$8:$B$127,0),MATCH(I$7,'PLHIV Forecast'!$C$7:$W$7,0))&lt;&gt;0),
INDEX('PLHIV Forecast'!$C$8:$W$127,MATCH($B20,'PLHIV Forecast'!$B$8:$B$127,0),MATCH(I$7,'PLHIV Forecast'!$C$7:$W$7,0)),
H20+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IF(I$7&lt;=Baseline_Year,
INDEX('Number on ART'!$H$10:$AB$249,MATCH($B20&amp;"Adults",'Number on ART'!$F$10:$F$249,0),MATCH(I$7,'Number on ART'!$H$9:$AB$9,0)),
IF(AND(H20+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Forecast'!$B$8:$B$127,0),MATCH(I$7,'PLHIV Forecast'!$C$7:$W$7,0)),
INDEX('PLHIV Forecast'!$C$8:$W$127,MATCH($B20,'PLHIV Forecast'!$B$8:$B$127,0),MATCH(I$7,'PLHIV Forecast'!$C$7:$W$7,0))&lt;&gt;0),
INDEX('PLHIV Forecast'!$C$8:$W$127,MATCH($B20,'PLHIV Forecast'!$B$8:$B$127,0),MATCH(I$7,'PLHIV Forecast'!$C$7:$W$7,0)),
H20+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J20" s="84">
        <f>IF(IF(J$7&lt;=Baseline_Year,
INDEX('Number on ART'!$H$10:$AB$249,MATCH($B20&amp;"Adults",'Number on ART'!$F$10:$F$249,0),MATCH(J$7,'Number on ART'!$H$9:$AB$9,0)),
IF(AND(I20+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Forecast'!$B$8:$B$127,0),MATCH(J$7,'PLHIV Forecast'!$C$7:$W$7,0)),
INDEX('PLHIV Forecast'!$C$8:$W$127,MATCH($B20,'PLHIV Forecast'!$B$8:$B$127,0),MATCH(J$7,'PLHIV Forecast'!$C$7:$W$7,0))&lt;&gt;0),
INDEX('PLHIV Forecast'!$C$8:$W$127,MATCH($B20,'PLHIV Forecast'!$B$8:$B$127,0),MATCH(J$7,'PLHIV Forecast'!$C$7:$W$7,0)),
I20+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IF(J$7&lt;=Baseline_Year,
INDEX('Number on ART'!$H$10:$AB$249,MATCH($B20&amp;"Adults",'Number on ART'!$F$10:$F$249,0),MATCH(J$7,'Number on ART'!$H$9:$AB$9,0)),
IF(AND(I20+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Forecast'!$B$8:$B$127,0),MATCH(J$7,'PLHIV Forecast'!$C$7:$W$7,0)),
INDEX('PLHIV Forecast'!$C$8:$W$127,MATCH($B20,'PLHIV Forecast'!$B$8:$B$127,0),MATCH(J$7,'PLHIV Forecast'!$C$7:$W$7,0))&lt;&gt;0),
INDEX('PLHIV Forecast'!$C$8:$W$127,MATCH($B20,'PLHIV Forecast'!$B$8:$B$127,0),MATCH(J$7,'PLHIV Forecast'!$C$7:$W$7,0)),
I20+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K20" s="84">
        <f>IF(IF(K$7&lt;=Baseline_Year,
INDEX('Number on ART'!$H$10:$AB$249,MATCH($B20&amp;"Adults",'Number on ART'!$F$10:$F$249,0),MATCH(K$7,'Number on ART'!$H$9:$AB$9,0)),
IF(AND(J20+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Forecast'!$B$8:$B$127,0),MATCH(K$7,'PLHIV Forecast'!$C$7:$W$7,0)),
INDEX('PLHIV Forecast'!$C$8:$W$127,MATCH($B20,'PLHIV Forecast'!$B$8:$B$127,0),MATCH(K$7,'PLHIV Forecast'!$C$7:$W$7,0))&lt;&gt;0),
INDEX('PLHIV Forecast'!$C$8:$W$127,MATCH($B20,'PLHIV Forecast'!$B$8:$B$127,0),MATCH(K$7,'PLHIV Forecast'!$C$7:$W$7,0)),
J20+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IF(K$7&lt;=Baseline_Year,
INDEX('Number on ART'!$H$10:$AB$249,MATCH($B20&amp;"Adults",'Number on ART'!$F$10:$F$249,0),MATCH(K$7,'Number on ART'!$H$9:$AB$9,0)),
IF(AND(J20+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Forecast'!$B$8:$B$127,0),MATCH(K$7,'PLHIV Forecast'!$C$7:$W$7,0)),
INDEX('PLHIV Forecast'!$C$8:$W$127,MATCH($B20,'PLHIV Forecast'!$B$8:$B$127,0),MATCH(K$7,'PLHIV Forecast'!$C$7:$W$7,0))&lt;&gt;0),
INDEX('PLHIV Forecast'!$C$8:$W$127,MATCH($B20,'PLHIV Forecast'!$B$8:$B$127,0),MATCH(K$7,'PLHIV Forecast'!$C$7:$W$7,0)),
J20+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L20" s="84">
        <f>IF(IF(L$7&lt;=Baseline_Year,
INDEX('Number on ART'!$H$10:$AB$249,MATCH($B20&amp;"Adults",'Number on ART'!$F$10:$F$249,0),MATCH(L$7,'Number on ART'!$H$9:$AB$9,0)),
IF(AND(K20+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Forecast'!$B$8:$B$127,0),MATCH(L$7,'PLHIV Forecast'!$C$7:$W$7,0)),
INDEX('PLHIV Forecast'!$C$8:$W$127,MATCH($B20,'PLHIV Forecast'!$B$8:$B$127,0),MATCH(L$7,'PLHIV Forecast'!$C$7:$W$7,0))&lt;&gt;0),
INDEX('PLHIV Forecast'!$C$8:$W$127,MATCH($B20,'PLHIV Forecast'!$B$8:$B$127,0),MATCH(L$7,'PLHIV Forecast'!$C$7:$W$7,0)),
K20+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IF(L$7&lt;=Baseline_Year,
INDEX('Number on ART'!$H$10:$AB$249,MATCH($B20&amp;"Adults",'Number on ART'!$F$10:$F$249,0),MATCH(L$7,'Number on ART'!$H$9:$AB$9,0)),
IF(AND(K20+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Forecast'!$B$8:$B$127,0),MATCH(L$7,'PLHIV Forecast'!$C$7:$W$7,0)),
INDEX('PLHIV Forecast'!$C$8:$W$127,MATCH($B20,'PLHIV Forecast'!$B$8:$B$127,0),MATCH(L$7,'PLHIV Forecast'!$C$7:$W$7,0))&lt;&gt;0),
INDEX('PLHIV Forecast'!$C$8:$W$127,MATCH($B20,'PLHIV Forecast'!$B$8:$B$127,0),MATCH(L$7,'PLHIV Forecast'!$C$7:$W$7,0)),
K20+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M20" s="84">
        <f>IF(IF(M$7&lt;=Baseline_Year,
INDEX('Number on ART'!$H$10:$AB$249,MATCH($B20&amp;"Adults",'Number on ART'!$F$10:$F$249,0),MATCH(M$7,'Number on ART'!$H$9:$AB$9,0)),
IF(AND(L20+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Forecast'!$B$8:$B$127,0),MATCH(M$7,'PLHIV Forecast'!$C$7:$W$7,0)),
INDEX('PLHIV Forecast'!$C$8:$W$127,MATCH($B20,'PLHIV Forecast'!$B$8:$B$127,0),MATCH(M$7,'PLHIV Forecast'!$C$7:$W$7,0))&lt;&gt;0),
INDEX('PLHIV Forecast'!$C$8:$W$127,MATCH($B20,'PLHIV Forecast'!$B$8:$B$127,0),MATCH(M$7,'PLHIV Forecast'!$C$7:$W$7,0)),
L20+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IF(M$7&lt;=Baseline_Year,
INDEX('Number on ART'!$H$10:$AB$249,MATCH($B20&amp;"Adults",'Number on ART'!$F$10:$F$249,0),MATCH(M$7,'Number on ART'!$H$9:$AB$9,0)),
IF(AND(L20+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Forecast'!$B$8:$B$127,0),MATCH(M$7,'PLHIV Forecast'!$C$7:$W$7,0)),
INDEX('PLHIV Forecast'!$C$8:$W$127,MATCH($B20,'PLHIV Forecast'!$B$8:$B$127,0),MATCH(M$7,'PLHIV Forecast'!$C$7:$W$7,0))&lt;&gt;0),
INDEX('PLHIV Forecast'!$C$8:$W$127,MATCH($B20,'PLHIV Forecast'!$B$8:$B$127,0),MATCH(M$7,'PLHIV Forecast'!$C$7:$W$7,0)),
L20+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N20" s="84">
        <f>IF(IF(N$7&lt;=Baseline_Year,
INDEX('Number on ART'!$H$10:$AB$249,MATCH($B20&amp;"Adults",'Number on ART'!$F$10:$F$249,0),MATCH(N$7,'Number on ART'!$H$9:$AB$9,0)),
IF(AND(M20+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Forecast'!$B$8:$B$127,0),MATCH(N$7,'PLHIV Forecast'!$C$7:$W$7,0)),
INDEX('PLHIV Forecast'!$C$8:$W$127,MATCH($B20,'PLHIV Forecast'!$B$8:$B$127,0),MATCH(N$7,'PLHIV Forecast'!$C$7:$W$7,0))&lt;&gt;0),
INDEX('PLHIV Forecast'!$C$8:$W$127,MATCH($B20,'PLHIV Forecast'!$B$8:$B$127,0),MATCH(N$7,'PLHIV Forecast'!$C$7:$W$7,0)),
M20+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IF(N$7&lt;=Baseline_Year,
INDEX('Number on ART'!$H$10:$AB$249,MATCH($B20&amp;"Adults",'Number on ART'!$F$10:$F$249,0),MATCH(N$7,'Number on ART'!$H$9:$AB$9,0)),
IF(AND(M20+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Forecast'!$B$8:$B$127,0),MATCH(N$7,'PLHIV Forecast'!$C$7:$W$7,0)),
INDEX('PLHIV Forecast'!$C$8:$W$127,MATCH($B20,'PLHIV Forecast'!$B$8:$B$127,0),MATCH(N$7,'PLHIV Forecast'!$C$7:$W$7,0))&lt;&gt;0),
INDEX('PLHIV Forecast'!$C$8:$W$127,MATCH($B20,'PLHIV Forecast'!$B$8:$B$127,0),MATCH(N$7,'PLHIV Forecast'!$C$7:$W$7,0)),
M20+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O20" s="84">
        <f>IF(IF(O$7&lt;=Baseline_Year,
INDEX('Number on ART'!$H$10:$AB$249,MATCH($B20&amp;"Adults",'Number on ART'!$F$10:$F$249,0),MATCH(O$7,'Number on ART'!$H$9:$AB$9,0)),
IF(AND(N20+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Forecast'!$B$8:$B$127,0),MATCH(O$7,'PLHIV Forecast'!$C$7:$W$7,0)),
INDEX('PLHIV Forecast'!$C$8:$W$127,MATCH($B20,'PLHIV Forecast'!$B$8:$B$127,0),MATCH(O$7,'PLHIV Forecast'!$C$7:$W$7,0))&lt;&gt;0),
INDEX('PLHIV Forecast'!$C$8:$W$127,MATCH($B20,'PLHIV Forecast'!$B$8:$B$127,0),MATCH(O$7,'PLHIV Forecast'!$C$7:$W$7,0)),
N20+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IF(O$7&lt;=Baseline_Year,
INDEX('Number on ART'!$H$10:$AB$249,MATCH($B20&amp;"Adults",'Number on ART'!$F$10:$F$249,0),MATCH(O$7,'Number on ART'!$H$9:$AB$9,0)),
IF(AND(N20+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Forecast'!$B$8:$B$127,0),MATCH(O$7,'PLHIV Forecast'!$C$7:$W$7,0)),
INDEX('PLHIV Forecast'!$C$8:$W$127,MATCH($B20,'PLHIV Forecast'!$B$8:$B$127,0),MATCH(O$7,'PLHIV Forecast'!$C$7:$W$7,0))&lt;&gt;0),
INDEX('PLHIV Forecast'!$C$8:$W$127,MATCH($B20,'PLHIV Forecast'!$B$8:$B$127,0),MATCH(O$7,'PLHIV Forecast'!$C$7:$W$7,0)),
N20+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P20" s="84">
        <f>IF(IF(P$7&lt;=Baseline_Year,
INDEX('Number on ART'!$H$10:$AB$249,MATCH($B20&amp;"Adults",'Number on ART'!$F$10:$F$249,0),MATCH(P$7,'Number on ART'!$H$9:$AB$9,0)),
IF(AND(O20+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Forecast'!$B$8:$B$127,0),MATCH(P$7,'PLHIV Forecast'!$C$7:$W$7,0)),
INDEX('PLHIV Forecast'!$C$8:$W$127,MATCH($B20,'PLHIV Forecast'!$B$8:$B$127,0),MATCH(P$7,'PLHIV Forecast'!$C$7:$W$7,0))&lt;&gt;0),
INDEX('PLHIV Forecast'!$C$8:$W$127,MATCH($B20,'PLHIV Forecast'!$B$8:$B$127,0),MATCH(P$7,'PLHIV Forecast'!$C$7:$W$7,0)),
O20+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IF(P$7&lt;=Baseline_Year,
INDEX('Number on ART'!$H$10:$AB$249,MATCH($B20&amp;"Adults",'Number on ART'!$F$10:$F$249,0),MATCH(P$7,'Number on ART'!$H$9:$AB$9,0)),
IF(AND(O20+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Forecast'!$B$8:$B$127,0),MATCH(P$7,'PLHIV Forecast'!$C$7:$W$7,0)),
INDEX('PLHIV Forecast'!$C$8:$W$127,MATCH($B20,'PLHIV Forecast'!$B$8:$B$127,0),MATCH(P$7,'PLHIV Forecast'!$C$7:$W$7,0))&lt;&gt;0),
INDEX('PLHIV Forecast'!$C$8:$W$127,MATCH($B20,'PLHIV Forecast'!$B$8:$B$127,0),MATCH(P$7,'PLHIV Forecast'!$C$7:$W$7,0)),
O20+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Q20" s="84">
        <f>IF(IF(Q$7&lt;=Baseline_Year,
INDEX('Number on ART'!$H$10:$AB$249,MATCH($B20&amp;"Adults",'Number on ART'!$F$10:$F$249,0),MATCH(Q$7,'Number on ART'!$H$9:$AB$9,0)),
IF(AND(P20+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Forecast'!$B$8:$B$127,0),MATCH(Q$7,'PLHIV Forecast'!$C$7:$W$7,0)),
INDEX('PLHIV Forecast'!$C$8:$W$127,MATCH($B20,'PLHIV Forecast'!$B$8:$B$127,0),MATCH(Q$7,'PLHIV Forecast'!$C$7:$W$7,0))&lt;&gt;0),
INDEX('PLHIV Forecast'!$C$8:$W$127,MATCH($B20,'PLHIV Forecast'!$B$8:$B$127,0),MATCH(Q$7,'PLHIV Forecast'!$C$7:$W$7,0)),
P20+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IF(Q$7&lt;=Baseline_Year,
INDEX('Number on ART'!$H$10:$AB$249,MATCH($B20&amp;"Adults",'Number on ART'!$F$10:$F$249,0),MATCH(Q$7,'Number on ART'!$H$9:$AB$9,0)),
IF(AND(P20+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Forecast'!$B$8:$B$127,0),MATCH(Q$7,'PLHIV Forecast'!$C$7:$W$7,0)),
INDEX('PLHIV Forecast'!$C$8:$W$127,MATCH($B20,'PLHIV Forecast'!$B$8:$B$127,0),MATCH(Q$7,'PLHIV Forecast'!$C$7:$W$7,0))&lt;&gt;0),
INDEX('PLHIV Forecast'!$C$8:$W$127,MATCH($B20,'PLHIV Forecast'!$B$8:$B$127,0),MATCH(Q$7,'PLHIV Forecast'!$C$7:$W$7,0)),
P20+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R20" s="84">
        <f>IF(IF(R$7&lt;=Baseline_Year,
INDEX('Number on ART'!$H$10:$AB$249,MATCH($B20&amp;"Adults",'Number on ART'!$F$10:$F$249,0),MATCH(R$7,'Number on ART'!$H$9:$AB$9,0)),
IF(AND(Q20+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Forecast'!$B$8:$B$127,0),MATCH(R$7,'PLHIV Forecast'!$C$7:$W$7,0)),
INDEX('PLHIV Forecast'!$C$8:$W$127,MATCH($B20,'PLHIV Forecast'!$B$8:$B$127,0),MATCH(R$7,'PLHIV Forecast'!$C$7:$W$7,0))&lt;&gt;0),
INDEX('PLHIV Forecast'!$C$8:$W$127,MATCH($B20,'PLHIV Forecast'!$B$8:$B$127,0),MATCH(R$7,'PLHIV Forecast'!$C$7:$W$7,0)),
Q20+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IF(R$7&lt;=Baseline_Year,
INDEX('Number on ART'!$H$10:$AB$249,MATCH($B20&amp;"Adults",'Number on ART'!$F$10:$F$249,0),MATCH(R$7,'Number on ART'!$H$9:$AB$9,0)),
IF(AND(Q20+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Forecast'!$B$8:$B$127,0),MATCH(R$7,'PLHIV Forecast'!$C$7:$W$7,0)),
INDEX('PLHIV Forecast'!$C$8:$W$127,MATCH($B20,'PLHIV Forecast'!$B$8:$B$127,0),MATCH(R$7,'PLHIV Forecast'!$C$7:$W$7,0))&lt;&gt;0),
INDEX('PLHIV Forecast'!$C$8:$W$127,MATCH($B20,'PLHIV Forecast'!$B$8:$B$127,0),MATCH(R$7,'PLHIV Forecast'!$C$7:$W$7,0)),
Q20+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S20" s="84">
        <f>IF(IF(S$7&lt;=Baseline_Year,
INDEX('Number on ART'!$H$10:$AB$249,MATCH($B20&amp;"Adults",'Number on ART'!$F$10:$F$249,0),MATCH(S$7,'Number on ART'!$H$9:$AB$9,0)),
IF(AND(R20+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Forecast'!$B$8:$B$127,0),MATCH(S$7,'PLHIV Forecast'!$C$7:$W$7,0)),
INDEX('PLHIV Forecast'!$C$8:$W$127,MATCH($B20,'PLHIV Forecast'!$B$8:$B$127,0),MATCH(S$7,'PLHIV Forecast'!$C$7:$W$7,0))&lt;&gt;0),
INDEX('PLHIV Forecast'!$C$8:$W$127,MATCH($B20,'PLHIV Forecast'!$B$8:$B$127,0),MATCH(S$7,'PLHIV Forecast'!$C$7:$W$7,0)),
R20+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IF(S$7&lt;=Baseline_Year,
INDEX('Number on ART'!$H$10:$AB$249,MATCH($B20&amp;"Adults",'Number on ART'!$F$10:$F$249,0),MATCH(S$7,'Number on ART'!$H$9:$AB$9,0)),
IF(AND(R20+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Forecast'!$B$8:$B$127,0),MATCH(S$7,'PLHIV Forecast'!$C$7:$W$7,0)),
INDEX('PLHIV Forecast'!$C$8:$W$127,MATCH($B20,'PLHIV Forecast'!$B$8:$B$127,0),MATCH(S$7,'PLHIV Forecast'!$C$7:$W$7,0))&lt;&gt;0),
INDEX('PLHIV Forecast'!$C$8:$W$127,MATCH($B20,'PLHIV Forecast'!$B$8:$B$127,0),MATCH(S$7,'PLHIV Forecast'!$C$7:$W$7,0)),
R20+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T20" s="84">
        <f>IF(IF(T$7&lt;=Baseline_Year,
INDEX('Number on ART'!$H$10:$AB$249,MATCH($B20&amp;"Adults",'Number on ART'!$F$10:$F$249,0),MATCH(T$7,'Number on ART'!$H$9:$AB$9,0)),
IF(AND(S20+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Forecast'!$B$8:$B$127,0),MATCH(T$7,'PLHIV Forecast'!$C$7:$W$7,0)),
INDEX('PLHIV Forecast'!$C$8:$W$127,MATCH($B20,'PLHIV Forecast'!$B$8:$B$127,0),MATCH(T$7,'PLHIV Forecast'!$C$7:$W$7,0))&lt;&gt;0),
INDEX('PLHIV Forecast'!$C$8:$W$127,MATCH($B20,'PLHIV Forecast'!$B$8:$B$127,0),MATCH(T$7,'PLHIV Forecast'!$C$7:$W$7,0)),
S20+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IF(T$7&lt;=Baseline_Year,
INDEX('Number on ART'!$H$10:$AB$249,MATCH($B20&amp;"Adults",'Number on ART'!$F$10:$F$249,0),MATCH(T$7,'Number on ART'!$H$9:$AB$9,0)),
IF(AND(S20+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Forecast'!$B$8:$B$127,0),MATCH(T$7,'PLHIV Forecast'!$C$7:$W$7,0)),
INDEX('PLHIV Forecast'!$C$8:$W$127,MATCH($B20,'PLHIV Forecast'!$B$8:$B$127,0),MATCH(T$7,'PLHIV Forecast'!$C$7:$W$7,0))&lt;&gt;0),
INDEX('PLHIV Forecast'!$C$8:$W$127,MATCH($B20,'PLHIV Forecast'!$B$8:$B$127,0),MATCH(T$7,'PLHIV Forecast'!$C$7:$W$7,0)),
S20+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U20" s="84">
        <f>IF(IF(U$7&lt;=Baseline_Year,
INDEX('Number on ART'!$H$10:$AB$249,MATCH($B20&amp;"Adults",'Number on ART'!$F$10:$F$249,0),MATCH(U$7,'Number on ART'!$H$9:$AB$9,0)),
IF(AND(T20+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Forecast'!$B$8:$B$127,0),MATCH(U$7,'PLHIV Forecast'!$C$7:$W$7,0)),
INDEX('PLHIV Forecast'!$C$8:$W$127,MATCH($B20,'PLHIV Forecast'!$B$8:$B$127,0),MATCH(U$7,'PLHIV Forecast'!$C$7:$W$7,0))&lt;&gt;0),
INDEX('PLHIV Forecast'!$C$8:$W$127,MATCH($B20,'PLHIV Forecast'!$B$8:$B$127,0),MATCH(U$7,'PLHIV Forecast'!$C$7:$W$7,0)),
T20+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IF(U$7&lt;=Baseline_Year,
INDEX('Number on ART'!$H$10:$AB$249,MATCH($B20&amp;"Adults",'Number on ART'!$F$10:$F$249,0),MATCH(U$7,'Number on ART'!$H$9:$AB$9,0)),
IF(AND(T20+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Forecast'!$B$8:$B$127,0),MATCH(U$7,'PLHIV Forecast'!$C$7:$W$7,0)),
INDEX('PLHIV Forecast'!$C$8:$W$127,MATCH($B20,'PLHIV Forecast'!$B$8:$B$127,0),MATCH(U$7,'PLHIV Forecast'!$C$7:$W$7,0))&lt;&gt;0),
INDEX('PLHIV Forecast'!$C$8:$W$127,MATCH($B20,'PLHIV Forecast'!$B$8:$B$127,0),MATCH(U$7,'PLHIV Forecast'!$C$7:$W$7,0)),
T20+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V20" s="84">
        <f>IF(IF(V$7&lt;=Baseline_Year,
INDEX('Number on ART'!$H$10:$AB$249,MATCH($B20&amp;"Adults",'Number on ART'!$F$10:$F$249,0),MATCH(V$7,'Number on ART'!$H$9:$AB$9,0)),
IF(AND(U20+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Forecast'!$B$8:$B$127,0),MATCH(V$7,'PLHIV Forecast'!$C$7:$W$7,0)),
INDEX('PLHIV Forecast'!$C$8:$W$127,MATCH($B20,'PLHIV Forecast'!$B$8:$B$127,0),MATCH(V$7,'PLHIV Forecast'!$C$7:$W$7,0))&lt;&gt;0),
INDEX('PLHIV Forecast'!$C$8:$W$127,MATCH($B20,'PLHIV Forecast'!$B$8:$B$127,0),MATCH(V$7,'PLHIV Forecast'!$C$7:$W$7,0)),
U20+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IF(V$7&lt;=Baseline_Year,
INDEX('Number on ART'!$H$10:$AB$249,MATCH($B20&amp;"Adults",'Number on ART'!$F$10:$F$249,0),MATCH(V$7,'Number on ART'!$H$9:$AB$9,0)),
IF(AND(U20+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Forecast'!$B$8:$B$127,0),MATCH(V$7,'PLHIV Forecast'!$C$7:$W$7,0)),
INDEX('PLHIV Forecast'!$C$8:$W$127,MATCH($B20,'PLHIV Forecast'!$B$8:$B$127,0),MATCH(V$7,'PLHIV Forecast'!$C$7:$W$7,0))&lt;&gt;0),
INDEX('PLHIV Forecast'!$C$8:$W$127,MATCH($B20,'PLHIV Forecast'!$B$8:$B$127,0),MATCH(V$7,'PLHIV Forecast'!$C$7:$W$7,0)),
U20+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W20" s="84">
        <f>IF(IF(W$7&lt;=Baseline_Year,
INDEX('Number on ART'!$H$10:$AB$249,MATCH($B20&amp;"Adults",'Number on ART'!$F$10:$F$249,0),MATCH(W$7,'Number on ART'!$H$9:$AB$9,0)),
IF(AND(V20+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Forecast'!$B$8:$B$127,0),MATCH(W$7,'PLHIV Forecast'!$C$7:$W$7,0)),
INDEX('PLHIV Forecast'!$C$8:$W$127,MATCH($B20,'PLHIV Forecast'!$B$8:$B$127,0),MATCH(W$7,'PLHIV Forecast'!$C$7:$W$7,0))&lt;&gt;0),
INDEX('PLHIV Forecast'!$C$8:$W$127,MATCH($B20,'PLHIV Forecast'!$B$8:$B$127,0),MATCH(W$7,'PLHIV Forecast'!$C$7:$W$7,0)),
V20+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)))&lt;0,
0,
IF(W$7&lt;=Baseline_Year,
INDEX('Number on ART'!$H$10:$AB$249,MATCH($B20&amp;"Adults",'Number on ART'!$F$10:$F$249,0),MATCH(W$7,'Number on ART'!$H$9:$AB$9,0)),
IF(AND(V20+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)&gt;INDEX('PLHIV Forecast'!$C$8:$W$127,MATCH($B20,'PLHIV Forecast'!$B$8:$B$127,0),MATCH(W$7,'PLHIV Forecast'!$C$7:$W$7,0)),
INDEX('PLHIV Forecast'!$C$8:$W$127,MATCH($B20,'PLHIV Forecast'!$B$8:$B$127,0),MATCH(W$7,'PLHIV Forecast'!$C$7:$W$7,0))&lt;&gt;0),
INDEX('PLHIV Forecast'!$C$8:$W$127,MATCH($B20,'PLHIV Forecast'!$B$8:$B$127,0),MATCH(W$7,'PLHIV Forecast'!$C$7:$W$7,0)),
V20+
AVERAGE((INDEX($C$8:$W$127,MATCH($B20,$B$8:$B$127),MATCH(Baseline_Year,$C$7:$W$7,))-INDEX($C$8:$W$127,MATCH($B20,$B$8:$B$127),MATCH(Baseline_Year-1,$C$7:$W$7,))),
(INDEX($C$8:$W$127,MATCH($B20,$B$8:$B$127),MATCH(Baseline_Year-1,$C$7:$W$7,))-INDEX($C$8:$W$127,MATCH($B20,$B$8:$B$127),MATCH(Baseline_Year-2,$C$7:$W$7,))),
(INDEX($C$8:$W$127,MATCH($B20,$B$8:$B$127),MATCH(Baseline_Year-2,$C$7:$W$7,))-INDEX($C$8:$W$127,MATCH($B20,$B$8:$B$127),MATCH(Baseline_Year-3,$C$7:$W$7,)))
))))</f>
        <v>0</v>
      </c>
      <c r="X20" s="9" t="str">
        <f>IF(SUM(C20:W20)&lt;&gt;0,
IF(P20='PLHIV Forecast'!P20,"# adults on ART capped by total PLHIV starting 2023",
IF(Q20='PLHIV Forecast'!Q20,"# adults on ART capped by total PLHIV starting 2024",
IF(R20='PLHIV Forecast'!R20,"# adults on ART capped by total PLHIV starting 2025",
IF(S20='PLHIV Forecast'!S20,"# adults on ART capped by total PLHIV starting 2026",
IF(T20='PLHIV Forecast'!T20,"# adults on ART capped by total PLHIV starting 2027",
IF(U20='PLHIV Forecast'!U20,"# adults on ART capped by total PLHIV starting 2028",
IF(V20='PLHIV Forecast'!V20,"# adults on ART capped by total PLHIV starting 2029",
IF(W20='PLHIV Forecast'!W20,"# adults on ART capped by total PLHIV starting 2030",
"")))))))),"")</f>
        <v/>
      </c>
      <c r="Z20" s="8"/>
      <c r="AB20" s="8"/>
    </row>
    <row r="21" spans="2:28" x14ac:dyDescent="0.35">
      <c r="B21" s="18" t="str">
        <f>Countries!B17</f>
        <v>Botswana</v>
      </c>
      <c r="C21" s="47">
        <f>IF(C$7&lt;='Algorithms &amp; Assumptions'!$C$3,INDEX('Number on ART'!$H$10:$AB$249,MATCH($B21&amp;"Adults",'Number on ART'!$F$10:$F$249,0),MATCH(C$7,'Number on ART'!$H$9:$AB$9,0)),"Error")</f>
        <v>152062</v>
      </c>
      <c r="D21" s="47">
        <f>IF(D$7&lt;='Algorithms &amp; Assumptions'!$C$3,INDEX('Number on ART'!$H$10:$AB$249,MATCH($B21&amp;"Adults",'Number on ART'!$F$10:$F$249,0),MATCH(D$7,'Number on ART'!$H$9:$AB$9,0)),"Error")</f>
        <v>169577</v>
      </c>
      <c r="E21" s="47">
        <f>IF(E$7&lt;='Algorithms &amp; Assumptions'!$C$3,INDEX('Number on ART'!$H$10:$AB$249,MATCH($B21&amp;"Adults",'Number on ART'!$F$10:$F$249,0),MATCH(E$7,'Number on ART'!$H$9:$AB$9,0)),"Error")</f>
        <v>195926</v>
      </c>
      <c r="F21" s="47">
        <f>IF(F$7&lt;='Algorithms &amp; Assumptions'!$C$3,INDEX('Number on ART'!$H$10:$AB$249,MATCH($B21&amp;"Adults",'Number on ART'!$F$10:$F$249,0),MATCH(F$7,'Number on ART'!$H$9:$AB$9,0)),"Error")</f>
        <v>213953</v>
      </c>
      <c r="G21" s="84">
        <f>IF(IF(G$7&lt;=Baseline_Year,
INDEX('Number on ART'!$H$10:$AB$249,MATCH($B21&amp;"Adults",'Number on ART'!$F$10:$F$249,0),MATCH(G$7,'Number on ART'!$H$9:$AB$9,0)),
IF(AND(F21+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Forecast'!$B$8:$B$127,0),MATCH(G$7,'PLHIV Forecast'!$C$7:$W$7,0)),
INDEX('PLHIV Forecast'!$C$8:$W$127,MATCH($B21,'PLHIV Forecast'!$B$8:$B$127,0),MATCH(G$7,'PLHIV Forecast'!$C$7:$W$7,0))&lt;&gt;0),
INDEX('PLHIV Forecast'!$C$8:$W$127,MATCH($B21,'PLHIV Forecast'!$B$8:$B$127,0),MATCH(G$7,'PLHIV Forecast'!$C$7:$W$7,0)),
F21+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IF(G$7&lt;=Baseline_Year,
INDEX('Number on ART'!$H$10:$AB$249,MATCH($B21&amp;"Adults",'Number on ART'!$F$10:$F$249,0),MATCH(G$7,'Number on ART'!$H$9:$AB$9,0)),
IF(AND(F21+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Forecast'!$B$8:$B$127,0),MATCH(G$7,'PLHIV Forecast'!$C$7:$W$7,0)),
INDEX('PLHIV Forecast'!$C$8:$W$127,MATCH($B21,'PLHIV Forecast'!$B$8:$B$127,0),MATCH(G$7,'PLHIV Forecast'!$C$7:$W$7,0))&lt;&gt;0),
INDEX('PLHIV Forecast'!$C$8:$W$127,MATCH($B21,'PLHIV Forecast'!$B$8:$B$127,0),MATCH(G$7,'PLHIV Forecast'!$C$7:$W$7,0)),
F21+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223714</v>
      </c>
      <c r="H21" s="84">
        <f>IF(IF(H$7&lt;=Baseline_Year,
INDEX('Number on ART'!$H$10:$AB$249,MATCH($B21&amp;"Adults",'Number on ART'!$F$10:$F$249,0),MATCH(H$7,'Number on ART'!$H$9:$AB$9,0)),
IF(AND(G21+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Forecast'!$B$8:$B$127,0),MATCH(H$7,'PLHIV Forecast'!$C$7:$W$7,0)),
INDEX('PLHIV Forecast'!$C$8:$W$127,MATCH($B21,'PLHIV Forecast'!$B$8:$B$127,0),MATCH(H$7,'PLHIV Forecast'!$C$7:$W$7,0))&lt;&gt;0),
INDEX('PLHIV Forecast'!$C$8:$W$127,MATCH($B21,'PLHIV Forecast'!$B$8:$B$127,0),MATCH(H$7,'PLHIV Forecast'!$C$7:$W$7,0)),
G21+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IF(H$7&lt;=Baseline_Year,
INDEX('Number on ART'!$H$10:$AB$249,MATCH($B21&amp;"Adults",'Number on ART'!$F$10:$F$249,0),MATCH(H$7,'Number on ART'!$H$9:$AB$9,0)),
IF(AND(G21+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Forecast'!$B$8:$B$127,0),MATCH(H$7,'PLHIV Forecast'!$C$7:$W$7,0)),
INDEX('PLHIV Forecast'!$C$8:$W$127,MATCH($B21,'PLHIV Forecast'!$B$8:$B$127,0),MATCH(H$7,'PLHIV Forecast'!$C$7:$W$7,0))&lt;&gt;0),
INDEX('PLHIV Forecast'!$C$8:$W$127,MATCH($B21,'PLHIV Forecast'!$B$8:$B$127,0),MATCH(H$7,'PLHIV Forecast'!$C$7:$W$7,0)),
G21+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246629</v>
      </c>
      <c r="I21" s="84">
        <f>IF(IF(I$7&lt;=Baseline_Year,
INDEX('Number on ART'!$H$10:$AB$249,MATCH($B21&amp;"Adults",'Number on ART'!$F$10:$F$249,0),MATCH(I$7,'Number on ART'!$H$9:$AB$9,0)),
IF(AND(H21+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Forecast'!$B$8:$B$127,0),MATCH(I$7,'PLHIV Forecast'!$C$7:$W$7,0)),
INDEX('PLHIV Forecast'!$C$8:$W$127,MATCH($B21,'PLHIV Forecast'!$B$8:$B$127,0),MATCH(I$7,'PLHIV Forecast'!$C$7:$W$7,0))&lt;&gt;0),
INDEX('PLHIV Forecast'!$C$8:$W$127,MATCH($B21,'PLHIV Forecast'!$B$8:$B$127,0),MATCH(I$7,'PLHIV Forecast'!$C$7:$W$7,0)),
H21+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IF(I$7&lt;=Baseline_Year,
INDEX('Number on ART'!$H$10:$AB$249,MATCH($B21&amp;"Adults",'Number on ART'!$F$10:$F$249,0),MATCH(I$7,'Number on ART'!$H$9:$AB$9,0)),
IF(AND(H21+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Forecast'!$B$8:$B$127,0),MATCH(I$7,'PLHIV Forecast'!$C$7:$W$7,0)),
INDEX('PLHIV Forecast'!$C$8:$W$127,MATCH($B21,'PLHIV Forecast'!$B$8:$B$127,0),MATCH(I$7,'PLHIV Forecast'!$C$7:$W$7,0))&lt;&gt;0),
INDEX('PLHIV Forecast'!$C$8:$W$127,MATCH($B21,'PLHIV Forecast'!$B$8:$B$127,0),MATCH(I$7,'PLHIV Forecast'!$C$7:$W$7,0)),
H21+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265613</v>
      </c>
      <c r="J21" s="84">
        <f>IF(IF(J$7&lt;=Baseline_Year,
INDEX('Number on ART'!$H$10:$AB$249,MATCH($B21&amp;"Adults",'Number on ART'!$F$10:$F$249,0),MATCH(J$7,'Number on ART'!$H$9:$AB$9,0)),
IF(AND(I21+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Forecast'!$B$8:$B$127,0),MATCH(J$7,'PLHIV Forecast'!$C$7:$W$7,0)),
INDEX('PLHIV Forecast'!$C$8:$W$127,MATCH($B21,'PLHIV Forecast'!$B$8:$B$127,0),MATCH(J$7,'PLHIV Forecast'!$C$7:$W$7,0))&lt;&gt;0),
INDEX('PLHIV Forecast'!$C$8:$W$127,MATCH($B21,'PLHIV Forecast'!$B$8:$B$127,0),MATCH(J$7,'PLHIV Forecast'!$C$7:$W$7,0)),
I21+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IF(J$7&lt;=Baseline_Year,
INDEX('Number on ART'!$H$10:$AB$249,MATCH($B21&amp;"Adults",'Number on ART'!$F$10:$F$249,0),MATCH(J$7,'Number on ART'!$H$9:$AB$9,0)),
IF(AND(I21+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Forecast'!$B$8:$B$127,0),MATCH(J$7,'PLHIV Forecast'!$C$7:$W$7,0)),
INDEX('PLHIV Forecast'!$C$8:$W$127,MATCH($B21,'PLHIV Forecast'!$B$8:$B$127,0),MATCH(J$7,'PLHIV Forecast'!$C$7:$W$7,0))&lt;&gt;0),
INDEX('PLHIV Forecast'!$C$8:$W$127,MATCH($B21,'PLHIV Forecast'!$B$8:$B$127,0),MATCH(J$7,'PLHIV Forecast'!$C$7:$W$7,0)),
I21+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279861</v>
      </c>
      <c r="K21" s="84">
        <f>IF(IF(K$7&lt;=Baseline_Year,
INDEX('Number on ART'!$H$10:$AB$249,MATCH($B21&amp;"Adults",'Number on ART'!$F$10:$F$249,0),MATCH(K$7,'Number on ART'!$H$9:$AB$9,0)),
IF(AND(J21+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Forecast'!$B$8:$B$127,0),MATCH(K$7,'PLHIV Forecast'!$C$7:$W$7,0)),
INDEX('PLHIV Forecast'!$C$8:$W$127,MATCH($B21,'PLHIV Forecast'!$B$8:$B$127,0),MATCH(K$7,'PLHIV Forecast'!$C$7:$W$7,0))&lt;&gt;0),
INDEX('PLHIV Forecast'!$C$8:$W$127,MATCH($B21,'PLHIV Forecast'!$B$8:$B$127,0),MATCH(K$7,'PLHIV Forecast'!$C$7:$W$7,0)),
J21+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IF(K$7&lt;=Baseline_Year,
INDEX('Number on ART'!$H$10:$AB$249,MATCH($B21&amp;"Adults",'Number on ART'!$F$10:$F$249,0),MATCH(K$7,'Number on ART'!$H$9:$AB$9,0)),
IF(AND(J21+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Forecast'!$B$8:$B$127,0),MATCH(K$7,'PLHIV Forecast'!$C$7:$W$7,0)),
INDEX('PLHIV Forecast'!$C$8:$W$127,MATCH($B21,'PLHIV Forecast'!$B$8:$B$127,0),MATCH(K$7,'PLHIV Forecast'!$C$7:$W$7,0))&lt;&gt;0),
INDEX('PLHIV Forecast'!$C$8:$W$127,MATCH($B21,'PLHIV Forecast'!$B$8:$B$127,0),MATCH(K$7,'PLHIV Forecast'!$C$7:$W$7,0)),
J21+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301944</v>
      </c>
      <c r="L21" s="84">
        <f>IF(IF(L$7&lt;=Baseline_Year,
INDEX('Number on ART'!$H$10:$AB$249,MATCH($B21&amp;"Adults",'Number on ART'!$F$10:$F$249,0),MATCH(L$7,'Number on ART'!$H$9:$AB$9,0)),
IF(AND(K21+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Forecast'!$B$8:$B$127,0),MATCH(L$7,'PLHIV Forecast'!$C$7:$W$7,0)),
INDEX('PLHIV Forecast'!$C$8:$W$127,MATCH($B21,'PLHIV Forecast'!$B$8:$B$127,0),MATCH(L$7,'PLHIV Forecast'!$C$7:$W$7,0))&lt;&gt;0),
INDEX('PLHIV Forecast'!$C$8:$W$127,MATCH($B21,'PLHIV Forecast'!$B$8:$B$127,0),MATCH(L$7,'PLHIV Forecast'!$C$7:$W$7,0)),
K21+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IF(L$7&lt;=Baseline_Year,
INDEX('Number on ART'!$H$10:$AB$249,MATCH($B21&amp;"Adults",'Number on ART'!$F$10:$F$249,0),MATCH(L$7,'Number on ART'!$H$9:$AB$9,0)),
IF(AND(K21+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Forecast'!$B$8:$B$127,0),MATCH(L$7,'PLHIV Forecast'!$C$7:$W$7,0)),
INDEX('PLHIV Forecast'!$C$8:$W$127,MATCH($B21,'PLHIV Forecast'!$B$8:$B$127,0),MATCH(L$7,'PLHIV Forecast'!$C$7:$W$7,0))&lt;&gt;0),
INDEX('PLHIV Forecast'!$C$8:$W$127,MATCH($B21,'PLHIV Forecast'!$B$8:$B$127,0),MATCH(L$7,'PLHIV Forecast'!$C$7:$W$7,0)),
K21+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309692</v>
      </c>
      <c r="M21" s="84">
        <f>IF(IF(M$7&lt;=Baseline_Year,
INDEX('Number on ART'!$H$10:$AB$249,MATCH($B21&amp;"Adults",'Number on ART'!$F$10:$F$249,0),MATCH(M$7,'Number on ART'!$H$9:$AB$9,0)),
IF(AND(L21+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Forecast'!$B$8:$B$127,0),MATCH(M$7,'PLHIV Forecast'!$C$7:$W$7,0)),
INDEX('PLHIV Forecast'!$C$8:$W$127,MATCH($B21,'PLHIV Forecast'!$B$8:$B$127,0),MATCH(M$7,'PLHIV Forecast'!$C$7:$W$7,0))&lt;&gt;0),
INDEX('PLHIV Forecast'!$C$8:$W$127,MATCH($B21,'PLHIV Forecast'!$B$8:$B$127,0),MATCH(M$7,'PLHIV Forecast'!$C$7:$W$7,0)),
L21+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IF(M$7&lt;=Baseline_Year,
INDEX('Number on ART'!$H$10:$AB$249,MATCH($B21&amp;"Adults",'Number on ART'!$F$10:$F$249,0),MATCH(M$7,'Number on ART'!$H$9:$AB$9,0)),
IF(AND(L21+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Forecast'!$B$8:$B$127,0),MATCH(M$7,'PLHIV Forecast'!$C$7:$W$7,0)),
INDEX('PLHIV Forecast'!$C$8:$W$127,MATCH($B21,'PLHIV Forecast'!$B$8:$B$127,0),MATCH(M$7,'PLHIV Forecast'!$C$7:$W$7,0))&lt;&gt;0),
INDEX('PLHIV Forecast'!$C$8:$W$127,MATCH($B21,'PLHIV Forecast'!$B$8:$B$127,0),MATCH(M$7,'PLHIV Forecast'!$C$7:$W$7,0)),
L21+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303759</v>
      </c>
      <c r="N21" s="84">
        <f>IF(IF(N$7&lt;=Baseline_Year,
INDEX('Number on ART'!$H$10:$AB$249,MATCH($B21&amp;"Adults",'Number on ART'!$F$10:$F$249,0),MATCH(N$7,'Number on ART'!$H$9:$AB$9,0)),
IF(AND(M21+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Forecast'!$B$8:$B$127,0),MATCH(N$7,'PLHIV Forecast'!$C$7:$W$7,0)),
INDEX('PLHIV Forecast'!$C$8:$W$127,MATCH($B21,'PLHIV Forecast'!$B$8:$B$127,0),MATCH(N$7,'PLHIV Forecast'!$C$7:$W$7,0))&lt;&gt;0),
INDEX('PLHIV Forecast'!$C$8:$W$127,MATCH($B21,'PLHIV Forecast'!$B$8:$B$127,0),MATCH(N$7,'PLHIV Forecast'!$C$7:$W$7,0)),
M21+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IF(N$7&lt;=Baseline_Year,
INDEX('Number on ART'!$H$10:$AB$249,MATCH($B21&amp;"Adults",'Number on ART'!$F$10:$F$249,0),MATCH(N$7,'Number on ART'!$H$9:$AB$9,0)),
IF(AND(M21+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Forecast'!$B$8:$B$127,0),MATCH(N$7,'PLHIV Forecast'!$C$7:$W$7,0)),
INDEX('PLHIV Forecast'!$C$8:$W$127,MATCH($B21,'PLHIV Forecast'!$B$8:$B$127,0),MATCH(N$7,'PLHIV Forecast'!$C$7:$W$7,0))&lt;&gt;0),
INDEX('PLHIV Forecast'!$C$8:$W$127,MATCH($B21,'PLHIV Forecast'!$B$8:$B$127,0),MATCH(N$7,'PLHIV Forecast'!$C$7:$W$7,0)),
M21+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313311</v>
      </c>
      <c r="O21" s="84">
        <f>IF(IF(O$7&lt;=Baseline_Year,
INDEX('Number on ART'!$H$10:$AB$249,MATCH($B21&amp;"Adults",'Number on ART'!$F$10:$F$249,0),MATCH(O$7,'Number on ART'!$H$9:$AB$9,0)),
IF(AND(N21+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Forecast'!$B$8:$B$127,0),MATCH(O$7,'PLHIV Forecast'!$C$7:$W$7,0)),
INDEX('PLHIV Forecast'!$C$8:$W$127,MATCH($B21,'PLHIV Forecast'!$B$8:$B$127,0),MATCH(O$7,'PLHIV Forecast'!$C$7:$W$7,0))&lt;&gt;0),
INDEX('PLHIV Forecast'!$C$8:$W$127,MATCH($B21,'PLHIV Forecast'!$B$8:$B$127,0),MATCH(O$7,'PLHIV Forecast'!$C$7:$W$7,0)),
N21+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IF(O$7&lt;=Baseline_Year,
INDEX('Number on ART'!$H$10:$AB$249,MATCH($B21&amp;"Adults",'Number on ART'!$F$10:$F$249,0),MATCH(O$7,'Number on ART'!$H$9:$AB$9,0)),
IF(AND(N21+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Forecast'!$B$8:$B$127,0),MATCH(O$7,'PLHIV Forecast'!$C$7:$W$7,0)),
INDEX('PLHIV Forecast'!$C$8:$W$127,MATCH($B21,'PLHIV Forecast'!$B$8:$B$127,0),MATCH(O$7,'PLHIV Forecast'!$C$7:$W$7,0))&lt;&gt;0),
INDEX('PLHIV Forecast'!$C$8:$W$127,MATCH($B21,'PLHIV Forecast'!$B$8:$B$127,0),MATCH(O$7,'PLHIV Forecast'!$C$7:$W$7,0)),
N21+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316713</v>
      </c>
      <c r="P21" s="84">
        <f>IF(IF(P$7&lt;=Baseline_Year,
INDEX('Number on ART'!$H$10:$AB$249,MATCH($B21&amp;"Adults",'Number on ART'!$F$10:$F$249,0),MATCH(P$7,'Number on ART'!$H$9:$AB$9,0)),
IF(AND(O21+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Forecast'!$B$8:$B$127,0),MATCH(P$7,'PLHIV Forecast'!$C$7:$W$7,0)),
INDEX('PLHIV Forecast'!$C$8:$W$127,MATCH($B21,'PLHIV Forecast'!$B$8:$B$127,0),MATCH(P$7,'PLHIV Forecast'!$C$7:$W$7,0))&lt;&gt;0),
INDEX('PLHIV Forecast'!$C$8:$W$127,MATCH($B21,'PLHIV Forecast'!$B$8:$B$127,0),MATCH(P$7,'PLHIV Forecast'!$C$7:$W$7,0)),
O21+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IF(P$7&lt;=Baseline_Year,
INDEX('Number on ART'!$H$10:$AB$249,MATCH($B21&amp;"Adults",'Number on ART'!$F$10:$F$249,0),MATCH(P$7,'Number on ART'!$H$9:$AB$9,0)),
IF(AND(O21+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Forecast'!$B$8:$B$127,0),MATCH(P$7,'PLHIV Forecast'!$C$7:$W$7,0)),
INDEX('PLHIV Forecast'!$C$8:$W$127,MATCH($B21,'PLHIV Forecast'!$B$8:$B$127,0),MATCH(P$7,'PLHIV Forecast'!$C$7:$W$7,0))&lt;&gt;0),
INDEX('PLHIV Forecast'!$C$8:$W$127,MATCH($B21,'PLHIV Forecast'!$B$8:$B$127,0),MATCH(P$7,'PLHIV Forecast'!$C$7:$W$7,0)),
O21+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319053.33333333331</v>
      </c>
      <c r="Q21" s="84">
        <f>IF(IF(Q$7&lt;=Baseline_Year,
INDEX('Number on ART'!$H$10:$AB$249,MATCH($B21&amp;"Adults",'Number on ART'!$F$10:$F$249,0),MATCH(Q$7,'Number on ART'!$H$9:$AB$9,0)),
IF(AND(P21+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Forecast'!$B$8:$B$127,0),MATCH(Q$7,'PLHIV Forecast'!$C$7:$W$7,0)),
INDEX('PLHIV Forecast'!$C$8:$W$127,MATCH($B21,'PLHIV Forecast'!$B$8:$B$127,0),MATCH(Q$7,'PLHIV Forecast'!$C$7:$W$7,0))&lt;&gt;0),
INDEX('PLHIV Forecast'!$C$8:$W$127,MATCH($B21,'PLHIV Forecast'!$B$8:$B$127,0),MATCH(Q$7,'PLHIV Forecast'!$C$7:$W$7,0)),
P21+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IF(Q$7&lt;=Baseline_Year,
INDEX('Number on ART'!$H$10:$AB$249,MATCH($B21&amp;"Adults",'Number on ART'!$F$10:$F$249,0),MATCH(Q$7,'Number on ART'!$H$9:$AB$9,0)),
IF(AND(P21+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Forecast'!$B$8:$B$127,0),MATCH(Q$7,'PLHIV Forecast'!$C$7:$W$7,0)),
INDEX('PLHIV Forecast'!$C$8:$W$127,MATCH($B21,'PLHIV Forecast'!$B$8:$B$127,0),MATCH(Q$7,'PLHIV Forecast'!$C$7:$W$7,0))&lt;&gt;0),
INDEX('PLHIV Forecast'!$C$8:$W$127,MATCH($B21,'PLHIV Forecast'!$B$8:$B$127,0),MATCH(Q$7,'PLHIV Forecast'!$C$7:$W$7,0)),
P21+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321393.66666666663</v>
      </c>
      <c r="R21" s="84">
        <f>IF(IF(R$7&lt;=Baseline_Year,
INDEX('Number on ART'!$H$10:$AB$249,MATCH($B21&amp;"Adults",'Number on ART'!$F$10:$F$249,0),MATCH(R$7,'Number on ART'!$H$9:$AB$9,0)),
IF(AND(Q21+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Forecast'!$B$8:$B$127,0),MATCH(R$7,'PLHIV Forecast'!$C$7:$W$7,0)),
INDEX('PLHIV Forecast'!$C$8:$W$127,MATCH($B21,'PLHIV Forecast'!$B$8:$B$127,0),MATCH(R$7,'PLHIV Forecast'!$C$7:$W$7,0))&lt;&gt;0),
INDEX('PLHIV Forecast'!$C$8:$W$127,MATCH($B21,'PLHIV Forecast'!$B$8:$B$127,0),MATCH(R$7,'PLHIV Forecast'!$C$7:$W$7,0)),
Q21+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IF(R$7&lt;=Baseline_Year,
INDEX('Number on ART'!$H$10:$AB$249,MATCH($B21&amp;"Adults",'Number on ART'!$F$10:$F$249,0),MATCH(R$7,'Number on ART'!$H$9:$AB$9,0)),
IF(AND(Q21+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Forecast'!$B$8:$B$127,0),MATCH(R$7,'PLHIV Forecast'!$C$7:$W$7,0)),
INDEX('PLHIV Forecast'!$C$8:$W$127,MATCH($B21,'PLHIV Forecast'!$B$8:$B$127,0),MATCH(R$7,'PLHIV Forecast'!$C$7:$W$7,0))&lt;&gt;0),
INDEX('PLHIV Forecast'!$C$8:$W$127,MATCH($B21,'PLHIV Forecast'!$B$8:$B$127,0),MATCH(R$7,'PLHIV Forecast'!$C$7:$W$7,0)),
Q21+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323733.99999999994</v>
      </c>
      <c r="S21" s="84">
        <f>IF(IF(S$7&lt;=Baseline_Year,
INDEX('Number on ART'!$H$10:$AB$249,MATCH($B21&amp;"Adults",'Number on ART'!$F$10:$F$249,0),MATCH(S$7,'Number on ART'!$H$9:$AB$9,0)),
IF(AND(R21+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Forecast'!$B$8:$B$127,0),MATCH(S$7,'PLHIV Forecast'!$C$7:$W$7,0)),
INDEX('PLHIV Forecast'!$C$8:$W$127,MATCH($B21,'PLHIV Forecast'!$B$8:$B$127,0),MATCH(S$7,'PLHIV Forecast'!$C$7:$W$7,0))&lt;&gt;0),
INDEX('PLHIV Forecast'!$C$8:$W$127,MATCH($B21,'PLHIV Forecast'!$B$8:$B$127,0),MATCH(S$7,'PLHIV Forecast'!$C$7:$W$7,0)),
R21+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IF(S$7&lt;=Baseline_Year,
INDEX('Number on ART'!$H$10:$AB$249,MATCH($B21&amp;"Adults",'Number on ART'!$F$10:$F$249,0),MATCH(S$7,'Number on ART'!$H$9:$AB$9,0)),
IF(AND(R21+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Forecast'!$B$8:$B$127,0),MATCH(S$7,'PLHIV Forecast'!$C$7:$W$7,0)),
INDEX('PLHIV Forecast'!$C$8:$W$127,MATCH($B21,'PLHIV Forecast'!$B$8:$B$127,0),MATCH(S$7,'PLHIV Forecast'!$C$7:$W$7,0))&lt;&gt;0),
INDEX('PLHIV Forecast'!$C$8:$W$127,MATCH($B21,'PLHIV Forecast'!$B$8:$B$127,0),MATCH(S$7,'PLHIV Forecast'!$C$7:$W$7,0)),
R21+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326074.33333333326</v>
      </c>
      <c r="T21" s="84">
        <f>IF(IF(T$7&lt;=Baseline_Year,
INDEX('Number on ART'!$H$10:$AB$249,MATCH($B21&amp;"Adults",'Number on ART'!$F$10:$F$249,0),MATCH(T$7,'Number on ART'!$H$9:$AB$9,0)),
IF(AND(S21+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Forecast'!$B$8:$B$127,0),MATCH(T$7,'PLHIV Forecast'!$C$7:$W$7,0)),
INDEX('PLHIV Forecast'!$C$8:$W$127,MATCH($B21,'PLHIV Forecast'!$B$8:$B$127,0),MATCH(T$7,'PLHIV Forecast'!$C$7:$W$7,0))&lt;&gt;0),
INDEX('PLHIV Forecast'!$C$8:$W$127,MATCH($B21,'PLHIV Forecast'!$B$8:$B$127,0),MATCH(T$7,'PLHIV Forecast'!$C$7:$W$7,0)),
S21+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IF(T$7&lt;=Baseline_Year,
INDEX('Number on ART'!$H$10:$AB$249,MATCH($B21&amp;"Adults",'Number on ART'!$F$10:$F$249,0),MATCH(T$7,'Number on ART'!$H$9:$AB$9,0)),
IF(AND(S21+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Forecast'!$B$8:$B$127,0),MATCH(T$7,'PLHIV Forecast'!$C$7:$W$7,0)),
INDEX('PLHIV Forecast'!$C$8:$W$127,MATCH($B21,'PLHIV Forecast'!$B$8:$B$127,0),MATCH(T$7,'PLHIV Forecast'!$C$7:$W$7,0))&lt;&gt;0),
INDEX('PLHIV Forecast'!$C$8:$W$127,MATCH($B21,'PLHIV Forecast'!$B$8:$B$127,0),MATCH(T$7,'PLHIV Forecast'!$C$7:$W$7,0)),
S21+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328414.66666666657</v>
      </c>
      <c r="U21" s="84">
        <f>IF(IF(U$7&lt;=Baseline_Year,
INDEX('Number on ART'!$H$10:$AB$249,MATCH($B21&amp;"Adults",'Number on ART'!$F$10:$F$249,0),MATCH(U$7,'Number on ART'!$H$9:$AB$9,0)),
IF(AND(T21+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Forecast'!$B$8:$B$127,0),MATCH(U$7,'PLHIV Forecast'!$C$7:$W$7,0)),
INDEX('PLHIV Forecast'!$C$8:$W$127,MATCH($B21,'PLHIV Forecast'!$B$8:$B$127,0),MATCH(U$7,'PLHIV Forecast'!$C$7:$W$7,0))&lt;&gt;0),
INDEX('PLHIV Forecast'!$C$8:$W$127,MATCH($B21,'PLHIV Forecast'!$B$8:$B$127,0),MATCH(U$7,'PLHIV Forecast'!$C$7:$W$7,0)),
T21+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IF(U$7&lt;=Baseline_Year,
INDEX('Number on ART'!$H$10:$AB$249,MATCH($B21&amp;"Adults",'Number on ART'!$F$10:$F$249,0),MATCH(U$7,'Number on ART'!$H$9:$AB$9,0)),
IF(AND(T21+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Forecast'!$B$8:$B$127,0),MATCH(U$7,'PLHIV Forecast'!$C$7:$W$7,0)),
INDEX('PLHIV Forecast'!$C$8:$W$127,MATCH($B21,'PLHIV Forecast'!$B$8:$B$127,0),MATCH(U$7,'PLHIV Forecast'!$C$7:$W$7,0))&lt;&gt;0),
INDEX('PLHIV Forecast'!$C$8:$W$127,MATCH($B21,'PLHIV Forecast'!$B$8:$B$127,0),MATCH(U$7,'PLHIV Forecast'!$C$7:$W$7,0)),
T21+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330754.99999999988</v>
      </c>
      <c r="V21" s="84">
        <f>IF(IF(V$7&lt;=Baseline_Year,
INDEX('Number on ART'!$H$10:$AB$249,MATCH($B21&amp;"Adults",'Number on ART'!$F$10:$F$249,0),MATCH(V$7,'Number on ART'!$H$9:$AB$9,0)),
IF(AND(U21+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Forecast'!$B$8:$B$127,0),MATCH(V$7,'PLHIV Forecast'!$C$7:$W$7,0)),
INDEX('PLHIV Forecast'!$C$8:$W$127,MATCH($B21,'PLHIV Forecast'!$B$8:$B$127,0),MATCH(V$7,'PLHIV Forecast'!$C$7:$W$7,0))&lt;&gt;0),
INDEX('PLHIV Forecast'!$C$8:$W$127,MATCH($B21,'PLHIV Forecast'!$B$8:$B$127,0),MATCH(V$7,'PLHIV Forecast'!$C$7:$W$7,0)),
U21+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IF(V$7&lt;=Baseline_Year,
INDEX('Number on ART'!$H$10:$AB$249,MATCH($B21&amp;"Adults",'Number on ART'!$F$10:$F$249,0),MATCH(V$7,'Number on ART'!$H$9:$AB$9,0)),
IF(AND(U21+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Forecast'!$B$8:$B$127,0),MATCH(V$7,'PLHIV Forecast'!$C$7:$W$7,0)),
INDEX('PLHIV Forecast'!$C$8:$W$127,MATCH($B21,'PLHIV Forecast'!$B$8:$B$127,0),MATCH(V$7,'PLHIV Forecast'!$C$7:$W$7,0))&lt;&gt;0),
INDEX('PLHIV Forecast'!$C$8:$W$127,MATCH($B21,'PLHIV Forecast'!$B$8:$B$127,0),MATCH(V$7,'PLHIV Forecast'!$C$7:$W$7,0)),
U21+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333095.3333333332</v>
      </c>
      <c r="W21" s="84">
        <f>IF(IF(W$7&lt;=Baseline_Year,
INDEX('Number on ART'!$H$10:$AB$249,MATCH($B21&amp;"Adults",'Number on ART'!$F$10:$F$249,0),MATCH(W$7,'Number on ART'!$H$9:$AB$9,0)),
IF(AND(V21+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Forecast'!$B$8:$B$127,0),MATCH(W$7,'PLHIV Forecast'!$C$7:$W$7,0)),
INDEX('PLHIV Forecast'!$C$8:$W$127,MATCH($B21,'PLHIV Forecast'!$B$8:$B$127,0),MATCH(W$7,'PLHIV Forecast'!$C$7:$W$7,0))&lt;&gt;0),
INDEX('PLHIV Forecast'!$C$8:$W$127,MATCH($B21,'PLHIV Forecast'!$B$8:$B$127,0),MATCH(W$7,'PLHIV Forecast'!$C$7:$W$7,0)),
V21+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)))&lt;0,
0,
IF(W$7&lt;=Baseline_Year,
INDEX('Number on ART'!$H$10:$AB$249,MATCH($B21&amp;"Adults",'Number on ART'!$F$10:$F$249,0),MATCH(W$7,'Number on ART'!$H$9:$AB$9,0)),
IF(AND(V21+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)&gt;INDEX('PLHIV Forecast'!$C$8:$W$127,MATCH($B21,'PLHIV Forecast'!$B$8:$B$127,0),MATCH(W$7,'PLHIV Forecast'!$C$7:$W$7,0)),
INDEX('PLHIV Forecast'!$C$8:$W$127,MATCH($B21,'PLHIV Forecast'!$B$8:$B$127,0),MATCH(W$7,'PLHIV Forecast'!$C$7:$W$7,0))&lt;&gt;0),
INDEX('PLHIV Forecast'!$C$8:$W$127,MATCH($B21,'PLHIV Forecast'!$B$8:$B$127,0),MATCH(W$7,'PLHIV Forecast'!$C$7:$W$7,0)),
V21+
AVERAGE((INDEX($C$8:$W$127,MATCH($B21,$B$8:$B$127),MATCH(Baseline_Year,$C$7:$W$7,))-INDEX($C$8:$W$127,MATCH($B21,$B$8:$B$127),MATCH(Baseline_Year-1,$C$7:$W$7,))),
(INDEX($C$8:$W$127,MATCH($B21,$B$8:$B$127),MATCH(Baseline_Year-1,$C$7:$W$7,))-INDEX($C$8:$W$127,MATCH($B21,$B$8:$B$127),MATCH(Baseline_Year-2,$C$7:$W$7,))),
(INDEX($C$8:$W$127,MATCH($B21,$B$8:$B$127),MATCH(Baseline_Year-2,$C$7:$W$7,))-INDEX($C$8:$W$127,MATCH($B21,$B$8:$B$127),MATCH(Baseline_Year-3,$C$7:$W$7,)))
))))</f>
        <v>335435.66666666651</v>
      </c>
      <c r="X21" s="9" t="str">
        <f>IF(SUM(C21:W21)&lt;&gt;0,
IF(P21='PLHIV Forecast'!P21,"# adults on ART capped by total PLHIV starting 2023",
IF(Q21='PLHIV Forecast'!Q21,"# adults on ART capped by total PLHIV starting 2024",
IF(R21='PLHIV Forecast'!R21,"# adults on ART capped by total PLHIV starting 2025",
IF(S21='PLHIV Forecast'!S21,"# adults on ART capped by total PLHIV starting 2026",
IF(T21='PLHIV Forecast'!T21,"# adults on ART capped by total PLHIV starting 2027",
IF(U21='PLHIV Forecast'!U21,"# adults on ART capped by total PLHIV starting 2028",
IF(V21='PLHIV Forecast'!V21,"# adults on ART capped by total PLHIV starting 2029",
IF(W21='PLHIV Forecast'!W21,"# adults on ART capped by total PLHIV starting 2030",
"")))))))),"")</f>
        <v/>
      </c>
      <c r="Z21" s="8"/>
      <c r="AB21" s="8"/>
    </row>
    <row r="22" spans="2:28" x14ac:dyDescent="0.35">
      <c r="B22" s="18" t="str">
        <f>Countries!B18</f>
        <v>Brazil</v>
      </c>
      <c r="C22" s="47">
        <f>IF(C$7&lt;='Algorithms &amp; Assumptions'!$C$3,INDEX('Number on ART'!$H$10:$AB$249,MATCH($B22&amp;"Adults",'Number on ART'!$F$10:$F$249,0),MATCH(C$7,'Number on ART'!$H$9:$AB$9,0)),"Error")</f>
        <v>0</v>
      </c>
      <c r="D22" s="47">
        <f>IF(D$7&lt;='Algorithms &amp; Assumptions'!$C$3,INDEX('Number on ART'!$H$10:$AB$249,MATCH($B22&amp;"Adults",'Number on ART'!$F$10:$F$249,0),MATCH(D$7,'Number on ART'!$H$9:$AB$9,0)),"Error")</f>
        <v>0</v>
      </c>
      <c r="E22" s="47">
        <f>IF(E$7&lt;='Algorithms &amp; Assumptions'!$C$3,INDEX('Number on ART'!$H$10:$AB$249,MATCH($B22&amp;"Adults",'Number on ART'!$F$10:$F$249,0),MATCH(E$7,'Number on ART'!$H$9:$AB$9,0)),"Error")</f>
        <v>0</v>
      </c>
      <c r="F22" s="47">
        <f>IF(F$7&lt;='Algorithms &amp; Assumptions'!$C$3,INDEX('Number on ART'!$H$10:$AB$249,MATCH($B22&amp;"Adults",'Number on ART'!$F$10:$F$249,0),MATCH(F$7,'Number on ART'!$H$9:$AB$9,0)),"Error")</f>
        <v>0</v>
      </c>
      <c r="G22" s="84">
        <f>IF(IF(G$7&lt;=Baseline_Year,
INDEX('Number on ART'!$H$10:$AB$249,MATCH($B22&amp;"Adults",'Number on ART'!$F$10:$F$249,0),MATCH(G$7,'Number on ART'!$H$9:$AB$9,0)),
IF(AND(F22+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Forecast'!$B$8:$B$127,0),MATCH(G$7,'PLHIV Forecast'!$C$7:$W$7,0)),
INDEX('PLHIV Forecast'!$C$8:$W$127,MATCH($B22,'PLHIV Forecast'!$B$8:$B$127,0),MATCH(G$7,'PLHIV Forecast'!$C$7:$W$7,0))&lt;&gt;0),
INDEX('PLHIV Forecast'!$C$8:$W$127,MATCH($B22,'PLHIV Forecast'!$B$8:$B$127,0),MATCH(G$7,'PLHIV Forecast'!$C$7:$W$7,0)),
F22+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IF(G$7&lt;=Baseline_Year,
INDEX('Number on ART'!$H$10:$AB$249,MATCH($B22&amp;"Adults",'Number on ART'!$F$10:$F$249,0),MATCH(G$7,'Number on ART'!$H$9:$AB$9,0)),
IF(AND(F22+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Forecast'!$B$8:$B$127,0),MATCH(G$7,'PLHIV Forecast'!$C$7:$W$7,0)),
INDEX('PLHIV Forecast'!$C$8:$W$127,MATCH($B22,'PLHIV Forecast'!$B$8:$B$127,0),MATCH(G$7,'PLHIV Forecast'!$C$7:$W$7,0))&lt;&gt;0),
INDEX('PLHIV Forecast'!$C$8:$W$127,MATCH($B22,'PLHIV Forecast'!$B$8:$B$127,0),MATCH(G$7,'PLHIV Forecast'!$C$7:$W$7,0)),
F22+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H22" s="84">
        <f>IF(IF(H$7&lt;=Baseline_Year,
INDEX('Number on ART'!$H$10:$AB$249,MATCH($B22&amp;"Adults",'Number on ART'!$F$10:$F$249,0),MATCH(H$7,'Number on ART'!$H$9:$AB$9,0)),
IF(AND(G22+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Forecast'!$B$8:$B$127,0),MATCH(H$7,'PLHIV Forecast'!$C$7:$W$7,0)),
INDEX('PLHIV Forecast'!$C$8:$W$127,MATCH($B22,'PLHIV Forecast'!$B$8:$B$127,0),MATCH(H$7,'PLHIV Forecast'!$C$7:$W$7,0))&lt;&gt;0),
INDEX('PLHIV Forecast'!$C$8:$W$127,MATCH($B22,'PLHIV Forecast'!$B$8:$B$127,0),MATCH(H$7,'PLHIV Forecast'!$C$7:$W$7,0)),
G22+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IF(H$7&lt;=Baseline_Year,
INDEX('Number on ART'!$H$10:$AB$249,MATCH($B22&amp;"Adults",'Number on ART'!$F$10:$F$249,0),MATCH(H$7,'Number on ART'!$H$9:$AB$9,0)),
IF(AND(G22+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Forecast'!$B$8:$B$127,0),MATCH(H$7,'PLHIV Forecast'!$C$7:$W$7,0)),
INDEX('PLHIV Forecast'!$C$8:$W$127,MATCH($B22,'PLHIV Forecast'!$B$8:$B$127,0),MATCH(H$7,'PLHIV Forecast'!$C$7:$W$7,0))&lt;&gt;0),
INDEX('PLHIV Forecast'!$C$8:$W$127,MATCH($B22,'PLHIV Forecast'!$B$8:$B$127,0),MATCH(H$7,'PLHIV Forecast'!$C$7:$W$7,0)),
G22+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I22" s="84">
        <f>IF(IF(I$7&lt;=Baseline_Year,
INDEX('Number on ART'!$H$10:$AB$249,MATCH($B22&amp;"Adults",'Number on ART'!$F$10:$F$249,0),MATCH(I$7,'Number on ART'!$H$9:$AB$9,0)),
IF(AND(H22+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Forecast'!$B$8:$B$127,0),MATCH(I$7,'PLHIV Forecast'!$C$7:$W$7,0)),
INDEX('PLHIV Forecast'!$C$8:$W$127,MATCH($B22,'PLHIV Forecast'!$B$8:$B$127,0),MATCH(I$7,'PLHIV Forecast'!$C$7:$W$7,0))&lt;&gt;0),
INDEX('PLHIV Forecast'!$C$8:$W$127,MATCH($B22,'PLHIV Forecast'!$B$8:$B$127,0),MATCH(I$7,'PLHIV Forecast'!$C$7:$W$7,0)),
H22+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IF(I$7&lt;=Baseline_Year,
INDEX('Number on ART'!$H$10:$AB$249,MATCH($B22&amp;"Adults",'Number on ART'!$F$10:$F$249,0),MATCH(I$7,'Number on ART'!$H$9:$AB$9,0)),
IF(AND(H22+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Forecast'!$B$8:$B$127,0),MATCH(I$7,'PLHIV Forecast'!$C$7:$W$7,0)),
INDEX('PLHIV Forecast'!$C$8:$W$127,MATCH($B22,'PLHIV Forecast'!$B$8:$B$127,0),MATCH(I$7,'PLHIV Forecast'!$C$7:$W$7,0))&lt;&gt;0),
INDEX('PLHIV Forecast'!$C$8:$W$127,MATCH($B22,'PLHIV Forecast'!$B$8:$B$127,0),MATCH(I$7,'PLHIV Forecast'!$C$7:$W$7,0)),
H22+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J22" s="84">
        <f>IF(IF(J$7&lt;=Baseline_Year,
INDEX('Number on ART'!$H$10:$AB$249,MATCH($B22&amp;"Adults",'Number on ART'!$F$10:$F$249,0),MATCH(J$7,'Number on ART'!$H$9:$AB$9,0)),
IF(AND(I22+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Forecast'!$B$8:$B$127,0),MATCH(J$7,'PLHIV Forecast'!$C$7:$W$7,0)),
INDEX('PLHIV Forecast'!$C$8:$W$127,MATCH($B22,'PLHIV Forecast'!$B$8:$B$127,0),MATCH(J$7,'PLHIV Forecast'!$C$7:$W$7,0))&lt;&gt;0),
INDEX('PLHIV Forecast'!$C$8:$W$127,MATCH($B22,'PLHIV Forecast'!$B$8:$B$127,0),MATCH(J$7,'PLHIV Forecast'!$C$7:$W$7,0)),
I22+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IF(J$7&lt;=Baseline_Year,
INDEX('Number on ART'!$H$10:$AB$249,MATCH($B22&amp;"Adults",'Number on ART'!$F$10:$F$249,0),MATCH(J$7,'Number on ART'!$H$9:$AB$9,0)),
IF(AND(I22+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Forecast'!$B$8:$B$127,0),MATCH(J$7,'PLHIV Forecast'!$C$7:$W$7,0)),
INDEX('PLHIV Forecast'!$C$8:$W$127,MATCH($B22,'PLHIV Forecast'!$B$8:$B$127,0),MATCH(J$7,'PLHIV Forecast'!$C$7:$W$7,0))&lt;&gt;0),
INDEX('PLHIV Forecast'!$C$8:$W$127,MATCH($B22,'PLHIV Forecast'!$B$8:$B$127,0),MATCH(J$7,'PLHIV Forecast'!$C$7:$W$7,0)),
I22+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K22" s="84">
        <f>IF(IF(K$7&lt;=Baseline_Year,
INDEX('Number on ART'!$H$10:$AB$249,MATCH($B22&amp;"Adults",'Number on ART'!$F$10:$F$249,0),MATCH(K$7,'Number on ART'!$H$9:$AB$9,0)),
IF(AND(J22+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Forecast'!$B$8:$B$127,0),MATCH(K$7,'PLHIV Forecast'!$C$7:$W$7,0)),
INDEX('PLHIV Forecast'!$C$8:$W$127,MATCH($B22,'PLHIV Forecast'!$B$8:$B$127,0),MATCH(K$7,'PLHIV Forecast'!$C$7:$W$7,0))&lt;&gt;0),
INDEX('PLHIV Forecast'!$C$8:$W$127,MATCH($B22,'PLHIV Forecast'!$B$8:$B$127,0),MATCH(K$7,'PLHIV Forecast'!$C$7:$W$7,0)),
J22+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IF(K$7&lt;=Baseline_Year,
INDEX('Number on ART'!$H$10:$AB$249,MATCH($B22&amp;"Adults",'Number on ART'!$F$10:$F$249,0),MATCH(K$7,'Number on ART'!$H$9:$AB$9,0)),
IF(AND(J22+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Forecast'!$B$8:$B$127,0),MATCH(K$7,'PLHIV Forecast'!$C$7:$W$7,0)),
INDEX('PLHIV Forecast'!$C$8:$W$127,MATCH($B22,'PLHIV Forecast'!$B$8:$B$127,0),MATCH(K$7,'PLHIV Forecast'!$C$7:$W$7,0))&lt;&gt;0),
INDEX('PLHIV Forecast'!$C$8:$W$127,MATCH($B22,'PLHIV Forecast'!$B$8:$B$127,0),MATCH(K$7,'PLHIV Forecast'!$C$7:$W$7,0)),
J22+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L22" s="84">
        <f>IF(IF(L$7&lt;=Baseline_Year,
INDEX('Number on ART'!$H$10:$AB$249,MATCH($B22&amp;"Adults",'Number on ART'!$F$10:$F$249,0),MATCH(L$7,'Number on ART'!$H$9:$AB$9,0)),
IF(AND(K22+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Forecast'!$B$8:$B$127,0),MATCH(L$7,'PLHIV Forecast'!$C$7:$W$7,0)),
INDEX('PLHIV Forecast'!$C$8:$W$127,MATCH($B22,'PLHIV Forecast'!$B$8:$B$127,0),MATCH(L$7,'PLHIV Forecast'!$C$7:$W$7,0))&lt;&gt;0),
INDEX('PLHIV Forecast'!$C$8:$W$127,MATCH($B22,'PLHIV Forecast'!$B$8:$B$127,0),MATCH(L$7,'PLHIV Forecast'!$C$7:$W$7,0)),
K22+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IF(L$7&lt;=Baseline_Year,
INDEX('Number on ART'!$H$10:$AB$249,MATCH($B22&amp;"Adults",'Number on ART'!$F$10:$F$249,0),MATCH(L$7,'Number on ART'!$H$9:$AB$9,0)),
IF(AND(K22+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Forecast'!$B$8:$B$127,0),MATCH(L$7,'PLHIV Forecast'!$C$7:$W$7,0)),
INDEX('PLHIV Forecast'!$C$8:$W$127,MATCH($B22,'PLHIV Forecast'!$B$8:$B$127,0),MATCH(L$7,'PLHIV Forecast'!$C$7:$W$7,0))&lt;&gt;0),
INDEX('PLHIV Forecast'!$C$8:$W$127,MATCH($B22,'PLHIV Forecast'!$B$8:$B$127,0),MATCH(L$7,'PLHIV Forecast'!$C$7:$W$7,0)),
K22+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M22" s="84">
        <f>IF(IF(M$7&lt;=Baseline_Year,
INDEX('Number on ART'!$H$10:$AB$249,MATCH($B22&amp;"Adults",'Number on ART'!$F$10:$F$249,0),MATCH(M$7,'Number on ART'!$H$9:$AB$9,0)),
IF(AND(L22+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Forecast'!$B$8:$B$127,0),MATCH(M$7,'PLHIV Forecast'!$C$7:$W$7,0)),
INDEX('PLHIV Forecast'!$C$8:$W$127,MATCH($B22,'PLHIV Forecast'!$B$8:$B$127,0),MATCH(M$7,'PLHIV Forecast'!$C$7:$W$7,0))&lt;&gt;0),
INDEX('PLHIV Forecast'!$C$8:$W$127,MATCH($B22,'PLHIV Forecast'!$B$8:$B$127,0),MATCH(M$7,'PLHIV Forecast'!$C$7:$W$7,0)),
L22+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IF(M$7&lt;=Baseline_Year,
INDEX('Number on ART'!$H$10:$AB$249,MATCH($B22&amp;"Adults",'Number on ART'!$F$10:$F$249,0),MATCH(M$7,'Number on ART'!$H$9:$AB$9,0)),
IF(AND(L22+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Forecast'!$B$8:$B$127,0),MATCH(M$7,'PLHIV Forecast'!$C$7:$W$7,0)),
INDEX('PLHIV Forecast'!$C$8:$W$127,MATCH($B22,'PLHIV Forecast'!$B$8:$B$127,0),MATCH(M$7,'PLHIV Forecast'!$C$7:$W$7,0))&lt;&gt;0),
INDEX('PLHIV Forecast'!$C$8:$W$127,MATCH($B22,'PLHIV Forecast'!$B$8:$B$127,0),MATCH(M$7,'PLHIV Forecast'!$C$7:$W$7,0)),
L22+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N22" s="84">
        <f>IF(IF(N$7&lt;=Baseline_Year,
INDEX('Number on ART'!$H$10:$AB$249,MATCH($B22&amp;"Adults",'Number on ART'!$F$10:$F$249,0),MATCH(N$7,'Number on ART'!$H$9:$AB$9,0)),
IF(AND(M22+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Forecast'!$B$8:$B$127,0),MATCH(N$7,'PLHIV Forecast'!$C$7:$W$7,0)),
INDEX('PLHIV Forecast'!$C$8:$W$127,MATCH($B22,'PLHIV Forecast'!$B$8:$B$127,0),MATCH(N$7,'PLHIV Forecast'!$C$7:$W$7,0))&lt;&gt;0),
INDEX('PLHIV Forecast'!$C$8:$W$127,MATCH($B22,'PLHIV Forecast'!$B$8:$B$127,0),MATCH(N$7,'PLHIV Forecast'!$C$7:$W$7,0)),
M22+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IF(N$7&lt;=Baseline_Year,
INDEX('Number on ART'!$H$10:$AB$249,MATCH($B22&amp;"Adults",'Number on ART'!$F$10:$F$249,0),MATCH(N$7,'Number on ART'!$H$9:$AB$9,0)),
IF(AND(M22+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Forecast'!$B$8:$B$127,0),MATCH(N$7,'PLHIV Forecast'!$C$7:$W$7,0)),
INDEX('PLHIV Forecast'!$C$8:$W$127,MATCH($B22,'PLHIV Forecast'!$B$8:$B$127,0),MATCH(N$7,'PLHIV Forecast'!$C$7:$W$7,0))&lt;&gt;0),
INDEX('PLHIV Forecast'!$C$8:$W$127,MATCH($B22,'PLHIV Forecast'!$B$8:$B$127,0),MATCH(N$7,'PLHIV Forecast'!$C$7:$W$7,0)),
M22+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O22" s="84">
        <f>IF(IF(O$7&lt;=Baseline_Year,
INDEX('Number on ART'!$H$10:$AB$249,MATCH($B22&amp;"Adults",'Number on ART'!$F$10:$F$249,0),MATCH(O$7,'Number on ART'!$H$9:$AB$9,0)),
IF(AND(N22+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Forecast'!$B$8:$B$127,0),MATCH(O$7,'PLHIV Forecast'!$C$7:$W$7,0)),
INDEX('PLHIV Forecast'!$C$8:$W$127,MATCH($B22,'PLHIV Forecast'!$B$8:$B$127,0),MATCH(O$7,'PLHIV Forecast'!$C$7:$W$7,0))&lt;&gt;0),
INDEX('PLHIV Forecast'!$C$8:$W$127,MATCH($B22,'PLHIV Forecast'!$B$8:$B$127,0),MATCH(O$7,'PLHIV Forecast'!$C$7:$W$7,0)),
N22+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IF(O$7&lt;=Baseline_Year,
INDEX('Number on ART'!$H$10:$AB$249,MATCH($B22&amp;"Adults",'Number on ART'!$F$10:$F$249,0),MATCH(O$7,'Number on ART'!$H$9:$AB$9,0)),
IF(AND(N22+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Forecast'!$B$8:$B$127,0),MATCH(O$7,'PLHIV Forecast'!$C$7:$W$7,0)),
INDEX('PLHIV Forecast'!$C$8:$W$127,MATCH($B22,'PLHIV Forecast'!$B$8:$B$127,0),MATCH(O$7,'PLHIV Forecast'!$C$7:$W$7,0))&lt;&gt;0),
INDEX('PLHIV Forecast'!$C$8:$W$127,MATCH($B22,'PLHIV Forecast'!$B$8:$B$127,0),MATCH(O$7,'PLHIV Forecast'!$C$7:$W$7,0)),
N22+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P22" s="84">
        <f>IF(IF(P$7&lt;=Baseline_Year,
INDEX('Number on ART'!$H$10:$AB$249,MATCH($B22&amp;"Adults",'Number on ART'!$F$10:$F$249,0),MATCH(P$7,'Number on ART'!$H$9:$AB$9,0)),
IF(AND(O22+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Forecast'!$B$8:$B$127,0),MATCH(P$7,'PLHIV Forecast'!$C$7:$W$7,0)),
INDEX('PLHIV Forecast'!$C$8:$W$127,MATCH($B22,'PLHIV Forecast'!$B$8:$B$127,0),MATCH(P$7,'PLHIV Forecast'!$C$7:$W$7,0))&lt;&gt;0),
INDEX('PLHIV Forecast'!$C$8:$W$127,MATCH($B22,'PLHIV Forecast'!$B$8:$B$127,0),MATCH(P$7,'PLHIV Forecast'!$C$7:$W$7,0)),
O22+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IF(P$7&lt;=Baseline_Year,
INDEX('Number on ART'!$H$10:$AB$249,MATCH($B22&amp;"Adults",'Number on ART'!$F$10:$F$249,0),MATCH(P$7,'Number on ART'!$H$9:$AB$9,0)),
IF(AND(O22+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Forecast'!$B$8:$B$127,0),MATCH(P$7,'PLHIV Forecast'!$C$7:$W$7,0)),
INDEX('PLHIV Forecast'!$C$8:$W$127,MATCH($B22,'PLHIV Forecast'!$B$8:$B$127,0),MATCH(P$7,'PLHIV Forecast'!$C$7:$W$7,0))&lt;&gt;0),
INDEX('PLHIV Forecast'!$C$8:$W$127,MATCH($B22,'PLHIV Forecast'!$B$8:$B$127,0),MATCH(P$7,'PLHIV Forecast'!$C$7:$W$7,0)),
O22+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Q22" s="84">
        <f>IF(IF(Q$7&lt;=Baseline_Year,
INDEX('Number on ART'!$H$10:$AB$249,MATCH($B22&amp;"Adults",'Number on ART'!$F$10:$F$249,0),MATCH(Q$7,'Number on ART'!$H$9:$AB$9,0)),
IF(AND(P22+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Forecast'!$B$8:$B$127,0),MATCH(Q$7,'PLHIV Forecast'!$C$7:$W$7,0)),
INDEX('PLHIV Forecast'!$C$8:$W$127,MATCH($B22,'PLHIV Forecast'!$B$8:$B$127,0),MATCH(Q$7,'PLHIV Forecast'!$C$7:$W$7,0))&lt;&gt;0),
INDEX('PLHIV Forecast'!$C$8:$W$127,MATCH($B22,'PLHIV Forecast'!$B$8:$B$127,0),MATCH(Q$7,'PLHIV Forecast'!$C$7:$W$7,0)),
P22+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IF(Q$7&lt;=Baseline_Year,
INDEX('Number on ART'!$H$10:$AB$249,MATCH($B22&amp;"Adults",'Number on ART'!$F$10:$F$249,0),MATCH(Q$7,'Number on ART'!$H$9:$AB$9,0)),
IF(AND(P22+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Forecast'!$B$8:$B$127,0),MATCH(Q$7,'PLHIV Forecast'!$C$7:$W$7,0)),
INDEX('PLHIV Forecast'!$C$8:$W$127,MATCH($B22,'PLHIV Forecast'!$B$8:$B$127,0),MATCH(Q$7,'PLHIV Forecast'!$C$7:$W$7,0))&lt;&gt;0),
INDEX('PLHIV Forecast'!$C$8:$W$127,MATCH($B22,'PLHIV Forecast'!$B$8:$B$127,0),MATCH(Q$7,'PLHIV Forecast'!$C$7:$W$7,0)),
P22+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R22" s="84">
        <f>IF(IF(R$7&lt;=Baseline_Year,
INDEX('Number on ART'!$H$10:$AB$249,MATCH($B22&amp;"Adults",'Number on ART'!$F$10:$F$249,0),MATCH(R$7,'Number on ART'!$H$9:$AB$9,0)),
IF(AND(Q22+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Forecast'!$B$8:$B$127,0),MATCH(R$7,'PLHIV Forecast'!$C$7:$W$7,0)),
INDEX('PLHIV Forecast'!$C$8:$W$127,MATCH($B22,'PLHIV Forecast'!$B$8:$B$127,0),MATCH(R$7,'PLHIV Forecast'!$C$7:$W$7,0))&lt;&gt;0),
INDEX('PLHIV Forecast'!$C$8:$W$127,MATCH($B22,'PLHIV Forecast'!$B$8:$B$127,0),MATCH(R$7,'PLHIV Forecast'!$C$7:$W$7,0)),
Q22+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IF(R$7&lt;=Baseline_Year,
INDEX('Number on ART'!$H$10:$AB$249,MATCH($B22&amp;"Adults",'Number on ART'!$F$10:$F$249,0),MATCH(R$7,'Number on ART'!$H$9:$AB$9,0)),
IF(AND(Q22+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Forecast'!$B$8:$B$127,0),MATCH(R$7,'PLHIV Forecast'!$C$7:$W$7,0)),
INDEX('PLHIV Forecast'!$C$8:$W$127,MATCH($B22,'PLHIV Forecast'!$B$8:$B$127,0),MATCH(R$7,'PLHIV Forecast'!$C$7:$W$7,0))&lt;&gt;0),
INDEX('PLHIV Forecast'!$C$8:$W$127,MATCH($B22,'PLHIV Forecast'!$B$8:$B$127,0),MATCH(R$7,'PLHIV Forecast'!$C$7:$W$7,0)),
Q22+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S22" s="84">
        <f>IF(IF(S$7&lt;=Baseline_Year,
INDEX('Number on ART'!$H$10:$AB$249,MATCH($B22&amp;"Adults",'Number on ART'!$F$10:$F$249,0),MATCH(S$7,'Number on ART'!$H$9:$AB$9,0)),
IF(AND(R22+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Forecast'!$B$8:$B$127,0),MATCH(S$7,'PLHIV Forecast'!$C$7:$W$7,0)),
INDEX('PLHIV Forecast'!$C$8:$W$127,MATCH($B22,'PLHIV Forecast'!$B$8:$B$127,0),MATCH(S$7,'PLHIV Forecast'!$C$7:$W$7,0))&lt;&gt;0),
INDEX('PLHIV Forecast'!$C$8:$W$127,MATCH($B22,'PLHIV Forecast'!$B$8:$B$127,0),MATCH(S$7,'PLHIV Forecast'!$C$7:$W$7,0)),
R22+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IF(S$7&lt;=Baseline_Year,
INDEX('Number on ART'!$H$10:$AB$249,MATCH($B22&amp;"Adults",'Number on ART'!$F$10:$F$249,0),MATCH(S$7,'Number on ART'!$H$9:$AB$9,0)),
IF(AND(R22+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Forecast'!$B$8:$B$127,0),MATCH(S$7,'PLHIV Forecast'!$C$7:$W$7,0)),
INDEX('PLHIV Forecast'!$C$8:$W$127,MATCH($B22,'PLHIV Forecast'!$B$8:$B$127,0),MATCH(S$7,'PLHIV Forecast'!$C$7:$W$7,0))&lt;&gt;0),
INDEX('PLHIV Forecast'!$C$8:$W$127,MATCH($B22,'PLHIV Forecast'!$B$8:$B$127,0),MATCH(S$7,'PLHIV Forecast'!$C$7:$W$7,0)),
R22+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T22" s="84">
        <f>IF(IF(T$7&lt;=Baseline_Year,
INDEX('Number on ART'!$H$10:$AB$249,MATCH($B22&amp;"Adults",'Number on ART'!$F$10:$F$249,0),MATCH(T$7,'Number on ART'!$H$9:$AB$9,0)),
IF(AND(S22+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Forecast'!$B$8:$B$127,0),MATCH(T$7,'PLHIV Forecast'!$C$7:$W$7,0)),
INDEX('PLHIV Forecast'!$C$8:$W$127,MATCH($B22,'PLHIV Forecast'!$B$8:$B$127,0),MATCH(T$7,'PLHIV Forecast'!$C$7:$W$7,0))&lt;&gt;0),
INDEX('PLHIV Forecast'!$C$8:$W$127,MATCH($B22,'PLHIV Forecast'!$B$8:$B$127,0),MATCH(T$7,'PLHIV Forecast'!$C$7:$W$7,0)),
S22+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IF(T$7&lt;=Baseline_Year,
INDEX('Number on ART'!$H$10:$AB$249,MATCH($B22&amp;"Adults",'Number on ART'!$F$10:$F$249,0),MATCH(T$7,'Number on ART'!$H$9:$AB$9,0)),
IF(AND(S22+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Forecast'!$B$8:$B$127,0),MATCH(T$7,'PLHIV Forecast'!$C$7:$W$7,0)),
INDEX('PLHIV Forecast'!$C$8:$W$127,MATCH($B22,'PLHIV Forecast'!$B$8:$B$127,0),MATCH(T$7,'PLHIV Forecast'!$C$7:$W$7,0))&lt;&gt;0),
INDEX('PLHIV Forecast'!$C$8:$W$127,MATCH($B22,'PLHIV Forecast'!$B$8:$B$127,0),MATCH(T$7,'PLHIV Forecast'!$C$7:$W$7,0)),
S22+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U22" s="84">
        <f>IF(IF(U$7&lt;=Baseline_Year,
INDEX('Number on ART'!$H$10:$AB$249,MATCH($B22&amp;"Adults",'Number on ART'!$F$10:$F$249,0),MATCH(U$7,'Number on ART'!$H$9:$AB$9,0)),
IF(AND(T22+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Forecast'!$B$8:$B$127,0),MATCH(U$7,'PLHIV Forecast'!$C$7:$W$7,0)),
INDEX('PLHIV Forecast'!$C$8:$W$127,MATCH($B22,'PLHIV Forecast'!$B$8:$B$127,0),MATCH(U$7,'PLHIV Forecast'!$C$7:$W$7,0))&lt;&gt;0),
INDEX('PLHIV Forecast'!$C$8:$W$127,MATCH($B22,'PLHIV Forecast'!$B$8:$B$127,0),MATCH(U$7,'PLHIV Forecast'!$C$7:$W$7,0)),
T22+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IF(U$7&lt;=Baseline_Year,
INDEX('Number on ART'!$H$10:$AB$249,MATCH($B22&amp;"Adults",'Number on ART'!$F$10:$F$249,0),MATCH(U$7,'Number on ART'!$H$9:$AB$9,0)),
IF(AND(T22+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Forecast'!$B$8:$B$127,0),MATCH(U$7,'PLHIV Forecast'!$C$7:$W$7,0)),
INDEX('PLHIV Forecast'!$C$8:$W$127,MATCH($B22,'PLHIV Forecast'!$B$8:$B$127,0),MATCH(U$7,'PLHIV Forecast'!$C$7:$W$7,0))&lt;&gt;0),
INDEX('PLHIV Forecast'!$C$8:$W$127,MATCH($B22,'PLHIV Forecast'!$B$8:$B$127,0),MATCH(U$7,'PLHIV Forecast'!$C$7:$W$7,0)),
T22+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V22" s="84">
        <f>IF(IF(V$7&lt;=Baseline_Year,
INDEX('Number on ART'!$H$10:$AB$249,MATCH($B22&amp;"Adults",'Number on ART'!$F$10:$F$249,0),MATCH(V$7,'Number on ART'!$H$9:$AB$9,0)),
IF(AND(U22+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Forecast'!$B$8:$B$127,0),MATCH(V$7,'PLHIV Forecast'!$C$7:$W$7,0)),
INDEX('PLHIV Forecast'!$C$8:$W$127,MATCH($B22,'PLHIV Forecast'!$B$8:$B$127,0),MATCH(V$7,'PLHIV Forecast'!$C$7:$W$7,0))&lt;&gt;0),
INDEX('PLHIV Forecast'!$C$8:$W$127,MATCH($B22,'PLHIV Forecast'!$B$8:$B$127,0),MATCH(V$7,'PLHIV Forecast'!$C$7:$W$7,0)),
U22+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IF(V$7&lt;=Baseline_Year,
INDEX('Number on ART'!$H$10:$AB$249,MATCH($B22&amp;"Adults",'Number on ART'!$F$10:$F$249,0),MATCH(V$7,'Number on ART'!$H$9:$AB$9,0)),
IF(AND(U22+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Forecast'!$B$8:$B$127,0),MATCH(V$7,'PLHIV Forecast'!$C$7:$W$7,0)),
INDEX('PLHIV Forecast'!$C$8:$W$127,MATCH($B22,'PLHIV Forecast'!$B$8:$B$127,0),MATCH(V$7,'PLHIV Forecast'!$C$7:$W$7,0))&lt;&gt;0),
INDEX('PLHIV Forecast'!$C$8:$W$127,MATCH($B22,'PLHIV Forecast'!$B$8:$B$127,0),MATCH(V$7,'PLHIV Forecast'!$C$7:$W$7,0)),
U22+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W22" s="84">
        <f>IF(IF(W$7&lt;=Baseline_Year,
INDEX('Number on ART'!$H$10:$AB$249,MATCH($B22&amp;"Adults",'Number on ART'!$F$10:$F$249,0),MATCH(W$7,'Number on ART'!$H$9:$AB$9,0)),
IF(AND(V22+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Forecast'!$B$8:$B$127,0),MATCH(W$7,'PLHIV Forecast'!$C$7:$W$7,0)),
INDEX('PLHIV Forecast'!$C$8:$W$127,MATCH($B22,'PLHIV Forecast'!$B$8:$B$127,0),MATCH(W$7,'PLHIV Forecast'!$C$7:$W$7,0))&lt;&gt;0),
INDEX('PLHIV Forecast'!$C$8:$W$127,MATCH($B22,'PLHIV Forecast'!$B$8:$B$127,0),MATCH(W$7,'PLHIV Forecast'!$C$7:$W$7,0)),
V22+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)))&lt;0,
0,
IF(W$7&lt;=Baseline_Year,
INDEX('Number on ART'!$H$10:$AB$249,MATCH($B22&amp;"Adults",'Number on ART'!$F$10:$F$249,0),MATCH(W$7,'Number on ART'!$H$9:$AB$9,0)),
IF(AND(V22+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)&gt;INDEX('PLHIV Forecast'!$C$8:$W$127,MATCH($B22,'PLHIV Forecast'!$B$8:$B$127,0),MATCH(W$7,'PLHIV Forecast'!$C$7:$W$7,0)),
INDEX('PLHIV Forecast'!$C$8:$W$127,MATCH($B22,'PLHIV Forecast'!$B$8:$B$127,0),MATCH(W$7,'PLHIV Forecast'!$C$7:$W$7,0))&lt;&gt;0),
INDEX('PLHIV Forecast'!$C$8:$W$127,MATCH($B22,'PLHIV Forecast'!$B$8:$B$127,0),MATCH(W$7,'PLHIV Forecast'!$C$7:$W$7,0)),
V22+
AVERAGE((INDEX($C$8:$W$127,MATCH($B22,$B$8:$B$127),MATCH(Baseline_Year,$C$7:$W$7,))-INDEX($C$8:$W$127,MATCH($B22,$B$8:$B$127),MATCH(Baseline_Year-1,$C$7:$W$7,))),
(INDEX($C$8:$W$127,MATCH($B22,$B$8:$B$127),MATCH(Baseline_Year-1,$C$7:$W$7,))-INDEX($C$8:$W$127,MATCH($B22,$B$8:$B$127),MATCH(Baseline_Year-2,$C$7:$W$7,))),
(INDEX($C$8:$W$127,MATCH($B22,$B$8:$B$127),MATCH(Baseline_Year-2,$C$7:$W$7,))-INDEX($C$8:$W$127,MATCH($B22,$B$8:$B$127),MATCH(Baseline_Year-3,$C$7:$W$7,)))
))))</f>
        <v>0</v>
      </c>
      <c r="X22" s="9" t="str">
        <f>IF(SUM(C22:W22)&lt;&gt;0,
IF(P22='PLHIV Forecast'!P22,"# adults on ART capped by total PLHIV starting 2023",
IF(Q22='PLHIV Forecast'!Q22,"# adults on ART capped by total PLHIV starting 2024",
IF(R22='PLHIV Forecast'!R22,"# adults on ART capped by total PLHIV starting 2025",
IF(S22='PLHIV Forecast'!S22,"# adults on ART capped by total PLHIV starting 2026",
IF(T22='PLHIV Forecast'!T22,"# adults on ART capped by total PLHIV starting 2027",
IF(U22='PLHIV Forecast'!U22,"# adults on ART capped by total PLHIV starting 2028",
IF(V22='PLHIV Forecast'!V22,"# adults on ART capped by total PLHIV starting 2029",
IF(W22='PLHIV Forecast'!W22,"# adults on ART capped by total PLHIV starting 2030",
"")))))))),"")</f>
        <v/>
      </c>
      <c r="Z22" s="8"/>
      <c r="AB22" s="8"/>
    </row>
    <row r="23" spans="2:28" x14ac:dyDescent="0.35">
      <c r="B23" s="18" t="str">
        <f>Countries!B19</f>
        <v>Bulgaria</v>
      </c>
      <c r="C23" s="47">
        <f>IF(C$7&lt;='Algorithms &amp; Assumptions'!$C$3,INDEX('Number on ART'!$H$10:$AB$249,MATCH($B23&amp;"Adults",'Number on ART'!$F$10:$F$249,0),MATCH(C$7,'Number on ART'!$H$9:$AB$9,0)),"Error")</f>
        <v>383</v>
      </c>
      <c r="D23" s="47">
        <f>IF(D$7&lt;='Algorithms &amp; Assumptions'!$C$3,INDEX('Number on ART'!$H$10:$AB$249,MATCH($B23&amp;"Adults",'Number on ART'!$F$10:$F$249,0),MATCH(D$7,'Number on ART'!$H$9:$AB$9,0)),"Error")</f>
        <v>452</v>
      </c>
      <c r="E23" s="47">
        <f>IF(E$7&lt;='Algorithms &amp; Assumptions'!$C$3,INDEX('Number on ART'!$H$10:$AB$249,MATCH($B23&amp;"Adults",'Number on ART'!$F$10:$F$249,0),MATCH(E$7,'Number on ART'!$H$9:$AB$9,0)),"Error")</f>
        <v>539</v>
      </c>
      <c r="F23" s="47">
        <f>IF(F$7&lt;='Algorithms &amp; Assumptions'!$C$3,INDEX('Number on ART'!$H$10:$AB$249,MATCH($B23&amp;"Adults",'Number on ART'!$F$10:$F$249,0),MATCH(F$7,'Number on ART'!$H$9:$AB$9,0)),"Error")</f>
        <v>626</v>
      </c>
      <c r="G23" s="84">
        <f>IF(IF(G$7&lt;=Baseline_Year,
INDEX('Number on ART'!$H$10:$AB$249,MATCH($B23&amp;"Adults",'Number on ART'!$F$10:$F$249,0),MATCH(G$7,'Number on ART'!$H$9:$AB$9,0)),
IF(AND(F23+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Forecast'!$B$8:$B$127,0),MATCH(G$7,'PLHIV Forecast'!$C$7:$W$7,0)),
INDEX('PLHIV Forecast'!$C$8:$W$127,MATCH($B23,'PLHIV Forecast'!$B$8:$B$127,0),MATCH(G$7,'PLHIV Forecast'!$C$7:$W$7,0))&lt;&gt;0),
INDEX('PLHIV Forecast'!$C$8:$W$127,MATCH($B23,'PLHIV Forecast'!$B$8:$B$127,0),MATCH(G$7,'PLHIV Forecast'!$C$7:$W$7,0)),
F23+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IF(G$7&lt;=Baseline_Year,
INDEX('Number on ART'!$H$10:$AB$249,MATCH($B23&amp;"Adults",'Number on ART'!$F$10:$F$249,0),MATCH(G$7,'Number on ART'!$H$9:$AB$9,0)),
IF(AND(F23+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Forecast'!$B$8:$B$127,0),MATCH(G$7,'PLHIV Forecast'!$C$7:$W$7,0)),
INDEX('PLHIV Forecast'!$C$8:$W$127,MATCH($B23,'PLHIV Forecast'!$B$8:$B$127,0),MATCH(G$7,'PLHIV Forecast'!$C$7:$W$7,0))&lt;&gt;0),
INDEX('PLHIV Forecast'!$C$8:$W$127,MATCH($B23,'PLHIV Forecast'!$B$8:$B$127,0),MATCH(G$7,'PLHIV Forecast'!$C$7:$W$7,0)),
F23+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712</v>
      </c>
      <c r="H23" s="84">
        <f>IF(IF(H$7&lt;=Baseline_Year,
INDEX('Number on ART'!$H$10:$AB$249,MATCH($B23&amp;"Adults",'Number on ART'!$F$10:$F$249,0),MATCH(H$7,'Number on ART'!$H$9:$AB$9,0)),
IF(AND(G23+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Forecast'!$B$8:$B$127,0),MATCH(H$7,'PLHIV Forecast'!$C$7:$W$7,0)),
INDEX('PLHIV Forecast'!$C$8:$W$127,MATCH($B23,'PLHIV Forecast'!$B$8:$B$127,0),MATCH(H$7,'PLHIV Forecast'!$C$7:$W$7,0))&lt;&gt;0),
INDEX('PLHIV Forecast'!$C$8:$W$127,MATCH($B23,'PLHIV Forecast'!$B$8:$B$127,0),MATCH(H$7,'PLHIV Forecast'!$C$7:$W$7,0)),
G23+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IF(H$7&lt;=Baseline_Year,
INDEX('Number on ART'!$H$10:$AB$249,MATCH($B23&amp;"Adults",'Number on ART'!$F$10:$F$249,0),MATCH(H$7,'Number on ART'!$H$9:$AB$9,0)),
IF(AND(G23+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Forecast'!$B$8:$B$127,0),MATCH(H$7,'PLHIV Forecast'!$C$7:$W$7,0)),
INDEX('PLHIV Forecast'!$C$8:$W$127,MATCH($B23,'PLHIV Forecast'!$B$8:$B$127,0),MATCH(H$7,'PLHIV Forecast'!$C$7:$W$7,0))&lt;&gt;0),
INDEX('PLHIV Forecast'!$C$8:$W$127,MATCH($B23,'PLHIV Forecast'!$B$8:$B$127,0),MATCH(H$7,'PLHIV Forecast'!$C$7:$W$7,0)),
G23+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824</v>
      </c>
      <c r="I23" s="84">
        <f>IF(IF(I$7&lt;=Baseline_Year,
INDEX('Number on ART'!$H$10:$AB$249,MATCH($B23&amp;"Adults",'Number on ART'!$F$10:$F$249,0),MATCH(I$7,'Number on ART'!$H$9:$AB$9,0)),
IF(AND(H23+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Forecast'!$B$8:$B$127,0),MATCH(I$7,'PLHIV Forecast'!$C$7:$W$7,0)),
INDEX('PLHIV Forecast'!$C$8:$W$127,MATCH($B23,'PLHIV Forecast'!$B$8:$B$127,0),MATCH(I$7,'PLHIV Forecast'!$C$7:$W$7,0))&lt;&gt;0),
INDEX('PLHIV Forecast'!$C$8:$W$127,MATCH($B23,'PLHIV Forecast'!$B$8:$B$127,0),MATCH(I$7,'PLHIV Forecast'!$C$7:$W$7,0)),
H23+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IF(I$7&lt;=Baseline_Year,
INDEX('Number on ART'!$H$10:$AB$249,MATCH($B23&amp;"Adults",'Number on ART'!$F$10:$F$249,0),MATCH(I$7,'Number on ART'!$H$9:$AB$9,0)),
IF(AND(H23+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Forecast'!$B$8:$B$127,0),MATCH(I$7,'PLHIV Forecast'!$C$7:$W$7,0)),
INDEX('PLHIV Forecast'!$C$8:$W$127,MATCH($B23,'PLHIV Forecast'!$B$8:$B$127,0),MATCH(I$7,'PLHIV Forecast'!$C$7:$W$7,0))&lt;&gt;0),
INDEX('PLHIV Forecast'!$C$8:$W$127,MATCH($B23,'PLHIV Forecast'!$B$8:$B$127,0),MATCH(I$7,'PLHIV Forecast'!$C$7:$W$7,0)),
H23+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977</v>
      </c>
      <c r="J23" s="84">
        <f>IF(IF(J$7&lt;=Baseline_Year,
INDEX('Number on ART'!$H$10:$AB$249,MATCH($B23&amp;"Adults",'Number on ART'!$F$10:$F$249,0),MATCH(J$7,'Number on ART'!$H$9:$AB$9,0)),
IF(AND(I23+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Forecast'!$B$8:$B$127,0),MATCH(J$7,'PLHIV Forecast'!$C$7:$W$7,0)),
INDEX('PLHIV Forecast'!$C$8:$W$127,MATCH($B23,'PLHIV Forecast'!$B$8:$B$127,0),MATCH(J$7,'PLHIV Forecast'!$C$7:$W$7,0))&lt;&gt;0),
INDEX('PLHIV Forecast'!$C$8:$W$127,MATCH($B23,'PLHIV Forecast'!$B$8:$B$127,0),MATCH(J$7,'PLHIV Forecast'!$C$7:$W$7,0)),
I23+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IF(J$7&lt;=Baseline_Year,
INDEX('Number on ART'!$H$10:$AB$249,MATCH($B23&amp;"Adults",'Number on ART'!$F$10:$F$249,0),MATCH(J$7,'Number on ART'!$H$9:$AB$9,0)),
IF(AND(I23+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Forecast'!$B$8:$B$127,0),MATCH(J$7,'PLHIV Forecast'!$C$7:$W$7,0)),
INDEX('PLHIV Forecast'!$C$8:$W$127,MATCH($B23,'PLHIV Forecast'!$B$8:$B$127,0),MATCH(J$7,'PLHIV Forecast'!$C$7:$W$7,0))&lt;&gt;0),
INDEX('PLHIV Forecast'!$C$8:$W$127,MATCH($B23,'PLHIV Forecast'!$B$8:$B$127,0),MATCH(J$7,'PLHIV Forecast'!$C$7:$W$7,0)),
I23+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1198</v>
      </c>
      <c r="K23" s="84">
        <f>IF(IF(K$7&lt;=Baseline_Year,
INDEX('Number on ART'!$H$10:$AB$249,MATCH($B23&amp;"Adults",'Number on ART'!$F$10:$F$249,0),MATCH(K$7,'Number on ART'!$H$9:$AB$9,0)),
IF(AND(J23+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Forecast'!$B$8:$B$127,0),MATCH(K$7,'PLHIV Forecast'!$C$7:$W$7,0)),
INDEX('PLHIV Forecast'!$C$8:$W$127,MATCH($B23,'PLHIV Forecast'!$B$8:$B$127,0),MATCH(K$7,'PLHIV Forecast'!$C$7:$W$7,0))&lt;&gt;0),
INDEX('PLHIV Forecast'!$C$8:$W$127,MATCH($B23,'PLHIV Forecast'!$B$8:$B$127,0),MATCH(K$7,'PLHIV Forecast'!$C$7:$W$7,0)),
J23+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IF(K$7&lt;=Baseline_Year,
INDEX('Number on ART'!$H$10:$AB$249,MATCH($B23&amp;"Adults",'Number on ART'!$F$10:$F$249,0),MATCH(K$7,'Number on ART'!$H$9:$AB$9,0)),
IF(AND(J23+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Forecast'!$B$8:$B$127,0),MATCH(K$7,'PLHIV Forecast'!$C$7:$W$7,0)),
INDEX('PLHIV Forecast'!$C$8:$W$127,MATCH($B23,'PLHIV Forecast'!$B$8:$B$127,0),MATCH(K$7,'PLHIV Forecast'!$C$7:$W$7,0))&lt;&gt;0),
INDEX('PLHIV Forecast'!$C$8:$W$127,MATCH($B23,'PLHIV Forecast'!$B$8:$B$127,0),MATCH(K$7,'PLHIV Forecast'!$C$7:$W$7,0)),
J23+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1445</v>
      </c>
      <c r="L23" s="84">
        <f>IF(IF(L$7&lt;=Baseline_Year,
INDEX('Number on ART'!$H$10:$AB$249,MATCH($B23&amp;"Adults",'Number on ART'!$F$10:$F$249,0),MATCH(L$7,'Number on ART'!$H$9:$AB$9,0)),
IF(AND(K23+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Forecast'!$B$8:$B$127,0),MATCH(L$7,'PLHIV Forecast'!$C$7:$W$7,0)),
INDEX('PLHIV Forecast'!$C$8:$W$127,MATCH($B23,'PLHIV Forecast'!$B$8:$B$127,0),MATCH(L$7,'PLHIV Forecast'!$C$7:$W$7,0))&lt;&gt;0),
INDEX('PLHIV Forecast'!$C$8:$W$127,MATCH($B23,'PLHIV Forecast'!$B$8:$B$127,0),MATCH(L$7,'PLHIV Forecast'!$C$7:$W$7,0)),
K23+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IF(L$7&lt;=Baseline_Year,
INDEX('Number on ART'!$H$10:$AB$249,MATCH($B23&amp;"Adults",'Number on ART'!$F$10:$F$249,0),MATCH(L$7,'Number on ART'!$H$9:$AB$9,0)),
IF(AND(K23+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Forecast'!$B$8:$B$127,0),MATCH(L$7,'PLHIV Forecast'!$C$7:$W$7,0)),
INDEX('PLHIV Forecast'!$C$8:$W$127,MATCH($B23,'PLHIV Forecast'!$B$8:$B$127,0),MATCH(L$7,'PLHIV Forecast'!$C$7:$W$7,0))&lt;&gt;0),
INDEX('PLHIV Forecast'!$C$8:$W$127,MATCH($B23,'PLHIV Forecast'!$B$8:$B$127,0),MATCH(L$7,'PLHIV Forecast'!$C$7:$W$7,0)),
K23+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1649</v>
      </c>
      <c r="M23" s="84">
        <f>IF(IF(M$7&lt;=Baseline_Year,
INDEX('Number on ART'!$H$10:$AB$249,MATCH($B23&amp;"Adults",'Number on ART'!$F$10:$F$249,0),MATCH(M$7,'Number on ART'!$H$9:$AB$9,0)),
IF(AND(L23+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Forecast'!$B$8:$B$127,0),MATCH(M$7,'PLHIV Forecast'!$C$7:$W$7,0)),
INDEX('PLHIV Forecast'!$C$8:$W$127,MATCH($B23,'PLHIV Forecast'!$B$8:$B$127,0),MATCH(M$7,'PLHIV Forecast'!$C$7:$W$7,0))&lt;&gt;0),
INDEX('PLHIV Forecast'!$C$8:$W$127,MATCH($B23,'PLHIV Forecast'!$B$8:$B$127,0),MATCH(M$7,'PLHIV Forecast'!$C$7:$W$7,0)),
L23+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IF(M$7&lt;=Baseline_Year,
INDEX('Number on ART'!$H$10:$AB$249,MATCH($B23&amp;"Adults",'Number on ART'!$F$10:$F$249,0),MATCH(M$7,'Number on ART'!$H$9:$AB$9,0)),
IF(AND(L23+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Forecast'!$B$8:$B$127,0),MATCH(M$7,'PLHIV Forecast'!$C$7:$W$7,0)),
INDEX('PLHIV Forecast'!$C$8:$W$127,MATCH($B23,'PLHIV Forecast'!$B$8:$B$127,0),MATCH(M$7,'PLHIV Forecast'!$C$7:$W$7,0))&lt;&gt;0),
INDEX('PLHIV Forecast'!$C$8:$W$127,MATCH($B23,'PLHIV Forecast'!$B$8:$B$127,0),MATCH(M$7,'PLHIV Forecast'!$C$7:$W$7,0)),
L23+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1781</v>
      </c>
      <c r="N23" s="84">
        <f>IF(IF(N$7&lt;=Baseline_Year,
INDEX('Number on ART'!$H$10:$AB$249,MATCH($B23&amp;"Adults",'Number on ART'!$F$10:$F$249,0),MATCH(N$7,'Number on ART'!$H$9:$AB$9,0)),
IF(AND(M23+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Forecast'!$B$8:$B$127,0),MATCH(N$7,'PLHIV Forecast'!$C$7:$W$7,0)),
INDEX('PLHIV Forecast'!$C$8:$W$127,MATCH($B23,'PLHIV Forecast'!$B$8:$B$127,0),MATCH(N$7,'PLHIV Forecast'!$C$7:$W$7,0))&lt;&gt;0),
INDEX('PLHIV Forecast'!$C$8:$W$127,MATCH($B23,'PLHIV Forecast'!$B$8:$B$127,0),MATCH(N$7,'PLHIV Forecast'!$C$7:$W$7,0)),
M23+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IF(N$7&lt;=Baseline_Year,
INDEX('Number on ART'!$H$10:$AB$249,MATCH($B23&amp;"Adults",'Number on ART'!$F$10:$F$249,0),MATCH(N$7,'Number on ART'!$H$9:$AB$9,0)),
IF(AND(M23+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Forecast'!$B$8:$B$127,0),MATCH(N$7,'PLHIV Forecast'!$C$7:$W$7,0)),
INDEX('PLHIV Forecast'!$C$8:$W$127,MATCH($B23,'PLHIV Forecast'!$B$8:$B$127,0),MATCH(N$7,'PLHIV Forecast'!$C$7:$W$7,0))&lt;&gt;0),
INDEX('PLHIV Forecast'!$C$8:$W$127,MATCH($B23,'PLHIV Forecast'!$B$8:$B$127,0),MATCH(N$7,'PLHIV Forecast'!$C$7:$W$7,0)),
M23+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1921</v>
      </c>
      <c r="O23" s="84">
        <f>IF(IF(O$7&lt;=Baseline_Year,
INDEX('Number on ART'!$H$10:$AB$249,MATCH($B23&amp;"Adults",'Number on ART'!$F$10:$F$249,0),MATCH(O$7,'Number on ART'!$H$9:$AB$9,0)),
IF(AND(N23+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Forecast'!$B$8:$B$127,0),MATCH(O$7,'PLHIV Forecast'!$C$7:$W$7,0)),
INDEX('PLHIV Forecast'!$C$8:$W$127,MATCH($B23,'PLHIV Forecast'!$B$8:$B$127,0),MATCH(O$7,'PLHIV Forecast'!$C$7:$W$7,0))&lt;&gt;0),
INDEX('PLHIV Forecast'!$C$8:$W$127,MATCH($B23,'PLHIV Forecast'!$B$8:$B$127,0),MATCH(O$7,'PLHIV Forecast'!$C$7:$W$7,0)),
N23+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IF(O$7&lt;=Baseline_Year,
INDEX('Number on ART'!$H$10:$AB$249,MATCH($B23&amp;"Adults",'Number on ART'!$F$10:$F$249,0),MATCH(O$7,'Number on ART'!$H$9:$AB$9,0)),
IF(AND(N23+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Forecast'!$B$8:$B$127,0),MATCH(O$7,'PLHIV Forecast'!$C$7:$W$7,0)),
INDEX('PLHIV Forecast'!$C$8:$W$127,MATCH($B23,'PLHIV Forecast'!$B$8:$B$127,0),MATCH(O$7,'PLHIV Forecast'!$C$7:$W$7,0))&lt;&gt;0),
INDEX('PLHIV Forecast'!$C$8:$W$127,MATCH($B23,'PLHIV Forecast'!$B$8:$B$127,0),MATCH(O$7,'PLHIV Forecast'!$C$7:$W$7,0)),
N23+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2158</v>
      </c>
      <c r="P23" s="84">
        <f>IF(IF(P$7&lt;=Baseline_Year,
INDEX('Number on ART'!$H$10:$AB$249,MATCH($B23&amp;"Adults",'Number on ART'!$F$10:$F$249,0),MATCH(P$7,'Number on ART'!$H$9:$AB$9,0)),
IF(AND(O23+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Forecast'!$B$8:$B$127,0),MATCH(P$7,'PLHIV Forecast'!$C$7:$W$7,0)),
INDEX('PLHIV Forecast'!$C$8:$W$127,MATCH($B23,'PLHIV Forecast'!$B$8:$B$127,0),MATCH(P$7,'PLHIV Forecast'!$C$7:$W$7,0))&lt;&gt;0),
INDEX('PLHIV Forecast'!$C$8:$W$127,MATCH($B23,'PLHIV Forecast'!$B$8:$B$127,0),MATCH(P$7,'PLHIV Forecast'!$C$7:$W$7,0)),
O23+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IF(P$7&lt;=Baseline_Year,
INDEX('Number on ART'!$H$10:$AB$249,MATCH($B23&amp;"Adults",'Number on ART'!$F$10:$F$249,0),MATCH(P$7,'Number on ART'!$H$9:$AB$9,0)),
IF(AND(O23+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Forecast'!$B$8:$B$127,0),MATCH(P$7,'PLHIV Forecast'!$C$7:$W$7,0)),
INDEX('PLHIV Forecast'!$C$8:$W$127,MATCH($B23,'PLHIV Forecast'!$B$8:$B$127,0),MATCH(P$7,'PLHIV Forecast'!$C$7:$W$7,0))&lt;&gt;0),
INDEX('PLHIV Forecast'!$C$8:$W$127,MATCH($B23,'PLHIV Forecast'!$B$8:$B$127,0),MATCH(P$7,'PLHIV Forecast'!$C$7:$W$7,0)),
O23+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2327.6666666666665</v>
      </c>
      <c r="Q23" s="84">
        <f>IF(IF(Q$7&lt;=Baseline_Year,
INDEX('Number on ART'!$H$10:$AB$249,MATCH($B23&amp;"Adults",'Number on ART'!$F$10:$F$249,0),MATCH(Q$7,'Number on ART'!$H$9:$AB$9,0)),
IF(AND(P23+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Forecast'!$B$8:$B$127,0),MATCH(Q$7,'PLHIV Forecast'!$C$7:$W$7,0)),
INDEX('PLHIV Forecast'!$C$8:$W$127,MATCH($B23,'PLHIV Forecast'!$B$8:$B$127,0),MATCH(Q$7,'PLHIV Forecast'!$C$7:$W$7,0))&lt;&gt;0),
INDEX('PLHIV Forecast'!$C$8:$W$127,MATCH($B23,'PLHIV Forecast'!$B$8:$B$127,0),MATCH(Q$7,'PLHIV Forecast'!$C$7:$W$7,0)),
P23+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IF(Q$7&lt;=Baseline_Year,
INDEX('Number on ART'!$H$10:$AB$249,MATCH($B23&amp;"Adults",'Number on ART'!$F$10:$F$249,0),MATCH(Q$7,'Number on ART'!$H$9:$AB$9,0)),
IF(AND(P23+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Forecast'!$B$8:$B$127,0),MATCH(Q$7,'PLHIV Forecast'!$C$7:$W$7,0)),
INDEX('PLHIV Forecast'!$C$8:$W$127,MATCH($B23,'PLHIV Forecast'!$B$8:$B$127,0),MATCH(Q$7,'PLHIV Forecast'!$C$7:$W$7,0))&lt;&gt;0),
INDEX('PLHIV Forecast'!$C$8:$W$127,MATCH($B23,'PLHIV Forecast'!$B$8:$B$127,0),MATCH(Q$7,'PLHIV Forecast'!$C$7:$W$7,0)),
P23+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2497.333333333333</v>
      </c>
      <c r="R23" s="84">
        <f>IF(IF(R$7&lt;=Baseline_Year,
INDEX('Number on ART'!$H$10:$AB$249,MATCH($B23&amp;"Adults",'Number on ART'!$F$10:$F$249,0),MATCH(R$7,'Number on ART'!$H$9:$AB$9,0)),
IF(AND(Q23+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Forecast'!$B$8:$B$127,0),MATCH(R$7,'PLHIV Forecast'!$C$7:$W$7,0)),
INDEX('PLHIV Forecast'!$C$8:$W$127,MATCH($B23,'PLHIV Forecast'!$B$8:$B$127,0),MATCH(R$7,'PLHIV Forecast'!$C$7:$W$7,0))&lt;&gt;0),
INDEX('PLHIV Forecast'!$C$8:$W$127,MATCH($B23,'PLHIV Forecast'!$B$8:$B$127,0),MATCH(R$7,'PLHIV Forecast'!$C$7:$W$7,0)),
Q23+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IF(R$7&lt;=Baseline_Year,
INDEX('Number on ART'!$H$10:$AB$249,MATCH($B23&amp;"Adults",'Number on ART'!$F$10:$F$249,0),MATCH(R$7,'Number on ART'!$H$9:$AB$9,0)),
IF(AND(Q23+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Forecast'!$B$8:$B$127,0),MATCH(R$7,'PLHIV Forecast'!$C$7:$W$7,0)),
INDEX('PLHIV Forecast'!$C$8:$W$127,MATCH($B23,'PLHIV Forecast'!$B$8:$B$127,0),MATCH(R$7,'PLHIV Forecast'!$C$7:$W$7,0))&lt;&gt;0),
INDEX('PLHIV Forecast'!$C$8:$W$127,MATCH($B23,'PLHIV Forecast'!$B$8:$B$127,0),MATCH(R$7,'PLHIV Forecast'!$C$7:$W$7,0)),
Q23+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2666.9999999999995</v>
      </c>
      <c r="S23" s="84">
        <f>IF(IF(S$7&lt;=Baseline_Year,
INDEX('Number on ART'!$H$10:$AB$249,MATCH($B23&amp;"Adults",'Number on ART'!$F$10:$F$249,0),MATCH(S$7,'Number on ART'!$H$9:$AB$9,0)),
IF(AND(R23+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Forecast'!$B$8:$B$127,0),MATCH(S$7,'PLHIV Forecast'!$C$7:$W$7,0)),
INDEX('PLHIV Forecast'!$C$8:$W$127,MATCH($B23,'PLHIV Forecast'!$B$8:$B$127,0),MATCH(S$7,'PLHIV Forecast'!$C$7:$W$7,0))&lt;&gt;0),
INDEX('PLHIV Forecast'!$C$8:$W$127,MATCH($B23,'PLHIV Forecast'!$B$8:$B$127,0),MATCH(S$7,'PLHIV Forecast'!$C$7:$W$7,0)),
R23+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IF(S$7&lt;=Baseline_Year,
INDEX('Number on ART'!$H$10:$AB$249,MATCH($B23&amp;"Adults",'Number on ART'!$F$10:$F$249,0),MATCH(S$7,'Number on ART'!$H$9:$AB$9,0)),
IF(AND(R23+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Forecast'!$B$8:$B$127,0),MATCH(S$7,'PLHIV Forecast'!$C$7:$W$7,0)),
INDEX('PLHIV Forecast'!$C$8:$W$127,MATCH($B23,'PLHIV Forecast'!$B$8:$B$127,0),MATCH(S$7,'PLHIV Forecast'!$C$7:$W$7,0))&lt;&gt;0),
INDEX('PLHIV Forecast'!$C$8:$W$127,MATCH($B23,'PLHIV Forecast'!$B$8:$B$127,0),MATCH(S$7,'PLHIV Forecast'!$C$7:$W$7,0)),
R23+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2836.6666666666661</v>
      </c>
      <c r="T23" s="84">
        <f>IF(IF(T$7&lt;=Baseline_Year,
INDEX('Number on ART'!$H$10:$AB$249,MATCH($B23&amp;"Adults",'Number on ART'!$F$10:$F$249,0),MATCH(T$7,'Number on ART'!$H$9:$AB$9,0)),
IF(AND(S23+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Forecast'!$B$8:$B$127,0),MATCH(T$7,'PLHIV Forecast'!$C$7:$W$7,0)),
INDEX('PLHIV Forecast'!$C$8:$W$127,MATCH($B23,'PLHIV Forecast'!$B$8:$B$127,0),MATCH(T$7,'PLHIV Forecast'!$C$7:$W$7,0))&lt;&gt;0),
INDEX('PLHIV Forecast'!$C$8:$W$127,MATCH($B23,'PLHIV Forecast'!$B$8:$B$127,0),MATCH(T$7,'PLHIV Forecast'!$C$7:$W$7,0)),
S23+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IF(T$7&lt;=Baseline_Year,
INDEX('Number on ART'!$H$10:$AB$249,MATCH($B23&amp;"Adults",'Number on ART'!$F$10:$F$249,0),MATCH(T$7,'Number on ART'!$H$9:$AB$9,0)),
IF(AND(S23+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Forecast'!$B$8:$B$127,0),MATCH(T$7,'PLHIV Forecast'!$C$7:$W$7,0)),
INDEX('PLHIV Forecast'!$C$8:$W$127,MATCH($B23,'PLHIV Forecast'!$B$8:$B$127,0),MATCH(T$7,'PLHIV Forecast'!$C$7:$W$7,0))&lt;&gt;0),
INDEX('PLHIV Forecast'!$C$8:$W$127,MATCH($B23,'PLHIV Forecast'!$B$8:$B$127,0),MATCH(T$7,'PLHIV Forecast'!$C$7:$W$7,0)),
S23+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3006.3333333333326</v>
      </c>
      <c r="U23" s="84">
        <f>IF(IF(U$7&lt;=Baseline_Year,
INDEX('Number on ART'!$H$10:$AB$249,MATCH($B23&amp;"Adults",'Number on ART'!$F$10:$F$249,0),MATCH(U$7,'Number on ART'!$H$9:$AB$9,0)),
IF(AND(T23+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Forecast'!$B$8:$B$127,0),MATCH(U$7,'PLHIV Forecast'!$C$7:$W$7,0)),
INDEX('PLHIV Forecast'!$C$8:$W$127,MATCH($B23,'PLHIV Forecast'!$B$8:$B$127,0),MATCH(U$7,'PLHIV Forecast'!$C$7:$W$7,0))&lt;&gt;0),
INDEX('PLHIV Forecast'!$C$8:$W$127,MATCH($B23,'PLHIV Forecast'!$B$8:$B$127,0),MATCH(U$7,'PLHIV Forecast'!$C$7:$W$7,0)),
T23+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IF(U$7&lt;=Baseline_Year,
INDEX('Number on ART'!$H$10:$AB$249,MATCH($B23&amp;"Adults",'Number on ART'!$F$10:$F$249,0),MATCH(U$7,'Number on ART'!$H$9:$AB$9,0)),
IF(AND(T23+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Forecast'!$B$8:$B$127,0),MATCH(U$7,'PLHIV Forecast'!$C$7:$W$7,0)),
INDEX('PLHIV Forecast'!$C$8:$W$127,MATCH($B23,'PLHIV Forecast'!$B$8:$B$127,0),MATCH(U$7,'PLHIV Forecast'!$C$7:$W$7,0))&lt;&gt;0),
INDEX('PLHIV Forecast'!$C$8:$W$127,MATCH($B23,'PLHIV Forecast'!$B$8:$B$127,0),MATCH(U$7,'PLHIV Forecast'!$C$7:$W$7,0)),
T23+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3175.9999999999991</v>
      </c>
      <c r="V23" s="84">
        <f>IF(IF(V$7&lt;=Baseline_Year,
INDEX('Number on ART'!$H$10:$AB$249,MATCH($B23&amp;"Adults",'Number on ART'!$F$10:$F$249,0),MATCH(V$7,'Number on ART'!$H$9:$AB$9,0)),
IF(AND(U23+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Forecast'!$B$8:$B$127,0),MATCH(V$7,'PLHIV Forecast'!$C$7:$W$7,0)),
INDEX('PLHIV Forecast'!$C$8:$W$127,MATCH($B23,'PLHIV Forecast'!$B$8:$B$127,0),MATCH(V$7,'PLHIV Forecast'!$C$7:$W$7,0))&lt;&gt;0),
INDEX('PLHIV Forecast'!$C$8:$W$127,MATCH($B23,'PLHIV Forecast'!$B$8:$B$127,0),MATCH(V$7,'PLHIV Forecast'!$C$7:$W$7,0)),
U23+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IF(V$7&lt;=Baseline_Year,
INDEX('Number on ART'!$H$10:$AB$249,MATCH($B23&amp;"Adults",'Number on ART'!$F$10:$F$249,0),MATCH(V$7,'Number on ART'!$H$9:$AB$9,0)),
IF(AND(U23+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Forecast'!$B$8:$B$127,0),MATCH(V$7,'PLHIV Forecast'!$C$7:$W$7,0)),
INDEX('PLHIV Forecast'!$C$8:$W$127,MATCH($B23,'PLHIV Forecast'!$B$8:$B$127,0),MATCH(V$7,'PLHIV Forecast'!$C$7:$W$7,0))&lt;&gt;0),
INDEX('PLHIV Forecast'!$C$8:$W$127,MATCH($B23,'PLHIV Forecast'!$B$8:$B$127,0),MATCH(V$7,'PLHIV Forecast'!$C$7:$W$7,0)),
U23+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3345.6666666666656</v>
      </c>
      <c r="W23" s="84">
        <f>IF(IF(W$7&lt;=Baseline_Year,
INDEX('Number on ART'!$H$10:$AB$249,MATCH($B23&amp;"Adults",'Number on ART'!$F$10:$F$249,0),MATCH(W$7,'Number on ART'!$H$9:$AB$9,0)),
IF(AND(V23+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Forecast'!$B$8:$B$127,0),MATCH(W$7,'PLHIV Forecast'!$C$7:$W$7,0)),
INDEX('PLHIV Forecast'!$C$8:$W$127,MATCH($B23,'PLHIV Forecast'!$B$8:$B$127,0),MATCH(W$7,'PLHIV Forecast'!$C$7:$W$7,0))&lt;&gt;0),
INDEX('PLHIV Forecast'!$C$8:$W$127,MATCH($B23,'PLHIV Forecast'!$B$8:$B$127,0),MATCH(W$7,'PLHIV Forecast'!$C$7:$W$7,0)),
V23+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)))&lt;0,
0,
IF(W$7&lt;=Baseline_Year,
INDEX('Number on ART'!$H$10:$AB$249,MATCH($B23&amp;"Adults",'Number on ART'!$F$10:$F$249,0),MATCH(W$7,'Number on ART'!$H$9:$AB$9,0)),
IF(AND(V23+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)&gt;INDEX('PLHIV Forecast'!$C$8:$W$127,MATCH($B23,'PLHIV Forecast'!$B$8:$B$127,0),MATCH(W$7,'PLHIV Forecast'!$C$7:$W$7,0)),
INDEX('PLHIV Forecast'!$C$8:$W$127,MATCH($B23,'PLHIV Forecast'!$B$8:$B$127,0),MATCH(W$7,'PLHIV Forecast'!$C$7:$W$7,0))&lt;&gt;0),
INDEX('PLHIV Forecast'!$C$8:$W$127,MATCH($B23,'PLHIV Forecast'!$B$8:$B$127,0),MATCH(W$7,'PLHIV Forecast'!$C$7:$W$7,0)),
V23+
AVERAGE((INDEX($C$8:$W$127,MATCH($B23,$B$8:$B$127),MATCH(Baseline_Year,$C$7:$W$7,))-INDEX($C$8:$W$127,MATCH($B23,$B$8:$B$127),MATCH(Baseline_Year-1,$C$7:$W$7,))),
(INDEX($C$8:$W$127,MATCH($B23,$B$8:$B$127),MATCH(Baseline_Year-1,$C$7:$W$7,))-INDEX($C$8:$W$127,MATCH($B23,$B$8:$B$127),MATCH(Baseline_Year-2,$C$7:$W$7,))),
(INDEX($C$8:$W$127,MATCH($B23,$B$8:$B$127),MATCH(Baseline_Year-2,$C$7:$W$7,))-INDEX($C$8:$W$127,MATCH($B23,$B$8:$B$127),MATCH(Baseline_Year-3,$C$7:$W$7,)))
))))</f>
        <v>3515.3333333333321</v>
      </c>
      <c r="X23" s="9" t="str">
        <f>IF(SUM(C23:W23)&lt;&gt;0,
IF(P23='PLHIV Forecast'!P23,"# adults on ART capped by total PLHIV starting 2023",
IF(Q23='PLHIV Forecast'!Q23,"# adults on ART capped by total PLHIV starting 2024",
IF(R23='PLHIV Forecast'!R23,"# adults on ART capped by total PLHIV starting 2025",
IF(S23='PLHIV Forecast'!S23,"# adults on ART capped by total PLHIV starting 2026",
IF(T23='PLHIV Forecast'!T23,"# adults on ART capped by total PLHIV starting 2027",
IF(U23='PLHIV Forecast'!U23,"# adults on ART capped by total PLHIV starting 2028",
IF(V23='PLHIV Forecast'!V23,"# adults on ART capped by total PLHIV starting 2029",
IF(W23='PLHIV Forecast'!W23,"# adults on ART capped by total PLHIV starting 2030",
"")))))))),"")</f>
        <v/>
      </c>
      <c r="Z23" s="8"/>
      <c r="AB23" s="8"/>
    </row>
    <row r="24" spans="2:28" x14ac:dyDescent="0.35">
      <c r="B24" s="18" t="str">
        <f>Countries!B20</f>
        <v>Burkina Faso</v>
      </c>
      <c r="C24" s="47">
        <f>IF(C$7&lt;='Algorithms &amp; Assumptions'!$C$3,INDEX('Number on ART'!$H$10:$AB$249,MATCH($B24&amp;"Adults",'Number on ART'!$F$10:$F$249,0),MATCH(C$7,'Number on ART'!$H$9:$AB$9,0)),"Error")</f>
        <v>30144</v>
      </c>
      <c r="D24" s="47">
        <f>IF(D$7&lt;='Algorithms &amp; Assumptions'!$C$3,INDEX('Number on ART'!$H$10:$AB$249,MATCH($B24&amp;"Adults",'Number on ART'!$F$10:$F$249,0),MATCH(D$7,'Number on ART'!$H$9:$AB$9,0)),"Error")</f>
        <v>34472</v>
      </c>
      <c r="E24" s="47">
        <f>IF(E$7&lt;='Algorithms &amp; Assumptions'!$C$3,INDEX('Number on ART'!$H$10:$AB$249,MATCH($B24&amp;"Adults",'Number on ART'!$F$10:$F$249,0),MATCH(E$7,'Number on ART'!$H$9:$AB$9,0)),"Error")</f>
        <v>36914</v>
      </c>
      <c r="F24" s="47">
        <f>IF(F$7&lt;='Algorithms &amp; Assumptions'!$C$3,INDEX('Number on ART'!$H$10:$AB$249,MATCH($B24&amp;"Adults",'Number on ART'!$F$10:$F$249,0),MATCH(F$7,'Number on ART'!$H$9:$AB$9,0)),"Error")</f>
        <v>40276</v>
      </c>
      <c r="G24" s="84">
        <f>IF(IF(G$7&lt;=Baseline_Year,
INDEX('Number on ART'!$H$10:$AB$249,MATCH($B24&amp;"Adults",'Number on ART'!$F$10:$F$249,0),MATCH(G$7,'Number on ART'!$H$9:$AB$9,0)),
IF(AND(F24+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Forecast'!$B$8:$B$127,0),MATCH(G$7,'PLHIV Forecast'!$C$7:$W$7,0)),
INDEX('PLHIV Forecast'!$C$8:$W$127,MATCH($B24,'PLHIV Forecast'!$B$8:$B$127,0),MATCH(G$7,'PLHIV Forecast'!$C$7:$W$7,0))&lt;&gt;0),
INDEX('PLHIV Forecast'!$C$8:$W$127,MATCH($B24,'PLHIV Forecast'!$B$8:$B$127,0),MATCH(G$7,'PLHIV Forecast'!$C$7:$W$7,0)),
F24+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IF(G$7&lt;=Baseline_Year,
INDEX('Number on ART'!$H$10:$AB$249,MATCH($B24&amp;"Adults",'Number on ART'!$F$10:$F$249,0),MATCH(G$7,'Number on ART'!$H$9:$AB$9,0)),
IF(AND(F24+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Forecast'!$B$8:$B$127,0),MATCH(G$7,'PLHIV Forecast'!$C$7:$W$7,0)),
INDEX('PLHIV Forecast'!$C$8:$W$127,MATCH($B24,'PLHIV Forecast'!$B$8:$B$127,0),MATCH(G$7,'PLHIV Forecast'!$C$7:$W$7,0))&lt;&gt;0),
INDEX('PLHIV Forecast'!$C$8:$W$127,MATCH($B24,'PLHIV Forecast'!$B$8:$B$127,0),MATCH(G$7,'PLHIV Forecast'!$C$7:$W$7,0)),
F24+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44410</v>
      </c>
      <c r="H24" s="84">
        <f>IF(IF(H$7&lt;=Baseline_Year,
INDEX('Number on ART'!$H$10:$AB$249,MATCH($B24&amp;"Adults",'Number on ART'!$F$10:$F$249,0),MATCH(H$7,'Number on ART'!$H$9:$AB$9,0)),
IF(AND(G24+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Forecast'!$B$8:$B$127,0),MATCH(H$7,'PLHIV Forecast'!$C$7:$W$7,0)),
INDEX('PLHIV Forecast'!$C$8:$W$127,MATCH($B24,'PLHIV Forecast'!$B$8:$B$127,0),MATCH(H$7,'PLHIV Forecast'!$C$7:$W$7,0))&lt;&gt;0),
INDEX('PLHIV Forecast'!$C$8:$W$127,MATCH($B24,'PLHIV Forecast'!$B$8:$B$127,0),MATCH(H$7,'PLHIV Forecast'!$C$7:$W$7,0)),
G24+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IF(H$7&lt;=Baseline_Year,
INDEX('Number on ART'!$H$10:$AB$249,MATCH($B24&amp;"Adults",'Number on ART'!$F$10:$F$249,0),MATCH(H$7,'Number on ART'!$H$9:$AB$9,0)),
IF(AND(G24+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Forecast'!$B$8:$B$127,0),MATCH(H$7,'PLHIV Forecast'!$C$7:$W$7,0)),
INDEX('PLHIV Forecast'!$C$8:$W$127,MATCH($B24,'PLHIV Forecast'!$B$8:$B$127,0),MATCH(H$7,'PLHIV Forecast'!$C$7:$W$7,0))&lt;&gt;0),
INDEX('PLHIV Forecast'!$C$8:$W$127,MATCH($B24,'PLHIV Forecast'!$B$8:$B$127,0),MATCH(H$7,'PLHIV Forecast'!$C$7:$W$7,0)),
G24+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49955</v>
      </c>
      <c r="I24" s="84">
        <f>IF(IF(I$7&lt;=Baseline_Year,
INDEX('Number on ART'!$H$10:$AB$249,MATCH($B24&amp;"Adults",'Number on ART'!$F$10:$F$249,0),MATCH(I$7,'Number on ART'!$H$9:$AB$9,0)),
IF(AND(H24+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Forecast'!$B$8:$B$127,0),MATCH(I$7,'PLHIV Forecast'!$C$7:$W$7,0)),
INDEX('PLHIV Forecast'!$C$8:$W$127,MATCH($B24,'PLHIV Forecast'!$B$8:$B$127,0),MATCH(I$7,'PLHIV Forecast'!$C$7:$W$7,0))&lt;&gt;0),
INDEX('PLHIV Forecast'!$C$8:$W$127,MATCH($B24,'PLHIV Forecast'!$B$8:$B$127,0),MATCH(I$7,'PLHIV Forecast'!$C$7:$W$7,0)),
H24+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IF(I$7&lt;=Baseline_Year,
INDEX('Number on ART'!$H$10:$AB$249,MATCH($B24&amp;"Adults",'Number on ART'!$F$10:$F$249,0),MATCH(I$7,'Number on ART'!$H$9:$AB$9,0)),
IF(AND(H24+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Forecast'!$B$8:$B$127,0),MATCH(I$7,'PLHIV Forecast'!$C$7:$W$7,0)),
INDEX('PLHIV Forecast'!$C$8:$W$127,MATCH($B24,'PLHIV Forecast'!$B$8:$B$127,0),MATCH(I$7,'PLHIV Forecast'!$C$7:$W$7,0))&lt;&gt;0),
INDEX('PLHIV Forecast'!$C$8:$W$127,MATCH($B24,'PLHIV Forecast'!$B$8:$B$127,0),MATCH(I$7,'PLHIV Forecast'!$C$7:$W$7,0)),
H24+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54621</v>
      </c>
      <c r="J24" s="84">
        <f>IF(IF(J$7&lt;=Baseline_Year,
INDEX('Number on ART'!$H$10:$AB$249,MATCH($B24&amp;"Adults",'Number on ART'!$F$10:$F$249,0),MATCH(J$7,'Number on ART'!$H$9:$AB$9,0)),
IF(AND(I24+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Forecast'!$B$8:$B$127,0),MATCH(J$7,'PLHIV Forecast'!$C$7:$W$7,0)),
INDEX('PLHIV Forecast'!$C$8:$W$127,MATCH($B24,'PLHIV Forecast'!$B$8:$B$127,0),MATCH(J$7,'PLHIV Forecast'!$C$7:$W$7,0))&lt;&gt;0),
INDEX('PLHIV Forecast'!$C$8:$W$127,MATCH($B24,'PLHIV Forecast'!$B$8:$B$127,0),MATCH(J$7,'PLHIV Forecast'!$C$7:$W$7,0)),
I24+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IF(J$7&lt;=Baseline_Year,
INDEX('Number on ART'!$H$10:$AB$249,MATCH($B24&amp;"Adults",'Number on ART'!$F$10:$F$249,0),MATCH(J$7,'Number on ART'!$H$9:$AB$9,0)),
IF(AND(I24+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Forecast'!$B$8:$B$127,0),MATCH(J$7,'PLHIV Forecast'!$C$7:$W$7,0)),
INDEX('PLHIV Forecast'!$C$8:$W$127,MATCH($B24,'PLHIV Forecast'!$B$8:$B$127,0),MATCH(J$7,'PLHIV Forecast'!$C$7:$W$7,0))&lt;&gt;0),
INDEX('PLHIV Forecast'!$C$8:$W$127,MATCH($B24,'PLHIV Forecast'!$B$8:$B$127,0),MATCH(J$7,'PLHIV Forecast'!$C$7:$W$7,0)),
I24+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58920</v>
      </c>
      <c r="K24" s="84">
        <f>IF(IF(K$7&lt;=Baseline_Year,
INDEX('Number on ART'!$H$10:$AB$249,MATCH($B24&amp;"Adults",'Number on ART'!$F$10:$F$249,0),MATCH(K$7,'Number on ART'!$H$9:$AB$9,0)),
IF(AND(J24+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Forecast'!$B$8:$B$127,0),MATCH(K$7,'PLHIV Forecast'!$C$7:$W$7,0)),
INDEX('PLHIV Forecast'!$C$8:$W$127,MATCH($B24,'PLHIV Forecast'!$B$8:$B$127,0),MATCH(K$7,'PLHIV Forecast'!$C$7:$W$7,0))&lt;&gt;0),
INDEX('PLHIV Forecast'!$C$8:$W$127,MATCH($B24,'PLHIV Forecast'!$B$8:$B$127,0),MATCH(K$7,'PLHIV Forecast'!$C$7:$W$7,0)),
J24+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IF(K$7&lt;=Baseline_Year,
INDEX('Number on ART'!$H$10:$AB$249,MATCH($B24&amp;"Adults",'Number on ART'!$F$10:$F$249,0),MATCH(K$7,'Number on ART'!$H$9:$AB$9,0)),
IF(AND(J24+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Forecast'!$B$8:$B$127,0),MATCH(K$7,'PLHIV Forecast'!$C$7:$W$7,0)),
INDEX('PLHIV Forecast'!$C$8:$W$127,MATCH($B24,'PLHIV Forecast'!$B$8:$B$127,0),MATCH(K$7,'PLHIV Forecast'!$C$7:$W$7,0))&lt;&gt;0),
INDEX('PLHIV Forecast'!$C$8:$W$127,MATCH($B24,'PLHIV Forecast'!$B$8:$B$127,0),MATCH(K$7,'PLHIV Forecast'!$C$7:$W$7,0)),
J24+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57437</v>
      </c>
      <c r="L24" s="84">
        <f>IF(IF(L$7&lt;=Baseline_Year,
INDEX('Number on ART'!$H$10:$AB$249,MATCH($B24&amp;"Adults",'Number on ART'!$F$10:$F$249,0),MATCH(L$7,'Number on ART'!$H$9:$AB$9,0)),
IF(AND(K24+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Forecast'!$B$8:$B$127,0),MATCH(L$7,'PLHIV Forecast'!$C$7:$W$7,0)),
INDEX('PLHIV Forecast'!$C$8:$W$127,MATCH($B24,'PLHIV Forecast'!$B$8:$B$127,0),MATCH(L$7,'PLHIV Forecast'!$C$7:$W$7,0))&lt;&gt;0),
INDEX('PLHIV Forecast'!$C$8:$W$127,MATCH($B24,'PLHIV Forecast'!$B$8:$B$127,0),MATCH(L$7,'PLHIV Forecast'!$C$7:$W$7,0)),
K24+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IF(L$7&lt;=Baseline_Year,
INDEX('Number on ART'!$H$10:$AB$249,MATCH($B24&amp;"Adults",'Number on ART'!$F$10:$F$249,0),MATCH(L$7,'Number on ART'!$H$9:$AB$9,0)),
IF(AND(K24+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Forecast'!$B$8:$B$127,0),MATCH(L$7,'PLHIV Forecast'!$C$7:$W$7,0)),
INDEX('PLHIV Forecast'!$C$8:$W$127,MATCH($B24,'PLHIV Forecast'!$B$8:$B$127,0),MATCH(L$7,'PLHIV Forecast'!$C$7:$W$7,0))&lt;&gt;0),
INDEX('PLHIV Forecast'!$C$8:$W$127,MATCH($B24,'PLHIV Forecast'!$B$8:$B$127,0),MATCH(L$7,'PLHIV Forecast'!$C$7:$W$7,0)),
K24+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65915</v>
      </c>
      <c r="M24" s="84">
        <f>IF(IF(M$7&lt;=Baseline_Year,
INDEX('Number on ART'!$H$10:$AB$249,MATCH($B24&amp;"Adults",'Number on ART'!$F$10:$F$249,0),MATCH(M$7,'Number on ART'!$H$9:$AB$9,0)),
IF(AND(L24+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Forecast'!$B$8:$B$127,0),MATCH(M$7,'PLHIV Forecast'!$C$7:$W$7,0)),
INDEX('PLHIV Forecast'!$C$8:$W$127,MATCH($B24,'PLHIV Forecast'!$B$8:$B$127,0),MATCH(M$7,'PLHIV Forecast'!$C$7:$W$7,0))&lt;&gt;0),
INDEX('PLHIV Forecast'!$C$8:$W$127,MATCH($B24,'PLHIV Forecast'!$B$8:$B$127,0),MATCH(M$7,'PLHIV Forecast'!$C$7:$W$7,0)),
L24+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IF(M$7&lt;=Baseline_Year,
INDEX('Number on ART'!$H$10:$AB$249,MATCH($B24&amp;"Adults",'Number on ART'!$F$10:$F$249,0),MATCH(M$7,'Number on ART'!$H$9:$AB$9,0)),
IF(AND(L24+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Forecast'!$B$8:$B$127,0),MATCH(M$7,'PLHIV Forecast'!$C$7:$W$7,0)),
INDEX('PLHIV Forecast'!$C$8:$W$127,MATCH($B24,'PLHIV Forecast'!$B$8:$B$127,0),MATCH(M$7,'PLHIV Forecast'!$C$7:$W$7,0))&lt;&gt;0),
INDEX('PLHIV Forecast'!$C$8:$W$127,MATCH($B24,'PLHIV Forecast'!$B$8:$B$127,0),MATCH(M$7,'PLHIV Forecast'!$C$7:$W$7,0)),
L24+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66513</v>
      </c>
      <c r="N24" s="84">
        <f>IF(IF(N$7&lt;=Baseline_Year,
INDEX('Number on ART'!$H$10:$AB$249,MATCH($B24&amp;"Adults",'Number on ART'!$F$10:$F$249,0),MATCH(N$7,'Number on ART'!$H$9:$AB$9,0)),
IF(AND(M24+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Forecast'!$B$8:$B$127,0),MATCH(N$7,'PLHIV Forecast'!$C$7:$W$7,0)),
INDEX('PLHIV Forecast'!$C$8:$W$127,MATCH($B24,'PLHIV Forecast'!$B$8:$B$127,0),MATCH(N$7,'PLHIV Forecast'!$C$7:$W$7,0))&lt;&gt;0),
INDEX('PLHIV Forecast'!$C$8:$W$127,MATCH($B24,'PLHIV Forecast'!$B$8:$B$127,0),MATCH(N$7,'PLHIV Forecast'!$C$7:$W$7,0)),
M24+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IF(N$7&lt;=Baseline_Year,
INDEX('Number on ART'!$H$10:$AB$249,MATCH($B24&amp;"Adults",'Number on ART'!$F$10:$F$249,0),MATCH(N$7,'Number on ART'!$H$9:$AB$9,0)),
IF(AND(M24+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Forecast'!$B$8:$B$127,0),MATCH(N$7,'PLHIV Forecast'!$C$7:$W$7,0)),
INDEX('PLHIV Forecast'!$C$8:$W$127,MATCH($B24,'PLHIV Forecast'!$B$8:$B$127,0),MATCH(N$7,'PLHIV Forecast'!$C$7:$W$7,0))&lt;&gt;0),
INDEX('PLHIV Forecast'!$C$8:$W$127,MATCH($B24,'PLHIV Forecast'!$B$8:$B$127,0),MATCH(N$7,'PLHIV Forecast'!$C$7:$W$7,0)),
M24+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71809</v>
      </c>
      <c r="O24" s="84">
        <f>IF(IF(O$7&lt;=Baseline_Year,
INDEX('Number on ART'!$H$10:$AB$249,MATCH($B24&amp;"Adults",'Number on ART'!$F$10:$F$249,0),MATCH(O$7,'Number on ART'!$H$9:$AB$9,0)),
IF(AND(N24+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Forecast'!$B$8:$B$127,0),MATCH(O$7,'PLHIV Forecast'!$C$7:$W$7,0)),
INDEX('PLHIV Forecast'!$C$8:$W$127,MATCH($B24,'PLHIV Forecast'!$B$8:$B$127,0),MATCH(O$7,'PLHIV Forecast'!$C$7:$W$7,0))&lt;&gt;0),
INDEX('PLHIV Forecast'!$C$8:$W$127,MATCH($B24,'PLHIV Forecast'!$B$8:$B$127,0),MATCH(O$7,'PLHIV Forecast'!$C$7:$W$7,0)),
N24+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IF(O$7&lt;=Baseline_Year,
INDEX('Number on ART'!$H$10:$AB$249,MATCH($B24&amp;"Adults",'Number on ART'!$F$10:$F$249,0),MATCH(O$7,'Number on ART'!$H$9:$AB$9,0)),
IF(AND(N24+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Forecast'!$B$8:$B$127,0),MATCH(O$7,'PLHIV Forecast'!$C$7:$W$7,0)),
INDEX('PLHIV Forecast'!$C$8:$W$127,MATCH($B24,'PLHIV Forecast'!$B$8:$B$127,0),MATCH(O$7,'PLHIV Forecast'!$C$7:$W$7,0))&lt;&gt;0),
INDEX('PLHIV Forecast'!$C$8:$W$127,MATCH($B24,'PLHIV Forecast'!$B$8:$B$127,0),MATCH(O$7,'PLHIV Forecast'!$C$7:$W$7,0)),
N24+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75898</v>
      </c>
      <c r="P24" s="84">
        <f>IF(IF(P$7&lt;=Baseline_Year,
INDEX('Number on ART'!$H$10:$AB$249,MATCH($B24&amp;"Adults",'Number on ART'!$F$10:$F$249,0),MATCH(P$7,'Number on ART'!$H$9:$AB$9,0)),
IF(AND(O24+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Forecast'!$B$8:$B$127,0),MATCH(P$7,'PLHIV Forecast'!$C$7:$W$7,0)),
INDEX('PLHIV Forecast'!$C$8:$W$127,MATCH($B24,'PLHIV Forecast'!$B$8:$B$127,0),MATCH(P$7,'PLHIV Forecast'!$C$7:$W$7,0))&lt;&gt;0),
INDEX('PLHIV Forecast'!$C$8:$W$127,MATCH($B24,'PLHIV Forecast'!$B$8:$B$127,0),MATCH(P$7,'PLHIV Forecast'!$C$7:$W$7,0)),
O24+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IF(P$7&lt;=Baseline_Year,
INDEX('Number on ART'!$H$10:$AB$249,MATCH($B24&amp;"Adults",'Number on ART'!$F$10:$F$249,0),MATCH(P$7,'Number on ART'!$H$9:$AB$9,0)),
IF(AND(O24+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Forecast'!$B$8:$B$127,0),MATCH(P$7,'PLHIV Forecast'!$C$7:$W$7,0)),
INDEX('PLHIV Forecast'!$C$8:$W$127,MATCH($B24,'PLHIV Forecast'!$B$8:$B$127,0),MATCH(P$7,'PLHIV Forecast'!$C$7:$W$7,0))&lt;&gt;0),
INDEX('PLHIV Forecast'!$C$8:$W$127,MATCH($B24,'PLHIV Forecast'!$B$8:$B$127,0),MATCH(P$7,'PLHIV Forecast'!$C$7:$W$7,0)),
O24+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79225.666666666672</v>
      </c>
      <c r="Q24" s="84">
        <f>IF(IF(Q$7&lt;=Baseline_Year,
INDEX('Number on ART'!$H$10:$AB$249,MATCH($B24&amp;"Adults",'Number on ART'!$F$10:$F$249,0),MATCH(Q$7,'Number on ART'!$H$9:$AB$9,0)),
IF(AND(P24+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Forecast'!$B$8:$B$127,0),MATCH(Q$7,'PLHIV Forecast'!$C$7:$W$7,0)),
INDEX('PLHIV Forecast'!$C$8:$W$127,MATCH($B24,'PLHIV Forecast'!$B$8:$B$127,0),MATCH(Q$7,'PLHIV Forecast'!$C$7:$W$7,0))&lt;&gt;0),
INDEX('PLHIV Forecast'!$C$8:$W$127,MATCH($B24,'PLHIV Forecast'!$B$8:$B$127,0),MATCH(Q$7,'PLHIV Forecast'!$C$7:$W$7,0)),
P24+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IF(Q$7&lt;=Baseline_Year,
INDEX('Number on ART'!$H$10:$AB$249,MATCH($B24&amp;"Adults",'Number on ART'!$F$10:$F$249,0),MATCH(Q$7,'Number on ART'!$H$9:$AB$9,0)),
IF(AND(P24+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Forecast'!$B$8:$B$127,0),MATCH(Q$7,'PLHIV Forecast'!$C$7:$W$7,0)),
INDEX('PLHIV Forecast'!$C$8:$W$127,MATCH($B24,'PLHIV Forecast'!$B$8:$B$127,0),MATCH(Q$7,'PLHIV Forecast'!$C$7:$W$7,0))&lt;&gt;0),
INDEX('PLHIV Forecast'!$C$8:$W$127,MATCH($B24,'PLHIV Forecast'!$B$8:$B$127,0),MATCH(Q$7,'PLHIV Forecast'!$C$7:$W$7,0)),
P24+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82553.333333333343</v>
      </c>
      <c r="R24" s="84">
        <f>IF(IF(R$7&lt;=Baseline_Year,
INDEX('Number on ART'!$H$10:$AB$249,MATCH($B24&amp;"Adults",'Number on ART'!$F$10:$F$249,0),MATCH(R$7,'Number on ART'!$H$9:$AB$9,0)),
IF(AND(Q24+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Forecast'!$B$8:$B$127,0),MATCH(R$7,'PLHIV Forecast'!$C$7:$W$7,0)),
INDEX('PLHIV Forecast'!$C$8:$W$127,MATCH($B24,'PLHIV Forecast'!$B$8:$B$127,0),MATCH(R$7,'PLHIV Forecast'!$C$7:$W$7,0))&lt;&gt;0),
INDEX('PLHIV Forecast'!$C$8:$W$127,MATCH($B24,'PLHIV Forecast'!$B$8:$B$127,0),MATCH(R$7,'PLHIV Forecast'!$C$7:$W$7,0)),
Q24+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IF(R$7&lt;=Baseline_Year,
INDEX('Number on ART'!$H$10:$AB$249,MATCH($B24&amp;"Adults",'Number on ART'!$F$10:$F$249,0),MATCH(R$7,'Number on ART'!$H$9:$AB$9,0)),
IF(AND(Q24+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Forecast'!$B$8:$B$127,0),MATCH(R$7,'PLHIV Forecast'!$C$7:$W$7,0)),
INDEX('PLHIV Forecast'!$C$8:$W$127,MATCH($B24,'PLHIV Forecast'!$B$8:$B$127,0),MATCH(R$7,'PLHIV Forecast'!$C$7:$W$7,0))&lt;&gt;0),
INDEX('PLHIV Forecast'!$C$8:$W$127,MATCH($B24,'PLHIV Forecast'!$B$8:$B$127,0),MATCH(R$7,'PLHIV Forecast'!$C$7:$W$7,0)),
Q24+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84000</v>
      </c>
      <c r="S24" s="84">
        <f>IF(IF(S$7&lt;=Baseline_Year,
INDEX('Number on ART'!$H$10:$AB$249,MATCH($B24&amp;"Adults",'Number on ART'!$F$10:$F$249,0),MATCH(S$7,'Number on ART'!$H$9:$AB$9,0)),
IF(AND(R24+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Forecast'!$B$8:$B$127,0),MATCH(S$7,'PLHIV Forecast'!$C$7:$W$7,0)),
INDEX('PLHIV Forecast'!$C$8:$W$127,MATCH($B24,'PLHIV Forecast'!$B$8:$B$127,0),MATCH(S$7,'PLHIV Forecast'!$C$7:$W$7,0))&lt;&gt;0),
INDEX('PLHIV Forecast'!$C$8:$W$127,MATCH($B24,'PLHIV Forecast'!$B$8:$B$127,0),MATCH(S$7,'PLHIV Forecast'!$C$7:$W$7,0)),
R24+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IF(S$7&lt;=Baseline_Year,
INDEX('Number on ART'!$H$10:$AB$249,MATCH($B24&amp;"Adults",'Number on ART'!$F$10:$F$249,0),MATCH(S$7,'Number on ART'!$H$9:$AB$9,0)),
IF(AND(R24+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Forecast'!$B$8:$B$127,0),MATCH(S$7,'PLHIV Forecast'!$C$7:$W$7,0)),
INDEX('PLHIV Forecast'!$C$8:$W$127,MATCH($B24,'PLHIV Forecast'!$B$8:$B$127,0),MATCH(S$7,'PLHIV Forecast'!$C$7:$W$7,0))&lt;&gt;0),
INDEX('PLHIV Forecast'!$C$8:$W$127,MATCH($B24,'PLHIV Forecast'!$B$8:$B$127,0),MATCH(S$7,'PLHIV Forecast'!$C$7:$W$7,0)),
R24+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83000</v>
      </c>
      <c r="T24" s="84">
        <f>IF(IF(T$7&lt;=Baseline_Year,
INDEX('Number on ART'!$H$10:$AB$249,MATCH($B24&amp;"Adults",'Number on ART'!$F$10:$F$249,0),MATCH(T$7,'Number on ART'!$H$9:$AB$9,0)),
IF(AND(S24+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Forecast'!$B$8:$B$127,0),MATCH(T$7,'PLHIV Forecast'!$C$7:$W$7,0)),
INDEX('PLHIV Forecast'!$C$8:$W$127,MATCH($B24,'PLHIV Forecast'!$B$8:$B$127,0),MATCH(T$7,'PLHIV Forecast'!$C$7:$W$7,0))&lt;&gt;0),
INDEX('PLHIV Forecast'!$C$8:$W$127,MATCH($B24,'PLHIV Forecast'!$B$8:$B$127,0),MATCH(T$7,'PLHIV Forecast'!$C$7:$W$7,0)),
S24+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IF(T$7&lt;=Baseline_Year,
INDEX('Number on ART'!$H$10:$AB$249,MATCH($B24&amp;"Adults",'Number on ART'!$F$10:$F$249,0),MATCH(T$7,'Number on ART'!$H$9:$AB$9,0)),
IF(AND(S24+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Forecast'!$B$8:$B$127,0),MATCH(T$7,'PLHIV Forecast'!$C$7:$W$7,0)),
INDEX('PLHIV Forecast'!$C$8:$W$127,MATCH($B24,'PLHIV Forecast'!$B$8:$B$127,0),MATCH(T$7,'PLHIV Forecast'!$C$7:$W$7,0))&lt;&gt;0),
INDEX('PLHIV Forecast'!$C$8:$W$127,MATCH($B24,'PLHIV Forecast'!$B$8:$B$127,0),MATCH(T$7,'PLHIV Forecast'!$C$7:$W$7,0)),
S24+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82000</v>
      </c>
      <c r="U24" s="84">
        <f>IF(IF(U$7&lt;=Baseline_Year,
INDEX('Number on ART'!$H$10:$AB$249,MATCH($B24&amp;"Adults",'Number on ART'!$F$10:$F$249,0),MATCH(U$7,'Number on ART'!$H$9:$AB$9,0)),
IF(AND(T24+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Forecast'!$B$8:$B$127,0),MATCH(U$7,'PLHIV Forecast'!$C$7:$W$7,0)),
INDEX('PLHIV Forecast'!$C$8:$W$127,MATCH($B24,'PLHIV Forecast'!$B$8:$B$127,0),MATCH(U$7,'PLHIV Forecast'!$C$7:$W$7,0))&lt;&gt;0),
INDEX('PLHIV Forecast'!$C$8:$W$127,MATCH($B24,'PLHIV Forecast'!$B$8:$B$127,0),MATCH(U$7,'PLHIV Forecast'!$C$7:$W$7,0)),
T24+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IF(U$7&lt;=Baseline_Year,
INDEX('Number on ART'!$H$10:$AB$249,MATCH($B24&amp;"Adults",'Number on ART'!$F$10:$F$249,0),MATCH(U$7,'Number on ART'!$H$9:$AB$9,0)),
IF(AND(T24+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Forecast'!$B$8:$B$127,0),MATCH(U$7,'PLHIV Forecast'!$C$7:$W$7,0)),
INDEX('PLHIV Forecast'!$C$8:$W$127,MATCH($B24,'PLHIV Forecast'!$B$8:$B$127,0),MATCH(U$7,'PLHIV Forecast'!$C$7:$W$7,0))&lt;&gt;0),
INDEX('PLHIV Forecast'!$C$8:$W$127,MATCH($B24,'PLHIV Forecast'!$B$8:$B$127,0),MATCH(U$7,'PLHIV Forecast'!$C$7:$W$7,0)),
T24+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81000</v>
      </c>
      <c r="V24" s="84">
        <f>IF(IF(V$7&lt;=Baseline_Year,
INDEX('Number on ART'!$H$10:$AB$249,MATCH($B24&amp;"Adults",'Number on ART'!$F$10:$F$249,0),MATCH(V$7,'Number on ART'!$H$9:$AB$9,0)),
IF(AND(U24+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Forecast'!$B$8:$B$127,0),MATCH(V$7,'PLHIV Forecast'!$C$7:$W$7,0)),
INDEX('PLHIV Forecast'!$C$8:$W$127,MATCH($B24,'PLHIV Forecast'!$B$8:$B$127,0),MATCH(V$7,'PLHIV Forecast'!$C$7:$W$7,0))&lt;&gt;0),
INDEX('PLHIV Forecast'!$C$8:$W$127,MATCH($B24,'PLHIV Forecast'!$B$8:$B$127,0),MATCH(V$7,'PLHIV Forecast'!$C$7:$W$7,0)),
U24+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IF(V$7&lt;=Baseline_Year,
INDEX('Number on ART'!$H$10:$AB$249,MATCH($B24&amp;"Adults",'Number on ART'!$F$10:$F$249,0),MATCH(V$7,'Number on ART'!$H$9:$AB$9,0)),
IF(AND(U24+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Forecast'!$B$8:$B$127,0),MATCH(V$7,'PLHIV Forecast'!$C$7:$W$7,0)),
INDEX('PLHIV Forecast'!$C$8:$W$127,MATCH($B24,'PLHIV Forecast'!$B$8:$B$127,0),MATCH(V$7,'PLHIV Forecast'!$C$7:$W$7,0))&lt;&gt;0),
INDEX('PLHIV Forecast'!$C$8:$W$127,MATCH($B24,'PLHIV Forecast'!$B$8:$B$127,0),MATCH(V$7,'PLHIV Forecast'!$C$7:$W$7,0)),
U24+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80000</v>
      </c>
      <c r="W24" s="84">
        <f>IF(IF(W$7&lt;=Baseline_Year,
INDEX('Number on ART'!$H$10:$AB$249,MATCH($B24&amp;"Adults",'Number on ART'!$F$10:$F$249,0),MATCH(W$7,'Number on ART'!$H$9:$AB$9,0)),
IF(AND(V24+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Forecast'!$B$8:$B$127,0),MATCH(W$7,'PLHIV Forecast'!$C$7:$W$7,0)),
INDEX('PLHIV Forecast'!$C$8:$W$127,MATCH($B24,'PLHIV Forecast'!$B$8:$B$127,0),MATCH(W$7,'PLHIV Forecast'!$C$7:$W$7,0))&lt;&gt;0),
INDEX('PLHIV Forecast'!$C$8:$W$127,MATCH($B24,'PLHIV Forecast'!$B$8:$B$127,0),MATCH(W$7,'PLHIV Forecast'!$C$7:$W$7,0)),
V24+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)))&lt;0,
0,
IF(W$7&lt;=Baseline_Year,
INDEX('Number on ART'!$H$10:$AB$249,MATCH($B24&amp;"Adults",'Number on ART'!$F$10:$F$249,0),MATCH(W$7,'Number on ART'!$H$9:$AB$9,0)),
IF(AND(V24+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)&gt;INDEX('PLHIV Forecast'!$C$8:$W$127,MATCH($B24,'PLHIV Forecast'!$B$8:$B$127,0),MATCH(W$7,'PLHIV Forecast'!$C$7:$W$7,0)),
INDEX('PLHIV Forecast'!$C$8:$W$127,MATCH($B24,'PLHIV Forecast'!$B$8:$B$127,0),MATCH(W$7,'PLHIV Forecast'!$C$7:$W$7,0))&lt;&gt;0),
INDEX('PLHIV Forecast'!$C$8:$W$127,MATCH($B24,'PLHIV Forecast'!$B$8:$B$127,0),MATCH(W$7,'PLHIV Forecast'!$C$7:$W$7,0)),
V24+
AVERAGE((INDEX($C$8:$W$127,MATCH($B24,$B$8:$B$127),MATCH(Baseline_Year,$C$7:$W$7,))-INDEX($C$8:$W$127,MATCH($B24,$B$8:$B$127),MATCH(Baseline_Year-1,$C$7:$W$7,))),
(INDEX($C$8:$W$127,MATCH($B24,$B$8:$B$127),MATCH(Baseline_Year-1,$C$7:$W$7,))-INDEX($C$8:$W$127,MATCH($B24,$B$8:$B$127),MATCH(Baseline_Year-2,$C$7:$W$7,))),
(INDEX($C$8:$W$127,MATCH($B24,$B$8:$B$127),MATCH(Baseline_Year-2,$C$7:$W$7,))-INDEX($C$8:$W$127,MATCH($B24,$B$8:$B$127),MATCH(Baseline_Year-3,$C$7:$W$7,)))
))))</f>
        <v>79000</v>
      </c>
      <c r="X24" s="9" t="str">
        <f>IF(SUM(C24:W24)&lt;&gt;0,
IF(P24='PLHIV Forecast'!P24,"# adults on ART capped by total PLHIV starting 2023",
IF(Q24='PLHIV Forecast'!Q24,"# adults on ART capped by total PLHIV starting 2024",
IF(R24='PLHIV Forecast'!R24,"# adults on ART capped by total PLHIV starting 2025",
IF(S24='PLHIV Forecast'!S24,"# adults on ART capped by total PLHIV starting 2026",
IF(T24='PLHIV Forecast'!T24,"# adults on ART capped by total PLHIV starting 2027",
IF(U24='PLHIV Forecast'!U24,"# adults on ART capped by total PLHIV starting 2028",
IF(V24='PLHIV Forecast'!V24,"# adults on ART capped by total PLHIV starting 2029",
IF(W24='PLHIV Forecast'!W24,"# adults on ART capped by total PLHIV starting 2030",
"")))))))),"")</f>
        <v># adults on ART capped by total PLHIV starting 2025</v>
      </c>
      <c r="Z24" s="8"/>
      <c r="AB24" s="8"/>
    </row>
    <row r="25" spans="2:28" x14ac:dyDescent="0.35">
      <c r="B25" s="18" t="str">
        <f>Countries!B21</f>
        <v>Burundi</v>
      </c>
      <c r="C25" s="47">
        <f>IF(C$7&lt;='Algorithms &amp; Assumptions'!$C$3,INDEX('Number on ART'!$H$10:$AB$249,MATCH($B25&amp;"Adults",'Number on ART'!$F$10:$F$249,0),MATCH(C$7,'Number on ART'!$H$9:$AB$9,0)),"Error")</f>
        <v>20909</v>
      </c>
      <c r="D25" s="47">
        <f>IF(D$7&lt;='Algorithms &amp; Assumptions'!$C$3,INDEX('Number on ART'!$H$10:$AB$249,MATCH($B25&amp;"Adults",'Number on ART'!$F$10:$F$249,0),MATCH(D$7,'Number on ART'!$H$9:$AB$9,0)),"Error")</f>
        <v>24475</v>
      </c>
      <c r="E25" s="47">
        <f>IF(E$7&lt;='Algorithms &amp; Assumptions'!$C$3,INDEX('Number on ART'!$H$10:$AB$249,MATCH($B25&amp;"Adults",'Number on ART'!$F$10:$F$249,0),MATCH(E$7,'Number on ART'!$H$9:$AB$9,0)),"Error")</f>
        <v>27098</v>
      </c>
      <c r="F25" s="47">
        <f>IF(F$7&lt;='Algorithms &amp; Assumptions'!$C$3,INDEX('Number on ART'!$H$10:$AB$249,MATCH($B25&amp;"Adults",'Number on ART'!$F$10:$F$249,0),MATCH(F$7,'Number on ART'!$H$9:$AB$9,0)),"Error")</f>
        <v>30612</v>
      </c>
      <c r="G25" s="84">
        <f>IF(IF(G$7&lt;=Baseline_Year,
INDEX('Number on ART'!$H$10:$AB$249,MATCH($B25&amp;"Adults",'Number on ART'!$F$10:$F$249,0),MATCH(G$7,'Number on ART'!$H$9:$AB$9,0)),
IF(AND(F25+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Forecast'!$B$8:$B$127,0),MATCH(G$7,'PLHIV Forecast'!$C$7:$W$7,0)),
INDEX('PLHIV Forecast'!$C$8:$W$127,MATCH($B25,'PLHIV Forecast'!$B$8:$B$127,0),MATCH(G$7,'PLHIV Forecast'!$C$7:$W$7,0))&lt;&gt;0),
INDEX('PLHIV Forecast'!$C$8:$W$127,MATCH($B25,'PLHIV Forecast'!$B$8:$B$127,0),MATCH(G$7,'PLHIV Forecast'!$C$7:$W$7,0)),
F25+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IF(G$7&lt;=Baseline_Year,
INDEX('Number on ART'!$H$10:$AB$249,MATCH($B25&amp;"Adults",'Number on ART'!$F$10:$F$249,0),MATCH(G$7,'Number on ART'!$H$9:$AB$9,0)),
IF(AND(F25+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Forecast'!$B$8:$B$127,0),MATCH(G$7,'PLHIV Forecast'!$C$7:$W$7,0)),
INDEX('PLHIV Forecast'!$C$8:$W$127,MATCH($B25,'PLHIV Forecast'!$B$8:$B$127,0),MATCH(G$7,'PLHIV Forecast'!$C$7:$W$7,0))&lt;&gt;0),
INDEX('PLHIV Forecast'!$C$8:$W$127,MATCH($B25,'PLHIV Forecast'!$B$8:$B$127,0),MATCH(G$7,'PLHIV Forecast'!$C$7:$W$7,0)),
F25+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34448</v>
      </c>
      <c r="H25" s="84">
        <f>IF(IF(H$7&lt;=Baseline_Year,
INDEX('Number on ART'!$H$10:$AB$249,MATCH($B25&amp;"Adults",'Number on ART'!$F$10:$F$249,0),MATCH(H$7,'Number on ART'!$H$9:$AB$9,0)),
IF(AND(G25+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Forecast'!$B$8:$B$127,0),MATCH(H$7,'PLHIV Forecast'!$C$7:$W$7,0)),
INDEX('PLHIV Forecast'!$C$8:$W$127,MATCH($B25,'PLHIV Forecast'!$B$8:$B$127,0),MATCH(H$7,'PLHIV Forecast'!$C$7:$W$7,0))&lt;&gt;0),
INDEX('PLHIV Forecast'!$C$8:$W$127,MATCH($B25,'PLHIV Forecast'!$B$8:$B$127,0),MATCH(H$7,'PLHIV Forecast'!$C$7:$W$7,0)),
G25+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IF(H$7&lt;=Baseline_Year,
INDEX('Number on ART'!$H$10:$AB$249,MATCH($B25&amp;"Adults",'Number on ART'!$F$10:$F$249,0),MATCH(H$7,'Number on ART'!$H$9:$AB$9,0)),
IF(AND(G25+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Forecast'!$B$8:$B$127,0),MATCH(H$7,'PLHIV Forecast'!$C$7:$W$7,0)),
INDEX('PLHIV Forecast'!$C$8:$W$127,MATCH($B25,'PLHIV Forecast'!$B$8:$B$127,0),MATCH(H$7,'PLHIV Forecast'!$C$7:$W$7,0))&lt;&gt;0),
INDEX('PLHIV Forecast'!$C$8:$W$127,MATCH($B25,'PLHIV Forecast'!$B$8:$B$127,0),MATCH(H$7,'PLHIV Forecast'!$C$7:$W$7,0)),
G25+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39515</v>
      </c>
      <c r="I25" s="84">
        <f>IF(IF(I$7&lt;=Baseline_Year,
INDEX('Number on ART'!$H$10:$AB$249,MATCH($B25&amp;"Adults",'Number on ART'!$F$10:$F$249,0),MATCH(I$7,'Number on ART'!$H$9:$AB$9,0)),
IF(AND(H25+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Forecast'!$B$8:$B$127,0),MATCH(I$7,'PLHIV Forecast'!$C$7:$W$7,0)),
INDEX('PLHIV Forecast'!$C$8:$W$127,MATCH($B25,'PLHIV Forecast'!$B$8:$B$127,0),MATCH(I$7,'PLHIV Forecast'!$C$7:$W$7,0))&lt;&gt;0),
INDEX('PLHIV Forecast'!$C$8:$W$127,MATCH($B25,'PLHIV Forecast'!$B$8:$B$127,0),MATCH(I$7,'PLHIV Forecast'!$C$7:$W$7,0)),
H25+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IF(I$7&lt;=Baseline_Year,
INDEX('Number on ART'!$H$10:$AB$249,MATCH($B25&amp;"Adults",'Number on ART'!$F$10:$F$249,0),MATCH(I$7,'Number on ART'!$H$9:$AB$9,0)),
IF(AND(H25+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Forecast'!$B$8:$B$127,0),MATCH(I$7,'PLHIV Forecast'!$C$7:$W$7,0)),
INDEX('PLHIV Forecast'!$C$8:$W$127,MATCH($B25,'PLHIV Forecast'!$B$8:$B$127,0),MATCH(I$7,'PLHIV Forecast'!$C$7:$W$7,0))&lt;&gt;0),
INDEX('PLHIV Forecast'!$C$8:$W$127,MATCH($B25,'PLHIV Forecast'!$B$8:$B$127,0),MATCH(I$7,'PLHIV Forecast'!$C$7:$W$7,0)),
H25+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48867</v>
      </c>
      <c r="J25" s="84">
        <f>IF(IF(J$7&lt;=Baseline_Year,
INDEX('Number on ART'!$H$10:$AB$249,MATCH($B25&amp;"Adults",'Number on ART'!$F$10:$F$249,0),MATCH(J$7,'Number on ART'!$H$9:$AB$9,0)),
IF(AND(I25+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Forecast'!$B$8:$B$127,0),MATCH(J$7,'PLHIV Forecast'!$C$7:$W$7,0)),
INDEX('PLHIV Forecast'!$C$8:$W$127,MATCH($B25,'PLHIV Forecast'!$B$8:$B$127,0),MATCH(J$7,'PLHIV Forecast'!$C$7:$W$7,0))&lt;&gt;0),
INDEX('PLHIV Forecast'!$C$8:$W$127,MATCH($B25,'PLHIV Forecast'!$B$8:$B$127,0),MATCH(J$7,'PLHIV Forecast'!$C$7:$W$7,0)),
I25+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IF(J$7&lt;=Baseline_Year,
INDEX('Number on ART'!$H$10:$AB$249,MATCH($B25&amp;"Adults",'Number on ART'!$F$10:$F$249,0),MATCH(J$7,'Number on ART'!$H$9:$AB$9,0)),
IF(AND(I25+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Forecast'!$B$8:$B$127,0),MATCH(J$7,'PLHIV Forecast'!$C$7:$W$7,0)),
INDEX('PLHIV Forecast'!$C$8:$W$127,MATCH($B25,'PLHIV Forecast'!$B$8:$B$127,0),MATCH(J$7,'PLHIV Forecast'!$C$7:$W$7,0))&lt;&gt;0),
INDEX('PLHIV Forecast'!$C$8:$W$127,MATCH($B25,'PLHIV Forecast'!$B$8:$B$127,0),MATCH(J$7,'PLHIV Forecast'!$C$7:$W$7,0)),
I25+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52941</v>
      </c>
      <c r="K25" s="84">
        <f>IF(IF(K$7&lt;=Baseline_Year,
INDEX('Number on ART'!$H$10:$AB$249,MATCH($B25&amp;"Adults",'Number on ART'!$F$10:$F$249,0),MATCH(K$7,'Number on ART'!$H$9:$AB$9,0)),
IF(AND(J25+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Forecast'!$B$8:$B$127,0),MATCH(K$7,'PLHIV Forecast'!$C$7:$W$7,0)),
INDEX('PLHIV Forecast'!$C$8:$W$127,MATCH($B25,'PLHIV Forecast'!$B$8:$B$127,0),MATCH(K$7,'PLHIV Forecast'!$C$7:$W$7,0))&lt;&gt;0),
INDEX('PLHIV Forecast'!$C$8:$W$127,MATCH($B25,'PLHIV Forecast'!$B$8:$B$127,0),MATCH(K$7,'PLHIV Forecast'!$C$7:$W$7,0)),
J25+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IF(K$7&lt;=Baseline_Year,
INDEX('Number on ART'!$H$10:$AB$249,MATCH($B25&amp;"Adults",'Number on ART'!$F$10:$F$249,0),MATCH(K$7,'Number on ART'!$H$9:$AB$9,0)),
IF(AND(J25+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Forecast'!$B$8:$B$127,0),MATCH(K$7,'PLHIV Forecast'!$C$7:$W$7,0)),
INDEX('PLHIV Forecast'!$C$8:$W$127,MATCH($B25,'PLHIV Forecast'!$B$8:$B$127,0),MATCH(K$7,'PLHIV Forecast'!$C$7:$W$7,0))&lt;&gt;0),
INDEX('PLHIV Forecast'!$C$8:$W$127,MATCH($B25,'PLHIV Forecast'!$B$8:$B$127,0),MATCH(K$7,'PLHIV Forecast'!$C$7:$W$7,0)),
J25+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57177</v>
      </c>
      <c r="L25" s="84">
        <f>IF(IF(L$7&lt;=Baseline_Year,
INDEX('Number on ART'!$H$10:$AB$249,MATCH($B25&amp;"Adults",'Number on ART'!$F$10:$F$249,0),MATCH(L$7,'Number on ART'!$H$9:$AB$9,0)),
IF(AND(K25+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Forecast'!$B$8:$B$127,0),MATCH(L$7,'PLHIV Forecast'!$C$7:$W$7,0)),
INDEX('PLHIV Forecast'!$C$8:$W$127,MATCH($B25,'PLHIV Forecast'!$B$8:$B$127,0),MATCH(L$7,'PLHIV Forecast'!$C$7:$W$7,0))&lt;&gt;0),
INDEX('PLHIV Forecast'!$C$8:$W$127,MATCH($B25,'PLHIV Forecast'!$B$8:$B$127,0),MATCH(L$7,'PLHIV Forecast'!$C$7:$W$7,0)),
K25+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IF(L$7&lt;=Baseline_Year,
INDEX('Number on ART'!$H$10:$AB$249,MATCH($B25&amp;"Adults",'Number on ART'!$F$10:$F$249,0),MATCH(L$7,'Number on ART'!$H$9:$AB$9,0)),
IF(AND(K25+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Forecast'!$B$8:$B$127,0),MATCH(L$7,'PLHIV Forecast'!$C$7:$W$7,0)),
INDEX('PLHIV Forecast'!$C$8:$W$127,MATCH($B25,'PLHIV Forecast'!$B$8:$B$127,0),MATCH(L$7,'PLHIV Forecast'!$C$7:$W$7,0))&lt;&gt;0),
INDEX('PLHIV Forecast'!$C$8:$W$127,MATCH($B25,'PLHIV Forecast'!$B$8:$B$127,0),MATCH(L$7,'PLHIV Forecast'!$C$7:$W$7,0)),
K25+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61387</v>
      </c>
      <c r="M25" s="84">
        <f>IF(IF(M$7&lt;=Baseline_Year,
INDEX('Number on ART'!$H$10:$AB$249,MATCH($B25&amp;"Adults",'Number on ART'!$F$10:$F$249,0),MATCH(M$7,'Number on ART'!$H$9:$AB$9,0)),
IF(AND(L25+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Forecast'!$B$8:$B$127,0),MATCH(M$7,'PLHIV Forecast'!$C$7:$W$7,0)),
INDEX('PLHIV Forecast'!$C$8:$W$127,MATCH($B25,'PLHIV Forecast'!$B$8:$B$127,0),MATCH(M$7,'PLHIV Forecast'!$C$7:$W$7,0))&lt;&gt;0),
INDEX('PLHIV Forecast'!$C$8:$W$127,MATCH($B25,'PLHIV Forecast'!$B$8:$B$127,0),MATCH(M$7,'PLHIV Forecast'!$C$7:$W$7,0)),
L25+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IF(M$7&lt;=Baseline_Year,
INDEX('Number on ART'!$H$10:$AB$249,MATCH($B25&amp;"Adults",'Number on ART'!$F$10:$F$249,0),MATCH(M$7,'Number on ART'!$H$9:$AB$9,0)),
IF(AND(L25+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Forecast'!$B$8:$B$127,0),MATCH(M$7,'PLHIV Forecast'!$C$7:$W$7,0)),
INDEX('PLHIV Forecast'!$C$8:$W$127,MATCH($B25,'PLHIV Forecast'!$B$8:$B$127,0),MATCH(M$7,'PLHIV Forecast'!$C$7:$W$7,0))&lt;&gt;0),
INDEX('PLHIV Forecast'!$C$8:$W$127,MATCH($B25,'PLHIV Forecast'!$B$8:$B$127,0),MATCH(M$7,'PLHIV Forecast'!$C$7:$W$7,0)),
L25+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62947</v>
      </c>
      <c r="N25" s="84">
        <f>IF(IF(N$7&lt;=Baseline_Year,
INDEX('Number on ART'!$H$10:$AB$249,MATCH($B25&amp;"Adults",'Number on ART'!$F$10:$F$249,0),MATCH(N$7,'Number on ART'!$H$9:$AB$9,0)),
IF(AND(M25+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Forecast'!$B$8:$B$127,0),MATCH(N$7,'PLHIV Forecast'!$C$7:$W$7,0)),
INDEX('PLHIV Forecast'!$C$8:$W$127,MATCH($B25,'PLHIV Forecast'!$B$8:$B$127,0),MATCH(N$7,'PLHIV Forecast'!$C$7:$W$7,0))&lt;&gt;0),
INDEX('PLHIV Forecast'!$C$8:$W$127,MATCH($B25,'PLHIV Forecast'!$B$8:$B$127,0),MATCH(N$7,'PLHIV Forecast'!$C$7:$W$7,0)),
M25+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IF(N$7&lt;=Baseline_Year,
INDEX('Number on ART'!$H$10:$AB$249,MATCH($B25&amp;"Adults",'Number on ART'!$F$10:$F$249,0),MATCH(N$7,'Number on ART'!$H$9:$AB$9,0)),
IF(AND(M25+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Forecast'!$B$8:$B$127,0),MATCH(N$7,'PLHIV Forecast'!$C$7:$W$7,0)),
INDEX('PLHIV Forecast'!$C$8:$W$127,MATCH($B25,'PLHIV Forecast'!$B$8:$B$127,0),MATCH(N$7,'PLHIV Forecast'!$C$7:$W$7,0))&lt;&gt;0),
INDEX('PLHIV Forecast'!$C$8:$W$127,MATCH($B25,'PLHIV Forecast'!$B$8:$B$127,0),MATCH(N$7,'PLHIV Forecast'!$C$7:$W$7,0)),
M25+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64702</v>
      </c>
      <c r="O25" s="84">
        <f>IF(IF(O$7&lt;=Baseline_Year,
INDEX('Number on ART'!$H$10:$AB$249,MATCH($B25&amp;"Adults",'Number on ART'!$F$10:$F$249,0),MATCH(O$7,'Number on ART'!$H$9:$AB$9,0)),
IF(AND(N25+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Forecast'!$B$8:$B$127,0),MATCH(O$7,'PLHIV Forecast'!$C$7:$W$7,0)),
INDEX('PLHIV Forecast'!$C$8:$W$127,MATCH($B25,'PLHIV Forecast'!$B$8:$B$127,0),MATCH(O$7,'PLHIV Forecast'!$C$7:$W$7,0))&lt;&gt;0),
INDEX('PLHIV Forecast'!$C$8:$W$127,MATCH($B25,'PLHIV Forecast'!$B$8:$B$127,0),MATCH(O$7,'PLHIV Forecast'!$C$7:$W$7,0)),
N25+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IF(O$7&lt;=Baseline_Year,
INDEX('Number on ART'!$H$10:$AB$249,MATCH($B25&amp;"Adults",'Number on ART'!$F$10:$F$249,0),MATCH(O$7,'Number on ART'!$H$9:$AB$9,0)),
IF(AND(N25+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Forecast'!$B$8:$B$127,0),MATCH(O$7,'PLHIV Forecast'!$C$7:$W$7,0)),
INDEX('PLHIV Forecast'!$C$8:$W$127,MATCH($B25,'PLHIV Forecast'!$B$8:$B$127,0),MATCH(O$7,'PLHIV Forecast'!$C$7:$W$7,0))&lt;&gt;0),
INDEX('PLHIV Forecast'!$C$8:$W$127,MATCH($B25,'PLHIV Forecast'!$B$8:$B$127,0),MATCH(O$7,'PLHIV Forecast'!$C$7:$W$7,0)),
N25+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65672</v>
      </c>
      <c r="P25" s="84">
        <f>IF(IF(P$7&lt;=Baseline_Year,
INDEX('Number on ART'!$H$10:$AB$249,MATCH($B25&amp;"Adults",'Number on ART'!$F$10:$F$249,0),MATCH(P$7,'Number on ART'!$H$9:$AB$9,0)),
IF(AND(O25+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Forecast'!$B$8:$B$127,0),MATCH(P$7,'PLHIV Forecast'!$C$7:$W$7,0)),
INDEX('PLHIV Forecast'!$C$8:$W$127,MATCH($B25,'PLHIV Forecast'!$B$8:$B$127,0),MATCH(P$7,'PLHIV Forecast'!$C$7:$W$7,0))&lt;&gt;0),
INDEX('PLHIV Forecast'!$C$8:$W$127,MATCH($B25,'PLHIV Forecast'!$B$8:$B$127,0),MATCH(P$7,'PLHIV Forecast'!$C$7:$W$7,0)),
O25+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IF(P$7&lt;=Baseline_Year,
INDEX('Number on ART'!$H$10:$AB$249,MATCH($B25&amp;"Adults",'Number on ART'!$F$10:$F$249,0),MATCH(P$7,'Number on ART'!$H$9:$AB$9,0)),
IF(AND(O25+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Forecast'!$B$8:$B$127,0),MATCH(P$7,'PLHIV Forecast'!$C$7:$W$7,0)),
INDEX('PLHIV Forecast'!$C$8:$W$127,MATCH($B25,'PLHIV Forecast'!$B$8:$B$127,0),MATCH(P$7,'PLHIV Forecast'!$C$7:$W$7,0))&lt;&gt;0),
INDEX('PLHIV Forecast'!$C$8:$W$127,MATCH($B25,'PLHIV Forecast'!$B$8:$B$127,0),MATCH(P$7,'PLHIV Forecast'!$C$7:$W$7,0)),
O25+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67100.333333333328</v>
      </c>
      <c r="Q25" s="84">
        <f>IF(IF(Q$7&lt;=Baseline_Year,
INDEX('Number on ART'!$H$10:$AB$249,MATCH($B25&amp;"Adults",'Number on ART'!$F$10:$F$249,0),MATCH(Q$7,'Number on ART'!$H$9:$AB$9,0)),
IF(AND(P25+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Forecast'!$B$8:$B$127,0),MATCH(Q$7,'PLHIV Forecast'!$C$7:$W$7,0)),
INDEX('PLHIV Forecast'!$C$8:$W$127,MATCH($B25,'PLHIV Forecast'!$B$8:$B$127,0),MATCH(Q$7,'PLHIV Forecast'!$C$7:$W$7,0))&lt;&gt;0),
INDEX('PLHIV Forecast'!$C$8:$W$127,MATCH($B25,'PLHIV Forecast'!$B$8:$B$127,0),MATCH(Q$7,'PLHIV Forecast'!$C$7:$W$7,0)),
P25+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IF(Q$7&lt;=Baseline_Year,
INDEX('Number on ART'!$H$10:$AB$249,MATCH($B25&amp;"Adults",'Number on ART'!$F$10:$F$249,0),MATCH(Q$7,'Number on ART'!$H$9:$AB$9,0)),
IF(AND(P25+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Forecast'!$B$8:$B$127,0),MATCH(Q$7,'PLHIV Forecast'!$C$7:$W$7,0)),
INDEX('PLHIV Forecast'!$C$8:$W$127,MATCH($B25,'PLHIV Forecast'!$B$8:$B$127,0),MATCH(Q$7,'PLHIV Forecast'!$C$7:$W$7,0))&lt;&gt;0),
INDEX('PLHIV Forecast'!$C$8:$W$127,MATCH($B25,'PLHIV Forecast'!$B$8:$B$127,0),MATCH(Q$7,'PLHIV Forecast'!$C$7:$W$7,0)),
P25+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68528.666666666657</v>
      </c>
      <c r="R25" s="84">
        <f>IF(IF(R$7&lt;=Baseline_Year,
INDEX('Number on ART'!$H$10:$AB$249,MATCH($B25&amp;"Adults",'Number on ART'!$F$10:$F$249,0),MATCH(R$7,'Number on ART'!$H$9:$AB$9,0)),
IF(AND(Q25+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Forecast'!$B$8:$B$127,0),MATCH(R$7,'PLHIV Forecast'!$C$7:$W$7,0)),
INDEX('PLHIV Forecast'!$C$8:$W$127,MATCH($B25,'PLHIV Forecast'!$B$8:$B$127,0),MATCH(R$7,'PLHIV Forecast'!$C$7:$W$7,0))&lt;&gt;0),
INDEX('PLHIV Forecast'!$C$8:$W$127,MATCH($B25,'PLHIV Forecast'!$B$8:$B$127,0),MATCH(R$7,'PLHIV Forecast'!$C$7:$W$7,0)),
Q25+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IF(R$7&lt;=Baseline_Year,
INDEX('Number on ART'!$H$10:$AB$249,MATCH($B25&amp;"Adults",'Number on ART'!$F$10:$F$249,0),MATCH(R$7,'Number on ART'!$H$9:$AB$9,0)),
IF(AND(Q25+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Forecast'!$B$8:$B$127,0),MATCH(R$7,'PLHIV Forecast'!$C$7:$W$7,0)),
INDEX('PLHIV Forecast'!$C$8:$W$127,MATCH($B25,'PLHIV Forecast'!$B$8:$B$127,0),MATCH(R$7,'PLHIV Forecast'!$C$7:$W$7,0))&lt;&gt;0),
INDEX('PLHIV Forecast'!$C$8:$W$127,MATCH($B25,'PLHIV Forecast'!$B$8:$B$127,0),MATCH(R$7,'PLHIV Forecast'!$C$7:$W$7,0)),
Q25+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69956.999999999985</v>
      </c>
      <c r="S25" s="84">
        <f>IF(IF(S$7&lt;=Baseline_Year,
INDEX('Number on ART'!$H$10:$AB$249,MATCH($B25&amp;"Adults",'Number on ART'!$F$10:$F$249,0),MATCH(S$7,'Number on ART'!$H$9:$AB$9,0)),
IF(AND(R25+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Forecast'!$B$8:$B$127,0),MATCH(S$7,'PLHIV Forecast'!$C$7:$W$7,0)),
INDEX('PLHIV Forecast'!$C$8:$W$127,MATCH($B25,'PLHIV Forecast'!$B$8:$B$127,0),MATCH(S$7,'PLHIV Forecast'!$C$7:$W$7,0))&lt;&gt;0),
INDEX('PLHIV Forecast'!$C$8:$W$127,MATCH($B25,'PLHIV Forecast'!$B$8:$B$127,0),MATCH(S$7,'PLHIV Forecast'!$C$7:$W$7,0)),
R25+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IF(S$7&lt;=Baseline_Year,
INDEX('Number on ART'!$H$10:$AB$249,MATCH($B25&amp;"Adults",'Number on ART'!$F$10:$F$249,0),MATCH(S$7,'Number on ART'!$H$9:$AB$9,0)),
IF(AND(R25+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Forecast'!$B$8:$B$127,0),MATCH(S$7,'PLHIV Forecast'!$C$7:$W$7,0)),
INDEX('PLHIV Forecast'!$C$8:$W$127,MATCH($B25,'PLHIV Forecast'!$B$8:$B$127,0),MATCH(S$7,'PLHIV Forecast'!$C$7:$W$7,0))&lt;&gt;0),
INDEX('PLHIV Forecast'!$C$8:$W$127,MATCH($B25,'PLHIV Forecast'!$B$8:$B$127,0),MATCH(S$7,'PLHIV Forecast'!$C$7:$W$7,0)),
R25+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71385.333333333314</v>
      </c>
      <c r="T25" s="84">
        <f>IF(IF(T$7&lt;=Baseline_Year,
INDEX('Number on ART'!$H$10:$AB$249,MATCH($B25&amp;"Adults",'Number on ART'!$F$10:$F$249,0),MATCH(T$7,'Number on ART'!$H$9:$AB$9,0)),
IF(AND(S25+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Forecast'!$B$8:$B$127,0),MATCH(T$7,'PLHIV Forecast'!$C$7:$W$7,0)),
INDEX('PLHIV Forecast'!$C$8:$W$127,MATCH($B25,'PLHIV Forecast'!$B$8:$B$127,0),MATCH(T$7,'PLHIV Forecast'!$C$7:$W$7,0))&lt;&gt;0),
INDEX('PLHIV Forecast'!$C$8:$W$127,MATCH($B25,'PLHIV Forecast'!$B$8:$B$127,0),MATCH(T$7,'PLHIV Forecast'!$C$7:$W$7,0)),
S25+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IF(T$7&lt;=Baseline_Year,
INDEX('Number on ART'!$H$10:$AB$249,MATCH($B25&amp;"Adults",'Number on ART'!$F$10:$F$249,0),MATCH(T$7,'Number on ART'!$H$9:$AB$9,0)),
IF(AND(S25+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Forecast'!$B$8:$B$127,0),MATCH(T$7,'PLHIV Forecast'!$C$7:$W$7,0)),
INDEX('PLHIV Forecast'!$C$8:$W$127,MATCH($B25,'PLHIV Forecast'!$B$8:$B$127,0),MATCH(T$7,'PLHIV Forecast'!$C$7:$W$7,0))&lt;&gt;0),
INDEX('PLHIV Forecast'!$C$8:$W$127,MATCH($B25,'PLHIV Forecast'!$B$8:$B$127,0),MATCH(T$7,'PLHIV Forecast'!$C$7:$W$7,0)),
S25+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72813.666666666642</v>
      </c>
      <c r="U25" s="84">
        <f>IF(IF(U$7&lt;=Baseline_Year,
INDEX('Number on ART'!$H$10:$AB$249,MATCH($B25&amp;"Adults",'Number on ART'!$F$10:$F$249,0),MATCH(U$7,'Number on ART'!$H$9:$AB$9,0)),
IF(AND(T25+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Forecast'!$B$8:$B$127,0),MATCH(U$7,'PLHIV Forecast'!$C$7:$W$7,0)),
INDEX('PLHIV Forecast'!$C$8:$W$127,MATCH($B25,'PLHIV Forecast'!$B$8:$B$127,0),MATCH(U$7,'PLHIV Forecast'!$C$7:$W$7,0))&lt;&gt;0),
INDEX('PLHIV Forecast'!$C$8:$W$127,MATCH($B25,'PLHIV Forecast'!$B$8:$B$127,0),MATCH(U$7,'PLHIV Forecast'!$C$7:$W$7,0)),
T25+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IF(U$7&lt;=Baseline_Year,
INDEX('Number on ART'!$H$10:$AB$249,MATCH($B25&amp;"Adults",'Number on ART'!$F$10:$F$249,0),MATCH(U$7,'Number on ART'!$H$9:$AB$9,0)),
IF(AND(T25+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Forecast'!$B$8:$B$127,0),MATCH(U$7,'PLHIV Forecast'!$C$7:$W$7,0)),
INDEX('PLHIV Forecast'!$C$8:$W$127,MATCH($B25,'PLHIV Forecast'!$B$8:$B$127,0),MATCH(U$7,'PLHIV Forecast'!$C$7:$W$7,0))&lt;&gt;0),
INDEX('PLHIV Forecast'!$C$8:$W$127,MATCH($B25,'PLHIV Forecast'!$B$8:$B$127,0),MATCH(U$7,'PLHIV Forecast'!$C$7:$W$7,0)),
T25+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73000</v>
      </c>
      <c r="V25" s="84">
        <f>IF(IF(V$7&lt;=Baseline_Year,
INDEX('Number on ART'!$H$10:$AB$249,MATCH($B25&amp;"Adults",'Number on ART'!$F$10:$F$249,0),MATCH(V$7,'Number on ART'!$H$9:$AB$9,0)),
IF(AND(U25+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Forecast'!$B$8:$B$127,0),MATCH(V$7,'PLHIV Forecast'!$C$7:$W$7,0)),
INDEX('PLHIV Forecast'!$C$8:$W$127,MATCH($B25,'PLHIV Forecast'!$B$8:$B$127,0),MATCH(V$7,'PLHIV Forecast'!$C$7:$W$7,0))&lt;&gt;0),
INDEX('PLHIV Forecast'!$C$8:$W$127,MATCH($B25,'PLHIV Forecast'!$B$8:$B$127,0),MATCH(V$7,'PLHIV Forecast'!$C$7:$W$7,0)),
U25+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IF(V$7&lt;=Baseline_Year,
INDEX('Number on ART'!$H$10:$AB$249,MATCH($B25&amp;"Adults",'Number on ART'!$F$10:$F$249,0),MATCH(V$7,'Number on ART'!$H$9:$AB$9,0)),
IF(AND(U25+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Forecast'!$B$8:$B$127,0),MATCH(V$7,'PLHIV Forecast'!$C$7:$W$7,0)),
INDEX('PLHIV Forecast'!$C$8:$W$127,MATCH($B25,'PLHIV Forecast'!$B$8:$B$127,0),MATCH(V$7,'PLHIV Forecast'!$C$7:$W$7,0))&lt;&gt;0),
INDEX('PLHIV Forecast'!$C$8:$W$127,MATCH($B25,'PLHIV Forecast'!$B$8:$B$127,0),MATCH(V$7,'PLHIV Forecast'!$C$7:$W$7,0)),
U25+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73000</v>
      </c>
      <c r="W25" s="84">
        <f>IF(IF(W$7&lt;=Baseline_Year,
INDEX('Number on ART'!$H$10:$AB$249,MATCH($B25&amp;"Adults",'Number on ART'!$F$10:$F$249,0),MATCH(W$7,'Number on ART'!$H$9:$AB$9,0)),
IF(AND(V25+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Forecast'!$B$8:$B$127,0),MATCH(W$7,'PLHIV Forecast'!$C$7:$W$7,0)),
INDEX('PLHIV Forecast'!$C$8:$W$127,MATCH($B25,'PLHIV Forecast'!$B$8:$B$127,0),MATCH(W$7,'PLHIV Forecast'!$C$7:$W$7,0))&lt;&gt;0),
INDEX('PLHIV Forecast'!$C$8:$W$127,MATCH($B25,'PLHIV Forecast'!$B$8:$B$127,0),MATCH(W$7,'PLHIV Forecast'!$C$7:$W$7,0)),
V25+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)))&lt;0,
0,
IF(W$7&lt;=Baseline_Year,
INDEX('Number on ART'!$H$10:$AB$249,MATCH($B25&amp;"Adults",'Number on ART'!$F$10:$F$249,0),MATCH(W$7,'Number on ART'!$H$9:$AB$9,0)),
IF(AND(V25+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)&gt;INDEX('PLHIV Forecast'!$C$8:$W$127,MATCH($B25,'PLHIV Forecast'!$B$8:$B$127,0),MATCH(W$7,'PLHIV Forecast'!$C$7:$W$7,0)),
INDEX('PLHIV Forecast'!$C$8:$W$127,MATCH($B25,'PLHIV Forecast'!$B$8:$B$127,0),MATCH(W$7,'PLHIV Forecast'!$C$7:$W$7,0))&lt;&gt;0),
INDEX('PLHIV Forecast'!$C$8:$W$127,MATCH($B25,'PLHIV Forecast'!$B$8:$B$127,0),MATCH(W$7,'PLHIV Forecast'!$C$7:$W$7,0)),
V25+
AVERAGE((INDEX($C$8:$W$127,MATCH($B25,$B$8:$B$127),MATCH(Baseline_Year,$C$7:$W$7,))-INDEX($C$8:$W$127,MATCH($B25,$B$8:$B$127),MATCH(Baseline_Year-1,$C$7:$W$7,))),
(INDEX($C$8:$W$127,MATCH($B25,$B$8:$B$127),MATCH(Baseline_Year-1,$C$7:$W$7,))-INDEX($C$8:$W$127,MATCH($B25,$B$8:$B$127),MATCH(Baseline_Year-2,$C$7:$W$7,))),
(INDEX($C$8:$W$127,MATCH($B25,$B$8:$B$127),MATCH(Baseline_Year-2,$C$7:$W$7,))-INDEX($C$8:$W$127,MATCH($B25,$B$8:$B$127),MATCH(Baseline_Year-3,$C$7:$W$7,)))
))))</f>
        <v>73000</v>
      </c>
      <c r="X25" s="9" t="str">
        <f>IF(SUM(C25:W25)&lt;&gt;0,
IF(P25='PLHIV Forecast'!P25,"# adults on ART capped by total PLHIV starting 2023",
IF(Q25='PLHIV Forecast'!Q25,"# adults on ART capped by total PLHIV starting 2024",
IF(R25='PLHIV Forecast'!R25,"# adults on ART capped by total PLHIV starting 2025",
IF(S25='PLHIV Forecast'!S25,"# adults on ART capped by total PLHIV starting 2026",
IF(T25='PLHIV Forecast'!T25,"# adults on ART capped by total PLHIV starting 2027",
IF(U25='PLHIV Forecast'!U25,"# adults on ART capped by total PLHIV starting 2028",
IF(V25='PLHIV Forecast'!V25,"# adults on ART capped by total PLHIV starting 2029",
IF(W25='PLHIV Forecast'!W25,"# adults on ART capped by total PLHIV starting 2030",
"")))))))),"")</f>
        <v># adults on ART capped by total PLHIV starting 2028</v>
      </c>
      <c r="Z25" s="8"/>
      <c r="AB25" s="8"/>
    </row>
    <row r="26" spans="2:28" x14ac:dyDescent="0.35">
      <c r="B26" s="18" t="str">
        <f>Countries!B22</f>
        <v>Cambodia</v>
      </c>
      <c r="C26" s="47">
        <f>IF(C$7&lt;='Algorithms &amp; Assumptions'!$C$3,INDEX('Number on ART'!$H$10:$AB$249,MATCH($B26&amp;"Adults",'Number on ART'!$F$10:$F$249,0),MATCH(C$7,'Number on ART'!$H$9:$AB$9,0)),"Error")</f>
        <v>37387</v>
      </c>
      <c r="D26" s="47">
        <f>IF(D$7&lt;='Algorithms &amp; Assumptions'!$C$3,INDEX('Number on ART'!$H$10:$AB$249,MATCH($B26&amp;"Adults",'Number on ART'!$F$10:$F$249,0),MATCH(D$7,'Number on ART'!$H$9:$AB$9,0)),"Error")</f>
        <v>40700</v>
      </c>
      <c r="E26" s="47">
        <f>IF(E$7&lt;='Algorithms &amp; Assumptions'!$C$3,INDEX('Number on ART'!$H$10:$AB$249,MATCH($B26&amp;"Adults",'Number on ART'!$F$10:$F$249,0),MATCH(E$7,'Number on ART'!$H$9:$AB$9,0)),"Error")</f>
        <v>43114</v>
      </c>
      <c r="F26" s="47">
        <f>IF(F$7&lt;='Algorithms &amp; Assumptions'!$C$3,INDEX('Number on ART'!$H$10:$AB$249,MATCH($B26&amp;"Adults",'Number on ART'!$F$10:$F$249,0),MATCH(F$7,'Number on ART'!$H$9:$AB$9,0)),"Error")</f>
        <v>45186</v>
      </c>
      <c r="G26" s="84">
        <f>IF(IF(G$7&lt;=Baseline_Year,
INDEX('Number on ART'!$H$10:$AB$249,MATCH($B26&amp;"Adults",'Number on ART'!$F$10:$F$249,0),MATCH(G$7,'Number on ART'!$H$9:$AB$9,0)),
IF(AND(F26+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Forecast'!$B$8:$B$127,0),MATCH(G$7,'PLHIV Forecast'!$C$7:$W$7,0)),
INDEX('PLHIV Forecast'!$C$8:$W$127,MATCH($B26,'PLHIV Forecast'!$B$8:$B$127,0),MATCH(G$7,'PLHIV Forecast'!$C$7:$W$7,0))&lt;&gt;0),
INDEX('PLHIV Forecast'!$C$8:$W$127,MATCH($B26,'PLHIV Forecast'!$B$8:$B$127,0),MATCH(G$7,'PLHIV Forecast'!$C$7:$W$7,0)),
F26+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IF(G$7&lt;=Baseline_Year,
INDEX('Number on ART'!$H$10:$AB$249,MATCH($B26&amp;"Adults",'Number on ART'!$F$10:$F$249,0),MATCH(G$7,'Number on ART'!$H$9:$AB$9,0)),
IF(AND(F26+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Forecast'!$B$8:$B$127,0),MATCH(G$7,'PLHIV Forecast'!$C$7:$W$7,0)),
INDEX('PLHIV Forecast'!$C$8:$W$127,MATCH($B26,'PLHIV Forecast'!$B$8:$B$127,0),MATCH(G$7,'PLHIV Forecast'!$C$7:$W$7,0))&lt;&gt;0),
INDEX('PLHIV Forecast'!$C$8:$W$127,MATCH($B26,'PLHIV Forecast'!$B$8:$B$127,0),MATCH(G$7,'PLHIV Forecast'!$C$7:$W$7,0)),
F26+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47445</v>
      </c>
      <c r="H26" s="84">
        <f>IF(IF(H$7&lt;=Baseline_Year,
INDEX('Number on ART'!$H$10:$AB$249,MATCH($B26&amp;"Adults",'Number on ART'!$F$10:$F$249,0),MATCH(H$7,'Number on ART'!$H$9:$AB$9,0)),
IF(AND(G26+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Forecast'!$B$8:$B$127,0),MATCH(H$7,'PLHIV Forecast'!$C$7:$W$7,0)),
INDEX('PLHIV Forecast'!$C$8:$W$127,MATCH($B26,'PLHIV Forecast'!$B$8:$B$127,0),MATCH(H$7,'PLHIV Forecast'!$C$7:$W$7,0))&lt;&gt;0),
INDEX('PLHIV Forecast'!$C$8:$W$127,MATCH($B26,'PLHIV Forecast'!$B$8:$B$127,0),MATCH(H$7,'PLHIV Forecast'!$C$7:$W$7,0)),
G26+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IF(H$7&lt;=Baseline_Year,
INDEX('Number on ART'!$H$10:$AB$249,MATCH($B26&amp;"Adults",'Number on ART'!$F$10:$F$249,0),MATCH(H$7,'Number on ART'!$H$9:$AB$9,0)),
IF(AND(G26+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Forecast'!$B$8:$B$127,0),MATCH(H$7,'PLHIV Forecast'!$C$7:$W$7,0)),
INDEX('PLHIV Forecast'!$C$8:$W$127,MATCH($B26,'PLHIV Forecast'!$B$8:$B$127,0),MATCH(H$7,'PLHIV Forecast'!$C$7:$W$7,0))&lt;&gt;0),
INDEX('PLHIV Forecast'!$C$8:$W$127,MATCH($B26,'PLHIV Forecast'!$B$8:$B$127,0),MATCH(H$7,'PLHIV Forecast'!$C$7:$W$7,0)),
G26+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49636</v>
      </c>
      <c r="I26" s="84">
        <f>IF(IF(I$7&lt;=Baseline_Year,
INDEX('Number on ART'!$H$10:$AB$249,MATCH($B26&amp;"Adults",'Number on ART'!$F$10:$F$249,0),MATCH(I$7,'Number on ART'!$H$9:$AB$9,0)),
IF(AND(H26+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Forecast'!$B$8:$B$127,0),MATCH(I$7,'PLHIV Forecast'!$C$7:$W$7,0)),
INDEX('PLHIV Forecast'!$C$8:$W$127,MATCH($B26,'PLHIV Forecast'!$B$8:$B$127,0),MATCH(I$7,'PLHIV Forecast'!$C$7:$W$7,0))&lt;&gt;0),
INDEX('PLHIV Forecast'!$C$8:$W$127,MATCH($B26,'PLHIV Forecast'!$B$8:$B$127,0),MATCH(I$7,'PLHIV Forecast'!$C$7:$W$7,0)),
H26+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IF(I$7&lt;=Baseline_Year,
INDEX('Number on ART'!$H$10:$AB$249,MATCH($B26&amp;"Adults",'Number on ART'!$F$10:$F$249,0),MATCH(I$7,'Number on ART'!$H$9:$AB$9,0)),
IF(AND(H26+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Forecast'!$B$8:$B$127,0),MATCH(I$7,'PLHIV Forecast'!$C$7:$W$7,0)),
INDEX('PLHIV Forecast'!$C$8:$W$127,MATCH($B26,'PLHIV Forecast'!$B$8:$B$127,0),MATCH(I$7,'PLHIV Forecast'!$C$7:$W$7,0))&lt;&gt;0),
INDEX('PLHIV Forecast'!$C$8:$W$127,MATCH($B26,'PLHIV Forecast'!$B$8:$B$127,0),MATCH(I$7,'PLHIV Forecast'!$C$7:$W$7,0)),
H26+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52017</v>
      </c>
      <c r="J26" s="84">
        <f>IF(IF(J$7&lt;=Baseline_Year,
INDEX('Number on ART'!$H$10:$AB$249,MATCH($B26&amp;"Adults",'Number on ART'!$F$10:$F$249,0),MATCH(J$7,'Number on ART'!$H$9:$AB$9,0)),
IF(AND(I26+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Forecast'!$B$8:$B$127,0),MATCH(J$7,'PLHIV Forecast'!$C$7:$W$7,0)),
INDEX('PLHIV Forecast'!$C$8:$W$127,MATCH($B26,'PLHIV Forecast'!$B$8:$B$127,0),MATCH(J$7,'PLHIV Forecast'!$C$7:$W$7,0))&lt;&gt;0),
INDEX('PLHIV Forecast'!$C$8:$W$127,MATCH($B26,'PLHIV Forecast'!$B$8:$B$127,0),MATCH(J$7,'PLHIV Forecast'!$C$7:$W$7,0)),
I26+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IF(J$7&lt;=Baseline_Year,
INDEX('Number on ART'!$H$10:$AB$249,MATCH($B26&amp;"Adults",'Number on ART'!$F$10:$F$249,0),MATCH(J$7,'Number on ART'!$H$9:$AB$9,0)),
IF(AND(I26+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Forecast'!$B$8:$B$127,0),MATCH(J$7,'PLHIV Forecast'!$C$7:$W$7,0)),
INDEX('PLHIV Forecast'!$C$8:$W$127,MATCH($B26,'PLHIV Forecast'!$B$8:$B$127,0),MATCH(J$7,'PLHIV Forecast'!$C$7:$W$7,0))&lt;&gt;0),
INDEX('PLHIV Forecast'!$C$8:$W$127,MATCH($B26,'PLHIV Forecast'!$B$8:$B$127,0),MATCH(J$7,'PLHIV Forecast'!$C$7:$W$7,0)),
I26+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54186</v>
      </c>
      <c r="K26" s="84">
        <f>IF(IF(K$7&lt;=Baseline_Year,
INDEX('Number on ART'!$H$10:$AB$249,MATCH($B26&amp;"Adults",'Number on ART'!$F$10:$F$249,0),MATCH(K$7,'Number on ART'!$H$9:$AB$9,0)),
IF(AND(J26+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Forecast'!$B$8:$B$127,0),MATCH(K$7,'PLHIV Forecast'!$C$7:$W$7,0)),
INDEX('PLHIV Forecast'!$C$8:$W$127,MATCH($B26,'PLHIV Forecast'!$B$8:$B$127,0),MATCH(K$7,'PLHIV Forecast'!$C$7:$W$7,0))&lt;&gt;0),
INDEX('PLHIV Forecast'!$C$8:$W$127,MATCH($B26,'PLHIV Forecast'!$B$8:$B$127,0),MATCH(K$7,'PLHIV Forecast'!$C$7:$W$7,0)),
J26+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IF(K$7&lt;=Baseline_Year,
INDEX('Number on ART'!$H$10:$AB$249,MATCH($B26&amp;"Adults",'Number on ART'!$F$10:$F$249,0),MATCH(K$7,'Number on ART'!$H$9:$AB$9,0)),
IF(AND(J26+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Forecast'!$B$8:$B$127,0),MATCH(K$7,'PLHIV Forecast'!$C$7:$W$7,0)),
INDEX('PLHIV Forecast'!$C$8:$W$127,MATCH($B26,'PLHIV Forecast'!$B$8:$B$127,0),MATCH(K$7,'PLHIV Forecast'!$C$7:$W$7,0))&lt;&gt;0),
INDEX('PLHIV Forecast'!$C$8:$W$127,MATCH($B26,'PLHIV Forecast'!$B$8:$B$127,0),MATCH(K$7,'PLHIV Forecast'!$C$7:$W$7,0)),
J26+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56781</v>
      </c>
      <c r="L26" s="84">
        <f>IF(IF(L$7&lt;=Baseline_Year,
INDEX('Number on ART'!$H$10:$AB$249,MATCH($B26&amp;"Adults",'Number on ART'!$F$10:$F$249,0),MATCH(L$7,'Number on ART'!$H$9:$AB$9,0)),
IF(AND(K26+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Forecast'!$B$8:$B$127,0),MATCH(L$7,'PLHIV Forecast'!$C$7:$W$7,0)),
INDEX('PLHIV Forecast'!$C$8:$W$127,MATCH($B26,'PLHIV Forecast'!$B$8:$B$127,0),MATCH(L$7,'PLHIV Forecast'!$C$7:$W$7,0))&lt;&gt;0),
INDEX('PLHIV Forecast'!$C$8:$W$127,MATCH($B26,'PLHIV Forecast'!$B$8:$B$127,0),MATCH(L$7,'PLHIV Forecast'!$C$7:$W$7,0)),
K26+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IF(L$7&lt;=Baseline_Year,
INDEX('Number on ART'!$H$10:$AB$249,MATCH($B26&amp;"Adults",'Number on ART'!$F$10:$F$249,0),MATCH(L$7,'Number on ART'!$H$9:$AB$9,0)),
IF(AND(K26+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Forecast'!$B$8:$B$127,0),MATCH(L$7,'PLHIV Forecast'!$C$7:$W$7,0)),
INDEX('PLHIV Forecast'!$C$8:$W$127,MATCH($B26,'PLHIV Forecast'!$B$8:$B$127,0),MATCH(L$7,'PLHIV Forecast'!$C$7:$W$7,0))&lt;&gt;0),
INDEX('PLHIV Forecast'!$C$8:$W$127,MATCH($B26,'PLHIV Forecast'!$B$8:$B$127,0),MATCH(L$7,'PLHIV Forecast'!$C$7:$W$7,0)),
K26+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59325</v>
      </c>
      <c r="M26" s="84">
        <f>IF(IF(M$7&lt;=Baseline_Year,
INDEX('Number on ART'!$H$10:$AB$249,MATCH($B26&amp;"Adults",'Number on ART'!$F$10:$F$249,0),MATCH(M$7,'Number on ART'!$H$9:$AB$9,0)),
IF(AND(L26+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Forecast'!$B$8:$B$127,0),MATCH(M$7,'PLHIV Forecast'!$C$7:$W$7,0)),
INDEX('PLHIV Forecast'!$C$8:$W$127,MATCH($B26,'PLHIV Forecast'!$B$8:$B$127,0),MATCH(M$7,'PLHIV Forecast'!$C$7:$W$7,0))&lt;&gt;0),
INDEX('PLHIV Forecast'!$C$8:$W$127,MATCH($B26,'PLHIV Forecast'!$B$8:$B$127,0),MATCH(M$7,'PLHIV Forecast'!$C$7:$W$7,0)),
L26+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IF(M$7&lt;=Baseline_Year,
INDEX('Number on ART'!$H$10:$AB$249,MATCH($B26&amp;"Adults",'Number on ART'!$F$10:$F$249,0),MATCH(M$7,'Number on ART'!$H$9:$AB$9,0)),
IF(AND(L26+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Forecast'!$B$8:$B$127,0),MATCH(M$7,'PLHIV Forecast'!$C$7:$W$7,0)),
INDEX('PLHIV Forecast'!$C$8:$W$127,MATCH($B26,'PLHIV Forecast'!$B$8:$B$127,0),MATCH(M$7,'PLHIV Forecast'!$C$7:$W$7,0))&lt;&gt;0),
INDEX('PLHIV Forecast'!$C$8:$W$127,MATCH($B26,'PLHIV Forecast'!$B$8:$B$127,0),MATCH(M$7,'PLHIV Forecast'!$C$7:$W$7,0)),
L26+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60645</v>
      </c>
      <c r="N26" s="84">
        <f>IF(IF(N$7&lt;=Baseline_Year,
INDEX('Number on ART'!$H$10:$AB$249,MATCH($B26&amp;"Adults",'Number on ART'!$F$10:$F$249,0),MATCH(N$7,'Number on ART'!$H$9:$AB$9,0)),
IF(AND(M26+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Forecast'!$B$8:$B$127,0),MATCH(N$7,'PLHIV Forecast'!$C$7:$W$7,0)),
INDEX('PLHIV Forecast'!$C$8:$W$127,MATCH($B26,'PLHIV Forecast'!$B$8:$B$127,0),MATCH(N$7,'PLHIV Forecast'!$C$7:$W$7,0))&lt;&gt;0),
INDEX('PLHIV Forecast'!$C$8:$W$127,MATCH($B26,'PLHIV Forecast'!$B$8:$B$127,0),MATCH(N$7,'PLHIV Forecast'!$C$7:$W$7,0)),
M26+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IF(N$7&lt;=Baseline_Year,
INDEX('Number on ART'!$H$10:$AB$249,MATCH($B26&amp;"Adults",'Number on ART'!$F$10:$F$249,0),MATCH(N$7,'Number on ART'!$H$9:$AB$9,0)),
IF(AND(M26+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Forecast'!$B$8:$B$127,0),MATCH(N$7,'PLHIV Forecast'!$C$7:$W$7,0)),
INDEX('PLHIV Forecast'!$C$8:$W$127,MATCH($B26,'PLHIV Forecast'!$B$8:$B$127,0),MATCH(N$7,'PLHIV Forecast'!$C$7:$W$7,0))&lt;&gt;0),
INDEX('PLHIV Forecast'!$C$8:$W$127,MATCH($B26,'PLHIV Forecast'!$B$8:$B$127,0),MATCH(N$7,'PLHIV Forecast'!$C$7:$W$7,0)),
M26+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61296</v>
      </c>
      <c r="O26" s="84">
        <f>IF(IF(O$7&lt;=Baseline_Year,
INDEX('Number on ART'!$H$10:$AB$249,MATCH($B26&amp;"Adults",'Number on ART'!$F$10:$F$249,0),MATCH(O$7,'Number on ART'!$H$9:$AB$9,0)),
IF(AND(N26+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Forecast'!$B$8:$B$127,0),MATCH(O$7,'PLHIV Forecast'!$C$7:$W$7,0)),
INDEX('PLHIV Forecast'!$C$8:$W$127,MATCH($B26,'PLHIV Forecast'!$B$8:$B$127,0),MATCH(O$7,'PLHIV Forecast'!$C$7:$W$7,0))&lt;&gt;0),
INDEX('PLHIV Forecast'!$C$8:$W$127,MATCH($B26,'PLHIV Forecast'!$B$8:$B$127,0),MATCH(O$7,'PLHIV Forecast'!$C$7:$W$7,0)),
N26+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IF(O$7&lt;=Baseline_Year,
INDEX('Number on ART'!$H$10:$AB$249,MATCH($B26&amp;"Adults",'Number on ART'!$F$10:$F$249,0),MATCH(O$7,'Number on ART'!$H$9:$AB$9,0)),
IF(AND(N26+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Forecast'!$B$8:$B$127,0),MATCH(O$7,'PLHIV Forecast'!$C$7:$W$7,0)),
INDEX('PLHIV Forecast'!$C$8:$W$127,MATCH($B26,'PLHIV Forecast'!$B$8:$B$127,0),MATCH(O$7,'PLHIV Forecast'!$C$7:$W$7,0))&lt;&gt;0),
INDEX('PLHIV Forecast'!$C$8:$W$127,MATCH($B26,'PLHIV Forecast'!$B$8:$B$127,0),MATCH(O$7,'PLHIV Forecast'!$C$7:$W$7,0)),
N26+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63769</v>
      </c>
      <c r="P26" s="84">
        <f>IF(IF(P$7&lt;=Baseline_Year,
INDEX('Number on ART'!$H$10:$AB$249,MATCH($B26&amp;"Adults",'Number on ART'!$F$10:$F$249,0),MATCH(P$7,'Number on ART'!$H$9:$AB$9,0)),
IF(AND(O26+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Forecast'!$B$8:$B$127,0),MATCH(P$7,'PLHIV Forecast'!$C$7:$W$7,0)),
INDEX('PLHIV Forecast'!$C$8:$W$127,MATCH($B26,'PLHIV Forecast'!$B$8:$B$127,0),MATCH(P$7,'PLHIV Forecast'!$C$7:$W$7,0))&lt;&gt;0),
INDEX('PLHIV Forecast'!$C$8:$W$127,MATCH($B26,'PLHIV Forecast'!$B$8:$B$127,0),MATCH(P$7,'PLHIV Forecast'!$C$7:$W$7,0)),
O26+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IF(P$7&lt;=Baseline_Year,
INDEX('Number on ART'!$H$10:$AB$249,MATCH($B26&amp;"Adults",'Number on ART'!$F$10:$F$249,0),MATCH(P$7,'Number on ART'!$H$9:$AB$9,0)),
IF(AND(O26+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Forecast'!$B$8:$B$127,0),MATCH(P$7,'PLHIV Forecast'!$C$7:$W$7,0)),
INDEX('PLHIV Forecast'!$C$8:$W$127,MATCH($B26,'PLHIV Forecast'!$B$8:$B$127,0),MATCH(P$7,'PLHIV Forecast'!$C$7:$W$7,0))&lt;&gt;0),
INDEX('PLHIV Forecast'!$C$8:$W$127,MATCH($B26,'PLHIV Forecast'!$B$8:$B$127,0),MATCH(P$7,'PLHIV Forecast'!$C$7:$W$7,0)),
O26+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65250.333333333336</v>
      </c>
      <c r="Q26" s="84">
        <f>IF(IF(Q$7&lt;=Baseline_Year,
INDEX('Number on ART'!$H$10:$AB$249,MATCH($B26&amp;"Adults",'Number on ART'!$F$10:$F$249,0),MATCH(Q$7,'Number on ART'!$H$9:$AB$9,0)),
IF(AND(P26+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Forecast'!$B$8:$B$127,0),MATCH(Q$7,'PLHIV Forecast'!$C$7:$W$7,0)),
INDEX('PLHIV Forecast'!$C$8:$W$127,MATCH($B26,'PLHIV Forecast'!$B$8:$B$127,0),MATCH(Q$7,'PLHIV Forecast'!$C$7:$W$7,0))&lt;&gt;0),
INDEX('PLHIV Forecast'!$C$8:$W$127,MATCH($B26,'PLHIV Forecast'!$B$8:$B$127,0),MATCH(Q$7,'PLHIV Forecast'!$C$7:$W$7,0)),
P26+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IF(Q$7&lt;=Baseline_Year,
INDEX('Number on ART'!$H$10:$AB$249,MATCH($B26&amp;"Adults",'Number on ART'!$F$10:$F$249,0),MATCH(Q$7,'Number on ART'!$H$9:$AB$9,0)),
IF(AND(P26+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Forecast'!$B$8:$B$127,0),MATCH(Q$7,'PLHIV Forecast'!$C$7:$W$7,0)),
INDEX('PLHIV Forecast'!$C$8:$W$127,MATCH($B26,'PLHIV Forecast'!$B$8:$B$127,0),MATCH(Q$7,'PLHIV Forecast'!$C$7:$W$7,0))&lt;&gt;0),
INDEX('PLHIV Forecast'!$C$8:$W$127,MATCH($B26,'PLHIV Forecast'!$B$8:$B$127,0),MATCH(Q$7,'PLHIV Forecast'!$C$7:$W$7,0)),
P26+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66731.666666666672</v>
      </c>
      <c r="R26" s="84">
        <f>IF(IF(R$7&lt;=Baseline_Year,
INDEX('Number on ART'!$H$10:$AB$249,MATCH($B26&amp;"Adults",'Number on ART'!$F$10:$F$249,0),MATCH(R$7,'Number on ART'!$H$9:$AB$9,0)),
IF(AND(Q26+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Forecast'!$B$8:$B$127,0),MATCH(R$7,'PLHIV Forecast'!$C$7:$W$7,0)),
INDEX('PLHIV Forecast'!$C$8:$W$127,MATCH($B26,'PLHIV Forecast'!$B$8:$B$127,0),MATCH(R$7,'PLHIV Forecast'!$C$7:$W$7,0))&lt;&gt;0),
INDEX('PLHIV Forecast'!$C$8:$W$127,MATCH($B26,'PLHIV Forecast'!$B$8:$B$127,0),MATCH(R$7,'PLHIV Forecast'!$C$7:$W$7,0)),
Q26+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IF(R$7&lt;=Baseline_Year,
INDEX('Number on ART'!$H$10:$AB$249,MATCH($B26&amp;"Adults",'Number on ART'!$F$10:$F$249,0),MATCH(R$7,'Number on ART'!$H$9:$AB$9,0)),
IF(AND(Q26+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Forecast'!$B$8:$B$127,0),MATCH(R$7,'PLHIV Forecast'!$C$7:$W$7,0)),
INDEX('PLHIV Forecast'!$C$8:$W$127,MATCH($B26,'PLHIV Forecast'!$B$8:$B$127,0),MATCH(R$7,'PLHIV Forecast'!$C$7:$W$7,0))&lt;&gt;0),
INDEX('PLHIV Forecast'!$C$8:$W$127,MATCH($B26,'PLHIV Forecast'!$B$8:$B$127,0),MATCH(R$7,'PLHIV Forecast'!$C$7:$W$7,0)),
Q26+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68213</v>
      </c>
      <c r="S26" s="84">
        <f>IF(IF(S$7&lt;=Baseline_Year,
INDEX('Number on ART'!$H$10:$AB$249,MATCH($B26&amp;"Adults",'Number on ART'!$F$10:$F$249,0),MATCH(S$7,'Number on ART'!$H$9:$AB$9,0)),
IF(AND(R26+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Forecast'!$B$8:$B$127,0),MATCH(S$7,'PLHIV Forecast'!$C$7:$W$7,0)),
INDEX('PLHIV Forecast'!$C$8:$W$127,MATCH($B26,'PLHIV Forecast'!$B$8:$B$127,0),MATCH(S$7,'PLHIV Forecast'!$C$7:$W$7,0))&lt;&gt;0),
INDEX('PLHIV Forecast'!$C$8:$W$127,MATCH($B26,'PLHIV Forecast'!$B$8:$B$127,0),MATCH(S$7,'PLHIV Forecast'!$C$7:$W$7,0)),
R26+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IF(S$7&lt;=Baseline_Year,
INDEX('Number on ART'!$H$10:$AB$249,MATCH($B26&amp;"Adults",'Number on ART'!$F$10:$F$249,0),MATCH(S$7,'Number on ART'!$H$9:$AB$9,0)),
IF(AND(R26+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Forecast'!$B$8:$B$127,0),MATCH(S$7,'PLHIV Forecast'!$C$7:$W$7,0)),
INDEX('PLHIV Forecast'!$C$8:$W$127,MATCH($B26,'PLHIV Forecast'!$B$8:$B$127,0),MATCH(S$7,'PLHIV Forecast'!$C$7:$W$7,0))&lt;&gt;0),
INDEX('PLHIV Forecast'!$C$8:$W$127,MATCH($B26,'PLHIV Forecast'!$B$8:$B$127,0),MATCH(S$7,'PLHIV Forecast'!$C$7:$W$7,0)),
R26+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69694.333333333328</v>
      </c>
      <c r="T26" s="84">
        <f>IF(IF(T$7&lt;=Baseline_Year,
INDEX('Number on ART'!$H$10:$AB$249,MATCH($B26&amp;"Adults",'Number on ART'!$F$10:$F$249,0),MATCH(T$7,'Number on ART'!$H$9:$AB$9,0)),
IF(AND(S26+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Forecast'!$B$8:$B$127,0),MATCH(T$7,'PLHIV Forecast'!$C$7:$W$7,0)),
INDEX('PLHIV Forecast'!$C$8:$W$127,MATCH($B26,'PLHIV Forecast'!$B$8:$B$127,0),MATCH(T$7,'PLHIV Forecast'!$C$7:$W$7,0))&lt;&gt;0),
INDEX('PLHIV Forecast'!$C$8:$W$127,MATCH($B26,'PLHIV Forecast'!$B$8:$B$127,0),MATCH(T$7,'PLHIV Forecast'!$C$7:$W$7,0)),
S26+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IF(T$7&lt;=Baseline_Year,
INDEX('Number on ART'!$H$10:$AB$249,MATCH($B26&amp;"Adults",'Number on ART'!$F$10:$F$249,0),MATCH(T$7,'Number on ART'!$H$9:$AB$9,0)),
IF(AND(S26+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Forecast'!$B$8:$B$127,0),MATCH(T$7,'PLHIV Forecast'!$C$7:$W$7,0)),
INDEX('PLHIV Forecast'!$C$8:$W$127,MATCH($B26,'PLHIV Forecast'!$B$8:$B$127,0),MATCH(T$7,'PLHIV Forecast'!$C$7:$W$7,0))&lt;&gt;0),
INDEX('PLHIV Forecast'!$C$8:$W$127,MATCH($B26,'PLHIV Forecast'!$B$8:$B$127,0),MATCH(T$7,'PLHIV Forecast'!$C$7:$W$7,0)),
S26+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71175.666666666657</v>
      </c>
      <c r="U26" s="84">
        <f>IF(IF(U$7&lt;=Baseline_Year,
INDEX('Number on ART'!$H$10:$AB$249,MATCH($B26&amp;"Adults",'Number on ART'!$F$10:$F$249,0),MATCH(U$7,'Number on ART'!$H$9:$AB$9,0)),
IF(AND(T26+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Forecast'!$B$8:$B$127,0),MATCH(U$7,'PLHIV Forecast'!$C$7:$W$7,0)),
INDEX('PLHIV Forecast'!$C$8:$W$127,MATCH($B26,'PLHIV Forecast'!$B$8:$B$127,0),MATCH(U$7,'PLHIV Forecast'!$C$7:$W$7,0))&lt;&gt;0),
INDEX('PLHIV Forecast'!$C$8:$W$127,MATCH($B26,'PLHIV Forecast'!$B$8:$B$127,0),MATCH(U$7,'PLHIV Forecast'!$C$7:$W$7,0)),
T26+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IF(U$7&lt;=Baseline_Year,
INDEX('Number on ART'!$H$10:$AB$249,MATCH($B26&amp;"Adults",'Number on ART'!$F$10:$F$249,0),MATCH(U$7,'Number on ART'!$H$9:$AB$9,0)),
IF(AND(T26+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Forecast'!$B$8:$B$127,0),MATCH(U$7,'PLHIV Forecast'!$C$7:$W$7,0)),
INDEX('PLHIV Forecast'!$C$8:$W$127,MATCH($B26,'PLHIV Forecast'!$B$8:$B$127,0),MATCH(U$7,'PLHIV Forecast'!$C$7:$W$7,0))&lt;&gt;0),
INDEX('PLHIV Forecast'!$C$8:$W$127,MATCH($B26,'PLHIV Forecast'!$B$8:$B$127,0),MATCH(U$7,'PLHIV Forecast'!$C$7:$W$7,0)),
T26+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72656.999999999985</v>
      </c>
      <c r="V26" s="84">
        <f>IF(IF(V$7&lt;=Baseline_Year,
INDEX('Number on ART'!$H$10:$AB$249,MATCH($B26&amp;"Adults",'Number on ART'!$F$10:$F$249,0),MATCH(V$7,'Number on ART'!$H$9:$AB$9,0)),
IF(AND(U26+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Forecast'!$B$8:$B$127,0),MATCH(V$7,'PLHIV Forecast'!$C$7:$W$7,0)),
INDEX('PLHIV Forecast'!$C$8:$W$127,MATCH($B26,'PLHIV Forecast'!$B$8:$B$127,0),MATCH(V$7,'PLHIV Forecast'!$C$7:$W$7,0))&lt;&gt;0),
INDEX('PLHIV Forecast'!$C$8:$W$127,MATCH($B26,'PLHIV Forecast'!$B$8:$B$127,0),MATCH(V$7,'PLHIV Forecast'!$C$7:$W$7,0)),
U26+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IF(V$7&lt;=Baseline_Year,
INDEX('Number on ART'!$H$10:$AB$249,MATCH($B26&amp;"Adults",'Number on ART'!$F$10:$F$249,0),MATCH(V$7,'Number on ART'!$H$9:$AB$9,0)),
IF(AND(U26+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Forecast'!$B$8:$B$127,0),MATCH(V$7,'PLHIV Forecast'!$C$7:$W$7,0)),
INDEX('PLHIV Forecast'!$C$8:$W$127,MATCH($B26,'PLHIV Forecast'!$B$8:$B$127,0),MATCH(V$7,'PLHIV Forecast'!$C$7:$W$7,0))&lt;&gt;0),
INDEX('PLHIV Forecast'!$C$8:$W$127,MATCH($B26,'PLHIV Forecast'!$B$8:$B$127,0),MATCH(V$7,'PLHIV Forecast'!$C$7:$W$7,0)),
U26+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74000</v>
      </c>
      <c r="W26" s="84">
        <f>IF(IF(W$7&lt;=Baseline_Year,
INDEX('Number on ART'!$H$10:$AB$249,MATCH($B26&amp;"Adults",'Number on ART'!$F$10:$F$249,0),MATCH(W$7,'Number on ART'!$H$9:$AB$9,0)),
IF(AND(V26+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Forecast'!$B$8:$B$127,0),MATCH(W$7,'PLHIV Forecast'!$C$7:$W$7,0)),
INDEX('PLHIV Forecast'!$C$8:$W$127,MATCH($B26,'PLHIV Forecast'!$B$8:$B$127,0),MATCH(W$7,'PLHIV Forecast'!$C$7:$W$7,0))&lt;&gt;0),
INDEX('PLHIV Forecast'!$C$8:$W$127,MATCH($B26,'PLHIV Forecast'!$B$8:$B$127,0),MATCH(W$7,'PLHIV Forecast'!$C$7:$W$7,0)),
V26+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)))&lt;0,
0,
IF(W$7&lt;=Baseline_Year,
INDEX('Number on ART'!$H$10:$AB$249,MATCH($B26&amp;"Adults",'Number on ART'!$F$10:$F$249,0),MATCH(W$7,'Number on ART'!$H$9:$AB$9,0)),
IF(AND(V26+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)&gt;INDEX('PLHIV Forecast'!$C$8:$W$127,MATCH($B26,'PLHIV Forecast'!$B$8:$B$127,0),MATCH(W$7,'PLHIV Forecast'!$C$7:$W$7,0)),
INDEX('PLHIV Forecast'!$C$8:$W$127,MATCH($B26,'PLHIV Forecast'!$B$8:$B$127,0),MATCH(W$7,'PLHIV Forecast'!$C$7:$W$7,0))&lt;&gt;0),
INDEX('PLHIV Forecast'!$C$8:$W$127,MATCH($B26,'PLHIV Forecast'!$B$8:$B$127,0),MATCH(W$7,'PLHIV Forecast'!$C$7:$W$7,0)),
V26+
AVERAGE((INDEX($C$8:$W$127,MATCH($B26,$B$8:$B$127),MATCH(Baseline_Year,$C$7:$W$7,))-INDEX($C$8:$W$127,MATCH($B26,$B$8:$B$127),MATCH(Baseline_Year-1,$C$7:$W$7,))),
(INDEX($C$8:$W$127,MATCH($B26,$B$8:$B$127),MATCH(Baseline_Year-1,$C$7:$W$7,))-INDEX($C$8:$W$127,MATCH($B26,$B$8:$B$127),MATCH(Baseline_Year-2,$C$7:$W$7,))),
(INDEX($C$8:$W$127,MATCH($B26,$B$8:$B$127),MATCH(Baseline_Year-2,$C$7:$W$7,))-INDEX($C$8:$W$127,MATCH($B26,$B$8:$B$127),MATCH(Baseline_Year-3,$C$7:$W$7,)))
))))</f>
        <v>74000</v>
      </c>
      <c r="X26" s="9" t="str">
        <f>IF(SUM(C26:W26)&lt;&gt;0,
IF(P26='PLHIV Forecast'!P26,"# adults on ART capped by total PLHIV starting 2023",
IF(Q26='PLHIV Forecast'!Q26,"# adults on ART capped by total PLHIV starting 2024",
IF(R26='PLHIV Forecast'!R26,"# adults on ART capped by total PLHIV starting 2025",
IF(S26='PLHIV Forecast'!S26,"# adults on ART capped by total PLHIV starting 2026",
IF(T26='PLHIV Forecast'!T26,"# adults on ART capped by total PLHIV starting 2027",
IF(U26='PLHIV Forecast'!U26,"# adults on ART capped by total PLHIV starting 2028",
IF(V26='PLHIV Forecast'!V26,"# adults on ART capped by total PLHIV starting 2029",
IF(W26='PLHIV Forecast'!W26,"# adults on ART capped by total PLHIV starting 2030",
"")))))))),"")</f>
        <v># adults on ART capped by total PLHIV starting 2029</v>
      </c>
      <c r="Z26" s="8"/>
      <c r="AB26" s="8"/>
    </row>
    <row r="27" spans="2:28" x14ac:dyDescent="0.35">
      <c r="B27" s="18" t="str">
        <f>Countries!B23</f>
        <v>Cameroon</v>
      </c>
      <c r="C27" s="47">
        <f>IF(C$7&lt;='Algorithms &amp; Assumptions'!$C$3,INDEX('Number on ART'!$H$10:$AB$249,MATCH($B27&amp;"Adults",'Number on ART'!$F$10:$F$249,0),MATCH(C$7,'Number on ART'!$H$9:$AB$9,0)),"Error")</f>
        <v>85461</v>
      </c>
      <c r="D27" s="47">
        <f>IF(D$7&lt;='Algorithms &amp; Assumptions'!$C$3,INDEX('Number on ART'!$H$10:$AB$249,MATCH($B27&amp;"Adults",'Number on ART'!$F$10:$F$249,0),MATCH(D$7,'Number on ART'!$H$9:$AB$9,0)),"Error")</f>
        <v>101213</v>
      </c>
      <c r="E27" s="47">
        <f>IF(E$7&lt;='Algorithms &amp; Assumptions'!$C$3,INDEX('Number on ART'!$H$10:$AB$249,MATCH($B27&amp;"Adults",'Number on ART'!$F$10:$F$249,0),MATCH(E$7,'Number on ART'!$H$9:$AB$9,0)),"Error")</f>
        <v>117791</v>
      </c>
      <c r="F27" s="47">
        <f>IF(F$7&lt;='Algorithms &amp; Assumptions'!$C$3,INDEX('Number on ART'!$H$10:$AB$249,MATCH($B27&amp;"Adults",'Number on ART'!$F$10:$F$249,0),MATCH(F$7,'Number on ART'!$H$9:$AB$9,0)),"Error")</f>
        <v>125963</v>
      </c>
      <c r="G27" s="84">
        <f>IF(IF(G$7&lt;=Baseline_Year,
INDEX('Number on ART'!$H$10:$AB$249,MATCH($B27&amp;"Adults",'Number on ART'!$F$10:$F$249,0),MATCH(G$7,'Number on ART'!$H$9:$AB$9,0)),
IF(AND(F27+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Forecast'!$B$8:$B$127,0),MATCH(G$7,'PLHIV Forecast'!$C$7:$W$7,0)),
INDEX('PLHIV Forecast'!$C$8:$W$127,MATCH($B27,'PLHIV Forecast'!$B$8:$B$127,0),MATCH(G$7,'PLHIV Forecast'!$C$7:$W$7,0))&lt;&gt;0),
INDEX('PLHIV Forecast'!$C$8:$W$127,MATCH($B27,'PLHIV Forecast'!$B$8:$B$127,0),MATCH(G$7,'PLHIV Forecast'!$C$7:$W$7,0)),
F27+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IF(G$7&lt;=Baseline_Year,
INDEX('Number on ART'!$H$10:$AB$249,MATCH($B27&amp;"Adults",'Number on ART'!$F$10:$F$249,0),MATCH(G$7,'Number on ART'!$H$9:$AB$9,0)),
IF(AND(F27+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Forecast'!$B$8:$B$127,0),MATCH(G$7,'PLHIV Forecast'!$C$7:$W$7,0)),
INDEX('PLHIV Forecast'!$C$8:$W$127,MATCH($B27,'PLHIV Forecast'!$B$8:$B$127,0),MATCH(G$7,'PLHIV Forecast'!$C$7:$W$7,0))&lt;&gt;0),
INDEX('PLHIV Forecast'!$C$8:$W$127,MATCH($B27,'PLHIV Forecast'!$B$8:$B$127,0),MATCH(G$7,'PLHIV Forecast'!$C$7:$W$7,0)),
F27+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138939</v>
      </c>
      <c r="H27" s="84">
        <f>IF(IF(H$7&lt;=Baseline_Year,
INDEX('Number on ART'!$H$10:$AB$249,MATCH($B27&amp;"Adults",'Number on ART'!$F$10:$F$249,0),MATCH(H$7,'Number on ART'!$H$9:$AB$9,0)),
IF(AND(G27+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Forecast'!$B$8:$B$127,0),MATCH(H$7,'PLHIV Forecast'!$C$7:$W$7,0)),
INDEX('PLHIV Forecast'!$C$8:$W$127,MATCH($B27,'PLHIV Forecast'!$B$8:$B$127,0),MATCH(H$7,'PLHIV Forecast'!$C$7:$W$7,0))&lt;&gt;0),
INDEX('PLHIV Forecast'!$C$8:$W$127,MATCH($B27,'PLHIV Forecast'!$B$8:$B$127,0),MATCH(H$7,'PLHIV Forecast'!$C$7:$W$7,0)),
G27+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IF(H$7&lt;=Baseline_Year,
INDEX('Number on ART'!$H$10:$AB$249,MATCH($B27&amp;"Adults",'Number on ART'!$F$10:$F$249,0),MATCH(H$7,'Number on ART'!$H$9:$AB$9,0)),
IF(AND(G27+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Forecast'!$B$8:$B$127,0),MATCH(H$7,'PLHIV Forecast'!$C$7:$W$7,0)),
INDEX('PLHIV Forecast'!$C$8:$W$127,MATCH($B27,'PLHIV Forecast'!$B$8:$B$127,0),MATCH(H$7,'PLHIV Forecast'!$C$7:$W$7,0))&lt;&gt;0),
INDEX('PLHIV Forecast'!$C$8:$W$127,MATCH($B27,'PLHIV Forecast'!$B$8:$B$127,0),MATCH(H$7,'PLHIV Forecast'!$C$7:$W$7,0)),
G27+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161153</v>
      </c>
      <c r="I27" s="84">
        <f>IF(IF(I$7&lt;=Baseline_Year,
INDEX('Number on ART'!$H$10:$AB$249,MATCH($B27&amp;"Adults",'Number on ART'!$F$10:$F$249,0),MATCH(I$7,'Number on ART'!$H$9:$AB$9,0)),
IF(AND(H27+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Forecast'!$B$8:$B$127,0),MATCH(I$7,'PLHIV Forecast'!$C$7:$W$7,0)),
INDEX('PLHIV Forecast'!$C$8:$W$127,MATCH($B27,'PLHIV Forecast'!$B$8:$B$127,0),MATCH(I$7,'PLHIV Forecast'!$C$7:$W$7,0))&lt;&gt;0),
INDEX('PLHIV Forecast'!$C$8:$W$127,MATCH($B27,'PLHIV Forecast'!$B$8:$B$127,0),MATCH(I$7,'PLHIV Forecast'!$C$7:$W$7,0)),
H27+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IF(I$7&lt;=Baseline_Year,
INDEX('Number on ART'!$H$10:$AB$249,MATCH($B27&amp;"Adults",'Number on ART'!$F$10:$F$249,0),MATCH(I$7,'Number on ART'!$H$9:$AB$9,0)),
IF(AND(H27+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Forecast'!$B$8:$B$127,0),MATCH(I$7,'PLHIV Forecast'!$C$7:$W$7,0)),
INDEX('PLHIV Forecast'!$C$8:$W$127,MATCH($B27,'PLHIV Forecast'!$B$8:$B$127,0),MATCH(I$7,'PLHIV Forecast'!$C$7:$W$7,0))&lt;&gt;0),
INDEX('PLHIV Forecast'!$C$8:$W$127,MATCH($B27,'PLHIV Forecast'!$B$8:$B$127,0),MATCH(I$7,'PLHIV Forecast'!$C$7:$W$7,0)),
H27+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196896</v>
      </c>
      <c r="J27" s="84">
        <f>IF(IF(J$7&lt;=Baseline_Year,
INDEX('Number on ART'!$H$10:$AB$249,MATCH($B27&amp;"Adults",'Number on ART'!$F$10:$F$249,0),MATCH(J$7,'Number on ART'!$H$9:$AB$9,0)),
IF(AND(I27+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Forecast'!$B$8:$B$127,0),MATCH(J$7,'PLHIV Forecast'!$C$7:$W$7,0)),
INDEX('PLHIV Forecast'!$C$8:$W$127,MATCH($B27,'PLHIV Forecast'!$B$8:$B$127,0),MATCH(J$7,'PLHIV Forecast'!$C$7:$W$7,0))&lt;&gt;0),
INDEX('PLHIV Forecast'!$C$8:$W$127,MATCH($B27,'PLHIV Forecast'!$B$8:$B$127,0),MATCH(J$7,'PLHIV Forecast'!$C$7:$W$7,0)),
I27+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IF(J$7&lt;=Baseline_Year,
INDEX('Number on ART'!$H$10:$AB$249,MATCH($B27&amp;"Adults",'Number on ART'!$F$10:$F$249,0),MATCH(J$7,'Number on ART'!$H$9:$AB$9,0)),
IF(AND(I27+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Forecast'!$B$8:$B$127,0),MATCH(J$7,'PLHIV Forecast'!$C$7:$W$7,0)),
INDEX('PLHIV Forecast'!$C$8:$W$127,MATCH($B27,'PLHIV Forecast'!$B$8:$B$127,0),MATCH(J$7,'PLHIV Forecast'!$C$7:$W$7,0))&lt;&gt;0),
INDEX('PLHIV Forecast'!$C$8:$W$127,MATCH($B27,'PLHIV Forecast'!$B$8:$B$127,0),MATCH(J$7,'PLHIV Forecast'!$C$7:$W$7,0)),
I27+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243891</v>
      </c>
      <c r="K27" s="84">
        <f>IF(IF(K$7&lt;=Baseline_Year,
INDEX('Number on ART'!$H$10:$AB$249,MATCH($B27&amp;"Adults",'Number on ART'!$F$10:$F$249,0),MATCH(K$7,'Number on ART'!$H$9:$AB$9,0)),
IF(AND(J27+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Forecast'!$B$8:$B$127,0),MATCH(K$7,'PLHIV Forecast'!$C$7:$W$7,0)),
INDEX('PLHIV Forecast'!$C$8:$W$127,MATCH($B27,'PLHIV Forecast'!$B$8:$B$127,0),MATCH(K$7,'PLHIV Forecast'!$C$7:$W$7,0))&lt;&gt;0),
INDEX('PLHIV Forecast'!$C$8:$W$127,MATCH($B27,'PLHIV Forecast'!$B$8:$B$127,0),MATCH(K$7,'PLHIV Forecast'!$C$7:$W$7,0)),
J27+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IF(K$7&lt;=Baseline_Year,
INDEX('Number on ART'!$H$10:$AB$249,MATCH($B27&amp;"Adults",'Number on ART'!$F$10:$F$249,0),MATCH(K$7,'Number on ART'!$H$9:$AB$9,0)),
IF(AND(J27+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Forecast'!$B$8:$B$127,0),MATCH(K$7,'PLHIV Forecast'!$C$7:$W$7,0)),
INDEX('PLHIV Forecast'!$C$8:$W$127,MATCH($B27,'PLHIV Forecast'!$B$8:$B$127,0),MATCH(K$7,'PLHIV Forecast'!$C$7:$W$7,0))&lt;&gt;0),
INDEX('PLHIV Forecast'!$C$8:$W$127,MATCH($B27,'PLHIV Forecast'!$B$8:$B$127,0),MATCH(K$7,'PLHIV Forecast'!$C$7:$W$7,0)),
J27+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270804</v>
      </c>
      <c r="L27" s="84">
        <f>IF(IF(L$7&lt;=Baseline_Year,
INDEX('Number on ART'!$H$10:$AB$249,MATCH($B27&amp;"Adults",'Number on ART'!$F$10:$F$249,0),MATCH(L$7,'Number on ART'!$H$9:$AB$9,0)),
IF(AND(K27+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Forecast'!$B$8:$B$127,0),MATCH(L$7,'PLHIV Forecast'!$C$7:$W$7,0)),
INDEX('PLHIV Forecast'!$C$8:$W$127,MATCH($B27,'PLHIV Forecast'!$B$8:$B$127,0),MATCH(L$7,'PLHIV Forecast'!$C$7:$W$7,0))&lt;&gt;0),
INDEX('PLHIV Forecast'!$C$8:$W$127,MATCH($B27,'PLHIV Forecast'!$B$8:$B$127,0),MATCH(L$7,'PLHIV Forecast'!$C$7:$W$7,0)),
K27+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IF(L$7&lt;=Baseline_Year,
INDEX('Number on ART'!$H$10:$AB$249,MATCH($B27&amp;"Adults",'Number on ART'!$F$10:$F$249,0),MATCH(L$7,'Number on ART'!$H$9:$AB$9,0)),
IF(AND(K27+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Forecast'!$B$8:$B$127,0),MATCH(L$7,'PLHIV Forecast'!$C$7:$W$7,0)),
INDEX('PLHIV Forecast'!$C$8:$W$127,MATCH($B27,'PLHIV Forecast'!$B$8:$B$127,0),MATCH(L$7,'PLHIV Forecast'!$C$7:$W$7,0))&lt;&gt;0),
INDEX('PLHIV Forecast'!$C$8:$W$127,MATCH($B27,'PLHIV Forecast'!$B$8:$B$127,0),MATCH(L$7,'PLHIV Forecast'!$C$7:$W$7,0)),
K27+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302034</v>
      </c>
      <c r="M27" s="84">
        <f>IF(IF(M$7&lt;=Baseline_Year,
INDEX('Number on ART'!$H$10:$AB$249,MATCH($B27&amp;"Adults",'Number on ART'!$F$10:$F$249,0),MATCH(M$7,'Number on ART'!$H$9:$AB$9,0)),
IF(AND(L27+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Forecast'!$B$8:$B$127,0),MATCH(M$7,'PLHIV Forecast'!$C$7:$W$7,0)),
INDEX('PLHIV Forecast'!$C$8:$W$127,MATCH($B27,'PLHIV Forecast'!$B$8:$B$127,0),MATCH(M$7,'PLHIV Forecast'!$C$7:$W$7,0))&lt;&gt;0),
INDEX('PLHIV Forecast'!$C$8:$W$127,MATCH($B27,'PLHIV Forecast'!$B$8:$B$127,0),MATCH(M$7,'PLHIV Forecast'!$C$7:$W$7,0)),
L27+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IF(M$7&lt;=Baseline_Year,
INDEX('Number on ART'!$H$10:$AB$249,MATCH($B27&amp;"Adults",'Number on ART'!$F$10:$F$249,0),MATCH(M$7,'Number on ART'!$H$9:$AB$9,0)),
IF(AND(L27+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Forecast'!$B$8:$B$127,0),MATCH(M$7,'PLHIV Forecast'!$C$7:$W$7,0)),
INDEX('PLHIV Forecast'!$C$8:$W$127,MATCH($B27,'PLHIV Forecast'!$B$8:$B$127,0),MATCH(M$7,'PLHIV Forecast'!$C$7:$W$7,0))&lt;&gt;0),
INDEX('PLHIV Forecast'!$C$8:$W$127,MATCH($B27,'PLHIV Forecast'!$B$8:$B$127,0),MATCH(M$7,'PLHIV Forecast'!$C$7:$W$7,0)),
L27+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339617</v>
      </c>
      <c r="N27" s="84">
        <f>IF(IF(N$7&lt;=Baseline_Year,
INDEX('Number on ART'!$H$10:$AB$249,MATCH($B27&amp;"Adults",'Number on ART'!$F$10:$F$249,0),MATCH(N$7,'Number on ART'!$H$9:$AB$9,0)),
IF(AND(M27+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Forecast'!$B$8:$B$127,0),MATCH(N$7,'PLHIV Forecast'!$C$7:$W$7,0)),
INDEX('PLHIV Forecast'!$C$8:$W$127,MATCH($B27,'PLHIV Forecast'!$B$8:$B$127,0),MATCH(N$7,'PLHIV Forecast'!$C$7:$W$7,0))&lt;&gt;0),
INDEX('PLHIV Forecast'!$C$8:$W$127,MATCH($B27,'PLHIV Forecast'!$B$8:$B$127,0),MATCH(N$7,'PLHIV Forecast'!$C$7:$W$7,0)),
M27+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IF(N$7&lt;=Baseline_Year,
INDEX('Number on ART'!$H$10:$AB$249,MATCH($B27&amp;"Adults",'Number on ART'!$F$10:$F$249,0),MATCH(N$7,'Number on ART'!$H$9:$AB$9,0)),
IF(AND(M27+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Forecast'!$B$8:$B$127,0),MATCH(N$7,'PLHIV Forecast'!$C$7:$W$7,0)),
INDEX('PLHIV Forecast'!$C$8:$W$127,MATCH($B27,'PLHIV Forecast'!$B$8:$B$127,0),MATCH(N$7,'PLHIV Forecast'!$C$7:$W$7,0))&lt;&gt;0),
INDEX('PLHIV Forecast'!$C$8:$W$127,MATCH($B27,'PLHIV Forecast'!$B$8:$B$127,0),MATCH(N$7,'PLHIV Forecast'!$C$7:$W$7,0)),
M27+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377249</v>
      </c>
      <c r="O27" s="84">
        <f>IF(IF(O$7&lt;=Baseline_Year,
INDEX('Number on ART'!$H$10:$AB$249,MATCH($B27&amp;"Adults",'Number on ART'!$F$10:$F$249,0),MATCH(O$7,'Number on ART'!$H$9:$AB$9,0)),
IF(AND(N27+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Forecast'!$B$8:$B$127,0),MATCH(O$7,'PLHIV Forecast'!$C$7:$W$7,0)),
INDEX('PLHIV Forecast'!$C$8:$W$127,MATCH($B27,'PLHIV Forecast'!$B$8:$B$127,0),MATCH(O$7,'PLHIV Forecast'!$C$7:$W$7,0))&lt;&gt;0),
INDEX('PLHIV Forecast'!$C$8:$W$127,MATCH($B27,'PLHIV Forecast'!$B$8:$B$127,0),MATCH(O$7,'PLHIV Forecast'!$C$7:$W$7,0)),
N27+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IF(O$7&lt;=Baseline_Year,
INDEX('Number on ART'!$H$10:$AB$249,MATCH($B27&amp;"Adults",'Number on ART'!$F$10:$F$249,0),MATCH(O$7,'Number on ART'!$H$9:$AB$9,0)),
IF(AND(N27+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Forecast'!$B$8:$B$127,0),MATCH(O$7,'PLHIV Forecast'!$C$7:$W$7,0)),
INDEX('PLHIV Forecast'!$C$8:$W$127,MATCH($B27,'PLHIV Forecast'!$B$8:$B$127,0),MATCH(O$7,'PLHIV Forecast'!$C$7:$W$7,0))&lt;&gt;0),
INDEX('PLHIV Forecast'!$C$8:$W$127,MATCH($B27,'PLHIV Forecast'!$B$8:$B$127,0),MATCH(O$7,'PLHIV Forecast'!$C$7:$W$7,0)),
N27+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413135</v>
      </c>
      <c r="P27" s="84">
        <f>IF(IF(P$7&lt;=Baseline_Year,
INDEX('Number on ART'!$H$10:$AB$249,MATCH($B27&amp;"Adults",'Number on ART'!$F$10:$F$249,0),MATCH(P$7,'Number on ART'!$H$9:$AB$9,0)),
IF(AND(O27+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Forecast'!$B$8:$B$127,0),MATCH(P$7,'PLHIV Forecast'!$C$7:$W$7,0)),
INDEX('PLHIV Forecast'!$C$8:$W$127,MATCH($B27,'PLHIV Forecast'!$B$8:$B$127,0),MATCH(P$7,'PLHIV Forecast'!$C$7:$W$7,0))&lt;&gt;0),
INDEX('PLHIV Forecast'!$C$8:$W$127,MATCH($B27,'PLHIV Forecast'!$B$8:$B$127,0),MATCH(P$7,'PLHIV Forecast'!$C$7:$W$7,0)),
O27+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IF(P$7&lt;=Baseline_Year,
INDEX('Number on ART'!$H$10:$AB$249,MATCH($B27&amp;"Adults",'Number on ART'!$F$10:$F$249,0),MATCH(P$7,'Number on ART'!$H$9:$AB$9,0)),
IF(AND(O27+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Forecast'!$B$8:$B$127,0),MATCH(P$7,'PLHIV Forecast'!$C$7:$W$7,0)),
INDEX('PLHIV Forecast'!$C$8:$W$127,MATCH($B27,'PLHIV Forecast'!$B$8:$B$127,0),MATCH(P$7,'PLHIV Forecast'!$C$7:$W$7,0))&lt;&gt;0),
INDEX('PLHIV Forecast'!$C$8:$W$127,MATCH($B27,'PLHIV Forecast'!$B$8:$B$127,0),MATCH(P$7,'PLHIV Forecast'!$C$7:$W$7,0)),
O27+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443333.33333333395</v>
      </c>
      <c r="Q27" s="84">
        <f>IF(IF(Q$7&lt;=Baseline_Year,
INDEX('Number on ART'!$H$10:$AB$249,MATCH($B27&amp;"Adults",'Number on ART'!$F$10:$F$249,0),MATCH(Q$7,'Number on ART'!$H$9:$AB$9,0)),
IF(AND(P27+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Forecast'!$B$8:$B$127,0),MATCH(Q$7,'PLHIV Forecast'!$C$7:$W$7,0)),
INDEX('PLHIV Forecast'!$C$8:$W$127,MATCH($B27,'PLHIV Forecast'!$B$8:$B$127,0),MATCH(Q$7,'PLHIV Forecast'!$C$7:$W$7,0))&lt;&gt;0),
INDEX('PLHIV Forecast'!$C$8:$W$127,MATCH($B27,'PLHIV Forecast'!$B$8:$B$127,0),MATCH(Q$7,'PLHIV Forecast'!$C$7:$W$7,0)),
P27+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IF(Q$7&lt;=Baseline_Year,
INDEX('Number on ART'!$H$10:$AB$249,MATCH($B27&amp;"Adults",'Number on ART'!$F$10:$F$249,0),MATCH(Q$7,'Number on ART'!$H$9:$AB$9,0)),
IF(AND(P27+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Forecast'!$B$8:$B$127,0),MATCH(Q$7,'PLHIV Forecast'!$C$7:$W$7,0)),
INDEX('PLHIV Forecast'!$C$8:$W$127,MATCH($B27,'PLHIV Forecast'!$B$8:$B$127,0),MATCH(Q$7,'PLHIV Forecast'!$C$7:$W$7,0))&lt;&gt;0),
INDEX('PLHIV Forecast'!$C$8:$W$127,MATCH($B27,'PLHIV Forecast'!$B$8:$B$127,0),MATCH(Q$7,'PLHIV Forecast'!$C$7:$W$7,0)),
P27+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441111.11111111194</v>
      </c>
      <c r="R27" s="84">
        <f>IF(IF(R$7&lt;=Baseline_Year,
INDEX('Number on ART'!$H$10:$AB$249,MATCH($B27&amp;"Adults",'Number on ART'!$F$10:$F$249,0),MATCH(R$7,'Number on ART'!$H$9:$AB$9,0)),
IF(AND(Q27+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Forecast'!$B$8:$B$127,0),MATCH(R$7,'PLHIV Forecast'!$C$7:$W$7,0)),
INDEX('PLHIV Forecast'!$C$8:$W$127,MATCH($B27,'PLHIV Forecast'!$B$8:$B$127,0),MATCH(R$7,'PLHIV Forecast'!$C$7:$W$7,0))&lt;&gt;0),
INDEX('PLHIV Forecast'!$C$8:$W$127,MATCH($B27,'PLHIV Forecast'!$B$8:$B$127,0),MATCH(R$7,'PLHIV Forecast'!$C$7:$W$7,0)),
Q27+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IF(R$7&lt;=Baseline_Year,
INDEX('Number on ART'!$H$10:$AB$249,MATCH($B27&amp;"Adults",'Number on ART'!$F$10:$F$249,0),MATCH(R$7,'Number on ART'!$H$9:$AB$9,0)),
IF(AND(Q27+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Forecast'!$B$8:$B$127,0),MATCH(R$7,'PLHIV Forecast'!$C$7:$W$7,0)),
INDEX('PLHIV Forecast'!$C$8:$W$127,MATCH($B27,'PLHIV Forecast'!$B$8:$B$127,0),MATCH(R$7,'PLHIV Forecast'!$C$7:$W$7,0))&lt;&gt;0),
INDEX('PLHIV Forecast'!$C$8:$W$127,MATCH($B27,'PLHIV Forecast'!$B$8:$B$127,0),MATCH(R$7,'PLHIV Forecast'!$C$7:$W$7,0)),
Q27+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435925.92592592724</v>
      </c>
      <c r="S27" s="84">
        <f>IF(IF(S$7&lt;=Baseline_Year,
INDEX('Number on ART'!$H$10:$AB$249,MATCH($B27&amp;"Adults",'Number on ART'!$F$10:$F$249,0),MATCH(S$7,'Number on ART'!$H$9:$AB$9,0)),
IF(AND(R27+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Forecast'!$B$8:$B$127,0),MATCH(S$7,'PLHIV Forecast'!$C$7:$W$7,0)),
INDEX('PLHIV Forecast'!$C$8:$W$127,MATCH($B27,'PLHIV Forecast'!$B$8:$B$127,0),MATCH(S$7,'PLHIV Forecast'!$C$7:$W$7,0))&lt;&gt;0),
INDEX('PLHIV Forecast'!$C$8:$W$127,MATCH($B27,'PLHIV Forecast'!$B$8:$B$127,0),MATCH(S$7,'PLHIV Forecast'!$C$7:$W$7,0)),
R27+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IF(S$7&lt;=Baseline_Year,
INDEX('Number on ART'!$H$10:$AB$249,MATCH($B27&amp;"Adults",'Number on ART'!$F$10:$F$249,0),MATCH(S$7,'Number on ART'!$H$9:$AB$9,0)),
IF(AND(R27+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Forecast'!$B$8:$B$127,0),MATCH(S$7,'PLHIV Forecast'!$C$7:$W$7,0)),
INDEX('PLHIV Forecast'!$C$8:$W$127,MATCH($B27,'PLHIV Forecast'!$B$8:$B$127,0),MATCH(S$7,'PLHIV Forecast'!$C$7:$W$7,0))&lt;&gt;0),
INDEX('PLHIV Forecast'!$C$8:$W$127,MATCH($B27,'PLHIV Forecast'!$B$8:$B$127,0),MATCH(S$7,'PLHIV Forecast'!$C$7:$W$7,0)),
R27+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432716.04938271735</v>
      </c>
      <c r="T27" s="84">
        <f>IF(IF(T$7&lt;=Baseline_Year,
INDEX('Number on ART'!$H$10:$AB$249,MATCH($B27&amp;"Adults",'Number on ART'!$F$10:$F$249,0),MATCH(T$7,'Number on ART'!$H$9:$AB$9,0)),
IF(AND(S27+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Forecast'!$B$8:$B$127,0),MATCH(T$7,'PLHIV Forecast'!$C$7:$W$7,0)),
INDEX('PLHIV Forecast'!$C$8:$W$127,MATCH($B27,'PLHIV Forecast'!$B$8:$B$127,0),MATCH(T$7,'PLHIV Forecast'!$C$7:$W$7,0))&lt;&gt;0),
INDEX('PLHIV Forecast'!$C$8:$W$127,MATCH($B27,'PLHIV Forecast'!$B$8:$B$127,0),MATCH(T$7,'PLHIV Forecast'!$C$7:$W$7,0)),
S27+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IF(T$7&lt;=Baseline_Year,
INDEX('Number on ART'!$H$10:$AB$249,MATCH($B27&amp;"Adults",'Number on ART'!$F$10:$F$249,0),MATCH(T$7,'Number on ART'!$H$9:$AB$9,0)),
IF(AND(S27+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Forecast'!$B$8:$B$127,0),MATCH(T$7,'PLHIV Forecast'!$C$7:$W$7,0)),
INDEX('PLHIV Forecast'!$C$8:$W$127,MATCH($B27,'PLHIV Forecast'!$B$8:$B$127,0),MATCH(T$7,'PLHIV Forecast'!$C$7:$W$7,0))&lt;&gt;0),
INDEX('PLHIV Forecast'!$C$8:$W$127,MATCH($B27,'PLHIV Forecast'!$B$8:$B$127,0),MATCH(T$7,'PLHIV Forecast'!$C$7:$W$7,0)),
S27+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428189.30041152425</v>
      </c>
      <c r="U27" s="84">
        <f>IF(IF(U$7&lt;=Baseline_Year,
INDEX('Number on ART'!$H$10:$AB$249,MATCH($B27&amp;"Adults",'Number on ART'!$F$10:$F$249,0),MATCH(U$7,'Number on ART'!$H$9:$AB$9,0)),
IF(AND(T27+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Forecast'!$B$8:$B$127,0),MATCH(U$7,'PLHIV Forecast'!$C$7:$W$7,0)),
INDEX('PLHIV Forecast'!$C$8:$W$127,MATCH($B27,'PLHIV Forecast'!$B$8:$B$127,0),MATCH(U$7,'PLHIV Forecast'!$C$7:$W$7,0))&lt;&gt;0),
INDEX('PLHIV Forecast'!$C$8:$W$127,MATCH($B27,'PLHIV Forecast'!$B$8:$B$127,0),MATCH(U$7,'PLHIV Forecast'!$C$7:$W$7,0)),
T27+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IF(U$7&lt;=Baseline_Year,
INDEX('Number on ART'!$H$10:$AB$249,MATCH($B27&amp;"Adults",'Number on ART'!$F$10:$F$249,0),MATCH(U$7,'Number on ART'!$H$9:$AB$9,0)),
IF(AND(T27+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Forecast'!$B$8:$B$127,0),MATCH(U$7,'PLHIV Forecast'!$C$7:$W$7,0)),
INDEX('PLHIV Forecast'!$C$8:$W$127,MATCH($B27,'PLHIV Forecast'!$B$8:$B$127,0),MATCH(U$7,'PLHIV Forecast'!$C$7:$W$7,0))&lt;&gt;0),
INDEX('PLHIV Forecast'!$C$8:$W$127,MATCH($B27,'PLHIV Forecast'!$B$8:$B$127,0),MATCH(U$7,'PLHIV Forecast'!$C$7:$W$7,0)),
T27+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424540.46639231965</v>
      </c>
      <c r="V27" s="84">
        <f>IF(IF(V$7&lt;=Baseline_Year,
INDEX('Number on ART'!$H$10:$AB$249,MATCH($B27&amp;"Adults",'Number on ART'!$F$10:$F$249,0),MATCH(V$7,'Number on ART'!$H$9:$AB$9,0)),
IF(AND(U27+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Forecast'!$B$8:$B$127,0),MATCH(V$7,'PLHIV Forecast'!$C$7:$W$7,0)),
INDEX('PLHIV Forecast'!$C$8:$W$127,MATCH($B27,'PLHIV Forecast'!$B$8:$B$127,0),MATCH(V$7,'PLHIV Forecast'!$C$7:$W$7,0))&lt;&gt;0),
INDEX('PLHIV Forecast'!$C$8:$W$127,MATCH($B27,'PLHIV Forecast'!$B$8:$B$127,0),MATCH(V$7,'PLHIV Forecast'!$C$7:$W$7,0)),
U27+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IF(V$7&lt;=Baseline_Year,
INDEX('Number on ART'!$H$10:$AB$249,MATCH($B27&amp;"Adults",'Number on ART'!$F$10:$F$249,0),MATCH(V$7,'Number on ART'!$H$9:$AB$9,0)),
IF(AND(U27+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Forecast'!$B$8:$B$127,0),MATCH(V$7,'PLHIV Forecast'!$C$7:$W$7,0)),
INDEX('PLHIV Forecast'!$C$8:$W$127,MATCH($B27,'PLHIV Forecast'!$B$8:$B$127,0),MATCH(V$7,'PLHIV Forecast'!$C$7:$W$7,0))&lt;&gt;0),
INDEX('PLHIV Forecast'!$C$8:$W$127,MATCH($B27,'PLHIV Forecast'!$B$8:$B$127,0),MATCH(V$7,'PLHIV Forecast'!$C$7:$W$7,0)),
U27+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420306.35573845729</v>
      </c>
      <c r="W27" s="84">
        <f>IF(IF(W$7&lt;=Baseline_Year,
INDEX('Number on ART'!$H$10:$AB$249,MATCH($B27&amp;"Adults",'Number on ART'!$F$10:$F$249,0),MATCH(W$7,'Number on ART'!$H$9:$AB$9,0)),
IF(AND(V27+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Forecast'!$B$8:$B$127,0),MATCH(W$7,'PLHIV Forecast'!$C$7:$W$7,0)),
INDEX('PLHIV Forecast'!$C$8:$W$127,MATCH($B27,'PLHIV Forecast'!$B$8:$B$127,0),MATCH(W$7,'PLHIV Forecast'!$C$7:$W$7,0))&lt;&gt;0),
INDEX('PLHIV Forecast'!$C$8:$W$127,MATCH($B27,'PLHIV Forecast'!$B$8:$B$127,0),MATCH(W$7,'PLHIV Forecast'!$C$7:$W$7,0)),
V27+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)))&lt;0,
0,
IF(W$7&lt;=Baseline_Year,
INDEX('Number on ART'!$H$10:$AB$249,MATCH($B27&amp;"Adults",'Number on ART'!$F$10:$F$249,0),MATCH(W$7,'Number on ART'!$H$9:$AB$9,0)),
IF(AND(V27+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)&gt;INDEX('PLHIV Forecast'!$C$8:$W$127,MATCH($B27,'PLHIV Forecast'!$B$8:$B$127,0),MATCH(W$7,'PLHIV Forecast'!$C$7:$W$7,0)),
INDEX('PLHIV Forecast'!$C$8:$W$127,MATCH($B27,'PLHIV Forecast'!$B$8:$B$127,0),MATCH(W$7,'PLHIV Forecast'!$C$7:$W$7,0))&lt;&gt;0),
INDEX('PLHIV Forecast'!$C$8:$W$127,MATCH($B27,'PLHIV Forecast'!$B$8:$B$127,0),MATCH(W$7,'PLHIV Forecast'!$C$7:$W$7,0)),
V27+
AVERAGE((INDEX($C$8:$W$127,MATCH($B27,$B$8:$B$127),MATCH(Baseline_Year,$C$7:$W$7,))-INDEX($C$8:$W$127,MATCH($B27,$B$8:$B$127),MATCH(Baseline_Year-1,$C$7:$W$7,))),
(INDEX($C$8:$W$127,MATCH($B27,$B$8:$B$127),MATCH(Baseline_Year-1,$C$7:$W$7,))-INDEX($C$8:$W$127,MATCH($B27,$B$8:$B$127),MATCH(Baseline_Year-2,$C$7:$W$7,))),
(INDEX($C$8:$W$127,MATCH($B27,$B$8:$B$127),MATCH(Baseline_Year-2,$C$7:$W$7,))-INDEX($C$8:$W$127,MATCH($B27,$B$8:$B$127),MATCH(Baseline_Year-3,$C$7:$W$7,)))
))))</f>
        <v>416462.42950770073</v>
      </c>
      <c r="X27" s="9" t="str">
        <f>IF(SUM(C27:W27)&lt;&gt;0,
IF(P27='PLHIV Forecast'!P27,"# adults on ART capped by total PLHIV starting 2023",
IF(Q27='PLHIV Forecast'!Q27,"# adults on ART capped by total PLHIV starting 2024",
IF(R27='PLHIV Forecast'!R27,"# adults on ART capped by total PLHIV starting 2025",
IF(S27='PLHIV Forecast'!S27,"# adults on ART capped by total PLHIV starting 2026",
IF(T27='PLHIV Forecast'!T27,"# adults on ART capped by total PLHIV starting 2027",
IF(U27='PLHIV Forecast'!U27,"# adults on ART capped by total PLHIV starting 2028",
IF(V27='PLHIV Forecast'!V27,"# adults on ART capped by total PLHIV starting 2029",
IF(W27='PLHIV Forecast'!W27,"# adults on ART capped by total PLHIV starting 2030",
"")))))))),"")</f>
        <v># adults on ART capped by total PLHIV starting 2023</v>
      </c>
      <c r="Z27" s="8"/>
      <c r="AB27" s="8"/>
    </row>
    <row r="28" spans="2:28" x14ac:dyDescent="0.35">
      <c r="B28" s="18" t="str">
        <f>Countries!B24</f>
        <v>Cape Verde</v>
      </c>
      <c r="C28" s="47">
        <f>IF(C$7&lt;='Algorithms &amp; Assumptions'!$C$3,INDEX('Number on ART'!$H$10:$AB$249,MATCH($B28&amp;"Adults",'Number on ART'!$F$10:$F$249,0),MATCH(C$7,'Number on ART'!$H$9:$AB$9,0)),"Error")</f>
        <v>734</v>
      </c>
      <c r="D28" s="47">
        <f>IF(D$7&lt;='Algorithms &amp; Assumptions'!$C$3,INDEX('Number on ART'!$H$10:$AB$249,MATCH($B28&amp;"Adults",'Number on ART'!$F$10:$F$249,0),MATCH(D$7,'Number on ART'!$H$9:$AB$9,0)),"Error")</f>
        <v>840</v>
      </c>
      <c r="E28" s="47">
        <f>IF(E$7&lt;='Algorithms &amp; Assumptions'!$C$3,INDEX('Number on ART'!$H$10:$AB$249,MATCH($B28&amp;"Adults",'Number on ART'!$F$10:$F$249,0),MATCH(E$7,'Number on ART'!$H$9:$AB$9,0)),"Error")</f>
        <v>1026</v>
      </c>
      <c r="F28" s="47">
        <f>IF(F$7&lt;='Algorithms &amp; Assumptions'!$C$3,INDEX('Number on ART'!$H$10:$AB$249,MATCH($B28&amp;"Adults",'Number on ART'!$F$10:$F$249,0),MATCH(F$7,'Number on ART'!$H$9:$AB$9,0)),"Error")</f>
        <v>1248</v>
      </c>
      <c r="G28" s="84">
        <f>IF(IF(G$7&lt;=Baseline_Year,
INDEX('Number on ART'!$H$10:$AB$249,MATCH($B28&amp;"Adults",'Number on ART'!$F$10:$F$249,0),MATCH(G$7,'Number on ART'!$H$9:$AB$9,0)),
IF(AND(F28+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Forecast'!$B$8:$B$127,0),MATCH(G$7,'PLHIV Forecast'!$C$7:$W$7,0)),
INDEX('PLHIV Forecast'!$C$8:$W$127,MATCH($B28,'PLHIV Forecast'!$B$8:$B$127,0),MATCH(G$7,'PLHIV Forecast'!$C$7:$W$7,0))&lt;&gt;0),
INDEX('PLHIV Forecast'!$C$8:$W$127,MATCH($B28,'PLHIV Forecast'!$B$8:$B$127,0),MATCH(G$7,'PLHIV Forecast'!$C$7:$W$7,0)),
F28+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IF(G$7&lt;=Baseline_Year,
INDEX('Number on ART'!$H$10:$AB$249,MATCH($B28&amp;"Adults",'Number on ART'!$F$10:$F$249,0),MATCH(G$7,'Number on ART'!$H$9:$AB$9,0)),
IF(AND(F28+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Forecast'!$B$8:$B$127,0),MATCH(G$7,'PLHIV Forecast'!$C$7:$W$7,0)),
INDEX('PLHIV Forecast'!$C$8:$W$127,MATCH($B28,'PLHIV Forecast'!$B$8:$B$127,0),MATCH(G$7,'PLHIV Forecast'!$C$7:$W$7,0))&lt;&gt;0),
INDEX('PLHIV Forecast'!$C$8:$W$127,MATCH($B28,'PLHIV Forecast'!$B$8:$B$127,0),MATCH(G$7,'PLHIV Forecast'!$C$7:$W$7,0)),
F28+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1383</v>
      </c>
      <c r="H28" s="84">
        <f>IF(IF(H$7&lt;=Baseline_Year,
INDEX('Number on ART'!$H$10:$AB$249,MATCH($B28&amp;"Adults",'Number on ART'!$F$10:$F$249,0),MATCH(H$7,'Number on ART'!$H$9:$AB$9,0)),
IF(AND(G28+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Forecast'!$B$8:$B$127,0),MATCH(H$7,'PLHIV Forecast'!$C$7:$W$7,0)),
INDEX('PLHIV Forecast'!$C$8:$W$127,MATCH($B28,'PLHIV Forecast'!$B$8:$B$127,0),MATCH(H$7,'PLHIV Forecast'!$C$7:$W$7,0))&lt;&gt;0),
INDEX('PLHIV Forecast'!$C$8:$W$127,MATCH($B28,'PLHIV Forecast'!$B$8:$B$127,0),MATCH(H$7,'PLHIV Forecast'!$C$7:$W$7,0)),
G28+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IF(H$7&lt;=Baseline_Year,
INDEX('Number on ART'!$H$10:$AB$249,MATCH($B28&amp;"Adults",'Number on ART'!$F$10:$F$249,0),MATCH(H$7,'Number on ART'!$H$9:$AB$9,0)),
IF(AND(G28+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Forecast'!$B$8:$B$127,0),MATCH(H$7,'PLHIV Forecast'!$C$7:$W$7,0)),
INDEX('PLHIV Forecast'!$C$8:$W$127,MATCH($B28,'PLHIV Forecast'!$B$8:$B$127,0),MATCH(H$7,'PLHIV Forecast'!$C$7:$W$7,0))&lt;&gt;0),
INDEX('PLHIV Forecast'!$C$8:$W$127,MATCH($B28,'PLHIV Forecast'!$B$8:$B$127,0),MATCH(H$7,'PLHIV Forecast'!$C$7:$W$7,0)),
G28+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1435</v>
      </c>
      <c r="I28" s="84">
        <f>IF(IF(I$7&lt;=Baseline_Year,
INDEX('Number on ART'!$H$10:$AB$249,MATCH($B28&amp;"Adults",'Number on ART'!$F$10:$F$249,0),MATCH(I$7,'Number on ART'!$H$9:$AB$9,0)),
IF(AND(H28+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Forecast'!$B$8:$B$127,0),MATCH(I$7,'PLHIV Forecast'!$C$7:$W$7,0)),
INDEX('PLHIV Forecast'!$C$8:$W$127,MATCH($B28,'PLHIV Forecast'!$B$8:$B$127,0),MATCH(I$7,'PLHIV Forecast'!$C$7:$W$7,0))&lt;&gt;0),
INDEX('PLHIV Forecast'!$C$8:$W$127,MATCH($B28,'PLHIV Forecast'!$B$8:$B$127,0),MATCH(I$7,'PLHIV Forecast'!$C$7:$W$7,0)),
H28+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IF(I$7&lt;=Baseline_Year,
INDEX('Number on ART'!$H$10:$AB$249,MATCH($B28&amp;"Adults",'Number on ART'!$F$10:$F$249,0),MATCH(I$7,'Number on ART'!$H$9:$AB$9,0)),
IF(AND(H28+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Forecast'!$B$8:$B$127,0),MATCH(I$7,'PLHIV Forecast'!$C$7:$W$7,0)),
INDEX('PLHIV Forecast'!$C$8:$W$127,MATCH($B28,'PLHIV Forecast'!$B$8:$B$127,0),MATCH(I$7,'PLHIV Forecast'!$C$7:$W$7,0))&lt;&gt;0),
INDEX('PLHIV Forecast'!$C$8:$W$127,MATCH($B28,'PLHIV Forecast'!$B$8:$B$127,0),MATCH(I$7,'PLHIV Forecast'!$C$7:$W$7,0)),
H28+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1512</v>
      </c>
      <c r="J28" s="84">
        <f>IF(IF(J$7&lt;=Baseline_Year,
INDEX('Number on ART'!$H$10:$AB$249,MATCH($B28&amp;"Adults",'Number on ART'!$F$10:$F$249,0),MATCH(J$7,'Number on ART'!$H$9:$AB$9,0)),
IF(AND(I28+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Forecast'!$B$8:$B$127,0),MATCH(J$7,'PLHIV Forecast'!$C$7:$W$7,0)),
INDEX('PLHIV Forecast'!$C$8:$W$127,MATCH($B28,'PLHIV Forecast'!$B$8:$B$127,0),MATCH(J$7,'PLHIV Forecast'!$C$7:$W$7,0))&lt;&gt;0),
INDEX('PLHIV Forecast'!$C$8:$W$127,MATCH($B28,'PLHIV Forecast'!$B$8:$B$127,0),MATCH(J$7,'PLHIV Forecast'!$C$7:$W$7,0)),
I28+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IF(J$7&lt;=Baseline_Year,
INDEX('Number on ART'!$H$10:$AB$249,MATCH($B28&amp;"Adults",'Number on ART'!$F$10:$F$249,0),MATCH(J$7,'Number on ART'!$H$9:$AB$9,0)),
IF(AND(I28+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Forecast'!$B$8:$B$127,0),MATCH(J$7,'PLHIV Forecast'!$C$7:$W$7,0)),
INDEX('PLHIV Forecast'!$C$8:$W$127,MATCH($B28,'PLHIV Forecast'!$B$8:$B$127,0),MATCH(J$7,'PLHIV Forecast'!$C$7:$W$7,0))&lt;&gt;0),
INDEX('PLHIV Forecast'!$C$8:$W$127,MATCH($B28,'PLHIV Forecast'!$B$8:$B$127,0),MATCH(J$7,'PLHIV Forecast'!$C$7:$W$7,0)),
I28+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1776</v>
      </c>
      <c r="K28" s="84">
        <f>IF(IF(K$7&lt;=Baseline_Year,
INDEX('Number on ART'!$H$10:$AB$249,MATCH($B28&amp;"Adults",'Number on ART'!$F$10:$F$249,0),MATCH(K$7,'Number on ART'!$H$9:$AB$9,0)),
IF(AND(J28+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Forecast'!$B$8:$B$127,0),MATCH(K$7,'PLHIV Forecast'!$C$7:$W$7,0)),
INDEX('PLHIV Forecast'!$C$8:$W$127,MATCH($B28,'PLHIV Forecast'!$B$8:$B$127,0),MATCH(K$7,'PLHIV Forecast'!$C$7:$W$7,0))&lt;&gt;0),
INDEX('PLHIV Forecast'!$C$8:$W$127,MATCH($B28,'PLHIV Forecast'!$B$8:$B$127,0),MATCH(K$7,'PLHIV Forecast'!$C$7:$W$7,0)),
J28+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IF(K$7&lt;=Baseline_Year,
INDEX('Number on ART'!$H$10:$AB$249,MATCH($B28&amp;"Adults",'Number on ART'!$F$10:$F$249,0),MATCH(K$7,'Number on ART'!$H$9:$AB$9,0)),
IF(AND(J28+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Forecast'!$B$8:$B$127,0),MATCH(K$7,'PLHIV Forecast'!$C$7:$W$7,0)),
INDEX('PLHIV Forecast'!$C$8:$W$127,MATCH($B28,'PLHIV Forecast'!$B$8:$B$127,0),MATCH(K$7,'PLHIV Forecast'!$C$7:$W$7,0))&lt;&gt;0),
INDEX('PLHIV Forecast'!$C$8:$W$127,MATCH($B28,'PLHIV Forecast'!$B$8:$B$127,0),MATCH(K$7,'PLHIV Forecast'!$C$7:$W$7,0)),
J28+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2115</v>
      </c>
      <c r="L28" s="84">
        <f>IF(IF(L$7&lt;=Baseline_Year,
INDEX('Number on ART'!$H$10:$AB$249,MATCH($B28&amp;"Adults",'Number on ART'!$F$10:$F$249,0),MATCH(L$7,'Number on ART'!$H$9:$AB$9,0)),
IF(AND(K28+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Forecast'!$B$8:$B$127,0),MATCH(L$7,'PLHIV Forecast'!$C$7:$W$7,0)),
INDEX('PLHIV Forecast'!$C$8:$W$127,MATCH($B28,'PLHIV Forecast'!$B$8:$B$127,0),MATCH(L$7,'PLHIV Forecast'!$C$7:$W$7,0))&lt;&gt;0),
INDEX('PLHIV Forecast'!$C$8:$W$127,MATCH($B28,'PLHIV Forecast'!$B$8:$B$127,0),MATCH(L$7,'PLHIV Forecast'!$C$7:$W$7,0)),
K28+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IF(L$7&lt;=Baseline_Year,
INDEX('Number on ART'!$H$10:$AB$249,MATCH($B28&amp;"Adults",'Number on ART'!$F$10:$F$249,0),MATCH(L$7,'Number on ART'!$H$9:$AB$9,0)),
IF(AND(K28+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Forecast'!$B$8:$B$127,0),MATCH(L$7,'PLHIV Forecast'!$C$7:$W$7,0)),
INDEX('PLHIV Forecast'!$C$8:$W$127,MATCH($B28,'PLHIV Forecast'!$B$8:$B$127,0),MATCH(L$7,'PLHIV Forecast'!$C$7:$W$7,0))&lt;&gt;0),
INDEX('PLHIV Forecast'!$C$8:$W$127,MATCH($B28,'PLHIV Forecast'!$B$8:$B$127,0),MATCH(L$7,'PLHIV Forecast'!$C$7:$W$7,0)),
K28+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2281</v>
      </c>
      <c r="M28" s="84">
        <f>IF(IF(M$7&lt;=Baseline_Year,
INDEX('Number on ART'!$H$10:$AB$249,MATCH($B28&amp;"Adults",'Number on ART'!$F$10:$F$249,0),MATCH(M$7,'Number on ART'!$H$9:$AB$9,0)),
IF(AND(L28+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Forecast'!$B$8:$B$127,0),MATCH(M$7,'PLHIV Forecast'!$C$7:$W$7,0)),
INDEX('PLHIV Forecast'!$C$8:$W$127,MATCH($B28,'PLHIV Forecast'!$B$8:$B$127,0),MATCH(M$7,'PLHIV Forecast'!$C$7:$W$7,0))&lt;&gt;0),
INDEX('PLHIV Forecast'!$C$8:$W$127,MATCH($B28,'PLHIV Forecast'!$B$8:$B$127,0),MATCH(M$7,'PLHIV Forecast'!$C$7:$W$7,0)),
L28+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IF(M$7&lt;=Baseline_Year,
INDEX('Number on ART'!$H$10:$AB$249,MATCH($B28&amp;"Adults",'Number on ART'!$F$10:$F$249,0),MATCH(M$7,'Number on ART'!$H$9:$AB$9,0)),
IF(AND(L28+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Forecast'!$B$8:$B$127,0),MATCH(M$7,'PLHIV Forecast'!$C$7:$W$7,0)),
INDEX('PLHIV Forecast'!$C$8:$W$127,MATCH($B28,'PLHIV Forecast'!$B$8:$B$127,0),MATCH(M$7,'PLHIV Forecast'!$C$7:$W$7,0))&lt;&gt;0),
INDEX('PLHIV Forecast'!$C$8:$W$127,MATCH($B28,'PLHIV Forecast'!$B$8:$B$127,0),MATCH(M$7,'PLHIV Forecast'!$C$7:$W$7,0)),
L28+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2483</v>
      </c>
      <c r="N28" s="84">
        <f>IF(IF(N$7&lt;=Baseline_Year,
INDEX('Number on ART'!$H$10:$AB$249,MATCH($B28&amp;"Adults",'Number on ART'!$F$10:$F$249,0),MATCH(N$7,'Number on ART'!$H$9:$AB$9,0)),
IF(AND(M28+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Forecast'!$B$8:$B$127,0),MATCH(N$7,'PLHIV Forecast'!$C$7:$W$7,0)),
INDEX('PLHIV Forecast'!$C$8:$W$127,MATCH($B28,'PLHIV Forecast'!$B$8:$B$127,0),MATCH(N$7,'PLHIV Forecast'!$C$7:$W$7,0))&lt;&gt;0),
INDEX('PLHIV Forecast'!$C$8:$W$127,MATCH($B28,'PLHIV Forecast'!$B$8:$B$127,0),MATCH(N$7,'PLHIV Forecast'!$C$7:$W$7,0)),
M28+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IF(N$7&lt;=Baseline_Year,
INDEX('Number on ART'!$H$10:$AB$249,MATCH($B28&amp;"Adults",'Number on ART'!$F$10:$F$249,0),MATCH(N$7,'Number on ART'!$H$9:$AB$9,0)),
IF(AND(M28+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Forecast'!$B$8:$B$127,0),MATCH(N$7,'PLHIV Forecast'!$C$7:$W$7,0)),
INDEX('PLHIV Forecast'!$C$8:$W$127,MATCH($B28,'PLHIV Forecast'!$B$8:$B$127,0),MATCH(N$7,'PLHIV Forecast'!$C$7:$W$7,0))&lt;&gt;0),
INDEX('PLHIV Forecast'!$C$8:$W$127,MATCH($B28,'PLHIV Forecast'!$B$8:$B$127,0),MATCH(N$7,'PLHIV Forecast'!$C$7:$W$7,0)),
M28+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2782</v>
      </c>
      <c r="O28" s="84">
        <f>IF(IF(O$7&lt;=Baseline_Year,
INDEX('Number on ART'!$H$10:$AB$249,MATCH($B28&amp;"Adults",'Number on ART'!$F$10:$F$249,0),MATCH(O$7,'Number on ART'!$H$9:$AB$9,0)),
IF(AND(N28+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Forecast'!$B$8:$B$127,0),MATCH(O$7,'PLHIV Forecast'!$C$7:$W$7,0)),
INDEX('PLHIV Forecast'!$C$8:$W$127,MATCH($B28,'PLHIV Forecast'!$B$8:$B$127,0),MATCH(O$7,'PLHIV Forecast'!$C$7:$W$7,0))&lt;&gt;0),
INDEX('PLHIV Forecast'!$C$8:$W$127,MATCH($B28,'PLHIV Forecast'!$B$8:$B$127,0),MATCH(O$7,'PLHIV Forecast'!$C$7:$W$7,0)),
N28+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IF(O$7&lt;=Baseline_Year,
INDEX('Number on ART'!$H$10:$AB$249,MATCH($B28&amp;"Adults",'Number on ART'!$F$10:$F$249,0),MATCH(O$7,'Number on ART'!$H$9:$AB$9,0)),
IF(AND(N28+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Forecast'!$B$8:$B$127,0),MATCH(O$7,'PLHIV Forecast'!$C$7:$W$7,0)),
INDEX('PLHIV Forecast'!$C$8:$W$127,MATCH($B28,'PLHIV Forecast'!$B$8:$B$127,0),MATCH(O$7,'PLHIV Forecast'!$C$7:$W$7,0))&lt;&gt;0),
INDEX('PLHIV Forecast'!$C$8:$W$127,MATCH($B28,'PLHIV Forecast'!$B$8:$B$127,0),MATCH(O$7,'PLHIV Forecast'!$C$7:$W$7,0)),
N28+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3068</v>
      </c>
      <c r="P28" s="84">
        <f>IF(IF(P$7&lt;=Baseline_Year,
INDEX('Number on ART'!$H$10:$AB$249,MATCH($B28&amp;"Adults",'Number on ART'!$F$10:$F$249,0),MATCH(P$7,'Number on ART'!$H$9:$AB$9,0)),
IF(AND(O28+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Forecast'!$B$8:$B$127,0),MATCH(P$7,'PLHIV Forecast'!$C$7:$W$7,0)),
INDEX('PLHIV Forecast'!$C$8:$W$127,MATCH($B28,'PLHIV Forecast'!$B$8:$B$127,0),MATCH(P$7,'PLHIV Forecast'!$C$7:$W$7,0))&lt;&gt;0),
INDEX('PLHIV Forecast'!$C$8:$W$127,MATCH($B28,'PLHIV Forecast'!$B$8:$B$127,0),MATCH(P$7,'PLHIV Forecast'!$C$7:$W$7,0)),
O28+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IF(P$7&lt;=Baseline_Year,
INDEX('Number on ART'!$H$10:$AB$249,MATCH($B28&amp;"Adults",'Number on ART'!$F$10:$F$249,0),MATCH(P$7,'Number on ART'!$H$9:$AB$9,0)),
IF(AND(O28+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Forecast'!$B$8:$B$127,0),MATCH(P$7,'PLHIV Forecast'!$C$7:$W$7,0)),
INDEX('PLHIV Forecast'!$C$8:$W$127,MATCH($B28,'PLHIV Forecast'!$B$8:$B$127,0),MATCH(P$7,'PLHIV Forecast'!$C$7:$W$7,0))&lt;&gt;0),
INDEX('PLHIV Forecast'!$C$8:$W$127,MATCH($B28,'PLHIV Forecast'!$B$8:$B$127,0),MATCH(P$7,'PLHIV Forecast'!$C$7:$W$7,0)),
O28+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3330.3333333333335</v>
      </c>
      <c r="Q28" s="84">
        <f>IF(IF(Q$7&lt;=Baseline_Year,
INDEX('Number on ART'!$H$10:$AB$249,MATCH($B28&amp;"Adults",'Number on ART'!$F$10:$F$249,0),MATCH(Q$7,'Number on ART'!$H$9:$AB$9,0)),
IF(AND(P28+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Forecast'!$B$8:$B$127,0),MATCH(Q$7,'PLHIV Forecast'!$C$7:$W$7,0)),
INDEX('PLHIV Forecast'!$C$8:$W$127,MATCH($B28,'PLHIV Forecast'!$B$8:$B$127,0),MATCH(Q$7,'PLHIV Forecast'!$C$7:$W$7,0))&lt;&gt;0),
INDEX('PLHIV Forecast'!$C$8:$W$127,MATCH($B28,'PLHIV Forecast'!$B$8:$B$127,0),MATCH(Q$7,'PLHIV Forecast'!$C$7:$W$7,0)),
P28+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IF(Q$7&lt;=Baseline_Year,
INDEX('Number on ART'!$H$10:$AB$249,MATCH($B28&amp;"Adults",'Number on ART'!$F$10:$F$249,0),MATCH(Q$7,'Number on ART'!$H$9:$AB$9,0)),
IF(AND(P28+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Forecast'!$B$8:$B$127,0),MATCH(Q$7,'PLHIV Forecast'!$C$7:$W$7,0)),
INDEX('PLHIV Forecast'!$C$8:$W$127,MATCH($B28,'PLHIV Forecast'!$B$8:$B$127,0),MATCH(Q$7,'PLHIV Forecast'!$C$7:$W$7,0))&lt;&gt;0),
INDEX('PLHIV Forecast'!$C$8:$W$127,MATCH($B28,'PLHIV Forecast'!$B$8:$B$127,0),MATCH(Q$7,'PLHIV Forecast'!$C$7:$W$7,0)),
P28+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3588.8888888888978</v>
      </c>
      <c r="R28" s="84">
        <f>IF(IF(R$7&lt;=Baseline_Year,
INDEX('Number on ART'!$H$10:$AB$249,MATCH($B28&amp;"Adults",'Number on ART'!$F$10:$F$249,0),MATCH(R$7,'Number on ART'!$H$9:$AB$9,0)),
IF(AND(Q28+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Forecast'!$B$8:$B$127,0),MATCH(R$7,'PLHIV Forecast'!$C$7:$W$7,0)),
INDEX('PLHIV Forecast'!$C$8:$W$127,MATCH($B28,'PLHIV Forecast'!$B$8:$B$127,0),MATCH(R$7,'PLHIV Forecast'!$C$7:$W$7,0))&lt;&gt;0),
INDEX('PLHIV Forecast'!$C$8:$W$127,MATCH($B28,'PLHIV Forecast'!$B$8:$B$127,0),MATCH(R$7,'PLHIV Forecast'!$C$7:$W$7,0)),
Q28+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IF(R$7&lt;=Baseline_Year,
INDEX('Number on ART'!$H$10:$AB$249,MATCH($B28&amp;"Adults",'Number on ART'!$F$10:$F$249,0),MATCH(R$7,'Number on ART'!$H$9:$AB$9,0)),
IF(AND(Q28+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Forecast'!$B$8:$B$127,0),MATCH(R$7,'PLHIV Forecast'!$C$7:$W$7,0)),
INDEX('PLHIV Forecast'!$C$8:$W$127,MATCH($B28,'PLHIV Forecast'!$B$8:$B$127,0),MATCH(R$7,'PLHIV Forecast'!$C$7:$W$7,0))&lt;&gt;0),
INDEX('PLHIV Forecast'!$C$8:$W$127,MATCH($B28,'PLHIV Forecast'!$B$8:$B$127,0),MATCH(R$7,'PLHIV Forecast'!$C$7:$W$7,0)),
Q28+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3640.7407407407591</v>
      </c>
      <c r="S28" s="84">
        <f>IF(IF(S$7&lt;=Baseline_Year,
INDEX('Number on ART'!$H$10:$AB$249,MATCH($B28&amp;"Adults",'Number on ART'!$F$10:$F$249,0),MATCH(S$7,'Number on ART'!$H$9:$AB$9,0)),
IF(AND(R28+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Forecast'!$B$8:$B$127,0),MATCH(S$7,'PLHIV Forecast'!$C$7:$W$7,0)),
INDEX('PLHIV Forecast'!$C$8:$W$127,MATCH($B28,'PLHIV Forecast'!$B$8:$B$127,0),MATCH(S$7,'PLHIV Forecast'!$C$7:$W$7,0))&lt;&gt;0),
INDEX('PLHIV Forecast'!$C$8:$W$127,MATCH($B28,'PLHIV Forecast'!$B$8:$B$127,0),MATCH(S$7,'PLHIV Forecast'!$C$7:$W$7,0)),
R28+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IF(S$7&lt;=Baseline_Year,
INDEX('Number on ART'!$H$10:$AB$249,MATCH($B28&amp;"Adults",'Number on ART'!$F$10:$F$249,0),MATCH(S$7,'Number on ART'!$H$9:$AB$9,0)),
IF(AND(R28+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Forecast'!$B$8:$B$127,0),MATCH(S$7,'PLHIV Forecast'!$C$7:$W$7,0)),
INDEX('PLHIV Forecast'!$C$8:$W$127,MATCH($B28,'PLHIV Forecast'!$B$8:$B$127,0),MATCH(S$7,'PLHIV Forecast'!$C$7:$W$7,0))&lt;&gt;0),
INDEX('PLHIV Forecast'!$C$8:$W$127,MATCH($B28,'PLHIV Forecast'!$B$8:$B$127,0),MATCH(S$7,'PLHIV Forecast'!$C$7:$W$7,0)),
R28+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3672.8395061728661</v>
      </c>
      <c r="T28" s="84">
        <f>IF(IF(T$7&lt;=Baseline_Year,
INDEX('Number on ART'!$H$10:$AB$249,MATCH($B28&amp;"Adults",'Number on ART'!$F$10:$F$249,0),MATCH(T$7,'Number on ART'!$H$9:$AB$9,0)),
IF(AND(S28+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Forecast'!$B$8:$B$127,0),MATCH(T$7,'PLHIV Forecast'!$C$7:$W$7,0)),
INDEX('PLHIV Forecast'!$C$8:$W$127,MATCH($B28,'PLHIV Forecast'!$B$8:$B$127,0),MATCH(T$7,'PLHIV Forecast'!$C$7:$W$7,0))&lt;&gt;0),
INDEX('PLHIV Forecast'!$C$8:$W$127,MATCH($B28,'PLHIV Forecast'!$B$8:$B$127,0),MATCH(T$7,'PLHIV Forecast'!$C$7:$W$7,0)),
S28+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IF(T$7&lt;=Baseline_Year,
INDEX('Number on ART'!$H$10:$AB$249,MATCH($B28&amp;"Adults",'Number on ART'!$F$10:$F$249,0),MATCH(T$7,'Number on ART'!$H$9:$AB$9,0)),
IF(AND(S28+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Forecast'!$B$8:$B$127,0),MATCH(T$7,'PLHIV Forecast'!$C$7:$W$7,0)),
INDEX('PLHIV Forecast'!$C$8:$W$127,MATCH($B28,'PLHIV Forecast'!$B$8:$B$127,0),MATCH(T$7,'PLHIV Forecast'!$C$7:$W$7,0))&lt;&gt;0),
INDEX('PLHIV Forecast'!$C$8:$W$127,MATCH($B28,'PLHIV Forecast'!$B$8:$B$127,0),MATCH(T$7,'PLHIV Forecast'!$C$7:$W$7,0)),
S28+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3718.1069958848238</v>
      </c>
      <c r="U28" s="84">
        <f>IF(IF(U$7&lt;=Baseline_Year,
INDEX('Number on ART'!$H$10:$AB$249,MATCH($B28&amp;"Adults",'Number on ART'!$F$10:$F$249,0),MATCH(U$7,'Number on ART'!$H$9:$AB$9,0)),
IF(AND(T28+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Forecast'!$B$8:$B$127,0),MATCH(U$7,'PLHIV Forecast'!$C$7:$W$7,0)),
INDEX('PLHIV Forecast'!$C$8:$W$127,MATCH($B28,'PLHIV Forecast'!$B$8:$B$127,0),MATCH(U$7,'PLHIV Forecast'!$C$7:$W$7,0))&lt;&gt;0),
INDEX('PLHIV Forecast'!$C$8:$W$127,MATCH($B28,'PLHIV Forecast'!$B$8:$B$127,0),MATCH(U$7,'PLHIV Forecast'!$C$7:$W$7,0)),
T28+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IF(U$7&lt;=Baseline_Year,
INDEX('Number on ART'!$H$10:$AB$249,MATCH($B28&amp;"Adults",'Number on ART'!$F$10:$F$249,0),MATCH(U$7,'Number on ART'!$H$9:$AB$9,0)),
IF(AND(T28+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Forecast'!$B$8:$B$127,0),MATCH(U$7,'PLHIV Forecast'!$C$7:$W$7,0)),
INDEX('PLHIV Forecast'!$C$8:$W$127,MATCH($B28,'PLHIV Forecast'!$B$8:$B$127,0),MATCH(U$7,'PLHIV Forecast'!$C$7:$W$7,0))&lt;&gt;0),
INDEX('PLHIV Forecast'!$C$8:$W$127,MATCH($B28,'PLHIV Forecast'!$B$8:$B$127,0),MATCH(U$7,'PLHIV Forecast'!$C$7:$W$7,0)),
T28+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3754.5953360768763</v>
      </c>
      <c r="V28" s="84">
        <f>IF(IF(V$7&lt;=Baseline_Year,
INDEX('Number on ART'!$H$10:$AB$249,MATCH($B28&amp;"Adults",'Number on ART'!$F$10:$F$249,0),MATCH(V$7,'Number on ART'!$H$9:$AB$9,0)),
IF(AND(U28+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Forecast'!$B$8:$B$127,0),MATCH(V$7,'PLHIV Forecast'!$C$7:$W$7,0)),
INDEX('PLHIV Forecast'!$C$8:$W$127,MATCH($B28,'PLHIV Forecast'!$B$8:$B$127,0),MATCH(V$7,'PLHIV Forecast'!$C$7:$W$7,0))&lt;&gt;0),
INDEX('PLHIV Forecast'!$C$8:$W$127,MATCH($B28,'PLHIV Forecast'!$B$8:$B$127,0),MATCH(V$7,'PLHIV Forecast'!$C$7:$W$7,0)),
U28+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IF(V$7&lt;=Baseline_Year,
INDEX('Number on ART'!$H$10:$AB$249,MATCH($B28&amp;"Adults",'Number on ART'!$F$10:$F$249,0),MATCH(V$7,'Number on ART'!$H$9:$AB$9,0)),
IF(AND(U28+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Forecast'!$B$8:$B$127,0),MATCH(V$7,'PLHIV Forecast'!$C$7:$W$7,0)),
INDEX('PLHIV Forecast'!$C$8:$W$127,MATCH($B28,'PLHIV Forecast'!$B$8:$B$127,0),MATCH(V$7,'PLHIV Forecast'!$C$7:$W$7,0))&lt;&gt;0),
INDEX('PLHIV Forecast'!$C$8:$W$127,MATCH($B28,'PLHIV Forecast'!$B$8:$B$127,0),MATCH(V$7,'PLHIV Forecast'!$C$7:$W$7,0)),
U28+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3796.9364426155225</v>
      </c>
      <c r="W28" s="84">
        <f>IF(IF(W$7&lt;=Baseline_Year,
INDEX('Number on ART'!$H$10:$AB$249,MATCH($B28&amp;"Adults",'Number on ART'!$F$10:$F$249,0),MATCH(W$7,'Number on ART'!$H$9:$AB$9,0)),
IF(AND(V28+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Forecast'!$B$8:$B$127,0),MATCH(W$7,'PLHIV Forecast'!$C$7:$W$7,0)),
INDEX('PLHIV Forecast'!$C$8:$W$127,MATCH($B28,'PLHIV Forecast'!$B$8:$B$127,0),MATCH(W$7,'PLHIV Forecast'!$C$7:$W$7,0))&lt;&gt;0),
INDEX('PLHIV Forecast'!$C$8:$W$127,MATCH($B28,'PLHIV Forecast'!$B$8:$B$127,0),MATCH(W$7,'PLHIV Forecast'!$C$7:$W$7,0)),
V28+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)))&lt;0,
0,
IF(W$7&lt;=Baseline_Year,
INDEX('Number on ART'!$H$10:$AB$249,MATCH($B28&amp;"Adults",'Number on ART'!$F$10:$F$249,0),MATCH(W$7,'Number on ART'!$H$9:$AB$9,0)),
IF(AND(V28+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)&gt;INDEX('PLHIV Forecast'!$C$8:$W$127,MATCH($B28,'PLHIV Forecast'!$B$8:$B$127,0),MATCH(W$7,'PLHIV Forecast'!$C$7:$W$7,0)),
INDEX('PLHIV Forecast'!$C$8:$W$127,MATCH($B28,'PLHIV Forecast'!$B$8:$B$127,0),MATCH(W$7,'PLHIV Forecast'!$C$7:$W$7,0))&lt;&gt;0),
INDEX('PLHIV Forecast'!$C$8:$W$127,MATCH($B28,'PLHIV Forecast'!$B$8:$B$127,0),MATCH(W$7,'PLHIV Forecast'!$C$7:$W$7,0)),
V28+
AVERAGE((INDEX($C$8:$W$127,MATCH($B28,$B$8:$B$127),MATCH(Baseline_Year,$C$7:$W$7,))-INDEX($C$8:$W$127,MATCH($B28,$B$8:$B$127),MATCH(Baseline_Year-1,$C$7:$W$7,))),
(INDEX($C$8:$W$127,MATCH($B28,$B$8:$B$127),MATCH(Baseline_Year-1,$C$7:$W$7,))-INDEX($C$8:$W$127,MATCH($B28,$B$8:$B$127),MATCH(Baseline_Year-2,$C$7:$W$7,))),
(INDEX($C$8:$W$127,MATCH($B28,$B$8:$B$127),MATCH(Baseline_Year-2,$C$7:$W$7,))-INDEX($C$8:$W$127,MATCH($B28,$B$8:$B$127),MATCH(Baseline_Year-3,$C$7:$W$7,)))
))))</f>
        <v>3835.3757049231062</v>
      </c>
      <c r="X28" s="9" t="str">
        <f>IF(SUM(C28:W28)&lt;&gt;0,
IF(P28='PLHIV Forecast'!P28,"# adults on ART capped by total PLHIV starting 2023",
IF(Q28='PLHIV Forecast'!Q28,"# adults on ART capped by total PLHIV starting 2024",
IF(R28='PLHIV Forecast'!R28,"# adults on ART capped by total PLHIV starting 2025",
IF(S28='PLHIV Forecast'!S28,"# adults on ART capped by total PLHIV starting 2026",
IF(T28='PLHIV Forecast'!T28,"# adults on ART capped by total PLHIV starting 2027",
IF(U28='PLHIV Forecast'!U28,"# adults on ART capped by total PLHIV starting 2028",
IF(V28='PLHIV Forecast'!V28,"# adults on ART capped by total PLHIV starting 2029",
IF(W28='PLHIV Forecast'!W28,"# adults on ART capped by total PLHIV starting 2030",
"")))))))),"")</f>
        <v># adults on ART capped by total PLHIV starting 2024</v>
      </c>
      <c r="Z28" s="8"/>
      <c r="AB28" s="8"/>
    </row>
    <row r="29" spans="2:28" x14ac:dyDescent="0.35">
      <c r="B29" s="18" t="str">
        <f>Countries!B25</f>
        <v>Central African Republic</v>
      </c>
      <c r="C29" s="47">
        <f>IF(C$7&lt;='Algorithms &amp; Assumptions'!$C$3,INDEX('Number on ART'!$H$10:$AB$249,MATCH($B29&amp;"Adults",'Number on ART'!$F$10:$F$249,0),MATCH(C$7,'Number on ART'!$H$9:$AB$9,0)),"Error")</f>
        <v>14462</v>
      </c>
      <c r="D29" s="47">
        <f>IF(D$7&lt;='Algorithms &amp; Assumptions'!$C$3,INDEX('Number on ART'!$H$10:$AB$249,MATCH($B29&amp;"Adults",'Number on ART'!$F$10:$F$249,0),MATCH(D$7,'Number on ART'!$H$9:$AB$9,0)),"Error")</f>
        <v>13703</v>
      </c>
      <c r="E29" s="47">
        <f>IF(E$7&lt;='Algorithms &amp; Assumptions'!$C$3,INDEX('Number on ART'!$H$10:$AB$249,MATCH($B29&amp;"Adults",'Number on ART'!$F$10:$F$249,0),MATCH(E$7,'Number on ART'!$H$9:$AB$9,0)),"Error")</f>
        <v>15814</v>
      </c>
      <c r="F29" s="47">
        <f>IF(F$7&lt;='Algorithms &amp; Assumptions'!$C$3,INDEX('Number on ART'!$H$10:$AB$249,MATCH($B29&amp;"Adults",'Number on ART'!$F$10:$F$249,0),MATCH(F$7,'Number on ART'!$H$9:$AB$9,0)),"Error")</f>
        <v>15646</v>
      </c>
      <c r="G29" s="84">
        <f>IF(IF(G$7&lt;=Baseline_Year,
INDEX('Number on ART'!$H$10:$AB$249,MATCH($B29&amp;"Adults",'Number on ART'!$F$10:$F$249,0),MATCH(G$7,'Number on ART'!$H$9:$AB$9,0)),
IF(AND(F29+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Forecast'!$B$8:$B$127,0),MATCH(G$7,'PLHIV Forecast'!$C$7:$W$7,0)),
INDEX('PLHIV Forecast'!$C$8:$W$127,MATCH($B29,'PLHIV Forecast'!$B$8:$B$127,0),MATCH(G$7,'PLHIV Forecast'!$C$7:$W$7,0))&lt;&gt;0),
INDEX('PLHIV Forecast'!$C$8:$W$127,MATCH($B29,'PLHIV Forecast'!$B$8:$B$127,0),MATCH(G$7,'PLHIV Forecast'!$C$7:$W$7,0)),
F29+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IF(G$7&lt;=Baseline_Year,
INDEX('Number on ART'!$H$10:$AB$249,MATCH($B29&amp;"Adults",'Number on ART'!$F$10:$F$249,0),MATCH(G$7,'Number on ART'!$H$9:$AB$9,0)),
IF(AND(F29+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Forecast'!$B$8:$B$127,0),MATCH(G$7,'PLHIV Forecast'!$C$7:$W$7,0)),
INDEX('PLHIV Forecast'!$C$8:$W$127,MATCH($B29,'PLHIV Forecast'!$B$8:$B$127,0),MATCH(G$7,'PLHIV Forecast'!$C$7:$W$7,0))&lt;&gt;0),
INDEX('PLHIV Forecast'!$C$8:$W$127,MATCH($B29,'PLHIV Forecast'!$B$8:$B$127,0),MATCH(G$7,'PLHIV Forecast'!$C$7:$W$7,0)),
F29+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22579</v>
      </c>
      <c r="H29" s="84">
        <f>IF(IF(H$7&lt;=Baseline_Year,
INDEX('Number on ART'!$H$10:$AB$249,MATCH($B29&amp;"Adults",'Number on ART'!$F$10:$F$249,0),MATCH(H$7,'Number on ART'!$H$9:$AB$9,0)),
IF(AND(G29+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Forecast'!$B$8:$B$127,0),MATCH(H$7,'PLHIV Forecast'!$C$7:$W$7,0)),
INDEX('PLHIV Forecast'!$C$8:$W$127,MATCH($B29,'PLHIV Forecast'!$B$8:$B$127,0),MATCH(H$7,'PLHIV Forecast'!$C$7:$W$7,0))&lt;&gt;0),
INDEX('PLHIV Forecast'!$C$8:$W$127,MATCH($B29,'PLHIV Forecast'!$B$8:$B$127,0),MATCH(H$7,'PLHIV Forecast'!$C$7:$W$7,0)),
G29+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IF(H$7&lt;=Baseline_Year,
INDEX('Number on ART'!$H$10:$AB$249,MATCH($B29&amp;"Adults",'Number on ART'!$F$10:$F$249,0),MATCH(H$7,'Number on ART'!$H$9:$AB$9,0)),
IF(AND(G29+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Forecast'!$B$8:$B$127,0),MATCH(H$7,'PLHIV Forecast'!$C$7:$W$7,0)),
INDEX('PLHIV Forecast'!$C$8:$W$127,MATCH($B29,'PLHIV Forecast'!$B$8:$B$127,0),MATCH(H$7,'PLHIV Forecast'!$C$7:$W$7,0))&lt;&gt;0),
INDEX('PLHIV Forecast'!$C$8:$W$127,MATCH($B29,'PLHIV Forecast'!$B$8:$B$127,0),MATCH(H$7,'PLHIV Forecast'!$C$7:$W$7,0)),
G29+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25900</v>
      </c>
      <c r="I29" s="84">
        <f>IF(IF(I$7&lt;=Baseline_Year,
INDEX('Number on ART'!$H$10:$AB$249,MATCH($B29&amp;"Adults",'Number on ART'!$F$10:$F$249,0),MATCH(I$7,'Number on ART'!$H$9:$AB$9,0)),
IF(AND(H29+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Forecast'!$B$8:$B$127,0),MATCH(I$7,'PLHIV Forecast'!$C$7:$W$7,0)),
INDEX('PLHIV Forecast'!$C$8:$W$127,MATCH($B29,'PLHIV Forecast'!$B$8:$B$127,0),MATCH(I$7,'PLHIV Forecast'!$C$7:$W$7,0))&lt;&gt;0),
INDEX('PLHIV Forecast'!$C$8:$W$127,MATCH($B29,'PLHIV Forecast'!$B$8:$B$127,0),MATCH(I$7,'PLHIV Forecast'!$C$7:$W$7,0)),
H29+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IF(I$7&lt;=Baseline_Year,
INDEX('Number on ART'!$H$10:$AB$249,MATCH($B29&amp;"Adults",'Number on ART'!$F$10:$F$249,0),MATCH(I$7,'Number on ART'!$H$9:$AB$9,0)),
IF(AND(H29+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Forecast'!$B$8:$B$127,0),MATCH(I$7,'PLHIV Forecast'!$C$7:$W$7,0)),
INDEX('PLHIV Forecast'!$C$8:$W$127,MATCH($B29,'PLHIV Forecast'!$B$8:$B$127,0),MATCH(I$7,'PLHIV Forecast'!$C$7:$W$7,0))&lt;&gt;0),
INDEX('PLHIV Forecast'!$C$8:$W$127,MATCH($B29,'PLHIV Forecast'!$B$8:$B$127,0),MATCH(I$7,'PLHIV Forecast'!$C$7:$W$7,0)),
H29+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29970</v>
      </c>
      <c r="J29" s="84">
        <f>IF(IF(J$7&lt;=Baseline_Year,
INDEX('Number on ART'!$H$10:$AB$249,MATCH($B29&amp;"Adults",'Number on ART'!$F$10:$F$249,0),MATCH(J$7,'Number on ART'!$H$9:$AB$9,0)),
IF(AND(I29+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Forecast'!$B$8:$B$127,0),MATCH(J$7,'PLHIV Forecast'!$C$7:$W$7,0)),
INDEX('PLHIV Forecast'!$C$8:$W$127,MATCH($B29,'PLHIV Forecast'!$B$8:$B$127,0),MATCH(J$7,'PLHIV Forecast'!$C$7:$W$7,0))&lt;&gt;0),
INDEX('PLHIV Forecast'!$C$8:$W$127,MATCH($B29,'PLHIV Forecast'!$B$8:$B$127,0),MATCH(J$7,'PLHIV Forecast'!$C$7:$W$7,0)),
I29+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IF(J$7&lt;=Baseline_Year,
INDEX('Number on ART'!$H$10:$AB$249,MATCH($B29&amp;"Adults",'Number on ART'!$F$10:$F$249,0),MATCH(J$7,'Number on ART'!$H$9:$AB$9,0)),
IF(AND(I29+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Forecast'!$B$8:$B$127,0),MATCH(J$7,'PLHIV Forecast'!$C$7:$W$7,0)),
INDEX('PLHIV Forecast'!$C$8:$W$127,MATCH($B29,'PLHIV Forecast'!$B$8:$B$127,0),MATCH(J$7,'PLHIV Forecast'!$C$7:$W$7,0))&lt;&gt;0),
INDEX('PLHIV Forecast'!$C$8:$W$127,MATCH($B29,'PLHIV Forecast'!$B$8:$B$127,0),MATCH(J$7,'PLHIV Forecast'!$C$7:$W$7,0)),
I29+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34493</v>
      </c>
      <c r="K29" s="84">
        <f>IF(IF(K$7&lt;=Baseline_Year,
INDEX('Number on ART'!$H$10:$AB$249,MATCH($B29&amp;"Adults",'Number on ART'!$F$10:$F$249,0),MATCH(K$7,'Number on ART'!$H$9:$AB$9,0)),
IF(AND(J29+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Forecast'!$B$8:$B$127,0),MATCH(K$7,'PLHIV Forecast'!$C$7:$W$7,0)),
INDEX('PLHIV Forecast'!$C$8:$W$127,MATCH($B29,'PLHIV Forecast'!$B$8:$B$127,0),MATCH(K$7,'PLHIV Forecast'!$C$7:$W$7,0))&lt;&gt;0),
INDEX('PLHIV Forecast'!$C$8:$W$127,MATCH($B29,'PLHIV Forecast'!$B$8:$B$127,0),MATCH(K$7,'PLHIV Forecast'!$C$7:$W$7,0)),
J29+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IF(K$7&lt;=Baseline_Year,
INDEX('Number on ART'!$H$10:$AB$249,MATCH($B29&amp;"Adults",'Number on ART'!$F$10:$F$249,0),MATCH(K$7,'Number on ART'!$H$9:$AB$9,0)),
IF(AND(J29+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Forecast'!$B$8:$B$127,0),MATCH(K$7,'PLHIV Forecast'!$C$7:$W$7,0)),
INDEX('PLHIV Forecast'!$C$8:$W$127,MATCH($B29,'PLHIV Forecast'!$B$8:$B$127,0),MATCH(K$7,'PLHIV Forecast'!$C$7:$W$7,0))&lt;&gt;0),
INDEX('PLHIV Forecast'!$C$8:$W$127,MATCH($B29,'PLHIV Forecast'!$B$8:$B$127,0),MATCH(K$7,'PLHIV Forecast'!$C$7:$W$7,0)),
J29+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37127</v>
      </c>
      <c r="L29" s="84">
        <f>IF(IF(L$7&lt;=Baseline_Year,
INDEX('Number on ART'!$H$10:$AB$249,MATCH($B29&amp;"Adults",'Number on ART'!$F$10:$F$249,0),MATCH(L$7,'Number on ART'!$H$9:$AB$9,0)),
IF(AND(K29+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Forecast'!$B$8:$B$127,0),MATCH(L$7,'PLHIV Forecast'!$C$7:$W$7,0)),
INDEX('PLHIV Forecast'!$C$8:$W$127,MATCH($B29,'PLHIV Forecast'!$B$8:$B$127,0),MATCH(L$7,'PLHIV Forecast'!$C$7:$W$7,0))&lt;&gt;0),
INDEX('PLHIV Forecast'!$C$8:$W$127,MATCH($B29,'PLHIV Forecast'!$B$8:$B$127,0),MATCH(L$7,'PLHIV Forecast'!$C$7:$W$7,0)),
K29+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IF(L$7&lt;=Baseline_Year,
INDEX('Number on ART'!$H$10:$AB$249,MATCH($B29&amp;"Adults",'Number on ART'!$F$10:$F$249,0),MATCH(L$7,'Number on ART'!$H$9:$AB$9,0)),
IF(AND(K29+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Forecast'!$B$8:$B$127,0),MATCH(L$7,'PLHIV Forecast'!$C$7:$W$7,0)),
INDEX('PLHIV Forecast'!$C$8:$W$127,MATCH($B29,'PLHIV Forecast'!$B$8:$B$127,0),MATCH(L$7,'PLHIV Forecast'!$C$7:$W$7,0))&lt;&gt;0),
INDEX('PLHIV Forecast'!$C$8:$W$127,MATCH($B29,'PLHIV Forecast'!$B$8:$B$127,0),MATCH(L$7,'PLHIV Forecast'!$C$7:$W$7,0)),
K29+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43876</v>
      </c>
      <c r="M29" s="84">
        <f>IF(IF(M$7&lt;=Baseline_Year,
INDEX('Number on ART'!$H$10:$AB$249,MATCH($B29&amp;"Adults",'Number on ART'!$F$10:$F$249,0),MATCH(M$7,'Number on ART'!$H$9:$AB$9,0)),
IF(AND(L29+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Forecast'!$B$8:$B$127,0),MATCH(M$7,'PLHIV Forecast'!$C$7:$W$7,0)),
INDEX('PLHIV Forecast'!$C$8:$W$127,MATCH($B29,'PLHIV Forecast'!$B$8:$B$127,0),MATCH(M$7,'PLHIV Forecast'!$C$7:$W$7,0))&lt;&gt;0),
INDEX('PLHIV Forecast'!$C$8:$W$127,MATCH($B29,'PLHIV Forecast'!$B$8:$B$127,0),MATCH(M$7,'PLHIV Forecast'!$C$7:$W$7,0)),
L29+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IF(M$7&lt;=Baseline_Year,
INDEX('Number on ART'!$H$10:$AB$249,MATCH($B29&amp;"Adults",'Number on ART'!$F$10:$F$249,0),MATCH(M$7,'Number on ART'!$H$9:$AB$9,0)),
IF(AND(L29+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Forecast'!$B$8:$B$127,0),MATCH(M$7,'PLHIV Forecast'!$C$7:$W$7,0)),
INDEX('PLHIV Forecast'!$C$8:$W$127,MATCH($B29,'PLHIV Forecast'!$B$8:$B$127,0),MATCH(M$7,'PLHIV Forecast'!$C$7:$W$7,0))&lt;&gt;0),
INDEX('PLHIV Forecast'!$C$8:$W$127,MATCH($B29,'PLHIV Forecast'!$B$8:$B$127,0),MATCH(M$7,'PLHIV Forecast'!$C$7:$W$7,0)),
L29+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47259</v>
      </c>
      <c r="N29" s="84">
        <f>IF(IF(N$7&lt;=Baseline_Year,
INDEX('Number on ART'!$H$10:$AB$249,MATCH($B29&amp;"Adults",'Number on ART'!$F$10:$F$249,0),MATCH(N$7,'Number on ART'!$H$9:$AB$9,0)),
IF(AND(M29+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Forecast'!$B$8:$B$127,0),MATCH(N$7,'PLHIV Forecast'!$C$7:$W$7,0)),
INDEX('PLHIV Forecast'!$C$8:$W$127,MATCH($B29,'PLHIV Forecast'!$B$8:$B$127,0),MATCH(N$7,'PLHIV Forecast'!$C$7:$W$7,0))&lt;&gt;0),
INDEX('PLHIV Forecast'!$C$8:$W$127,MATCH($B29,'PLHIV Forecast'!$B$8:$B$127,0),MATCH(N$7,'PLHIV Forecast'!$C$7:$W$7,0)),
M29+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IF(N$7&lt;=Baseline_Year,
INDEX('Number on ART'!$H$10:$AB$249,MATCH($B29&amp;"Adults",'Number on ART'!$F$10:$F$249,0),MATCH(N$7,'Number on ART'!$H$9:$AB$9,0)),
IF(AND(M29+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Forecast'!$B$8:$B$127,0),MATCH(N$7,'PLHIV Forecast'!$C$7:$W$7,0)),
INDEX('PLHIV Forecast'!$C$8:$W$127,MATCH($B29,'PLHIV Forecast'!$B$8:$B$127,0),MATCH(N$7,'PLHIV Forecast'!$C$7:$W$7,0))&lt;&gt;0),
INDEX('PLHIV Forecast'!$C$8:$W$127,MATCH($B29,'PLHIV Forecast'!$B$8:$B$127,0),MATCH(N$7,'PLHIV Forecast'!$C$7:$W$7,0)),
M29+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52225</v>
      </c>
      <c r="O29" s="84">
        <f>IF(IF(O$7&lt;=Baseline_Year,
INDEX('Number on ART'!$H$10:$AB$249,MATCH($B29&amp;"Adults",'Number on ART'!$F$10:$F$249,0),MATCH(O$7,'Number on ART'!$H$9:$AB$9,0)),
IF(AND(N29+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Forecast'!$B$8:$B$127,0),MATCH(O$7,'PLHIV Forecast'!$C$7:$W$7,0)),
INDEX('PLHIV Forecast'!$C$8:$W$127,MATCH($B29,'PLHIV Forecast'!$B$8:$B$127,0),MATCH(O$7,'PLHIV Forecast'!$C$7:$W$7,0))&lt;&gt;0),
INDEX('PLHIV Forecast'!$C$8:$W$127,MATCH($B29,'PLHIV Forecast'!$B$8:$B$127,0),MATCH(O$7,'PLHIV Forecast'!$C$7:$W$7,0)),
N29+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IF(O$7&lt;=Baseline_Year,
INDEX('Number on ART'!$H$10:$AB$249,MATCH($B29&amp;"Adults",'Number on ART'!$F$10:$F$249,0),MATCH(O$7,'Number on ART'!$H$9:$AB$9,0)),
IF(AND(N29+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Forecast'!$B$8:$B$127,0),MATCH(O$7,'PLHIV Forecast'!$C$7:$W$7,0)),
INDEX('PLHIV Forecast'!$C$8:$W$127,MATCH($B29,'PLHIV Forecast'!$B$8:$B$127,0),MATCH(O$7,'PLHIV Forecast'!$C$7:$W$7,0))&lt;&gt;0),
INDEX('PLHIV Forecast'!$C$8:$W$127,MATCH($B29,'PLHIV Forecast'!$B$8:$B$127,0),MATCH(O$7,'PLHIV Forecast'!$C$7:$W$7,0)),
N29+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56875</v>
      </c>
      <c r="P29" s="84">
        <f>IF(IF(P$7&lt;=Baseline_Year,
INDEX('Number on ART'!$H$10:$AB$249,MATCH($B29&amp;"Adults",'Number on ART'!$F$10:$F$249,0),MATCH(P$7,'Number on ART'!$H$9:$AB$9,0)),
IF(AND(O29+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Forecast'!$B$8:$B$127,0),MATCH(P$7,'PLHIV Forecast'!$C$7:$W$7,0)),
INDEX('PLHIV Forecast'!$C$8:$W$127,MATCH($B29,'PLHIV Forecast'!$B$8:$B$127,0),MATCH(P$7,'PLHIV Forecast'!$C$7:$W$7,0))&lt;&gt;0),
INDEX('PLHIV Forecast'!$C$8:$W$127,MATCH($B29,'PLHIV Forecast'!$B$8:$B$127,0),MATCH(P$7,'PLHIV Forecast'!$C$7:$W$7,0)),
O29+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IF(P$7&lt;=Baseline_Year,
INDEX('Number on ART'!$H$10:$AB$249,MATCH($B29&amp;"Adults",'Number on ART'!$F$10:$F$249,0),MATCH(P$7,'Number on ART'!$H$9:$AB$9,0)),
IF(AND(O29+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Forecast'!$B$8:$B$127,0),MATCH(P$7,'PLHIV Forecast'!$C$7:$W$7,0)),
INDEX('PLHIV Forecast'!$C$8:$W$127,MATCH($B29,'PLHIV Forecast'!$B$8:$B$127,0),MATCH(P$7,'PLHIV Forecast'!$C$7:$W$7,0))&lt;&gt;0),
INDEX('PLHIV Forecast'!$C$8:$W$127,MATCH($B29,'PLHIV Forecast'!$B$8:$B$127,0),MATCH(P$7,'PLHIV Forecast'!$C$7:$W$7,0)),
O29+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61208</v>
      </c>
      <c r="Q29" s="84">
        <f>IF(IF(Q$7&lt;=Baseline_Year,
INDEX('Number on ART'!$H$10:$AB$249,MATCH($B29&amp;"Adults",'Number on ART'!$F$10:$F$249,0),MATCH(Q$7,'Number on ART'!$H$9:$AB$9,0)),
IF(AND(P29+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Forecast'!$B$8:$B$127,0),MATCH(Q$7,'PLHIV Forecast'!$C$7:$W$7,0)),
INDEX('PLHIV Forecast'!$C$8:$W$127,MATCH($B29,'PLHIV Forecast'!$B$8:$B$127,0),MATCH(Q$7,'PLHIV Forecast'!$C$7:$W$7,0))&lt;&gt;0),
INDEX('PLHIV Forecast'!$C$8:$W$127,MATCH($B29,'PLHIV Forecast'!$B$8:$B$127,0),MATCH(Q$7,'PLHIV Forecast'!$C$7:$W$7,0)),
P29+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IF(Q$7&lt;=Baseline_Year,
INDEX('Number on ART'!$H$10:$AB$249,MATCH($B29&amp;"Adults",'Number on ART'!$F$10:$F$249,0),MATCH(Q$7,'Number on ART'!$H$9:$AB$9,0)),
IF(AND(P29+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Forecast'!$B$8:$B$127,0),MATCH(Q$7,'PLHIV Forecast'!$C$7:$W$7,0)),
INDEX('PLHIV Forecast'!$C$8:$W$127,MATCH($B29,'PLHIV Forecast'!$B$8:$B$127,0),MATCH(Q$7,'PLHIV Forecast'!$C$7:$W$7,0))&lt;&gt;0),
INDEX('PLHIV Forecast'!$C$8:$W$127,MATCH($B29,'PLHIV Forecast'!$B$8:$B$127,0),MATCH(Q$7,'PLHIV Forecast'!$C$7:$W$7,0)),
P29+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65541</v>
      </c>
      <c r="R29" s="84">
        <f>IF(IF(R$7&lt;=Baseline_Year,
INDEX('Number on ART'!$H$10:$AB$249,MATCH($B29&amp;"Adults",'Number on ART'!$F$10:$F$249,0),MATCH(R$7,'Number on ART'!$H$9:$AB$9,0)),
IF(AND(Q29+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Forecast'!$B$8:$B$127,0),MATCH(R$7,'PLHIV Forecast'!$C$7:$W$7,0)),
INDEX('PLHIV Forecast'!$C$8:$W$127,MATCH($B29,'PLHIV Forecast'!$B$8:$B$127,0),MATCH(R$7,'PLHIV Forecast'!$C$7:$W$7,0))&lt;&gt;0),
INDEX('PLHIV Forecast'!$C$8:$W$127,MATCH($B29,'PLHIV Forecast'!$B$8:$B$127,0),MATCH(R$7,'PLHIV Forecast'!$C$7:$W$7,0)),
Q29+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IF(R$7&lt;=Baseline_Year,
INDEX('Number on ART'!$H$10:$AB$249,MATCH($B29&amp;"Adults",'Number on ART'!$F$10:$F$249,0),MATCH(R$7,'Number on ART'!$H$9:$AB$9,0)),
IF(AND(Q29+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Forecast'!$B$8:$B$127,0),MATCH(R$7,'PLHIV Forecast'!$C$7:$W$7,0)),
INDEX('PLHIV Forecast'!$C$8:$W$127,MATCH($B29,'PLHIV Forecast'!$B$8:$B$127,0),MATCH(R$7,'PLHIV Forecast'!$C$7:$W$7,0))&lt;&gt;0),
INDEX('PLHIV Forecast'!$C$8:$W$127,MATCH($B29,'PLHIV Forecast'!$B$8:$B$127,0),MATCH(R$7,'PLHIV Forecast'!$C$7:$W$7,0)),
Q29+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69874</v>
      </c>
      <c r="S29" s="84">
        <f>IF(IF(S$7&lt;=Baseline_Year,
INDEX('Number on ART'!$H$10:$AB$249,MATCH($B29&amp;"Adults",'Number on ART'!$F$10:$F$249,0),MATCH(S$7,'Number on ART'!$H$9:$AB$9,0)),
IF(AND(R29+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Forecast'!$B$8:$B$127,0),MATCH(S$7,'PLHIV Forecast'!$C$7:$W$7,0)),
INDEX('PLHIV Forecast'!$C$8:$W$127,MATCH($B29,'PLHIV Forecast'!$B$8:$B$127,0),MATCH(S$7,'PLHIV Forecast'!$C$7:$W$7,0))&lt;&gt;0),
INDEX('PLHIV Forecast'!$C$8:$W$127,MATCH($B29,'PLHIV Forecast'!$B$8:$B$127,0),MATCH(S$7,'PLHIV Forecast'!$C$7:$W$7,0)),
R29+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IF(S$7&lt;=Baseline_Year,
INDEX('Number on ART'!$H$10:$AB$249,MATCH($B29&amp;"Adults",'Number on ART'!$F$10:$F$249,0),MATCH(S$7,'Number on ART'!$H$9:$AB$9,0)),
IF(AND(R29+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Forecast'!$B$8:$B$127,0),MATCH(S$7,'PLHIV Forecast'!$C$7:$W$7,0)),
INDEX('PLHIV Forecast'!$C$8:$W$127,MATCH($B29,'PLHIV Forecast'!$B$8:$B$127,0),MATCH(S$7,'PLHIV Forecast'!$C$7:$W$7,0))&lt;&gt;0),
INDEX('PLHIV Forecast'!$C$8:$W$127,MATCH($B29,'PLHIV Forecast'!$B$8:$B$127,0),MATCH(S$7,'PLHIV Forecast'!$C$7:$W$7,0)),
R29+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74207</v>
      </c>
      <c r="T29" s="84">
        <f>IF(IF(T$7&lt;=Baseline_Year,
INDEX('Number on ART'!$H$10:$AB$249,MATCH($B29&amp;"Adults",'Number on ART'!$F$10:$F$249,0),MATCH(T$7,'Number on ART'!$H$9:$AB$9,0)),
IF(AND(S29+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Forecast'!$B$8:$B$127,0),MATCH(T$7,'PLHIV Forecast'!$C$7:$W$7,0)),
INDEX('PLHIV Forecast'!$C$8:$W$127,MATCH($B29,'PLHIV Forecast'!$B$8:$B$127,0),MATCH(T$7,'PLHIV Forecast'!$C$7:$W$7,0))&lt;&gt;0),
INDEX('PLHIV Forecast'!$C$8:$W$127,MATCH($B29,'PLHIV Forecast'!$B$8:$B$127,0),MATCH(T$7,'PLHIV Forecast'!$C$7:$W$7,0)),
S29+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IF(T$7&lt;=Baseline_Year,
INDEX('Number on ART'!$H$10:$AB$249,MATCH($B29&amp;"Adults",'Number on ART'!$F$10:$F$249,0),MATCH(T$7,'Number on ART'!$H$9:$AB$9,0)),
IF(AND(S29+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Forecast'!$B$8:$B$127,0),MATCH(T$7,'PLHIV Forecast'!$C$7:$W$7,0)),
INDEX('PLHIV Forecast'!$C$8:$W$127,MATCH($B29,'PLHIV Forecast'!$B$8:$B$127,0),MATCH(T$7,'PLHIV Forecast'!$C$7:$W$7,0))&lt;&gt;0),
INDEX('PLHIV Forecast'!$C$8:$W$127,MATCH($B29,'PLHIV Forecast'!$B$8:$B$127,0),MATCH(T$7,'PLHIV Forecast'!$C$7:$W$7,0)),
S29+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78540</v>
      </c>
      <c r="U29" s="84">
        <f>IF(IF(U$7&lt;=Baseline_Year,
INDEX('Number on ART'!$H$10:$AB$249,MATCH($B29&amp;"Adults",'Number on ART'!$F$10:$F$249,0),MATCH(U$7,'Number on ART'!$H$9:$AB$9,0)),
IF(AND(T29+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Forecast'!$B$8:$B$127,0),MATCH(U$7,'PLHIV Forecast'!$C$7:$W$7,0)),
INDEX('PLHIV Forecast'!$C$8:$W$127,MATCH($B29,'PLHIV Forecast'!$B$8:$B$127,0),MATCH(U$7,'PLHIV Forecast'!$C$7:$W$7,0))&lt;&gt;0),
INDEX('PLHIV Forecast'!$C$8:$W$127,MATCH($B29,'PLHIV Forecast'!$B$8:$B$127,0),MATCH(U$7,'PLHIV Forecast'!$C$7:$W$7,0)),
T29+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IF(U$7&lt;=Baseline_Year,
INDEX('Number on ART'!$H$10:$AB$249,MATCH($B29&amp;"Adults",'Number on ART'!$F$10:$F$249,0),MATCH(U$7,'Number on ART'!$H$9:$AB$9,0)),
IF(AND(T29+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Forecast'!$B$8:$B$127,0),MATCH(U$7,'PLHIV Forecast'!$C$7:$W$7,0)),
INDEX('PLHIV Forecast'!$C$8:$W$127,MATCH($B29,'PLHIV Forecast'!$B$8:$B$127,0),MATCH(U$7,'PLHIV Forecast'!$C$7:$W$7,0))&lt;&gt;0),
INDEX('PLHIV Forecast'!$C$8:$W$127,MATCH($B29,'PLHIV Forecast'!$B$8:$B$127,0),MATCH(U$7,'PLHIV Forecast'!$C$7:$W$7,0)),
T29+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82873</v>
      </c>
      <c r="V29" s="84">
        <f>IF(IF(V$7&lt;=Baseline_Year,
INDEX('Number on ART'!$H$10:$AB$249,MATCH($B29&amp;"Adults",'Number on ART'!$F$10:$F$249,0),MATCH(V$7,'Number on ART'!$H$9:$AB$9,0)),
IF(AND(U29+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Forecast'!$B$8:$B$127,0),MATCH(V$7,'PLHIV Forecast'!$C$7:$W$7,0)),
INDEX('PLHIV Forecast'!$C$8:$W$127,MATCH($B29,'PLHIV Forecast'!$B$8:$B$127,0),MATCH(V$7,'PLHIV Forecast'!$C$7:$W$7,0))&lt;&gt;0),
INDEX('PLHIV Forecast'!$C$8:$W$127,MATCH($B29,'PLHIV Forecast'!$B$8:$B$127,0),MATCH(V$7,'PLHIV Forecast'!$C$7:$W$7,0)),
U29+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IF(V$7&lt;=Baseline_Year,
INDEX('Number on ART'!$H$10:$AB$249,MATCH($B29&amp;"Adults",'Number on ART'!$F$10:$F$249,0),MATCH(V$7,'Number on ART'!$H$9:$AB$9,0)),
IF(AND(U29+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Forecast'!$B$8:$B$127,0),MATCH(V$7,'PLHIV Forecast'!$C$7:$W$7,0)),
INDEX('PLHIV Forecast'!$C$8:$W$127,MATCH($B29,'PLHIV Forecast'!$B$8:$B$127,0),MATCH(V$7,'PLHIV Forecast'!$C$7:$W$7,0))&lt;&gt;0),
INDEX('PLHIV Forecast'!$C$8:$W$127,MATCH($B29,'PLHIV Forecast'!$B$8:$B$127,0),MATCH(V$7,'PLHIV Forecast'!$C$7:$W$7,0)),
U29+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87206</v>
      </c>
      <c r="W29" s="84">
        <f>IF(IF(W$7&lt;=Baseline_Year,
INDEX('Number on ART'!$H$10:$AB$249,MATCH($B29&amp;"Adults",'Number on ART'!$F$10:$F$249,0),MATCH(W$7,'Number on ART'!$H$9:$AB$9,0)),
IF(AND(V29+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Forecast'!$B$8:$B$127,0),MATCH(W$7,'PLHIV Forecast'!$C$7:$W$7,0)),
INDEX('PLHIV Forecast'!$C$8:$W$127,MATCH($B29,'PLHIV Forecast'!$B$8:$B$127,0),MATCH(W$7,'PLHIV Forecast'!$C$7:$W$7,0))&lt;&gt;0),
INDEX('PLHIV Forecast'!$C$8:$W$127,MATCH($B29,'PLHIV Forecast'!$B$8:$B$127,0),MATCH(W$7,'PLHIV Forecast'!$C$7:$W$7,0)),
V29+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)))&lt;0,
0,
IF(W$7&lt;=Baseline_Year,
INDEX('Number on ART'!$H$10:$AB$249,MATCH($B29&amp;"Adults",'Number on ART'!$F$10:$F$249,0),MATCH(W$7,'Number on ART'!$H$9:$AB$9,0)),
IF(AND(V29+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)&gt;INDEX('PLHIV Forecast'!$C$8:$W$127,MATCH($B29,'PLHIV Forecast'!$B$8:$B$127,0),MATCH(W$7,'PLHIV Forecast'!$C$7:$W$7,0)),
INDEX('PLHIV Forecast'!$C$8:$W$127,MATCH($B29,'PLHIV Forecast'!$B$8:$B$127,0),MATCH(W$7,'PLHIV Forecast'!$C$7:$W$7,0))&lt;&gt;0),
INDEX('PLHIV Forecast'!$C$8:$W$127,MATCH($B29,'PLHIV Forecast'!$B$8:$B$127,0),MATCH(W$7,'PLHIV Forecast'!$C$7:$W$7,0)),
V29+
AVERAGE((INDEX($C$8:$W$127,MATCH($B29,$B$8:$B$127),MATCH(Baseline_Year,$C$7:$W$7,))-INDEX($C$8:$W$127,MATCH($B29,$B$8:$B$127),MATCH(Baseline_Year-1,$C$7:$W$7,))),
(INDEX($C$8:$W$127,MATCH($B29,$B$8:$B$127),MATCH(Baseline_Year-1,$C$7:$W$7,))-INDEX($C$8:$W$127,MATCH($B29,$B$8:$B$127),MATCH(Baseline_Year-2,$C$7:$W$7,))),
(INDEX($C$8:$W$127,MATCH($B29,$B$8:$B$127),MATCH(Baseline_Year-2,$C$7:$W$7,))-INDEX($C$8:$W$127,MATCH($B29,$B$8:$B$127),MATCH(Baseline_Year-3,$C$7:$W$7,)))
))))</f>
        <v>91539</v>
      </c>
      <c r="X29" s="9" t="str">
        <f>IF(SUM(C29:W29)&lt;&gt;0,
IF(P29='PLHIV Forecast'!P29,"# adults on ART capped by total PLHIV starting 2023",
IF(Q29='PLHIV Forecast'!Q29,"# adults on ART capped by total PLHIV starting 2024",
IF(R29='PLHIV Forecast'!R29,"# adults on ART capped by total PLHIV starting 2025",
IF(S29='PLHIV Forecast'!S29,"# adults on ART capped by total PLHIV starting 2026",
IF(T29='PLHIV Forecast'!T29,"# adults on ART capped by total PLHIV starting 2027",
IF(U29='PLHIV Forecast'!U29,"# adults on ART capped by total PLHIV starting 2028",
IF(V29='PLHIV Forecast'!V29,"# adults on ART capped by total PLHIV starting 2029",
IF(W29='PLHIV Forecast'!W29,"# adults on ART capped by total PLHIV starting 2030",
"")))))))),"")</f>
        <v/>
      </c>
      <c r="Z29" s="8"/>
      <c r="AB29" s="8"/>
    </row>
    <row r="30" spans="2:28" x14ac:dyDescent="0.35">
      <c r="B30" s="18" t="str">
        <f>Countries!B26</f>
        <v>Chad</v>
      </c>
      <c r="C30" s="47">
        <f>IF(C$7&lt;='Algorithms &amp; Assumptions'!$C$3,INDEX('Number on ART'!$H$10:$AB$249,MATCH($B30&amp;"Adults",'Number on ART'!$F$10:$F$249,0),MATCH(C$7,'Number on ART'!$H$9:$AB$9,0)),"Error")</f>
        <v>26500</v>
      </c>
      <c r="D30" s="47">
        <f>IF(D$7&lt;='Algorithms &amp; Assumptions'!$C$3,INDEX('Number on ART'!$H$10:$AB$249,MATCH($B30&amp;"Adults",'Number on ART'!$F$10:$F$249,0),MATCH(D$7,'Number on ART'!$H$9:$AB$9,0)),"Error")</f>
        <v>31301</v>
      </c>
      <c r="E30" s="47">
        <f>IF(E$7&lt;='Algorithms &amp; Assumptions'!$C$3,INDEX('Number on ART'!$H$10:$AB$249,MATCH($B30&amp;"Adults",'Number on ART'!$F$10:$F$249,0),MATCH(E$7,'Number on ART'!$H$9:$AB$9,0)),"Error")</f>
        <v>35014</v>
      </c>
      <c r="F30" s="47">
        <f>IF(F$7&lt;='Algorithms &amp; Assumptions'!$C$3,INDEX('Number on ART'!$H$10:$AB$249,MATCH($B30&amp;"Adults",'Number on ART'!$F$10:$F$249,0),MATCH(F$7,'Number on ART'!$H$9:$AB$9,0)),"Error")</f>
        <v>37356</v>
      </c>
      <c r="G30" s="84">
        <f>IF(IF(G$7&lt;=Baseline_Year,
INDEX('Number on ART'!$H$10:$AB$249,MATCH($B30&amp;"Adults",'Number on ART'!$F$10:$F$249,0),MATCH(G$7,'Number on ART'!$H$9:$AB$9,0)),
IF(AND(F30+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Forecast'!$B$8:$B$127,0),MATCH(G$7,'PLHIV Forecast'!$C$7:$W$7,0)),
INDEX('PLHIV Forecast'!$C$8:$W$127,MATCH($B30,'PLHIV Forecast'!$B$8:$B$127,0),MATCH(G$7,'PLHIV Forecast'!$C$7:$W$7,0))&lt;&gt;0),
INDEX('PLHIV Forecast'!$C$8:$W$127,MATCH($B30,'PLHIV Forecast'!$B$8:$B$127,0),MATCH(G$7,'PLHIV Forecast'!$C$7:$W$7,0)),
F30+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IF(G$7&lt;=Baseline_Year,
INDEX('Number on ART'!$H$10:$AB$249,MATCH($B30&amp;"Adults",'Number on ART'!$F$10:$F$249,0),MATCH(G$7,'Number on ART'!$H$9:$AB$9,0)),
IF(AND(F30+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Forecast'!$B$8:$B$127,0),MATCH(G$7,'PLHIV Forecast'!$C$7:$W$7,0)),
INDEX('PLHIV Forecast'!$C$8:$W$127,MATCH($B30,'PLHIV Forecast'!$B$8:$B$127,0),MATCH(G$7,'PLHIV Forecast'!$C$7:$W$7,0))&lt;&gt;0),
INDEX('PLHIV Forecast'!$C$8:$W$127,MATCH($B30,'PLHIV Forecast'!$B$8:$B$127,0),MATCH(G$7,'PLHIV Forecast'!$C$7:$W$7,0)),
F30+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40000</v>
      </c>
      <c r="H30" s="84">
        <f>IF(IF(H$7&lt;=Baseline_Year,
INDEX('Number on ART'!$H$10:$AB$249,MATCH($B30&amp;"Adults",'Number on ART'!$F$10:$F$249,0),MATCH(H$7,'Number on ART'!$H$9:$AB$9,0)),
IF(AND(G30+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Forecast'!$B$8:$B$127,0),MATCH(H$7,'PLHIV Forecast'!$C$7:$W$7,0)),
INDEX('PLHIV Forecast'!$C$8:$W$127,MATCH($B30,'PLHIV Forecast'!$B$8:$B$127,0),MATCH(H$7,'PLHIV Forecast'!$C$7:$W$7,0))&lt;&gt;0),
INDEX('PLHIV Forecast'!$C$8:$W$127,MATCH($B30,'PLHIV Forecast'!$B$8:$B$127,0),MATCH(H$7,'PLHIV Forecast'!$C$7:$W$7,0)),
G30+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IF(H$7&lt;=Baseline_Year,
INDEX('Number on ART'!$H$10:$AB$249,MATCH($B30&amp;"Adults",'Number on ART'!$F$10:$F$249,0),MATCH(H$7,'Number on ART'!$H$9:$AB$9,0)),
IF(AND(G30+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Forecast'!$B$8:$B$127,0),MATCH(H$7,'PLHIV Forecast'!$C$7:$W$7,0)),
INDEX('PLHIV Forecast'!$C$8:$W$127,MATCH($B30,'PLHIV Forecast'!$B$8:$B$127,0),MATCH(H$7,'PLHIV Forecast'!$C$7:$W$7,0))&lt;&gt;0),
INDEX('PLHIV Forecast'!$C$8:$W$127,MATCH($B30,'PLHIV Forecast'!$B$8:$B$127,0),MATCH(H$7,'PLHIV Forecast'!$C$7:$W$7,0)),
G30+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45500</v>
      </c>
      <c r="I30" s="84">
        <f>IF(IF(I$7&lt;=Baseline_Year,
INDEX('Number on ART'!$H$10:$AB$249,MATCH($B30&amp;"Adults",'Number on ART'!$F$10:$F$249,0),MATCH(I$7,'Number on ART'!$H$9:$AB$9,0)),
IF(AND(H30+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Forecast'!$B$8:$B$127,0),MATCH(I$7,'PLHIV Forecast'!$C$7:$W$7,0)),
INDEX('PLHIV Forecast'!$C$8:$W$127,MATCH($B30,'PLHIV Forecast'!$B$8:$B$127,0),MATCH(I$7,'PLHIV Forecast'!$C$7:$W$7,0))&lt;&gt;0),
INDEX('PLHIV Forecast'!$C$8:$W$127,MATCH($B30,'PLHIV Forecast'!$B$8:$B$127,0),MATCH(I$7,'PLHIV Forecast'!$C$7:$W$7,0)),
H30+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IF(I$7&lt;=Baseline_Year,
INDEX('Number on ART'!$H$10:$AB$249,MATCH($B30&amp;"Adults",'Number on ART'!$F$10:$F$249,0),MATCH(I$7,'Number on ART'!$H$9:$AB$9,0)),
IF(AND(H30+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Forecast'!$B$8:$B$127,0),MATCH(I$7,'PLHIV Forecast'!$C$7:$W$7,0)),
INDEX('PLHIV Forecast'!$C$8:$W$127,MATCH($B30,'PLHIV Forecast'!$B$8:$B$127,0),MATCH(I$7,'PLHIV Forecast'!$C$7:$W$7,0))&lt;&gt;0),
INDEX('PLHIV Forecast'!$C$8:$W$127,MATCH($B30,'PLHIV Forecast'!$B$8:$B$127,0),MATCH(I$7,'PLHIV Forecast'!$C$7:$W$7,0)),
H30+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51000</v>
      </c>
      <c r="J30" s="84">
        <f>IF(IF(J$7&lt;=Baseline_Year,
INDEX('Number on ART'!$H$10:$AB$249,MATCH($B30&amp;"Adults",'Number on ART'!$F$10:$F$249,0),MATCH(J$7,'Number on ART'!$H$9:$AB$9,0)),
IF(AND(I30+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Forecast'!$B$8:$B$127,0),MATCH(J$7,'PLHIV Forecast'!$C$7:$W$7,0)),
INDEX('PLHIV Forecast'!$C$8:$W$127,MATCH($B30,'PLHIV Forecast'!$B$8:$B$127,0),MATCH(J$7,'PLHIV Forecast'!$C$7:$W$7,0))&lt;&gt;0),
INDEX('PLHIV Forecast'!$C$8:$W$127,MATCH($B30,'PLHIV Forecast'!$B$8:$B$127,0),MATCH(J$7,'PLHIV Forecast'!$C$7:$W$7,0)),
I30+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IF(J$7&lt;=Baseline_Year,
INDEX('Number on ART'!$H$10:$AB$249,MATCH($B30&amp;"Adults",'Number on ART'!$F$10:$F$249,0),MATCH(J$7,'Number on ART'!$H$9:$AB$9,0)),
IF(AND(I30+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Forecast'!$B$8:$B$127,0),MATCH(J$7,'PLHIV Forecast'!$C$7:$W$7,0)),
INDEX('PLHIV Forecast'!$C$8:$W$127,MATCH($B30,'PLHIV Forecast'!$B$8:$B$127,0),MATCH(J$7,'PLHIV Forecast'!$C$7:$W$7,0))&lt;&gt;0),
INDEX('PLHIV Forecast'!$C$8:$W$127,MATCH($B30,'PLHIV Forecast'!$B$8:$B$127,0),MATCH(J$7,'PLHIV Forecast'!$C$7:$W$7,0)),
I30+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56500</v>
      </c>
      <c r="K30" s="84">
        <f>IF(IF(K$7&lt;=Baseline_Year,
INDEX('Number on ART'!$H$10:$AB$249,MATCH($B30&amp;"Adults",'Number on ART'!$F$10:$F$249,0),MATCH(K$7,'Number on ART'!$H$9:$AB$9,0)),
IF(AND(J30+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Forecast'!$B$8:$B$127,0),MATCH(K$7,'PLHIV Forecast'!$C$7:$W$7,0)),
INDEX('PLHIV Forecast'!$C$8:$W$127,MATCH($B30,'PLHIV Forecast'!$B$8:$B$127,0),MATCH(K$7,'PLHIV Forecast'!$C$7:$W$7,0))&lt;&gt;0),
INDEX('PLHIV Forecast'!$C$8:$W$127,MATCH($B30,'PLHIV Forecast'!$B$8:$B$127,0),MATCH(K$7,'PLHIV Forecast'!$C$7:$W$7,0)),
J30+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IF(K$7&lt;=Baseline_Year,
INDEX('Number on ART'!$H$10:$AB$249,MATCH($B30&amp;"Adults",'Number on ART'!$F$10:$F$249,0),MATCH(K$7,'Number on ART'!$H$9:$AB$9,0)),
IF(AND(J30+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Forecast'!$B$8:$B$127,0),MATCH(K$7,'PLHIV Forecast'!$C$7:$W$7,0)),
INDEX('PLHIV Forecast'!$C$8:$W$127,MATCH($B30,'PLHIV Forecast'!$B$8:$B$127,0),MATCH(K$7,'PLHIV Forecast'!$C$7:$W$7,0))&lt;&gt;0),
INDEX('PLHIV Forecast'!$C$8:$W$127,MATCH($B30,'PLHIV Forecast'!$B$8:$B$127,0),MATCH(K$7,'PLHIV Forecast'!$C$7:$W$7,0)),
J30+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62000</v>
      </c>
      <c r="L30" s="84">
        <f>IF(IF(L$7&lt;=Baseline_Year,
INDEX('Number on ART'!$H$10:$AB$249,MATCH($B30&amp;"Adults",'Number on ART'!$F$10:$F$249,0),MATCH(L$7,'Number on ART'!$H$9:$AB$9,0)),
IF(AND(K30+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Forecast'!$B$8:$B$127,0),MATCH(L$7,'PLHIV Forecast'!$C$7:$W$7,0)),
INDEX('PLHIV Forecast'!$C$8:$W$127,MATCH($B30,'PLHIV Forecast'!$B$8:$B$127,0),MATCH(L$7,'PLHIV Forecast'!$C$7:$W$7,0))&lt;&gt;0),
INDEX('PLHIV Forecast'!$C$8:$W$127,MATCH($B30,'PLHIV Forecast'!$B$8:$B$127,0),MATCH(L$7,'PLHIV Forecast'!$C$7:$W$7,0)),
K30+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IF(L$7&lt;=Baseline_Year,
INDEX('Number on ART'!$H$10:$AB$249,MATCH($B30&amp;"Adults",'Number on ART'!$F$10:$F$249,0),MATCH(L$7,'Number on ART'!$H$9:$AB$9,0)),
IF(AND(K30+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Forecast'!$B$8:$B$127,0),MATCH(L$7,'PLHIV Forecast'!$C$7:$W$7,0)),
INDEX('PLHIV Forecast'!$C$8:$W$127,MATCH($B30,'PLHIV Forecast'!$B$8:$B$127,0),MATCH(L$7,'PLHIV Forecast'!$C$7:$W$7,0))&lt;&gt;0),
INDEX('PLHIV Forecast'!$C$8:$W$127,MATCH($B30,'PLHIV Forecast'!$B$8:$B$127,0),MATCH(L$7,'PLHIV Forecast'!$C$7:$W$7,0)),
K30+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66281</v>
      </c>
      <c r="M30" s="84">
        <f>IF(IF(M$7&lt;=Baseline_Year,
INDEX('Number on ART'!$H$10:$AB$249,MATCH($B30&amp;"Adults",'Number on ART'!$F$10:$F$249,0),MATCH(M$7,'Number on ART'!$H$9:$AB$9,0)),
IF(AND(L30+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Forecast'!$B$8:$B$127,0),MATCH(M$7,'PLHIV Forecast'!$C$7:$W$7,0)),
INDEX('PLHIV Forecast'!$C$8:$W$127,MATCH($B30,'PLHIV Forecast'!$B$8:$B$127,0),MATCH(M$7,'PLHIV Forecast'!$C$7:$W$7,0))&lt;&gt;0),
INDEX('PLHIV Forecast'!$C$8:$W$127,MATCH($B30,'PLHIV Forecast'!$B$8:$B$127,0),MATCH(M$7,'PLHIV Forecast'!$C$7:$W$7,0)),
L30+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IF(M$7&lt;=Baseline_Year,
INDEX('Number on ART'!$H$10:$AB$249,MATCH($B30&amp;"Adults",'Number on ART'!$F$10:$F$249,0),MATCH(M$7,'Number on ART'!$H$9:$AB$9,0)),
IF(AND(L30+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Forecast'!$B$8:$B$127,0),MATCH(M$7,'PLHIV Forecast'!$C$7:$W$7,0)),
INDEX('PLHIV Forecast'!$C$8:$W$127,MATCH($B30,'PLHIV Forecast'!$B$8:$B$127,0),MATCH(M$7,'PLHIV Forecast'!$C$7:$W$7,0))&lt;&gt;0),
INDEX('PLHIV Forecast'!$C$8:$W$127,MATCH($B30,'PLHIV Forecast'!$B$8:$B$127,0),MATCH(M$7,'PLHIV Forecast'!$C$7:$W$7,0)),
L30+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73780</v>
      </c>
      <c r="N30" s="84">
        <f>IF(IF(N$7&lt;=Baseline_Year,
INDEX('Number on ART'!$H$10:$AB$249,MATCH($B30&amp;"Adults",'Number on ART'!$F$10:$F$249,0),MATCH(N$7,'Number on ART'!$H$9:$AB$9,0)),
IF(AND(M30+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Forecast'!$B$8:$B$127,0),MATCH(N$7,'PLHIV Forecast'!$C$7:$W$7,0)),
INDEX('PLHIV Forecast'!$C$8:$W$127,MATCH($B30,'PLHIV Forecast'!$B$8:$B$127,0),MATCH(N$7,'PLHIV Forecast'!$C$7:$W$7,0))&lt;&gt;0),
INDEX('PLHIV Forecast'!$C$8:$W$127,MATCH($B30,'PLHIV Forecast'!$B$8:$B$127,0),MATCH(N$7,'PLHIV Forecast'!$C$7:$W$7,0)),
M30+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IF(N$7&lt;=Baseline_Year,
INDEX('Number on ART'!$H$10:$AB$249,MATCH($B30&amp;"Adults",'Number on ART'!$F$10:$F$249,0),MATCH(N$7,'Number on ART'!$H$9:$AB$9,0)),
IF(AND(M30+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Forecast'!$B$8:$B$127,0),MATCH(N$7,'PLHIV Forecast'!$C$7:$W$7,0)),
INDEX('PLHIV Forecast'!$C$8:$W$127,MATCH($B30,'PLHIV Forecast'!$B$8:$B$127,0),MATCH(N$7,'PLHIV Forecast'!$C$7:$W$7,0))&lt;&gt;0),
INDEX('PLHIV Forecast'!$C$8:$W$127,MATCH($B30,'PLHIV Forecast'!$B$8:$B$127,0),MATCH(N$7,'PLHIV Forecast'!$C$7:$W$7,0)),
M30+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80357</v>
      </c>
      <c r="O30" s="84">
        <f>IF(IF(O$7&lt;=Baseline_Year,
INDEX('Number on ART'!$H$10:$AB$249,MATCH($B30&amp;"Adults",'Number on ART'!$F$10:$F$249,0),MATCH(O$7,'Number on ART'!$H$9:$AB$9,0)),
IF(AND(N30+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Forecast'!$B$8:$B$127,0),MATCH(O$7,'PLHIV Forecast'!$C$7:$W$7,0)),
INDEX('PLHIV Forecast'!$C$8:$W$127,MATCH($B30,'PLHIV Forecast'!$B$8:$B$127,0),MATCH(O$7,'PLHIV Forecast'!$C$7:$W$7,0))&lt;&gt;0),
INDEX('PLHIV Forecast'!$C$8:$W$127,MATCH($B30,'PLHIV Forecast'!$B$8:$B$127,0),MATCH(O$7,'PLHIV Forecast'!$C$7:$W$7,0)),
N30+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IF(O$7&lt;=Baseline_Year,
INDEX('Number on ART'!$H$10:$AB$249,MATCH($B30&amp;"Adults",'Number on ART'!$F$10:$F$249,0),MATCH(O$7,'Number on ART'!$H$9:$AB$9,0)),
IF(AND(N30+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Forecast'!$B$8:$B$127,0),MATCH(O$7,'PLHIV Forecast'!$C$7:$W$7,0)),
INDEX('PLHIV Forecast'!$C$8:$W$127,MATCH($B30,'PLHIV Forecast'!$B$8:$B$127,0),MATCH(O$7,'PLHIV Forecast'!$C$7:$W$7,0))&lt;&gt;0),
INDEX('PLHIV Forecast'!$C$8:$W$127,MATCH($B30,'PLHIV Forecast'!$B$8:$B$127,0),MATCH(O$7,'PLHIV Forecast'!$C$7:$W$7,0)),
N30+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84943</v>
      </c>
      <c r="P30" s="84">
        <f>IF(IF(P$7&lt;=Baseline_Year,
INDEX('Number on ART'!$H$10:$AB$249,MATCH($B30&amp;"Adults",'Number on ART'!$F$10:$F$249,0),MATCH(P$7,'Number on ART'!$H$9:$AB$9,0)),
IF(AND(O30+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Forecast'!$B$8:$B$127,0),MATCH(P$7,'PLHIV Forecast'!$C$7:$W$7,0)),
INDEX('PLHIV Forecast'!$C$8:$W$127,MATCH($B30,'PLHIV Forecast'!$B$8:$B$127,0),MATCH(P$7,'PLHIV Forecast'!$C$7:$W$7,0))&lt;&gt;0),
INDEX('PLHIV Forecast'!$C$8:$W$127,MATCH($B30,'PLHIV Forecast'!$B$8:$B$127,0),MATCH(P$7,'PLHIV Forecast'!$C$7:$W$7,0)),
O30+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IF(P$7&lt;=Baseline_Year,
INDEX('Number on ART'!$H$10:$AB$249,MATCH($B30&amp;"Adults",'Number on ART'!$F$10:$F$249,0),MATCH(P$7,'Number on ART'!$H$9:$AB$9,0)),
IF(AND(O30+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Forecast'!$B$8:$B$127,0),MATCH(P$7,'PLHIV Forecast'!$C$7:$W$7,0)),
INDEX('PLHIV Forecast'!$C$8:$W$127,MATCH($B30,'PLHIV Forecast'!$B$8:$B$127,0),MATCH(P$7,'PLHIV Forecast'!$C$7:$W$7,0))&lt;&gt;0),
INDEX('PLHIV Forecast'!$C$8:$W$127,MATCH($B30,'PLHIV Forecast'!$B$8:$B$127,0),MATCH(P$7,'PLHIV Forecast'!$C$7:$W$7,0)),
O30+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91163.666666666672</v>
      </c>
      <c r="Q30" s="84">
        <f>IF(IF(Q$7&lt;=Baseline_Year,
INDEX('Number on ART'!$H$10:$AB$249,MATCH($B30&amp;"Adults",'Number on ART'!$F$10:$F$249,0),MATCH(Q$7,'Number on ART'!$H$9:$AB$9,0)),
IF(AND(P30+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Forecast'!$B$8:$B$127,0),MATCH(Q$7,'PLHIV Forecast'!$C$7:$W$7,0)),
INDEX('PLHIV Forecast'!$C$8:$W$127,MATCH($B30,'PLHIV Forecast'!$B$8:$B$127,0),MATCH(Q$7,'PLHIV Forecast'!$C$7:$W$7,0))&lt;&gt;0),
INDEX('PLHIV Forecast'!$C$8:$W$127,MATCH($B30,'PLHIV Forecast'!$B$8:$B$127,0),MATCH(Q$7,'PLHIV Forecast'!$C$7:$W$7,0)),
P30+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IF(Q$7&lt;=Baseline_Year,
INDEX('Number on ART'!$H$10:$AB$249,MATCH($B30&amp;"Adults",'Number on ART'!$F$10:$F$249,0),MATCH(Q$7,'Number on ART'!$H$9:$AB$9,0)),
IF(AND(P30+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Forecast'!$B$8:$B$127,0),MATCH(Q$7,'PLHIV Forecast'!$C$7:$W$7,0)),
INDEX('PLHIV Forecast'!$C$8:$W$127,MATCH($B30,'PLHIV Forecast'!$B$8:$B$127,0),MATCH(Q$7,'PLHIV Forecast'!$C$7:$W$7,0))&lt;&gt;0),
INDEX('PLHIV Forecast'!$C$8:$W$127,MATCH($B30,'PLHIV Forecast'!$B$8:$B$127,0),MATCH(Q$7,'PLHIV Forecast'!$C$7:$W$7,0)),
P30+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97384.333333333343</v>
      </c>
      <c r="R30" s="84">
        <f>IF(IF(R$7&lt;=Baseline_Year,
INDEX('Number on ART'!$H$10:$AB$249,MATCH($B30&amp;"Adults",'Number on ART'!$F$10:$F$249,0),MATCH(R$7,'Number on ART'!$H$9:$AB$9,0)),
IF(AND(Q30+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Forecast'!$B$8:$B$127,0),MATCH(R$7,'PLHIV Forecast'!$C$7:$W$7,0)),
INDEX('PLHIV Forecast'!$C$8:$W$127,MATCH($B30,'PLHIV Forecast'!$B$8:$B$127,0),MATCH(R$7,'PLHIV Forecast'!$C$7:$W$7,0))&lt;&gt;0),
INDEX('PLHIV Forecast'!$C$8:$W$127,MATCH($B30,'PLHIV Forecast'!$B$8:$B$127,0),MATCH(R$7,'PLHIV Forecast'!$C$7:$W$7,0)),
Q30+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IF(R$7&lt;=Baseline_Year,
INDEX('Number on ART'!$H$10:$AB$249,MATCH($B30&amp;"Adults",'Number on ART'!$F$10:$F$249,0),MATCH(R$7,'Number on ART'!$H$9:$AB$9,0)),
IF(AND(Q30+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Forecast'!$B$8:$B$127,0),MATCH(R$7,'PLHIV Forecast'!$C$7:$W$7,0)),
INDEX('PLHIV Forecast'!$C$8:$W$127,MATCH($B30,'PLHIV Forecast'!$B$8:$B$127,0),MATCH(R$7,'PLHIV Forecast'!$C$7:$W$7,0))&lt;&gt;0),
INDEX('PLHIV Forecast'!$C$8:$W$127,MATCH($B30,'PLHIV Forecast'!$B$8:$B$127,0),MATCH(R$7,'PLHIV Forecast'!$C$7:$W$7,0)),
Q30+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100000</v>
      </c>
      <c r="S30" s="84">
        <f>IF(IF(S$7&lt;=Baseline_Year,
INDEX('Number on ART'!$H$10:$AB$249,MATCH($B30&amp;"Adults",'Number on ART'!$F$10:$F$249,0),MATCH(S$7,'Number on ART'!$H$9:$AB$9,0)),
IF(AND(R30+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Forecast'!$B$8:$B$127,0),MATCH(S$7,'PLHIV Forecast'!$C$7:$W$7,0)),
INDEX('PLHIV Forecast'!$C$8:$W$127,MATCH($B30,'PLHIV Forecast'!$B$8:$B$127,0),MATCH(S$7,'PLHIV Forecast'!$C$7:$W$7,0))&lt;&gt;0),
INDEX('PLHIV Forecast'!$C$8:$W$127,MATCH($B30,'PLHIV Forecast'!$B$8:$B$127,0),MATCH(S$7,'PLHIV Forecast'!$C$7:$W$7,0)),
R30+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IF(S$7&lt;=Baseline_Year,
INDEX('Number on ART'!$H$10:$AB$249,MATCH($B30&amp;"Adults",'Number on ART'!$F$10:$F$249,0),MATCH(S$7,'Number on ART'!$H$9:$AB$9,0)),
IF(AND(R30+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Forecast'!$B$8:$B$127,0),MATCH(S$7,'PLHIV Forecast'!$C$7:$W$7,0)),
INDEX('PLHIV Forecast'!$C$8:$W$127,MATCH($B30,'PLHIV Forecast'!$B$8:$B$127,0),MATCH(S$7,'PLHIV Forecast'!$C$7:$W$7,0))&lt;&gt;0),
INDEX('PLHIV Forecast'!$C$8:$W$127,MATCH($B30,'PLHIV Forecast'!$B$8:$B$127,0),MATCH(S$7,'PLHIV Forecast'!$C$7:$W$7,0)),
R30+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100000</v>
      </c>
      <c r="T30" s="84">
        <f>IF(IF(T$7&lt;=Baseline_Year,
INDEX('Number on ART'!$H$10:$AB$249,MATCH($B30&amp;"Adults",'Number on ART'!$F$10:$F$249,0),MATCH(T$7,'Number on ART'!$H$9:$AB$9,0)),
IF(AND(S30+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Forecast'!$B$8:$B$127,0),MATCH(T$7,'PLHIV Forecast'!$C$7:$W$7,0)),
INDEX('PLHIV Forecast'!$C$8:$W$127,MATCH($B30,'PLHIV Forecast'!$B$8:$B$127,0),MATCH(T$7,'PLHIV Forecast'!$C$7:$W$7,0))&lt;&gt;0),
INDEX('PLHIV Forecast'!$C$8:$W$127,MATCH($B30,'PLHIV Forecast'!$B$8:$B$127,0),MATCH(T$7,'PLHIV Forecast'!$C$7:$W$7,0)),
S30+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IF(T$7&lt;=Baseline_Year,
INDEX('Number on ART'!$H$10:$AB$249,MATCH($B30&amp;"Adults",'Number on ART'!$F$10:$F$249,0),MATCH(T$7,'Number on ART'!$H$9:$AB$9,0)),
IF(AND(S30+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Forecast'!$B$8:$B$127,0),MATCH(T$7,'PLHIV Forecast'!$C$7:$W$7,0)),
INDEX('PLHIV Forecast'!$C$8:$W$127,MATCH($B30,'PLHIV Forecast'!$B$8:$B$127,0),MATCH(T$7,'PLHIV Forecast'!$C$7:$W$7,0))&lt;&gt;0),
INDEX('PLHIV Forecast'!$C$8:$W$127,MATCH($B30,'PLHIV Forecast'!$B$8:$B$127,0),MATCH(T$7,'PLHIV Forecast'!$C$7:$W$7,0)),
S30+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100000</v>
      </c>
      <c r="U30" s="84">
        <f>IF(IF(U$7&lt;=Baseline_Year,
INDEX('Number on ART'!$H$10:$AB$249,MATCH($B30&amp;"Adults",'Number on ART'!$F$10:$F$249,0),MATCH(U$7,'Number on ART'!$H$9:$AB$9,0)),
IF(AND(T30+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Forecast'!$B$8:$B$127,0),MATCH(U$7,'PLHIV Forecast'!$C$7:$W$7,0)),
INDEX('PLHIV Forecast'!$C$8:$W$127,MATCH($B30,'PLHIV Forecast'!$B$8:$B$127,0),MATCH(U$7,'PLHIV Forecast'!$C$7:$W$7,0))&lt;&gt;0),
INDEX('PLHIV Forecast'!$C$8:$W$127,MATCH($B30,'PLHIV Forecast'!$B$8:$B$127,0),MATCH(U$7,'PLHIV Forecast'!$C$7:$W$7,0)),
T30+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IF(U$7&lt;=Baseline_Year,
INDEX('Number on ART'!$H$10:$AB$249,MATCH($B30&amp;"Adults",'Number on ART'!$F$10:$F$249,0),MATCH(U$7,'Number on ART'!$H$9:$AB$9,0)),
IF(AND(T30+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Forecast'!$B$8:$B$127,0),MATCH(U$7,'PLHIV Forecast'!$C$7:$W$7,0)),
INDEX('PLHIV Forecast'!$C$8:$W$127,MATCH($B30,'PLHIV Forecast'!$B$8:$B$127,0),MATCH(U$7,'PLHIV Forecast'!$C$7:$W$7,0))&lt;&gt;0),
INDEX('PLHIV Forecast'!$C$8:$W$127,MATCH($B30,'PLHIV Forecast'!$B$8:$B$127,0),MATCH(U$7,'PLHIV Forecast'!$C$7:$W$7,0)),
T30+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100000</v>
      </c>
      <c r="V30" s="84">
        <f>IF(IF(V$7&lt;=Baseline_Year,
INDEX('Number on ART'!$H$10:$AB$249,MATCH($B30&amp;"Adults",'Number on ART'!$F$10:$F$249,0),MATCH(V$7,'Number on ART'!$H$9:$AB$9,0)),
IF(AND(U30+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Forecast'!$B$8:$B$127,0),MATCH(V$7,'PLHIV Forecast'!$C$7:$W$7,0)),
INDEX('PLHIV Forecast'!$C$8:$W$127,MATCH($B30,'PLHIV Forecast'!$B$8:$B$127,0),MATCH(V$7,'PLHIV Forecast'!$C$7:$W$7,0))&lt;&gt;0),
INDEX('PLHIV Forecast'!$C$8:$W$127,MATCH($B30,'PLHIV Forecast'!$B$8:$B$127,0),MATCH(V$7,'PLHIV Forecast'!$C$7:$W$7,0)),
U30+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IF(V$7&lt;=Baseline_Year,
INDEX('Number on ART'!$H$10:$AB$249,MATCH($B30&amp;"Adults",'Number on ART'!$F$10:$F$249,0),MATCH(V$7,'Number on ART'!$H$9:$AB$9,0)),
IF(AND(U30+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Forecast'!$B$8:$B$127,0),MATCH(V$7,'PLHIV Forecast'!$C$7:$W$7,0)),
INDEX('PLHIV Forecast'!$C$8:$W$127,MATCH($B30,'PLHIV Forecast'!$B$8:$B$127,0),MATCH(V$7,'PLHIV Forecast'!$C$7:$W$7,0))&lt;&gt;0),
INDEX('PLHIV Forecast'!$C$8:$W$127,MATCH($B30,'PLHIV Forecast'!$B$8:$B$127,0),MATCH(V$7,'PLHIV Forecast'!$C$7:$W$7,0)),
U30+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100000</v>
      </c>
      <c r="W30" s="84">
        <f>IF(IF(W$7&lt;=Baseline_Year,
INDEX('Number on ART'!$H$10:$AB$249,MATCH($B30&amp;"Adults",'Number on ART'!$F$10:$F$249,0),MATCH(W$7,'Number on ART'!$H$9:$AB$9,0)),
IF(AND(V30+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Forecast'!$B$8:$B$127,0),MATCH(W$7,'PLHIV Forecast'!$C$7:$W$7,0)),
INDEX('PLHIV Forecast'!$C$8:$W$127,MATCH($B30,'PLHIV Forecast'!$B$8:$B$127,0),MATCH(W$7,'PLHIV Forecast'!$C$7:$W$7,0))&lt;&gt;0),
INDEX('PLHIV Forecast'!$C$8:$W$127,MATCH($B30,'PLHIV Forecast'!$B$8:$B$127,0),MATCH(W$7,'PLHIV Forecast'!$C$7:$W$7,0)),
V30+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)))&lt;0,
0,
IF(W$7&lt;=Baseline_Year,
INDEX('Number on ART'!$H$10:$AB$249,MATCH($B30&amp;"Adults",'Number on ART'!$F$10:$F$249,0),MATCH(W$7,'Number on ART'!$H$9:$AB$9,0)),
IF(AND(V30+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)&gt;INDEX('PLHIV Forecast'!$C$8:$W$127,MATCH($B30,'PLHIV Forecast'!$B$8:$B$127,0),MATCH(W$7,'PLHIV Forecast'!$C$7:$W$7,0)),
INDEX('PLHIV Forecast'!$C$8:$W$127,MATCH($B30,'PLHIV Forecast'!$B$8:$B$127,0),MATCH(W$7,'PLHIV Forecast'!$C$7:$W$7,0))&lt;&gt;0),
INDEX('PLHIV Forecast'!$C$8:$W$127,MATCH($B30,'PLHIV Forecast'!$B$8:$B$127,0),MATCH(W$7,'PLHIV Forecast'!$C$7:$W$7,0)),
V30+
AVERAGE((INDEX($C$8:$W$127,MATCH($B30,$B$8:$B$127),MATCH(Baseline_Year,$C$7:$W$7,))-INDEX($C$8:$W$127,MATCH($B30,$B$8:$B$127),MATCH(Baseline_Year-1,$C$7:$W$7,))),
(INDEX($C$8:$W$127,MATCH($B30,$B$8:$B$127),MATCH(Baseline_Year-1,$C$7:$W$7,))-INDEX($C$8:$W$127,MATCH($B30,$B$8:$B$127),MATCH(Baseline_Year-2,$C$7:$W$7,))),
(INDEX($C$8:$W$127,MATCH($B30,$B$8:$B$127),MATCH(Baseline_Year-2,$C$7:$W$7,))-INDEX($C$8:$W$127,MATCH($B30,$B$8:$B$127),MATCH(Baseline_Year-3,$C$7:$W$7,)))
))))</f>
        <v>100000</v>
      </c>
      <c r="X30" s="9" t="str">
        <f>IF(SUM(C30:W30)&lt;&gt;0,
IF(P30='PLHIV Forecast'!P30,"# adults on ART capped by total PLHIV starting 2023",
IF(Q30='PLHIV Forecast'!Q30,"# adults on ART capped by total PLHIV starting 2024",
IF(R30='PLHIV Forecast'!R30,"# adults on ART capped by total PLHIV starting 2025",
IF(S30='PLHIV Forecast'!S30,"# adults on ART capped by total PLHIV starting 2026",
IF(T30='PLHIV Forecast'!T30,"# adults on ART capped by total PLHIV starting 2027",
IF(U30='PLHIV Forecast'!U30,"# adults on ART capped by total PLHIV starting 2028",
IF(V30='PLHIV Forecast'!V30,"# adults on ART capped by total PLHIV starting 2029",
IF(W30='PLHIV Forecast'!W30,"# adults on ART capped by total PLHIV starting 2030",
"")))))))),"")</f>
        <v># adults on ART capped by total PLHIV starting 2025</v>
      </c>
      <c r="Z30" s="8"/>
      <c r="AB30" s="8"/>
    </row>
    <row r="31" spans="2:28" x14ac:dyDescent="0.35">
      <c r="B31" s="18" t="str">
        <f>Countries!B27</f>
        <v>China</v>
      </c>
      <c r="C31" s="47">
        <f>IF(C$7&lt;='Algorithms &amp; Assumptions'!$C$3,INDEX('Number on ART'!$H$10:$AB$249,MATCH($B31&amp;"Adults",'Number on ART'!$F$10:$F$249,0),MATCH(C$7,'Number on ART'!$H$9:$AB$9,0)),"Error")</f>
        <v>0</v>
      </c>
      <c r="D31" s="47">
        <f>IF(D$7&lt;='Algorithms &amp; Assumptions'!$C$3,INDEX('Number on ART'!$H$10:$AB$249,MATCH($B31&amp;"Adults",'Number on ART'!$F$10:$F$249,0),MATCH(D$7,'Number on ART'!$H$9:$AB$9,0)),"Error")</f>
        <v>0</v>
      </c>
      <c r="E31" s="47">
        <f>IF(E$7&lt;='Algorithms &amp; Assumptions'!$C$3,INDEX('Number on ART'!$H$10:$AB$249,MATCH($B31&amp;"Adults",'Number on ART'!$F$10:$F$249,0),MATCH(E$7,'Number on ART'!$H$9:$AB$9,0)),"Error")</f>
        <v>0</v>
      </c>
      <c r="F31" s="47">
        <f>IF(F$7&lt;='Algorithms &amp; Assumptions'!$C$3,INDEX('Number on ART'!$H$10:$AB$249,MATCH($B31&amp;"Adults",'Number on ART'!$F$10:$F$249,0),MATCH(F$7,'Number on ART'!$H$9:$AB$9,0)),"Error")</f>
        <v>0</v>
      </c>
      <c r="G31" s="84">
        <f>IF(IF(G$7&lt;=Baseline_Year,
INDEX('Number on ART'!$H$10:$AB$249,MATCH($B31&amp;"Adults",'Number on ART'!$F$10:$F$249,0),MATCH(G$7,'Number on ART'!$H$9:$AB$9,0)),
IF(AND(F31+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Forecast'!$B$8:$B$127,0),MATCH(G$7,'PLHIV Forecast'!$C$7:$W$7,0)),
INDEX('PLHIV Forecast'!$C$8:$W$127,MATCH($B31,'PLHIV Forecast'!$B$8:$B$127,0),MATCH(G$7,'PLHIV Forecast'!$C$7:$W$7,0))&lt;&gt;0),
INDEX('PLHIV Forecast'!$C$8:$W$127,MATCH($B31,'PLHIV Forecast'!$B$8:$B$127,0),MATCH(G$7,'PLHIV Forecast'!$C$7:$W$7,0)),
F31+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IF(G$7&lt;=Baseline_Year,
INDEX('Number on ART'!$H$10:$AB$249,MATCH($B31&amp;"Adults",'Number on ART'!$F$10:$F$249,0),MATCH(G$7,'Number on ART'!$H$9:$AB$9,0)),
IF(AND(F31+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Forecast'!$B$8:$B$127,0),MATCH(G$7,'PLHIV Forecast'!$C$7:$W$7,0)),
INDEX('PLHIV Forecast'!$C$8:$W$127,MATCH($B31,'PLHIV Forecast'!$B$8:$B$127,0),MATCH(G$7,'PLHIV Forecast'!$C$7:$W$7,0))&lt;&gt;0),
INDEX('PLHIV Forecast'!$C$8:$W$127,MATCH($B31,'PLHIV Forecast'!$B$8:$B$127,0),MATCH(G$7,'PLHIV Forecast'!$C$7:$W$7,0)),
F31+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H31" s="84">
        <f>IF(IF(H$7&lt;=Baseline_Year,
INDEX('Number on ART'!$H$10:$AB$249,MATCH($B31&amp;"Adults",'Number on ART'!$F$10:$F$249,0),MATCH(H$7,'Number on ART'!$H$9:$AB$9,0)),
IF(AND(G31+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Forecast'!$B$8:$B$127,0),MATCH(H$7,'PLHIV Forecast'!$C$7:$W$7,0)),
INDEX('PLHIV Forecast'!$C$8:$W$127,MATCH($B31,'PLHIV Forecast'!$B$8:$B$127,0),MATCH(H$7,'PLHIV Forecast'!$C$7:$W$7,0))&lt;&gt;0),
INDEX('PLHIV Forecast'!$C$8:$W$127,MATCH($B31,'PLHIV Forecast'!$B$8:$B$127,0),MATCH(H$7,'PLHIV Forecast'!$C$7:$W$7,0)),
G31+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IF(H$7&lt;=Baseline_Year,
INDEX('Number on ART'!$H$10:$AB$249,MATCH($B31&amp;"Adults",'Number on ART'!$F$10:$F$249,0),MATCH(H$7,'Number on ART'!$H$9:$AB$9,0)),
IF(AND(G31+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Forecast'!$B$8:$B$127,0),MATCH(H$7,'PLHIV Forecast'!$C$7:$W$7,0)),
INDEX('PLHIV Forecast'!$C$8:$W$127,MATCH($B31,'PLHIV Forecast'!$B$8:$B$127,0),MATCH(H$7,'PLHIV Forecast'!$C$7:$W$7,0))&lt;&gt;0),
INDEX('PLHIV Forecast'!$C$8:$W$127,MATCH($B31,'PLHIV Forecast'!$B$8:$B$127,0),MATCH(H$7,'PLHIV Forecast'!$C$7:$W$7,0)),
G31+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I31" s="84">
        <f>IF(IF(I$7&lt;=Baseline_Year,
INDEX('Number on ART'!$H$10:$AB$249,MATCH($B31&amp;"Adults",'Number on ART'!$F$10:$F$249,0),MATCH(I$7,'Number on ART'!$H$9:$AB$9,0)),
IF(AND(H31+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Forecast'!$B$8:$B$127,0),MATCH(I$7,'PLHIV Forecast'!$C$7:$W$7,0)),
INDEX('PLHIV Forecast'!$C$8:$W$127,MATCH($B31,'PLHIV Forecast'!$B$8:$B$127,0),MATCH(I$7,'PLHIV Forecast'!$C$7:$W$7,0))&lt;&gt;0),
INDEX('PLHIV Forecast'!$C$8:$W$127,MATCH($B31,'PLHIV Forecast'!$B$8:$B$127,0),MATCH(I$7,'PLHIV Forecast'!$C$7:$W$7,0)),
H31+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IF(I$7&lt;=Baseline_Year,
INDEX('Number on ART'!$H$10:$AB$249,MATCH($B31&amp;"Adults",'Number on ART'!$F$10:$F$249,0),MATCH(I$7,'Number on ART'!$H$9:$AB$9,0)),
IF(AND(H31+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Forecast'!$B$8:$B$127,0),MATCH(I$7,'PLHIV Forecast'!$C$7:$W$7,0)),
INDEX('PLHIV Forecast'!$C$8:$W$127,MATCH($B31,'PLHIV Forecast'!$B$8:$B$127,0),MATCH(I$7,'PLHIV Forecast'!$C$7:$W$7,0))&lt;&gt;0),
INDEX('PLHIV Forecast'!$C$8:$W$127,MATCH($B31,'PLHIV Forecast'!$B$8:$B$127,0),MATCH(I$7,'PLHIV Forecast'!$C$7:$W$7,0)),
H31+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J31" s="84">
        <f>IF(IF(J$7&lt;=Baseline_Year,
INDEX('Number on ART'!$H$10:$AB$249,MATCH($B31&amp;"Adults",'Number on ART'!$F$10:$F$249,0),MATCH(J$7,'Number on ART'!$H$9:$AB$9,0)),
IF(AND(I31+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Forecast'!$B$8:$B$127,0),MATCH(J$7,'PLHIV Forecast'!$C$7:$W$7,0)),
INDEX('PLHIV Forecast'!$C$8:$W$127,MATCH($B31,'PLHIV Forecast'!$B$8:$B$127,0),MATCH(J$7,'PLHIV Forecast'!$C$7:$W$7,0))&lt;&gt;0),
INDEX('PLHIV Forecast'!$C$8:$W$127,MATCH($B31,'PLHIV Forecast'!$B$8:$B$127,0),MATCH(J$7,'PLHIV Forecast'!$C$7:$W$7,0)),
I31+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IF(J$7&lt;=Baseline_Year,
INDEX('Number on ART'!$H$10:$AB$249,MATCH($B31&amp;"Adults",'Number on ART'!$F$10:$F$249,0),MATCH(J$7,'Number on ART'!$H$9:$AB$9,0)),
IF(AND(I31+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Forecast'!$B$8:$B$127,0),MATCH(J$7,'PLHIV Forecast'!$C$7:$W$7,0)),
INDEX('PLHIV Forecast'!$C$8:$W$127,MATCH($B31,'PLHIV Forecast'!$B$8:$B$127,0),MATCH(J$7,'PLHIV Forecast'!$C$7:$W$7,0))&lt;&gt;0),
INDEX('PLHIV Forecast'!$C$8:$W$127,MATCH($B31,'PLHIV Forecast'!$B$8:$B$127,0),MATCH(J$7,'PLHIV Forecast'!$C$7:$W$7,0)),
I31+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K31" s="84">
        <f>IF(IF(K$7&lt;=Baseline_Year,
INDEX('Number on ART'!$H$10:$AB$249,MATCH($B31&amp;"Adults",'Number on ART'!$F$10:$F$249,0),MATCH(K$7,'Number on ART'!$H$9:$AB$9,0)),
IF(AND(J31+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Forecast'!$B$8:$B$127,0),MATCH(K$7,'PLHIV Forecast'!$C$7:$W$7,0)),
INDEX('PLHIV Forecast'!$C$8:$W$127,MATCH($B31,'PLHIV Forecast'!$B$8:$B$127,0),MATCH(K$7,'PLHIV Forecast'!$C$7:$W$7,0))&lt;&gt;0),
INDEX('PLHIV Forecast'!$C$8:$W$127,MATCH($B31,'PLHIV Forecast'!$B$8:$B$127,0),MATCH(K$7,'PLHIV Forecast'!$C$7:$W$7,0)),
J31+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IF(K$7&lt;=Baseline_Year,
INDEX('Number on ART'!$H$10:$AB$249,MATCH($B31&amp;"Adults",'Number on ART'!$F$10:$F$249,0),MATCH(K$7,'Number on ART'!$H$9:$AB$9,0)),
IF(AND(J31+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Forecast'!$B$8:$B$127,0),MATCH(K$7,'PLHIV Forecast'!$C$7:$W$7,0)),
INDEX('PLHIV Forecast'!$C$8:$W$127,MATCH($B31,'PLHIV Forecast'!$B$8:$B$127,0),MATCH(K$7,'PLHIV Forecast'!$C$7:$W$7,0))&lt;&gt;0),
INDEX('PLHIV Forecast'!$C$8:$W$127,MATCH($B31,'PLHIV Forecast'!$B$8:$B$127,0),MATCH(K$7,'PLHIV Forecast'!$C$7:$W$7,0)),
J31+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L31" s="84">
        <f>IF(IF(L$7&lt;=Baseline_Year,
INDEX('Number on ART'!$H$10:$AB$249,MATCH($B31&amp;"Adults",'Number on ART'!$F$10:$F$249,0),MATCH(L$7,'Number on ART'!$H$9:$AB$9,0)),
IF(AND(K31+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Forecast'!$B$8:$B$127,0),MATCH(L$7,'PLHIV Forecast'!$C$7:$W$7,0)),
INDEX('PLHIV Forecast'!$C$8:$W$127,MATCH($B31,'PLHIV Forecast'!$B$8:$B$127,0),MATCH(L$7,'PLHIV Forecast'!$C$7:$W$7,0))&lt;&gt;0),
INDEX('PLHIV Forecast'!$C$8:$W$127,MATCH($B31,'PLHIV Forecast'!$B$8:$B$127,0),MATCH(L$7,'PLHIV Forecast'!$C$7:$W$7,0)),
K31+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IF(L$7&lt;=Baseline_Year,
INDEX('Number on ART'!$H$10:$AB$249,MATCH($B31&amp;"Adults",'Number on ART'!$F$10:$F$249,0),MATCH(L$7,'Number on ART'!$H$9:$AB$9,0)),
IF(AND(K31+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Forecast'!$B$8:$B$127,0),MATCH(L$7,'PLHIV Forecast'!$C$7:$W$7,0)),
INDEX('PLHIV Forecast'!$C$8:$W$127,MATCH($B31,'PLHIV Forecast'!$B$8:$B$127,0),MATCH(L$7,'PLHIV Forecast'!$C$7:$W$7,0))&lt;&gt;0),
INDEX('PLHIV Forecast'!$C$8:$W$127,MATCH($B31,'PLHIV Forecast'!$B$8:$B$127,0),MATCH(L$7,'PLHIV Forecast'!$C$7:$W$7,0)),
K31+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M31" s="84">
        <f>IF(IF(M$7&lt;=Baseline_Year,
INDEX('Number on ART'!$H$10:$AB$249,MATCH($B31&amp;"Adults",'Number on ART'!$F$10:$F$249,0),MATCH(M$7,'Number on ART'!$H$9:$AB$9,0)),
IF(AND(L31+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Forecast'!$B$8:$B$127,0),MATCH(M$7,'PLHIV Forecast'!$C$7:$W$7,0)),
INDEX('PLHIV Forecast'!$C$8:$W$127,MATCH($B31,'PLHIV Forecast'!$B$8:$B$127,0),MATCH(M$7,'PLHIV Forecast'!$C$7:$W$7,0))&lt;&gt;0),
INDEX('PLHIV Forecast'!$C$8:$W$127,MATCH($B31,'PLHIV Forecast'!$B$8:$B$127,0),MATCH(M$7,'PLHIV Forecast'!$C$7:$W$7,0)),
L31+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IF(M$7&lt;=Baseline_Year,
INDEX('Number on ART'!$H$10:$AB$249,MATCH($B31&amp;"Adults",'Number on ART'!$F$10:$F$249,0),MATCH(M$7,'Number on ART'!$H$9:$AB$9,0)),
IF(AND(L31+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Forecast'!$B$8:$B$127,0),MATCH(M$7,'PLHIV Forecast'!$C$7:$W$7,0)),
INDEX('PLHIV Forecast'!$C$8:$W$127,MATCH($B31,'PLHIV Forecast'!$B$8:$B$127,0),MATCH(M$7,'PLHIV Forecast'!$C$7:$W$7,0))&lt;&gt;0),
INDEX('PLHIV Forecast'!$C$8:$W$127,MATCH($B31,'PLHIV Forecast'!$B$8:$B$127,0),MATCH(M$7,'PLHIV Forecast'!$C$7:$W$7,0)),
L31+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N31" s="84">
        <f>IF(IF(N$7&lt;=Baseline_Year,
INDEX('Number on ART'!$H$10:$AB$249,MATCH($B31&amp;"Adults",'Number on ART'!$F$10:$F$249,0),MATCH(N$7,'Number on ART'!$H$9:$AB$9,0)),
IF(AND(M31+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Forecast'!$B$8:$B$127,0),MATCH(N$7,'PLHIV Forecast'!$C$7:$W$7,0)),
INDEX('PLHIV Forecast'!$C$8:$W$127,MATCH($B31,'PLHIV Forecast'!$B$8:$B$127,0),MATCH(N$7,'PLHIV Forecast'!$C$7:$W$7,0))&lt;&gt;0),
INDEX('PLHIV Forecast'!$C$8:$W$127,MATCH($B31,'PLHIV Forecast'!$B$8:$B$127,0),MATCH(N$7,'PLHIV Forecast'!$C$7:$W$7,0)),
M31+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IF(N$7&lt;=Baseline_Year,
INDEX('Number on ART'!$H$10:$AB$249,MATCH($B31&amp;"Adults",'Number on ART'!$F$10:$F$249,0),MATCH(N$7,'Number on ART'!$H$9:$AB$9,0)),
IF(AND(M31+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Forecast'!$B$8:$B$127,0),MATCH(N$7,'PLHIV Forecast'!$C$7:$W$7,0)),
INDEX('PLHIV Forecast'!$C$8:$W$127,MATCH($B31,'PLHIV Forecast'!$B$8:$B$127,0),MATCH(N$7,'PLHIV Forecast'!$C$7:$W$7,0))&lt;&gt;0),
INDEX('PLHIV Forecast'!$C$8:$W$127,MATCH($B31,'PLHIV Forecast'!$B$8:$B$127,0),MATCH(N$7,'PLHIV Forecast'!$C$7:$W$7,0)),
M31+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O31" s="84">
        <f>IF(IF(O$7&lt;=Baseline_Year,
INDEX('Number on ART'!$H$10:$AB$249,MATCH($B31&amp;"Adults",'Number on ART'!$F$10:$F$249,0),MATCH(O$7,'Number on ART'!$H$9:$AB$9,0)),
IF(AND(N31+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Forecast'!$B$8:$B$127,0),MATCH(O$7,'PLHIV Forecast'!$C$7:$W$7,0)),
INDEX('PLHIV Forecast'!$C$8:$W$127,MATCH($B31,'PLHIV Forecast'!$B$8:$B$127,0),MATCH(O$7,'PLHIV Forecast'!$C$7:$W$7,0))&lt;&gt;0),
INDEX('PLHIV Forecast'!$C$8:$W$127,MATCH($B31,'PLHIV Forecast'!$B$8:$B$127,0),MATCH(O$7,'PLHIV Forecast'!$C$7:$W$7,0)),
N31+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IF(O$7&lt;=Baseline_Year,
INDEX('Number on ART'!$H$10:$AB$249,MATCH($B31&amp;"Adults",'Number on ART'!$F$10:$F$249,0),MATCH(O$7,'Number on ART'!$H$9:$AB$9,0)),
IF(AND(N31+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Forecast'!$B$8:$B$127,0),MATCH(O$7,'PLHIV Forecast'!$C$7:$W$7,0)),
INDEX('PLHIV Forecast'!$C$8:$W$127,MATCH($B31,'PLHIV Forecast'!$B$8:$B$127,0),MATCH(O$7,'PLHIV Forecast'!$C$7:$W$7,0))&lt;&gt;0),
INDEX('PLHIV Forecast'!$C$8:$W$127,MATCH($B31,'PLHIV Forecast'!$B$8:$B$127,0),MATCH(O$7,'PLHIV Forecast'!$C$7:$W$7,0)),
N31+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P31" s="84">
        <f>IF(IF(P$7&lt;=Baseline_Year,
INDEX('Number on ART'!$H$10:$AB$249,MATCH($B31&amp;"Adults",'Number on ART'!$F$10:$F$249,0),MATCH(P$7,'Number on ART'!$H$9:$AB$9,0)),
IF(AND(O31+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Forecast'!$B$8:$B$127,0),MATCH(P$7,'PLHIV Forecast'!$C$7:$W$7,0)),
INDEX('PLHIV Forecast'!$C$8:$W$127,MATCH($B31,'PLHIV Forecast'!$B$8:$B$127,0),MATCH(P$7,'PLHIV Forecast'!$C$7:$W$7,0))&lt;&gt;0),
INDEX('PLHIV Forecast'!$C$8:$W$127,MATCH($B31,'PLHIV Forecast'!$B$8:$B$127,0),MATCH(P$7,'PLHIV Forecast'!$C$7:$W$7,0)),
O31+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IF(P$7&lt;=Baseline_Year,
INDEX('Number on ART'!$H$10:$AB$249,MATCH($B31&amp;"Adults",'Number on ART'!$F$10:$F$249,0),MATCH(P$7,'Number on ART'!$H$9:$AB$9,0)),
IF(AND(O31+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Forecast'!$B$8:$B$127,0),MATCH(P$7,'PLHIV Forecast'!$C$7:$W$7,0)),
INDEX('PLHIV Forecast'!$C$8:$W$127,MATCH($B31,'PLHIV Forecast'!$B$8:$B$127,0),MATCH(P$7,'PLHIV Forecast'!$C$7:$W$7,0))&lt;&gt;0),
INDEX('PLHIV Forecast'!$C$8:$W$127,MATCH($B31,'PLHIV Forecast'!$B$8:$B$127,0),MATCH(P$7,'PLHIV Forecast'!$C$7:$W$7,0)),
O31+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Q31" s="84">
        <f>IF(IF(Q$7&lt;=Baseline_Year,
INDEX('Number on ART'!$H$10:$AB$249,MATCH($B31&amp;"Adults",'Number on ART'!$F$10:$F$249,0),MATCH(Q$7,'Number on ART'!$H$9:$AB$9,0)),
IF(AND(P31+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Forecast'!$B$8:$B$127,0),MATCH(Q$7,'PLHIV Forecast'!$C$7:$W$7,0)),
INDEX('PLHIV Forecast'!$C$8:$W$127,MATCH($B31,'PLHIV Forecast'!$B$8:$B$127,0),MATCH(Q$7,'PLHIV Forecast'!$C$7:$W$7,0))&lt;&gt;0),
INDEX('PLHIV Forecast'!$C$8:$W$127,MATCH($B31,'PLHIV Forecast'!$B$8:$B$127,0),MATCH(Q$7,'PLHIV Forecast'!$C$7:$W$7,0)),
P31+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IF(Q$7&lt;=Baseline_Year,
INDEX('Number on ART'!$H$10:$AB$249,MATCH($B31&amp;"Adults",'Number on ART'!$F$10:$F$249,0),MATCH(Q$7,'Number on ART'!$H$9:$AB$9,0)),
IF(AND(P31+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Forecast'!$B$8:$B$127,0),MATCH(Q$7,'PLHIV Forecast'!$C$7:$W$7,0)),
INDEX('PLHIV Forecast'!$C$8:$W$127,MATCH($B31,'PLHIV Forecast'!$B$8:$B$127,0),MATCH(Q$7,'PLHIV Forecast'!$C$7:$W$7,0))&lt;&gt;0),
INDEX('PLHIV Forecast'!$C$8:$W$127,MATCH($B31,'PLHIV Forecast'!$B$8:$B$127,0),MATCH(Q$7,'PLHIV Forecast'!$C$7:$W$7,0)),
P31+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R31" s="84">
        <f>IF(IF(R$7&lt;=Baseline_Year,
INDEX('Number on ART'!$H$10:$AB$249,MATCH($B31&amp;"Adults",'Number on ART'!$F$10:$F$249,0),MATCH(R$7,'Number on ART'!$H$9:$AB$9,0)),
IF(AND(Q31+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Forecast'!$B$8:$B$127,0),MATCH(R$7,'PLHIV Forecast'!$C$7:$W$7,0)),
INDEX('PLHIV Forecast'!$C$8:$W$127,MATCH($B31,'PLHIV Forecast'!$B$8:$B$127,0),MATCH(R$7,'PLHIV Forecast'!$C$7:$W$7,0))&lt;&gt;0),
INDEX('PLHIV Forecast'!$C$8:$W$127,MATCH($B31,'PLHIV Forecast'!$B$8:$B$127,0),MATCH(R$7,'PLHIV Forecast'!$C$7:$W$7,0)),
Q31+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IF(R$7&lt;=Baseline_Year,
INDEX('Number on ART'!$H$10:$AB$249,MATCH($B31&amp;"Adults",'Number on ART'!$F$10:$F$249,0),MATCH(R$7,'Number on ART'!$H$9:$AB$9,0)),
IF(AND(Q31+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Forecast'!$B$8:$B$127,0),MATCH(R$7,'PLHIV Forecast'!$C$7:$W$7,0)),
INDEX('PLHIV Forecast'!$C$8:$W$127,MATCH($B31,'PLHIV Forecast'!$B$8:$B$127,0),MATCH(R$7,'PLHIV Forecast'!$C$7:$W$7,0))&lt;&gt;0),
INDEX('PLHIV Forecast'!$C$8:$W$127,MATCH($B31,'PLHIV Forecast'!$B$8:$B$127,0),MATCH(R$7,'PLHIV Forecast'!$C$7:$W$7,0)),
Q31+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S31" s="84">
        <f>IF(IF(S$7&lt;=Baseline_Year,
INDEX('Number on ART'!$H$10:$AB$249,MATCH($B31&amp;"Adults",'Number on ART'!$F$10:$F$249,0),MATCH(S$7,'Number on ART'!$H$9:$AB$9,0)),
IF(AND(R31+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Forecast'!$B$8:$B$127,0),MATCH(S$7,'PLHIV Forecast'!$C$7:$W$7,0)),
INDEX('PLHIV Forecast'!$C$8:$W$127,MATCH($B31,'PLHIV Forecast'!$B$8:$B$127,0),MATCH(S$7,'PLHIV Forecast'!$C$7:$W$7,0))&lt;&gt;0),
INDEX('PLHIV Forecast'!$C$8:$W$127,MATCH($B31,'PLHIV Forecast'!$B$8:$B$127,0),MATCH(S$7,'PLHIV Forecast'!$C$7:$W$7,0)),
R31+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IF(S$7&lt;=Baseline_Year,
INDEX('Number on ART'!$H$10:$AB$249,MATCH($B31&amp;"Adults",'Number on ART'!$F$10:$F$249,0),MATCH(S$7,'Number on ART'!$H$9:$AB$9,0)),
IF(AND(R31+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Forecast'!$B$8:$B$127,0),MATCH(S$7,'PLHIV Forecast'!$C$7:$W$7,0)),
INDEX('PLHIV Forecast'!$C$8:$W$127,MATCH($B31,'PLHIV Forecast'!$B$8:$B$127,0),MATCH(S$7,'PLHIV Forecast'!$C$7:$W$7,0))&lt;&gt;0),
INDEX('PLHIV Forecast'!$C$8:$W$127,MATCH($B31,'PLHIV Forecast'!$B$8:$B$127,0),MATCH(S$7,'PLHIV Forecast'!$C$7:$W$7,0)),
R31+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T31" s="84">
        <f>IF(IF(T$7&lt;=Baseline_Year,
INDEX('Number on ART'!$H$10:$AB$249,MATCH($B31&amp;"Adults",'Number on ART'!$F$10:$F$249,0),MATCH(T$7,'Number on ART'!$H$9:$AB$9,0)),
IF(AND(S31+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Forecast'!$B$8:$B$127,0),MATCH(T$7,'PLHIV Forecast'!$C$7:$W$7,0)),
INDEX('PLHIV Forecast'!$C$8:$W$127,MATCH($B31,'PLHIV Forecast'!$B$8:$B$127,0),MATCH(T$7,'PLHIV Forecast'!$C$7:$W$7,0))&lt;&gt;0),
INDEX('PLHIV Forecast'!$C$8:$W$127,MATCH($B31,'PLHIV Forecast'!$B$8:$B$127,0),MATCH(T$7,'PLHIV Forecast'!$C$7:$W$7,0)),
S31+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IF(T$7&lt;=Baseline_Year,
INDEX('Number on ART'!$H$10:$AB$249,MATCH($B31&amp;"Adults",'Number on ART'!$F$10:$F$249,0),MATCH(T$7,'Number on ART'!$H$9:$AB$9,0)),
IF(AND(S31+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Forecast'!$B$8:$B$127,0),MATCH(T$7,'PLHIV Forecast'!$C$7:$W$7,0)),
INDEX('PLHIV Forecast'!$C$8:$W$127,MATCH($B31,'PLHIV Forecast'!$B$8:$B$127,0),MATCH(T$7,'PLHIV Forecast'!$C$7:$W$7,0))&lt;&gt;0),
INDEX('PLHIV Forecast'!$C$8:$W$127,MATCH($B31,'PLHIV Forecast'!$B$8:$B$127,0),MATCH(T$7,'PLHIV Forecast'!$C$7:$W$7,0)),
S31+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U31" s="84">
        <f>IF(IF(U$7&lt;=Baseline_Year,
INDEX('Number on ART'!$H$10:$AB$249,MATCH($B31&amp;"Adults",'Number on ART'!$F$10:$F$249,0),MATCH(U$7,'Number on ART'!$H$9:$AB$9,0)),
IF(AND(T31+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Forecast'!$B$8:$B$127,0),MATCH(U$7,'PLHIV Forecast'!$C$7:$W$7,0)),
INDEX('PLHIV Forecast'!$C$8:$W$127,MATCH($B31,'PLHIV Forecast'!$B$8:$B$127,0),MATCH(U$7,'PLHIV Forecast'!$C$7:$W$7,0))&lt;&gt;0),
INDEX('PLHIV Forecast'!$C$8:$W$127,MATCH($B31,'PLHIV Forecast'!$B$8:$B$127,0),MATCH(U$7,'PLHIV Forecast'!$C$7:$W$7,0)),
T31+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IF(U$7&lt;=Baseline_Year,
INDEX('Number on ART'!$H$10:$AB$249,MATCH($B31&amp;"Adults",'Number on ART'!$F$10:$F$249,0),MATCH(U$7,'Number on ART'!$H$9:$AB$9,0)),
IF(AND(T31+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Forecast'!$B$8:$B$127,0),MATCH(U$7,'PLHIV Forecast'!$C$7:$W$7,0)),
INDEX('PLHIV Forecast'!$C$8:$W$127,MATCH($B31,'PLHIV Forecast'!$B$8:$B$127,0),MATCH(U$7,'PLHIV Forecast'!$C$7:$W$7,0))&lt;&gt;0),
INDEX('PLHIV Forecast'!$C$8:$W$127,MATCH($B31,'PLHIV Forecast'!$B$8:$B$127,0),MATCH(U$7,'PLHIV Forecast'!$C$7:$W$7,0)),
T31+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V31" s="84">
        <f>IF(IF(V$7&lt;=Baseline_Year,
INDEX('Number on ART'!$H$10:$AB$249,MATCH($B31&amp;"Adults",'Number on ART'!$F$10:$F$249,0),MATCH(V$7,'Number on ART'!$H$9:$AB$9,0)),
IF(AND(U31+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Forecast'!$B$8:$B$127,0),MATCH(V$7,'PLHIV Forecast'!$C$7:$W$7,0)),
INDEX('PLHIV Forecast'!$C$8:$W$127,MATCH($B31,'PLHIV Forecast'!$B$8:$B$127,0),MATCH(V$7,'PLHIV Forecast'!$C$7:$W$7,0))&lt;&gt;0),
INDEX('PLHIV Forecast'!$C$8:$W$127,MATCH($B31,'PLHIV Forecast'!$B$8:$B$127,0),MATCH(V$7,'PLHIV Forecast'!$C$7:$W$7,0)),
U31+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IF(V$7&lt;=Baseline_Year,
INDEX('Number on ART'!$H$10:$AB$249,MATCH($B31&amp;"Adults",'Number on ART'!$F$10:$F$249,0),MATCH(V$7,'Number on ART'!$H$9:$AB$9,0)),
IF(AND(U31+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Forecast'!$B$8:$B$127,0),MATCH(V$7,'PLHIV Forecast'!$C$7:$W$7,0)),
INDEX('PLHIV Forecast'!$C$8:$W$127,MATCH($B31,'PLHIV Forecast'!$B$8:$B$127,0),MATCH(V$7,'PLHIV Forecast'!$C$7:$W$7,0))&lt;&gt;0),
INDEX('PLHIV Forecast'!$C$8:$W$127,MATCH($B31,'PLHIV Forecast'!$B$8:$B$127,0),MATCH(V$7,'PLHIV Forecast'!$C$7:$W$7,0)),
U31+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W31" s="84">
        <f>IF(IF(W$7&lt;=Baseline_Year,
INDEX('Number on ART'!$H$10:$AB$249,MATCH($B31&amp;"Adults",'Number on ART'!$F$10:$F$249,0),MATCH(W$7,'Number on ART'!$H$9:$AB$9,0)),
IF(AND(V31+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Forecast'!$B$8:$B$127,0),MATCH(W$7,'PLHIV Forecast'!$C$7:$W$7,0)),
INDEX('PLHIV Forecast'!$C$8:$W$127,MATCH($B31,'PLHIV Forecast'!$B$8:$B$127,0),MATCH(W$7,'PLHIV Forecast'!$C$7:$W$7,0))&lt;&gt;0),
INDEX('PLHIV Forecast'!$C$8:$W$127,MATCH($B31,'PLHIV Forecast'!$B$8:$B$127,0),MATCH(W$7,'PLHIV Forecast'!$C$7:$W$7,0)),
V31+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)))&lt;0,
0,
IF(W$7&lt;=Baseline_Year,
INDEX('Number on ART'!$H$10:$AB$249,MATCH($B31&amp;"Adults",'Number on ART'!$F$10:$F$249,0),MATCH(W$7,'Number on ART'!$H$9:$AB$9,0)),
IF(AND(V31+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)&gt;INDEX('PLHIV Forecast'!$C$8:$W$127,MATCH($B31,'PLHIV Forecast'!$B$8:$B$127,0),MATCH(W$7,'PLHIV Forecast'!$C$7:$W$7,0)),
INDEX('PLHIV Forecast'!$C$8:$W$127,MATCH($B31,'PLHIV Forecast'!$B$8:$B$127,0),MATCH(W$7,'PLHIV Forecast'!$C$7:$W$7,0))&lt;&gt;0),
INDEX('PLHIV Forecast'!$C$8:$W$127,MATCH($B31,'PLHIV Forecast'!$B$8:$B$127,0),MATCH(W$7,'PLHIV Forecast'!$C$7:$W$7,0)),
V31+
AVERAGE((INDEX($C$8:$W$127,MATCH($B31,$B$8:$B$127),MATCH(Baseline_Year,$C$7:$W$7,))-INDEX($C$8:$W$127,MATCH($B31,$B$8:$B$127),MATCH(Baseline_Year-1,$C$7:$W$7,))),
(INDEX($C$8:$W$127,MATCH($B31,$B$8:$B$127),MATCH(Baseline_Year-1,$C$7:$W$7,))-INDEX($C$8:$W$127,MATCH($B31,$B$8:$B$127),MATCH(Baseline_Year-2,$C$7:$W$7,))),
(INDEX($C$8:$W$127,MATCH($B31,$B$8:$B$127),MATCH(Baseline_Year-2,$C$7:$W$7,))-INDEX($C$8:$W$127,MATCH($B31,$B$8:$B$127),MATCH(Baseline_Year-3,$C$7:$W$7,)))
))))</f>
        <v>0</v>
      </c>
      <c r="X31" s="9" t="str">
        <f>IF(SUM(C31:W31)&lt;&gt;0,
IF(P31='PLHIV Forecast'!P31,"# adults on ART capped by total PLHIV starting 2023",
IF(Q31='PLHIV Forecast'!Q31,"# adults on ART capped by total PLHIV starting 2024",
IF(R31='PLHIV Forecast'!R31,"# adults on ART capped by total PLHIV starting 2025",
IF(S31='PLHIV Forecast'!S31,"# adults on ART capped by total PLHIV starting 2026",
IF(T31='PLHIV Forecast'!T31,"# adults on ART capped by total PLHIV starting 2027",
IF(U31='PLHIV Forecast'!U31,"# adults on ART capped by total PLHIV starting 2028",
IF(V31='PLHIV Forecast'!V31,"# adults on ART capped by total PLHIV starting 2029",
IF(W31='PLHIV Forecast'!W31,"# adults on ART capped by total PLHIV starting 2030",
"")))))))),"")</f>
        <v/>
      </c>
      <c r="Z31" s="8"/>
      <c r="AB31" s="8"/>
    </row>
    <row r="32" spans="2:28" x14ac:dyDescent="0.35">
      <c r="B32" s="18" t="str">
        <f>Countries!B28</f>
        <v>Colombia</v>
      </c>
      <c r="C32" s="47">
        <f>IF(C$7&lt;='Algorithms &amp; Assumptions'!$C$3,INDEX('Number on ART'!$H$10:$AB$249,MATCH($B32&amp;"Adults",'Number on ART'!$F$10:$F$249,0),MATCH(C$7,'Number on ART'!$H$9:$AB$9,0)),"Error")</f>
        <v>21791</v>
      </c>
      <c r="D32" s="47">
        <f>IF(D$7&lt;='Algorithms &amp; Assumptions'!$C$3,INDEX('Number on ART'!$H$10:$AB$249,MATCH($B32&amp;"Adults",'Number on ART'!$F$10:$F$249,0),MATCH(D$7,'Number on ART'!$H$9:$AB$9,0)),"Error")</f>
        <v>32135</v>
      </c>
      <c r="E32" s="47">
        <f>IF(E$7&lt;='Algorithms &amp; Assumptions'!$C$3,INDEX('Number on ART'!$H$10:$AB$249,MATCH($B32&amp;"Adults",'Number on ART'!$F$10:$F$249,0),MATCH(E$7,'Number on ART'!$H$9:$AB$9,0)),"Error")</f>
        <v>39254</v>
      </c>
      <c r="F32" s="47">
        <f>IF(F$7&lt;='Algorithms &amp; Assumptions'!$C$3,INDEX('Number on ART'!$H$10:$AB$249,MATCH($B32&amp;"Adults",'Number on ART'!$F$10:$F$249,0),MATCH(F$7,'Number on ART'!$H$9:$AB$9,0)),"Error")</f>
        <v>47370</v>
      </c>
      <c r="G32" s="84">
        <f>IF(IF(G$7&lt;=Baseline_Year,
INDEX('Number on ART'!$H$10:$AB$249,MATCH($B32&amp;"Adults",'Number on ART'!$F$10:$F$249,0),MATCH(G$7,'Number on ART'!$H$9:$AB$9,0)),
IF(AND(F32+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Forecast'!$B$8:$B$127,0),MATCH(G$7,'PLHIV Forecast'!$C$7:$W$7,0)),
INDEX('PLHIV Forecast'!$C$8:$W$127,MATCH($B32,'PLHIV Forecast'!$B$8:$B$127,0),MATCH(G$7,'PLHIV Forecast'!$C$7:$W$7,0))&lt;&gt;0),
INDEX('PLHIV Forecast'!$C$8:$W$127,MATCH($B32,'PLHIV Forecast'!$B$8:$B$127,0),MATCH(G$7,'PLHIV Forecast'!$C$7:$W$7,0)),
F32+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IF(G$7&lt;=Baseline_Year,
INDEX('Number on ART'!$H$10:$AB$249,MATCH($B32&amp;"Adults",'Number on ART'!$F$10:$F$249,0),MATCH(G$7,'Number on ART'!$H$9:$AB$9,0)),
IF(AND(F32+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Forecast'!$B$8:$B$127,0),MATCH(G$7,'PLHIV Forecast'!$C$7:$W$7,0)),
INDEX('PLHIV Forecast'!$C$8:$W$127,MATCH($B32,'PLHIV Forecast'!$B$8:$B$127,0),MATCH(G$7,'PLHIV Forecast'!$C$7:$W$7,0))&lt;&gt;0),
INDEX('PLHIV Forecast'!$C$8:$W$127,MATCH($B32,'PLHIV Forecast'!$B$8:$B$127,0),MATCH(G$7,'PLHIV Forecast'!$C$7:$W$7,0)),
F32+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54392</v>
      </c>
      <c r="H32" s="84">
        <f>IF(IF(H$7&lt;=Baseline_Year,
INDEX('Number on ART'!$H$10:$AB$249,MATCH($B32&amp;"Adults",'Number on ART'!$F$10:$F$249,0),MATCH(H$7,'Number on ART'!$H$9:$AB$9,0)),
IF(AND(G32+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Forecast'!$B$8:$B$127,0),MATCH(H$7,'PLHIV Forecast'!$C$7:$W$7,0)),
INDEX('PLHIV Forecast'!$C$8:$W$127,MATCH($B32,'PLHIV Forecast'!$B$8:$B$127,0),MATCH(H$7,'PLHIV Forecast'!$C$7:$W$7,0))&lt;&gt;0),
INDEX('PLHIV Forecast'!$C$8:$W$127,MATCH($B32,'PLHIV Forecast'!$B$8:$B$127,0),MATCH(H$7,'PLHIV Forecast'!$C$7:$W$7,0)),
G32+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IF(H$7&lt;=Baseline_Year,
INDEX('Number on ART'!$H$10:$AB$249,MATCH($B32&amp;"Adults",'Number on ART'!$F$10:$F$249,0),MATCH(H$7,'Number on ART'!$H$9:$AB$9,0)),
IF(AND(G32+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Forecast'!$B$8:$B$127,0),MATCH(H$7,'PLHIV Forecast'!$C$7:$W$7,0)),
INDEX('PLHIV Forecast'!$C$8:$W$127,MATCH($B32,'PLHIV Forecast'!$B$8:$B$127,0),MATCH(H$7,'PLHIV Forecast'!$C$7:$W$7,0))&lt;&gt;0),
INDEX('PLHIV Forecast'!$C$8:$W$127,MATCH($B32,'PLHIV Forecast'!$B$8:$B$127,0),MATCH(H$7,'PLHIV Forecast'!$C$7:$W$7,0)),
G32+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65952</v>
      </c>
      <c r="I32" s="84">
        <f>IF(IF(I$7&lt;=Baseline_Year,
INDEX('Number on ART'!$H$10:$AB$249,MATCH($B32&amp;"Adults",'Number on ART'!$F$10:$F$249,0),MATCH(I$7,'Number on ART'!$H$9:$AB$9,0)),
IF(AND(H32+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Forecast'!$B$8:$B$127,0),MATCH(I$7,'PLHIV Forecast'!$C$7:$W$7,0)),
INDEX('PLHIV Forecast'!$C$8:$W$127,MATCH($B32,'PLHIV Forecast'!$B$8:$B$127,0),MATCH(I$7,'PLHIV Forecast'!$C$7:$W$7,0))&lt;&gt;0),
INDEX('PLHIV Forecast'!$C$8:$W$127,MATCH($B32,'PLHIV Forecast'!$B$8:$B$127,0),MATCH(I$7,'PLHIV Forecast'!$C$7:$W$7,0)),
H32+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IF(I$7&lt;=Baseline_Year,
INDEX('Number on ART'!$H$10:$AB$249,MATCH($B32&amp;"Adults",'Number on ART'!$F$10:$F$249,0),MATCH(I$7,'Number on ART'!$H$9:$AB$9,0)),
IF(AND(H32+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Forecast'!$B$8:$B$127,0),MATCH(I$7,'PLHIV Forecast'!$C$7:$W$7,0)),
INDEX('PLHIV Forecast'!$C$8:$W$127,MATCH($B32,'PLHIV Forecast'!$B$8:$B$127,0),MATCH(I$7,'PLHIV Forecast'!$C$7:$W$7,0))&lt;&gt;0),
INDEX('PLHIV Forecast'!$C$8:$W$127,MATCH($B32,'PLHIV Forecast'!$B$8:$B$127,0),MATCH(I$7,'PLHIV Forecast'!$C$7:$W$7,0)),
H32+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75094</v>
      </c>
      <c r="J32" s="84">
        <f>IF(IF(J$7&lt;=Baseline_Year,
INDEX('Number on ART'!$H$10:$AB$249,MATCH($B32&amp;"Adults",'Number on ART'!$F$10:$F$249,0),MATCH(J$7,'Number on ART'!$H$9:$AB$9,0)),
IF(AND(I32+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Forecast'!$B$8:$B$127,0),MATCH(J$7,'PLHIV Forecast'!$C$7:$W$7,0)),
INDEX('PLHIV Forecast'!$C$8:$W$127,MATCH($B32,'PLHIV Forecast'!$B$8:$B$127,0),MATCH(J$7,'PLHIV Forecast'!$C$7:$W$7,0))&lt;&gt;0),
INDEX('PLHIV Forecast'!$C$8:$W$127,MATCH($B32,'PLHIV Forecast'!$B$8:$B$127,0),MATCH(J$7,'PLHIV Forecast'!$C$7:$W$7,0)),
I32+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IF(J$7&lt;=Baseline_Year,
INDEX('Number on ART'!$H$10:$AB$249,MATCH($B32&amp;"Adults",'Number on ART'!$F$10:$F$249,0),MATCH(J$7,'Number on ART'!$H$9:$AB$9,0)),
IF(AND(I32+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Forecast'!$B$8:$B$127,0),MATCH(J$7,'PLHIV Forecast'!$C$7:$W$7,0)),
INDEX('PLHIV Forecast'!$C$8:$W$127,MATCH($B32,'PLHIV Forecast'!$B$8:$B$127,0),MATCH(J$7,'PLHIV Forecast'!$C$7:$W$7,0))&lt;&gt;0),
INDEX('PLHIV Forecast'!$C$8:$W$127,MATCH($B32,'PLHIV Forecast'!$B$8:$B$127,0),MATCH(J$7,'PLHIV Forecast'!$C$7:$W$7,0)),
I32+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77577</v>
      </c>
      <c r="K32" s="84">
        <f>IF(IF(K$7&lt;=Baseline_Year,
INDEX('Number on ART'!$H$10:$AB$249,MATCH($B32&amp;"Adults",'Number on ART'!$F$10:$F$249,0),MATCH(K$7,'Number on ART'!$H$9:$AB$9,0)),
IF(AND(J32+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Forecast'!$B$8:$B$127,0),MATCH(K$7,'PLHIV Forecast'!$C$7:$W$7,0)),
INDEX('PLHIV Forecast'!$C$8:$W$127,MATCH($B32,'PLHIV Forecast'!$B$8:$B$127,0),MATCH(K$7,'PLHIV Forecast'!$C$7:$W$7,0))&lt;&gt;0),
INDEX('PLHIV Forecast'!$C$8:$W$127,MATCH($B32,'PLHIV Forecast'!$B$8:$B$127,0),MATCH(K$7,'PLHIV Forecast'!$C$7:$W$7,0)),
J32+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IF(K$7&lt;=Baseline_Year,
INDEX('Number on ART'!$H$10:$AB$249,MATCH($B32&amp;"Adults",'Number on ART'!$F$10:$F$249,0),MATCH(K$7,'Number on ART'!$H$9:$AB$9,0)),
IF(AND(J32+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Forecast'!$B$8:$B$127,0),MATCH(K$7,'PLHIV Forecast'!$C$7:$W$7,0)),
INDEX('PLHIV Forecast'!$C$8:$W$127,MATCH($B32,'PLHIV Forecast'!$B$8:$B$127,0),MATCH(K$7,'PLHIV Forecast'!$C$7:$W$7,0))&lt;&gt;0),
INDEX('PLHIV Forecast'!$C$8:$W$127,MATCH($B32,'PLHIV Forecast'!$B$8:$B$127,0),MATCH(K$7,'PLHIV Forecast'!$C$7:$W$7,0)),
J32+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90861</v>
      </c>
      <c r="L32" s="84">
        <f>IF(IF(L$7&lt;=Baseline_Year,
INDEX('Number on ART'!$H$10:$AB$249,MATCH($B32&amp;"Adults",'Number on ART'!$F$10:$F$249,0),MATCH(L$7,'Number on ART'!$H$9:$AB$9,0)),
IF(AND(K32+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Forecast'!$B$8:$B$127,0),MATCH(L$7,'PLHIV Forecast'!$C$7:$W$7,0)),
INDEX('PLHIV Forecast'!$C$8:$W$127,MATCH($B32,'PLHIV Forecast'!$B$8:$B$127,0),MATCH(L$7,'PLHIV Forecast'!$C$7:$W$7,0))&lt;&gt;0),
INDEX('PLHIV Forecast'!$C$8:$W$127,MATCH($B32,'PLHIV Forecast'!$B$8:$B$127,0),MATCH(L$7,'PLHIV Forecast'!$C$7:$W$7,0)),
K32+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IF(L$7&lt;=Baseline_Year,
INDEX('Number on ART'!$H$10:$AB$249,MATCH($B32&amp;"Adults",'Number on ART'!$F$10:$F$249,0),MATCH(L$7,'Number on ART'!$H$9:$AB$9,0)),
IF(AND(K32+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Forecast'!$B$8:$B$127,0),MATCH(L$7,'PLHIV Forecast'!$C$7:$W$7,0)),
INDEX('PLHIV Forecast'!$C$8:$W$127,MATCH($B32,'PLHIV Forecast'!$B$8:$B$127,0),MATCH(L$7,'PLHIV Forecast'!$C$7:$W$7,0))&lt;&gt;0),
INDEX('PLHIV Forecast'!$C$8:$W$127,MATCH($B32,'PLHIV Forecast'!$B$8:$B$127,0),MATCH(L$7,'PLHIV Forecast'!$C$7:$W$7,0)),
K32+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115219</v>
      </c>
      <c r="M32" s="84">
        <f>IF(IF(M$7&lt;=Baseline_Year,
INDEX('Number on ART'!$H$10:$AB$249,MATCH($B32&amp;"Adults",'Number on ART'!$F$10:$F$249,0),MATCH(M$7,'Number on ART'!$H$9:$AB$9,0)),
IF(AND(L32+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Forecast'!$B$8:$B$127,0),MATCH(M$7,'PLHIV Forecast'!$C$7:$W$7,0)),
INDEX('PLHIV Forecast'!$C$8:$W$127,MATCH($B32,'PLHIV Forecast'!$B$8:$B$127,0),MATCH(M$7,'PLHIV Forecast'!$C$7:$W$7,0))&lt;&gt;0),
INDEX('PLHIV Forecast'!$C$8:$W$127,MATCH($B32,'PLHIV Forecast'!$B$8:$B$127,0),MATCH(M$7,'PLHIV Forecast'!$C$7:$W$7,0)),
L32+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IF(M$7&lt;=Baseline_Year,
INDEX('Number on ART'!$H$10:$AB$249,MATCH($B32&amp;"Adults",'Number on ART'!$F$10:$F$249,0),MATCH(M$7,'Number on ART'!$H$9:$AB$9,0)),
IF(AND(L32+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Forecast'!$B$8:$B$127,0),MATCH(M$7,'PLHIV Forecast'!$C$7:$W$7,0)),
INDEX('PLHIV Forecast'!$C$8:$W$127,MATCH($B32,'PLHIV Forecast'!$B$8:$B$127,0),MATCH(M$7,'PLHIV Forecast'!$C$7:$W$7,0))&lt;&gt;0),
INDEX('PLHIV Forecast'!$C$8:$W$127,MATCH($B32,'PLHIV Forecast'!$B$8:$B$127,0),MATCH(M$7,'PLHIV Forecast'!$C$7:$W$7,0)),
L32+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126709</v>
      </c>
      <c r="N32" s="84">
        <f>IF(IF(N$7&lt;=Baseline_Year,
INDEX('Number on ART'!$H$10:$AB$249,MATCH($B32&amp;"Adults",'Number on ART'!$F$10:$F$249,0),MATCH(N$7,'Number on ART'!$H$9:$AB$9,0)),
IF(AND(M32+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Forecast'!$B$8:$B$127,0),MATCH(N$7,'PLHIV Forecast'!$C$7:$W$7,0)),
INDEX('PLHIV Forecast'!$C$8:$W$127,MATCH($B32,'PLHIV Forecast'!$B$8:$B$127,0),MATCH(N$7,'PLHIV Forecast'!$C$7:$W$7,0))&lt;&gt;0),
INDEX('PLHIV Forecast'!$C$8:$W$127,MATCH($B32,'PLHIV Forecast'!$B$8:$B$127,0),MATCH(N$7,'PLHIV Forecast'!$C$7:$W$7,0)),
M32+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IF(N$7&lt;=Baseline_Year,
INDEX('Number on ART'!$H$10:$AB$249,MATCH($B32&amp;"Adults",'Number on ART'!$F$10:$F$249,0),MATCH(N$7,'Number on ART'!$H$9:$AB$9,0)),
IF(AND(M32+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Forecast'!$B$8:$B$127,0),MATCH(N$7,'PLHIV Forecast'!$C$7:$W$7,0)),
INDEX('PLHIV Forecast'!$C$8:$W$127,MATCH($B32,'PLHIV Forecast'!$B$8:$B$127,0),MATCH(N$7,'PLHIV Forecast'!$C$7:$W$7,0))&lt;&gt;0),
INDEX('PLHIV Forecast'!$C$8:$W$127,MATCH($B32,'PLHIV Forecast'!$B$8:$B$127,0),MATCH(N$7,'PLHIV Forecast'!$C$7:$W$7,0)),
M32+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124595</v>
      </c>
      <c r="O32" s="84">
        <f>IF(IF(O$7&lt;=Baseline_Year,
INDEX('Number on ART'!$H$10:$AB$249,MATCH($B32&amp;"Adults",'Number on ART'!$F$10:$F$249,0),MATCH(O$7,'Number on ART'!$H$9:$AB$9,0)),
IF(AND(N32+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Forecast'!$B$8:$B$127,0),MATCH(O$7,'PLHIV Forecast'!$C$7:$W$7,0)),
INDEX('PLHIV Forecast'!$C$8:$W$127,MATCH($B32,'PLHIV Forecast'!$B$8:$B$127,0),MATCH(O$7,'PLHIV Forecast'!$C$7:$W$7,0))&lt;&gt;0),
INDEX('PLHIV Forecast'!$C$8:$W$127,MATCH($B32,'PLHIV Forecast'!$B$8:$B$127,0),MATCH(O$7,'PLHIV Forecast'!$C$7:$W$7,0)),
N32+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IF(O$7&lt;=Baseline_Year,
INDEX('Number on ART'!$H$10:$AB$249,MATCH($B32&amp;"Adults",'Number on ART'!$F$10:$F$249,0),MATCH(O$7,'Number on ART'!$H$9:$AB$9,0)),
IF(AND(N32+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Forecast'!$B$8:$B$127,0),MATCH(O$7,'PLHIV Forecast'!$C$7:$W$7,0)),
INDEX('PLHIV Forecast'!$C$8:$W$127,MATCH($B32,'PLHIV Forecast'!$B$8:$B$127,0),MATCH(O$7,'PLHIV Forecast'!$C$7:$W$7,0))&lt;&gt;0),
INDEX('PLHIV Forecast'!$C$8:$W$127,MATCH($B32,'PLHIV Forecast'!$B$8:$B$127,0),MATCH(O$7,'PLHIV Forecast'!$C$7:$W$7,0)),
N32+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P32" s="84">
        <f>IF(IF(P$7&lt;=Baseline_Year,
INDEX('Number on ART'!$H$10:$AB$249,MATCH($B32&amp;"Adults",'Number on ART'!$F$10:$F$249,0),MATCH(P$7,'Number on ART'!$H$9:$AB$9,0)),
IF(AND(O32+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Forecast'!$B$8:$B$127,0),MATCH(P$7,'PLHIV Forecast'!$C$7:$W$7,0)),
INDEX('PLHIV Forecast'!$C$8:$W$127,MATCH($B32,'PLHIV Forecast'!$B$8:$B$127,0),MATCH(P$7,'PLHIV Forecast'!$C$7:$W$7,0))&lt;&gt;0),
INDEX('PLHIV Forecast'!$C$8:$W$127,MATCH($B32,'PLHIV Forecast'!$B$8:$B$127,0),MATCH(P$7,'PLHIV Forecast'!$C$7:$W$7,0)),
O32+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IF(P$7&lt;=Baseline_Year,
INDEX('Number on ART'!$H$10:$AB$249,MATCH($B32&amp;"Adults",'Number on ART'!$F$10:$F$249,0),MATCH(P$7,'Number on ART'!$H$9:$AB$9,0)),
IF(AND(O32+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Forecast'!$B$8:$B$127,0),MATCH(P$7,'PLHIV Forecast'!$C$7:$W$7,0)),
INDEX('PLHIV Forecast'!$C$8:$W$127,MATCH($B32,'PLHIV Forecast'!$B$8:$B$127,0),MATCH(P$7,'PLHIV Forecast'!$C$7:$W$7,0))&lt;&gt;0),
INDEX('PLHIV Forecast'!$C$8:$W$127,MATCH($B32,'PLHIV Forecast'!$B$8:$B$127,0),MATCH(P$7,'PLHIV Forecast'!$C$7:$W$7,0)),
O32+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Q32" s="84">
        <f>IF(IF(Q$7&lt;=Baseline_Year,
INDEX('Number on ART'!$H$10:$AB$249,MATCH($B32&amp;"Adults",'Number on ART'!$F$10:$F$249,0),MATCH(Q$7,'Number on ART'!$H$9:$AB$9,0)),
IF(AND(P32+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Forecast'!$B$8:$B$127,0),MATCH(Q$7,'PLHIV Forecast'!$C$7:$W$7,0)),
INDEX('PLHIV Forecast'!$C$8:$W$127,MATCH($B32,'PLHIV Forecast'!$B$8:$B$127,0),MATCH(Q$7,'PLHIV Forecast'!$C$7:$W$7,0))&lt;&gt;0),
INDEX('PLHIV Forecast'!$C$8:$W$127,MATCH($B32,'PLHIV Forecast'!$B$8:$B$127,0),MATCH(Q$7,'PLHIV Forecast'!$C$7:$W$7,0)),
P32+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IF(Q$7&lt;=Baseline_Year,
INDEX('Number on ART'!$H$10:$AB$249,MATCH($B32&amp;"Adults",'Number on ART'!$F$10:$F$249,0),MATCH(Q$7,'Number on ART'!$H$9:$AB$9,0)),
IF(AND(P32+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Forecast'!$B$8:$B$127,0),MATCH(Q$7,'PLHIV Forecast'!$C$7:$W$7,0)),
INDEX('PLHIV Forecast'!$C$8:$W$127,MATCH($B32,'PLHIV Forecast'!$B$8:$B$127,0),MATCH(Q$7,'PLHIV Forecast'!$C$7:$W$7,0))&lt;&gt;0),
INDEX('PLHIV Forecast'!$C$8:$W$127,MATCH($B32,'PLHIV Forecast'!$B$8:$B$127,0),MATCH(Q$7,'PLHIV Forecast'!$C$7:$W$7,0)),
P32+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R32" s="84">
        <f>IF(IF(R$7&lt;=Baseline_Year,
INDEX('Number on ART'!$H$10:$AB$249,MATCH($B32&amp;"Adults",'Number on ART'!$F$10:$F$249,0),MATCH(R$7,'Number on ART'!$H$9:$AB$9,0)),
IF(AND(Q32+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Forecast'!$B$8:$B$127,0),MATCH(R$7,'PLHIV Forecast'!$C$7:$W$7,0)),
INDEX('PLHIV Forecast'!$C$8:$W$127,MATCH($B32,'PLHIV Forecast'!$B$8:$B$127,0),MATCH(R$7,'PLHIV Forecast'!$C$7:$W$7,0))&lt;&gt;0),
INDEX('PLHIV Forecast'!$C$8:$W$127,MATCH($B32,'PLHIV Forecast'!$B$8:$B$127,0),MATCH(R$7,'PLHIV Forecast'!$C$7:$W$7,0)),
Q32+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IF(R$7&lt;=Baseline_Year,
INDEX('Number on ART'!$H$10:$AB$249,MATCH($B32&amp;"Adults",'Number on ART'!$F$10:$F$249,0),MATCH(R$7,'Number on ART'!$H$9:$AB$9,0)),
IF(AND(Q32+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Forecast'!$B$8:$B$127,0),MATCH(R$7,'PLHIV Forecast'!$C$7:$W$7,0)),
INDEX('PLHIV Forecast'!$C$8:$W$127,MATCH($B32,'PLHIV Forecast'!$B$8:$B$127,0),MATCH(R$7,'PLHIV Forecast'!$C$7:$W$7,0))&lt;&gt;0),
INDEX('PLHIV Forecast'!$C$8:$W$127,MATCH($B32,'PLHIV Forecast'!$B$8:$B$127,0),MATCH(R$7,'PLHIV Forecast'!$C$7:$W$7,0)),
Q32+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S32" s="84">
        <f>IF(IF(S$7&lt;=Baseline_Year,
INDEX('Number on ART'!$H$10:$AB$249,MATCH($B32&amp;"Adults",'Number on ART'!$F$10:$F$249,0),MATCH(S$7,'Number on ART'!$H$9:$AB$9,0)),
IF(AND(R32+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Forecast'!$B$8:$B$127,0),MATCH(S$7,'PLHIV Forecast'!$C$7:$W$7,0)),
INDEX('PLHIV Forecast'!$C$8:$W$127,MATCH($B32,'PLHIV Forecast'!$B$8:$B$127,0),MATCH(S$7,'PLHIV Forecast'!$C$7:$W$7,0))&lt;&gt;0),
INDEX('PLHIV Forecast'!$C$8:$W$127,MATCH($B32,'PLHIV Forecast'!$B$8:$B$127,0),MATCH(S$7,'PLHIV Forecast'!$C$7:$W$7,0)),
R32+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IF(S$7&lt;=Baseline_Year,
INDEX('Number on ART'!$H$10:$AB$249,MATCH($B32&amp;"Adults",'Number on ART'!$F$10:$F$249,0),MATCH(S$7,'Number on ART'!$H$9:$AB$9,0)),
IF(AND(R32+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Forecast'!$B$8:$B$127,0),MATCH(S$7,'PLHIV Forecast'!$C$7:$W$7,0)),
INDEX('PLHIV Forecast'!$C$8:$W$127,MATCH($B32,'PLHIV Forecast'!$B$8:$B$127,0),MATCH(S$7,'PLHIV Forecast'!$C$7:$W$7,0))&lt;&gt;0),
INDEX('PLHIV Forecast'!$C$8:$W$127,MATCH($B32,'PLHIV Forecast'!$B$8:$B$127,0),MATCH(S$7,'PLHIV Forecast'!$C$7:$W$7,0)),
R32+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T32" s="84">
        <f>IF(IF(T$7&lt;=Baseline_Year,
INDEX('Number on ART'!$H$10:$AB$249,MATCH($B32&amp;"Adults",'Number on ART'!$F$10:$F$249,0),MATCH(T$7,'Number on ART'!$H$9:$AB$9,0)),
IF(AND(S32+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Forecast'!$B$8:$B$127,0),MATCH(T$7,'PLHIV Forecast'!$C$7:$W$7,0)),
INDEX('PLHIV Forecast'!$C$8:$W$127,MATCH($B32,'PLHIV Forecast'!$B$8:$B$127,0),MATCH(T$7,'PLHIV Forecast'!$C$7:$W$7,0))&lt;&gt;0),
INDEX('PLHIV Forecast'!$C$8:$W$127,MATCH($B32,'PLHIV Forecast'!$B$8:$B$127,0),MATCH(T$7,'PLHIV Forecast'!$C$7:$W$7,0)),
S32+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IF(T$7&lt;=Baseline_Year,
INDEX('Number on ART'!$H$10:$AB$249,MATCH($B32&amp;"Adults",'Number on ART'!$F$10:$F$249,0),MATCH(T$7,'Number on ART'!$H$9:$AB$9,0)),
IF(AND(S32+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Forecast'!$B$8:$B$127,0),MATCH(T$7,'PLHIV Forecast'!$C$7:$W$7,0)),
INDEX('PLHIV Forecast'!$C$8:$W$127,MATCH($B32,'PLHIV Forecast'!$B$8:$B$127,0),MATCH(T$7,'PLHIV Forecast'!$C$7:$W$7,0))&lt;&gt;0),
INDEX('PLHIV Forecast'!$C$8:$W$127,MATCH($B32,'PLHIV Forecast'!$B$8:$B$127,0),MATCH(T$7,'PLHIV Forecast'!$C$7:$W$7,0)),
S32+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U32" s="84">
        <f>IF(IF(U$7&lt;=Baseline_Year,
INDEX('Number on ART'!$H$10:$AB$249,MATCH($B32&amp;"Adults",'Number on ART'!$F$10:$F$249,0),MATCH(U$7,'Number on ART'!$H$9:$AB$9,0)),
IF(AND(T32+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Forecast'!$B$8:$B$127,0),MATCH(U$7,'PLHIV Forecast'!$C$7:$W$7,0)),
INDEX('PLHIV Forecast'!$C$8:$W$127,MATCH($B32,'PLHIV Forecast'!$B$8:$B$127,0),MATCH(U$7,'PLHIV Forecast'!$C$7:$W$7,0))&lt;&gt;0),
INDEX('PLHIV Forecast'!$C$8:$W$127,MATCH($B32,'PLHIV Forecast'!$B$8:$B$127,0),MATCH(U$7,'PLHIV Forecast'!$C$7:$W$7,0)),
T32+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IF(U$7&lt;=Baseline_Year,
INDEX('Number on ART'!$H$10:$AB$249,MATCH($B32&amp;"Adults",'Number on ART'!$F$10:$F$249,0),MATCH(U$7,'Number on ART'!$H$9:$AB$9,0)),
IF(AND(T32+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Forecast'!$B$8:$B$127,0),MATCH(U$7,'PLHIV Forecast'!$C$7:$W$7,0)),
INDEX('PLHIV Forecast'!$C$8:$W$127,MATCH($B32,'PLHIV Forecast'!$B$8:$B$127,0),MATCH(U$7,'PLHIV Forecast'!$C$7:$W$7,0))&lt;&gt;0),
INDEX('PLHIV Forecast'!$C$8:$W$127,MATCH($B32,'PLHIV Forecast'!$B$8:$B$127,0),MATCH(U$7,'PLHIV Forecast'!$C$7:$W$7,0)),
T32+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V32" s="84">
        <f>IF(IF(V$7&lt;=Baseline_Year,
INDEX('Number on ART'!$H$10:$AB$249,MATCH($B32&amp;"Adults",'Number on ART'!$F$10:$F$249,0),MATCH(V$7,'Number on ART'!$H$9:$AB$9,0)),
IF(AND(U32+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Forecast'!$B$8:$B$127,0),MATCH(V$7,'PLHIV Forecast'!$C$7:$W$7,0)),
INDEX('PLHIV Forecast'!$C$8:$W$127,MATCH($B32,'PLHIV Forecast'!$B$8:$B$127,0),MATCH(V$7,'PLHIV Forecast'!$C$7:$W$7,0))&lt;&gt;0),
INDEX('PLHIV Forecast'!$C$8:$W$127,MATCH($B32,'PLHIV Forecast'!$B$8:$B$127,0),MATCH(V$7,'PLHIV Forecast'!$C$7:$W$7,0)),
U32+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IF(V$7&lt;=Baseline_Year,
INDEX('Number on ART'!$H$10:$AB$249,MATCH($B32&amp;"Adults",'Number on ART'!$F$10:$F$249,0),MATCH(V$7,'Number on ART'!$H$9:$AB$9,0)),
IF(AND(U32+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Forecast'!$B$8:$B$127,0),MATCH(V$7,'PLHIV Forecast'!$C$7:$W$7,0)),
INDEX('PLHIV Forecast'!$C$8:$W$127,MATCH($B32,'PLHIV Forecast'!$B$8:$B$127,0),MATCH(V$7,'PLHIV Forecast'!$C$7:$W$7,0))&lt;&gt;0),
INDEX('PLHIV Forecast'!$C$8:$W$127,MATCH($B32,'PLHIV Forecast'!$B$8:$B$127,0),MATCH(V$7,'PLHIV Forecast'!$C$7:$W$7,0)),
U32+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W32" s="84">
        <f>IF(IF(W$7&lt;=Baseline_Year,
INDEX('Number on ART'!$H$10:$AB$249,MATCH($B32&amp;"Adults",'Number on ART'!$F$10:$F$249,0),MATCH(W$7,'Number on ART'!$H$9:$AB$9,0)),
IF(AND(V32+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Forecast'!$B$8:$B$127,0),MATCH(W$7,'PLHIV Forecast'!$C$7:$W$7,0)),
INDEX('PLHIV Forecast'!$C$8:$W$127,MATCH($B32,'PLHIV Forecast'!$B$8:$B$127,0),MATCH(W$7,'PLHIV Forecast'!$C$7:$W$7,0))&lt;&gt;0),
INDEX('PLHIV Forecast'!$C$8:$W$127,MATCH($B32,'PLHIV Forecast'!$B$8:$B$127,0),MATCH(W$7,'PLHIV Forecast'!$C$7:$W$7,0)),
V32+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)))&lt;0,
0,
IF(W$7&lt;=Baseline_Year,
INDEX('Number on ART'!$H$10:$AB$249,MATCH($B32&amp;"Adults",'Number on ART'!$F$10:$F$249,0),MATCH(W$7,'Number on ART'!$H$9:$AB$9,0)),
IF(AND(V32+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)&gt;INDEX('PLHIV Forecast'!$C$8:$W$127,MATCH($B32,'PLHIV Forecast'!$B$8:$B$127,0),MATCH(W$7,'PLHIV Forecast'!$C$7:$W$7,0)),
INDEX('PLHIV Forecast'!$C$8:$W$127,MATCH($B32,'PLHIV Forecast'!$B$8:$B$127,0),MATCH(W$7,'PLHIV Forecast'!$C$7:$W$7,0))&lt;&gt;0),
INDEX('PLHIV Forecast'!$C$8:$W$127,MATCH($B32,'PLHIV Forecast'!$B$8:$B$127,0),MATCH(W$7,'PLHIV Forecast'!$C$7:$W$7,0)),
V32+
AVERAGE((INDEX($C$8:$W$127,MATCH($B32,$B$8:$B$127),MATCH(Baseline_Year,$C$7:$W$7,))-INDEX($C$8:$W$127,MATCH($B32,$B$8:$B$127),MATCH(Baseline_Year-1,$C$7:$W$7,))),
(INDEX($C$8:$W$127,MATCH($B32,$B$8:$B$127),MATCH(Baseline_Year-1,$C$7:$W$7,))-INDEX($C$8:$W$127,MATCH($B32,$B$8:$B$127),MATCH(Baseline_Year-2,$C$7:$W$7,))),
(INDEX($C$8:$W$127,MATCH($B32,$B$8:$B$127),MATCH(Baseline_Year-2,$C$7:$W$7,))-INDEX($C$8:$W$127,MATCH($B32,$B$8:$B$127),MATCH(Baseline_Year-3,$C$7:$W$7,)))
))))</f>
        <v>0</v>
      </c>
      <c r="X32" s="9" t="str">
        <f>IF(SUM(C32:W32)&lt;&gt;0,
IF(P32='PLHIV Forecast'!P32,"# adults on ART capped by total PLHIV starting 2023",
IF(Q32='PLHIV Forecast'!Q32,"# adults on ART capped by total PLHIV starting 2024",
IF(R32='PLHIV Forecast'!R32,"# adults on ART capped by total PLHIV starting 2025",
IF(S32='PLHIV Forecast'!S32,"# adults on ART capped by total PLHIV starting 2026",
IF(T32='PLHIV Forecast'!T32,"# adults on ART capped by total PLHIV starting 2027",
IF(U32='PLHIV Forecast'!U32,"# adults on ART capped by total PLHIV starting 2028",
IF(V32='PLHIV Forecast'!V32,"# adults on ART capped by total PLHIV starting 2029",
IF(W32='PLHIV Forecast'!W32,"# adults on ART capped by total PLHIV starting 2030",
"")))))))),"")</f>
        <v/>
      </c>
      <c r="Z32" s="8"/>
      <c r="AB32" s="8"/>
    </row>
    <row r="33" spans="2:28" x14ac:dyDescent="0.35">
      <c r="B33" s="18" t="str">
        <f>Countries!B29</f>
        <v>Comoros</v>
      </c>
      <c r="C33" s="47">
        <f>IF(C$7&lt;='Algorithms &amp; Assumptions'!$C$3,INDEX('Number on ART'!$H$10:$AB$249,MATCH($B33&amp;"Adults",'Number on ART'!$F$10:$F$249,0),MATCH(C$7,'Number on ART'!$H$9:$AB$9,0)),"Error")</f>
        <v>17</v>
      </c>
      <c r="D33" s="47">
        <f>IF(D$7&lt;='Algorithms &amp; Assumptions'!$C$3,INDEX('Number on ART'!$H$10:$AB$249,MATCH($B33&amp;"Adults",'Number on ART'!$F$10:$F$249,0),MATCH(D$7,'Number on ART'!$H$9:$AB$9,0)),"Error")</f>
        <v>19</v>
      </c>
      <c r="E33" s="47">
        <f>IF(E$7&lt;='Algorithms &amp; Assumptions'!$C$3,INDEX('Number on ART'!$H$10:$AB$249,MATCH($B33&amp;"Adults",'Number on ART'!$F$10:$F$249,0),MATCH(E$7,'Number on ART'!$H$9:$AB$9,0)),"Error")</f>
        <v>24</v>
      </c>
      <c r="F33" s="47">
        <f>IF(F$7&lt;='Algorithms &amp; Assumptions'!$C$3,INDEX('Number on ART'!$H$10:$AB$249,MATCH($B33&amp;"Adults",'Number on ART'!$F$10:$F$249,0),MATCH(F$7,'Number on ART'!$H$9:$AB$9,0)),"Error")</f>
        <v>27</v>
      </c>
      <c r="G33" s="84">
        <f>IF(IF(G$7&lt;=Baseline_Year,
INDEX('Number on ART'!$H$10:$AB$249,MATCH($B33&amp;"Adults",'Number on ART'!$F$10:$F$249,0),MATCH(G$7,'Number on ART'!$H$9:$AB$9,0)),
IF(AND(F33+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Forecast'!$B$8:$B$127,0),MATCH(G$7,'PLHIV Forecast'!$C$7:$W$7,0)),
INDEX('PLHIV Forecast'!$C$8:$W$127,MATCH($B33,'PLHIV Forecast'!$B$8:$B$127,0),MATCH(G$7,'PLHIV Forecast'!$C$7:$W$7,0))&lt;&gt;0),
INDEX('PLHIV Forecast'!$C$8:$W$127,MATCH($B33,'PLHIV Forecast'!$B$8:$B$127,0),MATCH(G$7,'PLHIV Forecast'!$C$7:$W$7,0)),
F33+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IF(G$7&lt;=Baseline_Year,
INDEX('Number on ART'!$H$10:$AB$249,MATCH($B33&amp;"Adults",'Number on ART'!$F$10:$F$249,0),MATCH(G$7,'Number on ART'!$H$9:$AB$9,0)),
IF(AND(F33+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Forecast'!$B$8:$B$127,0),MATCH(G$7,'PLHIV Forecast'!$C$7:$W$7,0)),
INDEX('PLHIV Forecast'!$C$8:$W$127,MATCH($B33,'PLHIV Forecast'!$B$8:$B$127,0),MATCH(G$7,'PLHIV Forecast'!$C$7:$W$7,0))&lt;&gt;0),
INDEX('PLHIV Forecast'!$C$8:$W$127,MATCH($B33,'PLHIV Forecast'!$B$8:$B$127,0),MATCH(G$7,'PLHIV Forecast'!$C$7:$W$7,0)),
F33+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30</v>
      </c>
      <c r="H33" s="84">
        <f>IF(IF(H$7&lt;=Baseline_Year,
INDEX('Number on ART'!$H$10:$AB$249,MATCH($B33&amp;"Adults",'Number on ART'!$F$10:$F$249,0),MATCH(H$7,'Number on ART'!$H$9:$AB$9,0)),
IF(AND(G33+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Forecast'!$B$8:$B$127,0),MATCH(H$7,'PLHIV Forecast'!$C$7:$W$7,0)),
INDEX('PLHIV Forecast'!$C$8:$W$127,MATCH($B33,'PLHIV Forecast'!$B$8:$B$127,0),MATCH(H$7,'PLHIV Forecast'!$C$7:$W$7,0))&lt;&gt;0),
INDEX('PLHIV Forecast'!$C$8:$W$127,MATCH($B33,'PLHIV Forecast'!$B$8:$B$127,0),MATCH(H$7,'PLHIV Forecast'!$C$7:$W$7,0)),
G33+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IF(H$7&lt;=Baseline_Year,
INDEX('Number on ART'!$H$10:$AB$249,MATCH($B33&amp;"Adults",'Number on ART'!$F$10:$F$249,0),MATCH(H$7,'Number on ART'!$H$9:$AB$9,0)),
IF(AND(G33+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Forecast'!$B$8:$B$127,0),MATCH(H$7,'PLHIV Forecast'!$C$7:$W$7,0)),
INDEX('PLHIV Forecast'!$C$8:$W$127,MATCH($B33,'PLHIV Forecast'!$B$8:$B$127,0),MATCH(H$7,'PLHIV Forecast'!$C$7:$W$7,0))&lt;&gt;0),
INDEX('PLHIV Forecast'!$C$8:$W$127,MATCH($B33,'PLHIV Forecast'!$B$8:$B$127,0),MATCH(H$7,'PLHIV Forecast'!$C$7:$W$7,0)),
G33+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40</v>
      </c>
      <c r="I33" s="84">
        <f>IF(IF(I$7&lt;=Baseline_Year,
INDEX('Number on ART'!$H$10:$AB$249,MATCH($B33&amp;"Adults",'Number on ART'!$F$10:$F$249,0),MATCH(I$7,'Number on ART'!$H$9:$AB$9,0)),
IF(AND(H33+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Forecast'!$B$8:$B$127,0),MATCH(I$7,'PLHIV Forecast'!$C$7:$W$7,0)),
INDEX('PLHIV Forecast'!$C$8:$W$127,MATCH($B33,'PLHIV Forecast'!$B$8:$B$127,0),MATCH(I$7,'PLHIV Forecast'!$C$7:$W$7,0))&lt;&gt;0),
INDEX('PLHIV Forecast'!$C$8:$W$127,MATCH($B33,'PLHIV Forecast'!$B$8:$B$127,0),MATCH(I$7,'PLHIV Forecast'!$C$7:$W$7,0)),
H33+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IF(I$7&lt;=Baseline_Year,
INDEX('Number on ART'!$H$10:$AB$249,MATCH($B33&amp;"Adults",'Number on ART'!$F$10:$F$249,0),MATCH(I$7,'Number on ART'!$H$9:$AB$9,0)),
IF(AND(H33+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Forecast'!$B$8:$B$127,0),MATCH(I$7,'PLHIV Forecast'!$C$7:$W$7,0)),
INDEX('PLHIV Forecast'!$C$8:$W$127,MATCH($B33,'PLHIV Forecast'!$B$8:$B$127,0),MATCH(I$7,'PLHIV Forecast'!$C$7:$W$7,0))&lt;&gt;0),
INDEX('PLHIV Forecast'!$C$8:$W$127,MATCH($B33,'PLHIV Forecast'!$B$8:$B$127,0),MATCH(I$7,'PLHIV Forecast'!$C$7:$W$7,0)),
H33+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44</v>
      </c>
      <c r="J33" s="84">
        <f>IF(IF(J$7&lt;=Baseline_Year,
INDEX('Number on ART'!$H$10:$AB$249,MATCH($B33&amp;"Adults",'Number on ART'!$F$10:$F$249,0),MATCH(J$7,'Number on ART'!$H$9:$AB$9,0)),
IF(AND(I33+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Forecast'!$B$8:$B$127,0),MATCH(J$7,'PLHIV Forecast'!$C$7:$W$7,0)),
INDEX('PLHIV Forecast'!$C$8:$W$127,MATCH($B33,'PLHIV Forecast'!$B$8:$B$127,0),MATCH(J$7,'PLHIV Forecast'!$C$7:$W$7,0))&lt;&gt;0),
INDEX('PLHIV Forecast'!$C$8:$W$127,MATCH($B33,'PLHIV Forecast'!$B$8:$B$127,0),MATCH(J$7,'PLHIV Forecast'!$C$7:$W$7,0)),
I33+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IF(J$7&lt;=Baseline_Year,
INDEX('Number on ART'!$H$10:$AB$249,MATCH($B33&amp;"Adults",'Number on ART'!$F$10:$F$249,0),MATCH(J$7,'Number on ART'!$H$9:$AB$9,0)),
IF(AND(I33+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Forecast'!$B$8:$B$127,0),MATCH(J$7,'PLHIV Forecast'!$C$7:$W$7,0)),
INDEX('PLHIV Forecast'!$C$8:$W$127,MATCH($B33,'PLHIV Forecast'!$B$8:$B$127,0),MATCH(J$7,'PLHIV Forecast'!$C$7:$W$7,0))&lt;&gt;0),
INDEX('PLHIV Forecast'!$C$8:$W$127,MATCH($B33,'PLHIV Forecast'!$B$8:$B$127,0),MATCH(J$7,'PLHIV Forecast'!$C$7:$W$7,0)),
I33+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50</v>
      </c>
      <c r="K33" s="84">
        <f>IF(IF(K$7&lt;=Baseline_Year,
INDEX('Number on ART'!$H$10:$AB$249,MATCH($B33&amp;"Adults",'Number on ART'!$F$10:$F$249,0),MATCH(K$7,'Number on ART'!$H$9:$AB$9,0)),
IF(AND(J33+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Forecast'!$B$8:$B$127,0),MATCH(K$7,'PLHIV Forecast'!$C$7:$W$7,0)),
INDEX('PLHIV Forecast'!$C$8:$W$127,MATCH($B33,'PLHIV Forecast'!$B$8:$B$127,0),MATCH(K$7,'PLHIV Forecast'!$C$7:$W$7,0))&lt;&gt;0),
INDEX('PLHIV Forecast'!$C$8:$W$127,MATCH($B33,'PLHIV Forecast'!$B$8:$B$127,0),MATCH(K$7,'PLHIV Forecast'!$C$7:$W$7,0)),
J33+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IF(K$7&lt;=Baseline_Year,
INDEX('Number on ART'!$H$10:$AB$249,MATCH($B33&amp;"Adults",'Number on ART'!$F$10:$F$249,0),MATCH(K$7,'Number on ART'!$H$9:$AB$9,0)),
IF(AND(J33+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Forecast'!$B$8:$B$127,0),MATCH(K$7,'PLHIV Forecast'!$C$7:$W$7,0)),
INDEX('PLHIV Forecast'!$C$8:$W$127,MATCH($B33,'PLHIV Forecast'!$B$8:$B$127,0),MATCH(K$7,'PLHIV Forecast'!$C$7:$W$7,0))&lt;&gt;0),
INDEX('PLHIV Forecast'!$C$8:$W$127,MATCH($B33,'PLHIV Forecast'!$B$8:$B$127,0),MATCH(K$7,'PLHIV Forecast'!$C$7:$W$7,0)),
J33+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59</v>
      </c>
      <c r="L33" s="84">
        <f>IF(IF(L$7&lt;=Baseline_Year,
INDEX('Number on ART'!$H$10:$AB$249,MATCH($B33&amp;"Adults",'Number on ART'!$F$10:$F$249,0),MATCH(L$7,'Number on ART'!$H$9:$AB$9,0)),
IF(AND(K33+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Forecast'!$B$8:$B$127,0),MATCH(L$7,'PLHIV Forecast'!$C$7:$W$7,0)),
INDEX('PLHIV Forecast'!$C$8:$W$127,MATCH($B33,'PLHIV Forecast'!$B$8:$B$127,0),MATCH(L$7,'PLHIV Forecast'!$C$7:$W$7,0))&lt;&gt;0),
INDEX('PLHIV Forecast'!$C$8:$W$127,MATCH($B33,'PLHIV Forecast'!$B$8:$B$127,0),MATCH(L$7,'PLHIV Forecast'!$C$7:$W$7,0)),
K33+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IF(L$7&lt;=Baseline_Year,
INDEX('Number on ART'!$H$10:$AB$249,MATCH($B33&amp;"Adults",'Number on ART'!$F$10:$F$249,0),MATCH(L$7,'Number on ART'!$H$9:$AB$9,0)),
IF(AND(K33+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Forecast'!$B$8:$B$127,0),MATCH(L$7,'PLHIV Forecast'!$C$7:$W$7,0)),
INDEX('PLHIV Forecast'!$C$8:$W$127,MATCH($B33,'PLHIV Forecast'!$B$8:$B$127,0),MATCH(L$7,'PLHIV Forecast'!$C$7:$W$7,0))&lt;&gt;0),
INDEX('PLHIV Forecast'!$C$8:$W$127,MATCH($B33,'PLHIV Forecast'!$B$8:$B$127,0),MATCH(L$7,'PLHIV Forecast'!$C$7:$W$7,0)),
K33+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74</v>
      </c>
      <c r="M33" s="84">
        <f>IF(IF(M$7&lt;=Baseline_Year,
INDEX('Number on ART'!$H$10:$AB$249,MATCH($B33&amp;"Adults",'Number on ART'!$F$10:$F$249,0),MATCH(M$7,'Number on ART'!$H$9:$AB$9,0)),
IF(AND(L33+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Forecast'!$B$8:$B$127,0),MATCH(M$7,'PLHIV Forecast'!$C$7:$W$7,0)),
INDEX('PLHIV Forecast'!$C$8:$W$127,MATCH($B33,'PLHIV Forecast'!$B$8:$B$127,0),MATCH(M$7,'PLHIV Forecast'!$C$7:$W$7,0))&lt;&gt;0),
INDEX('PLHIV Forecast'!$C$8:$W$127,MATCH($B33,'PLHIV Forecast'!$B$8:$B$127,0),MATCH(M$7,'PLHIV Forecast'!$C$7:$W$7,0)),
L33+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IF(M$7&lt;=Baseline_Year,
INDEX('Number on ART'!$H$10:$AB$249,MATCH($B33&amp;"Adults",'Number on ART'!$F$10:$F$249,0),MATCH(M$7,'Number on ART'!$H$9:$AB$9,0)),
IF(AND(L33+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Forecast'!$B$8:$B$127,0),MATCH(M$7,'PLHIV Forecast'!$C$7:$W$7,0)),
INDEX('PLHIV Forecast'!$C$8:$W$127,MATCH($B33,'PLHIV Forecast'!$B$8:$B$127,0),MATCH(M$7,'PLHIV Forecast'!$C$7:$W$7,0))&lt;&gt;0),
INDEX('PLHIV Forecast'!$C$8:$W$127,MATCH($B33,'PLHIV Forecast'!$B$8:$B$127,0),MATCH(M$7,'PLHIV Forecast'!$C$7:$W$7,0)),
L33+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80</v>
      </c>
      <c r="N33" s="84">
        <f>IF(IF(N$7&lt;=Baseline_Year,
INDEX('Number on ART'!$H$10:$AB$249,MATCH($B33&amp;"Adults",'Number on ART'!$F$10:$F$249,0),MATCH(N$7,'Number on ART'!$H$9:$AB$9,0)),
IF(AND(M33+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Forecast'!$B$8:$B$127,0),MATCH(N$7,'PLHIV Forecast'!$C$7:$W$7,0)),
INDEX('PLHIV Forecast'!$C$8:$W$127,MATCH($B33,'PLHIV Forecast'!$B$8:$B$127,0),MATCH(N$7,'PLHIV Forecast'!$C$7:$W$7,0))&lt;&gt;0),
INDEX('PLHIV Forecast'!$C$8:$W$127,MATCH($B33,'PLHIV Forecast'!$B$8:$B$127,0),MATCH(N$7,'PLHIV Forecast'!$C$7:$W$7,0)),
M33+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IF(N$7&lt;=Baseline_Year,
INDEX('Number on ART'!$H$10:$AB$249,MATCH($B33&amp;"Adults",'Number on ART'!$F$10:$F$249,0),MATCH(N$7,'Number on ART'!$H$9:$AB$9,0)),
IF(AND(M33+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Forecast'!$B$8:$B$127,0),MATCH(N$7,'PLHIV Forecast'!$C$7:$W$7,0)),
INDEX('PLHIV Forecast'!$C$8:$W$127,MATCH($B33,'PLHIV Forecast'!$B$8:$B$127,0),MATCH(N$7,'PLHIV Forecast'!$C$7:$W$7,0))&lt;&gt;0),
INDEX('PLHIV Forecast'!$C$8:$W$127,MATCH($B33,'PLHIV Forecast'!$B$8:$B$127,0),MATCH(N$7,'PLHIV Forecast'!$C$7:$W$7,0)),
M33+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86</v>
      </c>
      <c r="O33" s="84">
        <f>IF(IF(O$7&lt;=Baseline_Year,
INDEX('Number on ART'!$H$10:$AB$249,MATCH($B33&amp;"Adults",'Number on ART'!$F$10:$F$249,0),MATCH(O$7,'Number on ART'!$H$9:$AB$9,0)),
IF(AND(N33+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Forecast'!$B$8:$B$127,0),MATCH(O$7,'PLHIV Forecast'!$C$7:$W$7,0)),
INDEX('PLHIV Forecast'!$C$8:$W$127,MATCH($B33,'PLHIV Forecast'!$B$8:$B$127,0),MATCH(O$7,'PLHIV Forecast'!$C$7:$W$7,0))&lt;&gt;0),
INDEX('PLHIV Forecast'!$C$8:$W$127,MATCH($B33,'PLHIV Forecast'!$B$8:$B$127,0),MATCH(O$7,'PLHIV Forecast'!$C$7:$W$7,0)),
N33+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IF(O$7&lt;=Baseline_Year,
INDEX('Number on ART'!$H$10:$AB$249,MATCH($B33&amp;"Adults",'Number on ART'!$F$10:$F$249,0),MATCH(O$7,'Number on ART'!$H$9:$AB$9,0)),
IF(AND(N33+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Forecast'!$B$8:$B$127,0),MATCH(O$7,'PLHIV Forecast'!$C$7:$W$7,0)),
INDEX('PLHIV Forecast'!$C$8:$W$127,MATCH($B33,'PLHIV Forecast'!$B$8:$B$127,0),MATCH(O$7,'PLHIV Forecast'!$C$7:$W$7,0))&lt;&gt;0),
INDEX('PLHIV Forecast'!$C$8:$W$127,MATCH($B33,'PLHIV Forecast'!$B$8:$B$127,0),MATCH(O$7,'PLHIV Forecast'!$C$7:$W$7,0)),
N33+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96</v>
      </c>
      <c r="P33" s="84">
        <f>IF(IF(P$7&lt;=Baseline_Year,
INDEX('Number on ART'!$H$10:$AB$249,MATCH($B33&amp;"Adults",'Number on ART'!$F$10:$F$249,0),MATCH(P$7,'Number on ART'!$H$9:$AB$9,0)),
IF(AND(O33+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Forecast'!$B$8:$B$127,0),MATCH(P$7,'PLHIV Forecast'!$C$7:$W$7,0)),
INDEX('PLHIV Forecast'!$C$8:$W$127,MATCH($B33,'PLHIV Forecast'!$B$8:$B$127,0),MATCH(P$7,'PLHIV Forecast'!$C$7:$W$7,0))&lt;&gt;0),
INDEX('PLHIV Forecast'!$C$8:$W$127,MATCH($B33,'PLHIV Forecast'!$B$8:$B$127,0),MATCH(P$7,'PLHIV Forecast'!$C$7:$W$7,0)),
O33+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IF(P$7&lt;=Baseline_Year,
INDEX('Number on ART'!$H$10:$AB$249,MATCH($B33&amp;"Adults",'Number on ART'!$F$10:$F$249,0),MATCH(P$7,'Number on ART'!$H$9:$AB$9,0)),
IF(AND(O33+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Forecast'!$B$8:$B$127,0),MATCH(P$7,'PLHIV Forecast'!$C$7:$W$7,0)),
INDEX('PLHIV Forecast'!$C$8:$W$127,MATCH($B33,'PLHIV Forecast'!$B$8:$B$127,0),MATCH(P$7,'PLHIV Forecast'!$C$7:$W$7,0))&lt;&gt;0),
INDEX('PLHIV Forecast'!$C$8:$W$127,MATCH($B33,'PLHIV Forecast'!$B$8:$B$127,0),MATCH(P$7,'PLHIV Forecast'!$C$7:$W$7,0)),
O33+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103.33333333333333</v>
      </c>
      <c r="Q33" s="84">
        <f>IF(IF(Q$7&lt;=Baseline_Year,
INDEX('Number on ART'!$H$10:$AB$249,MATCH($B33&amp;"Adults",'Number on ART'!$F$10:$F$249,0),MATCH(Q$7,'Number on ART'!$H$9:$AB$9,0)),
IF(AND(P33+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Forecast'!$B$8:$B$127,0),MATCH(Q$7,'PLHIV Forecast'!$C$7:$W$7,0)),
INDEX('PLHIV Forecast'!$C$8:$W$127,MATCH($B33,'PLHIV Forecast'!$B$8:$B$127,0),MATCH(Q$7,'PLHIV Forecast'!$C$7:$W$7,0))&lt;&gt;0),
INDEX('PLHIV Forecast'!$C$8:$W$127,MATCH($B33,'PLHIV Forecast'!$B$8:$B$127,0),MATCH(Q$7,'PLHIV Forecast'!$C$7:$W$7,0)),
P33+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IF(Q$7&lt;=Baseline_Year,
INDEX('Number on ART'!$H$10:$AB$249,MATCH($B33&amp;"Adults",'Number on ART'!$F$10:$F$249,0),MATCH(Q$7,'Number on ART'!$H$9:$AB$9,0)),
IF(AND(P33+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Forecast'!$B$8:$B$127,0),MATCH(Q$7,'PLHIV Forecast'!$C$7:$W$7,0)),
INDEX('PLHIV Forecast'!$C$8:$W$127,MATCH($B33,'PLHIV Forecast'!$B$8:$B$127,0),MATCH(Q$7,'PLHIV Forecast'!$C$7:$W$7,0))&lt;&gt;0),
INDEX('PLHIV Forecast'!$C$8:$W$127,MATCH($B33,'PLHIV Forecast'!$B$8:$B$127,0),MATCH(Q$7,'PLHIV Forecast'!$C$7:$W$7,0)),
P33+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110.66666666666666</v>
      </c>
      <c r="R33" s="84">
        <f>IF(IF(R$7&lt;=Baseline_Year,
INDEX('Number on ART'!$H$10:$AB$249,MATCH($B33&amp;"Adults",'Number on ART'!$F$10:$F$249,0),MATCH(R$7,'Number on ART'!$H$9:$AB$9,0)),
IF(AND(Q33+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Forecast'!$B$8:$B$127,0),MATCH(R$7,'PLHIV Forecast'!$C$7:$W$7,0)),
INDEX('PLHIV Forecast'!$C$8:$W$127,MATCH($B33,'PLHIV Forecast'!$B$8:$B$127,0),MATCH(R$7,'PLHIV Forecast'!$C$7:$W$7,0))&lt;&gt;0),
INDEX('PLHIV Forecast'!$C$8:$W$127,MATCH($B33,'PLHIV Forecast'!$B$8:$B$127,0),MATCH(R$7,'PLHIV Forecast'!$C$7:$W$7,0)),
Q33+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IF(R$7&lt;=Baseline_Year,
INDEX('Number on ART'!$H$10:$AB$249,MATCH($B33&amp;"Adults",'Number on ART'!$F$10:$F$249,0),MATCH(R$7,'Number on ART'!$H$9:$AB$9,0)),
IF(AND(Q33+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Forecast'!$B$8:$B$127,0),MATCH(R$7,'PLHIV Forecast'!$C$7:$W$7,0)),
INDEX('PLHIV Forecast'!$C$8:$W$127,MATCH($B33,'PLHIV Forecast'!$B$8:$B$127,0),MATCH(R$7,'PLHIV Forecast'!$C$7:$W$7,0))&lt;&gt;0),
INDEX('PLHIV Forecast'!$C$8:$W$127,MATCH($B33,'PLHIV Forecast'!$B$8:$B$127,0),MATCH(R$7,'PLHIV Forecast'!$C$7:$W$7,0)),
Q33+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117.99999999999999</v>
      </c>
      <c r="S33" s="84">
        <f>IF(IF(S$7&lt;=Baseline_Year,
INDEX('Number on ART'!$H$10:$AB$249,MATCH($B33&amp;"Adults",'Number on ART'!$F$10:$F$249,0),MATCH(S$7,'Number on ART'!$H$9:$AB$9,0)),
IF(AND(R33+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Forecast'!$B$8:$B$127,0),MATCH(S$7,'PLHIV Forecast'!$C$7:$W$7,0)),
INDEX('PLHIV Forecast'!$C$8:$W$127,MATCH($B33,'PLHIV Forecast'!$B$8:$B$127,0),MATCH(S$7,'PLHIV Forecast'!$C$7:$W$7,0))&lt;&gt;0),
INDEX('PLHIV Forecast'!$C$8:$W$127,MATCH($B33,'PLHIV Forecast'!$B$8:$B$127,0),MATCH(S$7,'PLHIV Forecast'!$C$7:$W$7,0)),
R33+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IF(S$7&lt;=Baseline_Year,
INDEX('Number on ART'!$H$10:$AB$249,MATCH($B33&amp;"Adults",'Number on ART'!$F$10:$F$249,0),MATCH(S$7,'Number on ART'!$H$9:$AB$9,0)),
IF(AND(R33+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Forecast'!$B$8:$B$127,0),MATCH(S$7,'PLHIV Forecast'!$C$7:$W$7,0)),
INDEX('PLHIV Forecast'!$C$8:$W$127,MATCH($B33,'PLHIV Forecast'!$B$8:$B$127,0),MATCH(S$7,'PLHIV Forecast'!$C$7:$W$7,0))&lt;&gt;0),
INDEX('PLHIV Forecast'!$C$8:$W$127,MATCH($B33,'PLHIV Forecast'!$B$8:$B$127,0),MATCH(S$7,'PLHIV Forecast'!$C$7:$W$7,0)),
R33+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125.33333333333331</v>
      </c>
      <c r="T33" s="84">
        <f>IF(IF(T$7&lt;=Baseline_Year,
INDEX('Number on ART'!$H$10:$AB$249,MATCH($B33&amp;"Adults",'Number on ART'!$F$10:$F$249,0),MATCH(T$7,'Number on ART'!$H$9:$AB$9,0)),
IF(AND(S33+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Forecast'!$B$8:$B$127,0),MATCH(T$7,'PLHIV Forecast'!$C$7:$W$7,0)),
INDEX('PLHIV Forecast'!$C$8:$W$127,MATCH($B33,'PLHIV Forecast'!$B$8:$B$127,0),MATCH(T$7,'PLHIV Forecast'!$C$7:$W$7,0))&lt;&gt;0),
INDEX('PLHIV Forecast'!$C$8:$W$127,MATCH($B33,'PLHIV Forecast'!$B$8:$B$127,0),MATCH(T$7,'PLHIV Forecast'!$C$7:$W$7,0)),
S33+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IF(T$7&lt;=Baseline_Year,
INDEX('Number on ART'!$H$10:$AB$249,MATCH($B33&amp;"Adults",'Number on ART'!$F$10:$F$249,0),MATCH(T$7,'Number on ART'!$H$9:$AB$9,0)),
IF(AND(S33+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Forecast'!$B$8:$B$127,0),MATCH(T$7,'PLHIV Forecast'!$C$7:$W$7,0)),
INDEX('PLHIV Forecast'!$C$8:$W$127,MATCH($B33,'PLHIV Forecast'!$B$8:$B$127,0),MATCH(T$7,'PLHIV Forecast'!$C$7:$W$7,0))&lt;&gt;0),
INDEX('PLHIV Forecast'!$C$8:$W$127,MATCH($B33,'PLHIV Forecast'!$B$8:$B$127,0),MATCH(T$7,'PLHIV Forecast'!$C$7:$W$7,0)),
S33+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132.66666666666666</v>
      </c>
      <c r="U33" s="84">
        <f>IF(IF(U$7&lt;=Baseline_Year,
INDEX('Number on ART'!$H$10:$AB$249,MATCH($B33&amp;"Adults",'Number on ART'!$F$10:$F$249,0),MATCH(U$7,'Number on ART'!$H$9:$AB$9,0)),
IF(AND(T33+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Forecast'!$B$8:$B$127,0),MATCH(U$7,'PLHIV Forecast'!$C$7:$W$7,0)),
INDEX('PLHIV Forecast'!$C$8:$W$127,MATCH($B33,'PLHIV Forecast'!$B$8:$B$127,0),MATCH(U$7,'PLHIV Forecast'!$C$7:$W$7,0))&lt;&gt;0),
INDEX('PLHIV Forecast'!$C$8:$W$127,MATCH($B33,'PLHIV Forecast'!$B$8:$B$127,0),MATCH(U$7,'PLHIV Forecast'!$C$7:$W$7,0)),
T33+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IF(U$7&lt;=Baseline_Year,
INDEX('Number on ART'!$H$10:$AB$249,MATCH($B33&amp;"Adults",'Number on ART'!$F$10:$F$249,0),MATCH(U$7,'Number on ART'!$H$9:$AB$9,0)),
IF(AND(T33+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Forecast'!$B$8:$B$127,0),MATCH(U$7,'PLHIV Forecast'!$C$7:$W$7,0)),
INDEX('PLHIV Forecast'!$C$8:$W$127,MATCH($B33,'PLHIV Forecast'!$B$8:$B$127,0),MATCH(U$7,'PLHIV Forecast'!$C$7:$W$7,0))&lt;&gt;0),
INDEX('PLHIV Forecast'!$C$8:$W$127,MATCH($B33,'PLHIV Forecast'!$B$8:$B$127,0),MATCH(U$7,'PLHIV Forecast'!$C$7:$W$7,0)),
T33+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140</v>
      </c>
      <c r="V33" s="84">
        <f>IF(IF(V$7&lt;=Baseline_Year,
INDEX('Number on ART'!$H$10:$AB$249,MATCH($B33&amp;"Adults",'Number on ART'!$F$10:$F$249,0),MATCH(V$7,'Number on ART'!$H$9:$AB$9,0)),
IF(AND(U33+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Forecast'!$B$8:$B$127,0),MATCH(V$7,'PLHIV Forecast'!$C$7:$W$7,0)),
INDEX('PLHIV Forecast'!$C$8:$W$127,MATCH($B33,'PLHIV Forecast'!$B$8:$B$127,0),MATCH(V$7,'PLHIV Forecast'!$C$7:$W$7,0))&lt;&gt;0),
INDEX('PLHIV Forecast'!$C$8:$W$127,MATCH($B33,'PLHIV Forecast'!$B$8:$B$127,0),MATCH(V$7,'PLHIV Forecast'!$C$7:$W$7,0)),
U33+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IF(V$7&lt;=Baseline_Year,
INDEX('Number on ART'!$H$10:$AB$249,MATCH($B33&amp;"Adults",'Number on ART'!$F$10:$F$249,0),MATCH(V$7,'Number on ART'!$H$9:$AB$9,0)),
IF(AND(U33+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Forecast'!$B$8:$B$127,0),MATCH(V$7,'PLHIV Forecast'!$C$7:$W$7,0)),
INDEX('PLHIV Forecast'!$C$8:$W$127,MATCH($B33,'PLHIV Forecast'!$B$8:$B$127,0),MATCH(V$7,'PLHIV Forecast'!$C$7:$W$7,0))&lt;&gt;0),
INDEX('PLHIV Forecast'!$C$8:$W$127,MATCH($B33,'PLHIV Forecast'!$B$8:$B$127,0),MATCH(V$7,'PLHIV Forecast'!$C$7:$W$7,0)),
U33+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147.33333333333334</v>
      </c>
      <c r="W33" s="84">
        <f>IF(IF(W$7&lt;=Baseline_Year,
INDEX('Number on ART'!$H$10:$AB$249,MATCH($B33&amp;"Adults",'Number on ART'!$F$10:$F$249,0),MATCH(W$7,'Number on ART'!$H$9:$AB$9,0)),
IF(AND(V33+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Forecast'!$B$8:$B$127,0),MATCH(W$7,'PLHIV Forecast'!$C$7:$W$7,0)),
INDEX('PLHIV Forecast'!$C$8:$W$127,MATCH($B33,'PLHIV Forecast'!$B$8:$B$127,0),MATCH(W$7,'PLHIV Forecast'!$C$7:$W$7,0))&lt;&gt;0),
INDEX('PLHIV Forecast'!$C$8:$W$127,MATCH($B33,'PLHIV Forecast'!$B$8:$B$127,0),MATCH(W$7,'PLHIV Forecast'!$C$7:$W$7,0)),
V33+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)))&lt;0,
0,
IF(W$7&lt;=Baseline_Year,
INDEX('Number on ART'!$H$10:$AB$249,MATCH($B33&amp;"Adults",'Number on ART'!$F$10:$F$249,0),MATCH(W$7,'Number on ART'!$H$9:$AB$9,0)),
IF(AND(V33+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)&gt;INDEX('PLHIV Forecast'!$C$8:$W$127,MATCH($B33,'PLHIV Forecast'!$B$8:$B$127,0),MATCH(W$7,'PLHIV Forecast'!$C$7:$W$7,0)),
INDEX('PLHIV Forecast'!$C$8:$W$127,MATCH($B33,'PLHIV Forecast'!$B$8:$B$127,0),MATCH(W$7,'PLHIV Forecast'!$C$7:$W$7,0))&lt;&gt;0),
INDEX('PLHIV Forecast'!$C$8:$W$127,MATCH($B33,'PLHIV Forecast'!$B$8:$B$127,0),MATCH(W$7,'PLHIV Forecast'!$C$7:$W$7,0)),
V33+
AVERAGE((INDEX($C$8:$W$127,MATCH($B33,$B$8:$B$127),MATCH(Baseline_Year,$C$7:$W$7,))-INDEX($C$8:$W$127,MATCH($B33,$B$8:$B$127),MATCH(Baseline_Year-1,$C$7:$W$7,))),
(INDEX($C$8:$W$127,MATCH($B33,$B$8:$B$127),MATCH(Baseline_Year-1,$C$7:$W$7,))-INDEX($C$8:$W$127,MATCH($B33,$B$8:$B$127),MATCH(Baseline_Year-2,$C$7:$W$7,))),
(INDEX($C$8:$W$127,MATCH($B33,$B$8:$B$127),MATCH(Baseline_Year-2,$C$7:$W$7,))-INDEX($C$8:$W$127,MATCH($B33,$B$8:$B$127),MATCH(Baseline_Year-3,$C$7:$W$7,)))
))))</f>
        <v>154.66666666666669</v>
      </c>
      <c r="X33" s="9" t="str">
        <f>IF(SUM(C33:W33)&lt;&gt;0,
IF(P33='PLHIV Forecast'!P33,"# adults on ART capped by total PLHIV starting 2023",
IF(Q33='PLHIV Forecast'!Q33,"# adults on ART capped by total PLHIV starting 2024",
IF(R33='PLHIV Forecast'!R33,"# adults on ART capped by total PLHIV starting 2025",
IF(S33='PLHIV Forecast'!S33,"# adults on ART capped by total PLHIV starting 2026",
IF(T33='PLHIV Forecast'!T33,"# adults on ART capped by total PLHIV starting 2027",
IF(U33='PLHIV Forecast'!U33,"# adults on ART capped by total PLHIV starting 2028",
IF(V33='PLHIV Forecast'!V33,"# adults on ART capped by total PLHIV starting 2029",
IF(W33='PLHIV Forecast'!W33,"# adults on ART capped by total PLHIV starting 2030",
"")))))))),"")</f>
        <v/>
      </c>
      <c r="Z33" s="8"/>
      <c r="AB33" s="8"/>
    </row>
    <row r="34" spans="2:28" x14ac:dyDescent="0.35">
      <c r="B34" s="18" t="str">
        <f>Countries!B30</f>
        <v>Congo</v>
      </c>
      <c r="C34" s="47">
        <f>IF(C$7&lt;='Algorithms &amp; Assumptions'!$C$3,INDEX('Number on ART'!$H$10:$AB$249,MATCH($B34&amp;"Adults",'Number on ART'!$F$10:$F$249,0),MATCH(C$7,'Number on ART'!$H$9:$AB$9,0)),"Error")</f>
        <v>13898</v>
      </c>
      <c r="D34" s="47">
        <f>IF(D$7&lt;='Algorithms &amp; Assumptions'!$C$3,INDEX('Number on ART'!$H$10:$AB$249,MATCH($B34&amp;"Adults",'Number on ART'!$F$10:$F$249,0),MATCH(D$7,'Number on ART'!$H$9:$AB$9,0)),"Error")</f>
        <v>15830</v>
      </c>
      <c r="E34" s="47">
        <f>IF(E$7&lt;='Algorithms &amp; Assumptions'!$C$3,INDEX('Number on ART'!$H$10:$AB$249,MATCH($B34&amp;"Adults",'Number on ART'!$F$10:$F$249,0),MATCH(E$7,'Number on ART'!$H$9:$AB$9,0)),"Error")</f>
        <v>16086</v>
      </c>
      <c r="F34" s="47">
        <f>IF(F$7&lt;='Algorithms &amp; Assumptions'!$C$3,INDEX('Number on ART'!$H$10:$AB$249,MATCH($B34&amp;"Adults",'Number on ART'!$F$10:$F$249,0),MATCH(F$7,'Number on ART'!$H$9:$AB$9,0)),"Error")</f>
        <v>18393</v>
      </c>
      <c r="G34" s="84">
        <f>IF(IF(G$7&lt;=Baseline_Year,
INDEX('Number on ART'!$H$10:$AB$249,MATCH($B34&amp;"Adults",'Number on ART'!$F$10:$F$249,0),MATCH(G$7,'Number on ART'!$H$9:$AB$9,0)),
IF(AND(F34+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Forecast'!$B$8:$B$127,0),MATCH(G$7,'PLHIV Forecast'!$C$7:$W$7,0)),
INDEX('PLHIV Forecast'!$C$8:$W$127,MATCH($B34,'PLHIV Forecast'!$B$8:$B$127,0),MATCH(G$7,'PLHIV Forecast'!$C$7:$W$7,0))&lt;&gt;0),
INDEX('PLHIV Forecast'!$C$8:$W$127,MATCH($B34,'PLHIV Forecast'!$B$8:$B$127,0),MATCH(G$7,'PLHIV Forecast'!$C$7:$W$7,0)),
F34+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IF(G$7&lt;=Baseline_Year,
INDEX('Number on ART'!$H$10:$AB$249,MATCH($B34&amp;"Adults",'Number on ART'!$F$10:$F$249,0),MATCH(G$7,'Number on ART'!$H$9:$AB$9,0)),
IF(AND(F34+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Forecast'!$B$8:$B$127,0),MATCH(G$7,'PLHIV Forecast'!$C$7:$W$7,0)),
INDEX('PLHIV Forecast'!$C$8:$W$127,MATCH($B34,'PLHIV Forecast'!$B$8:$B$127,0),MATCH(G$7,'PLHIV Forecast'!$C$7:$W$7,0))&lt;&gt;0),
INDEX('PLHIV Forecast'!$C$8:$W$127,MATCH($B34,'PLHIV Forecast'!$B$8:$B$127,0),MATCH(G$7,'PLHIV Forecast'!$C$7:$W$7,0)),
F34+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17894</v>
      </c>
      <c r="H34" s="84">
        <f>IF(IF(H$7&lt;=Baseline_Year,
INDEX('Number on ART'!$H$10:$AB$249,MATCH($B34&amp;"Adults",'Number on ART'!$F$10:$F$249,0),MATCH(H$7,'Number on ART'!$H$9:$AB$9,0)),
IF(AND(G34+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Forecast'!$B$8:$B$127,0),MATCH(H$7,'PLHIV Forecast'!$C$7:$W$7,0)),
INDEX('PLHIV Forecast'!$C$8:$W$127,MATCH($B34,'PLHIV Forecast'!$B$8:$B$127,0),MATCH(H$7,'PLHIV Forecast'!$C$7:$W$7,0))&lt;&gt;0),
INDEX('PLHIV Forecast'!$C$8:$W$127,MATCH($B34,'PLHIV Forecast'!$B$8:$B$127,0),MATCH(H$7,'PLHIV Forecast'!$C$7:$W$7,0)),
G34+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IF(H$7&lt;=Baseline_Year,
INDEX('Number on ART'!$H$10:$AB$249,MATCH($B34&amp;"Adults",'Number on ART'!$F$10:$F$249,0),MATCH(H$7,'Number on ART'!$H$9:$AB$9,0)),
IF(AND(G34+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Forecast'!$B$8:$B$127,0),MATCH(H$7,'PLHIV Forecast'!$C$7:$W$7,0)),
INDEX('PLHIV Forecast'!$C$8:$W$127,MATCH($B34,'PLHIV Forecast'!$B$8:$B$127,0),MATCH(H$7,'PLHIV Forecast'!$C$7:$W$7,0))&lt;&gt;0),
INDEX('PLHIV Forecast'!$C$8:$W$127,MATCH($B34,'PLHIV Forecast'!$B$8:$B$127,0),MATCH(H$7,'PLHIV Forecast'!$C$7:$W$7,0)),
G34+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19240</v>
      </c>
      <c r="I34" s="84">
        <f>IF(IF(I$7&lt;=Baseline_Year,
INDEX('Number on ART'!$H$10:$AB$249,MATCH($B34&amp;"Adults",'Number on ART'!$F$10:$F$249,0),MATCH(I$7,'Number on ART'!$H$9:$AB$9,0)),
IF(AND(H34+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Forecast'!$B$8:$B$127,0),MATCH(I$7,'PLHIV Forecast'!$C$7:$W$7,0)),
INDEX('PLHIV Forecast'!$C$8:$W$127,MATCH($B34,'PLHIV Forecast'!$B$8:$B$127,0),MATCH(I$7,'PLHIV Forecast'!$C$7:$W$7,0))&lt;&gt;0),
INDEX('PLHIV Forecast'!$C$8:$W$127,MATCH($B34,'PLHIV Forecast'!$B$8:$B$127,0),MATCH(I$7,'PLHIV Forecast'!$C$7:$W$7,0)),
H34+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IF(I$7&lt;=Baseline_Year,
INDEX('Number on ART'!$H$10:$AB$249,MATCH($B34&amp;"Adults",'Number on ART'!$F$10:$F$249,0),MATCH(I$7,'Number on ART'!$H$9:$AB$9,0)),
IF(AND(H34+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Forecast'!$B$8:$B$127,0),MATCH(I$7,'PLHIV Forecast'!$C$7:$W$7,0)),
INDEX('PLHIV Forecast'!$C$8:$W$127,MATCH($B34,'PLHIV Forecast'!$B$8:$B$127,0),MATCH(I$7,'PLHIV Forecast'!$C$7:$W$7,0))&lt;&gt;0),
INDEX('PLHIV Forecast'!$C$8:$W$127,MATCH($B34,'PLHIV Forecast'!$B$8:$B$127,0),MATCH(I$7,'PLHIV Forecast'!$C$7:$W$7,0)),
H34+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20586</v>
      </c>
      <c r="J34" s="84">
        <f>IF(IF(J$7&lt;=Baseline_Year,
INDEX('Number on ART'!$H$10:$AB$249,MATCH($B34&amp;"Adults",'Number on ART'!$F$10:$F$249,0),MATCH(J$7,'Number on ART'!$H$9:$AB$9,0)),
IF(AND(I34+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Forecast'!$B$8:$B$127,0),MATCH(J$7,'PLHIV Forecast'!$C$7:$W$7,0)),
INDEX('PLHIV Forecast'!$C$8:$W$127,MATCH($B34,'PLHIV Forecast'!$B$8:$B$127,0),MATCH(J$7,'PLHIV Forecast'!$C$7:$W$7,0))&lt;&gt;0),
INDEX('PLHIV Forecast'!$C$8:$W$127,MATCH($B34,'PLHIV Forecast'!$B$8:$B$127,0),MATCH(J$7,'PLHIV Forecast'!$C$7:$W$7,0)),
I34+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IF(J$7&lt;=Baseline_Year,
INDEX('Number on ART'!$H$10:$AB$249,MATCH($B34&amp;"Adults",'Number on ART'!$F$10:$F$249,0),MATCH(J$7,'Number on ART'!$H$9:$AB$9,0)),
IF(AND(I34+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Forecast'!$B$8:$B$127,0),MATCH(J$7,'PLHIV Forecast'!$C$7:$W$7,0)),
INDEX('PLHIV Forecast'!$C$8:$W$127,MATCH($B34,'PLHIV Forecast'!$B$8:$B$127,0),MATCH(J$7,'PLHIV Forecast'!$C$7:$W$7,0))&lt;&gt;0),
INDEX('PLHIV Forecast'!$C$8:$W$127,MATCH($B34,'PLHIV Forecast'!$B$8:$B$127,0),MATCH(J$7,'PLHIV Forecast'!$C$7:$W$7,0)),
I34+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21932</v>
      </c>
      <c r="K34" s="84">
        <f>IF(IF(K$7&lt;=Baseline_Year,
INDEX('Number on ART'!$H$10:$AB$249,MATCH($B34&amp;"Adults",'Number on ART'!$F$10:$F$249,0),MATCH(K$7,'Number on ART'!$H$9:$AB$9,0)),
IF(AND(J34+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Forecast'!$B$8:$B$127,0),MATCH(K$7,'PLHIV Forecast'!$C$7:$W$7,0)),
INDEX('PLHIV Forecast'!$C$8:$W$127,MATCH($B34,'PLHIV Forecast'!$B$8:$B$127,0),MATCH(K$7,'PLHIV Forecast'!$C$7:$W$7,0))&lt;&gt;0),
INDEX('PLHIV Forecast'!$C$8:$W$127,MATCH($B34,'PLHIV Forecast'!$B$8:$B$127,0),MATCH(K$7,'PLHIV Forecast'!$C$7:$W$7,0)),
J34+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IF(K$7&lt;=Baseline_Year,
INDEX('Number on ART'!$H$10:$AB$249,MATCH($B34&amp;"Adults",'Number on ART'!$F$10:$F$249,0),MATCH(K$7,'Number on ART'!$H$9:$AB$9,0)),
IF(AND(J34+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Forecast'!$B$8:$B$127,0),MATCH(K$7,'PLHIV Forecast'!$C$7:$W$7,0)),
INDEX('PLHIV Forecast'!$C$8:$W$127,MATCH($B34,'PLHIV Forecast'!$B$8:$B$127,0),MATCH(K$7,'PLHIV Forecast'!$C$7:$W$7,0))&lt;&gt;0),
INDEX('PLHIV Forecast'!$C$8:$W$127,MATCH($B34,'PLHIV Forecast'!$B$8:$B$127,0),MATCH(K$7,'PLHIV Forecast'!$C$7:$W$7,0)),
J34+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23278</v>
      </c>
      <c r="L34" s="84">
        <f>IF(IF(L$7&lt;=Baseline_Year,
INDEX('Number on ART'!$H$10:$AB$249,MATCH($B34&amp;"Adults",'Number on ART'!$F$10:$F$249,0),MATCH(L$7,'Number on ART'!$H$9:$AB$9,0)),
IF(AND(K34+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Forecast'!$B$8:$B$127,0),MATCH(L$7,'PLHIV Forecast'!$C$7:$W$7,0)),
INDEX('PLHIV Forecast'!$C$8:$W$127,MATCH($B34,'PLHIV Forecast'!$B$8:$B$127,0),MATCH(L$7,'PLHIV Forecast'!$C$7:$W$7,0))&lt;&gt;0),
INDEX('PLHIV Forecast'!$C$8:$W$127,MATCH($B34,'PLHIV Forecast'!$B$8:$B$127,0),MATCH(L$7,'PLHIV Forecast'!$C$7:$W$7,0)),
K34+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IF(L$7&lt;=Baseline_Year,
INDEX('Number on ART'!$H$10:$AB$249,MATCH($B34&amp;"Adults",'Number on ART'!$F$10:$F$249,0),MATCH(L$7,'Number on ART'!$H$9:$AB$9,0)),
IF(AND(K34+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Forecast'!$B$8:$B$127,0),MATCH(L$7,'PLHIV Forecast'!$C$7:$W$7,0)),
INDEX('PLHIV Forecast'!$C$8:$W$127,MATCH($B34,'PLHIV Forecast'!$B$8:$B$127,0),MATCH(L$7,'PLHIV Forecast'!$C$7:$W$7,0))&lt;&gt;0),
INDEX('PLHIV Forecast'!$C$8:$W$127,MATCH($B34,'PLHIV Forecast'!$B$8:$B$127,0),MATCH(L$7,'PLHIV Forecast'!$C$7:$W$7,0)),
K34+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24624</v>
      </c>
      <c r="M34" s="84">
        <f>IF(IF(M$7&lt;=Baseline_Year,
INDEX('Number on ART'!$H$10:$AB$249,MATCH($B34&amp;"Adults",'Number on ART'!$F$10:$F$249,0),MATCH(M$7,'Number on ART'!$H$9:$AB$9,0)),
IF(AND(L34+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Forecast'!$B$8:$B$127,0),MATCH(M$7,'PLHIV Forecast'!$C$7:$W$7,0)),
INDEX('PLHIV Forecast'!$C$8:$W$127,MATCH($B34,'PLHIV Forecast'!$B$8:$B$127,0),MATCH(M$7,'PLHIV Forecast'!$C$7:$W$7,0))&lt;&gt;0),
INDEX('PLHIV Forecast'!$C$8:$W$127,MATCH($B34,'PLHIV Forecast'!$B$8:$B$127,0),MATCH(M$7,'PLHIV Forecast'!$C$7:$W$7,0)),
L34+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IF(M$7&lt;=Baseline_Year,
INDEX('Number on ART'!$H$10:$AB$249,MATCH($B34&amp;"Adults",'Number on ART'!$F$10:$F$249,0),MATCH(M$7,'Number on ART'!$H$9:$AB$9,0)),
IF(AND(L34+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Forecast'!$B$8:$B$127,0),MATCH(M$7,'PLHIV Forecast'!$C$7:$W$7,0)),
INDEX('PLHIV Forecast'!$C$8:$W$127,MATCH($B34,'PLHIV Forecast'!$B$8:$B$127,0),MATCH(M$7,'PLHIV Forecast'!$C$7:$W$7,0))&lt;&gt;0),
INDEX('PLHIV Forecast'!$C$8:$W$127,MATCH($B34,'PLHIV Forecast'!$B$8:$B$127,0),MATCH(M$7,'PLHIV Forecast'!$C$7:$W$7,0)),
L34+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25991</v>
      </c>
      <c r="N34" s="84">
        <f>IF(IF(N$7&lt;=Baseline_Year,
INDEX('Number on ART'!$H$10:$AB$249,MATCH($B34&amp;"Adults",'Number on ART'!$F$10:$F$249,0),MATCH(N$7,'Number on ART'!$H$9:$AB$9,0)),
IF(AND(M34+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Forecast'!$B$8:$B$127,0),MATCH(N$7,'PLHIV Forecast'!$C$7:$W$7,0)),
INDEX('PLHIV Forecast'!$C$8:$W$127,MATCH($B34,'PLHIV Forecast'!$B$8:$B$127,0),MATCH(N$7,'PLHIV Forecast'!$C$7:$W$7,0))&lt;&gt;0),
INDEX('PLHIV Forecast'!$C$8:$W$127,MATCH($B34,'PLHIV Forecast'!$B$8:$B$127,0),MATCH(N$7,'PLHIV Forecast'!$C$7:$W$7,0)),
M34+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IF(N$7&lt;=Baseline_Year,
INDEX('Number on ART'!$H$10:$AB$249,MATCH($B34&amp;"Adults",'Number on ART'!$F$10:$F$249,0),MATCH(N$7,'Number on ART'!$H$9:$AB$9,0)),
IF(AND(M34+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Forecast'!$B$8:$B$127,0),MATCH(N$7,'PLHIV Forecast'!$C$7:$W$7,0)),
INDEX('PLHIV Forecast'!$C$8:$W$127,MATCH($B34,'PLHIV Forecast'!$B$8:$B$127,0),MATCH(N$7,'PLHIV Forecast'!$C$7:$W$7,0))&lt;&gt;0),
INDEX('PLHIV Forecast'!$C$8:$W$127,MATCH($B34,'PLHIV Forecast'!$B$8:$B$127,0),MATCH(N$7,'PLHIV Forecast'!$C$7:$W$7,0)),
M34+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28055</v>
      </c>
      <c r="O34" s="84">
        <f>IF(IF(O$7&lt;=Baseline_Year,
INDEX('Number on ART'!$H$10:$AB$249,MATCH($B34&amp;"Adults",'Number on ART'!$F$10:$F$249,0),MATCH(O$7,'Number on ART'!$H$9:$AB$9,0)),
IF(AND(N34+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Forecast'!$B$8:$B$127,0),MATCH(O$7,'PLHIV Forecast'!$C$7:$W$7,0)),
INDEX('PLHIV Forecast'!$C$8:$W$127,MATCH($B34,'PLHIV Forecast'!$B$8:$B$127,0),MATCH(O$7,'PLHIV Forecast'!$C$7:$W$7,0))&lt;&gt;0),
INDEX('PLHIV Forecast'!$C$8:$W$127,MATCH($B34,'PLHIV Forecast'!$B$8:$B$127,0),MATCH(O$7,'PLHIV Forecast'!$C$7:$W$7,0)),
N34+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IF(O$7&lt;=Baseline_Year,
INDEX('Number on ART'!$H$10:$AB$249,MATCH($B34&amp;"Adults",'Number on ART'!$F$10:$F$249,0),MATCH(O$7,'Number on ART'!$H$9:$AB$9,0)),
IF(AND(N34+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Forecast'!$B$8:$B$127,0),MATCH(O$7,'PLHIV Forecast'!$C$7:$W$7,0)),
INDEX('PLHIV Forecast'!$C$8:$W$127,MATCH($B34,'PLHIV Forecast'!$B$8:$B$127,0),MATCH(O$7,'PLHIV Forecast'!$C$7:$W$7,0))&lt;&gt;0),
INDEX('PLHIV Forecast'!$C$8:$W$127,MATCH($B34,'PLHIV Forecast'!$B$8:$B$127,0),MATCH(O$7,'PLHIV Forecast'!$C$7:$W$7,0)),
N34+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32465</v>
      </c>
      <c r="P34" s="84">
        <f>IF(IF(P$7&lt;=Baseline_Year,
INDEX('Number on ART'!$H$10:$AB$249,MATCH($B34&amp;"Adults",'Number on ART'!$F$10:$F$249,0),MATCH(P$7,'Number on ART'!$H$9:$AB$9,0)),
IF(AND(O34+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Forecast'!$B$8:$B$127,0),MATCH(P$7,'PLHIV Forecast'!$C$7:$W$7,0)),
INDEX('PLHIV Forecast'!$C$8:$W$127,MATCH($B34,'PLHIV Forecast'!$B$8:$B$127,0),MATCH(P$7,'PLHIV Forecast'!$C$7:$W$7,0))&lt;&gt;0),
INDEX('PLHIV Forecast'!$C$8:$W$127,MATCH($B34,'PLHIV Forecast'!$B$8:$B$127,0),MATCH(P$7,'PLHIV Forecast'!$C$7:$W$7,0)),
O34+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IF(P$7&lt;=Baseline_Year,
INDEX('Number on ART'!$H$10:$AB$249,MATCH($B34&amp;"Adults",'Number on ART'!$F$10:$F$249,0),MATCH(P$7,'Number on ART'!$H$9:$AB$9,0)),
IF(AND(O34+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Forecast'!$B$8:$B$127,0),MATCH(P$7,'PLHIV Forecast'!$C$7:$W$7,0)),
INDEX('PLHIV Forecast'!$C$8:$W$127,MATCH($B34,'PLHIV Forecast'!$B$8:$B$127,0),MATCH(P$7,'PLHIV Forecast'!$C$7:$W$7,0))&lt;&gt;0),
INDEX('PLHIV Forecast'!$C$8:$W$127,MATCH($B34,'PLHIV Forecast'!$B$8:$B$127,0),MATCH(P$7,'PLHIV Forecast'!$C$7:$W$7,0)),
O34+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35078.666666666664</v>
      </c>
      <c r="Q34" s="84">
        <f>IF(IF(Q$7&lt;=Baseline_Year,
INDEX('Number on ART'!$H$10:$AB$249,MATCH($B34&amp;"Adults",'Number on ART'!$F$10:$F$249,0),MATCH(Q$7,'Number on ART'!$H$9:$AB$9,0)),
IF(AND(P34+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Forecast'!$B$8:$B$127,0),MATCH(Q$7,'PLHIV Forecast'!$C$7:$W$7,0)),
INDEX('PLHIV Forecast'!$C$8:$W$127,MATCH($B34,'PLHIV Forecast'!$B$8:$B$127,0),MATCH(Q$7,'PLHIV Forecast'!$C$7:$W$7,0))&lt;&gt;0),
INDEX('PLHIV Forecast'!$C$8:$W$127,MATCH($B34,'PLHIV Forecast'!$B$8:$B$127,0),MATCH(Q$7,'PLHIV Forecast'!$C$7:$W$7,0)),
P34+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IF(Q$7&lt;=Baseline_Year,
INDEX('Number on ART'!$H$10:$AB$249,MATCH($B34&amp;"Adults",'Number on ART'!$F$10:$F$249,0),MATCH(Q$7,'Number on ART'!$H$9:$AB$9,0)),
IF(AND(P34+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Forecast'!$B$8:$B$127,0),MATCH(Q$7,'PLHIV Forecast'!$C$7:$W$7,0)),
INDEX('PLHIV Forecast'!$C$8:$W$127,MATCH($B34,'PLHIV Forecast'!$B$8:$B$127,0),MATCH(Q$7,'PLHIV Forecast'!$C$7:$W$7,0))&lt;&gt;0),
INDEX('PLHIV Forecast'!$C$8:$W$127,MATCH($B34,'PLHIV Forecast'!$B$8:$B$127,0),MATCH(Q$7,'PLHIV Forecast'!$C$7:$W$7,0)),
P34+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37692.333333333328</v>
      </c>
      <c r="R34" s="84">
        <f>IF(IF(R$7&lt;=Baseline_Year,
INDEX('Number on ART'!$H$10:$AB$249,MATCH($B34&amp;"Adults",'Number on ART'!$F$10:$F$249,0),MATCH(R$7,'Number on ART'!$H$9:$AB$9,0)),
IF(AND(Q34+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Forecast'!$B$8:$B$127,0),MATCH(R$7,'PLHIV Forecast'!$C$7:$W$7,0)),
INDEX('PLHIV Forecast'!$C$8:$W$127,MATCH($B34,'PLHIV Forecast'!$B$8:$B$127,0),MATCH(R$7,'PLHIV Forecast'!$C$7:$W$7,0))&lt;&gt;0),
INDEX('PLHIV Forecast'!$C$8:$W$127,MATCH($B34,'PLHIV Forecast'!$B$8:$B$127,0),MATCH(R$7,'PLHIV Forecast'!$C$7:$W$7,0)),
Q34+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IF(R$7&lt;=Baseline_Year,
INDEX('Number on ART'!$H$10:$AB$249,MATCH($B34&amp;"Adults",'Number on ART'!$F$10:$F$249,0),MATCH(R$7,'Number on ART'!$H$9:$AB$9,0)),
IF(AND(Q34+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Forecast'!$B$8:$B$127,0),MATCH(R$7,'PLHIV Forecast'!$C$7:$W$7,0)),
INDEX('PLHIV Forecast'!$C$8:$W$127,MATCH($B34,'PLHIV Forecast'!$B$8:$B$127,0),MATCH(R$7,'PLHIV Forecast'!$C$7:$W$7,0))&lt;&gt;0),
INDEX('PLHIV Forecast'!$C$8:$W$127,MATCH($B34,'PLHIV Forecast'!$B$8:$B$127,0),MATCH(R$7,'PLHIV Forecast'!$C$7:$W$7,0)),
Q34+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40305.999999999993</v>
      </c>
      <c r="S34" s="84">
        <f>IF(IF(S$7&lt;=Baseline_Year,
INDEX('Number on ART'!$H$10:$AB$249,MATCH($B34&amp;"Adults",'Number on ART'!$F$10:$F$249,0),MATCH(S$7,'Number on ART'!$H$9:$AB$9,0)),
IF(AND(R34+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Forecast'!$B$8:$B$127,0),MATCH(S$7,'PLHIV Forecast'!$C$7:$W$7,0)),
INDEX('PLHIV Forecast'!$C$8:$W$127,MATCH($B34,'PLHIV Forecast'!$B$8:$B$127,0),MATCH(S$7,'PLHIV Forecast'!$C$7:$W$7,0))&lt;&gt;0),
INDEX('PLHIV Forecast'!$C$8:$W$127,MATCH($B34,'PLHIV Forecast'!$B$8:$B$127,0),MATCH(S$7,'PLHIV Forecast'!$C$7:$W$7,0)),
R34+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IF(S$7&lt;=Baseline_Year,
INDEX('Number on ART'!$H$10:$AB$249,MATCH($B34&amp;"Adults",'Number on ART'!$F$10:$F$249,0),MATCH(S$7,'Number on ART'!$H$9:$AB$9,0)),
IF(AND(R34+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Forecast'!$B$8:$B$127,0),MATCH(S$7,'PLHIV Forecast'!$C$7:$W$7,0)),
INDEX('PLHIV Forecast'!$C$8:$W$127,MATCH($B34,'PLHIV Forecast'!$B$8:$B$127,0),MATCH(S$7,'PLHIV Forecast'!$C$7:$W$7,0))&lt;&gt;0),
INDEX('PLHIV Forecast'!$C$8:$W$127,MATCH($B34,'PLHIV Forecast'!$B$8:$B$127,0),MATCH(S$7,'PLHIV Forecast'!$C$7:$W$7,0)),
R34+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42919.666666666657</v>
      </c>
      <c r="T34" s="84">
        <f>IF(IF(T$7&lt;=Baseline_Year,
INDEX('Number on ART'!$H$10:$AB$249,MATCH($B34&amp;"Adults",'Number on ART'!$F$10:$F$249,0),MATCH(T$7,'Number on ART'!$H$9:$AB$9,0)),
IF(AND(S34+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Forecast'!$B$8:$B$127,0),MATCH(T$7,'PLHIV Forecast'!$C$7:$W$7,0)),
INDEX('PLHIV Forecast'!$C$8:$W$127,MATCH($B34,'PLHIV Forecast'!$B$8:$B$127,0),MATCH(T$7,'PLHIV Forecast'!$C$7:$W$7,0))&lt;&gt;0),
INDEX('PLHIV Forecast'!$C$8:$W$127,MATCH($B34,'PLHIV Forecast'!$B$8:$B$127,0),MATCH(T$7,'PLHIV Forecast'!$C$7:$W$7,0)),
S34+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IF(T$7&lt;=Baseline_Year,
INDEX('Number on ART'!$H$10:$AB$249,MATCH($B34&amp;"Adults",'Number on ART'!$F$10:$F$249,0),MATCH(T$7,'Number on ART'!$H$9:$AB$9,0)),
IF(AND(S34+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Forecast'!$B$8:$B$127,0),MATCH(T$7,'PLHIV Forecast'!$C$7:$W$7,0)),
INDEX('PLHIV Forecast'!$C$8:$W$127,MATCH($B34,'PLHIV Forecast'!$B$8:$B$127,0),MATCH(T$7,'PLHIV Forecast'!$C$7:$W$7,0))&lt;&gt;0),
INDEX('PLHIV Forecast'!$C$8:$W$127,MATCH($B34,'PLHIV Forecast'!$B$8:$B$127,0),MATCH(T$7,'PLHIV Forecast'!$C$7:$W$7,0)),
S34+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45533.333333333321</v>
      </c>
      <c r="U34" s="84">
        <f>IF(IF(U$7&lt;=Baseline_Year,
INDEX('Number on ART'!$H$10:$AB$249,MATCH($B34&amp;"Adults",'Number on ART'!$F$10:$F$249,0),MATCH(U$7,'Number on ART'!$H$9:$AB$9,0)),
IF(AND(T34+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Forecast'!$B$8:$B$127,0),MATCH(U$7,'PLHIV Forecast'!$C$7:$W$7,0)),
INDEX('PLHIV Forecast'!$C$8:$W$127,MATCH($B34,'PLHIV Forecast'!$B$8:$B$127,0),MATCH(U$7,'PLHIV Forecast'!$C$7:$W$7,0))&lt;&gt;0),
INDEX('PLHIV Forecast'!$C$8:$W$127,MATCH($B34,'PLHIV Forecast'!$B$8:$B$127,0),MATCH(U$7,'PLHIV Forecast'!$C$7:$W$7,0)),
T34+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IF(U$7&lt;=Baseline_Year,
INDEX('Number on ART'!$H$10:$AB$249,MATCH($B34&amp;"Adults",'Number on ART'!$F$10:$F$249,0),MATCH(U$7,'Number on ART'!$H$9:$AB$9,0)),
IF(AND(T34+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Forecast'!$B$8:$B$127,0),MATCH(U$7,'PLHIV Forecast'!$C$7:$W$7,0)),
INDEX('PLHIV Forecast'!$C$8:$W$127,MATCH($B34,'PLHIV Forecast'!$B$8:$B$127,0),MATCH(U$7,'PLHIV Forecast'!$C$7:$W$7,0))&lt;&gt;0),
INDEX('PLHIV Forecast'!$C$8:$W$127,MATCH($B34,'PLHIV Forecast'!$B$8:$B$127,0),MATCH(U$7,'PLHIV Forecast'!$C$7:$W$7,0)),
T34+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48146.999999999985</v>
      </c>
      <c r="V34" s="84">
        <f>IF(IF(V$7&lt;=Baseline_Year,
INDEX('Number on ART'!$H$10:$AB$249,MATCH($B34&amp;"Adults",'Number on ART'!$F$10:$F$249,0),MATCH(V$7,'Number on ART'!$H$9:$AB$9,0)),
IF(AND(U34+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Forecast'!$B$8:$B$127,0),MATCH(V$7,'PLHIV Forecast'!$C$7:$W$7,0)),
INDEX('PLHIV Forecast'!$C$8:$W$127,MATCH($B34,'PLHIV Forecast'!$B$8:$B$127,0),MATCH(V$7,'PLHIV Forecast'!$C$7:$W$7,0))&lt;&gt;0),
INDEX('PLHIV Forecast'!$C$8:$W$127,MATCH($B34,'PLHIV Forecast'!$B$8:$B$127,0),MATCH(V$7,'PLHIV Forecast'!$C$7:$W$7,0)),
U34+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IF(V$7&lt;=Baseline_Year,
INDEX('Number on ART'!$H$10:$AB$249,MATCH($B34&amp;"Adults",'Number on ART'!$F$10:$F$249,0),MATCH(V$7,'Number on ART'!$H$9:$AB$9,0)),
IF(AND(U34+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Forecast'!$B$8:$B$127,0),MATCH(V$7,'PLHIV Forecast'!$C$7:$W$7,0)),
INDEX('PLHIV Forecast'!$C$8:$W$127,MATCH($B34,'PLHIV Forecast'!$B$8:$B$127,0),MATCH(V$7,'PLHIV Forecast'!$C$7:$W$7,0))&lt;&gt;0),
INDEX('PLHIV Forecast'!$C$8:$W$127,MATCH($B34,'PLHIV Forecast'!$B$8:$B$127,0),MATCH(V$7,'PLHIV Forecast'!$C$7:$W$7,0)),
U34+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50760.66666666665</v>
      </c>
      <c r="W34" s="84">
        <f>IF(IF(W$7&lt;=Baseline_Year,
INDEX('Number on ART'!$H$10:$AB$249,MATCH($B34&amp;"Adults",'Number on ART'!$F$10:$F$249,0),MATCH(W$7,'Number on ART'!$H$9:$AB$9,0)),
IF(AND(V34+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Forecast'!$B$8:$B$127,0),MATCH(W$7,'PLHIV Forecast'!$C$7:$W$7,0)),
INDEX('PLHIV Forecast'!$C$8:$W$127,MATCH($B34,'PLHIV Forecast'!$B$8:$B$127,0),MATCH(W$7,'PLHIV Forecast'!$C$7:$W$7,0))&lt;&gt;0),
INDEX('PLHIV Forecast'!$C$8:$W$127,MATCH($B34,'PLHIV Forecast'!$B$8:$B$127,0),MATCH(W$7,'PLHIV Forecast'!$C$7:$W$7,0)),
V34+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)))&lt;0,
0,
IF(W$7&lt;=Baseline_Year,
INDEX('Number on ART'!$H$10:$AB$249,MATCH($B34&amp;"Adults",'Number on ART'!$F$10:$F$249,0),MATCH(W$7,'Number on ART'!$H$9:$AB$9,0)),
IF(AND(V34+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)&gt;INDEX('PLHIV Forecast'!$C$8:$W$127,MATCH($B34,'PLHIV Forecast'!$B$8:$B$127,0),MATCH(W$7,'PLHIV Forecast'!$C$7:$W$7,0)),
INDEX('PLHIV Forecast'!$C$8:$W$127,MATCH($B34,'PLHIV Forecast'!$B$8:$B$127,0),MATCH(W$7,'PLHIV Forecast'!$C$7:$W$7,0))&lt;&gt;0),
INDEX('PLHIV Forecast'!$C$8:$W$127,MATCH($B34,'PLHIV Forecast'!$B$8:$B$127,0),MATCH(W$7,'PLHIV Forecast'!$C$7:$W$7,0)),
V34+
AVERAGE((INDEX($C$8:$W$127,MATCH($B34,$B$8:$B$127),MATCH(Baseline_Year,$C$7:$W$7,))-INDEX($C$8:$W$127,MATCH($B34,$B$8:$B$127),MATCH(Baseline_Year-1,$C$7:$W$7,))),
(INDEX($C$8:$W$127,MATCH($B34,$B$8:$B$127),MATCH(Baseline_Year-1,$C$7:$W$7,))-INDEX($C$8:$W$127,MATCH($B34,$B$8:$B$127),MATCH(Baseline_Year-2,$C$7:$W$7,))),
(INDEX($C$8:$W$127,MATCH($B34,$B$8:$B$127),MATCH(Baseline_Year-2,$C$7:$W$7,))-INDEX($C$8:$W$127,MATCH($B34,$B$8:$B$127),MATCH(Baseline_Year-3,$C$7:$W$7,)))
))))</f>
        <v>53374.333333333314</v>
      </c>
      <c r="X34" s="9" t="str">
        <f>IF(SUM(C34:W34)&lt;&gt;0,
IF(P34='PLHIV Forecast'!P34,"# adults on ART capped by total PLHIV starting 2023",
IF(Q34='PLHIV Forecast'!Q34,"# adults on ART capped by total PLHIV starting 2024",
IF(R34='PLHIV Forecast'!R34,"# adults on ART capped by total PLHIV starting 2025",
IF(S34='PLHIV Forecast'!S34,"# adults on ART capped by total PLHIV starting 2026",
IF(T34='PLHIV Forecast'!T34,"# adults on ART capped by total PLHIV starting 2027",
IF(U34='PLHIV Forecast'!U34,"# adults on ART capped by total PLHIV starting 2028",
IF(V34='PLHIV Forecast'!V34,"# adults on ART capped by total PLHIV starting 2029",
IF(W34='PLHIV Forecast'!W34,"# adults on ART capped by total PLHIV starting 2030",
"")))))))),"")</f>
        <v/>
      </c>
      <c r="Z34" s="8"/>
      <c r="AB34" s="8"/>
    </row>
    <row r="35" spans="2:28" x14ac:dyDescent="0.35">
      <c r="B35" s="18" t="str">
        <f>Countries!B31</f>
        <v>Costa Rica</v>
      </c>
      <c r="C35" s="47">
        <f>IF(C$7&lt;='Algorithms &amp; Assumptions'!$C$3,INDEX('Number on ART'!$H$10:$AB$249,MATCH($B35&amp;"Adults",'Number on ART'!$F$10:$F$249,0),MATCH(C$7,'Number on ART'!$H$9:$AB$9,0)),"Error")</f>
        <v>3283</v>
      </c>
      <c r="D35" s="47">
        <f>IF(D$7&lt;='Algorithms &amp; Assumptions'!$C$3,INDEX('Number on ART'!$H$10:$AB$249,MATCH($B35&amp;"Adults",'Number on ART'!$F$10:$F$249,0),MATCH(D$7,'Number on ART'!$H$9:$AB$9,0)),"Error")</f>
        <v>3629</v>
      </c>
      <c r="E35" s="47">
        <f>IF(E$7&lt;='Algorithms &amp; Assumptions'!$C$3,INDEX('Number on ART'!$H$10:$AB$249,MATCH($B35&amp;"Adults",'Number on ART'!$F$10:$F$249,0),MATCH(E$7,'Number on ART'!$H$9:$AB$9,0)),"Error")</f>
        <v>3892</v>
      </c>
      <c r="F35" s="47">
        <f>IF(F$7&lt;='Algorithms &amp; Assumptions'!$C$3,INDEX('Number on ART'!$H$10:$AB$249,MATCH($B35&amp;"Adults",'Number on ART'!$F$10:$F$249,0),MATCH(F$7,'Number on ART'!$H$9:$AB$9,0)),"Error")</f>
        <v>4250</v>
      </c>
      <c r="G35" s="84">
        <f>IF(IF(G$7&lt;=Baseline_Year,
INDEX('Number on ART'!$H$10:$AB$249,MATCH($B35&amp;"Adults",'Number on ART'!$F$10:$F$249,0),MATCH(G$7,'Number on ART'!$H$9:$AB$9,0)),
IF(AND(F35+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Forecast'!$B$8:$B$127,0),MATCH(G$7,'PLHIV Forecast'!$C$7:$W$7,0)),
INDEX('PLHIV Forecast'!$C$8:$W$127,MATCH($B35,'PLHIV Forecast'!$B$8:$B$127,0),MATCH(G$7,'PLHIV Forecast'!$C$7:$W$7,0))&lt;&gt;0),
INDEX('PLHIV Forecast'!$C$8:$W$127,MATCH($B35,'PLHIV Forecast'!$B$8:$B$127,0),MATCH(G$7,'PLHIV Forecast'!$C$7:$W$7,0)),
F35+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IF(G$7&lt;=Baseline_Year,
INDEX('Number on ART'!$H$10:$AB$249,MATCH($B35&amp;"Adults",'Number on ART'!$F$10:$F$249,0),MATCH(G$7,'Number on ART'!$H$9:$AB$9,0)),
IF(AND(F35+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Forecast'!$B$8:$B$127,0),MATCH(G$7,'PLHIV Forecast'!$C$7:$W$7,0)),
INDEX('PLHIV Forecast'!$C$8:$W$127,MATCH($B35,'PLHIV Forecast'!$B$8:$B$127,0),MATCH(G$7,'PLHIV Forecast'!$C$7:$W$7,0))&lt;&gt;0),
INDEX('PLHIV Forecast'!$C$8:$W$127,MATCH($B35,'PLHIV Forecast'!$B$8:$B$127,0),MATCH(G$7,'PLHIV Forecast'!$C$7:$W$7,0)),
F35+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4609</v>
      </c>
      <c r="H35" s="84">
        <f>IF(IF(H$7&lt;=Baseline_Year,
INDEX('Number on ART'!$H$10:$AB$249,MATCH($B35&amp;"Adults",'Number on ART'!$F$10:$F$249,0),MATCH(H$7,'Number on ART'!$H$9:$AB$9,0)),
IF(AND(G35+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Forecast'!$B$8:$B$127,0),MATCH(H$7,'PLHIV Forecast'!$C$7:$W$7,0)),
INDEX('PLHIV Forecast'!$C$8:$W$127,MATCH($B35,'PLHIV Forecast'!$B$8:$B$127,0),MATCH(H$7,'PLHIV Forecast'!$C$7:$W$7,0))&lt;&gt;0),
INDEX('PLHIV Forecast'!$C$8:$W$127,MATCH($B35,'PLHIV Forecast'!$B$8:$B$127,0),MATCH(H$7,'PLHIV Forecast'!$C$7:$W$7,0)),
G35+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IF(H$7&lt;=Baseline_Year,
INDEX('Number on ART'!$H$10:$AB$249,MATCH($B35&amp;"Adults",'Number on ART'!$F$10:$F$249,0),MATCH(H$7,'Number on ART'!$H$9:$AB$9,0)),
IF(AND(G35+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Forecast'!$B$8:$B$127,0),MATCH(H$7,'PLHIV Forecast'!$C$7:$W$7,0)),
INDEX('PLHIV Forecast'!$C$8:$W$127,MATCH($B35,'PLHIV Forecast'!$B$8:$B$127,0),MATCH(H$7,'PLHIV Forecast'!$C$7:$W$7,0))&lt;&gt;0),
INDEX('PLHIV Forecast'!$C$8:$W$127,MATCH($B35,'PLHIV Forecast'!$B$8:$B$127,0),MATCH(H$7,'PLHIV Forecast'!$C$7:$W$7,0)),
G35+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5558</v>
      </c>
      <c r="I35" s="84">
        <f>IF(IF(I$7&lt;=Baseline_Year,
INDEX('Number on ART'!$H$10:$AB$249,MATCH($B35&amp;"Adults",'Number on ART'!$F$10:$F$249,0),MATCH(I$7,'Number on ART'!$H$9:$AB$9,0)),
IF(AND(H35+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Forecast'!$B$8:$B$127,0),MATCH(I$7,'PLHIV Forecast'!$C$7:$W$7,0)),
INDEX('PLHIV Forecast'!$C$8:$W$127,MATCH($B35,'PLHIV Forecast'!$B$8:$B$127,0),MATCH(I$7,'PLHIV Forecast'!$C$7:$W$7,0))&lt;&gt;0),
INDEX('PLHIV Forecast'!$C$8:$W$127,MATCH($B35,'PLHIV Forecast'!$B$8:$B$127,0),MATCH(I$7,'PLHIV Forecast'!$C$7:$W$7,0)),
H35+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IF(I$7&lt;=Baseline_Year,
INDEX('Number on ART'!$H$10:$AB$249,MATCH($B35&amp;"Adults",'Number on ART'!$F$10:$F$249,0),MATCH(I$7,'Number on ART'!$H$9:$AB$9,0)),
IF(AND(H35+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Forecast'!$B$8:$B$127,0),MATCH(I$7,'PLHIV Forecast'!$C$7:$W$7,0)),
INDEX('PLHIV Forecast'!$C$8:$W$127,MATCH($B35,'PLHIV Forecast'!$B$8:$B$127,0),MATCH(I$7,'PLHIV Forecast'!$C$7:$W$7,0))&lt;&gt;0),
INDEX('PLHIV Forecast'!$C$8:$W$127,MATCH($B35,'PLHIV Forecast'!$B$8:$B$127,0),MATCH(I$7,'PLHIV Forecast'!$C$7:$W$7,0)),
H35+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6116</v>
      </c>
      <c r="J35" s="84">
        <f>IF(IF(J$7&lt;=Baseline_Year,
INDEX('Number on ART'!$H$10:$AB$249,MATCH($B35&amp;"Adults",'Number on ART'!$F$10:$F$249,0),MATCH(J$7,'Number on ART'!$H$9:$AB$9,0)),
IF(AND(I35+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Forecast'!$B$8:$B$127,0),MATCH(J$7,'PLHIV Forecast'!$C$7:$W$7,0)),
INDEX('PLHIV Forecast'!$C$8:$W$127,MATCH($B35,'PLHIV Forecast'!$B$8:$B$127,0),MATCH(J$7,'PLHIV Forecast'!$C$7:$W$7,0))&lt;&gt;0),
INDEX('PLHIV Forecast'!$C$8:$W$127,MATCH($B35,'PLHIV Forecast'!$B$8:$B$127,0),MATCH(J$7,'PLHIV Forecast'!$C$7:$W$7,0)),
I35+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IF(J$7&lt;=Baseline_Year,
INDEX('Number on ART'!$H$10:$AB$249,MATCH($B35&amp;"Adults",'Number on ART'!$F$10:$F$249,0),MATCH(J$7,'Number on ART'!$H$9:$AB$9,0)),
IF(AND(I35+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Forecast'!$B$8:$B$127,0),MATCH(J$7,'PLHIV Forecast'!$C$7:$W$7,0)),
INDEX('PLHIV Forecast'!$C$8:$W$127,MATCH($B35,'PLHIV Forecast'!$B$8:$B$127,0),MATCH(J$7,'PLHIV Forecast'!$C$7:$W$7,0))&lt;&gt;0),
INDEX('PLHIV Forecast'!$C$8:$W$127,MATCH($B35,'PLHIV Forecast'!$B$8:$B$127,0),MATCH(J$7,'PLHIV Forecast'!$C$7:$W$7,0)),
I35+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6892</v>
      </c>
      <c r="K35" s="84">
        <f>IF(IF(K$7&lt;=Baseline_Year,
INDEX('Number on ART'!$H$10:$AB$249,MATCH($B35&amp;"Adults",'Number on ART'!$F$10:$F$249,0),MATCH(K$7,'Number on ART'!$H$9:$AB$9,0)),
IF(AND(J35+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Forecast'!$B$8:$B$127,0),MATCH(K$7,'PLHIV Forecast'!$C$7:$W$7,0)),
INDEX('PLHIV Forecast'!$C$8:$W$127,MATCH($B35,'PLHIV Forecast'!$B$8:$B$127,0),MATCH(K$7,'PLHIV Forecast'!$C$7:$W$7,0))&lt;&gt;0),
INDEX('PLHIV Forecast'!$C$8:$W$127,MATCH($B35,'PLHIV Forecast'!$B$8:$B$127,0),MATCH(K$7,'PLHIV Forecast'!$C$7:$W$7,0)),
J35+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IF(K$7&lt;=Baseline_Year,
INDEX('Number on ART'!$H$10:$AB$249,MATCH($B35&amp;"Adults",'Number on ART'!$F$10:$F$249,0),MATCH(K$7,'Number on ART'!$H$9:$AB$9,0)),
IF(AND(J35+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Forecast'!$B$8:$B$127,0),MATCH(K$7,'PLHIV Forecast'!$C$7:$W$7,0)),
INDEX('PLHIV Forecast'!$C$8:$W$127,MATCH($B35,'PLHIV Forecast'!$B$8:$B$127,0),MATCH(K$7,'PLHIV Forecast'!$C$7:$W$7,0))&lt;&gt;0),
INDEX('PLHIV Forecast'!$C$8:$W$127,MATCH($B35,'PLHIV Forecast'!$B$8:$B$127,0),MATCH(K$7,'PLHIV Forecast'!$C$7:$W$7,0)),
J35+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8029</v>
      </c>
      <c r="L35" s="84">
        <f>IF(IF(L$7&lt;=Baseline_Year,
INDEX('Number on ART'!$H$10:$AB$249,MATCH($B35&amp;"Adults",'Number on ART'!$F$10:$F$249,0),MATCH(L$7,'Number on ART'!$H$9:$AB$9,0)),
IF(AND(K35+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Forecast'!$B$8:$B$127,0),MATCH(L$7,'PLHIV Forecast'!$C$7:$W$7,0)),
INDEX('PLHIV Forecast'!$C$8:$W$127,MATCH($B35,'PLHIV Forecast'!$B$8:$B$127,0),MATCH(L$7,'PLHIV Forecast'!$C$7:$W$7,0))&lt;&gt;0),
INDEX('PLHIV Forecast'!$C$8:$W$127,MATCH($B35,'PLHIV Forecast'!$B$8:$B$127,0),MATCH(L$7,'PLHIV Forecast'!$C$7:$W$7,0)),
K35+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IF(L$7&lt;=Baseline_Year,
INDEX('Number on ART'!$H$10:$AB$249,MATCH($B35&amp;"Adults",'Number on ART'!$F$10:$F$249,0),MATCH(L$7,'Number on ART'!$H$9:$AB$9,0)),
IF(AND(K35+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Forecast'!$B$8:$B$127,0),MATCH(L$7,'PLHIV Forecast'!$C$7:$W$7,0)),
INDEX('PLHIV Forecast'!$C$8:$W$127,MATCH($B35,'PLHIV Forecast'!$B$8:$B$127,0),MATCH(L$7,'PLHIV Forecast'!$C$7:$W$7,0))&lt;&gt;0),
INDEX('PLHIV Forecast'!$C$8:$W$127,MATCH($B35,'PLHIV Forecast'!$B$8:$B$127,0),MATCH(L$7,'PLHIV Forecast'!$C$7:$W$7,0)),
K35+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9019</v>
      </c>
      <c r="M35" s="84">
        <f>IF(IF(M$7&lt;=Baseline_Year,
INDEX('Number on ART'!$H$10:$AB$249,MATCH($B35&amp;"Adults",'Number on ART'!$F$10:$F$249,0),MATCH(M$7,'Number on ART'!$H$9:$AB$9,0)),
IF(AND(L35+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Forecast'!$B$8:$B$127,0),MATCH(M$7,'PLHIV Forecast'!$C$7:$W$7,0)),
INDEX('PLHIV Forecast'!$C$8:$W$127,MATCH($B35,'PLHIV Forecast'!$B$8:$B$127,0),MATCH(M$7,'PLHIV Forecast'!$C$7:$W$7,0))&lt;&gt;0),
INDEX('PLHIV Forecast'!$C$8:$W$127,MATCH($B35,'PLHIV Forecast'!$B$8:$B$127,0),MATCH(M$7,'PLHIV Forecast'!$C$7:$W$7,0)),
L35+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IF(M$7&lt;=Baseline_Year,
INDEX('Number on ART'!$H$10:$AB$249,MATCH($B35&amp;"Adults",'Number on ART'!$F$10:$F$249,0),MATCH(M$7,'Number on ART'!$H$9:$AB$9,0)),
IF(AND(L35+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Forecast'!$B$8:$B$127,0),MATCH(M$7,'PLHIV Forecast'!$C$7:$W$7,0)),
INDEX('PLHIV Forecast'!$C$8:$W$127,MATCH($B35,'PLHIV Forecast'!$B$8:$B$127,0),MATCH(M$7,'PLHIV Forecast'!$C$7:$W$7,0))&lt;&gt;0),
INDEX('PLHIV Forecast'!$C$8:$W$127,MATCH($B35,'PLHIV Forecast'!$B$8:$B$127,0),MATCH(M$7,'PLHIV Forecast'!$C$7:$W$7,0)),
L35+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9182</v>
      </c>
      <c r="N35" s="84">
        <f>IF(IF(N$7&lt;=Baseline_Year,
INDEX('Number on ART'!$H$10:$AB$249,MATCH($B35&amp;"Adults",'Number on ART'!$F$10:$F$249,0),MATCH(N$7,'Number on ART'!$H$9:$AB$9,0)),
IF(AND(M35+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Forecast'!$B$8:$B$127,0),MATCH(N$7,'PLHIV Forecast'!$C$7:$W$7,0)),
INDEX('PLHIV Forecast'!$C$8:$W$127,MATCH($B35,'PLHIV Forecast'!$B$8:$B$127,0),MATCH(N$7,'PLHIV Forecast'!$C$7:$W$7,0))&lt;&gt;0),
INDEX('PLHIV Forecast'!$C$8:$W$127,MATCH($B35,'PLHIV Forecast'!$B$8:$B$127,0),MATCH(N$7,'PLHIV Forecast'!$C$7:$W$7,0)),
M35+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IF(N$7&lt;=Baseline_Year,
INDEX('Number on ART'!$H$10:$AB$249,MATCH($B35&amp;"Adults",'Number on ART'!$F$10:$F$249,0),MATCH(N$7,'Number on ART'!$H$9:$AB$9,0)),
IF(AND(M35+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Forecast'!$B$8:$B$127,0),MATCH(N$7,'PLHIV Forecast'!$C$7:$W$7,0)),
INDEX('PLHIV Forecast'!$C$8:$W$127,MATCH($B35,'PLHIV Forecast'!$B$8:$B$127,0),MATCH(N$7,'PLHIV Forecast'!$C$7:$W$7,0))&lt;&gt;0),
INDEX('PLHIV Forecast'!$C$8:$W$127,MATCH($B35,'PLHIV Forecast'!$B$8:$B$127,0),MATCH(N$7,'PLHIV Forecast'!$C$7:$W$7,0)),
M35+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11051</v>
      </c>
      <c r="O35" s="84">
        <f>IF(IF(O$7&lt;=Baseline_Year,
INDEX('Number on ART'!$H$10:$AB$249,MATCH($B35&amp;"Adults",'Number on ART'!$F$10:$F$249,0),MATCH(O$7,'Number on ART'!$H$9:$AB$9,0)),
IF(AND(N35+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Forecast'!$B$8:$B$127,0),MATCH(O$7,'PLHIV Forecast'!$C$7:$W$7,0)),
INDEX('PLHIV Forecast'!$C$8:$W$127,MATCH($B35,'PLHIV Forecast'!$B$8:$B$127,0),MATCH(O$7,'PLHIV Forecast'!$C$7:$W$7,0))&lt;&gt;0),
INDEX('PLHIV Forecast'!$C$8:$W$127,MATCH($B35,'PLHIV Forecast'!$B$8:$B$127,0),MATCH(O$7,'PLHIV Forecast'!$C$7:$W$7,0)),
N35+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IF(O$7&lt;=Baseline_Year,
INDEX('Number on ART'!$H$10:$AB$249,MATCH($B35&amp;"Adults",'Number on ART'!$F$10:$F$249,0),MATCH(O$7,'Number on ART'!$H$9:$AB$9,0)),
IF(AND(N35+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Forecast'!$B$8:$B$127,0),MATCH(O$7,'PLHIV Forecast'!$C$7:$W$7,0)),
INDEX('PLHIV Forecast'!$C$8:$W$127,MATCH($B35,'PLHIV Forecast'!$B$8:$B$127,0),MATCH(O$7,'PLHIV Forecast'!$C$7:$W$7,0))&lt;&gt;0),
INDEX('PLHIV Forecast'!$C$8:$W$127,MATCH($B35,'PLHIV Forecast'!$B$8:$B$127,0),MATCH(O$7,'PLHIV Forecast'!$C$7:$W$7,0)),
N35+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P35" s="84">
        <f>IF(IF(P$7&lt;=Baseline_Year,
INDEX('Number on ART'!$H$10:$AB$249,MATCH($B35&amp;"Adults",'Number on ART'!$F$10:$F$249,0),MATCH(P$7,'Number on ART'!$H$9:$AB$9,0)),
IF(AND(O35+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Forecast'!$B$8:$B$127,0),MATCH(P$7,'PLHIV Forecast'!$C$7:$W$7,0)),
INDEX('PLHIV Forecast'!$C$8:$W$127,MATCH($B35,'PLHIV Forecast'!$B$8:$B$127,0),MATCH(P$7,'PLHIV Forecast'!$C$7:$W$7,0))&lt;&gt;0),
INDEX('PLHIV Forecast'!$C$8:$W$127,MATCH($B35,'PLHIV Forecast'!$B$8:$B$127,0),MATCH(P$7,'PLHIV Forecast'!$C$7:$W$7,0)),
O35+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IF(P$7&lt;=Baseline_Year,
INDEX('Number on ART'!$H$10:$AB$249,MATCH($B35&amp;"Adults",'Number on ART'!$F$10:$F$249,0),MATCH(P$7,'Number on ART'!$H$9:$AB$9,0)),
IF(AND(O35+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Forecast'!$B$8:$B$127,0),MATCH(P$7,'PLHIV Forecast'!$C$7:$W$7,0)),
INDEX('PLHIV Forecast'!$C$8:$W$127,MATCH($B35,'PLHIV Forecast'!$B$8:$B$127,0),MATCH(P$7,'PLHIV Forecast'!$C$7:$W$7,0))&lt;&gt;0),
INDEX('PLHIV Forecast'!$C$8:$W$127,MATCH($B35,'PLHIV Forecast'!$B$8:$B$127,0),MATCH(P$7,'PLHIV Forecast'!$C$7:$W$7,0)),
O35+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Q35" s="84">
        <f>IF(IF(Q$7&lt;=Baseline_Year,
INDEX('Number on ART'!$H$10:$AB$249,MATCH($B35&amp;"Adults",'Number on ART'!$F$10:$F$249,0),MATCH(Q$7,'Number on ART'!$H$9:$AB$9,0)),
IF(AND(P35+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Forecast'!$B$8:$B$127,0),MATCH(Q$7,'PLHIV Forecast'!$C$7:$W$7,0)),
INDEX('PLHIV Forecast'!$C$8:$W$127,MATCH($B35,'PLHIV Forecast'!$B$8:$B$127,0),MATCH(Q$7,'PLHIV Forecast'!$C$7:$W$7,0))&lt;&gt;0),
INDEX('PLHIV Forecast'!$C$8:$W$127,MATCH($B35,'PLHIV Forecast'!$B$8:$B$127,0),MATCH(Q$7,'PLHIV Forecast'!$C$7:$W$7,0)),
P35+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IF(Q$7&lt;=Baseline_Year,
INDEX('Number on ART'!$H$10:$AB$249,MATCH($B35&amp;"Adults",'Number on ART'!$F$10:$F$249,0),MATCH(Q$7,'Number on ART'!$H$9:$AB$9,0)),
IF(AND(P35+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Forecast'!$B$8:$B$127,0),MATCH(Q$7,'PLHIV Forecast'!$C$7:$W$7,0)),
INDEX('PLHIV Forecast'!$C$8:$W$127,MATCH($B35,'PLHIV Forecast'!$B$8:$B$127,0),MATCH(Q$7,'PLHIV Forecast'!$C$7:$W$7,0))&lt;&gt;0),
INDEX('PLHIV Forecast'!$C$8:$W$127,MATCH($B35,'PLHIV Forecast'!$B$8:$B$127,0),MATCH(Q$7,'PLHIV Forecast'!$C$7:$W$7,0)),
P35+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R35" s="84">
        <f>IF(IF(R$7&lt;=Baseline_Year,
INDEX('Number on ART'!$H$10:$AB$249,MATCH($B35&amp;"Adults",'Number on ART'!$F$10:$F$249,0),MATCH(R$7,'Number on ART'!$H$9:$AB$9,0)),
IF(AND(Q35+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Forecast'!$B$8:$B$127,0),MATCH(R$7,'PLHIV Forecast'!$C$7:$W$7,0)),
INDEX('PLHIV Forecast'!$C$8:$W$127,MATCH($B35,'PLHIV Forecast'!$B$8:$B$127,0),MATCH(R$7,'PLHIV Forecast'!$C$7:$W$7,0))&lt;&gt;0),
INDEX('PLHIV Forecast'!$C$8:$W$127,MATCH($B35,'PLHIV Forecast'!$B$8:$B$127,0),MATCH(R$7,'PLHIV Forecast'!$C$7:$W$7,0)),
Q35+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IF(R$7&lt;=Baseline_Year,
INDEX('Number on ART'!$H$10:$AB$249,MATCH($B35&amp;"Adults",'Number on ART'!$F$10:$F$249,0),MATCH(R$7,'Number on ART'!$H$9:$AB$9,0)),
IF(AND(Q35+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Forecast'!$B$8:$B$127,0),MATCH(R$7,'PLHIV Forecast'!$C$7:$W$7,0)),
INDEX('PLHIV Forecast'!$C$8:$W$127,MATCH($B35,'PLHIV Forecast'!$B$8:$B$127,0),MATCH(R$7,'PLHIV Forecast'!$C$7:$W$7,0))&lt;&gt;0),
INDEX('PLHIV Forecast'!$C$8:$W$127,MATCH($B35,'PLHIV Forecast'!$B$8:$B$127,0),MATCH(R$7,'PLHIV Forecast'!$C$7:$W$7,0)),
Q35+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S35" s="84">
        <f>IF(IF(S$7&lt;=Baseline_Year,
INDEX('Number on ART'!$H$10:$AB$249,MATCH($B35&amp;"Adults",'Number on ART'!$F$10:$F$249,0),MATCH(S$7,'Number on ART'!$H$9:$AB$9,0)),
IF(AND(R35+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Forecast'!$B$8:$B$127,0),MATCH(S$7,'PLHIV Forecast'!$C$7:$W$7,0)),
INDEX('PLHIV Forecast'!$C$8:$W$127,MATCH($B35,'PLHIV Forecast'!$B$8:$B$127,0),MATCH(S$7,'PLHIV Forecast'!$C$7:$W$7,0))&lt;&gt;0),
INDEX('PLHIV Forecast'!$C$8:$W$127,MATCH($B35,'PLHIV Forecast'!$B$8:$B$127,0),MATCH(S$7,'PLHIV Forecast'!$C$7:$W$7,0)),
R35+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IF(S$7&lt;=Baseline_Year,
INDEX('Number on ART'!$H$10:$AB$249,MATCH($B35&amp;"Adults",'Number on ART'!$F$10:$F$249,0),MATCH(S$7,'Number on ART'!$H$9:$AB$9,0)),
IF(AND(R35+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Forecast'!$B$8:$B$127,0),MATCH(S$7,'PLHIV Forecast'!$C$7:$W$7,0)),
INDEX('PLHIV Forecast'!$C$8:$W$127,MATCH($B35,'PLHIV Forecast'!$B$8:$B$127,0),MATCH(S$7,'PLHIV Forecast'!$C$7:$W$7,0))&lt;&gt;0),
INDEX('PLHIV Forecast'!$C$8:$W$127,MATCH($B35,'PLHIV Forecast'!$B$8:$B$127,0),MATCH(S$7,'PLHIV Forecast'!$C$7:$W$7,0)),
R35+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T35" s="84">
        <f>IF(IF(T$7&lt;=Baseline_Year,
INDEX('Number on ART'!$H$10:$AB$249,MATCH($B35&amp;"Adults",'Number on ART'!$F$10:$F$249,0),MATCH(T$7,'Number on ART'!$H$9:$AB$9,0)),
IF(AND(S35+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Forecast'!$B$8:$B$127,0),MATCH(T$7,'PLHIV Forecast'!$C$7:$W$7,0)),
INDEX('PLHIV Forecast'!$C$8:$W$127,MATCH($B35,'PLHIV Forecast'!$B$8:$B$127,0),MATCH(T$7,'PLHIV Forecast'!$C$7:$W$7,0))&lt;&gt;0),
INDEX('PLHIV Forecast'!$C$8:$W$127,MATCH($B35,'PLHIV Forecast'!$B$8:$B$127,0),MATCH(T$7,'PLHIV Forecast'!$C$7:$W$7,0)),
S35+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IF(T$7&lt;=Baseline_Year,
INDEX('Number on ART'!$H$10:$AB$249,MATCH($B35&amp;"Adults",'Number on ART'!$F$10:$F$249,0),MATCH(T$7,'Number on ART'!$H$9:$AB$9,0)),
IF(AND(S35+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Forecast'!$B$8:$B$127,0),MATCH(T$7,'PLHIV Forecast'!$C$7:$W$7,0)),
INDEX('PLHIV Forecast'!$C$8:$W$127,MATCH($B35,'PLHIV Forecast'!$B$8:$B$127,0),MATCH(T$7,'PLHIV Forecast'!$C$7:$W$7,0))&lt;&gt;0),
INDEX('PLHIV Forecast'!$C$8:$W$127,MATCH($B35,'PLHIV Forecast'!$B$8:$B$127,0),MATCH(T$7,'PLHIV Forecast'!$C$7:$W$7,0)),
S35+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U35" s="84">
        <f>IF(IF(U$7&lt;=Baseline_Year,
INDEX('Number on ART'!$H$10:$AB$249,MATCH($B35&amp;"Adults",'Number on ART'!$F$10:$F$249,0),MATCH(U$7,'Number on ART'!$H$9:$AB$9,0)),
IF(AND(T35+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Forecast'!$B$8:$B$127,0),MATCH(U$7,'PLHIV Forecast'!$C$7:$W$7,0)),
INDEX('PLHIV Forecast'!$C$8:$W$127,MATCH($B35,'PLHIV Forecast'!$B$8:$B$127,0),MATCH(U$7,'PLHIV Forecast'!$C$7:$W$7,0))&lt;&gt;0),
INDEX('PLHIV Forecast'!$C$8:$W$127,MATCH($B35,'PLHIV Forecast'!$B$8:$B$127,0),MATCH(U$7,'PLHIV Forecast'!$C$7:$W$7,0)),
T35+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IF(U$7&lt;=Baseline_Year,
INDEX('Number on ART'!$H$10:$AB$249,MATCH($B35&amp;"Adults",'Number on ART'!$F$10:$F$249,0),MATCH(U$7,'Number on ART'!$H$9:$AB$9,0)),
IF(AND(T35+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Forecast'!$B$8:$B$127,0),MATCH(U$7,'PLHIV Forecast'!$C$7:$W$7,0)),
INDEX('PLHIV Forecast'!$C$8:$W$127,MATCH($B35,'PLHIV Forecast'!$B$8:$B$127,0),MATCH(U$7,'PLHIV Forecast'!$C$7:$W$7,0))&lt;&gt;0),
INDEX('PLHIV Forecast'!$C$8:$W$127,MATCH($B35,'PLHIV Forecast'!$B$8:$B$127,0),MATCH(U$7,'PLHIV Forecast'!$C$7:$W$7,0)),
T35+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V35" s="84">
        <f>IF(IF(V$7&lt;=Baseline_Year,
INDEX('Number on ART'!$H$10:$AB$249,MATCH($B35&amp;"Adults",'Number on ART'!$F$10:$F$249,0),MATCH(V$7,'Number on ART'!$H$9:$AB$9,0)),
IF(AND(U35+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Forecast'!$B$8:$B$127,0),MATCH(V$7,'PLHIV Forecast'!$C$7:$W$7,0)),
INDEX('PLHIV Forecast'!$C$8:$W$127,MATCH($B35,'PLHIV Forecast'!$B$8:$B$127,0),MATCH(V$7,'PLHIV Forecast'!$C$7:$W$7,0))&lt;&gt;0),
INDEX('PLHIV Forecast'!$C$8:$W$127,MATCH($B35,'PLHIV Forecast'!$B$8:$B$127,0),MATCH(V$7,'PLHIV Forecast'!$C$7:$W$7,0)),
U35+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IF(V$7&lt;=Baseline_Year,
INDEX('Number on ART'!$H$10:$AB$249,MATCH($B35&amp;"Adults",'Number on ART'!$F$10:$F$249,0),MATCH(V$7,'Number on ART'!$H$9:$AB$9,0)),
IF(AND(U35+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Forecast'!$B$8:$B$127,0),MATCH(V$7,'PLHIV Forecast'!$C$7:$W$7,0)),
INDEX('PLHIV Forecast'!$C$8:$W$127,MATCH($B35,'PLHIV Forecast'!$B$8:$B$127,0),MATCH(V$7,'PLHIV Forecast'!$C$7:$W$7,0))&lt;&gt;0),
INDEX('PLHIV Forecast'!$C$8:$W$127,MATCH($B35,'PLHIV Forecast'!$B$8:$B$127,0),MATCH(V$7,'PLHIV Forecast'!$C$7:$W$7,0)),
U35+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W35" s="84">
        <f>IF(IF(W$7&lt;=Baseline_Year,
INDEX('Number on ART'!$H$10:$AB$249,MATCH($B35&amp;"Adults",'Number on ART'!$F$10:$F$249,0),MATCH(W$7,'Number on ART'!$H$9:$AB$9,0)),
IF(AND(V35+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Forecast'!$B$8:$B$127,0),MATCH(W$7,'PLHIV Forecast'!$C$7:$W$7,0)),
INDEX('PLHIV Forecast'!$C$8:$W$127,MATCH($B35,'PLHIV Forecast'!$B$8:$B$127,0),MATCH(W$7,'PLHIV Forecast'!$C$7:$W$7,0))&lt;&gt;0),
INDEX('PLHIV Forecast'!$C$8:$W$127,MATCH($B35,'PLHIV Forecast'!$B$8:$B$127,0),MATCH(W$7,'PLHIV Forecast'!$C$7:$W$7,0)),
V35+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)))&lt;0,
0,
IF(W$7&lt;=Baseline_Year,
INDEX('Number on ART'!$H$10:$AB$249,MATCH($B35&amp;"Adults",'Number on ART'!$F$10:$F$249,0),MATCH(W$7,'Number on ART'!$H$9:$AB$9,0)),
IF(AND(V35+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)&gt;INDEX('PLHIV Forecast'!$C$8:$W$127,MATCH($B35,'PLHIV Forecast'!$B$8:$B$127,0),MATCH(W$7,'PLHIV Forecast'!$C$7:$W$7,0)),
INDEX('PLHIV Forecast'!$C$8:$W$127,MATCH($B35,'PLHIV Forecast'!$B$8:$B$127,0),MATCH(W$7,'PLHIV Forecast'!$C$7:$W$7,0))&lt;&gt;0),
INDEX('PLHIV Forecast'!$C$8:$W$127,MATCH($B35,'PLHIV Forecast'!$B$8:$B$127,0),MATCH(W$7,'PLHIV Forecast'!$C$7:$W$7,0)),
V35+
AVERAGE((INDEX($C$8:$W$127,MATCH($B35,$B$8:$B$127),MATCH(Baseline_Year,$C$7:$W$7,))-INDEX($C$8:$W$127,MATCH($B35,$B$8:$B$127),MATCH(Baseline_Year-1,$C$7:$W$7,))),
(INDEX($C$8:$W$127,MATCH($B35,$B$8:$B$127),MATCH(Baseline_Year-1,$C$7:$W$7,))-INDEX($C$8:$W$127,MATCH($B35,$B$8:$B$127),MATCH(Baseline_Year-2,$C$7:$W$7,))),
(INDEX($C$8:$W$127,MATCH($B35,$B$8:$B$127),MATCH(Baseline_Year-2,$C$7:$W$7,))-INDEX($C$8:$W$127,MATCH($B35,$B$8:$B$127),MATCH(Baseline_Year-3,$C$7:$W$7,)))
))))</f>
        <v>0</v>
      </c>
      <c r="X35" s="9" t="str">
        <f>IF(SUM(C35:W35)&lt;&gt;0,
IF(P35='PLHIV Forecast'!P35,"# adults on ART capped by total PLHIV starting 2023",
IF(Q35='PLHIV Forecast'!Q35,"# adults on ART capped by total PLHIV starting 2024",
IF(R35='PLHIV Forecast'!R35,"# adults on ART capped by total PLHIV starting 2025",
IF(S35='PLHIV Forecast'!S35,"# adults on ART capped by total PLHIV starting 2026",
IF(T35='PLHIV Forecast'!T35,"# adults on ART capped by total PLHIV starting 2027",
IF(U35='PLHIV Forecast'!U35,"# adults on ART capped by total PLHIV starting 2028",
IF(V35='PLHIV Forecast'!V35,"# adults on ART capped by total PLHIV starting 2029",
IF(W35='PLHIV Forecast'!W35,"# adults on ART capped by total PLHIV starting 2030",
"")))))))),"")</f>
        <v/>
      </c>
      <c r="Z35" s="8"/>
      <c r="AB35" s="8"/>
    </row>
    <row r="36" spans="2:28" x14ac:dyDescent="0.35">
      <c r="B36" s="18" t="str">
        <f>Countries!B32</f>
        <v>Cote d'Ivoire</v>
      </c>
      <c r="C36" s="47">
        <f>IF(C$7&lt;='Algorithms &amp; Assumptions'!$C$3,INDEX('Number on ART'!$H$10:$AB$249,MATCH($B36&amp;"Adults",'Number on ART'!$F$10:$F$249,0),MATCH(C$7,'Number on ART'!$H$9:$AB$9,0)),"Error")</f>
        <v>77157</v>
      </c>
      <c r="D36" s="47">
        <f>IF(D$7&lt;='Algorithms &amp; Assumptions'!$C$3,INDEX('Number on ART'!$H$10:$AB$249,MATCH($B36&amp;"Adults",'Number on ART'!$F$10:$F$249,0),MATCH(D$7,'Number on ART'!$H$9:$AB$9,0)),"Error")</f>
        <v>93378</v>
      </c>
      <c r="E36" s="47">
        <f>IF(E$7&lt;='Algorithms &amp; Assumptions'!$C$3,INDEX('Number on ART'!$H$10:$AB$249,MATCH($B36&amp;"Adults",'Number on ART'!$F$10:$F$249,0),MATCH(E$7,'Number on ART'!$H$9:$AB$9,0)),"Error")</f>
        <v>104347</v>
      </c>
      <c r="F36" s="47">
        <f>IF(F$7&lt;='Algorithms &amp; Assumptions'!$C$3,INDEX('Number on ART'!$H$10:$AB$249,MATCH($B36&amp;"Adults",'Number on ART'!$F$10:$F$249,0),MATCH(F$7,'Number on ART'!$H$9:$AB$9,0)),"Error")</f>
        <v>116180</v>
      </c>
      <c r="G36" s="84">
        <f>IF(IF(G$7&lt;=Baseline_Year,
INDEX('Number on ART'!$H$10:$AB$249,MATCH($B36&amp;"Adults",'Number on ART'!$F$10:$F$249,0),MATCH(G$7,'Number on ART'!$H$9:$AB$9,0)),
IF(AND(F36+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Forecast'!$B$8:$B$127,0),MATCH(G$7,'PLHIV Forecast'!$C$7:$W$7,0)),
INDEX('PLHIV Forecast'!$C$8:$W$127,MATCH($B36,'PLHIV Forecast'!$B$8:$B$127,0),MATCH(G$7,'PLHIV Forecast'!$C$7:$W$7,0))&lt;&gt;0),
INDEX('PLHIV Forecast'!$C$8:$W$127,MATCH($B36,'PLHIV Forecast'!$B$8:$B$127,0),MATCH(G$7,'PLHIV Forecast'!$C$7:$W$7,0)),
F36+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IF(G$7&lt;=Baseline_Year,
INDEX('Number on ART'!$H$10:$AB$249,MATCH($B36&amp;"Adults",'Number on ART'!$F$10:$F$249,0),MATCH(G$7,'Number on ART'!$H$9:$AB$9,0)),
IF(AND(F36+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Forecast'!$B$8:$B$127,0),MATCH(G$7,'PLHIV Forecast'!$C$7:$W$7,0)),
INDEX('PLHIV Forecast'!$C$8:$W$127,MATCH($B36,'PLHIV Forecast'!$B$8:$B$127,0),MATCH(G$7,'PLHIV Forecast'!$C$7:$W$7,0))&lt;&gt;0),
INDEX('PLHIV Forecast'!$C$8:$W$127,MATCH($B36,'PLHIV Forecast'!$B$8:$B$127,0),MATCH(G$7,'PLHIV Forecast'!$C$7:$W$7,0)),
F36+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133778</v>
      </c>
      <c r="H36" s="84">
        <f>IF(IF(H$7&lt;=Baseline_Year,
INDEX('Number on ART'!$H$10:$AB$249,MATCH($B36&amp;"Adults",'Number on ART'!$F$10:$F$249,0),MATCH(H$7,'Number on ART'!$H$9:$AB$9,0)),
IF(AND(G36+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Forecast'!$B$8:$B$127,0),MATCH(H$7,'PLHIV Forecast'!$C$7:$W$7,0)),
INDEX('PLHIV Forecast'!$C$8:$W$127,MATCH($B36,'PLHIV Forecast'!$B$8:$B$127,0),MATCH(H$7,'PLHIV Forecast'!$C$7:$W$7,0))&lt;&gt;0),
INDEX('PLHIV Forecast'!$C$8:$W$127,MATCH($B36,'PLHIV Forecast'!$B$8:$B$127,0),MATCH(H$7,'PLHIV Forecast'!$C$7:$W$7,0)),
G36+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IF(H$7&lt;=Baseline_Year,
INDEX('Number on ART'!$H$10:$AB$249,MATCH($B36&amp;"Adults",'Number on ART'!$F$10:$F$249,0),MATCH(H$7,'Number on ART'!$H$9:$AB$9,0)),
IF(AND(G36+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Forecast'!$B$8:$B$127,0),MATCH(H$7,'PLHIV Forecast'!$C$7:$W$7,0)),
INDEX('PLHIV Forecast'!$C$8:$W$127,MATCH($B36,'PLHIV Forecast'!$B$8:$B$127,0),MATCH(H$7,'PLHIV Forecast'!$C$7:$W$7,0))&lt;&gt;0),
INDEX('PLHIV Forecast'!$C$8:$W$127,MATCH($B36,'PLHIV Forecast'!$B$8:$B$127,0),MATCH(H$7,'PLHIV Forecast'!$C$7:$W$7,0)),
G36+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150313</v>
      </c>
      <c r="I36" s="84">
        <f>IF(IF(I$7&lt;=Baseline_Year,
INDEX('Number on ART'!$H$10:$AB$249,MATCH($B36&amp;"Adults",'Number on ART'!$F$10:$F$249,0),MATCH(I$7,'Number on ART'!$H$9:$AB$9,0)),
IF(AND(H36+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Forecast'!$B$8:$B$127,0),MATCH(I$7,'PLHIV Forecast'!$C$7:$W$7,0)),
INDEX('PLHIV Forecast'!$C$8:$W$127,MATCH($B36,'PLHIV Forecast'!$B$8:$B$127,0),MATCH(I$7,'PLHIV Forecast'!$C$7:$W$7,0))&lt;&gt;0),
INDEX('PLHIV Forecast'!$C$8:$W$127,MATCH($B36,'PLHIV Forecast'!$B$8:$B$127,0),MATCH(I$7,'PLHIV Forecast'!$C$7:$W$7,0)),
H36+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IF(I$7&lt;=Baseline_Year,
INDEX('Number on ART'!$H$10:$AB$249,MATCH($B36&amp;"Adults",'Number on ART'!$F$10:$F$249,0),MATCH(I$7,'Number on ART'!$H$9:$AB$9,0)),
IF(AND(H36+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Forecast'!$B$8:$B$127,0),MATCH(I$7,'PLHIV Forecast'!$C$7:$W$7,0)),
INDEX('PLHIV Forecast'!$C$8:$W$127,MATCH($B36,'PLHIV Forecast'!$B$8:$B$127,0),MATCH(I$7,'PLHIV Forecast'!$C$7:$W$7,0))&lt;&gt;0),
INDEX('PLHIV Forecast'!$C$8:$W$127,MATCH($B36,'PLHIV Forecast'!$B$8:$B$127,0),MATCH(I$7,'PLHIV Forecast'!$C$7:$W$7,0)),
H36+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180810</v>
      </c>
      <c r="J36" s="84">
        <f>IF(IF(J$7&lt;=Baseline_Year,
INDEX('Number on ART'!$H$10:$AB$249,MATCH($B36&amp;"Adults",'Number on ART'!$F$10:$F$249,0),MATCH(J$7,'Number on ART'!$H$9:$AB$9,0)),
IF(AND(I36+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Forecast'!$B$8:$B$127,0),MATCH(J$7,'PLHIV Forecast'!$C$7:$W$7,0)),
INDEX('PLHIV Forecast'!$C$8:$W$127,MATCH($B36,'PLHIV Forecast'!$B$8:$B$127,0),MATCH(J$7,'PLHIV Forecast'!$C$7:$W$7,0))&lt;&gt;0),
INDEX('PLHIV Forecast'!$C$8:$W$127,MATCH($B36,'PLHIV Forecast'!$B$8:$B$127,0),MATCH(J$7,'PLHIV Forecast'!$C$7:$W$7,0)),
I36+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IF(J$7&lt;=Baseline_Year,
INDEX('Number on ART'!$H$10:$AB$249,MATCH($B36&amp;"Adults",'Number on ART'!$F$10:$F$249,0),MATCH(J$7,'Number on ART'!$H$9:$AB$9,0)),
IF(AND(I36+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Forecast'!$B$8:$B$127,0),MATCH(J$7,'PLHIV Forecast'!$C$7:$W$7,0)),
INDEX('PLHIV Forecast'!$C$8:$W$127,MATCH($B36,'PLHIV Forecast'!$B$8:$B$127,0),MATCH(J$7,'PLHIV Forecast'!$C$7:$W$7,0))&lt;&gt;0),
INDEX('PLHIV Forecast'!$C$8:$W$127,MATCH($B36,'PLHIV Forecast'!$B$8:$B$127,0),MATCH(J$7,'PLHIV Forecast'!$C$7:$W$7,0)),
I36+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215526</v>
      </c>
      <c r="K36" s="84">
        <f>IF(IF(K$7&lt;=Baseline_Year,
INDEX('Number on ART'!$H$10:$AB$249,MATCH($B36&amp;"Adults",'Number on ART'!$F$10:$F$249,0),MATCH(K$7,'Number on ART'!$H$9:$AB$9,0)),
IF(AND(J36+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Forecast'!$B$8:$B$127,0),MATCH(K$7,'PLHIV Forecast'!$C$7:$W$7,0)),
INDEX('PLHIV Forecast'!$C$8:$W$127,MATCH($B36,'PLHIV Forecast'!$B$8:$B$127,0),MATCH(K$7,'PLHIV Forecast'!$C$7:$W$7,0))&lt;&gt;0),
INDEX('PLHIV Forecast'!$C$8:$W$127,MATCH($B36,'PLHIV Forecast'!$B$8:$B$127,0),MATCH(K$7,'PLHIV Forecast'!$C$7:$W$7,0)),
J36+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IF(K$7&lt;=Baseline_Year,
INDEX('Number on ART'!$H$10:$AB$249,MATCH($B36&amp;"Adults",'Number on ART'!$F$10:$F$249,0),MATCH(K$7,'Number on ART'!$H$9:$AB$9,0)),
IF(AND(J36+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Forecast'!$B$8:$B$127,0),MATCH(K$7,'PLHIV Forecast'!$C$7:$W$7,0)),
INDEX('PLHIV Forecast'!$C$8:$W$127,MATCH($B36,'PLHIV Forecast'!$B$8:$B$127,0),MATCH(K$7,'PLHIV Forecast'!$C$7:$W$7,0))&lt;&gt;0),
INDEX('PLHIV Forecast'!$C$8:$W$127,MATCH($B36,'PLHIV Forecast'!$B$8:$B$127,0),MATCH(K$7,'PLHIV Forecast'!$C$7:$W$7,0)),
J36+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239778</v>
      </c>
      <c r="L36" s="84">
        <f>IF(IF(L$7&lt;=Baseline_Year,
INDEX('Number on ART'!$H$10:$AB$249,MATCH($B36&amp;"Adults",'Number on ART'!$F$10:$F$249,0),MATCH(L$7,'Number on ART'!$H$9:$AB$9,0)),
IF(AND(K36+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Forecast'!$B$8:$B$127,0),MATCH(L$7,'PLHIV Forecast'!$C$7:$W$7,0)),
INDEX('PLHIV Forecast'!$C$8:$W$127,MATCH($B36,'PLHIV Forecast'!$B$8:$B$127,0),MATCH(L$7,'PLHIV Forecast'!$C$7:$W$7,0))&lt;&gt;0),
INDEX('PLHIV Forecast'!$C$8:$W$127,MATCH($B36,'PLHIV Forecast'!$B$8:$B$127,0),MATCH(L$7,'PLHIV Forecast'!$C$7:$W$7,0)),
K36+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IF(L$7&lt;=Baseline_Year,
INDEX('Number on ART'!$H$10:$AB$249,MATCH($B36&amp;"Adults",'Number on ART'!$F$10:$F$249,0),MATCH(L$7,'Number on ART'!$H$9:$AB$9,0)),
IF(AND(K36+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Forecast'!$B$8:$B$127,0),MATCH(L$7,'PLHIV Forecast'!$C$7:$W$7,0)),
INDEX('PLHIV Forecast'!$C$8:$W$127,MATCH($B36,'PLHIV Forecast'!$B$8:$B$127,0),MATCH(L$7,'PLHIV Forecast'!$C$7:$W$7,0))&lt;&gt;0),
INDEX('PLHIV Forecast'!$C$8:$W$127,MATCH($B36,'PLHIV Forecast'!$B$8:$B$127,0),MATCH(L$7,'PLHIV Forecast'!$C$7:$W$7,0)),
K36+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257807</v>
      </c>
      <c r="M36" s="84">
        <f>IF(IF(M$7&lt;=Baseline_Year,
INDEX('Number on ART'!$H$10:$AB$249,MATCH($B36&amp;"Adults",'Number on ART'!$F$10:$F$249,0),MATCH(M$7,'Number on ART'!$H$9:$AB$9,0)),
IF(AND(L36+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Forecast'!$B$8:$B$127,0),MATCH(M$7,'PLHIV Forecast'!$C$7:$W$7,0)),
INDEX('PLHIV Forecast'!$C$8:$W$127,MATCH($B36,'PLHIV Forecast'!$B$8:$B$127,0),MATCH(M$7,'PLHIV Forecast'!$C$7:$W$7,0))&lt;&gt;0),
INDEX('PLHIV Forecast'!$C$8:$W$127,MATCH($B36,'PLHIV Forecast'!$B$8:$B$127,0),MATCH(M$7,'PLHIV Forecast'!$C$7:$W$7,0)),
L36+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IF(M$7&lt;=Baseline_Year,
INDEX('Number on ART'!$H$10:$AB$249,MATCH($B36&amp;"Adults",'Number on ART'!$F$10:$F$249,0),MATCH(M$7,'Number on ART'!$H$9:$AB$9,0)),
IF(AND(L36+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Forecast'!$B$8:$B$127,0),MATCH(M$7,'PLHIV Forecast'!$C$7:$W$7,0)),
INDEX('PLHIV Forecast'!$C$8:$W$127,MATCH($B36,'PLHIV Forecast'!$B$8:$B$127,0),MATCH(M$7,'PLHIV Forecast'!$C$7:$W$7,0))&lt;&gt;0),
INDEX('PLHIV Forecast'!$C$8:$W$127,MATCH($B36,'PLHIV Forecast'!$B$8:$B$127,0),MATCH(M$7,'PLHIV Forecast'!$C$7:$W$7,0)),
L36+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270515</v>
      </c>
      <c r="N36" s="84">
        <f>IF(IF(N$7&lt;=Baseline_Year,
INDEX('Number on ART'!$H$10:$AB$249,MATCH($B36&amp;"Adults",'Number on ART'!$F$10:$F$249,0),MATCH(N$7,'Number on ART'!$H$9:$AB$9,0)),
IF(AND(M36+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Forecast'!$B$8:$B$127,0),MATCH(N$7,'PLHIV Forecast'!$C$7:$W$7,0)),
INDEX('PLHIV Forecast'!$C$8:$W$127,MATCH($B36,'PLHIV Forecast'!$B$8:$B$127,0),MATCH(N$7,'PLHIV Forecast'!$C$7:$W$7,0))&lt;&gt;0),
INDEX('PLHIV Forecast'!$C$8:$W$127,MATCH($B36,'PLHIV Forecast'!$B$8:$B$127,0),MATCH(N$7,'PLHIV Forecast'!$C$7:$W$7,0)),
M36+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IF(N$7&lt;=Baseline_Year,
INDEX('Number on ART'!$H$10:$AB$249,MATCH($B36&amp;"Adults",'Number on ART'!$F$10:$F$249,0),MATCH(N$7,'Number on ART'!$H$9:$AB$9,0)),
IF(AND(M36+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Forecast'!$B$8:$B$127,0),MATCH(N$7,'PLHIV Forecast'!$C$7:$W$7,0)),
INDEX('PLHIV Forecast'!$C$8:$W$127,MATCH($B36,'PLHIV Forecast'!$B$8:$B$127,0),MATCH(N$7,'PLHIV Forecast'!$C$7:$W$7,0))&lt;&gt;0),
INDEX('PLHIV Forecast'!$C$8:$W$127,MATCH($B36,'PLHIV Forecast'!$B$8:$B$127,0),MATCH(N$7,'PLHIV Forecast'!$C$7:$W$7,0)),
M36+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279404</v>
      </c>
      <c r="O36" s="84">
        <f>IF(IF(O$7&lt;=Baseline_Year,
INDEX('Number on ART'!$H$10:$AB$249,MATCH($B36&amp;"Adults",'Number on ART'!$F$10:$F$249,0),MATCH(O$7,'Number on ART'!$H$9:$AB$9,0)),
IF(AND(N36+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Forecast'!$B$8:$B$127,0),MATCH(O$7,'PLHIV Forecast'!$C$7:$W$7,0)),
INDEX('PLHIV Forecast'!$C$8:$W$127,MATCH($B36,'PLHIV Forecast'!$B$8:$B$127,0),MATCH(O$7,'PLHIV Forecast'!$C$7:$W$7,0))&lt;&gt;0),
INDEX('PLHIV Forecast'!$C$8:$W$127,MATCH($B36,'PLHIV Forecast'!$B$8:$B$127,0),MATCH(O$7,'PLHIV Forecast'!$C$7:$W$7,0)),
N36+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IF(O$7&lt;=Baseline_Year,
INDEX('Number on ART'!$H$10:$AB$249,MATCH($B36&amp;"Adults",'Number on ART'!$F$10:$F$249,0),MATCH(O$7,'Number on ART'!$H$9:$AB$9,0)),
IF(AND(N36+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Forecast'!$B$8:$B$127,0),MATCH(O$7,'PLHIV Forecast'!$C$7:$W$7,0)),
INDEX('PLHIV Forecast'!$C$8:$W$127,MATCH($B36,'PLHIV Forecast'!$B$8:$B$127,0),MATCH(O$7,'PLHIV Forecast'!$C$7:$W$7,0))&lt;&gt;0),
INDEX('PLHIV Forecast'!$C$8:$W$127,MATCH($B36,'PLHIV Forecast'!$B$8:$B$127,0),MATCH(O$7,'PLHIV Forecast'!$C$7:$W$7,0)),
N36+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283367</v>
      </c>
      <c r="P36" s="84">
        <f>IF(IF(P$7&lt;=Baseline_Year,
INDEX('Number on ART'!$H$10:$AB$249,MATCH($B36&amp;"Adults",'Number on ART'!$F$10:$F$249,0),MATCH(P$7,'Number on ART'!$H$9:$AB$9,0)),
IF(AND(O36+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Forecast'!$B$8:$B$127,0),MATCH(P$7,'PLHIV Forecast'!$C$7:$W$7,0)),
INDEX('PLHIV Forecast'!$C$8:$W$127,MATCH($B36,'PLHIV Forecast'!$B$8:$B$127,0),MATCH(P$7,'PLHIV Forecast'!$C$7:$W$7,0))&lt;&gt;0),
INDEX('PLHIV Forecast'!$C$8:$W$127,MATCH($B36,'PLHIV Forecast'!$B$8:$B$127,0),MATCH(P$7,'PLHIV Forecast'!$C$7:$W$7,0)),
O36+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IF(P$7&lt;=Baseline_Year,
INDEX('Number on ART'!$H$10:$AB$249,MATCH($B36&amp;"Adults",'Number on ART'!$F$10:$F$249,0),MATCH(P$7,'Number on ART'!$H$9:$AB$9,0)),
IF(AND(O36+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Forecast'!$B$8:$B$127,0),MATCH(P$7,'PLHIV Forecast'!$C$7:$W$7,0)),
INDEX('PLHIV Forecast'!$C$8:$W$127,MATCH($B36,'PLHIV Forecast'!$B$8:$B$127,0),MATCH(P$7,'PLHIV Forecast'!$C$7:$W$7,0))&lt;&gt;0),
INDEX('PLHIV Forecast'!$C$8:$W$127,MATCH($B36,'PLHIV Forecast'!$B$8:$B$127,0),MATCH(P$7,'PLHIV Forecast'!$C$7:$W$7,0)),
O36+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291887</v>
      </c>
      <c r="Q36" s="84">
        <f>IF(IF(Q$7&lt;=Baseline_Year,
INDEX('Number on ART'!$H$10:$AB$249,MATCH($B36&amp;"Adults",'Number on ART'!$F$10:$F$249,0),MATCH(Q$7,'Number on ART'!$H$9:$AB$9,0)),
IF(AND(P36+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Forecast'!$B$8:$B$127,0),MATCH(Q$7,'PLHIV Forecast'!$C$7:$W$7,0)),
INDEX('PLHIV Forecast'!$C$8:$W$127,MATCH($B36,'PLHIV Forecast'!$B$8:$B$127,0),MATCH(Q$7,'PLHIV Forecast'!$C$7:$W$7,0))&lt;&gt;0),
INDEX('PLHIV Forecast'!$C$8:$W$127,MATCH($B36,'PLHIV Forecast'!$B$8:$B$127,0),MATCH(Q$7,'PLHIV Forecast'!$C$7:$W$7,0)),
P36+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IF(Q$7&lt;=Baseline_Year,
INDEX('Number on ART'!$H$10:$AB$249,MATCH($B36&amp;"Adults",'Number on ART'!$F$10:$F$249,0),MATCH(Q$7,'Number on ART'!$H$9:$AB$9,0)),
IF(AND(P36+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Forecast'!$B$8:$B$127,0),MATCH(Q$7,'PLHIV Forecast'!$C$7:$W$7,0)),
INDEX('PLHIV Forecast'!$C$8:$W$127,MATCH($B36,'PLHIV Forecast'!$B$8:$B$127,0),MATCH(Q$7,'PLHIV Forecast'!$C$7:$W$7,0))&lt;&gt;0),
INDEX('PLHIV Forecast'!$C$8:$W$127,MATCH($B36,'PLHIV Forecast'!$B$8:$B$127,0),MATCH(Q$7,'PLHIV Forecast'!$C$7:$W$7,0)),
P36+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300407</v>
      </c>
      <c r="R36" s="84">
        <f>IF(IF(R$7&lt;=Baseline_Year,
INDEX('Number on ART'!$H$10:$AB$249,MATCH($B36&amp;"Adults",'Number on ART'!$F$10:$F$249,0),MATCH(R$7,'Number on ART'!$H$9:$AB$9,0)),
IF(AND(Q36+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Forecast'!$B$8:$B$127,0),MATCH(R$7,'PLHIV Forecast'!$C$7:$W$7,0)),
INDEX('PLHIV Forecast'!$C$8:$W$127,MATCH($B36,'PLHIV Forecast'!$B$8:$B$127,0),MATCH(R$7,'PLHIV Forecast'!$C$7:$W$7,0))&lt;&gt;0),
INDEX('PLHIV Forecast'!$C$8:$W$127,MATCH($B36,'PLHIV Forecast'!$B$8:$B$127,0),MATCH(R$7,'PLHIV Forecast'!$C$7:$W$7,0)),
Q36+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IF(R$7&lt;=Baseline_Year,
INDEX('Number on ART'!$H$10:$AB$249,MATCH($B36&amp;"Adults",'Number on ART'!$F$10:$F$249,0),MATCH(R$7,'Number on ART'!$H$9:$AB$9,0)),
IF(AND(Q36+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Forecast'!$B$8:$B$127,0),MATCH(R$7,'PLHIV Forecast'!$C$7:$W$7,0)),
INDEX('PLHIV Forecast'!$C$8:$W$127,MATCH($B36,'PLHIV Forecast'!$B$8:$B$127,0),MATCH(R$7,'PLHIV Forecast'!$C$7:$W$7,0))&lt;&gt;0),
INDEX('PLHIV Forecast'!$C$8:$W$127,MATCH($B36,'PLHIV Forecast'!$B$8:$B$127,0),MATCH(R$7,'PLHIV Forecast'!$C$7:$W$7,0)),
Q36+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308927</v>
      </c>
      <c r="S36" s="84">
        <f>IF(IF(S$7&lt;=Baseline_Year,
INDEX('Number on ART'!$H$10:$AB$249,MATCH($B36&amp;"Adults",'Number on ART'!$F$10:$F$249,0),MATCH(S$7,'Number on ART'!$H$9:$AB$9,0)),
IF(AND(R36+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Forecast'!$B$8:$B$127,0),MATCH(S$7,'PLHIV Forecast'!$C$7:$W$7,0)),
INDEX('PLHIV Forecast'!$C$8:$W$127,MATCH($B36,'PLHIV Forecast'!$B$8:$B$127,0),MATCH(S$7,'PLHIV Forecast'!$C$7:$W$7,0))&lt;&gt;0),
INDEX('PLHIV Forecast'!$C$8:$W$127,MATCH($B36,'PLHIV Forecast'!$B$8:$B$127,0),MATCH(S$7,'PLHIV Forecast'!$C$7:$W$7,0)),
R36+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IF(S$7&lt;=Baseline_Year,
INDEX('Number on ART'!$H$10:$AB$249,MATCH($B36&amp;"Adults",'Number on ART'!$F$10:$F$249,0),MATCH(S$7,'Number on ART'!$H$9:$AB$9,0)),
IF(AND(R36+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Forecast'!$B$8:$B$127,0),MATCH(S$7,'PLHIV Forecast'!$C$7:$W$7,0)),
INDEX('PLHIV Forecast'!$C$8:$W$127,MATCH($B36,'PLHIV Forecast'!$B$8:$B$127,0),MATCH(S$7,'PLHIV Forecast'!$C$7:$W$7,0))&lt;&gt;0),
INDEX('PLHIV Forecast'!$C$8:$W$127,MATCH($B36,'PLHIV Forecast'!$B$8:$B$127,0),MATCH(S$7,'PLHIV Forecast'!$C$7:$W$7,0)),
R36+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317447</v>
      </c>
      <c r="T36" s="84">
        <f>IF(IF(T$7&lt;=Baseline_Year,
INDEX('Number on ART'!$H$10:$AB$249,MATCH($B36&amp;"Adults",'Number on ART'!$F$10:$F$249,0),MATCH(T$7,'Number on ART'!$H$9:$AB$9,0)),
IF(AND(S36+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Forecast'!$B$8:$B$127,0),MATCH(T$7,'PLHIV Forecast'!$C$7:$W$7,0)),
INDEX('PLHIV Forecast'!$C$8:$W$127,MATCH($B36,'PLHIV Forecast'!$B$8:$B$127,0),MATCH(T$7,'PLHIV Forecast'!$C$7:$W$7,0))&lt;&gt;0),
INDEX('PLHIV Forecast'!$C$8:$W$127,MATCH($B36,'PLHIV Forecast'!$B$8:$B$127,0),MATCH(T$7,'PLHIV Forecast'!$C$7:$W$7,0)),
S36+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IF(T$7&lt;=Baseline_Year,
INDEX('Number on ART'!$H$10:$AB$249,MATCH($B36&amp;"Adults",'Number on ART'!$F$10:$F$249,0),MATCH(T$7,'Number on ART'!$H$9:$AB$9,0)),
IF(AND(S36+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Forecast'!$B$8:$B$127,0),MATCH(T$7,'PLHIV Forecast'!$C$7:$W$7,0)),
INDEX('PLHIV Forecast'!$C$8:$W$127,MATCH($B36,'PLHIV Forecast'!$B$8:$B$127,0),MATCH(T$7,'PLHIV Forecast'!$C$7:$W$7,0))&lt;&gt;0),
INDEX('PLHIV Forecast'!$C$8:$W$127,MATCH($B36,'PLHIV Forecast'!$B$8:$B$127,0),MATCH(T$7,'PLHIV Forecast'!$C$7:$W$7,0)),
S36+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325967</v>
      </c>
      <c r="U36" s="84">
        <f>IF(IF(U$7&lt;=Baseline_Year,
INDEX('Number on ART'!$H$10:$AB$249,MATCH($B36&amp;"Adults",'Number on ART'!$F$10:$F$249,0),MATCH(U$7,'Number on ART'!$H$9:$AB$9,0)),
IF(AND(T36+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Forecast'!$B$8:$B$127,0),MATCH(U$7,'PLHIV Forecast'!$C$7:$W$7,0)),
INDEX('PLHIV Forecast'!$C$8:$W$127,MATCH($B36,'PLHIV Forecast'!$B$8:$B$127,0),MATCH(U$7,'PLHIV Forecast'!$C$7:$W$7,0))&lt;&gt;0),
INDEX('PLHIV Forecast'!$C$8:$W$127,MATCH($B36,'PLHIV Forecast'!$B$8:$B$127,0),MATCH(U$7,'PLHIV Forecast'!$C$7:$W$7,0)),
T36+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IF(U$7&lt;=Baseline_Year,
INDEX('Number on ART'!$H$10:$AB$249,MATCH($B36&amp;"Adults",'Number on ART'!$F$10:$F$249,0),MATCH(U$7,'Number on ART'!$H$9:$AB$9,0)),
IF(AND(T36+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Forecast'!$B$8:$B$127,0),MATCH(U$7,'PLHIV Forecast'!$C$7:$W$7,0)),
INDEX('PLHIV Forecast'!$C$8:$W$127,MATCH($B36,'PLHIV Forecast'!$B$8:$B$127,0),MATCH(U$7,'PLHIV Forecast'!$C$7:$W$7,0))&lt;&gt;0),
INDEX('PLHIV Forecast'!$C$8:$W$127,MATCH($B36,'PLHIV Forecast'!$B$8:$B$127,0),MATCH(U$7,'PLHIV Forecast'!$C$7:$W$7,0)),
T36+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334487</v>
      </c>
      <c r="V36" s="84">
        <f>IF(IF(V$7&lt;=Baseline_Year,
INDEX('Number on ART'!$H$10:$AB$249,MATCH($B36&amp;"Adults",'Number on ART'!$F$10:$F$249,0),MATCH(V$7,'Number on ART'!$H$9:$AB$9,0)),
IF(AND(U36+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Forecast'!$B$8:$B$127,0),MATCH(V$7,'PLHIV Forecast'!$C$7:$W$7,0)),
INDEX('PLHIV Forecast'!$C$8:$W$127,MATCH($B36,'PLHIV Forecast'!$B$8:$B$127,0),MATCH(V$7,'PLHIV Forecast'!$C$7:$W$7,0))&lt;&gt;0),
INDEX('PLHIV Forecast'!$C$8:$W$127,MATCH($B36,'PLHIV Forecast'!$B$8:$B$127,0),MATCH(V$7,'PLHIV Forecast'!$C$7:$W$7,0)),
U36+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IF(V$7&lt;=Baseline_Year,
INDEX('Number on ART'!$H$10:$AB$249,MATCH($B36&amp;"Adults",'Number on ART'!$F$10:$F$249,0),MATCH(V$7,'Number on ART'!$H$9:$AB$9,0)),
IF(AND(U36+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Forecast'!$B$8:$B$127,0),MATCH(V$7,'PLHIV Forecast'!$C$7:$W$7,0)),
INDEX('PLHIV Forecast'!$C$8:$W$127,MATCH($B36,'PLHIV Forecast'!$B$8:$B$127,0),MATCH(V$7,'PLHIV Forecast'!$C$7:$W$7,0))&lt;&gt;0),
INDEX('PLHIV Forecast'!$C$8:$W$127,MATCH($B36,'PLHIV Forecast'!$B$8:$B$127,0),MATCH(V$7,'PLHIV Forecast'!$C$7:$W$7,0)),
U36+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343007</v>
      </c>
      <c r="W36" s="84">
        <f>IF(IF(W$7&lt;=Baseline_Year,
INDEX('Number on ART'!$H$10:$AB$249,MATCH($B36&amp;"Adults",'Number on ART'!$F$10:$F$249,0),MATCH(W$7,'Number on ART'!$H$9:$AB$9,0)),
IF(AND(V36+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Forecast'!$B$8:$B$127,0),MATCH(W$7,'PLHIV Forecast'!$C$7:$W$7,0)),
INDEX('PLHIV Forecast'!$C$8:$W$127,MATCH($B36,'PLHIV Forecast'!$B$8:$B$127,0),MATCH(W$7,'PLHIV Forecast'!$C$7:$W$7,0))&lt;&gt;0),
INDEX('PLHIV Forecast'!$C$8:$W$127,MATCH($B36,'PLHIV Forecast'!$B$8:$B$127,0),MATCH(W$7,'PLHIV Forecast'!$C$7:$W$7,0)),
V36+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)))&lt;0,
0,
IF(W$7&lt;=Baseline_Year,
INDEX('Number on ART'!$H$10:$AB$249,MATCH($B36&amp;"Adults",'Number on ART'!$F$10:$F$249,0),MATCH(W$7,'Number on ART'!$H$9:$AB$9,0)),
IF(AND(V36+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)&gt;INDEX('PLHIV Forecast'!$C$8:$W$127,MATCH($B36,'PLHIV Forecast'!$B$8:$B$127,0),MATCH(W$7,'PLHIV Forecast'!$C$7:$W$7,0)),
INDEX('PLHIV Forecast'!$C$8:$W$127,MATCH($B36,'PLHIV Forecast'!$B$8:$B$127,0),MATCH(W$7,'PLHIV Forecast'!$C$7:$W$7,0))&lt;&gt;0),
INDEX('PLHIV Forecast'!$C$8:$W$127,MATCH($B36,'PLHIV Forecast'!$B$8:$B$127,0),MATCH(W$7,'PLHIV Forecast'!$C$7:$W$7,0)),
V36+
AVERAGE((INDEX($C$8:$W$127,MATCH($B36,$B$8:$B$127),MATCH(Baseline_Year,$C$7:$W$7,))-INDEX($C$8:$W$127,MATCH($B36,$B$8:$B$127),MATCH(Baseline_Year-1,$C$7:$W$7,))),
(INDEX($C$8:$W$127,MATCH($B36,$B$8:$B$127),MATCH(Baseline_Year-1,$C$7:$W$7,))-INDEX($C$8:$W$127,MATCH($B36,$B$8:$B$127),MATCH(Baseline_Year-2,$C$7:$W$7,))),
(INDEX($C$8:$W$127,MATCH($B36,$B$8:$B$127),MATCH(Baseline_Year-2,$C$7:$W$7,))-INDEX($C$8:$W$127,MATCH($B36,$B$8:$B$127),MATCH(Baseline_Year-3,$C$7:$W$7,)))
))))</f>
        <v>351527</v>
      </c>
      <c r="X36" s="9" t="str">
        <f>IF(SUM(C36:W36)&lt;&gt;0,
IF(P36='PLHIV Forecast'!P36,"# adults on ART capped by total PLHIV starting 2023",
IF(Q36='PLHIV Forecast'!Q36,"# adults on ART capped by total PLHIV starting 2024",
IF(R36='PLHIV Forecast'!R36,"# adults on ART capped by total PLHIV starting 2025",
IF(S36='PLHIV Forecast'!S36,"# adults on ART capped by total PLHIV starting 2026",
IF(T36='PLHIV Forecast'!T36,"# adults on ART capped by total PLHIV starting 2027",
IF(U36='PLHIV Forecast'!U36,"# adults on ART capped by total PLHIV starting 2028",
IF(V36='PLHIV Forecast'!V36,"# adults on ART capped by total PLHIV starting 2029",
IF(W36='PLHIV Forecast'!W36,"# adults on ART capped by total PLHIV starting 2030",
"")))))))),"")</f>
        <v/>
      </c>
      <c r="Z36" s="8"/>
      <c r="AB36" s="8"/>
    </row>
    <row r="37" spans="2:28" x14ac:dyDescent="0.35">
      <c r="B37" s="18" t="str">
        <f>Countries!B33</f>
        <v>Cuba</v>
      </c>
      <c r="C37" s="47">
        <f>IF(C$7&lt;='Algorithms &amp; Assumptions'!$C$3,INDEX('Number on ART'!$H$10:$AB$249,MATCH($B37&amp;"Adults",'Number on ART'!$F$10:$F$249,0),MATCH(C$7,'Number on ART'!$H$9:$AB$9,0)),"Error")</f>
        <v>5979</v>
      </c>
      <c r="D37" s="47">
        <f>IF(D$7&lt;='Algorithms &amp; Assumptions'!$C$3,INDEX('Number on ART'!$H$10:$AB$249,MATCH($B37&amp;"Adults",'Number on ART'!$F$10:$F$249,0),MATCH(D$7,'Number on ART'!$H$9:$AB$9,0)),"Error")</f>
        <v>7440</v>
      </c>
      <c r="E37" s="47">
        <f>IF(E$7&lt;='Algorithms &amp; Assumptions'!$C$3,INDEX('Number on ART'!$H$10:$AB$249,MATCH($B37&amp;"Adults",'Number on ART'!$F$10:$F$249,0),MATCH(E$7,'Number on ART'!$H$9:$AB$9,0)),"Error")</f>
        <v>8718</v>
      </c>
      <c r="F37" s="47">
        <f>IF(F$7&lt;='Algorithms &amp; Assumptions'!$C$3,INDEX('Number on ART'!$H$10:$AB$249,MATCH($B37&amp;"Adults",'Number on ART'!$F$10:$F$249,0),MATCH(F$7,'Number on ART'!$H$9:$AB$9,0)),"Error")</f>
        <v>10166</v>
      </c>
      <c r="G37" s="84">
        <f>IF(IF(G$7&lt;=Baseline_Year,
INDEX('Number on ART'!$H$10:$AB$249,MATCH($B37&amp;"Adults",'Number on ART'!$F$10:$F$249,0),MATCH(G$7,'Number on ART'!$H$9:$AB$9,0)),
IF(AND(F37+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Forecast'!$B$8:$B$127,0),MATCH(G$7,'PLHIV Forecast'!$C$7:$W$7,0)),
INDEX('PLHIV Forecast'!$C$8:$W$127,MATCH($B37,'PLHIV Forecast'!$B$8:$B$127,0),MATCH(G$7,'PLHIV Forecast'!$C$7:$W$7,0))&lt;&gt;0),
INDEX('PLHIV Forecast'!$C$8:$W$127,MATCH($B37,'PLHIV Forecast'!$B$8:$B$127,0),MATCH(G$7,'PLHIV Forecast'!$C$7:$W$7,0)),
F37+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IF(G$7&lt;=Baseline_Year,
INDEX('Number on ART'!$H$10:$AB$249,MATCH($B37&amp;"Adults",'Number on ART'!$F$10:$F$249,0),MATCH(G$7,'Number on ART'!$H$9:$AB$9,0)),
IF(AND(F37+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Forecast'!$B$8:$B$127,0),MATCH(G$7,'PLHIV Forecast'!$C$7:$W$7,0)),
INDEX('PLHIV Forecast'!$C$8:$W$127,MATCH($B37,'PLHIV Forecast'!$B$8:$B$127,0),MATCH(G$7,'PLHIV Forecast'!$C$7:$W$7,0))&lt;&gt;0),
INDEX('PLHIV Forecast'!$C$8:$W$127,MATCH($B37,'PLHIV Forecast'!$B$8:$B$127,0),MATCH(G$7,'PLHIV Forecast'!$C$7:$W$7,0)),
F37+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12569</v>
      </c>
      <c r="H37" s="84">
        <f>IF(IF(H$7&lt;=Baseline_Year,
INDEX('Number on ART'!$H$10:$AB$249,MATCH($B37&amp;"Adults",'Number on ART'!$F$10:$F$249,0),MATCH(H$7,'Number on ART'!$H$9:$AB$9,0)),
IF(AND(G37+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Forecast'!$B$8:$B$127,0),MATCH(H$7,'PLHIV Forecast'!$C$7:$W$7,0)),
INDEX('PLHIV Forecast'!$C$8:$W$127,MATCH($B37,'PLHIV Forecast'!$B$8:$B$127,0),MATCH(H$7,'PLHIV Forecast'!$C$7:$W$7,0))&lt;&gt;0),
INDEX('PLHIV Forecast'!$C$8:$W$127,MATCH($B37,'PLHIV Forecast'!$B$8:$B$127,0),MATCH(H$7,'PLHIV Forecast'!$C$7:$W$7,0)),
G37+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IF(H$7&lt;=Baseline_Year,
INDEX('Number on ART'!$H$10:$AB$249,MATCH($B37&amp;"Adults",'Number on ART'!$F$10:$F$249,0),MATCH(H$7,'Number on ART'!$H$9:$AB$9,0)),
IF(AND(G37+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Forecast'!$B$8:$B$127,0),MATCH(H$7,'PLHIV Forecast'!$C$7:$W$7,0)),
INDEX('PLHIV Forecast'!$C$8:$W$127,MATCH($B37,'PLHIV Forecast'!$B$8:$B$127,0),MATCH(H$7,'PLHIV Forecast'!$C$7:$W$7,0))&lt;&gt;0),
INDEX('PLHIV Forecast'!$C$8:$W$127,MATCH($B37,'PLHIV Forecast'!$B$8:$B$127,0),MATCH(H$7,'PLHIV Forecast'!$C$7:$W$7,0)),
G37+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15213</v>
      </c>
      <c r="I37" s="84">
        <f>IF(IF(I$7&lt;=Baseline_Year,
INDEX('Number on ART'!$H$10:$AB$249,MATCH($B37&amp;"Adults",'Number on ART'!$F$10:$F$249,0),MATCH(I$7,'Number on ART'!$H$9:$AB$9,0)),
IF(AND(H37+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Forecast'!$B$8:$B$127,0),MATCH(I$7,'PLHIV Forecast'!$C$7:$W$7,0)),
INDEX('PLHIV Forecast'!$C$8:$W$127,MATCH($B37,'PLHIV Forecast'!$B$8:$B$127,0),MATCH(I$7,'PLHIV Forecast'!$C$7:$W$7,0))&lt;&gt;0),
INDEX('PLHIV Forecast'!$C$8:$W$127,MATCH($B37,'PLHIV Forecast'!$B$8:$B$127,0),MATCH(I$7,'PLHIV Forecast'!$C$7:$W$7,0)),
H37+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IF(I$7&lt;=Baseline_Year,
INDEX('Number on ART'!$H$10:$AB$249,MATCH($B37&amp;"Adults",'Number on ART'!$F$10:$F$249,0),MATCH(I$7,'Number on ART'!$H$9:$AB$9,0)),
IF(AND(H37+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Forecast'!$B$8:$B$127,0),MATCH(I$7,'PLHIV Forecast'!$C$7:$W$7,0)),
INDEX('PLHIV Forecast'!$C$8:$W$127,MATCH($B37,'PLHIV Forecast'!$B$8:$B$127,0),MATCH(I$7,'PLHIV Forecast'!$C$7:$W$7,0))&lt;&gt;0),
INDEX('PLHIV Forecast'!$C$8:$W$127,MATCH($B37,'PLHIV Forecast'!$B$8:$B$127,0),MATCH(I$7,'PLHIV Forecast'!$C$7:$W$7,0)),
H37+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17214</v>
      </c>
      <c r="J37" s="84">
        <f>IF(IF(J$7&lt;=Baseline_Year,
INDEX('Number on ART'!$H$10:$AB$249,MATCH($B37&amp;"Adults",'Number on ART'!$F$10:$F$249,0),MATCH(J$7,'Number on ART'!$H$9:$AB$9,0)),
IF(AND(I37+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Forecast'!$B$8:$B$127,0),MATCH(J$7,'PLHIV Forecast'!$C$7:$W$7,0)),
INDEX('PLHIV Forecast'!$C$8:$W$127,MATCH($B37,'PLHIV Forecast'!$B$8:$B$127,0),MATCH(J$7,'PLHIV Forecast'!$C$7:$W$7,0))&lt;&gt;0),
INDEX('PLHIV Forecast'!$C$8:$W$127,MATCH($B37,'PLHIV Forecast'!$B$8:$B$127,0),MATCH(J$7,'PLHIV Forecast'!$C$7:$W$7,0)),
I37+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IF(J$7&lt;=Baseline_Year,
INDEX('Number on ART'!$H$10:$AB$249,MATCH($B37&amp;"Adults",'Number on ART'!$F$10:$F$249,0),MATCH(J$7,'Number on ART'!$H$9:$AB$9,0)),
IF(AND(I37+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Forecast'!$B$8:$B$127,0),MATCH(J$7,'PLHIV Forecast'!$C$7:$W$7,0)),
INDEX('PLHIV Forecast'!$C$8:$W$127,MATCH($B37,'PLHIV Forecast'!$B$8:$B$127,0),MATCH(J$7,'PLHIV Forecast'!$C$7:$W$7,0))&lt;&gt;0),
INDEX('PLHIV Forecast'!$C$8:$W$127,MATCH($B37,'PLHIV Forecast'!$B$8:$B$127,0),MATCH(J$7,'PLHIV Forecast'!$C$7:$W$7,0)),
I37+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19437</v>
      </c>
      <c r="K37" s="84">
        <f>IF(IF(K$7&lt;=Baseline_Year,
INDEX('Number on ART'!$H$10:$AB$249,MATCH($B37&amp;"Adults",'Number on ART'!$F$10:$F$249,0),MATCH(K$7,'Number on ART'!$H$9:$AB$9,0)),
IF(AND(J37+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Forecast'!$B$8:$B$127,0),MATCH(K$7,'PLHIV Forecast'!$C$7:$W$7,0)),
INDEX('PLHIV Forecast'!$C$8:$W$127,MATCH($B37,'PLHIV Forecast'!$B$8:$B$127,0),MATCH(K$7,'PLHIV Forecast'!$C$7:$W$7,0))&lt;&gt;0),
INDEX('PLHIV Forecast'!$C$8:$W$127,MATCH($B37,'PLHIV Forecast'!$B$8:$B$127,0),MATCH(K$7,'PLHIV Forecast'!$C$7:$W$7,0)),
J37+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IF(K$7&lt;=Baseline_Year,
INDEX('Number on ART'!$H$10:$AB$249,MATCH($B37&amp;"Adults",'Number on ART'!$F$10:$F$249,0),MATCH(K$7,'Number on ART'!$H$9:$AB$9,0)),
IF(AND(J37+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Forecast'!$B$8:$B$127,0),MATCH(K$7,'PLHIV Forecast'!$C$7:$W$7,0)),
INDEX('PLHIV Forecast'!$C$8:$W$127,MATCH($B37,'PLHIV Forecast'!$B$8:$B$127,0),MATCH(K$7,'PLHIV Forecast'!$C$7:$W$7,0))&lt;&gt;0),
INDEX('PLHIV Forecast'!$C$8:$W$127,MATCH($B37,'PLHIV Forecast'!$B$8:$B$127,0),MATCH(K$7,'PLHIV Forecast'!$C$7:$W$7,0)),
J37+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21919</v>
      </c>
      <c r="L37" s="84">
        <f>IF(IF(L$7&lt;=Baseline_Year,
INDEX('Number on ART'!$H$10:$AB$249,MATCH($B37&amp;"Adults",'Number on ART'!$F$10:$F$249,0),MATCH(L$7,'Number on ART'!$H$9:$AB$9,0)),
IF(AND(K37+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Forecast'!$B$8:$B$127,0),MATCH(L$7,'PLHIV Forecast'!$C$7:$W$7,0)),
INDEX('PLHIV Forecast'!$C$8:$W$127,MATCH($B37,'PLHIV Forecast'!$B$8:$B$127,0),MATCH(L$7,'PLHIV Forecast'!$C$7:$W$7,0))&lt;&gt;0),
INDEX('PLHIV Forecast'!$C$8:$W$127,MATCH($B37,'PLHIV Forecast'!$B$8:$B$127,0),MATCH(L$7,'PLHIV Forecast'!$C$7:$W$7,0)),
K37+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IF(L$7&lt;=Baseline_Year,
INDEX('Number on ART'!$H$10:$AB$249,MATCH($B37&amp;"Adults",'Number on ART'!$F$10:$F$249,0),MATCH(L$7,'Number on ART'!$H$9:$AB$9,0)),
IF(AND(K37+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Forecast'!$B$8:$B$127,0),MATCH(L$7,'PLHIV Forecast'!$C$7:$W$7,0)),
INDEX('PLHIV Forecast'!$C$8:$W$127,MATCH($B37,'PLHIV Forecast'!$B$8:$B$127,0),MATCH(L$7,'PLHIV Forecast'!$C$7:$W$7,0))&lt;&gt;0),
INDEX('PLHIV Forecast'!$C$8:$W$127,MATCH($B37,'PLHIV Forecast'!$B$8:$B$127,0),MATCH(L$7,'PLHIV Forecast'!$C$7:$W$7,0)),
K37+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24485</v>
      </c>
      <c r="M37" s="84">
        <f>IF(IF(M$7&lt;=Baseline_Year,
INDEX('Number on ART'!$H$10:$AB$249,MATCH($B37&amp;"Adults",'Number on ART'!$F$10:$F$249,0),MATCH(M$7,'Number on ART'!$H$9:$AB$9,0)),
IF(AND(L37+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Forecast'!$B$8:$B$127,0),MATCH(M$7,'PLHIV Forecast'!$C$7:$W$7,0)),
INDEX('PLHIV Forecast'!$C$8:$W$127,MATCH($B37,'PLHIV Forecast'!$B$8:$B$127,0),MATCH(M$7,'PLHIV Forecast'!$C$7:$W$7,0))&lt;&gt;0),
INDEX('PLHIV Forecast'!$C$8:$W$127,MATCH($B37,'PLHIV Forecast'!$B$8:$B$127,0),MATCH(M$7,'PLHIV Forecast'!$C$7:$W$7,0)),
L37+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IF(M$7&lt;=Baseline_Year,
INDEX('Number on ART'!$H$10:$AB$249,MATCH($B37&amp;"Adults",'Number on ART'!$F$10:$F$249,0),MATCH(M$7,'Number on ART'!$H$9:$AB$9,0)),
IF(AND(L37+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Forecast'!$B$8:$B$127,0),MATCH(M$7,'PLHIV Forecast'!$C$7:$W$7,0)),
INDEX('PLHIV Forecast'!$C$8:$W$127,MATCH($B37,'PLHIV Forecast'!$B$8:$B$127,0),MATCH(M$7,'PLHIV Forecast'!$C$7:$W$7,0))&lt;&gt;0),
INDEX('PLHIV Forecast'!$C$8:$W$127,MATCH($B37,'PLHIV Forecast'!$B$8:$B$127,0),MATCH(M$7,'PLHIV Forecast'!$C$7:$W$7,0)),
L37+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24831</v>
      </c>
      <c r="N37" s="84">
        <f>IF(IF(N$7&lt;=Baseline_Year,
INDEX('Number on ART'!$H$10:$AB$249,MATCH($B37&amp;"Adults",'Number on ART'!$F$10:$F$249,0),MATCH(N$7,'Number on ART'!$H$9:$AB$9,0)),
IF(AND(M37+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Forecast'!$B$8:$B$127,0),MATCH(N$7,'PLHIV Forecast'!$C$7:$W$7,0)),
INDEX('PLHIV Forecast'!$C$8:$W$127,MATCH($B37,'PLHIV Forecast'!$B$8:$B$127,0),MATCH(N$7,'PLHIV Forecast'!$C$7:$W$7,0))&lt;&gt;0),
INDEX('PLHIV Forecast'!$C$8:$W$127,MATCH($B37,'PLHIV Forecast'!$B$8:$B$127,0),MATCH(N$7,'PLHIV Forecast'!$C$7:$W$7,0)),
M37+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IF(N$7&lt;=Baseline_Year,
INDEX('Number on ART'!$H$10:$AB$249,MATCH($B37&amp;"Adults",'Number on ART'!$F$10:$F$249,0),MATCH(N$7,'Number on ART'!$H$9:$AB$9,0)),
IF(AND(M37+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Forecast'!$B$8:$B$127,0),MATCH(N$7,'PLHIV Forecast'!$C$7:$W$7,0)),
INDEX('PLHIV Forecast'!$C$8:$W$127,MATCH($B37,'PLHIV Forecast'!$B$8:$B$127,0),MATCH(N$7,'PLHIV Forecast'!$C$7:$W$7,0))&lt;&gt;0),
INDEX('PLHIV Forecast'!$C$8:$W$127,MATCH($B37,'PLHIV Forecast'!$B$8:$B$127,0),MATCH(N$7,'PLHIV Forecast'!$C$7:$W$7,0)),
M37+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26099</v>
      </c>
      <c r="O37" s="84">
        <f>IF(IF(O$7&lt;=Baseline_Year,
INDEX('Number on ART'!$H$10:$AB$249,MATCH($B37&amp;"Adults",'Number on ART'!$F$10:$F$249,0),MATCH(O$7,'Number on ART'!$H$9:$AB$9,0)),
IF(AND(N37+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Forecast'!$B$8:$B$127,0),MATCH(O$7,'PLHIV Forecast'!$C$7:$W$7,0)),
INDEX('PLHIV Forecast'!$C$8:$W$127,MATCH($B37,'PLHIV Forecast'!$B$8:$B$127,0),MATCH(O$7,'PLHIV Forecast'!$C$7:$W$7,0))&lt;&gt;0),
INDEX('PLHIV Forecast'!$C$8:$W$127,MATCH($B37,'PLHIV Forecast'!$B$8:$B$127,0),MATCH(O$7,'PLHIV Forecast'!$C$7:$W$7,0)),
N37+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IF(O$7&lt;=Baseline_Year,
INDEX('Number on ART'!$H$10:$AB$249,MATCH($B37&amp;"Adults",'Number on ART'!$F$10:$F$249,0),MATCH(O$7,'Number on ART'!$H$9:$AB$9,0)),
IF(AND(N37+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Forecast'!$B$8:$B$127,0),MATCH(O$7,'PLHIV Forecast'!$C$7:$W$7,0)),
INDEX('PLHIV Forecast'!$C$8:$W$127,MATCH($B37,'PLHIV Forecast'!$B$8:$B$127,0),MATCH(O$7,'PLHIV Forecast'!$C$7:$W$7,0))&lt;&gt;0),
INDEX('PLHIV Forecast'!$C$8:$W$127,MATCH($B37,'PLHIV Forecast'!$B$8:$B$127,0),MATCH(O$7,'PLHIV Forecast'!$C$7:$W$7,0)),
N37+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28014</v>
      </c>
      <c r="P37" s="84">
        <f>IF(IF(P$7&lt;=Baseline_Year,
INDEX('Number on ART'!$H$10:$AB$249,MATCH($B37&amp;"Adults",'Number on ART'!$F$10:$F$249,0),MATCH(P$7,'Number on ART'!$H$9:$AB$9,0)),
IF(AND(O37+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Forecast'!$B$8:$B$127,0),MATCH(P$7,'PLHIV Forecast'!$C$7:$W$7,0)),
INDEX('PLHIV Forecast'!$C$8:$W$127,MATCH($B37,'PLHIV Forecast'!$B$8:$B$127,0),MATCH(P$7,'PLHIV Forecast'!$C$7:$W$7,0))&lt;&gt;0),
INDEX('PLHIV Forecast'!$C$8:$W$127,MATCH($B37,'PLHIV Forecast'!$B$8:$B$127,0),MATCH(P$7,'PLHIV Forecast'!$C$7:$W$7,0)),
O37+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IF(P$7&lt;=Baseline_Year,
INDEX('Number on ART'!$H$10:$AB$249,MATCH($B37&amp;"Adults",'Number on ART'!$F$10:$F$249,0),MATCH(P$7,'Number on ART'!$H$9:$AB$9,0)),
IF(AND(O37+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Forecast'!$B$8:$B$127,0),MATCH(P$7,'PLHIV Forecast'!$C$7:$W$7,0)),
INDEX('PLHIV Forecast'!$C$8:$W$127,MATCH($B37,'PLHIV Forecast'!$B$8:$B$127,0),MATCH(P$7,'PLHIV Forecast'!$C$7:$W$7,0))&lt;&gt;0),
INDEX('PLHIV Forecast'!$C$8:$W$127,MATCH($B37,'PLHIV Forecast'!$B$8:$B$127,0),MATCH(P$7,'PLHIV Forecast'!$C$7:$W$7,0)),
O37+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29190.333333333332</v>
      </c>
      <c r="Q37" s="84">
        <f>IF(IF(Q$7&lt;=Baseline_Year,
INDEX('Number on ART'!$H$10:$AB$249,MATCH($B37&amp;"Adults",'Number on ART'!$F$10:$F$249,0),MATCH(Q$7,'Number on ART'!$H$9:$AB$9,0)),
IF(AND(P37+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Forecast'!$B$8:$B$127,0),MATCH(Q$7,'PLHIV Forecast'!$C$7:$W$7,0)),
INDEX('PLHIV Forecast'!$C$8:$W$127,MATCH($B37,'PLHIV Forecast'!$B$8:$B$127,0),MATCH(Q$7,'PLHIV Forecast'!$C$7:$W$7,0))&lt;&gt;0),
INDEX('PLHIV Forecast'!$C$8:$W$127,MATCH($B37,'PLHIV Forecast'!$B$8:$B$127,0),MATCH(Q$7,'PLHIV Forecast'!$C$7:$W$7,0)),
P37+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IF(Q$7&lt;=Baseline_Year,
INDEX('Number on ART'!$H$10:$AB$249,MATCH($B37&amp;"Adults",'Number on ART'!$F$10:$F$249,0),MATCH(Q$7,'Number on ART'!$H$9:$AB$9,0)),
IF(AND(P37+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Forecast'!$B$8:$B$127,0),MATCH(Q$7,'PLHIV Forecast'!$C$7:$W$7,0)),
INDEX('PLHIV Forecast'!$C$8:$W$127,MATCH($B37,'PLHIV Forecast'!$B$8:$B$127,0),MATCH(Q$7,'PLHIV Forecast'!$C$7:$W$7,0))&lt;&gt;0),
INDEX('PLHIV Forecast'!$C$8:$W$127,MATCH($B37,'PLHIV Forecast'!$B$8:$B$127,0),MATCH(Q$7,'PLHIV Forecast'!$C$7:$W$7,0)),
P37+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30366.666666666664</v>
      </c>
      <c r="R37" s="84">
        <f>IF(IF(R$7&lt;=Baseline_Year,
INDEX('Number on ART'!$H$10:$AB$249,MATCH($B37&amp;"Adults",'Number on ART'!$F$10:$F$249,0),MATCH(R$7,'Number on ART'!$H$9:$AB$9,0)),
IF(AND(Q37+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Forecast'!$B$8:$B$127,0),MATCH(R$7,'PLHIV Forecast'!$C$7:$W$7,0)),
INDEX('PLHIV Forecast'!$C$8:$W$127,MATCH($B37,'PLHIV Forecast'!$B$8:$B$127,0),MATCH(R$7,'PLHIV Forecast'!$C$7:$W$7,0))&lt;&gt;0),
INDEX('PLHIV Forecast'!$C$8:$W$127,MATCH($B37,'PLHIV Forecast'!$B$8:$B$127,0),MATCH(R$7,'PLHIV Forecast'!$C$7:$W$7,0)),
Q37+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IF(R$7&lt;=Baseline_Year,
INDEX('Number on ART'!$H$10:$AB$249,MATCH($B37&amp;"Adults",'Number on ART'!$F$10:$F$249,0),MATCH(R$7,'Number on ART'!$H$9:$AB$9,0)),
IF(AND(Q37+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Forecast'!$B$8:$B$127,0),MATCH(R$7,'PLHIV Forecast'!$C$7:$W$7,0)),
INDEX('PLHIV Forecast'!$C$8:$W$127,MATCH($B37,'PLHIV Forecast'!$B$8:$B$127,0),MATCH(R$7,'PLHIV Forecast'!$C$7:$W$7,0))&lt;&gt;0),
INDEX('PLHIV Forecast'!$C$8:$W$127,MATCH($B37,'PLHIV Forecast'!$B$8:$B$127,0),MATCH(R$7,'PLHIV Forecast'!$C$7:$W$7,0)),
Q37+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31542.999999999996</v>
      </c>
      <c r="S37" s="84">
        <f>IF(IF(S$7&lt;=Baseline_Year,
INDEX('Number on ART'!$H$10:$AB$249,MATCH($B37&amp;"Adults",'Number on ART'!$F$10:$F$249,0),MATCH(S$7,'Number on ART'!$H$9:$AB$9,0)),
IF(AND(R37+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Forecast'!$B$8:$B$127,0),MATCH(S$7,'PLHIV Forecast'!$C$7:$W$7,0)),
INDEX('PLHIV Forecast'!$C$8:$W$127,MATCH($B37,'PLHIV Forecast'!$B$8:$B$127,0),MATCH(S$7,'PLHIV Forecast'!$C$7:$W$7,0))&lt;&gt;0),
INDEX('PLHIV Forecast'!$C$8:$W$127,MATCH($B37,'PLHIV Forecast'!$B$8:$B$127,0),MATCH(S$7,'PLHIV Forecast'!$C$7:$W$7,0)),
R37+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IF(S$7&lt;=Baseline_Year,
INDEX('Number on ART'!$H$10:$AB$249,MATCH($B37&amp;"Adults",'Number on ART'!$F$10:$F$249,0),MATCH(S$7,'Number on ART'!$H$9:$AB$9,0)),
IF(AND(R37+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Forecast'!$B$8:$B$127,0),MATCH(S$7,'PLHIV Forecast'!$C$7:$W$7,0)),
INDEX('PLHIV Forecast'!$C$8:$W$127,MATCH($B37,'PLHIV Forecast'!$B$8:$B$127,0),MATCH(S$7,'PLHIV Forecast'!$C$7:$W$7,0))&lt;&gt;0),
INDEX('PLHIV Forecast'!$C$8:$W$127,MATCH($B37,'PLHIV Forecast'!$B$8:$B$127,0),MATCH(S$7,'PLHIV Forecast'!$C$7:$W$7,0)),
R37+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32719.333333333328</v>
      </c>
      <c r="T37" s="84">
        <f>IF(IF(T$7&lt;=Baseline_Year,
INDEX('Number on ART'!$H$10:$AB$249,MATCH($B37&amp;"Adults",'Number on ART'!$F$10:$F$249,0),MATCH(T$7,'Number on ART'!$H$9:$AB$9,0)),
IF(AND(S37+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Forecast'!$B$8:$B$127,0),MATCH(T$7,'PLHIV Forecast'!$C$7:$W$7,0)),
INDEX('PLHIV Forecast'!$C$8:$W$127,MATCH($B37,'PLHIV Forecast'!$B$8:$B$127,0),MATCH(T$7,'PLHIV Forecast'!$C$7:$W$7,0))&lt;&gt;0),
INDEX('PLHIV Forecast'!$C$8:$W$127,MATCH($B37,'PLHIV Forecast'!$B$8:$B$127,0),MATCH(T$7,'PLHIV Forecast'!$C$7:$W$7,0)),
S37+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IF(T$7&lt;=Baseline_Year,
INDEX('Number on ART'!$H$10:$AB$249,MATCH($B37&amp;"Adults",'Number on ART'!$F$10:$F$249,0),MATCH(T$7,'Number on ART'!$H$9:$AB$9,0)),
IF(AND(S37+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Forecast'!$B$8:$B$127,0),MATCH(T$7,'PLHIV Forecast'!$C$7:$W$7,0)),
INDEX('PLHIV Forecast'!$C$8:$W$127,MATCH($B37,'PLHIV Forecast'!$B$8:$B$127,0),MATCH(T$7,'PLHIV Forecast'!$C$7:$W$7,0))&lt;&gt;0),
INDEX('PLHIV Forecast'!$C$8:$W$127,MATCH($B37,'PLHIV Forecast'!$B$8:$B$127,0),MATCH(T$7,'PLHIV Forecast'!$C$7:$W$7,0)),
S37+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33895.666666666664</v>
      </c>
      <c r="U37" s="84">
        <f>IF(IF(U$7&lt;=Baseline_Year,
INDEX('Number on ART'!$H$10:$AB$249,MATCH($B37&amp;"Adults",'Number on ART'!$F$10:$F$249,0),MATCH(U$7,'Number on ART'!$H$9:$AB$9,0)),
IF(AND(T37+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Forecast'!$B$8:$B$127,0),MATCH(U$7,'PLHIV Forecast'!$C$7:$W$7,0)),
INDEX('PLHIV Forecast'!$C$8:$W$127,MATCH($B37,'PLHIV Forecast'!$B$8:$B$127,0),MATCH(U$7,'PLHIV Forecast'!$C$7:$W$7,0))&lt;&gt;0),
INDEX('PLHIV Forecast'!$C$8:$W$127,MATCH($B37,'PLHIV Forecast'!$B$8:$B$127,0),MATCH(U$7,'PLHIV Forecast'!$C$7:$W$7,0)),
T37+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IF(U$7&lt;=Baseline_Year,
INDEX('Number on ART'!$H$10:$AB$249,MATCH($B37&amp;"Adults",'Number on ART'!$F$10:$F$249,0),MATCH(U$7,'Number on ART'!$H$9:$AB$9,0)),
IF(AND(T37+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Forecast'!$B$8:$B$127,0),MATCH(U$7,'PLHIV Forecast'!$C$7:$W$7,0)),
INDEX('PLHIV Forecast'!$C$8:$W$127,MATCH($B37,'PLHIV Forecast'!$B$8:$B$127,0),MATCH(U$7,'PLHIV Forecast'!$C$7:$W$7,0))&lt;&gt;0),
INDEX('PLHIV Forecast'!$C$8:$W$127,MATCH($B37,'PLHIV Forecast'!$B$8:$B$127,0),MATCH(U$7,'PLHIV Forecast'!$C$7:$W$7,0)),
T37+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35072</v>
      </c>
      <c r="V37" s="84">
        <f>IF(IF(V$7&lt;=Baseline_Year,
INDEX('Number on ART'!$H$10:$AB$249,MATCH($B37&amp;"Adults",'Number on ART'!$F$10:$F$249,0),MATCH(V$7,'Number on ART'!$H$9:$AB$9,0)),
IF(AND(U37+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Forecast'!$B$8:$B$127,0),MATCH(V$7,'PLHIV Forecast'!$C$7:$W$7,0)),
INDEX('PLHIV Forecast'!$C$8:$W$127,MATCH($B37,'PLHIV Forecast'!$B$8:$B$127,0),MATCH(V$7,'PLHIV Forecast'!$C$7:$W$7,0))&lt;&gt;0),
INDEX('PLHIV Forecast'!$C$8:$W$127,MATCH($B37,'PLHIV Forecast'!$B$8:$B$127,0),MATCH(V$7,'PLHIV Forecast'!$C$7:$W$7,0)),
U37+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IF(V$7&lt;=Baseline_Year,
INDEX('Number on ART'!$H$10:$AB$249,MATCH($B37&amp;"Adults",'Number on ART'!$F$10:$F$249,0),MATCH(V$7,'Number on ART'!$H$9:$AB$9,0)),
IF(AND(U37+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Forecast'!$B$8:$B$127,0),MATCH(V$7,'PLHIV Forecast'!$C$7:$W$7,0)),
INDEX('PLHIV Forecast'!$C$8:$W$127,MATCH($B37,'PLHIV Forecast'!$B$8:$B$127,0),MATCH(V$7,'PLHIV Forecast'!$C$7:$W$7,0))&lt;&gt;0),
INDEX('PLHIV Forecast'!$C$8:$W$127,MATCH($B37,'PLHIV Forecast'!$B$8:$B$127,0),MATCH(V$7,'PLHIV Forecast'!$C$7:$W$7,0)),
U37+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36248.333333333336</v>
      </c>
      <c r="W37" s="84">
        <f>IF(IF(W$7&lt;=Baseline_Year,
INDEX('Number on ART'!$H$10:$AB$249,MATCH($B37&amp;"Adults",'Number on ART'!$F$10:$F$249,0),MATCH(W$7,'Number on ART'!$H$9:$AB$9,0)),
IF(AND(V37+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Forecast'!$B$8:$B$127,0),MATCH(W$7,'PLHIV Forecast'!$C$7:$W$7,0)),
INDEX('PLHIV Forecast'!$C$8:$W$127,MATCH($B37,'PLHIV Forecast'!$B$8:$B$127,0),MATCH(W$7,'PLHIV Forecast'!$C$7:$W$7,0))&lt;&gt;0),
INDEX('PLHIV Forecast'!$C$8:$W$127,MATCH($B37,'PLHIV Forecast'!$B$8:$B$127,0),MATCH(W$7,'PLHIV Forecast'!$C$7:$W$7,0)),
V37+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)))&lt;0,
0,
IF(W$7&lt;=Baseline_Year,
INDEX('Number on ART'!$H$10:$AB$249,MATCH($B37&amp;"Adults",'Number on ART'!$F$10:$F$249,0),MATCH(W$7,'Number on ART'!$H$9:$AB$9,0)),
IF(AND(V37+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)&gt;INDEX('PLHIV Forecast'!$C$8:$W$127,MATCH($B37,'PLHIV Forecast'!$B$8:$B$127,0),MATCH(W$7,'PLHIV Forecast'!$C$7:$W$7,0)),
INDEX('PLHIV Forecast'!$C$8:$W$127,MATCH($B37,'PLHIV Forecast'!$B$8:$B$127,0),MATCH(W$7,'PLHIV Forecast'!$C$7:$W$7,0))&lt;&gt;0),
INDEX('PLHIV Forecast'!$C$8:$W$127,MATCH($B37,'PLHIV Forecast'!$B$8:$B$127,0),MATCH(W$7,'PLHIV Forecast'!$C$7:$W$7,0)),
V37+
AVERAGE((INDEX($C$8:$W$127,MATCH($B37,$B$8:$B$127),MATCH(Baseline_Year,$C$7:$W$7,))-INDEX($C$8:$W$127,MATCH($B37,$B$8:$B$127),MATCH(Baseline_Year-1,$C$7:$W$7,))),
(INDEX($C$8:$W$127,MATCH($B37,$B$8:$B$127),MATCH(Baseline_Year-1,$C$7:$W$7,))-INDEX($C$8:$W$127,MATCH($B37,$B$8:$B$127),MATCH(Baseline_Year-2,$C$7:$W$7,))),
(INDEX($C$8:$W$127,MATCH($B37,$B$8:$B$127),MATCH(Baseline_Year-2,$C$7:$W$7,))-INDEX($C$8:$W$127,MATCH($B37,$B$8:$B$127),MATCH(Baseline_Year-3,$C$7:$W$7,)))
))))</f>
        <v>37424.666666666672</v>
      </c>
      <c r="X37" s="9" t="str">
        <f>IF(SUM(C37:W37)&lt;&gt;0,
IF(P37='PLHIV Forecast'!P37,"# adults on ART capped by total PLHIV starting 2023",
IF(Q37='PLHIV Forecast'!Q37,"# adults on ART capped by total PLHIV starting 2024",
IF(R37='PLHIV Forecast'!R37,"# adults on ART capped by total PLHIV starting 2025",
IF(S37='PLHIV Forecast'!S37,"# adults on ART capped by total PLHIV starting 2026",
IF(T37='PLHIV Forecast'!T37,"# adults on ART capped by total PLHIV starting 2027",
IF(U37='PLHIV Forecast'!U37,"# adults on ART capped by total PLHIV starting 2028",
IF(V37='PLHIV Forecast'!V37,"# adults on ART capped by total PLHIV starting 2029",
IF(W37='PLHIV Forecast'!W37,"# adults on ART capped by total PLHIV starting 2030",
"")))))))),"")</f>
        <v/>
      </c>
      <c r="Z37" s="8"/>
      <c r="AB37" s="8"/>
    </row>
    <row r="38" spans="2:28" x14ac:dyDescent="0.35">
      <c r="B38" s="18" t="str">
        <f>Countries!B34</f>
        <v>D R Congo</v>
      </c>
      <c r="C38" s="47">
        <f>IF(C$7&lt;='Algorithms &amp; Assumptions'!$C$3,INDEX('Number on ART'!$H$10:$AB$249,MATCH($B38&amp;"Adults",'Number on ART'!$F$10:$F$249,0),MATCH(C$7,'Number on ART'!$H$9:$AB$9,0)),"Error")</f>
        <v>41597</v>
      </c>
      <c r="D38" s="47">
        <f>IF(D$7&lt;='Algorithms &amp; Assumptions'!$C$3,INDEX('Number on ART'!$H$10:$AB$249,MATCH($B38&amp;"Adults",'Number on ART'!$F$10:$F$249,0),MATCH(D$7,'Number on ART'!$H$9:$AB$9,0)),"Error")</f>
        <v>47316</v>
      </c>
      <c r="E38" s="47">
        <f>IF(E$7&lt;='Algorithms &amp; Assumptions'!$C$3,INDEX('Number on ART'!$H$10:$AB$249,MATCH($B38&amp;"Adults",'Number on ART'!$F$10:$F$249,0),MATCH(E$7,'Number on ART'!$H$9:$AB$9,0)),"Error")</f>
        <v>61333</v>
      </c>
      <c r="F38" s="47">
        <f>IF(F$7&lt;='Algorithms &amp; Assumptions'!$C$3,INDEX('Number on ART'!$H$10:$AB$249,MATCH($B38&amp;"Adults",'Number on ART'!$F$10:$F$249,0),MATCH(F$7,'Number on ART'!$H$9:$AB$9,0)),"Error")</f>
        <v>74605</v>
      </c>
      <c r="G38" s="84">
        <f>IF(IF(G$7&lt;=Baseline_Year,
INDEX('Number on ART'!$H$10:$AB$249,MATCH($B38&amp;"Adults",'Number on ART'!$F$10:$F$249,0),MATCH(G$7,'Number on ART'!$H$9:$AB$9,0)),
IF(AND(F38+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Forecast'!$B$8:$B$127,0),MATCH(G$7,'PLHIV Forecast'!$C$7:$W$7,0)),
INDEX('PLHIV Forecast'!$C$8:$W$127,MATCH($B38,'PLHIV Forecast'!$B$8:$B$127,0),MATCH(G$7,'PLHIV Forecast'!$C$7:$W$7,0))&lt;&gt;0),
INDEX('PLHIV Forecast'!$C$8:$W$127,MATCH($B38,'PLHIV Forecast'!$B$8:$B$127,0),MATCH(G$7,'PLHIV Forecast'!$C$7:$W$7,0)),
F38+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IF(G$7&lt;=Baseline_Year,
INDEX('Number on ART'!$H$10:$AB$249,MATCH($B38&amp;"Adults",'Number on ART'!$F$10:$F$249,0),MATCH(G$7,'Number on ART'!$H$9:$AB$9,0)),
IF(AND(F38+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Forecast'!$B$8:$B$127,0),MATCH(G$7,'PLHIV Forecast'!$C$7:$W$7,0)),
INDEX('PLHIV Forecast'!$C$8:$W$127,MATCH($B38,'PLHIV Forecast'!$B$8:$B$127,0),MATCH(G$7,'PLHIV Forecast'!$C$7:$W$7,0))&lt;&gt;0),
INDEX('PLHIV Forecast'!$C$8:$W$127,MATCH($B38,'PLHIV Forecast'!$B$8:$B$127,0),MATCH(G$7,'PLHIV Forecast'!$C$7:$W$7,0)),
F38+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92801</v>
      </c>
      <c r="H38" s="84">
        <f>IF(IF(H$7&lt;=Baseline_Year,
INDEX('Number on ART'!$H$10:$AB$249,MATCH($B38&amp;"Adults",'Number on ART'!$F$10:$F$249,0),MATCH(H$7,'Number on ART'!$H$9:$AB$9,0)),
IF(AND(G38+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Forecast'!$B$8:$B$127,0),MATCH(H$7,'PLHIV Forecast'!$C$7:$W$7,0)),
INDEX('PLHIV Forecast'!$C$8:$W$127,MATCH($B38,'PLHIV Forecast'!$B$8:$B$127,0),MATCH(H$7,'PLHIV Forecast'!$C$7:$W$7,0))&lt;&gt;0),
INDEX('PLHIV Forecast'!$C$8:$W$127,MATCH($B38,'PLHIV Forecast'!$B$8:$B$127,0),MATCH(H$7,'PLHIV Forecast'!$C$7:$W$7,0)),
G38+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IF(H$7&lt;=Baseline_Year,
INDEX('Number on ART'!$H$10:$AB$249,MATCH($B38&amp;"Adults",'Number on ART'!$F$10:$F$249,0),MATCH(H$7,'Number on ART'!$H$9:$AB$9,0)),
IF(AND(G38+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Forecast'!$B$8:$B$127,0),MATCH(H$7,'PLHIV Forecast'!$C$7:$W$7,0)),
INDEX('PLHIV Forecast'!$C$8:$W$127,MATCH($B38,'PLHIV Forecast'!$B$8:$B$127,0),MATCH(H$7,'PLHIV Forecast'!$C$7:$W$7,0))&lt;&gt;0),
INDEX('PLHIV Forecast'!$C$8:$W$127,MATCH($B38,'PLHIV Forecast'!$B$8:$B$127,0),MATCH(H$7,'PLHIV Forecast'!$C$7:$W$7,0)),
G38+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111370</v>
      </c>
      <c r="I38" s="84">
        <f>IF(IF(I$7&lt;=Baseline_Year,
INDEX('Number on ART'!$H$10:$AB$249,MATCH($B38&amp;"Adults",'Number on ART'!$F$10:$F$249,0),MATCH(I$7,'Number on ART'!$H$9:$AB$9,0)),
IF(AND(H38+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Forecast'!$B$8:$B$127,0),MATCH(I$7,'PLHIV Forecast'!$C$7:$W$7,0)),
INDEX('PLHIV Forecast'!$C$8:$W$127,MATCH($B38,'PLHIV Forecast'!$B$8:$B$127,0),MATCH(I$7,'PLHIV Forecast'!$C$7:$W$7,0))&lt;&gt;0),
INDEX('PLHIV Forecast'!$C$8:$W$127,MATCH($B38,'PLHIV Forecast'!$B$8:$B$127,0),MATCH(I$7,'PLHIV Forecast'!$C$7:$W$7,0)),
H38+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IF(I$7&lt;=Baseline_Year,
INDEX('Number on ART'!$H$10:$AB$249,MATCH($B38&amp;"Adults",'Number on ART'!$F$10:$F$249,0),MATCH(I$7,'Number on ART'!$H$9:$AB$9,0)),
IF(AND(H38+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Forecast'!$B$8:$B$127,0),MATCH(I$7,'PLHIV Forecast'!$C$7:$W$7,0)),
INDEX('PLHIV Forecast'!$C$8:$W$127,MATCH($B38,'PLHIV Forecast'!$B$8:$B$127,0),MATCH(I$7,'PLHIV Forecast'!$C$7:$W$7,0))&lt;&gt;0),
INDEX('PLHIV Forecast'!$C$8:$W$127,MATCH($B38,'PLHIV Forecast'!$B$8:$B$127,0),MATCH(I$7,'PLHIV Forecast'!$C$7:$W$7,0)),
H38+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142739</v>
      </c>
      <c r="J38" s="84">
        <f>IF(IF(J$7&lt;=Baseline_Year,
INDEX('Number on ART'!$H$10:$AB$249,MATCH($B38&amp;"Adults",'Number on ART'!$F$10:$F$249,0),MATCH(J$7,'Number on ART'!$H$9:$AB$9,0)),
IF(AND(I38+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Forecast'!$B$8:$B$127,0),MATCH(J$7,'PLHIV Forecast'!$C$7:$W$7,0)),
INDEX('PLHIV Forecast'!$C$8:$W$127,MATCH($B38,'PLHIV Forecast'!$B$8:$B$127,0),MATCH(J$7,'PLHIV Forecast'!$C$7:$W$7,0))&lt;&gt;0),
INDEX('PLHIV Forecast'!$C$8:$W$127,MATCH($B38,'PLHIV Forecast'!$B$8:$B$127,0),MATCH(J$7,'PLHIV Forecast'!$C$7:$W$7,0)),
I38+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IF(J$7&lt;=Baseline_Year,
INDEX('Number on ART'!$H$10:$AB$249,MATCH($B38&amp;"Adults",'Number on ART'!$F$10:$F$249,0),MATCH(J$7,'Number on ART'!$H$9:$AB$9,0)),
IF(AND(I38+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Forecast'!$B$8:$B$127,0),MATCH(J$7,'PLHIV Forecast'!$C$7:$W$7,0)),
INDEX('PLHIV Forecast'!$C$8:$W$127,MATCH($B38,'PLHIV Forecast'!$B$8:$B$127,0),MATCH(J$7,'PLHIV Forecast'!$C$7:$W$7,0))&lt;&gt;0),
INDEX('PLHIV Forecast'!$C$8:$W$127,MATCH($B38,'PLHIV Forecast'!$B$8:$B$127,0),MATCH(J$7,'PLHIV Forecast'!$C$7:$W$7,0)),
I38+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196530</v>
      </c>
      <c r="K38" s="84">
        <f>IF(IF(K$7&lt;=Baseline_Year,
INDEX('Number on ART'!$H$10:$AB$249,MATCH($B38&amp;"Adults",'Number on ART'!$F$10:$F$249,0),MATCH(K$7,'Number on ART'!$H$9:$AB$9,0)),
IF(AND(J38+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Forecast'!$B$8:$B$127,0),MATCH(K$7,'PLHIV Forecast'!$C$7:$W$7,0)),
INDEX('PLHIV Forecast'!$C$8:$W$127,MATCH($B38,'PLHIV Forecast'!$B$8:$B$127,0),MATCH(K$7,'PLHIV Forecast'!$C$7:$W$7,0))&lt;&gt;0),
INDEX('PLHIV Forecast'!$C$8:$W$127,MATCH($B38,'PLHIV Forecast'!$B$8:$B$127,0),MATCH(K$7,'PLHIV Forecast'!$C$7:$W$7,0)),
J38+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IF(K$7&lt;=Baseline_Year,
INDEX('Number on ART'!$H$10:$AB$249,MATCH($B38&amp;"Adults",'Number on ART'!$F$10:$F$249,0),MATCH(K$7,'Number on ART'!$H$9:$AB$9,0)),
IF(AND(J38+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Forecast'!$B$8:$B$127,0),MATCH(K$7,'PLHIV Forecast'!$C$7:$W$7,0)),
INDEX('PLHIV Forecast'!$C$8:$W$127,MATCH($B38,'PLHIV Forecast'!$B$8:$B$127,0),MATCH(K$7,'PLHIV Forecast'!$C$7:$W$7,0))&lt;&gt;0),
INDEX('PLHIV Forecast'!$C$8:$W$127,MATCH($B38,'PLHIV Forecast'!$B$8:$B$127,0),MATCH(K$7,'PLHIV Forecast'!$C$7:$W$7,0)),
J38+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192413</v>
      </c>
      <c r="L38" s="84">
        <f>IF(IF(L$7&lt;=Baseline_Year,
INDEX('Number on ART'!$H$10:$AB$249,MATCH($B38&amp;"Adults",'Number on ART'!$F$10:$F$249,0),MATCH(L$7,'Number on ART'!$H$9:$AB$9,0)),
IF(AND(K38+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Forecast'!$B$8:$B$127,0),MATCH(L$7,'PLHIV Forecast'!$C$7:$W$7,0)),
INDEX('PLHIV Forecast'!$C$8:$W$127,MATCH($B38,'PLHIV Forecast'!$B$8:$B$127,0),MATCH(L$7,'PLHIV Forecast'!$C$7:$W$7,0))&lt;&gt;0),
INDEX('PLHIV Forecast'!$C$8:$W$127,MATCH($B38,'PLHIV Forecast'!$B$8:$B$127,0),MATCH(L$7,'PLHIV Forecast'!$C$7:$W$7,0)),
K38+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IF(L$7&lt;=Baseline_Year,
INDEX('Number on ART'!$H$10:$AB$249,MATCH($B38&amp;"Adults",'Number on ART'!$F$10:$F$249,0),MATCH(L$7,'Number on ART'!$H$9:$AB$9,0)),
IF(AND(K38+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Forecast'!$B$8:$B$127,0),MATCH(L$7,'PLHIV Forecast'!$C$7:$W$7,0)),
INDEX('PLHIV Forecast'!$C$8:$W$127,MATCH($B38,'PLHIV Forecast'!$B$8:$B$127,0),MATCH(L$7,'PLHIV Forecast'!$C$7:$W$7,0))&lt;&gt;0),
INDEX('PLHIV Forecast'!$C$8:$W$127,MATCH($B38,'PLHIV Forecast'!$B$8:$B$127,0),MATCH(L$7,'PLHIV Forecast'!$C$7:$W$7,0)),
K38+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215537</v>
      </c>
      <c r="M38" s="84">
        <f>IF(IF(M$7&lt;=Baseline_Year,
INDEX('Number on ART'!$H$10:$AB$249,MATCH($B38&amp;"Adults",'Number on ART'!$F$10:$F$249,0),MATCH(M$7,'Number on ART'!$H$9:$AB$9,0)),
IF(AND(L38+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Forecast'!$B$8:$B$127,0),MATCH(M$7,'PLHIV Forecast'!$C$7:$W$7,0)),
INDEX('PLHIV Forecast'!$C$8:$W$127,MATCH($B38,'PLHIV Forecast'!$B$8:$B$127,0),MATCH(M$7,'PLHIV Forecast'!$C$7:$W$7,0))&lt;&gt;0),
INDEX('PLHIV Forecast'!$C$8:$W$127,MATCH($B38,'PLHIV Forecast'!$B$8:$B$127,0),MATCH(M$7,'PLHIV Forecast'!$C$7:$W$7,0)),
L38+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IF(M$7&lt;=Baseline_Year,
INDEX('Number on ART'!$H$10:$AB$249,MATCH($B38&amp;"Adults",'Number on ART'!$F$10:$F$249,0),MATCH(M$7,'Number on ART'!$H$9:$AB$9,0)),
IF(AND(L38+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Forecast'!$B$8:$B$127,0),MATCH(M$7,'PLHIV Forecast'!$C$7:$W$7,0)),
INDEX('PLHIV Forecast'!$C$8:$W$127,MATCH($B38,'PLHIV Forecast'!$B$8:$B$127,0),MATCH(M$7,'PLHIV Forecast'!$C$7:$W$7,0))&lt;&gt;0),
INDEX('PLHIV Forecast'!$C$8:$W$127,MATCH($B38,'PLHIV Forecast'!$B$8:$B$127,0),MATCH(M$7,'PLHIV Forecast'!$C$7:$W$7,0)),
L38+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284210</v>
      </c>
      <c r="N38" s="84">
        <f>IF(IF(N$7&lt;=Baseline_Year,
INDEX('Number on ART'!$H$10:$AB$249,MATCH($B38&amp;"Adults",'Number on ART'!$F$10:$F$249,0),MATCH(N$7,'Number on ART'!$H$9:$AB$9,0)),
IF(AND(M38+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Forecast'!$B$8:$B$127,0),MATCH(N$7,'PLHIV Forecast'!$C$7:$W$7,0)),
INDEX('PLHIV Forecast'!$C$8:$W$127,MATCH($B38,'PLHIV Forecast'!$B$8:$B$127,0),MATCH(N$7,'PLHIV Forecast'!$C$7:$W$7,0))&lt;&gt;0),
INDEX('PLHIV Forecast'!$C$8:$W$127,MATCH($B38,'PLHIV Forecast'!$B$8:$B$127,0),MATCH(N$7,'PLHIV Forecast'!$C$7:$W$7,0)),
M38+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IF(N$7&lt;=Baseline_Year,
INDEX('Number on ART'!$H$10:$AB$249,MATCH($B38&amp;"Adults",'Number on ART'!$F$10:$F$249,0),MATCH(N$7,'Number on ART'!$H$9:$AB$9,0)),
IF(AND(M38+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Forecast'!$B$8:$B$127,0),MATCH(N$7,'PLHIV Forecast'!$C$7:$W$7,0)),
INDEX('PLHIV Forecast'!$C$8:$W$127,MATCH($B38,'PLHIV Forecast'!$B$8:$B$127,0),MATCH(N$7,'PLHIV Forecast'!$C$7:$W$7,0))&lt;&gt;0),
INDEX('PLHIV Forecast'!$C$8:$W$127,MATCH($B38,'PLHIV Forecast'!$B$8:$B$127,0),MATCH(N$7,'PLHIV Forecast'!$C$7:$W$7,0)),
M38+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339159</v>
      </c>
      <c r="O38" s="84">
        <f>IF(IF(O$7&lt;=Baseline_Year,
INDEX('Number on ART'!$H$10:$AB$249,MATCH($B38&amp;"Adults",'Number on ART'!$F$10:$F$249,0),MATCH(O$7,'Number on ART'!$H$9:$AB$9,0)),
IF(AND(N38+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Forecast'!$B$8:$B$127,0),MATCH(O$7,'PLHIV Forecast'!$C$7:$W$7,0)),
INDEX('PLHIV Forecast'!$C$8:$W$127,MATCH($B38,'PLHIV Forecast'!$B$8:$B$127,0),MATCH(O$7,'PLHIV Forecast'!$C$7:$W$7,0))&lt;&gt;0),
INDEX('PLHIV Forecast'!$C$8:$W$127,MATCH($B38,'PLHIV Forecast'!$B$8:$B$127,0),MATCH(O$7,'PLHIV Forecast'!$C$7:$W$7,0)),
N38+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IF(O$7&lt;=Baseline_Year,
INDEX('Number on ART'!$H$10:$AB$249,MATCH($B38&amp;"Adults",'Number on ART'!$F$10:$F$249,0),MATCH(O$7,'Number on ART'!$H$9:$AB$9,0)),
IF(AND(N38+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Forecast'!$B$8:$B$127,0),MATCH(O$7,'PLHIV Forecast'!$C$7:$W$7,0)),
INDEX('PLHIV Forecast'!$C$8:$W$127,MATCH($B38,'PLHIV Forecast'!$B$8:$B$127,0),MATCH(O$7,'PLHIV Forecast'!$C$7:$W$7,0))&lt;&gt;0),
INDEX('PLHIV Forecast'!$C$8:$W$127,MATCH($B38,'PLHIV Forecast'!$B$8:$B$127,0),MATCH(O$7,'PLHIV Forecast'!$C$7:$W$7,0)),
N38+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376358</v>
      </c>
      <c r="P38" s="84">
        <f>IF(IF(P$7&lt;=Baseline_Year,
INDEX('Number on ART'!$H$10:$AB$249,MATCH($B38&amp;"Adults",'Number on ART'!$F$10:$F$249,0),MATCH(P$7,'Number on ART'!$H$9:$AB$9,0)),
IF(AND(O38+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Forecast'!$B$8:$B$127,0),MATCH(P$7,'PLHIV Forecast'!$C$7:$W$7,0)),
INDEX('PLHIV Forecast'!$C$8:$W$127,MATCH($B38,'PLHIV Forecast'!$B$8:$B$127,0),MATCH(P$7,'PLHIV Forecast'!$C$7:$W$7,0))&lt;&gt;0),
INDEX('PLHIV Forecast'!$C$8:$W$127,MATCH($B38,'PLHIV Forecast'!$B$8:$B$127,0),MATCH(P$7,'PLHIV Forecast'!$C$7:$W$7,0)),
O38+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IF(P$7&lt;=Baseline_Year,
INDEX('Number on ART'!$H$10:$AB$249,MATCH($B38&amp;"Adults",'Number on ART'!$F$10:$F$249,0),MATCH(P$7,'Number on ART'!$H$9:$AB$9,0)),
IF(AND(O38+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Forecast'!$B$8:$B$127,0),MATCH(P$7,'PLHIV Forecast'!$C$7:$W$7,0)),
INDEX('PLHIV Forecast'!$C$8:$W$127,MATCH($B38,'PLHIV Forecast'!$B$8:$B$127,0),MATCH(P$7,'PLHIV Forecast'!$C$7:$W$7,0))&lt;&gt;0),
INDEX('PLHIV Forecast'!$C$8:$W$127,MATCH($B38,'PLHIV Forecast'!$B$8:$B$127,0),MATCH(P$7,'PLHIV Forecast'!$C$7:$W$7,0)),
O38+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429965</v>
      </c>
      <c r="Q38" s="84">
        <f>IF(IF(Q$7&lt;=Baseline_Year,
INDEX('Number on ART'!$H$10:$AB$249,MATCH($B38&amp;"Adults",'Number on ART'!$F$10:$F$249,0),MATCH(Q$7,'Number on ART'!$H$9:$AB$9,0)),
IF(AND(P38+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Forecast'!$B$8:$B$127,0),MATCH(Q$7,'PLHIV Forecast'!$C$7:$W$7,0)),
INDEX('PLHIV Forecast'!$C$8:$W$127,MATCH($B38,'PLHIV Forecast'!$B$8:$B$127,0),MATCH(Q$7,'PLHIV Forecast'!$C$7:$W$7,0))&lt;&gt;0),
INDEX('PLHIV Forecast'!$C$8:$W$127,MATCH($B38,'PLHIV Forecast'!$B$8:$B$127,0),MATCH(Q$7,'PLHIV Forecast'!$C$7:$W$7,0)),
P38+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IF(Q$7&lt;=Baseline_Year,
INDEX('Number on ART'!$H$10:$AB$249,MATCH($B38&amp;"Adults",'Number on ART'!$F$10:$F$249,0),MATCH(Q$7,'Number on ART'!$H$9:$AB$9,0)),
IF(AND(P38+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Forecast'!$B$8:$B$127,0),MATCH(Q$7,'PLHIV Forecast'!$C$7:$W$7,0)),
INDEX('PLHIV Forecast'!$C$8:$W$127,MATCH($B38,'PLHIV Forecast'!$B$8:$B$127,0),MATCH(Q$7,'PLHIV Forecast'!$C$7:$W$7,0))&lt;&gt;0),
INDEX('PLHIV Forecast'!$C$8:$W$127,MATCH($B38,'PLHIV Forecast'!$B$8:$B$127,0),MATCH(Q$7,'PLHIV Forecast'!$C$7:$W$7,0)),
P38+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R38" s="84">
        <f>IF(IF(R$7&lt;=Baseline_Year,
INDEX('Number on ART'!$H$10:$AB$249,MATCH($B38&amp;"Adults",'Number on ART'!$F$10:$F$249,0),MATCH(R$7,'Number on ART'!$H$9:$AB$9,0)),
IF(AND(Q38+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Forecast'!$B$8:$B$127,0),MATCH(R$7,'PLHIV Forecast'!$C$7:$W$7,0)),
INDEX('PLHIV Forecast'!$C$8:$W$127,MATCH($B38,'PLHIV Forecast'!$B$8:$B$127,0),MATCH(R$7,'PLHIV Forecast'!$C$7:$W$7,0))&lt;&gt;0),
INDEX('PLHIV Forecast'!$C$8:$W$127,MATCH($B38,'PLHIV Forecast'!$B$8:$B$127,0),MATCH(R$7,'PLHIV Forecast'!$C$7:$W$7,0)),
Q38+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IF(R$7&lt;=Baseline_Year,
INDEX('Number on ART'!$H$10:$AB$249,MATCH($B38&amp;"Adults",'Number on ART'!$F$10:$F$249,0),MATCH(R$7,'Number on ART'!$H$9:$AB$9,0)),
IF(AND(Q38+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Forecast'!$B$8:$B$127,0),MATCH(R$7,'PLHIV Forecast'!$C$7:$W$7,0)),
INDEX('PLHIV Forecast'!$C$8:$W$127,MATCH($B38,'PLHIV Forecast'!$B$8:$B$127,0),MATCH(R$7,'PLHIV Forecast'!$C$7:$W$7,0))&lt;&gt;0),
INDEX('PLHIV Forecast'!$C$8:$W$127,MATCH($B38,'PLHIV Forecast'!$B$8:$B$127,0),MATCH(R$7,'PLHIV Forecast'!$C$7:$W$7,0)),
Q38+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S38" s="84">
        <f>IF(IF(S$7&lt;=Baseline_Year,
INDEX('Number on ART'!$H$10:$AB$249,MATCH($B38&amp;"Adults",'Number on ART'!$F$10:$F$249,0),MATCH(S$7,'Number on ART'!$H$9:$AB$9,0)),
IF(AND(R38+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Forecast'!$B$8:$B$127,0),MATCH(S$7,'PLHIV Forecast'!$C$7:$W$7,0)),
INDEX('PLHIV Forecast'!$C$8:$W$127,MATCH($B38,'PLHIV Forecast'!$B$8:$B$127,0),MATCH(S$7,'PLHIV Forecast'!$C$7:$W$7,0))&lt;&gt;0),
INDEX('PLHIV Forecast'!$C$8:$W$127,MATCH($B38,'PLHIV Forecast'!$B$8:$B$127,0),MATCH(S$7,'PLHIV Forecast'!$C$7:$W$7,0)),
R38+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IF(S$7&lt;=Baseline_Year,
INDEX('Number on ART'!$H$10:$AB$249,MATCH($B38&amp;"Adults",'Number on ART'!$F$10:$F$249,0),MATCH(S$7,'Number on ART'!$H$9:$AB$9,0)),
IF(AND(R38+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Forecast'!$B$8:$B$127,0),MATCH(S$7,'PLHIV Forecast'!$C$7:$W$7,0)),
INDEX('PLHIV Forecast'!$C$8:$W$127,MATCH($B38,'PLHIV Forecast'!$B$8:$B$127,0),MATCH(S$7,'PLHIV Forecast'!$C$7:$W$7,0))&lt;&gt;0),
INDEX('PLHIV Forecast'!$C$8:$W$127,MATCH($B38,'PLHIV Forecast'!$B$8:$B$127,0),MATCH(S$7,'PLHIV Forecast'!$C$7:$W$7,0)),
R38+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T38" s="84">
        <f>IF(IF(T$7&lt;=Baseline_Year,
INDEX('Number on ART'!$H$10:$AB$249,MATCH($B38&amp;"Adults",'Number on ART'!$F$10:$F$249,0),MATCH(T$7,'Number on ART'!$H$9:$AB$9,0)),
IF(AND(S38+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Forecast'!$B$8:$B$127,0),MATCH(T$7,'PLHIV Forecast'!$C$7:$W$7,0)),
INDEX('PLHIV Forecast'!$C$8:$W$127,MATCH($B38,'PLHIV Forecast'!$B$8:$B$127,0),MATCH(T$7,'PLHIV Forecast'!$C$7:$W$7,0))&lt;&gt;0),
INDEX('PLHIV Forecast'!$C$8:$W$127,MATCH($B38,'PLHIV Forecast'!$B$8:$B$127,0),MATCH(T$7,'PLHIV Forecast'!$C$7:$W$7,0)),
S38+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IF(T$7&lt;=Baseline_Year,
INDEX('Number on ART'!$H$10:$AB$249,MATCH($B38&amp;"Adults",'Number on ART'!$F$10:$F$249,0),MATCH(T$7,'Number on ART'!$H$9:$AB$9,0)),
IF(AND(S38+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Forecast'!$B$8:$B$127,0),MATCH(T$7,'PLHIV Forecast'!$C$7:$W$7,0)),
INDEX('PLHIV Forecast'!$C$8:$W$127,MATCH($B38,'PLHIV Forecast'!$B$8:$B$127,0),MATCH(T$7,'PLHIV Forecast'!$C$7:$W$7,0))&lt;&gt;0),
INDEX('PLHIV Forecast'!$C$8:$W$127,MATCH($B38,'PLHIV Forecast'!$B$8:$B$127,0),MATCH(T$7,'PLHIV Forecast'!$C$7:$W$7,0)),
S38+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U38" s="84">
        <f>IF(IF(U$7&lt;=Baseline_Year,
INDEX('Number on ART'!$H$10:$AB$249,MATCH($B38&amp;"Adults",'Number on ART'!$F$10:$F$249,0),MATCH(U$7,'Number on ART'!$H$9:$AB$9,0)),
IF(AND(T38+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Forecast'!$B$8:$B$127,0),MATCH(U$7,'PLHIV Forecast'!$C$7:$W$7,0)),
INDEX('PLHIV Forecast'!$C$8:$W$127,MATCH($B38,'PLHIV Forecast'!$B$8:$B$127,0),MATCH(U$7,'PLHIV Forecast'!$C$7:$W$7,0))&lt;&gt;0),
INDEX('PLHIV Forecast'!$C$8:$W$127,MATCH($B38,'PLHIV Forecast'!$B$8:$B$127,0),MATCH(U$7,'PLHIV Forecast'!$C$7:$W$7,0)),
T38+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IF(U$7&lt;=Baseline_Year,
INDEX('Number on ART'!$H$10:$AB$249,MATCH($B38&amp;"Adults",'Number on ART'!$F$10:$F$249,0),MATCH(U$7,'Number on ART'!$H$9:$AB$9,0)),
IF(AND(T38+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Forecast'!$B$8:$B$127,0),MATCH(U$7,'PLHIV Forecast'!$C$7:$W$7,0)),
INDEX('PLHIV Forecast'!$C$8:$W$127,MATCH($B38,'PLHIV Forecast'!$B$8:$B$127,0),MATCH(U$7,'PLHIV Forecast'!$C$7:$W$7,0))&lt;&gt;0),
INDEX('PLHIV Forecast'!$C$8:$W$127,MATCH($B38,'PLHIV Forecast'!$B$8:$B$127,0),MATCH(U$7,'PLHIV Forecast'!$C$7:$W$7,0)),
T38+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V38" s="84">
        <f>IF(IF(V$7&lt;=Baseline_Year,
INDEX('Number on ART'!$H$10:$AB$249,MATCH($B38&amp;"Adults",'Number on ART'!$F$10:$F$249,0),MATCH(V$7,'Number on ART'!$H$9:$AB$9,0)),
IF(AND(U38+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Forecast'!$B$8:$B$127,0),MATCH(V$7,'PLHIV Forecast'!$C$7:$W$7,0)),
INDEX('PLHIV Forecast'!$C$8:$W$127,MATCH($B38,'PLHIV Forecast'!$B$8:$B$127,0),MATCH(V$7,'PLHIV Forecast'!$C$7:$W$7,0))&lt;&gt;0),
INDEX('PLHIV Forecast'!$C$8:$W$127,MATCH($B38,'PLHIV Forecast'!$B$8:$B$127,0),MATCH(V$7,'PLHIV Forecast'!$C$7:$W$7,0)),
U38+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IF(V$7&lt;=Baseline_Year,
INDEX('Number on ART'!$H$10:$AB$249,MATCH($B38&amp;"Adults",'Number on ART'!$F$10:$F$249,0),MATCH(V$7,'Number on ART'!$H$9:$AB$9,0)),
IF(AND(U38+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Forecast'!$B$8:$B$127,0),MATCH(V$7,'PLHIV Forecast'!$C$7:$W$7,0)),
INDEX('PLHIV Forecast'!$C$8:$W$127,MATCH($B38,'PLHIV Forecast'!$B$8:$B$127,0),MATCH(V$7,'PLHIV Forecast'!$C$7:$W$7,0))&lt;&gt;0),
INDEX('PLHIV Forecast'!$C$8:$W$127,MATCH($B38,'PLHIV Forecast'!$B$8:$B$127,0),MATCH(V$7,'PLHIV Forecast'!$C$7:$W$7,0)),
U38+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W38" s="84">
        <f>IF(IF(W$7&lt;=Baseline_Year,
INDEX('Number on ART'!$H$10:$AB$249,MATCH($B38&amp;"Adults",'Number on ART'!$F$10:$F$249,0),MATCH(W$7,'Number on ART'!$H$9:$AB$9,0)),
IF(AND(V38+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Forecast'!$B$8:$B$127,0),MATCH(W$7,'PLHIV Forecast'!$C$7:$W$7,0)),
INDEX('PLHIV Forecast'!$C$8:$W$127,MATCH($B38,'PLHIV Forecast'!$B$8:$B$127,0),MATCH(W$7,'PLHIV Forecast'!$C$7:$W$7,0))&lt;&gt;0),
INDEX('PLHIV Forecast'!$C$8:$W$127,MATCH($B38,'PLHIV Forecast'!$B$8:$B$127,0),MATCH(W$7,'PLHIV Forecast'!$C$7:$W$7,0)),
V38+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)))&lt;0,
0,
IF(W$7&lt;=Baseline_Year,
INDEX('Number on ART'!$H$10:$AB$249,MATCH($B38&amp;"Adults",'Number on ART'!$F$10:$F$249,0),MATCH(W$7,'Number on ART'!$H$9:$AB$9,0)),
IF(AND(V38+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)&gt;INDEX('PLHIV Forecast'!$C$8:$W$127,MATCH($B38,'PLHIV Forecast'!$B$8:$B$127,0),MATCH(W$7,'PLHIV Forecast'!$C$7:$W$7,0)),
INDEX('PLHIV Forecast'!$C$8:$W$127,MATCH($B38,'PLHIV Forecast'!$B$8:$B$127,0),MATCH(W$7,'PLHIV Forecast'!$C$7:$W$7,0))&lt;&gt;0),
INDEX('PLHIV Forecast'!$C$8:$W$127,MATCH($B38,'PLHIV Forecast'!$B$8:$B$127,0),MATCH(W$7,'PLHIV Forecast'!$C$7:$W$7,0)),
V38+
AVERAGE((INDEX($C$8:$W$127,MATCH($B38,$B$8:$B$127),MATCH(Baseline_Year,$C$7:$W$7,))-INDEX($C$8:$W$127,MATCH($B38,$B$8:$B$127),MATCH(Baseline_Year-1,$C$7:$W$7,))),
(INDEX($C$8:$W$127,MATCH($B38,$B$8:$B$127),MATCH(Baseline_Year-1,$C$7:$W$7,))-INDEX($C$8:$W$127,MATCH($B38,$B$8:$B$127),MATCH(Baseline_Year-2,$C$7:$W$7,))),
(INDEX($C$8:$W$127,MATCH($B38,$B$8:$B$127),MATCH(Baseline_Year-2,$C$7:$W$7,))-INDEX($C$8:$W$127,MATCH($B38,$B$8:$B$127),MATCH(Baseline_Year-3,$C$7:$W$7,)))
))))</f>
        <v>430000</v>
      </c>
      <c r="X38" s="9" t="str">
        <f>IF(SUM(C38:W38)&lt;&gt;0,
IF(P38='PLHIV Forecast'!P38,"# adults on ART capped by total PLHIV starting 2023",
IF(Q38='PLHIV Forecast'!Q38,"# adults on ART capped by total PLHIV starting 2024",
IF(R38='PLHIV Forecast'!R38,"# adults on ART capped by total PLHIV starting 2025",
IF(S38='PLHIV Forecast'!S38,"# adults on ART capped by total PLHIV starting 2026",
IF(T38='PLHIV Forecast'!T38,"# adults on ART capped by total PLHIV starting 2027",
IF(U38='PLHIV Forecast'!U38,"# adults on ART capped by total PLHIV starting 2028",
IF(V38='PLHIV Forecast'!V38,"# adults on ART capped by total PLHIV starting 2029",
IF(W38='PLHIV Forecast'!W38,"# adults on ART capped by total PLHIV starting 2030",
"")))))))),"")</f>
        <v># adults on ART capped by total PLHIV starting 2024</v>
      </c>
      <c r="Z38" s="8"/>
      <c r="AB38" s="8"/>
    </row>
    <row r="39" spans="2:28" x14ac:dyDescent="0.35">
      <c r="B39" s="18" t="str">
        <f>Countries!B35</f>
        <v>Democratic People's Republic of Korea</v>
      </c>
      <c r="C39" s="47">
        <f>IF(C$7&lt;='Algorithms &amp; Assumptions'!$C$3,INDEX('Number on ART'!$H$10:$AB$249,MATCH($B39&amp;"Adults",'Number on ART'!$F$10:$F$249,0),MATCH(C$7,'Number on ART'!$H$9:$AB$9,0)),"Error")</f>
        <v>0</v>
      </c>
      <c r="D39" s="47">
        <f>IF(D$7&lt;='Algorithms &amp; Assumptions'!$C$3,INDEX('Number on ART'!$H$10:$AB$249,MATCH($B39&amp;"Adults",'Number on ART'!$F$10:$F$249,0),MATCH(D$7,'Number on ART'!$H$9:$AB$9,0)),"Error")</f>
        <v>0</v>
      </c>
      <c r="E39" s="47">
        <f>IF(E$7&lt;='Algorithms &amp; Assumptions'!$C$3,INDEX('Number on ART'!$H$10:$AB$249,MATCH($B39&amp;"Adults",'Number on ART'!$F$10:$F$249,0),MATCH(E$7,'Number on ART'!$H$9:$AB$9,0)),"Error")</f>
        <v>0</v>
      </c>
      <c r="F39" s="47">
        <f>IF(F$7&lt;='Algorithms &amp; Assumptions'!$C$3,INDEX('Number on ART'!$H$10:$AB$249,MATCH($B39&amp;"Adults",'Number on ART'!$F$10:$F$249,0),MATCH(F$7,'Number on ART'!$H$9:$AB$9,0)),"Error")</f>
        <v>0</v>
      </c>
      <c r="G39" s="84">
        <f>IF(IF(G$7&lt;=Baseline_Year,
INDEX('Number on ART'!$H$10:$AB$249,MATCH($B39&amp;"Adults",'Number on ART'!$F$10:$F$249,0),MATCH(G$7,'Number on ART'!$H$9:$AB$9,0)),
IF(AND(F39+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Forecast'!$B$8:$B$127,0),MATCH(G$7,'PLHIV Forecast'!$C$7:$W$7,0)),
INDEX('PLHIV Forecast'!$C$8:$W$127,MATCH($B39,'PLHIV Forecast'!$B$8:$B$127,0),MATCH(G$7,'PLHIV Forecast'!$C$7:$W$7,0))&lt;&gt;0),
INDEX('PLHIV Forecast'!$C$8:$W$127,MATCH($B39,'PLHIV Forecast'!$B$8:$B$127,0),MATCH(G$7,'PLHIV Forecast'!$C$7:$W$7,0)),
F39+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IF(G$7&lt;=Baseline_Year,
INDEX('Number on ART'!$H$10:$AB$249,MATCH($B39&amp;"Adults",'Number on ART'!$F$10:$F$249,0),MATCH(G$7,'Number on ART'!$H$9:$AB$9,0)),
IF(AND(F39+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Forecast'!$B$8:$B$127,0),MATCH(G$7,'PLHIV Forecast'!$C$7:$W$7,0)),
INDEX('PLHIV Forecast'!$C$8:$W$127,MATCH($B39,'PLHIV Forecast'!$B$8:$B$127,0),MATCH(G$7,'PLHIV Forecast'!$C$7:$W$7,0))&lt;&gt;0),
INDEX('PLHIV Forecast'!$C$8:$W$127,MATCH($B39,'PLHIV Forecast'!$B$8:$B$127,0),MATCH(G$7,'PLHIV Forecast'!$C$7:$W$7,0)),
F39+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H39" s="84">
        <f>IF(IF(H$7&lt;=Baseline_Year,
INDEX('Number on ART'!$H$10:$AB$249,MATCH($B39&amp;"Adults",'Number on ART'!$F$10:$F$249,0),MATCH(H$7,'Number on ART'!$H$9:$AB$9,0)),
IF(AND(G39+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Forecast'!$B$8:$B$127,0),MATCH(H$7,'PLHIV Forecast'!$C$7:$W$7,0)),
INDEX('PLHIV Forecast'!$C$8:$W$127,MATCH($B39,'PLHIV Forecast'!$B$8:$B$127,0),MATCH(H$7,'PLHIV Forecast'!$C$7:$W$7,0))&lt;&gt;0),
INDEX('PLHIV Forecast'!$C$8:$W$127,MATCH($B39,'PLHIV Forecast'!$B$8:$B$127,0),MATCH(H$7,'PLHIV Forecast'!$C$7:$W$7,0)),
G39+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IF(H$7&lt;=Baseline_Year,
INDEX('Number on ART'!$H$10:$AB$249,MATCH($B39&amp;"Adults",'Number on ART'!$F$10:$F$249,0),MATCH(H$7,'Number on ART'!$H$9:$AB$9,0)),
IF(AND(G39+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Forecast'!$B$8:$B$127,0),MATCH(H$7,'PLHIV Forecast'!$C$7:$W$7,0)),
INDEX('PLHIV Forecast'!$C$8:$W$127,MATCH($B39,'PLHIV Forecast'!$B$8:$B$127,0),MATCH(H$7,'PLHIV Forecast'!$C$7:$W$7,0))&lt;&gt;0),
INDEX('PLHIV Forecast'!$C$8:$W$127,MATCH($B39,'PLHIV Forecast'!$B$8:$B$127,0),MATCH(H$7,'PLHIV Forecast'!$C$7:$W$7,0)),
G39+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I39" s="84">
        <f>IF(IF(I$7&lt;=Baseline_Year,
INDEX('Number on ART'!$H$10:$AB$249,MATCH($B39&amp;"Adults",'Number on ART'!$F$10:$F$249,0),MATCH(I$7,'Number on ART'!$H$9:$AB$9,0)),
IF(AND(H39+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Forecast'!$B$8:$B$127,0),MATCH(I$7,'PLHIV Forecast'!$C$7:$W$7,0)),
INDEX('PLHIV Forecast'!$C$8:$W$127,MATCH($B39,'PLHIV Forecast'!$B$8:$B$127,0),MATCH(I$7,'PLHIV Forecast'!$C$7:$W$7,0))&lt;&gt;0),
INDEX('PLHIV Forecast'!$C$8:$W$127,MATCH($B39,'PLHIV Forecast'!$B$8:$B$127,0),MATCH(I$7,'PLHIV Forecast'!$C$7:$W$7,0)),
H39+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IF(I$7&lt;=Baseline_Year,
INDEX('Number on ART'!$H$10:$AB$249,MATCH($B39&amp;"Adults",'Number on ART'!$F$10:$F$249,0),MATCH(I$7,'Number on ART'!$H$9:$AB$9,0)),
IF(AND(H39+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Forecast'!$B$8:$B$127,0),MATCH(I$7,'PLHIV Forecast'!$C$7:$W$7,0)),
INDEX('PLHIV Forecast'!$C$8:$W$127,MATCH($B39,'PLHIV Forecast'!$B$8:$B$127,0),MATCH(I$7,'PLHIV Forecast'!$C$7:$W$7,0))&lt;&gt;0),
INDEX('PLHIV Forecast'!$C$8:$W$127,MATCH($B39,'PLHIV Forecast'!$B$8:$B$127,0),MATCH(I$7,'PLHIV Forecast'!$C$7:$W$7,0)),
H39+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J39" s="84">
        <f>IF(IF(J$7&lt;=Baseline_Year,
INDEX('Number on ART'!$H$10:$AB$249,MATCH($B39&amp;"Adults",'Number on ART'!$F$10:$F$249,0),MATCH(J$7,'Number on ART'!$H$9:$AB$9,0)),
IF(AND(I39+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Forecast'!$B$8:$B$127,0),MATCH(J$7,'PLHIV Forecast'!$C$7:$W$7,0)),
INDEX('PLHIV Forecast'!$C$8:$W$127,MATCH($B39,'PLHIV Forecast'!$B$8:$B$127,0),MATCH(J$7,'PLHIV Forecast'!$C$7:$W$7,0))&lt;&gt;0),
INDEX('PLHIV Forecast'!$C$8:$W$127,MATCH($B39,'PLHIV Forecast'!$B$8:$B$127,0),MATCH(J$7,'PLHIV Forecast'!$C$7:$W$7,0)),
I39+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IF(J$7&lt;=Baseline_Year,
INDEX('Number on ART'!$H$10:$AB$249,MATCH($B39&amp;"Adults",'Number on ART'!$F$10:$F$249,0),MATCH(J$7,'Number on ART'!$H$9:$AB$9,0)),
IF(AND(I39+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Forecast'!$B$8:$B$127,0),MATCH(J$7,'PLHIV Forecast'!$C$7:$W$7,0)),
INDEX('PLHIV Forecast'!$C$8:$W$127,MATCH($B39,'PLHIV Forecast'!$B$8:$B$127,0),MATCH(J$7,'PLHIV Forecast'!$C$7:$W$7,0))&lt;&gt;0),
INDEX('PLHIV Forecast'!$C$8:$W$127,MATCH($B39,'PLHIV Forecast'!$B$8:$B$127,0),MATCH(J$7,'PLHIV Forecast'!$C$7:$W$7,0)),
I39+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K39" s="84">
        <f>IF(IF(K$7&lt;=Baseline_Year,
INDEX('Number on ART'!$H$10:$AB$249,MATCH($B39&amp;"Adults",'Number on ART'!$F$10:$F$249,0),MATCH(K$7,'Number on ART'!$H$9:$AB$9,0)),
IF(AND(J39+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Forecast'!$B$8:$B$127,0),MATCH(K$7,'PLHIV Forecast'!$C$7:$W$7,0)),
INDEX('PLHIV Forecast'!$C$8:$W$127,MATCH($B39,'PLHIV Forecast'!$B$8:$B$127,0),MATCH(K$7,'PLHIV Forecast'!$C$7:$W$7,0))&lt;&gt;0),
INDEX('PLHIV Forecast'!$C$8:$W$127,MATCH($B39,'PLHIV Forecast'!$B$8:$B$127,0),MATCH(K$7,'PLHIV Forecast'!$C$7:$W$7,0)),
J39+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IF(K$7&lt;=Baseline_Year,
INDEX('Number on ART'!$H$10:$AB$249,MATCH($B39&amp;"Adults",'Number on ART'!$F$10:$F$249,0),MATCH(K$7,'Number on ART'!$H$9:$AB$9,0)),
IF(AND(J39+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Forecast'!$B$8:$B$127,0),MATCH(K$7,'PLHIV Forecast'!$C$7:$W$7,0)),
INDEX('PLHIV Forecast'!$C$8:$W$127,MATCH($B39,'PLHIV Forecast'!$B$8:$B$127,0),MATCH(K$7,'PLHIV Forecast'!$C$7:$W$7,0))&lt;&gt;0),
INDEX('PLHIV Forecast'!$C$8:$W$127,MATCH($B39,'PLHIV Forecast'!$B$8:$B$127,0),MATCH(K$7,'PLHIV Forecast'!$C$7:$W$7,0)),
J39+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L39" s="84">
        <f>IF(IF(L$7&lt;=Baseline_Year,
INDEX('Number on ART'!$H$10:$AB$249,MATCH($B39&amp;"Adults",'Number on ART'!$F$10:$F$249,0),MATCH(L$7,'Number on ART'!$H$9:$AB$9,0)),
IF(AND(K39+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Forecast'!$B$8:$B$127,0),MATCH(L$7,'PLHIV Forecast'!$C$7:$W$7,0)),
INDEX('PLHIV Forecast'!$C$8:$W$127,MATCH($B39,'PLHIV Forecast'!$B$8:$B$127,0),MATCH(L$7,'PLHIV Forecast'!$C$7:$W$7,0))&lt;&gt;0),
INDEX('PLHIV Forecast'!$C$8:$W$127,MATCH($B39,'PLHIV Forecast'!$B$8:$B$127,0),MATCH(L$7,'PLHIV Forecast'!$C$7:$W$7,0)),
K39+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IF(L$7&lt;=Baseline_Year,
INDEX('Number on ART'!$H$10:$AB$249,MATCH($B39&amp;"Adults",'Number on ART'!$F$10:$F$249,0),MATCH(L$7,'Number on ART'!$H$9:$AB$9,0)),
IF(AND(K39+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Forecast'!$B$8:$B$127,0),MATCH(L$7,'PLHIV Forecast'!$C$7:$W$7,0)),
INDEX('PLHIV Forecast'!$C$8:$W$127,MATCH($B39,'PLHIV Forecast'!$B$8:$B$127,0),MATCH(L$7,'PLHIV Forecast'!$C$7:$W$7,0))&lt;&gt;0),
INDEX('PLHIV Forecast'!$C$8:$W$127,MATCH($B39,'PLHIV Forecast'!$B$8:$B$127,0),MATCH(L$7,'PLHIV Forecast'!$C$7:$W$7,0)),
K39+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M39" s="84">
        <f>IF(IF(M$7&lt;=Baseline_Year,
INDEX('Number on ART'!$H$10:$AB$249,MATCH($B39&amp;"Adults",'Number on ART'!$F$10:$F$249,0),MATCH(M$7,'Number on ART'!$H$9:$AB$9,0)),
IF(AND(L39+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Forecast'!$B$8:$B$127,0),MATCH(M$7,'PLHIV Forecast'!$C$7:$W$7,0)),
INDEX('PLHIV Forecast'!$C$8:$W$127,MATCH($B39,'PLHIV Forecast'!$B$8:$B$127,0),MATCH(M$7,'PLHIV Forecast'!$C$7:$W$7,0))&lt;&gt;0),
INDEX('PLHIV Forecast'!$C$8:$W$127,MATCH($B39,'PLHIV Forecast'!$B$8:$B$127,0),MATCH(M$7,'PLHIV Forecast'!$C$7:$W$7,0)),
L39+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IF(M$7&lt;=Baseline_Year,
INDEX('Number on ART'!$H$10:$AB$249,MATCH($B39&amp;"Adults",'Number on ART'!$F$10:$F$249,0),MATCH(M$7,'Number on ART'!$H$9:$AB$9,0)),
IF(AND(L39+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Forecast'!$B$8:$B$127,0),MATCH(M$7,'PLHIV Forecast'!$C$7:$W$7,0)),
INDEX('PLHIV Forecast'!$C$8:$W$127,MATCH($B39,'PLHIV Forecast'!$B$8:$B$127,0),MATCH(M$7,'PLHIV Forecast'!$C$7:$W$7,0))&lt;&gt;0),
INDEX('PLHIV Forecast'!$C$8:$W$127,MATCH($B39,'PLHIV Forecast'!$B$8:$B$127,0),MATCH(M$7,'PLHIV Forecast'!$C$7:$W$7,0)),
L39+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N39" s="84">
        <f>IF(IF(N$7&lt;=Baseline_Year,
INDEX('Number on ART'!$H$10:$AB$249,MATCH($B39&amp;"Adults",'Number on ART'!$F$10:$F$249,0),MATCH(N$7,'Number on ART'!$H$9:$AB$9,0)),
IF(AND(M39+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Forecast'!$B$8:$B$127,0),MATCH(N$7,'PLHIV Forecast'!$C$7:$W$7,0)),
INDEX('PLHIV Forecast'!$C$8:$W$127,MATCH($B39,'PLHIV Forecast'!$B$8:$B$127,0),MATCH(N$7,'PLHIV Forecast'!$C$7:$W$7,0))&lt;&gt;0),
INDEX('PLHIV Forecast'!$C$8:$W$127,MATCH($B39,'PLHIV Forecast'!$B$8:$B$127,0),MATCH(N$7,'PLHIV Forecast'!$C$7:$W$7,0)),
M39+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IF(N$7&lt;=Baseline_Year,
INDEX('Number on ART'!$H$10:$AB$249,MATCH($B39&amp;"Adults",'Number on ART'!$F$10:$F$249,0),MATCH(N$7,'Number on ART'!$H$9:$AB$9,0)),
IF(AND(M39+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Forecast'!$B$8:$B$127,0),MATCH(N$7,'PLHIV Forecast'!$C$7:$W$7,0)),
INDEX('PLHIV Forecast'!$C$8:$W$127,MATCH($B39,'PLHIV Forecast'!$B$8:$B$127,0),MATCH(N$7,'PLHIV Forecast'!$C$7:$W$7,0))&lt;&gt;0),
INDEX('PLHIV Forecast'!$C$8:$W$127,MATCH($B39,'PLHIV Forecast'!$B$8:$B$127,0),MATCH(N$7,'PLHIV Forecast'!$C$7:$W$7,0)),
M39+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O39" s="84">
        <f>IF(IF(O$7&lt;=Baseline_Year,
INDEX('Number on ART'!$H$10:$AB$249,MATCH($B39&amp;"Adults",'Number on ART'!$F$10:$F$249,0),MATCH(O$7,'Number on ART'!$H$9:$AB$9,0)),
IF(AND(N39+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Forecast'!$B$8:$B$127,0),MATCH(O$7,'PLHIV Forecast'!$C$7:$W$7,0)),
INDEX('PLHIV Forecast'!$C$8:$W$127,MATCH($B39,'PLHIV Forecast'!$B$8:$B$127,0),MATCH(O$7,'PLHIV Forecast'!$C$7:$W$7,0))&lt;&gt;0),
INDEX('PLHIV Forecast'!$C$8:$W$127,MATCH($B39,'PLHIV Forecast'!$B$8:$B$127,0),MATCH(O$7,'PLHIV Forecast'!$C$7:$W$7,0)),
N39+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IF(O$7&lt;=Baseline_Year,
INDEX('Number on ART'!$H$10:$AB$249,MATCH($B39&amp;"Adults",'Number on ART'!$F$10:$F$249,0),MATCH(O$7,'Number on ART'!$H$9:$AB$9,0)),
IF(AND(N39+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Forecast'!$B$8:$B$127,0),MATCH(O$7,'PLHIV Forecast'!$C$7:$W$7,0)),
INDEX('PLHIV Forecast'!$C$8:$W$127,MATCH($B39,'PLHIV Forecast'!$B$8:$B$127,0),MATCH(O$7,'PLHIV Forecast'!$C$7:$W$7,0))&lt;&gt;0),
INDEX('PLHIV Forecast'!$C$8:$W$127,MATCH($B39,'PLHIV Forecast'!$B$8:$B$127,0),MATCH(O$7,'PLHIV Forecast'!$C$7:$W$7,0)),
N39+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P39" s="84">
        <f>IF(IF(P$7&lt;=Baseline_Year,
INDEX('Number on ART'!$H$10:$AB$249,MATCH($B39&amp;"Adults",'Number on ART'!$F$10:$F$249,0),MATCH(P$7,'Number on ART'!$H$9:$AB$9,0)),
IF(AND(O39+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Forecast'!$B$8:$B$127,0),MATCH(P$7,'PLHIV Forecast'!$C$7:$W$7,0)),
INDEX('PLHIV Forecast'!$C$8:$W$127,MATCH($B39,'PLHIV Forecast'!$B$8:$B$127,0),MATCH(P$7,'PLHIV Forecast'!$C$7:$W$7,0))&lt;&gt;0),
INDEX('PLHIV Forecast'!$C$8:$W$127,MATCH($B39,'PLHIV Forecast'!$B$8:$B$127,0),MATCH(P$7,'PLHIV Forecast'!$C$7:$W$7,0)),
O39+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IF(P$7&lt;=Baseline_Year,
INDEX('Number on ART'!$H$10:$AB$249,MATCH($B39&amp;"Adults",'Number on ART'!$F$10:$F$249,0),MATCH(P$7,'Number on ART'!$H$9:$AB$9,0)),
IF(AND(O39+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Forecast'!$B$8:$B$127,0),MATCH(P$7,'PLHIV Forecast'!$C$7:$W$7,0)),
INDEX('PLHIV Forecast'!$C$8:$W$127,MATCH($B39,'PLHIV Forecast'!$B$8:$B$127,0),MATCH(P$7,'PLHIV Forecast'!$C$7:$W$7,0))&lt;&gt;0),
INDEX('PLHIV Forecast'!$C$8:$W$127,MATCH($B39,'PLHIV Forecast'!$B$8:$B$127,0),MATCH(P$7,'PLHIV Forecast'!$C$7:$W$7,0)),
O39+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Q39" s="84">
        <f>IF(IF(Q$7&lt;=Baseline_Year,
INDEX('Number on ART'!$H$10:$AB$249,MATCH($B39&amp;"Adults",'Number on ART'!$F$10:$F$249,0),MATCH(Q$7,'Number on ART'!$H$9:$AB$9,0)),
IF(AND(P39+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Forecast'!$B$8:$B$127,0),MATCH(Q$7,'PLHIV Forecast'!$C$7:$W$7,0)),
INDEX('PLHIV Forecast'!$C$8:$W$127,MATCH($B39,'PLHIV Forecast'!$B$8:$B$127,0),MATCH(Q$7,'PLHIV Forecast'!$C$7:$W$7,0))&lt;&gt;0),
INDEX('PLHIV Forecast'!$C$8:$W$127,MATCH($B39,'PLHIV Forecast'!$B$8:$B$127,0),MATCH(Q$7,'PLHIV Forecast'!$C$7:$W$7,0)),
P39+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IF(Q$7&lt;=Baseline_Year,
INDEX('Number on ART'!$H$10:$AB$249,MATCH($B39&amp;"Adults",'Number on ART'!$F$10:$F$249,0),MATCH(Q$7,'Number on ART'!$H$9:$AB$9,0)),
IF(AND(P39+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Forecast'!$B$8:$B$127,0),MATCH(Q$7,'PLHIV Forecast'!$C$7:$W$7,0)),
INDEX('PLHIV Forecast'!$C$8:$W$127,MATCH($B39,'PLHIV Forecast'!$B$8:$B$127,0),MATCH(Q$7,'PLHIV Forecast'!$C$7:$W$7,0))&lt;&gt;0),
INDEX('PLHIV Forecast'!$C$8:$W$127,MATCH($B39,'PLHIV Forecast'!$B$8:$B$127,0),MATCH(Q$7,'PLHIV Forecast'!$C$7:$W$7,0)),
P39+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R39" s="84">
        <f>IF(IF(R$7&lt;=Baseline_Year,
INDEX('Number on ART'!$H$10:$AB$249,MATCH($B39&amp;"Adults",'Number on ART'!$F$10:$F$249,0),MATCH(R$7,'Number on ART'!$H$9:$AB$9,0)),
IF(AND(Q39+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Forecast'!$B$8:$B$127,0),MATCH(R$7,'PLHIV Forecast'!$C$7:$W$7,0)),
INDEX('PLHIV Forecast'!$C$8:$W$127,MATCH($B39,'PLHIV Forecast'!$B$8:$B$127,0),MATCH(R$7,'PLHIV Forecast'!$C$7:$W$7,0))&lt;&gt;0),
INDEX('PLHIV Forecast'!$C$8:$W$127,MATCH($B39,'PLHIV Forecast'!$B$8:$B$127,0),MATCH(R$7,'PLHIV Forecast'!$C$7:$W$7,0)),
Q39+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IF(R$7&lt;=Baseline_Year,
INDEX('Number on ART'!$H$10:$AB$249,MATCH($B39&amp;"Adults",'Number on ART'!$F$10:$F$249,0),MATCH(R$7,'Number on ART'!$H$9:$AB$9,0)),
IF(AND(Q39+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Forecast'!$B$8:$B$127,0),MATCH(R$7,'PLHIV Forecast'!$C$7:$W$7,0)),
INDEX('PLHIV Forecast'!$C$8:$W$127,MATCH($B39,'PLHIV Forecast'!$B$8:$B$127,0),MATCH(R$7,'PLHIV Forecast'!$C$7:$W$7,0))&lt;&gt;0),
INDEX('PLHIV Forecast'!$C$8:$W$127,MATCH($B39,'PLHIV Forecast'!$B$8:$B$127,0),MATCH(R$7,'PLHIV Forecast'!$C$7:$W$7,0)),
Q39+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S39" s="84">
        <f>IF(IF(S$7&lt;=Baseline_Year,
INDEX('Number on ART'!$H$10:$AB$249,MATCH($B39&amp;"Adults",'Number on ART'!$F$10:$F$249,0),MATCH(S$7,'Number on ART'!$H$9:$AB$9,0)),
IF(AND(R39+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Forecast'!$B$8:$B$127,0),MATCH(S$7,'PLHIV Forecast'!$C$7:$W$7,0)),
INDEX('PLHIV Forecast'!$C$8:$W$127,MATCH($B39,'PLHIV Forecast'!$B$8:$B$127,0),MATCH(S$7,'PLHIV Forecast'!$C$7:$W$7,0))&lt;&gt;0),
INDEX('PLHIV Forecast'!$C$8:$W$127,MATCH($B39,'PLHIV Forecast'!$B$8:$B$127,0),MATCH(S$7,'PLHIV Forecast'!$C$7:$W$7,0)),
R39+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IF(S$7&lt;=Baseline_Year,
INDEX('Number on ART'!$H$10:$AB$249,MATCH($B39&amp;"Adults",'Number on ART'!$F$10:$F$249,0),MATCH(S$7,'Number on ART'!$H$9:$AB$9,0)),
IF(AND(R39+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Forecast'!$B$8:$B$127,0),MATCH(S$7,'PLHIV Forecast'!$C$7:$W$7,0)),
INDEX('PLHIV Forecast'!$C$8:$W$127,MATCH($B39,'PLHIV Forecast'!$B$8:$B$127,0),MATCH(S$7,'PLHIV Forecast'!$C$7:$W$7,0))&lt;&gt;0),
INDEX('PLHIV Forecast'!$C$8:$W$127,MATCH($B39,'PLHIV Forecast'!$B$8:$B$127,0),MATCH(S$7,'PLHIV Forecast'!$C$7:$W$7,0)),
R39+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T39" s="84">
        <f>IF(IF(T$7&lt;=Baseline_Year,
INDEX('Number on ART'!$H$10:$AB$249,MATCH($B39&amp;"Adults",'Number on ART'!$F$10:$F$249,0),MATCH(T$7,'Number on ART'!$H$9:$AB$9,0)),
IF(AND(S39+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Forecast'!$B$8:$B$127,0),MATCH(T$7,'PLHIV Forecast'!$C$7:$W$7,0)),
INDEX('PLHIV Forecast'!$C$8:$W$127,MATCH($B39,'PLHIV Forecast'!$B$8:$B$127,0),MATCH(T$7,'PLHIV Forecast'!$C$7:$W$7,0))&lt;&gt;0),
INDEX('PLHIV Forecast'!$C$8:$W$127,MATCH($B39,'PLHIV Forecast'!$B$8:$B$127,0),MATCH(T$7,'PLHIV Forecast'!$C$7:$W$7,0)),
S39+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IF(T$7&lt;=Baseline_Year,
INDEX('Number on ART'!$H$10:$AB$249,MATCH($B39&amp;"Adults",'Number on ART'!$F$10:$F$249,0),MATCH(T$7,'Number on ART'!$H$9:$AB$9,0)),
IF(AND(S39+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Forecast'!$B$8:$B$127,0),MATCH(T$7,'PLHIV Forecast'!$C$7:$W$7,0)),
INDEX('PLHIV Forecast'!$C$8:$W$127,MATCH($B39,'PLHIV Forecast'!$B$8:$B$127,0),MATCH(T$7,'PLHIV Forecast'!$C$7:$W$7,0))&lt;&gt;0),
INDEX('PLHIV Forecast'!$C$8:$W$127,MATCH($B39,'PLHIV Forecast'!$B$8:$B$127,0),MATCH(T$7,'PLHIV Forecast'!$C$7:$W$7,0)),
S39+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U39" s="84">
        <f>IF(IF(U$7&lt;=Baseline_Year,
INDEX('Number on ART'!$H$10:$AB$249,MATCH($B39&amp;"Adults",'Number on ART'!$F$10:$F$249,0),MATCH(U$7,'Number on ART'!$H$9:$AB$9,0)),
IF(AND(T39+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Forecast'!$B$8:$B$127,0),MATCH(U$7,'PLHIV Forecast'!$C$7:$W$7,0)),
INDEX('PLHIV Forecast'!$C$8:$W$127,MATCH($B39,'PLHIV Forecast'!$B$8:$B$127,0),MATCH(U$7,'PLHIV Forecast'!$C$7:$W$7,0))&lt;&gt;0),
INDEX('PLHIV Forecast'!$C$8:$W$127,MATCH($B39,'PLHIV Forecast'!$B$8:$B$127,0),MATCH(U$7,'PLHIV Forecast'!$C$7:$W$7,0)),
T39+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IF(U$7&lt;=Baseline_Year,
INDEX('Number on ART'!$H$10:$AB$249,MATCH($B39&amp;"Adults",'Number on ART'!$F$10:$F$249,0),MATCH(U$7,'Number on ART'!$H$9:$AB$9,0)),
IF(AND(T39+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Forecast'!$B$8:$B$127,0),MATCH(U$7,'PLHIV Forecast'!$C$7:$W$7,0)),
INDEX('PLHIV Forecast'!$C$8:$W$127,MATCH($B39,'PLHIV Forecast'!$B$8:$B$127,0),MATCH(U$7,'PLHIV Forecast'!$C$7:$W$7,0))&lt;&gt;0),
INDEX('PLHIV Forecast'!$C$8:$W$127,MATCH($B39,'PLHIV Forecast'!$B$8:$B$127,0),MATCH(U$7,'PLHIV Forecast'!$C$7:$W$7,0)),
T39+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V39" s="84">
        <f>IF(IF(V$7&lt;=Baseline_Year,
INDEX('Number on ART'!$H$10:$AB$249,MATCH($B39&amp;"Adults",'Number on ART'!$F$10:$F$249,0),MATCH(V$7,'Number on ART'!$H$9:$AB$9,0)),
IF(AND(U39+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Forecast'!$B$8:$B$127,0),MATCH(V$7,'PLHIV Forecast'!$C$7:$W$7,0)),
INDEX('PLHIV Forecast'!$C$8:$W$127,MATCH($B39,'PLHIV Forecast'!$B$8:$B$127,0),MATCH(V$7,'PLHIV Forecast'!$C$7:$W$7,0))&lt;&gt;0),
INDEX('PLHIV Forecast'!$C$8:$W$127,MATCH($B39,'PLHIV Forecast'!$B$8:$B$127,0),MATCH(V$7,'PLHIV Forecast'!$C$7:$W$7,0)),
U39+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IF(V$7&lt;=Baseline_Year,
INDEX('Number on ART'!$H$10:$AB$249,MATCH($B39&amp;"Adults",'Number on ART'!$F$10:$F$249,0),MATCH(V$7,'Number on ART'!$H$9:$AB$9,0)),
IF(AND(U39+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Forecast'!$B$8:$B$127,0),MATCH(V$7,'PLHIV Forecast'!$C$7:$W$7,0)),
INDEX('PLHIV Forecast'!$C$8:$W$127,MATCH($B39,'PLHIV Forecast'!$B$8:$B$127,0),MATCH(V$7,'PLHIV Forecast'!$C$7:$W$7,0))&lt;&gt;0),
INDEX('PLHIV Forecast'!$C$8:$W$127,MATCH($B39,'PLHIV Forecast'!$B$8:$B$127,0),MATCH(V$7,'PLHIV Forecast'!$C$7:$W$7,0)),
U39+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W39" s="84">
        <f>IF(IF(W$7&lt;=Baseline_Year,
INDEX('Number on ART'!$H$10:$AB$249,MATCH($B39&amp;"Adults",'Number on ART'!$F$10:$F$249,0),MATCH(W$7,'Number on ART'!$H$9:$AB$9,0)),
IF(AND(V39+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Forecast'!$B$8:$B$127,0),MATCH(W$7,'PLHIV Forecast'!$C$7:$W$7,0)),
INDEX('PLHIV Forecast'!$C$8:$W$127,MATCH($B39,'PLHIV Forecast'!$B$8:$B$127,0),MATCH(W$7,'PLHIV Forecast'!$C$7:$W$7,0))&lt;&gt;0),
INDEX('PLHIV Forecast'!$C$8:$W$127,MATCH($B39,'PLHIV Forecast'!$B$8:$B$127,0),MATCH(W$7,'PLHIV Forecast'!$C$7:$W$7,0)),
V39+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)))&lt;0,
0,
IF(W$7&lt;=Baseline_Year,
INDEX('Number on ART'!$H$10:$AB$249,MATCH($B39&amp;"Adults",'Number on ART'!$F$10:$F$249,0),MATCH(W$7,'Number on ART'!$H$9:$AB$9,0)),
IF(AND(V39+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)&gt;INDEX('PLHIV Forecast'!$C$8:$W$127,MATCH($B39,'PLHIV Forecast'!$B$8:$B$127,0),MATCH(W$7,'PLHIV Forecast'!$C$7:$W$7,0)),
INDEX('PLHIV Forecast'!$C$8:$W$127,MATCH($B39,'PLHIV Forecast'!$B$8:$B$127,0),MATCH(W$7,'PLHIV Forecast'!$C$7:$W$7,0))&lt;&gt;0),
INDEX('PLHIV Forecast'!$C$8:$W$127,MATCH($B39,'PLHIV Forecast'!$B$8:$B$127,0),MATCH(W$7,'PLHIV Forecast'!$C$7:$W$7,0)),
V39+
AVERAGE((INDEX($C$8:$W$127,MATCH($B39,$B$8:$B$127),MATCH(Baseline_Year,$C$7:$W$7,))-INDEX($C$8:$W$127,MATCH($B39,$B$8:$B$127),MATCH(Baseline_Year-1,$C$7:$W$7,))),
(INDEX($C$8:$W$127,MATCH($B39,$B$8:$B$127),MATCH(Baseline_Year-1,$C$7:$W$7,))-INDEX($C$8:$W$127,MATCH($B39,$B$8:$B$127),MATCH(Baseline_Year-2,$C$7:$W$7,))),
(INDEX($C$8:$W$127,MATCH($B39,$B$8:$B$127),MATCH(Baseline_Year-2,$C$7:$W$7,))-INDEX($C$8:$W$127,MATCH($B39,$B$8:$B$127),MATCH(Baseline_Year-3,$C$7:$W$7,)))
))))</f>
        <v>0</v>
      </c>
      <c r="X39" s="9" t="str">
        <f>IF(SUM(C39:W39)&lt;&gt;0,
IF(P39='PLHIV Forecast'!P39,"# adults on ART capped by total PLHIV starting 2023",
IF(Q39='PLHIV Forecast'!Q39,"# adults on ART capped by total PLHIV starting 2024",
IF(R39='PLHIV Forecast'!R39,"# adults on ART capped by total PLHIV starting 2025",
IF(S39='PLHIV Forecast'!S39,"# adults on ART capped by total PLHIV starting 2026",
IF(T39='PLHIV Forecast'!T39,"# adults on ART capped by total PLHIV starting 2027",
IF(U39='PLHIV Forecast'!U39,"# adults on ART capped by total PLHIV starting 2028",
IF(V39='PLHIV Forecast'!V39,"# adults on ART capped by total PLHIV starting 2029",
IF(W39='PLHIV Forecast'!W39,"# adults on ART capped by total PLHIV starting 2030",
"")))))))),"")</f>
        <v/>
      </c>
      <c r="Z39" s="8"/>
      <c r="AB39" s="8"/>
    </row>
    <row r="40" spans="2:28" x14ac:dyDescent="0.35">
      <c r="B40" s="18" t="str">
        <f>Countries!B36</f>
        <v>Djibouti</v>
      </c>
      <c r="C40" s="47">
        <f>IF(C$7&lt;='Algorithms &amp; Assumptions'!$C$3,INDEX('Number on ART'!$H$10:$AB$249,MATCH($B40&amp;"Adults",'Number on ART'!$F$10:$F$249,0),MATCH(C$7,'Number on ART'!$H$9:$AB$9,0)),"Error")</f>
        <v>926</v>
      </c>
      <c r="D40" s="47">
        <f>IF(D$7&lt;='Algorithms &amp; Assumptions'!$C$3,INDEX('Number on ART'!$H$10:$AB$249,MATCH($B40&amp;"Adults",'Number on ART'!$F$10:$F$249,0),MATCH(D$7,'Number on ART'!$H$9:$AB$9,0)),"Error")</f>
        <v>1002</v>
      </c>
      <c r="E40" s="47">
        <f>IF(E$7&lt;='Algorithms &amp; Assumptions'!$C$3,INDEX('Number on ART'!$H$10:$AB$249,MATCH($B40&amp;"Adults",'Number on ART'!$F$10:$F$249,0),MATCH(E$7,'Number on ART'!$H$9:$AB$9,0)),"Error")</f>
        <v>1247</v>
      </c>
      <c r="F40" s="47">
        <f>IF(F$7&lt;='Algorithms &amp; Assumptions'!$C$3,INDEX('Number on ART'!$H$10:$AB$249,MATCH($B40&amp;"Adults",'Number on ART'!$F$10:$F$249,0),MATCH(F$7,'Number on ART'!$H$9:$AB$9,0)),"Error")</f>
        <v>1335</v>
      </c>
      <c r="G40" s="84">
        <f>IF(IF(G$7&lt;=Baseline_Year,
INDEX('Number on ART'!$H$10:$AB$249,MATCH($B40&amp;"Adults",'Number on ART'!$F$10:$F$249,0),MATCH(G$7,'Number on ART'!$H$9:$AB$9,0)),
IF(AND(F40+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Forecast'!$B$8:$B$127,0),MATCH(G$7,'PLHIV Forecast'!$C$7:$W$7,0)),
INDEX('PLHIV Forecast'!$C$8:$W$127,MATCH($B40,'PLHIV Forecast'!$B$8:$B$127,0),MATCH(G$7,'PLHIV Forecast'!$C$7:$W$7,0))&lt;&gt;0),
INDEX('PLHIV Forecast'!$C$8:$W$127,MATCH($B40,'PLHIV Forecast'!$B$8:$B$127,0),MATCH(G$7,'PLHIV Forecast'!$C$7:$W$7,0)),
F40+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IF(G$7&lt;=Baseline_Year,
INDEX('Number on ART'!$H$10:$AB$249,MATCH($B40&amp;"Adults",'Number on ART'!$F$10:$F$249,0),MATCH(G$7,'Number on ART'!$H$9:$AB$9,0)),
IF(AND(F40+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Forecast'!$B$8:$B$127,0),MATCH(G$7,'PLHIV Forecast'!$C$7:$W$7,0)),
INDEX('PLHIV Forecast'!$C$8:$W$127,MATCH($B40,'PLHIV Forecast'!$B$8:$B$127,0),MATCH(G$7,'PLHIV Forecast'!$C$7:$W$7,0))&lt;&gt;0),
INDEX('PLHIV Forecast'!$C$8:$W$127,MATCH($B40,'PLHIV Forecast'!$B$8:$B$127,0),MATCH(G$7,'PLHIV Forecast'!$C$7:$W$7,0)),
F40+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1541</v>
      </c>
      <c r="H40" s="84">
        <f>IF(IF(H$7&lt;=Baseline_Year,
INDEX('Number on ART'!$H$10:$AB$249,MATCH($B40&amp;"Adults",'Number on ART'!$F$10:$F$249,0),MATCH(H$7,'Number on ART'!$H$9:$AB$9,0)),
IF(AND(G40+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Forecast'!$B$8:$B$127,0),MATCH(H$7,'PLHIV Forecast'!$C$7:$W$7,0)),
INDEX('PLHIV Forecast'!$C$8:$W$127,MATCH($B40,'PLHIV Forecast'!$B$8:$B$127,0),MATCH(H$7,'PLHIV Forecast'!$C$7:$W$7,0))&lt;&gt;0),
INDEX('PLHIV Forecast'!$C$8:$W$127,MATCH($B40,'PLHIV Forecast'!$B$8:$B$127,0),MATCH(H$7,'PLHIV Forecast'!$C$7:$W$7,0)),
G40+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IF(H$7&lt;=Baseline_Year,
INDEX('Number on ART'!$H$10:$AB$249,MATCH($B40&amp;"Adults",'Number on ART'!$F$10:$F$249,0),MATCH(H$7,'Number on ART'!$H$9:$AB$9,0)),
IF(AND(G40+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Forecast'!$B$8:$B$127,0),MATCH(H$7,'PLHIV Forecast'!$C$7:$W$7,0)),
INDEX('PLHIV Forecast'!$C$8:$W$127,MATCH($B40,'PLHIV Forecast'!$B$8:$B$127,0),MATCH(H$7,'PLHIV Forecast'!$C$7:$W$7,0))&lt;&gt;0),
INDEX('PLHIV Forecast'!$C$8:$W$127,MATCH($B40,'PLHIV Forecast'!$B$8:$B$127,0),MATCH(H$7,'PLHIV Forecast'!$C$7:$W$7,0)),
G40+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1871</v>
      </c>
      <c r="I40" s="84">
        <f>IF(IF(I$7&lt;=Baseline_Year,
INDEX('Number on ART'!$H$10:$AB$249,MATCH($B40&amp;"Adults",'Number on ART'!$F$10:$F$249,0),MATCH(I$7,'Number on ART'!$H$9:$AB$9,0)),
IF(AND(H40+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Forecast'!$B$8:$B$127,0),MATCH(I$7,'PLHIV Forecast'!$C$7:$W$7,0)),
INDEX('PLHIV Forecast'!$C$8:$W$127,MATCH($B40,'PLHIV Forecast'!$B$8:$B$127,0),MATCH(I$7,'PLHIV Forecast'!$C$7:$W$7,0))&lt;&gt;0),
INDEX('PLHIV Forecast'!$C$8:$W$127,MATCH($B40,'PLHIV Forecast'!$B$8:$B$127,0),MATCH(I$7,'PLHIV Forecast'!$C$7:$W$7,0)),
H40+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IF(I$7&lt;=Baseline_Year,
INDEX('Number on ART'!$H$10:$AB$249,MATCH($B40&amp;"Adults",'Number on ART'!$F$10:$F$249,0),MATCH(I$7,'Number on ART'!$H$9:$AB$9,0)),
IF(AND(H40+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Forecast'!$B$8:$B$127,0),MATCH(I$7,'PLHIV Forecast'!$C$7:$W$7,0)),
INDEX('PLHIV Forecast'!$C$8:$W$127,MATCH($B40,'PLHIV Forecast'!$B$8:$B$127,0),MATCH(I$7,'PLHIV Forecast'!$C$7:$W$7,0))&lt;&gt;0),
INDEX('PLHIV Forecast'!$C$8:$W$127,MATCH($B40,'PLHIV Forecast'!$B$8:$B$127,0),MATCH(I$7,'PLHIV Forecast'!$C$7:$W$7,0)),
H40+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2151</v>
      </c>
      <c r="J40" s="84">
        <f>IF(IF(J$7&lt;=Baseline_Year,
INDEX('Number on ART'!$H$10:$AB$249,MATCH($B40&amp;"Adults",'Number on ART'!$F$10:$F$249,0),MATCH(J$7,'Number on ART'!$H$9:$AB$9,0)),
IF(AND(I40+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Forecast'!$B$8:$B$127,0),MATCH(J$7,'PLHIV Forecast'!$C$7:$W$7,0)),
INDEX('PLHIV Forecast'!$C$8:$W$127,MATCH($B40,'PLHIV Forecast'!$B$8:$B$127,0),MATCH(J$7,'PLHIV Forecast'!$C$7:$W$7,0))&lt;&gt;0),
INDEX('PLHIV Forecast'!$C$8:$W$127,MATCH($B40,'PLHIV Forecast'!$B$8:$B$127,0),MATCH(J$7,'PLHIV Forecast'!$C$7:$W$7,0)),
I40+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IF(J$7&lt;=Baseline_Year,
INDEX('Number on ART'!$H$10:$AB$249,MATCH($B40&amp;"Adults",'Number on ART'!$F$10:$F$249,0),MATCH(J$7,'Number on ART'!$H$9:$AB$9,0)),
IF(AND(I40+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Forecast'!$B$8:$B$127,0),MATCH(J$7,'PLHIV Forecast'!$C$7:$W$7,0)),
INDEX('PLHIV Forecast'!$C$8:$W$127,MATCH($B40,'PLHIV Forecast'!$B$8:$B$127,0),MATCH(J$7,'PLHIV Forecast'!$C$7:$W$7,0))&lt;&gt;0),
INDEX('PLHIV Forecast'!$C$8:$W$127,MATCH($B40,'PLHIV Forecast'!$B$8:$B$127,0),MATCH(J$7,'PLHIV Forecast'!$C$7:$W$7,0)),
I40+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2372</v>
      </c>
      <c r="K40" s="84">
        <f>IF(IF(K$7&lt;=Baseline_Year,
INDEX('Number on ART'!$H$10:$AB$249,MATCH($B40&amp;"Adults",'Number on ART'!$F$10:$F$249,0),MATCH(K$7,'Number on ART'!$H$9:$AB$9,0)),
IF(AND(J40+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Forecast'!$B$8:$B$127,0),MATCH(K$7,'PLHIV Forecast'!$C$7:$W$7,0)),
INDEX('PLHIV Forecast'!$C$8:$W$127,MATCH($B40,'PLHIV Forecast'!$B$8:$B$127,0),MATCH(K$7,'PLHIV Forecast'!$C$7:$W$7,0))&lt;&gt;0),
INDEX('PLHIV Forecast'!$C$8:$W$127,MATCH($B40,'PLHIV Forecast'!$B$8:$B$127,0),MATCH(K$7,'PLHIV Forecast'!$C$7:$W$7,0)),
J40+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IF(K$7&lt;=Baseline_Year,
INDEX('Number on ART'!$H$10:$AB$249,MATCH($B40&amp;"Adults",'Number on ART'!$F$10:$F$249,0),MATCH(K$7,'Number on ART'!$H$9:$AB$9,0)),
IF(AND(J40+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Forecast'!$B$8:$B$127,0),MATCH(K$7,'PLHIV Forecast'!$C$7:$W$7,0)),
INDEX('PLHIV Forecast'!$C$8:$W$127,MATCH($B40,'PLHIV Forecast'!$B$8:$B$127,0),MATCH(K$7,'PLHIV Forecast'!$C$7:$W$7,0))&lt;&gt;0),
INDEX('PLHIV Forecast'!$C$8:$W$127,MATCH($B40,'PLHIV Forecast'!$B$8:$B$127,0),MATCH(K$7,'PLHIV Forecast'!$C$7:$W$7,0)),
J40+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2598</v>
      </c>
      <c r="L40" s="84">
        <f>IF(IF(L$7&lt;=Baseline_Year,
INDEX('Number on ART'!$H$10:$AB$249,MATCH($B40&amp;"Adults",'Number on ART'!$F$10:$F$249,0),MATCH(L$7,'Number on ART'!$H$9:$AB$9,0)),
IF(AND(K40+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Forecast'!$B$8:$B$127,0),MATCH(L$7,'PLHIV Forecast'!$C$7:$W$7,0)),
INDEX('PLHIV Forecast'!$C$8:$W$127,MATCH($B40,'PLHIV Forecast'!$B$8:$B$127,0),MATCH(L$7,'PLHIV Forecast'!$C$7:$W$7,0))&lt;&gt;0),
INDEX('PLHIV Forecast'!$C$8:$W$127,MATCH($B40,'PLHIV Forecast'!$B$8:$B$127,0),MATCH(L$7,'PLHIV Forecast'!$C$7:$W$7,0)),
K40+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IF(L$7&lt;=Baseline_Year,
INDEX('Number on ART'!$H$10:$AB$249,MATCH($B40&amp;"Adults",'Number on ART'!$F$10:$F$249,0),MATCH(L$7,'Number on ART'!$H$9:$AB$9,0)),
IF(AND(K40+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Forecast'!$B$8:$B$127,0),MATCH(L$7,'PLHIV Forecast'!$C$7:$W$7,0)),
INDEX('PLHIV Forecast'!$C$8:$W$127,MATCH($B40,'PLHIV Forecast'!$B$8:$B$127,0),MATCH(L$7,'PLHIV Forecast'!$C$7:$W$7,0))&lt;&gt;0),
INDEX('PLHIV Forecast'!$C$8:$W$127,MATCH($B40,'PLHIV Forecast'!$B$8:$B$127,0),MATCH(L$7,'PLHIV Forecast'!$C$7:$W$7,0)),
K40+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1880</v>
      </c>
      <c r="M40" s="84">
        <f>IF(IF(M$7&lt;=Baseline_Year,
INDEX('Number on ART'!$H$10:$AB$249,MATCH($B40&amp;"Adults",'Number on ART'!$F$10:$F$249,0),MATCH(M$7,'Number on ART'!$H$9:$AB$9,0)),
IF(AND(L40+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Forecast'!$B$8:$B$127,0),MATCH(M$7,'PLHIV Forecast'!$C$7:$W$7,0)),
INDEX('PLHIV Forecast'!$C$8:$W$127,MATCH($B40,'PLHIV Forecast'!$B$8:$B$127,0),MATCH(M$7,'PLHIV Forecast'!$C$7:$W$7,0))&lt;&gt;0),
INDEX('PLHIV Forecast'!$C$8:$W$127,MATCH($B40,'PLHIV Forecast'!$B$8:$B$127,0),MATCH(M$7,'PLHIV Forecast'!$C$7:$W$7,0)),
L40+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IF(M$7&lt;=Baseline_Year,
INDEX('Number on ART'!$H$10:$AB$249,MATCH($B40&amp;"Adults",'Number on ART'!$F$10:$F$249,0),MATCH(M$7,'Number on ART'!$H$9:$AB$9,0)),
IF(AND(L40+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Forecast'!$B$8:$B$127,0),MATCH(M$7,'PLHIV Forecast'!$C$7:$W$7,0)),
INDEX('PLHIV Forecast'!$C$8:$W$127,MATCH($B40,'PLHIV Forecast'!$B$8:$B$127,0),MATCH(M$7,'PLHIV Forecast'!$C$7:$W$7,0))&lt;&gt;0),
INDEX('PLHIV Forecast'!$C$8:$W$127,MATCH($B40,'PLHIV Forecast'!$B$8:$B$127,0),MATCH(M$7,'PLHIV Forecast'!$C$7:$W$7,0)),
L40+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2013</v>
      </c>
      <c r="N40" s="84">
        <f>IF(IF(N$7&lt;=Baseline_Year,
INDEX('Number on ART'!$H$10:$AB$249,MATCH($B40&amp;"Adults",'Number on ART'!$F$10:$F$249,0),MATCH(N$7,'Number on ART'!$H$9:$AB$9,0)),
IF(AND(M40+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Forecast'!$B$8:$B$127,0),MATCH(N$7,'PLHIV Forecast'!$C$7:$W$7,0)),
INDEX('PLHIV Forecast'!$C$8:$W$127,MATCH($B40,'PLHIV Forecast'!$B$8:$B$127,0),MATCH(N$7,'PLHIV Forecast'!$C$7:$W$7,0))&lt;&gt;0),
INDEX('PLHIV Forecast'!$C$8:$W$127,MATCH($B40,'PLHIV Forecast'!$B$8:$B$127,0),MATCH(N$7,'PLHIV Forecast'!$C$7:$W$7,0)),
M40+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IF(N$7&lt;=Baseline_Year,
INDEX('Number on ART'!$H$10:$AB$249,MATCH($B40&amp;"Adults",'Number on ART'!$F$10:$F$249,0),MATCH(N$7,'Number on ART'!$H$9:$AB$9,0)),
IF(AND(M40+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Forecast'!$B$8:$B$127,0),MATCH(N$7,'PLHIV Forecast'!$C$7:$W$7,0)),
INDEX('PLHIV Forecast'!$C$8:$W$127,MATCH($B40,'PLHIV Forecast'!$B$8:$B$127,0),MATCH(N$7,'PLHIV Forecast'!$C$7:$W$7,0))&lt;&gt;0),
INDEX('PLHIV Forecast'!$C$8:$W$127,MATCH($B40,'PLHIV Forecast'!$B$8:$B$127,0),MATCH(N$7,'PLHIV Forecast'!$C$7:$W$7,0)),
M40+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1800</v>
      </c>
      <c r="O40" s="84">
        <f>IF(IF(O$7&lt;=Baseline_Year,
INDEX('Number on ART'!$H$10:$AB$249,MATCH($B40&amp;"Adults",'Number on ART'!$F$10:$F$249,0),MATCH(O$7,'Number on ART'!$H$9:$AB$9,0)),
IF(AND(N40+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Forecast'!$B$8:$B$127,0),MATCH(O$7,'PLHIV Forecast'!$C$7:$W$7,0)),
INDEX('PLHIV Forecast'!$C$8:$W$127,MATCH($B40,'PLHIV Forecast'!$B$8:$B$127,0),MATCH(O$7,'PLHIV Forecast'!$C$7:$W$7,0))&lt;&gt;0),
INDEX('PLHIV Forecast'!$C$8:$W$127,MATCH($B40,'PLHIV Forecast'!$B$8:$B$127,0),MATCH(O$7,'PLHIV Forecast'!$C$7:$W$7,0)),
N40+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IF(O$7&lt;=Baseline_Year,
INDEX('Number on ART'!$H$10:$AB$249,MATCH($B40&amp;"Adults",'Number on ART'!$F$10:$F$249,0),MATCH(O$7,'Number on ART'!$H$9:$AB$9,0)),
IF(AND(N40+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Forecast'!$B$8:$B$127,0),MATCH(O$7,'PLHIV Forecast'!$C$7:$W$7,0)),
INDEX('PLHIV Forecast'!$C$8:$W$127,MATCH($B40,'PLHIV Forecast'!$B$8:$B$127,0),MATCH(O$7,'PLHIV Forecast'!$C$7:$W$7,0))&lt;&gt;0),
INDEX('PLHIV Forecast'!$C$8:$W$127,MATCH($B40,'PLHIV Forecast'!$B$8:$B$127,0),MATCH(O$7,'PLHIV Forecast'!$C$7:$W$7,0)),
N40+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1988</v>
      </c>
      <c r="P40" s="84">
        <f>IF(IF(P$7&lt;=Baseline_Year,
INDEX('Number on ART'!$H$10:$AB$249,MATCH($B40&amp;"Adults",'Number on ART'!$F$10:$F$249,0),MATCH(P$7,'Number on ART'!$H$9:$AB$9,0)),
IF(AND(O40+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Forecast'!$B$8:$B$127,0),MATCH(P$7,'PLHIV Forecast'!$C$7:$W$7,0)),
INDEX('PLHIV Forecast'!$C$8:$W$127,MATCH($B40,'PLHIV Forecast'!$B$8:$B$127,0),MATCH(P$7,'PLHIV Forecast'!$C$7:$W$7,0))&lt;&gt;0),
INDEX('PLHIV Forecast'!$C$8:$W$127,MATCH($B40,'PLHIV Forecast'!$B$8:$B$127,0),MATCH(P$7,'PLHIV Forecast'!$C$7:$W$7,0)),
O40+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IF(P$7&lt;=Baseline_Year,
INDEX('Number on ART'!$H$10:$AB$249,MATCH($B40&amp;"Adults",'Number on ART'!$F$10:$F$249,0),MATCH(P$7,'Number on ART'!$H$9:$AB$9,0)),
IF(AND(O40+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Forecast'!$B$8:$B$127,0),MATCH(P$7,'PLHIV Forecast'!$C$7:$W$7,0)),
INDEX('PLHIV Forecast'!$C$8:$W$127,MATCH($B40,'PLHIV Forecast'!$B$8:$B$127,0),MATCH(P$7,'PLHIV Forecast'!$C$7:$W$7,0))&lt;&gt;0),
INDEX('PLHIV Forecast'!$C$8:$W$127,MATCH($B40,'PLHIV Forecast'!$B$8:$B$127,0),MATCH(P$7,'PLHIV Forecast'!$C$7:$W$7,0)),
O40+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2024</v>
      </c>
      <c r="Q40" s="84">
        <f>IF(IF(Q$7&lt;=Baseline_Year,
INDEX('Number on ART'!$H$10:$AB$249,MATCH($B40&amp;"Adults",'Number on ART'!$F$10:$F$249,0),MATCH(Q$7,'Number on ART'!$H$9:$AB$9,0)),
IF(AND(P40+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Forecast'!$B$8:$B$127,0),MATCH(Q$7,'PLHIV Forecast'!$C$7:$W$7,0)),
INDEX('PLHIV Forecast'!$C$8:$W$127,MATCH($B40,'PLHIV Forecast'!$B$8:$B$127,0),MATCH(Q$7,'PLHIV Forecast'!$C$7:$W$7,0))&lt;&gt;0),
INDEX('PLHIV Forecast'!$C$8:$W$127,MATCH($B40,'PLHIV Forecast'!$B$8:$B$127,0),MATCH(Q$7,'PLHIV Forecast'!$C$7:$W$7,0)),
P40+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IF(Q$7&lt;=Baseline_Year,
INDEX('Number on ART'!$H$10:$AB$249,MATCH($B40&amp;"Adults",'Number on ART'!$F$10:$F$249,0),MATCH(Q$7,'Number on ART'!$H$9:$AB$9,0)),
IF(AND(P40+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Forecast'!$B$8:$B$127,0),MATCH(Q$7,'PLHIV Forecast'!$C$7:$W$7,0)),
INDEX('PLHIV Forecast'!$C$8:$W$127,MATCH($B40,'PLHIV Forecast'!$B$8:$B$127,0),MATCH(Q$7,'PLHIV Forecast'!$C$7:$W$7,0))&lt;&gt;0),
INDEX('PLHIV Forecast'!$C$8:$W$127,MATCH($B40,'PLHIV Forecast'!$B$8:$B$127,0),MATCH(Q$7,'PLHIV Forecast'!$C$7:$W$7,0)),
P40+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2060</v>
      </c>
      <c r="R40" s="84">
        <f>IF(IF(R$7&lt;=Baseline_Year,
INDEX('Number on ART'!$H$10:$AB$249,MATCH($B40&amp;"Adults",'Number on ART'!$F$10:$F$249,0),MATCH(R$7,'Number on ART'!$H$9:$AB$9,0)),
IF(AND(Q40+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Forecast'!$B$8:$B$127,0),MATCH(R$7,'PLHIV Forecast'!$C$7:$W$7,0)),
INDEX('PLHIV Forecast'!$C$8:$W$127,MATCH($B40,'PLHIV Forecast'!$B$8:$B$127,0),MATCH(R$7,'PLHIV Forecast'!$C$7:$W$7,0))&lt;&gt;0),
INDEX('PLHIV Forecast'!$C$8:$W$127,MATCH($B40,'PLHIV Forecast'!$B$8:$B$127,0),MATCH(R$7,'PLHIV Forecast'!$C$7:$W$7,0)),
Q40+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IF(R$7&lt;=Baseline_Year,
INDEX('Number on ART'!$H$10:$AB$249,MATCH($B40&amp;"Adults",'Number on ART'!$F$10:$F$249,0),MATCH(R$7,'Number on ART'!$H$9:$AB$9,0)),
IF(AND(Q40+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Forecast'!$B$8:$B$127,0),MATCH(R$7,'PLHIV Forecast'!$C$7:$W$7,0)),
INDEX('PLHIV Forecast'!$C$8:$W$127,MATCH($B40,'PLHIV Forecast'!$B$8:$B$127,0),MATCH(R$7,'PLHIV Forecast'!$C$7:$W$7,0))&lt;&gt;0),
INDEX('PLHIV Forecast'!$C$8:$W$127,MATCH($B40,'PLHIV Forecast'!$B$8:$B$127,0),MATCH(R$7,'PLHIV Forecast'!$C$7:$W$7,0)),
Q40+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2096</v>
      </c>
      <c r="S40" s="84">
        <f>IF(IF(S$7&lt;=Baseline_Year,
INDEX('Number on ART'!$H$10:$AB$249,MATCH($B40&amp;"Adults",'Number on ART'!$F$10:$F$249,0),MATCH(S$7,'Number on ART'!$H$9:$AB$9,0)),
IF(AND(R40+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Forecast'!$B$8:$B$127,0),MATCH(S$7,'PLHIV Forecast'!$C$7:$W$7,0)),
INDEX('PLHIV Forecast'!$C$8:$W$127,MATCH($B40,'PLHIV Forecast'!$B$8:$B$127,0),MATCH(S$7,'PLHIV Forecast'!$C$7:$W$7,0))&lt;&gt;0),
INDEX('PLHIV Forecast'!$C$8:$W$127,MATCH($B40,'PLHIV Forecast'!$B$8:$B$127,0),MATCH(S$7,'PLHIV Forecast'!$C$7:$W$7,0)),
R40+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IF(S$7&lt;=Baseline_Year,
INDEX('Number on ART'!$H$10:$AB$249,MATCH($B40&amp;"Adults",'Number on ART'!$F$10:$F$249,0),MATCH(S$7,'Number on ART'!$H$9:$AB$9,0)),
IF(AND(R40+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Forecast'!$B$8:$B$127,0),MATCH(S$7,'PLHIV Forecast'!$C$7:$W$7,0)),
INDEX('PLHIV Forecast'!$C$8:$W$127,MATCH($B40,'PLHIV Forecast'!$B$8:$B$127,0),MATCH(S$7,'PLHIV Forecast'!$C$7:$W$7,0))&lt;&gt;0),
INDEX('PLHIV Forecast'!$C$8:$W$127,MATCH($B40,'PLHIV Forecast'!$B$8:$B$127,0),MATCH(S$7,'PLHIV Forecast'!$C$7:$W$7,0)),
R40+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2132</v>
      </c>
      <c r="T40" s="84">
        <f>IF(IF(T$7&lt;=Baseline_Year,
INDEX('Number on ART'!$H$10:$AB$249,MATCH($B40&amp;"Adults",'Number on ART'!$F$10:$F$249,0),MATCH(T$7,'Number on ART'!$H$9:$AB$9,0)),
IF(AND(S40+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Forecast'!$B$8:$B$127,0),MATCH(T$7,'PLHIV Forecast'!$C$7:$W$7,0)),
INDEX('PLHIV Forecast'!$C$8:$W$127,MATCH($B40,'PLHIV Forecast'!$B$8:$B$127,0),MATCH(T$7,'PLHIV Forecast'!$C$7:$W$7,0))&lt;&gt;0),
INDEX('PLHIV Forecast'!$C$8:$W$127,MATCH($B40,'PLHIV Forecast'!$B$8:$B$127,0),MATCH(T$7,'PLHIV Forecast'!$C$7:$W$7,0)),
S40+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IF(T$7&lt;=Baseline_Year,
INDEX('Number on ART'!$H$10:$AB$249,MATCH($B40&amp;"Adults",'Number on ART'!$F$10:$F$249,0),MATCH(T$7,'Number on ART'!$H$9:$AB$9,0)),
IF(AND(S40+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Forecast'!$B$8:$B$127,0),MATCH(T$7,'PLHIV Forecast'!$C$7:$W$7,0)),
INDEX('PLHIV Forecast'!$C$8:$W$127,MATCH($B40,'PLHIV Forecast'!$B$8:$B$127,0),MATCH(T$7,'PLHIV Forecast'!$C$7:$W$7,0))&lt;&gt;0),
INDEX('PLHIV Forecast'!$C$8:$W$127,MATCH($B40,'PLHIV Forecast'!$B$8:$B$127,0),MATCH(T$7,'PLHIV Forecast'!$C$7:$W$7,0)),
S40+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2168</v>
      </c>
      <c r="U40" s="84">
        <f>IF(IF(U$7&lt;=Baseline_Year,
INDEX('Number on ART'!$H$10:$AB$249,MATCH($B40&amp;"Adults",'Number on ART'!$F$10:$F$249,0),MATCH(U$7,'Number on ART'!$H$9:$AB$9,0)),
IF(AND(T40+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Forecast'!$B$8:$B$127,0),MATCH(U$7,'PLHIV Forecast'!$C$7:$W$7,0)),
INDEX('PLHIV Forecast'!$C$8:$W$127,MATCH($B40,'PLHIV Forecast'!$B$8:$B$127,0),MATCH(U$7,'PLHIV Forecast'!$C$7:$W$7,0))&lt;&gt;0),
INDEX('PLHIV Forecast'!$C$8:$W$127,MATCH($B40,'PLHIV Forecast'!$B$8:$B$127,0),MATCH(U$7,'PLHIV Forecast'!$C$7:$W$7,0)),
T40+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IF(U$7&lt;=Baseline_Year,
INDEX('Number on ART'!$H$10:$AB$249,MATCH($B40&amp;"Adults",'Number on ART'!$F$10:$F$249,0),MATCH(U$7,'Number on ART'!$H$9:$AB$9,0)),
IF(AND(T40+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Forecast'!$B$8:$B$127,0),MATCH(U$7,'PLHIV Forecast'!$C$7:$W$7,0)),
INDEX('PLHIV Forecast'!$C$8:$W$127,MATCH($B40,'PLHIV Forecast'!$B$8:$B$127,0),MATCH(U$7,'PLHIV Forecast'!$C$7:$W$7,0))&lt;&gt;0),
INDEX('PLHIV Forecast'!$C$8:$W$127,MATCH($B40,'PLHIV Forecast'!$B$8:$B$127,0),MATCH(U$7,'PLHIV Forecast'!$C$7:$W$7,0)),
T40+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2204</v>
      </c>
      <c r="V40" s="84">
        <f>IF(IF(V$7&lt;=Baseline_Year,
INDEX('Number on ART'!$H$10:$AB$249,MATCH($B40&amp;"Adults",'Number on ART'!$F$10:$F$249,0),MATCH(V$7,'Number on ART'!$H$9:$AB$9,0)),
IF(AND(U40+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Forecast'!$B$8:$B$127,0),MATCH(V$7,'PLHIV Forecast'!$C$7:$W$7,0)),
INDEX('PLHIV Forecast'!$C$8:$W$127,MATCH($B40,'PLHIV Forecast'!$B$8:$B$127,0),MATCH(V$7,'PLHIV Forecast'!$C$7:$W$7,0))&lt;&gt;0),
INDEX('PLHIV Forecast'!$C$8:$W$127,MATCH($B40,'PLHIV Forecast'!$B$8:$B$127,0),MATCH(V$7,'PLHIV Forecast'!$C$7:$W$7,0)),
U40+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IF(V$7&lt;=Baseline_Year,
INDEX('Number on ART'!$H$10:$AB$249,MATCH($B40&amp;"Adults",'Number on ART'!$F$10:$F$249,0),MATCH(V$7,'Number on ART'!$H$9:$AB$9,0)),
IF(AND(U40+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Forecast'!$B$8:$B$127,0),MATCH(V$7,'PLHIV Forecast'!$C$7:$W$7,0)),
INDEX('PLHIV Forecast'!$C$8:$W$127,MATCH($B40,'PLHIV Forecast'!$B$8:$B$127,0),MATCH(V$7,'PLHIV Forecast'!$C$7:$W$7,0))&lt;&gt;0),
INDEX('PLHIV Forecast'!$C$8:$W$127,MATCH($B40,'PLHIV Forecast'!$B$8:$B$127,0),MATCH(V$7,'PLHIV Forecast'!$C$7:$W$7,0)),
U40+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2240</v>
      </c>
      <c r="W40" s="84">
        <f>IF(IF(W$7&lt;=Baseline_Year,
INDEX('Number on ART'!$H$10:$AB$249,MATCH($B40&amp;"Adults",'Number on ART'!$F$10:$F$249,0),MATCH(W$7,'Number on ART'!$H$9:$AB$9,0)),
IF(AND(V40+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Forecast'!$B$8:$B$127,0),MATCH(W$7,'PLHIV Forecast'!$C$7:$W$7,0)),
INDEX('PLHIV Forecast'!$C$8:$W$127,MATCH($B40,'PLHIV Forecast'!$B$8:$B$127,0),MATCH(W$7,'PLHIV Forecast'!$C$7:$W$7,0))&lt;&gt;0),
INDEX('PLHIV Forecast'!$C$8:$W$127,MATCH($B40,'PLHIV Forecast'!$B$8:$B$127,0),MATCH(W$7,'PLHIV Forecast'!$C$7:$W$7,0)),
V40+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)))&lt;0,
0,
IF(W$7&lt;=Baseline_Year,
INDEX('Number on ART'!$H$10:$AB$249,MATCH($B40&amp;"Adults",'Number on ART'!$F$10:$F$249,0),MATCH(W$7,'Number on ART'!$H$9:$AB$9,0)),
IF(AND(V40+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)&gt;INDEX('PLHIV Forecast'!$C$8:$W$127,MATCH($B40,'PLHIV Forecast'!$B$8:$B$127,0),MATCH(W$7,'PLHIV Forecast'!$C$7:$W$7,0)),
INDEX('PLHIV Forecast'!$C$8:$W$127,MATCH($B40,'PLHIV Forecast'!$B$8:$B$127,0),MATCH(W$7,'PLHIV Forecast'!$C$7:$W$7,0))&lt;&gt;0),
INDEX('PLHIV Forecast'!$C$8:$W$127,MATCH($B40,'PLHIV Forecast'!$B$8:$B$127,0),MATCH(W$7,'PLHIV Forecast'!$C$7:$W$7,0)),
V40+
AVERAGE((INDEX($C$8:$W$127,MATCH($B40,$B$8:$B$127),MATCH(Baseline_Year,$C$7:$W$7,))-INDEX($C$8:$W$127,MATCH($B40,$B$8:$B$127),MATCH(Baseline_Year-1,$C$7:$W$7,))),
(INDEX($C$8:$W$127,MATCH($B40,$B$8:$B$127),MATCH(Baseline_Year-1,$C$7:$W$7,))-INDEX($C$8:$W$127,MATCH($B40,$B$8:$B$127),MATCH(Baseline_Year-2,$C$7:$W$7,))),
(INDEX($C$8:$W$127,MATCH($B40,$B$8:$B$127),MATCH(Baseline_Year-2,$C$7:$W$7,))-INDEX($C$8:$W$127,MATCH($B40,$B$8:$B$127),MATCH(Baseline_Year-3,$C$7:$W$7,)))
))))</f>
        <v>2276</v>
      </c>
      <c r="X40" s="9" t="str">
        <f>IF(SUM(C40:W40)&lt;&gt;0,
IF(P40='PLHIV Forecast'!P40,"# adults on ART capped by total PLHIV starting 2023",
IF(Q40='PLHIV Forecast'!Q40,"# adults on ART capped by total PLHIV starting 2024",
IF(R40='PLHIV Forecast'!R40,"# adults on ART capped by total PLHIV starting 2025",
IF(S40='PLHIV Forecast'!S40,"# adults on ART capped by total PLHIV starting 2026",
IF(T40='PLHIV Forecast'!T40,"# adults on ART capped by total PLHIV starting 2027",
IF(U40='PLHIV Forecast'!U40,"# adults on ART capped by total PLHIV starting 2028",
IF(V40='PLHIV Forecast'!V40,"# adults on ART capped by total PLHIV starting 2029",
IF(W40='PLHIV Forecast'!W40,"# adults on ART capped by total PLHIV starting 2030",
"")))))))),"")</f>
        <v/>
      </c>
      <c r="Z40" s="8"/>
      <c r="AB40" s="8"/>
    </row>
    <row r="41" spans="2:28" x14ac:dyDescent="0.35">
      <c r="B41" s="18" t="str">
        <f>Countries!B37</f>
        <v>Dominican Republic</v>
      </c>
      <c r="C41" s="47">
        <f>IF(C$7&lt;='Algorithms &amp; Assumptions'!$C$3,INDEX('Number on ART'!$H$10:$AB$249,MATCH($B41&amp;"Adults",'Number on ART'!$F$10:$F$249,0),MATCH(C$7,'Number on ART'!$H$9:$AB$9,0)),"Error")</f>
        <v>13873</v>
      </c>
      <c r="D41" s="47">
        <f>IF(D$7&lt;='Algorithms &amp; Assumptions'!$C$3,INDEX('Number on ART'!$H$10:$AB$249,MATCH($B41&amp;"Adults",'Number on ART'!$F$10:$F$249,0),MATCH(D$7,'Number on ART'!$H$9:$AB$9,0)),"Error")</f>
        <v>16001</v>
      </c>
      <c r="E41" s="47">
        <f>IF(E$7&lt;='Algorithms &amp; Assumptions'!$C$3,INDEX('Number on ART'!$H$10:$AB$249,MATCH($B41&amp;"Adults",'Number on ART'!$F$10:$F$249,0),MATCH(E$7,'Number on ART'!$H$9:$AB$9,0)),"Error")</f>
        <v>18178</v>
      </c>
      <c r="F41" s="47">
        <f>IF(F$7&lt;='Algorithms &amp; Assumptions'!$C$3,INDEX('Number on ART'!$H$10:$AB$249,MATCH($B41&amp;"Adults",'Number on ART'!$F$10:$F$249,0),MATCH(F$7,'Number on ART'!$H$9:$AB$9,0)),"Error")</f>
        <v>19780</v>
      </c>
      <c r="G41" s="84">
        <f>IF(IF(G$7&lt;=Baseline_Year,
INDEX('Number on ART'!$H$10:$AB$249,MATCH($B41&amp;"Adults",'Number on ART'!$F$10:$F$249,0),MATCH(G$7,'Number on ART'!$H$9:$AB$9,0)),
IF(AND(F41+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Forecast'!$B$8:$B$127,0),MATCH(G$7,'PLHIV Forecast'!$C$7:$W$7,0)),
INDEX('PLHIV Forecast'!$C$8:$W$127,MATCH($B41,'PLHIV Forecast'!$B$8:$B$127,0),MATCH(G$7,'PLHIV Forecast'!$C$7:$W$7,0))&lt;&gt;0),
INDEX('PLHIV Forecast'!$C$8:$W$127,MATCH($B41,'PLHIV Forecast'!$B$8:$B$127,0),MATCH(G$7,'PLHIV Forecast'!$C$7:$W$7,0)),
F41+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IF(G$7&lt;=Baseline_Year,
INDEX('Number on ART'!$H$10:$AB$249,MATCH($B41&amp;"Adults",'Number on ART'!$F$10:$F$249,0),MATCH(G$7,'Number on ART'!$H$9:$AB$9,0)),
IF(AND(F41+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Forecast'!$B$8:$B$127,0),MATCH(G$7,'PLHIV Forecast'!$C$7:$W$7,0)),
INDEX('PLHIV Forecast'!$C$8:$W$127,MATCH($B41,'PLHIV Forecast'!$B$8:$B$127,0),MATCH(G$7,'PLHIV Forecast'!$C$7:$W$7,0))&lt;&gt;0),
INDEX('PLHIV Forecast'!$C$8:$W$127,MATCH($B41,'PLHIV Forecast'!$B$8:$B$127,0),MATCH(G$7,'PLHIV Forecast'!$C$7:$W$7,0)),
F41+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22450</v>
      </c>
      <c r="H41" s="84">
        <f>IF(IF(H$7&lt;=Baseline_Year,
INDEX('Number on ART'!$H$10:$AB$249,MATCH($B41&amp;"Adults",'Number on ART'!$F$10:$F$249,0),MATCH(H$7,'Number on ART'!$H$9:$AB$9,0)),
IF(AND(G41+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Forecast'!$B$8:$B$127,0),MATCH(H$7,'PLHIV Forecast'!$C$7:$W$7,0)),
INDEX('PLHIV Forecast'!$C$8:$W$127,MATCH($B41,'PLHIV Forecast'!$B$8:$B$127,0),MATCH(H$7,'PLHIV Forecast'!$C$7:$W$7,0))&lt;&gt;0),
INDEX('PLHIV Forecast'!$C$8:$W$127,MATCH($B41,'PLHIV Forecast'!$B$8:$B$127,0),MATCH(H$7,'PLHIV Forecast'!$C$7:$W$7,0)),
G41+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IF(H$7&lt;=Baseline_Year,
INDEX('Number on ART'!$H$10:$AB$249,MATCH($B41&amp;"Adults",'Number on ART'!$F$10:$F$249,0),MATCH(H$7,'Number on ART'!$H$9:$AB$9,0)),
IF(AND(G41+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Forecast'!$B$8:$B$127,0),MATCH(H$7,'PLHIV Forecast'!$C$7:$W$7,0)),
INDEX('PLHIV Forecast'!$C$8:$W$127,MATCH($B41,'PLHIV Forecast'!$B$8:$B$127,0),MATCH(H$7,'PLHIV Forecast'!$C$7:$W$7,0))&lt;&gt;0),
INDEX('PLHIV Forecast'!$C$8:$W$127,MATCH($B41,'PLHIV Forecast'!$B$8:$B$127,0),MATCH(H$7,'PLHIV Forecast'!$C$7:$W$7,0)),
G41+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24426</v>
      </c>
      <c r="I41" s="84">
        <f>IF(IF(I$7&lt;=Baseline_Year,
INDEX('Number on ART'!$H$10:$AB$249,MATCH($B41&amp;"Adults",'Number on ART'!$F$10:$F$249,0),MATCH(I$7,'Number on ART'!$H$9:$AB$9,0)),
IF(AND(H41+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Forecast'!$B$8:$B$127,0),MATCH(I$7,'PLHIV Forecast'!$C$7:$W$7,0)),
INDEX('PLHIV Forecast'!$C$8:$W$127,MATCH($B41,'PLHIV Forecast'!$B$8:$B$127,0),MATCH(I$7,'PLHIV Forecast'!$C$7:$W$7,0))&lt;&gt;0),
INDEX('PLHIV Forecast'!$C$8:$W$127,MATCH($B41,'PLHIV Forecast'!$B$8:$B$127,0),MATCH(I$7,'PLHIV Forecast'!$C$7:$W$7,0)),
H41+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IF(I$7&lt;=Baseline_Year,
INDEX('Number on ART'!$H$10:$AB$249,MATCH($B41&amp;"Adults",'Number on ART'!$F$10:$F$249,0),MATCH(I$7,'Number on ART'!$H$9:$AB$9,0)),
IF(AND(H41+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Forecast'!$B$8:$B$127,0),MATCH(I$7,'PLHIV Forecast'!$C$7:$W$7,0)),
INDEX('PLHIV Forecast'!$C$8:$W$127,MATCH($B41,'PLHIV Forecast'!$B$8:$B$127,0),MATCH(I$7,'PLHIV Forecast'!$C$7:$W$7,0))&lt;&gt;0),
INDEX('PLHIV Forecast'!$C$8:$W$127,MATCH($B41,'PLHIV Forecast'!$B$8:$B$127,0),MATCH(I$7,'PLHIV Forecast'!$C$7:$W$7,0)),
H41+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26579</v>
      </c>
      <c r="J41" s="84">
        <f>IF(IF(J$7&lt;=Baseline_Year,
INDEX('Number on ART'!$H$10:$AB$249,MATCH($B41&amp;"Adults",'Number on ART'!$F$10:$F$249,0),MATCH(J$7,'Number on ART'!$H$9:$AB$9,0)),
IF(AND(I41+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Forecast'!$B$8:$B$127,0),MATCH(J$7,'PLHIV Forecast'!$C$7:$W$7,0)),
INDEX('PLHIV Forecast'!$C$8:$W$127,MATCH($B41,'PLHIV Forecast'!$B$8:$B$127,0),MATCH(J$7,'PLHIV Forecast'!$C$7:$W$7,0))&lt;&gt;0),
INDEX('PLHIV Forecast'!$C$8:$W$127,MATCH($B41,'PLHIV Forecast'!$B$8:$B$127,0),MATCH(J$7,'PLHIV Forecast'!$C$7:$W$7,0)),
I41+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IF(J$7&lt;=Baseline_Year,
INDEX('Number on ART'!$H$10:$AB$249,MATCH($B41&amp;"Adults",'Number on ART'!$F$10:$F$249,0),MATCH(J$7,'Number on ART'!$H$9:$AB$9,0)),
IF(AND(I41+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Forecast'!$B$8:$B$127,0),MATCH(J$7,'PLHIV Forecast'!$C$7:$W$7,0)),
INDEX('PLHIV Forecast'!$C$8:$W$127,MATCH($B41,'PLHIV Forecast'!$B$8:$B$127,0),MATCH(J$7,'PLHIV Forecast'!$C$7:$W$7,0))&lt;&gt;0),
INDEX('PLHIV Forecast'!$C$8:$W$127,MATCH($B41,'PLHIV Forecast'!$B$8:$B$127,0),MATCH(J$7,'PLHIV Forecast'!$C$7:$W$7,0)),
I41+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28925</v>
      </c>
      <c r="K41" s="84">
        <f>IF(IF(K$7&lt;=Baseline_Year,
INDEX('Number on ART'!$H$10:$AB$249,MATCH($B41&amp;"Adults",'Number on ART'!$F$10:$F$249,0),MATCH(K$7,'Number on ART'!$H$9:$AB$9,0)),
IF(AND(J41+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Forecast'!$B$8:$B$127,0),MATCH(K$7,'PLHIV Forecast'!$C$7:$W$7,0)),
INDEX('PLHIV Forecast'!$C$8:$W$127,MATCH($B41,'PLHIV Forecast'!$B$8:$B$127,0),MATCH(K$7,'PLHIV Forecast'!$C$7:$W$7,0))&lt;&gt;0),
INDEX('PLHIV Forecast'!$C$8:$W$127,MATCH($B41,'PLHIV Forecast'!$B$8:$B$127,0),MATCH(K$7,'PLHIV Forecast'!$C$7:$W$7,0)),
J41+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IF(K$7&lt;=Baseline_Year,
INDEX('Number on ART'!$H$10:$AB$249,MATCH($B41&amp;"Adults",'Number on ART'!$F$10:$F$249,0),MATCH(K$7,'Number on ART'!$H$9:$AB$9,0)),
IF(AND(J41+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Forecast'!$B$8:$B$127,0),MATCH(K$7,'PLHIV Forecast'!$C$7:$W$7,0)),
INDEX('PLHIV Forecast'!$C$8:$W$127,MATCH($B41,'PLHIV Forecast'!$B$8:$B$127,0),MATCH(K$7,'PLHIV Forecast'!$C$7:$W$7,0))&lt;&gt;0),
INDEX('PLHIV Forecast'!$C$8:$W$127,MATCH($B41,'PLHIV Forecast'!$B$8:$B$127,0),MATCH(K$7,'PLHIV Forecast'!$C$7:$W$7,0)),
J41+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31481</v>
      </c>
      <c r="L41" s="84">
        <f>IF(IF(L$7&lt;=Baseline_Year,
INDEX('Number on ART'!$H$10:$AB$249,MATCH($B41&amp;"Adults",'Number on ART'!$F$10:$F$249,0),MATCH(L$7,'Number on ART'!$H$9:$AB$9,0)),
IF(AND(K41+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Forecast'!$B$8:$B$127,0),MATCH(L$7,'PLHIV Forecast'!$C$7:$W$7,0)),
INDEX('PLHIV Forecast'!$C$8:$W$127,MATCH($B41,'PLHIV Forecast'!$B$8:$B$127,0),MATCH(L$7,'PLHIV Forecast'!$C$7:$W$7,0))&lt;&gt;0),
INDEX('PLHIV Forecast'!$C$8:$W$127,MATCH($B41,'PLHIV Forecast'!$B$8:$B$127,0),MATCH(L$7,'PLHIV Forecast'!$C$7:$W$7,0)),
K41+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IF(L$7&lt;=Baseline_Year,
INDEX('Number on ART'!$H$10:$AB$249,MATCH($B41&amp;"Adults",'Number on ART'!$F$10:$F$249,0),MATCH(L$7,'Number on ART'!$H$9:$AB$9,0)),
IF(AND(K41+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Forecast'!$B$8:$B$127,0),MATCH(L$7,'PLHIV Forecast'!$C$7:$W$7,0)),
INDEX('PLHIV Forecast'!$C$8:$W$127,MATCH($B41,'PLHIV Forecast'!$B$8:$B$127,0),MATCH(L$7,'PLHIV Forecast'!$C$7:$W$7,0))&lt;&gt;0),
INDEX('PLHIV Forecast'!$C$8:$W$127,MATCH($B41,'PLHIV Forecast'!$B$8:$B$127,0),MATCH(L$7,'PLHIV Forecast'!$C$7:$W$7,0)),
K41+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34213</v>
      </c>
      <c r="M41" s="84">
        <f>IF(IF(M$7&lt;=Baseline_Year,
INDEX('Number on ART'!$H$10:$AB$249,MATCH($B41&amp;"Adults",'Number on ART'!$F$10:$F$249,0),MATCH(M$7,'Number on ART'!$H$9:$AB$9,0)),
IF(AND(L41+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Forecast'!$B$8:$B$127,0),MATCH(M$7,'PLHIV Forecast'!$C$7:$W$7,0)),
INDEX('PLHIV Forecast'!$C$8:$W$127,MATCH($B41,'PLHIV Forecast'!$B$8:$B$127,0),MATCH(M$7,'PLHIV Forecast'!$C$7:$W$7,0))&lt;&gt;0),
INDEX('PLHIV Forecast'!$C$8:$W$127,MATCH($B41,'PLHIV Forecast'!$B$8:$B$127,0),MATCH(M$7,'PLHIV Forecast'!$C$7:$W$7,0)),
L41+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IF(M$7&lt;=Baseline_Year,
INDEX('Number on ART'!$H$10:$AB$249,MATCH($B41&amp;"Adults",'Number on ART'!$F$10:$F$249,0),MATCH(M$7,'Number on ART'!$H$9:$AB$9,0)),
IF(AND(L41+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Forecast'!$B$8:$B$127,0),MATCH(M$7,'PLHIV Forecast'!$C$7:$W$7,0)),
INDEX('PLHIV Forecast'!$C$8:$W$127,MATCH($B41,'PLHIV Forecast'!$B$8:$B$127,0),MATCH(M$7,'PLHIV Forecast'!$C$7:$W$7,0))&lt;&gt;0),
INDEX('PLHIV Forecast'!$C$8:$W$127,MATCH($B41,'PLHIV Forecast'!$B$8:$B$127,0),MATCH(M$7,'PLHIV Forecast'!$C$7:$W$7,0)),
L41+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37698</v>
      </c>
      <c r="N41" s="84">
        <f>IF(IF(N$7&lt;=Baseline_Year,
INDEX('Number on ART'!$H$10:$AB$249,MATCH($B41&amp;"Adults",'Number on ART'!$F$10:$F$249,0),MATCH(N$7,'Number on ART'!$H$9:$AB$9,0)),
IF(AND(M41+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Forecast'!$B$8:$B$127,0),MATCH(N$7,'PLHIV Forecast'!$C$7:$W$7,0)),
INDEX('PLHIV Forecast'!$C$8:$W$127,MATCH($B41,'PLHIV Forecast'!$B$8:$B$127,0),MATCH(N$7,'PLHIV Forecast'!$C$7:$W$7,0))&lt;&gt;0),
INDEX('PLHIV Forecast'!$C$8:$W$127,MATCH($B41,'PLHIV Forecast'!$B$8:$B$127,0),MATCH(N$7,'PLHIV Forecast'!$C$7:$W$7,0)),
M41+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IF(N$7&lt;=Baseline_Year,
INDEX('Number on ART'!$H$10:$AB$249,MATCH($B41&amp;"Adults",'Number on ART'!$F$10:$F$249,0),MATCH(N$7,'Number on ART'!$H$9:$AB$9,0)),
IF(AND(M41+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Forecast'!$B$8:$B$127,0),MATCH(N$7,'PLHIV Forecast'!$C$7:$W$7,0)),
INDEX('PLHIV Forecast'!$C$8:$W$127,MATCH($B41,'PLHIV Forecast'!$B$8:$B$127,0),MATCH(N$7,'PLHIV Forecast'!$C$7:$W$7,0))&lt;&gt;0),
INDEX('PLHIV Forecast'!$C$8:$W$127,MATCH($B41,'PLHIV Forecast'!$B$8:$B$127,0),MATCH(N$7,'PLHIV Forecast'!$C$7:$W$7,0)),
M41+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42647</v>
      </c>
      <c r="O41" s="84">
        <f>IF(IF(O$7&lt;=Baseline_Year,
INDEX('Number on ART'!$H$10:$AB$249,MATCH($B41&amp;"Adults",'Number on ART'!$F$10:$F$249,0),MATCH(O$7,'Number on ART'!$H$9:$AB$9,0)),
IF(AND(N41+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Forecast'!$B$8:$B$127,0),MATCH(O$7,'PLHIV Forecast'!$C$7:$W$7,0)),
INDEX('PLHIV Forecast'!$C$8:$W$127,MATCH($B41,'PLHIV Forecast'!$B$8:$B$127,0),MATCH(O$7,'PLHIV Forecast'!$C$7:$W$7,0))&lt;&gt;0),
INDEX('PLHIV Forecast'!$C$8:$W$127,MATCH($B41,'PLHIV Forecast'!$B$8:$B$127,0),MATCH(O$7,'PLHIV Forecast'!$C$7:$W$7,0)),
N41+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IF(O$7&lt;=Baseline_Year,
INDEX('Number on ART'!$H$10:$AB$249,MATCH($B41&amp;"Adults",'Number on ART'!$F$10:$F$249,0),MATCH(O$7,'Number on ART'!$H$9:$AB$9,0)),
IF(AND(N41+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Forecast'!$B$8:$B$127,0),MATCH(O$7,'PLHIV Forecast'!$C$7:$W$7,0)),
INDEX('PLHIV Forecast'!$C$8:$W$127,MATCH($B41,'PLHIV Forecast'!$B$8:$B$127,0),MATCH(O$7,'PLHIV Forecast'!$C$7:$W$7,0))&lt;&gt;0),
INDEX('PLHIV Forecast'!$C$8:$W$127,MATCH($B41,'PLHIV Forecast'!$B$8:$B$127,0),MATCH(O$7,'PLHIV Forecast'!$C$7:$W$7,0)),
N41+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49231</v>
      </c>
      <c r="P41" s="84">
        <f>IF(IF(P$7&lt;=Baseline_Year,
INDEX('Number on ART'!$H$10:$AB$249,MATCH($B41&amp;"Adults",'Number on ART'!$F$10:$F$249,0),MATCH(P$7,'Number on ART'!$H$9:$AB$9,0)),
IF(AND(O41+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Forecast'!$B$8:$B$127,0),MATCH(P$7,'PLHIV Forecast'!$C$7:$W$7,0)),
INDEX('PLHIV Forecast'!$C$8:$W$127,MATCH($B41,'PLHIV Forecast'!$B$8:$B$127,0),MATCH(P$7,'PLHIV Forecast'!$C$7:$W$7,0))&lt;&gt;0),
INDEX('PLHIV Forecast'!$C$8:$W$127,MATCH($B41,'PLHIV Forecast'!$B$8:$B$127,0),MATCH(P$7,'PLHIV Forecast'!$C$7:$W$7,0)),
O41+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IF(P$7&lt;=Baseline_Year,
INDEX('Number on ART'!$H$10:$AB$249,MATCH($B41&amp;"Adults",'Number on ART'!$F$10:$F$249,0),MATCH(P$7,'Number on ART'!$H$9:$AB$9,0)),
IF(AND(O41+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Forecast'!$B$8:$B$127,0),MATCH(P$7,'PLHIV Forecast'!$C$7:$W$7,0)),
INDEX('PLHIV Forecast'!$C$8:$W$127,MATCH($B41,'PLHIV Forecast'!$B$8:$B$127,0),MATCH(P$7,'PLHIV Forecast'!$C$7:$W$7,0))&lt;&gt;0),
INDEX('PLHIV Forecast'!$C$8:$W$127,MATCH($B41,'PLHIV Forecast'!$B$8:$B$127,0),MATCH(P$7,'PLHIV Forecast'!$C$7:$W$7,0)),
O41+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54237</v>
      </c>
      <c r="Q41" s="84">
        <f>IF(IF(Q$7&lt;=Baseline_Year,
INDEX('Number on ART'!$H$10:$AB$249,MATCH($B41&amp;"Adults",'Number on ART'!$F$10:$F$249,0),MATCH(Q$7,'Number on ART'!$H$9:$AB$9,0)),
IF(AND(P41+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Forecast'!$B$8:$B$127,0),MATCH(Q$7,'PLHIV Forecast'!$C$7:$W$7,0)),
INDEX('PLHIV Forecast'!$C$8:$W$127,MATCH($B41,'PLHIV Forecast'!$B$8:$B$127,0),MATCH(Q$7,'PLHIV Forecast'!$C$7:$W$7,0))&lt;&gt;0),
INDEX('PLHIV Forecast'!$C$8:$W$127,MATCH($B41,'PLHIV Forecast'!$B$8:$B$127,0),MATCH(Q$7,'PLHIV Forecast'!$C$7:$W$7,0)),
P41+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IF(Q$7&lt;=Baseline_Year,
INDEX('Number on ART'!$H$10:$AB$249,MATCH($B41&amp;"Adults",'Number on ART'!$F$10:$F$249,0),MATCH(Q$7,'Number on ART'!$H$9:$AB$9,0)),
IF(AND(P41+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Forecast'!$B$8:$B$127,0),MATCH(Q$7,'PLHIV Forecast'!$C$7:$W$7,0)),
INDEX('PLHIV Forecast'!$C$8:$W$127,MATCH($B41,'PLHIV Forecast'!$B$8:$B$127,0),MATCH(Q$7,'PLHIV Forecast'!$C$7:$W$7,0))&lt;&gt;0),
INDEX('PLHIV Forecast'!$C$8:$W$127,MATCH($B41,'PLHIV Forecast'!$B$8:$B$127,0),MATCH(Q$7,'PLHIV Forecast'!$C$7:$W$7,0)),
P41+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59243</v>
      </c>
      <c r="R41" s="84">
        <f>IF(IF(R$7&lt;=Baseline_Year,
INDEX('Number on ART'!$H$10:$AB$249,MATCH($B41&amp;"Adults",'Number on ART'!$F$10:$F$249,0),MATCH(R$7,'Number on ART'!$H$9:$AB$9,0)),
IF(AND(Q41+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Forecast'!$B$8:$B$127,0),MATCH(R$7,'PLHIV Forecast'!$C$7:$W$7,0)),
INDEX('PLHIV Forecast'!$C$8:$W$127,MATCH($B41,'PLHIV Forecast'!$B$8:$B$127,0),MATCH(R$7,'PLHIV Forecast'!$C$7:$W$7,0))&lt;&gt;0),
INDEX('PLHIV Forecast'!$C$8:$W$127,MATCH($B41,'PLHIV Forecast'!$B$8:$B$127,0),MATCH(R$7,'PLHIV Forecast'!$C$7:$W$7,0)),
Q41+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IF(R$7&lt;=Baseline_Year,
INDEX('Number on ART'!$H$10:$AB$249,MATCH($B41&amp;"Adults",'Number on ART'!$F$10:$F$249,0),MATCH(R$7,'Number on ART'!$H$9:$AB$9,0)),
IF(AND(Q41+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Forecast'!$B$8:$B$127,0),MATCH(R$7,'PLHIV Forecast'!$C$7:$W$7,0)),
INDEX('PLHIV Forecast'!$C$8:$W$127,MATCH($B41,'PLHIV Forecast'!$B$8:$B$127,0),MATCH(R$7,'PLHIV Forecast'!$C$7:$W$7,0))&lt;&gt;0),
INDEX('PLHIV Forecast'!$C$8:$W$127,MATCH($B41,'PLHIV Forecast'!$B$8:$B$127,0),MATCH(R$7,'PLHIV Forecast'!$C$7:$W$7,0)),
Q41+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64249</v>
      </c>
      <c r="S41" s="84">
        <f>IF(IF(S$7&lt;=Baseline_Year,
INDEX('Number on ART'!$H$10:$AB$249,MATCH($B41&amp;"Adults",'Number on ART'!$F$10:$F$249,0),MATCH(S$7,'Number on ART'!$H$9:$AB$9,0)),
IF(AND(R41+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Forecast'!$B$8:$B$127,0),MATCH(S$7,'PLHIV Forecast'!$C$7:$W$7,0)),
INDEX('PLHIV Forecast'!$C$8:$W$127,MATCH($B41,'PLHIV Forecast'!$B$8:$B$127,0),MATCH(S$7,'PLHIV Forecast'!$C$7:$W$7,0))&lt;&gt;0),
INDEX('PLHIV Forecast'!$C$8:$W$127,MATCH($B41,'PLHIV Forecast'!$B$8:$B$127,0),MATCH(S$7,'PLHIV Forecast'!$C$7:$W$7,0)),
R41+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IF(S$7&lt;=Baseline_Year,
INDEX('Number on ART'!$H$10:$AB$249,MATCH($B41&amp;"Adults",'Number on ART'!$F$10:$F$249,0),MATCH(S$7,'Number on ART'!$H$9:$AB$9,0)),
IF(AND(R41+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Forecast'!$B$8:$B$127,0),MATCH(S$7,'PLHIV Forecast'!$C$7:$W$7,0)),
INDEX('PLHIV Forecast'!$C$8:$W$127,MATCH($B41,'PLHIV Forecast'!$B$8:$B$127,0),MATCH(S$7,'PLHIV Forecast'!$C$7:$W$7,0))&lt;&gt;0),
INDEX('PLHIV Forecast'!$C$8:$W$127,MATCH($B41,'PLHIV Forecast'!$B$8:$B$127,0),MATCH(S$7,'PLHIV Forecast'!$C$7:$W$7,0)),
R41+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69255</v>
      </c>
      <c r="T41" s="84">
        <f>IF(IF(T$7&lt;=Baseline_Year,
INDEX('Number on ART'!$H$10:$AB$249,MATCH($B41&amp;"Adults",'Number on ART'!$F$10:$F$249,0),MATCH(T$7,'Number on ART'!$H$9:$AB$9,0)),
IF(AND(S41+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Forecast'!$B$8:$B$127,0),MATCH(T$7,'PLHIV Forecast'!$C$7:$W$7,0)),
INDEX('PLHIV Forecast'!$C$8:$W$127,MATCH($B41,'PLHIV Forecast'!$B$8:$B$127,0),MATCH(T$7,'PLHIV Forecast'!$C$7:$W$7,0))&lt;&gt;0),
INDEX('PLHIV Forecast'!$C$8:$W$127,MATCH($B41,'PLHIV Forecast'!$B$8:$B$127,0),MATCH(T$7,'PLHIV Forecast'!$C$7:$W$7,0)),
S41+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IF(T$7&lt;=Baseline_Year,
INDEX('Number on ART'!$H$10:$AB$249,MATCH($B41&amp;"Adults",'Number on ART'!$F$10:$F$249,0),MATCH(T$7,'Number on ART'!$H$9:$AB$9,0)),
IF(AND(S41+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Forecast'!$B$8:$B$127,0),MATCH(T$7,'PLHIV Forecast'!$C$7:$W$7,0)),
INDEX('PLHIV Forecast'!$C$8:$W$127,MATCH($B41,'PLHIV Forecast'!$B$8:$B$127,0),MATCH(T$7,'PLHIV Forecast'!$C$7:$W$7,0))&lt;&gt;0),
INDEX('PLHIV Forecast'!$C$8:$W$127,MATCH($B41,'PLHIV Forecast'!$B$8:$B$127,0),MATCH(T$7,'PLHIV Forecast'!$C$7:$W$7,0)),
S41+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74261</v>
      </c>
      <c r="U41" s="84">
        <f>IF(IF(U$7&lt;=Baseline_Year,
INDEX('Number on ART'!$H$10:$AB$249,MATCH($B41&amp;"Adults",'Number on ART'!$F$10:$F$249,0),MATCH(U$7,'Number on ART'!$H$9:$AB$9,0)),
IF(AND(T41+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Forecast'!$B$8:$B$127,0),MATCH(U$7,'PLHIV Forecast'!$C$7:$W$7,0)),
INDEX('PLHIV Forecast'!$C$8:$W$127,MATCH($B41,'PLHIV Forecast'!$B$8:$B$127,0),MATCH(U$7,'PLHIV Forecast'!$C$7:$W$7,0))&lt;&gt;0),
INDEX('PLHIV Forecast'!$C$8:$W$127,MATCH($B41,'PLHIV Forecast'!$B$8:$B$127,0),MATCH(U$7,'PLHIV Forecast'!$C$7:$W$7,0)),
T41+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IF(U$7&lt;=Baseline_Year,
INDEX('Number on ART'!$H$10:$AB$249,MATCH($B41&amp;"Adults",'Number on ART'!$F$10:$F$249,0),MATCH(U$7,'Number on ART'!$H$9:$AB$9,0)),
IF(AND(T41+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Forecast'!$B$8:$B$127,0),MATCH(U$7,'PLHIV Forecast'!$C$7:$W$7,0)),
INDEX('PLHIV Forecast'!$C$8:$W$127,MATCH($B41,'PLHIV Forecast'!$B$8:$B$127,0),MATCH(U$7,'PLHIV Forecast'!$C$7:$W$7,0))&lt;&gt;0),
INDEX('PLHIV Forecast'!$C$8:$W$127,MATCH($B41,'PLHIV Forecast'!$B$8:$B$127,0),MATCH(U$7,'PLHIV Forecast'!$C$7:$W$7,0)),
T41+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79267</v>
      </c>
      <c r="V41" s="84">
        <f>IF(IF(V$7&lt;=Baseline_Year,
INDEX('Number on ART'!$H$10:$AB$249,MATCH($B41&amp;"Adults",'Number on ART'!$F$10:$F$249,0),MATCH(V$7,'Number on ART'!$H$9:$AB$9,0)),
IF(AND(U41+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Forecast'!$B$8:$B$127,0),MATCH(V$7,'PLHIV Forecast'!$C$7:$W$7,0)),
INDEX('PLHIV Forecast'!$C$8:$W$127,MATCH($B41,'PLHIV Forecast'!$B$8:$B$127,0),MATCH(V$7,'PLHIV Forecast'!$C$7:$W$7,0))&lt;&gt;0),
INDEX('PLHIV Forecast'!$C$8:$W$127,MATCH($B41,'PLHIV Forecast'!$B$8:$B$127,0),MATCH(V$7,'PLHIV Forecast'!$C$7:$W$7,0)),
U41+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IF(V$7&lt;=Baseline_Year,
INDEX('Number on ART'!$H$10:$AB$249,MATCH($B41&amp;"Adults",'Number on ART'!$F$10:$F$249,0),MATCH(V$7,'Number on ART'!$H$9:$AB$9,0)),
IF(AND(U41+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Forecast'!$B$8:$B$127,0),MATCH(V$7,'PLHIV Forecast'!$C$7:$W$7,0)),
INDEX('PLHIV Forecast'!$C$8:$W$127,MATCH($B41,'PLHIV Forecast'!$B$8:$B$127,0),MATCH(V$7,'PLHIV Forecast'!$C$7:$W$7,0))&lt;&gt;0),
INDEX('PLHIV Forecast'!$C$8:$W$127,MATCH($B41,'PLHIV Forecast'!$B$8:$B$127,0),MATCH(V$7,'PLHIV Forecast'!$C$7:$W$7,0)),
U41+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84273</v>
      </c>
      <c r="W41" s="84">
        <f>IF(IF(W$7&lt;=Baseline_Year,
INDEX('Number on ART'!$H$10:$AB$249,MATCH($B41&amp;"Adults",'Number on ART'!$F$10:$F$249,0),MATCH(W$7,'Number on ART'!$H$9:$AB$9,0)),
IF(AND(V41+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Forecast'!$B$8:$B$127,0),MATCH(W$7,'PLHIV Forecast'!$C$7:$W$7,0)),
INDEX('PLHIV Forecast'!$C$8:$W$127,MATCH($B41,'PLHIV Forecast'!$B$8:$B$127,0),MATCH(W$7,'PLHIV Forecast'!$C$7:$W$7,0))&lt;&gt;0),
INDEX('PLHIV Forecast'!$C$8:$W$127,MATCH($B41,'PLHIV Forecast'!$B$8:$B$127,0),MATCH(W$7,'PLHIV Forecast'!$C$7:$W$7,0)),
V41+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)))&lt;0,
0,
IF(W$7&lt;=Baseline_Year,
INDEX('Number on ART'!$H$10:$AB$249,MATCH($B41&amp;"Adults",'Number on ART'!$F$10:$F$249,0),MATCH(W$7,'Number on ART'!$H$9:$AB$9,0)),
IF(AND(V41+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)&gt;INDEX('PLHIV Forecast'!$C$8:$W$127,MATCH($B41,'PLHIV Forecast'!$B$8:$B$127,0),MATCH(W$7,'PLHIV Forecast'!$C$7:$W$7,0)),
INDEX('PLHIV Forecast'!$C$8:$W$127,MATCH($B41,'PLHIV Forecast'!$B$8:$B$127,0),MATCH(W$7,'PLHIV Forecast'!$C$7:$W$7,0))&lt;&gt;0),
INDEX('PLHIV Forecast'!$C$8:$W$127,MATCH($B41,'PLHIV Forecast'!$B$8:$B$127,0),MATCH(W$7,'PLHIV Forecast'!$C$7:$W$7,0)),
V41+
AVERAGE((INDEX($C$8:$W$127,MATCH($B41,$B$8:$B$127),MATCH(Baseline_Year,$C$7:$W$7,))-INDEX($C$8:$W$127,MATCH($B41,$B$8:$B$127),MATCH(Baseline_Year-1,$C$7:$W$7,))),
(INDEX($C$8:$W$127,MATCH($B41,$B$8:$B$127),MATCH(Baseline_Year-1,$C$7:$W$7,))-INDEX($C$8:$W$127,MATCH($B41,$B$8:$B$127),MATCH(Baseline_Year-2,$C$7:$W$7,))),
(INDEX($C$8:$W$127,MATCH($B41,$B$8:$B$127),MATCH(Baseline_Year-2,$C$7:$W$7,))-INDEX($C$8:$W$127,MATCH($B41,$B$8:$B$127),MATCH(Baseline_Year-3,$C$7:$W$7,)))
))))</f>
        <v>87353.757049226668</v>
      </c>
      <c r="X41" s="9" t="str">
        <f>IF(SUM(C41:W41)&lt;&gt;0,
IF(P41='PLHIV Forecast'!P41,"# adults on ART capped by total PLHIV starting 2023",
IF(Q41='PLHIV Forecast'!Q41,"# adults on ART capped by total PLHIV starting 2024",
IF(R41='PLHIV Forecast'!R41,"# adults on ART capped by total PLHIV starting 2025",
IF(S41='PLHIV Forecast'!S41,"# adults on ART capped by total PLHIV starting 2026",
IF(T41='PLHIV Forecast'!T41,"# adults on ART capped by total PLHIV starting 2027",
IF(U41='PLHIV Forecast'!U41,"# adults on ART capped by total PLHIV starting 2028",
IF(V41='PLHIV Forecast'!V41,"# adults on ART capped by total PLHIV starting 2029",
IF(W41='PLHIV Forecast'!W41,"# adults on ART capped by total PLHIV starting 2030",
"")))))))),"")</f>
        <v># adults on ART capped by total PLHIV starting 2030</v>
      </c>
      <c r="Z41" s="8"/>
      <c r="AB41" s="8"/>
    </row>
    <row r="42" spans="2:28" x14ac:dyDescent="0.35">
      <c r="B42" s="18" t="str">
        <f>Countries!B38</f>
        <v>East Timor</v>
      </c>
      <c r="C42" s="47">
        <f>IF(C$7&lt;='Algorithms &amp; Assumptions'!$C$3,INDEX('Number on ART'!$H$10:$AB$249,MATCH($B42&amp;"Adults",'Number on ART'!$F$10:$F$249,0),MATCH(C$7,'Number on ART'!$H$9:$AB$9,0)),"Error")</f>
        <v>46</v>
      </c>
      <c r="D42" s="47">
        <f>IF(D$7&lt;='Algorithms &amp; Assumptions'!$C$3,INDEX('Number on ART'!$H$10:$AB$249,MATCH($B42&amp;"Adults",'Number on ART'!$F$10:$F$249,0),MATCH(D$7,'Number on ART'!$H$9:$AB$9,0)),"Error")</f>
        <v>44</v>
      </c>
      <c r="E42" s="47">
        <f>IF(E$7&lt;='Algorithms &amp; Assumptions'!$C$3,INDEX('Number on ART'!$H$10:$AB$249,MATCH($B42&amp;"Adults",'Number on ART'!$F$10:$F$249,0),MATCH(E$7,'Number on ART'!$H$9:$AB$9,0)),"Error")</f>
        <v>73</v>
      </c>
      <c r="F42" s="47">
        <f>IF(F$7&lt;='Algorithms &amp; Assumptions'!$C$3,INDEX('Number on ART'!$H$10:$AB$249,MATCH($B42&amp;"Adults",'Number on ART'!$F$10:$F$249,0),MATCH(F$7,'Number on ART'!$H$9:$AB$9,0)),"Error")</f>
        <v>129</v>
      </c>
      <c r="G42" s="84">
        <f>IF(IF(G$7&lt;=Baseline_Year,
INDEX('Number on ART'!$H$10:$AB$249,MATCH($B42&amp;"Adults",'Number on ART'!$F$10:$F$249,0),MATCH(G$7,'Number on ART'!$H$9:$AB$9,0)),
IF(AND(F42+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Forecast'!$B$8:$B$127,0),MATCH(G$7,'PLHIV Forecast'!$C$7:$W$7,0)),
INDEX('PLHIV Forecast'!$C$8:$W$127,MATCH($B42,'PLHIV Forecast'!$B$8:$B$127,0),MATCH(G$7,'PLHIV Forecast'!$C$7:$W$7,0))&lt;&gt;0),
INDEX('PLHIV Forecast'!$C$8:$W$127,MATCH($B42,'PLHIV Forecast'!$B$8:$B$127,0),MATCH(G$7,'PLHIV Forecast'!$C$7:$W$7,0)),
F42+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IF(G$7&lt;=Baseline_Year,
INDEX('Number on ART'!$H$10:$AB$249,MATCH($B42&amp;"Adults",'Number on ART'!$F$10:$F$249,0),MATCH(G$7,'Number on ART'!$H$9:$AB$9,0)),
IF(AND(F42+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Forecast'!$B$8:$B$127,0),MATCH(G$7,'PLHIV Forecast'!$C$7:$W$7,0)),
INDEX('PLHIV Forecast'!$C$8:$W$127,MATCH($B42,'PLHIV Forecast'!$B$8:$B$127,0),MATCH(G$7,'PLHIV Forecast'!$C$7:$W$7,0))&lt;&gt;0),
INDEX('PLHIV Forecast'!$C$8:$W$127,MATCH($B42,'PLHIV Forecast'!$B$8:$B$127,0),MATCH(G$7,'PLHIV Forecast'!$C$7:$W$7,0)),
F42+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155</v>
      </c>
      <c r="H42" s="84">
        <f>IF(IF(H$7&lt;=Baseline_Year,
INDEX('Number on ART'!$H$10:$AB$249,MATCH($B42&amp;"Adults",'Number on ART'!$F$10:$F$249,0),MATCH(H$7,'Number on ART'!$H$9:$AB$9,0)),
IF(AND(G42+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Forecast'!$B$8:$B$127,0),MATCH(H$7,'PLHIV Forecast'!$C$7:$W$7,0)),
INDEX('PLHIV Forecast'!$C$8:$W$127,MATCH($B42,'PLHIV Forecast'!$B$8:$B$127,0),MATCH(H$7,'PLHIV Forecast'!$C$7:$W$7,0))&lt;&gt;0),
INDEX('PLHIV Forecast'!$C$8:$W$127,MATCH($B42,'PLHIV Forecast'!$B$8:$B$127,0),MATCH(H$7,'PLHIV Forecast'!$C$7:$W$7,0)),
G42+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IF(H$7&lt;=Baseline_Year,
INDEX('Number on ART'!$H$10:$AB$249,MATCH($B42&amp;"Adults",'Number on ART'!$F$10:$F$249,0),MATCH(H$7,'Number on ART'!$H$9:$AB$9,0)),
IF(AND(G42+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Forecast'!$B$8:$B$127,0),MATCH(H$7,'PLHIV Forecast'!$C$7:$W$7,0)),
INDEX('PLHIV Forecast'!$C$8:$W$127,MATCH($B42,'PLHIV Forecast'!$B$8:$B$127,0),MATCH(H$7,'PLHIV Forecast'!$C$7:$W$7,0))&lt;&gt;0),
INDEX('PLHIV Forecast'!$C$8:$W$127,MATCH($B42,'PLHIV Forecast'!$B$8:$B$127,0),MATCH(H$7,'PLHIV Forecast'!$C$7:$W$7,0)),
G42+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181</v>
      </c>
      <c r="I42" s="84">
        <f>IF(IF(I$7&lt;=Baseline_Year,
INDEX('Number on ART'!$H$10:$AB$249,MATCH($B42&amp;"Adults",'Number on ART'!$F$10:$F$249,0),MATCH(I$7,'Number on ART'!$H$9:$AB$9,0)),
IF(AND(H42+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Forecast'!$B$8:$B$127,0),MATCH(I$7,'PLHIV Forecast'!$C$7:$W$7,0)),
INDEX('PLHIV Forecast'!$C$8:$W$127,MATCH($B42,'PLHIV Forecast'!$B$8:$B$127,0),MATCH(I$7,'PLHIV Forecast'!$C$7:$W$7,0))&lt;&gt;0),
INDEX('PLHIV Forecast'!$C$8:$W$127,MATCH($B42,'PLHIV Forecast'!$B$8:$B$127,0),MATCH(I$7,'PLHIV Forecast'!$C$7:$W$7,0)),
H42+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IF(I$7&lt;=Baseline_Year,
INDEX('Number on ART'!$H$10:$AB$249,MATCH($B42&amp;"Adults",'Number on ART'!$F$10:$F$249,0),MATCH(I$7,'Number on ART'!$H$9:$AB$9,0)),
IF(AND(H42+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Forecast'!$B$8:$B$127,0),MATCH(I$7,'PLHIV Forecast'!$C$7:$W$7,0)),
INDEX('PLHIV Forecast'!$C$8:$W$127,MATCH($B42,'PLHIV Forecast'!$B$8:$B$127,0),MATCH(I$7,'PLHIV Forecast'!$C$7:$W$7,0))&lt;&gt;0),
INDEX('PLHIV Forecast'!$C$8:$W$127,MATCH($B42,'PLHIV Forecast'!$B$8:$B$127,0),MATCH(I$7,'PLHIV Forecast'!$C$7:$W$7,0)),
H42+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231</v>
      </c>
      <c r="J42" s="84">
        <f>IF(IF(J$7&lt;=Baseline_Year,
INDEX('Number on ART'!$H$10:$AB$249,MATCH($B42&amp;"Adults",'Number on ART'!$F$10:$F$249,0),MATCH(J$7,'Number on ART'!$H$9:$AB$9,0)),
IF(AND(I42+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Forecast'!$B$8:$B$127,0),MATCH(J$7,'PLHIV Forecast'!$C$7:$W$7,0)),
INDEX('PLHIV Forecast'!$C$8:$W$127,MATCH($B42,'PLHIV Forecast'!$B$8:$B$127,0),MATCH(J$7,'PLHIV Forecast'!$C$7:$W$7,0))&lt;&gt;0),
INDEX('PLHIV Forecast'!$C$8:$W$127,MATCH($B42,'PLHIV Forecast'!$B$8:$B$127,0),MATCH(J$7,'PLHIV Forecast'!$C$7:$W$7,0)),
I42+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IF(J$7&lt;=Baseline_Year,
INDEX('Number on ART'!$H$10:$AB$249,MATCH($B42&amp;"Adults",'Number on ART'!$F$10:$F$249,0),MATCH(J$7,'Number on ART'!$H$9:$AB$9,0)),
IF(AND(I42+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Forecast'!$B$8:$B$127,0),MATCH(J$7,'PLHIV Forecast'!$C$7:$W$7,0)),
INDEX('PLHIV Forecast'!$C$8:$W$127,MATCH($B42,'PLHIV Forecast'!$B$8:$B$127,0),MATCH(J$7,'PLHIV Forecast'!$C$7:$W$7,0))&lt;&gt;0),
INDEX('PLHIV Forecast'!$C$8:$W$127,MATCH($B42,'PLHIV Forecast'!$B$8:$B$127,0),MATCH(J$7,'PLHIV Forecast'!$C$7:$W$7,0)),
I42+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268</v>
      </c>
      <c r="K42" s="84">
        <f>IF(IF(K$7&lt;=Baseline_Year,
INDEX('Number on ART'!$H$10:$AB$249,MATCH($B42&amp;"Adults",'Number on ART'!$F$10:$F$249,0),MATCH(K$7,'Number on ART'!$H$9:$AB$9,0)),
IF(AND(J42+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Forecast'!$B$8:$B$127,0),MATCH(K$7,'PLHIV Forecast'!$C$7:$W$7,0)),
INDEX('PLHIV Forecast'!$C$8:$W$127,MATCH($B42,'PLHIV Forecast'!$B$8:$B$127,0),MATCH(K$7,'PLHIV Forecast'!$C$7:$W$7,0))&lt;&gt;0),
INDEX('PLHIV Forecast'!$C$8:$W$127,MATCH($B42,'PLHIV Forecast'!$B$8:$B$127,0),MATCH(K$7,'PLHIV Forecast'!$C$7:$W$7,0)),
J42+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IF(K$7&lt;=Baseline_Year,
INDEX('Number on ART'!$H$10:$AB$249,MATCH($B42&amp;"Adults",'Number on ART'!$F$10:$F$249,0),MATCH(K$7,'Number on ART'!$H$9:$AB$9,0)),
IF(AND(J42+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Forecast'!$B$8:$B$127,0),MATCH(K$7,'PLHIV Forecast'!$C$7:$W$7,0)),
INDEX('PLHIV Forecast'!$C$8:$W$127,MATCH($B42,'PLHIV Forecast'!$B$8:$B$127,0),MATCH(K$7,'PLHIV Forecast'!$C$7:$W$7,0))&lt;&gt;0),
INDEX('PLHIV Forecast'!$C$8:$W$127,MATCH($B42,'PLHIV Forecast'!$B$8:$B$127,0),MATCH(K$7,'PLHIV Forecast'!$C$7:$W$7,0)),
J42+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365</v>
      </c>
      <c r="L42" s="84">
        <f>IF(IF(L$7&lt;=Baseline_Year,
INDEX('Number on ART'!$H$10:$AB$249,MATCH($B42&amp;"Adults",'Number on ART'!$F$10:$F$249,0),MATCH(L$7,'Number on ART'!$H$9:$AB$9,0)),
IF(AND(K42+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Forecast'!$B$8:$B$127,0),MATCH(L$7,'PLHIV Forecast'!$C$7:$W$7,0)),
INDEX('PLHIV Forecast'!$C$8:$W$127,MATCH($B42,'PLHIV Forecast'!$B$8:$B$127,0),MATCH(L$7,'PLHIV Forecast'!$C$7:$W$7,0))&lt;&gt;0),
INDEX('PLHIV Forecast'!$C$8:$W$127,MATCH($B42,'PLHIV Forecast'!$B$8:$B$127,0),MATCH(L$7,'PLHIV Forecast'!$C$7:$W$7,0)),
K42+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IF(L$7&lt;=Baseline_Year,
INDEX('Number on ART'!$H$10:$AB$249,MATCH($B42&amp;"Adults",'Number on ART'!$F$10:$F$249,0),MATCH(L$7,'Number on ART'!$H$9:$AB$9,0)),
IF(AND(K42+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Forecast'!$B$8:$B$127,0),MATCH(L$7,'PLHIV Forecast'!$C$7:$W$7,0)),
INDEX('PLHIV Forecast'!$C$8:$W$127,MATCH($B42,'PLHIV Forecast'!$B$8:$B$127,0),MATCH(L$7,'PLHIV Forecast'!$C$7:$W$7,0))&lt;&gt;0),
INDEX('PLHIV Forecast'!$C$8:$W$127,MATCH($B42,'PLHIV Forecast'!$B$8:$B$127,0),MATCH(L$7,'PLHIV Forecast'!$C$7:$W$7,0)),
K42+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501</v>
      </c>
      <c r="M42" s="84">
        <f>IF(IF(M$7&lt;=Baseline_Year,
INDEX('Number on ART'!$H$10:$AB$249,MATCH($B42&amp;"Adults",'Number on ART'!$F$10:$F$249,0),MATCH(M$7,'Number on ART'!$H$9:$AB$9,0)),
IF(AND(L42+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Forecast'!$B$8:$B$127,0),MATCH(M$7,'PLHIV Forecast'!$C$7:$W$7,0)),
INDEX('PLHIV Forecast'!$C$8:$W$127,MATCH($B42,'PLHIV Forecast'!$B$8:$B$127,0),MATCH(M$7,'PLHIV Forecast'!$C$7:$W$7,0))&lt;&gt;0),
INDEX('PLHIV Forecast'!$C$8:$W$127,MATCH($B42,'PLHIV Forecast'!$B$8:$B$127,0),MATCH(M$7,'PLHIV Forecast'!$C$7:$W$7,0)),
L42+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IF(M$7&lt;=Baseline_Year,
INDEX('Number on ART'!$H$10:$AB$249,MATCH($B42&amp;"Adults",'Number on ART'!$F$10:$F$249,0),MATCH(M$7,'Number on ART'!$H$9:$AB$9,0)),
IF(AND(L42+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Forecast'!$B$8:$B$127,0),MATCH(M$7,'PLHIV Forecast'!$C$7:$W$7,0)),
INDEX('PLHIV Forecast'!$C$8:$W$127,MATCH($B42,'PLHIV Forecast'!$B$8:$B$127,0),MATCH(M$7,'PLHIV Forecast'!$C$7:$W$7,0))&lt;&gt;0),
INDEX('PLHIV Forecast'!$C$8:$W$127,MATCH($B42,'PLHIV Forecast'!$B$8:$B$127,0),MATCH(M$7,'PLHIV Forecast'!$C$7:$W$7,0)),
L42+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594</v>
      </c>
      <c r="N42" s="84">
        <f>IF(IF(N$7&lt;=Baseline_Year,
INDEX('Number on ART'!$H$10:$AB$249,MATCH($B42&amp;"Adults",'Number on ART'!$F$10:$F$249,0),MATCH(N$7,'Number on ART'!$H$9:$AB$9,0)),
IF(AND(M42+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Forecast'!$B$8:$B$127,0),MATCH(N$7,'PLHIV Forecast'!$C$7:$W$7,0)),
INDEX('PLHIV Forecast'!$C$8:$W$127,MATCH($B42,'PLHIV Forecast'!$B$8:$B$127,0),MATCH(N$7,'PLHIV Forecast'!$C$7:$W$7,0))&lt;&gt;0),
INDEX('PLHIV Forecast'!$C$8:$W$127,MATCH($B42,'PLHIV Forecast'!$B$8:$B$127,0),MATCH(N$7,'PLHIV Forecast'!$C$7:$W$7,0)),
M42+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IF(N$7&lt;=Baseline_Year,
INDEX('Number on ART'!$H$10:$AB$249,MATCH($B42&amp;"Adults",'Number on ART'!$F$10:$F$249,0),MATCH(N$7,'Number on ART'!$H$9:$AB$9,0)),
IF(AND(M42+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Forecast'!$B$8:$B$127,0),MATCH(N$7,'PLHIV Forecast'!$C$7:$W$7,0)),
INDEX('PLHIV Forecast'!$C$8:$W$127,MATCH($B42,'PLHIV Forecast'!$B$8:$B$127,0),MATCH(N$7,'PLHIV Forecast'!$C$7:$W$7,0))&lt;&gt;0),
INDEX('PLHIV Forecast'!$C$8:$W$127,MATCH($B42,'PLHIV Forecast'!$B$8:$B$127,0),MATCH(N$7,'PLHIV Forecast'!$C$7:$W$7,0)),
M42+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741</v>
      </c>
      <c r="O42" s="84">
        <f>IF(IF(O$7&lt;=Baseline_Year,
INDEX('Number on ART'!$H$10:$AB$249,MATCH($B42&amp;"Adults",'Number on ART'!$F$10:$F$249,0),MATCH(O$7,'Number on ART'!$H$9:$AB$9,0)),
IF(AND(N42+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Forecast'!$B$8:$B$127,0),MATCH(O$7,'PLHIV Forecast'!$C$7:$W$7,0)),
INDEX('PLHIV Forecast'!$C$8:$W$127,MATCH($B42,'PLHIV Forecast'!$B$8:$B$127,0),MATCH(O$7,'PLHIV Forecast'!$C$7:$W$7,0))&lt;&gt;0),
INDEX('PLHIV Forecast'!$C$8:$W$127,MATCH($B42,'PLHIV Forecast'!$B$8:$B$127,0),MATCH(O$7,'PLHIV Forecast'!$C$7:$W$7,0)),
N42+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IF(O$7&lt;=Baseline_Year,
INDEX('Number on ART'!$H$10:$AB$249,MATCH($B42&amp;"Adults",'Number on ART'!$F$10:$F$249,0),MATCH(O$7,'Number on ART'!$H$9:$AB$9,0)),
IF(AND(N42+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Forecast'!$B$8:$B$127,0),MATCH(O$7,'PLHIV Forecast'!$C$7:$W$7,0)),
INDEX('PLHIV Forecast'!$C$8:$W$127,MATCH($B42,'PLHIV Forecast'!$B$8:$B$127,0),MATCH(O$7,'PLHIV Forecast'!$C$7:$W$7,0))&lt;&gt;0),
INDEX('PLHIV Forecast'!$C$8:$W$127,MATCH($B42,'PLHIV Forecast'!$B$8:$B$127,0),MATCH(O$7,'PLHIV Forecast'!$C$7:$W$7,0)),
N42+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974</v>
      </c>
      <c r="P42" s="84">
        <f>IF(IF(P$7&lt;=Baseline_Year,
INDEX('Number on ART'!$H$10:$AB$249,MATCH($B42&amp;"Adults",'Number on ART'!$F$10:$F$249,0),MATCH(P$7,'Number on ART'!$H$9:$AB$9,0)),
IF(AND(O42+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Forecast'!$B$8:$B$127,0),MATCH(P$7,'PLHIV Forecast'!$C$7:$W$7,0)),
INDEX('PLHIV Forecast'!$C$8:$W$127,MATCH($B42,'PLHIV Forecast'!$B$8:$B$127,0),MATCH(P$7,'PLHIV Forecast'!$C$7:$W$7,0))&lt;&gt;0),
INDEX('PLHIV Forecast'!$C$8:$W$127,MATCH($B42,'PLHIV Forecast'!$B$8:$B$127,0),MATCH(P$7,'PLHIV Forecast'!$C$7:$W$7,0)),
O42+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IF(P$7&lt;=Baseline_Year,
INDEX('Number on ART'!$H$10:$AB$249,MATCH($B42&amp;"Adults",'Number on ART'!$F$10:$F$249,0),MATCH(P$7,'Number on ART'!$H$9:$AB$9,0)),
IF(AND(O42+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Forecast'!$B$8:$B$127,0),MATCH(P$7,'PLHIV Forecast'!$C$7:$W$7,0)),
INDEX('PLHIV Forecast'!$C$8:$W$127,MATCH($B42,'PLHIV Forecast'!$B$8:$B$127,0),MATCH(P$7,'PLHIV Forecast'!$C$7:$W$7,0))&lt;&gt;0),
INDEX('PLHIV Forecast'!$C$8:$W$127,MATCH($B42,'PLHIV Forecast'!$B$8:$B$127,0),MATCH(P$7,'PLHIV Forecast'!$C$7:$W$7,0)),
O42+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1131.6666666666667</v>
      </c>
      <c r="Q42" s="84">
        <f>IF(IF(Q$7&lt;=Baseline_Year,
INDEX('Number on ART'!$H$10:$AB$249,MATCH($B42&amp;"Adults",'Number on ART'!$F$10:$F$249,0),MATCH(Q$7,'Number on ART'!$H$9:$AB$9,0)),
IF(AND(P42+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Forecast'!$B$8:$B$127,0),MATCH(Q$7,'PLHIV Forecast'!$C$7:$W$7,0)),
INDEX('PLHIV Forecast'!$C$8:$W$127,MATCH($B42,'PLHIV Forecast'!$B$8:$B$127,0),MATCH(Q$7,'PLHIV Forecast'!$C$7:$W$7,0))&lt;&gt;0),
INDEX('PLHIV Forecast'!$C$8:$W$127,MATCH($B42,'PLHIV Forecast'!$B$8:$B$127,0),MATCH(Q$7,'PLHIV Forecast'!$C$7:$W$7,0)),
P42+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IF(Q$7&lt;=Baseline_Year,
INDEX('Number on ART'!$H$10:$AB$249,MATCH($B42&amp;"Adults",'Number on ART'!$F$10:$F$249,0),MATCH(Q$7,'Number on ART'!$H$9:$AB$9,0)),
IF(AND(P42+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Forecast'!$B$8:$B$127,0),MATCH(Q$7,'PLHIV Forecast'!$C$7:$W$7,0)),
INDEX('PLHIV Forecast'!$C$8:$W$127,MATCH($B42,'PLHIV Forecast'!$B$8:$B$127,0),MATCH(Q$7,'PLHIV Forecast'!$C$7:$W$7,0))&lt;&gt;0),
INDEX('PLHIV Forecast'!$C$8:$W$127,MATCH($B42,'PLHIV Forecast'!$B$8:$B$127,0),MATCH(Q$7,'PLHIV Forecast'!$C$7:$W$7,0)),
P42+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1289.3333333333335</v>
      </c>
      <c r="R42" s="84">
        <f>IF(IF(R$7&lt;=Baseline_Year,
INDEX('Number on ART'!$H$10:$AB$249,MATCH($B42&amp;"Adults",'Number on ART'!$F$10:$F$249,0),MATCH(R$7,'Number on ART'!$H$9:$AB$9,0)),
IF(AND(Q42+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Forecast'!$B$8:$B$127,0),MATCH(R$7,'PLHIV Forecast'!$C$7:$W$7,0)),
INDEX('PLHIV Forecast'!$C$8:$W$127,MATCH($B42,'PLHIV Forecast'!$B$8:$B$127,0),MATCH(R$7,'PLHIV Forecast'!$C$7:$W$7,0))&lt;&gt;0),
INDEX('PLHIV Forecast'!$C$8:$W$127,MATCH($B42,'PLHIV Forecast'!$B$8:$B$127,0),MATCH(R$7,'PLHIV Forecast'!$C$7:$W$7,0)),
Q42+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IF(R$7&lt;=Baseline_Year,
INDEX('Number on ART'!$H$10:$AB$249,MATCH($B42&amp;"Adults",'Number on ART'!$F$10:$F$249,0),MATCH(R$7,'Number on ART'!$H$9:$AB$9,0)),
IF(AND(Q42+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Forecast'!$B$8:$B$127,0),MATCH(R$7,'PLHIV Forecast'!$C$7:$W$7,0)),
INDEX('PLHIV Forecast'!$C$8:$W$127,MATCH($B42,'PLHIV Forecast'!$B$8:$B$127,0),MATCH(R$7,'PLHIV Forecast'!$C$7:$W$7,0))&lt;&gt;0),
INDEX('PLHIV Forecast'!$C$8:$W$127,MATCH($B42,'PLHIV Forecast'!$B$8:$B$127,0),MATCH(R$7,'PLHIV Forecast'!$C$7:$W$7,0)),
Q42+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1447.0000000000002</v>
      </c>
      <c r="S42" s="84">
        <f>IF(IF(S$7&lt;=Baseline_Year,
INDEX('Number on ART'!$H$10:$AB$249,MATCH($B42&amp;"Adults",'Number on ART'!$F$10:$F$249,0),MATCH(S$7,'Number on ART'!$H$9:$AB$9,0)),
IF(AND(R42+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Forecast'!$B$8:$B$127,0),MATCH(S$7,'PLHIV Forecast'!$C$7:$W$7,0)),
INDEX('PLHIV Forecast'!$C$8:$W$127,MATCH($B42,'PLHIV Forecast'!$B$8:$B$127,0),MATCH(S$7,'PLHIV Forecast'!$C$7:$W$7,0))&lt;&gt;0),
INDEX('PLHIV Forecast'!$C$8:$W$127,MATCH($B42,'PLHIV Forecast'!$B$8:$B$127,0),MATCH(S$7,'PLHIV Forecast'!$C$7:$W$7,0)),
R42+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IF(S$7&lt;=Baseline_Year,
INDEX('Number on ART'!$H$10:$AB$249,MATCH($B42&amp;"Adults",'Number on ART'!$F$10:$F$249,0),MATCH(S$7,'Number on ART'!$H$9:$AB$9,0)),
IF(AND(R42+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Forecast'!$B$8:$B$127,0),MATCH(S$7,'PLHIV Forecast'!$C$7:$W$7,0)),
INDEX('PLHIV Forecast'!$C$8:$W$127,MATCH($B42,'PLHIV Forecast'!$B$8:$B$127,0),MATCH(S$7,'PLHIV Forecast'!$C$7:$W$7,0))&lt;&gt;0),
INDEX('PLHIV Forecast'!$C$8:$W$127,MATCH($B42,'PLHIV Forecast'!$B$8:$B$127,0),MATCH(S$7,'PLHIV Forecast'!$C$7:$W$7,0)),
R42+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1604.666666666667</v>
      </c>
      <c r="T42" s="84">
        <f>IF(IF(T$7&lt;=Baseline_Year,
INDEX('Number on ART'!$H$10:$AB$249,MATCH($B42&amp;"Adults",'Number on ART'!$F$10:$F$249,0),MATCH(T$7,'Number on ART'!$H$9:$AB$9,0)),
IF(AND(S42+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Forecast'!$B$8:$B$127,0),MATCH(T$7,'PLHIV Forecast'!$C$7:$W$7,0)),
INDEX('PLHIV Forecast'!$C$8:$W$127,MATCH($B42,'PLHIV Forecast'!$B$8:$B$127,0),MATCH(T$7,'PLHIV Forecast'!$C$7:$W$7,0))&lt;&gt;0),
INDEX('PLHIV Forecast'!$C$8:$W$127,MATCH($B42,'PLHIV Forecast'!$B$8:$B$127,0),MATCH(T$7,'PLHIV Forecast'!$C$7:$W$7,0)),
S42+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IF(T$7&lt;=Baseline_Year,
INDEX('Number on ART'!$H$10:$AB$249,MATCH($B42&amp;"Adults",'Number on ART'!$F$10:$F$249,0),MATCH(T$7,'Number on ART'!$H$9:$AB$9,0)),
IF(AND(S42+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Forecast'!$B$8:$B$127,0),MATCH(T$7,'PLHIV Forecast'!$C$7:$W$7,0)),
INDEX('PLHIV Forecast'!$C$8:$W$127,MATCH($B42,'PLHIV Forecast'!$B$8:$B$127,0),MATCH(T$7,'PLHIV Forecast'!$C$7:$W$7,0))&lt;&gt;0),
INDEX('PLHIV Forecast'!$C$8:$W$127,MATCH($B42,'PLHIV Forecast'!$B$8:$B$127,0),MATCH(T$7,'PLHIV Forecast'!$C$7:$W$7,0)),
S42+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1681.8930041151907</v>
      </c>
      <c r="U42" s="84">
        <f>IF(IF(U$7&lt;=Baseline_Year,
INDEX('Number on ART'!$H$10:$AB$249,MATCH($B42&amp;"Adults",'Number on ART'!$F$10:$F$249,0),MATCH(U$7,'Number on ART'!$H$9:$AB$9,0)),
IF(AND(T42+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Forecast'!$B$8:$B$127,0),MATCH(U$7,'PLHIV Forecast'!$C$7:$W$7,0)),
INDEX('PLHIV Forecast'!$C$8:$W$127,MATCH($B42,'PLHIV Forecast'!$B$8:$B$127,0),MATCH(U$7,'PLHIV Forecast'!$C$7:$W$7,0))&lt;&gt;0),
INDEX('PLHIV Forecast'!$C$8:$W$127,MATCH($B42,'PLHIV Forecast'!$B$8:$B$127,0),MATCH(U$7,'PLHIV Forecast'!$C$7:$W$7,0)),
T42+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IF(U$7&lt;=Baseline_Year,
INDEX('Number on ART'!$H$10:$AB$249,MATCH($B42&amp;"Adults",'Number on ART'!$F$10:$F$249,0),MATCH(U$7,'Number on ART'!$H$9:$AB$9,0)),
IF(AND(T42+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Forecast'!$B$8:$B$127,0),MATCH(U$7,'PLHIV Forecast'!$C$7:$W$7,0)),
INDEX('PLHIV Forecast'!$C$8:$W$127,MATCH($B42,'PLHIV Forecast'!$B$8:$B$127,0),MATCH(U$7,'PLHIV Forecast'!$C$7:$W$7,0))&lt;&gt;0),
INDEX('PLHIV Forecast'!$C$8:$W$127,MATCH($B42,'PLHIV Forecast'!$B$8:$B$127,0),MATCH(U$7,'PLHIV Forecast'!$C$7:$W$7,0)),
T42+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1745.4046639231383</v>
      </c>
      <c r="V42" s="84">
        <f>IF(IF(V$7&lt;=Baseline_Year,
INDEX('Number on ART'!$H$10:$AB$249,MATCH($B42&amp;"Adults",'Number on ART'!$F$10:$F$249,0),MATCH(V$7,'Number on ART'!$H$9:$AB$9,0)),
IF(AND(U42+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Forecast'!$B$8:$B$127,0),MATCH(V$7,'PLHIV Forecast'!$C$7:$W$7,0)),
INDEX('PLHIV Forecast'!$C$8:$W$127,MATCH($B42,'PLHIV Forecast'!$B$8:$B$127,0),MATCH(V$7,'PLHIV Forecast'!$C$7:$W$7,0))&lt;&gt;0),
INDEX('PLHIV Forecast'!$C$8:$W$127,MATCH($B42,'PLHIV Forecast'!$B$8:$B$127,0),MATCH(V$7,'PLHIV Forecast'!$C$7:$W$7,0)),
U42+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IF(V$7&lt;=Baseline_Year,
INDEX('Number on ART'!$H$10:$AB$249,MATCH($B42&amp;"Adults",'Number on ART'!$F$10:$F$249,0),MATCH(V$7,'Number on ART'!$H$9:$AB$9,0)),
IF(AND(U42+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Forecast'!$B$8:$B$127,0),MATCH(V$7,'PLHIV Forecast'!$C$7:$W$7,0)),
INDEX('PLHIV Forecast'!$C$8:$W$127,MATCH($B42,'PLHIV Forecast'!$B$8:$B$127,0),MATCH(V$7,'PLHIV Forecast'!$C$7:$W$7,0))&lt;&gt;0),
INDEX('PLHIV Forecast'!$C$8:$W$127,MATCH($B42,'PLHIV Forecast'!$B$8:$B$127,0),MATCH(V$7,'PLHIV Forecast'!$C$7:$W$7,0)),
U42+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1803.063557384492</v>
      </c>
      <c r="W42" s="84">
        <f>IF(IF(W$7&lt;=Baseline_Year,
INDEX('Number on ART'!$H$10:$AB$249,MATCH($B42&amp;"Adults",'Number on ART'!$F$10:$F$249,0),MATCH(W$7,'Number on ART'!$H$9:$AB$9,0)),
IF(AND(V42+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Forecast'!$B$8:$B$127,0),MATCH(W$7,'PLHIV Forecast'!$C$7:$W$7,0)),
INDEX('PLHIV Forecast'!$C$8:$W$127,MATCH($B42,'PLHIV Forecast'!$B$8:$B$127,0),MATCH(W$7,'PLHIV Forecast'!$C$7:$W$7,0))&lt;&gt;0),
INDEX('PLHIV Forecast'!$C$8:$W$127,MATCH($B42,'PLHIV Forecast'!$B$8:$B$127,0),MATCH(W$7,'PLHIV Forecast'!$C$7:$W$7,0)),
V42+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)))&lt;0,
0,
IF(W$7&lt;=Baseline_Year,
INDEX('Number on ART'!$H$10:$AB$249,MATCH($B42&amp;"Adults",'Number on ART'!$F$10:$F$249,0),MATCH(W$7,'Number on ART'!$H$9:$AB$9,0)),
IF(AND(V42+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)&gt;INDEX('PLHIV Forecast'!$C$8:$W$127,MATCH($B42,'PLHIV Forecast'!$B$8:$B$127,0),MATCH(W$7,'PLHIV Forecast'!$C$7:$W$7,0)),
INDEX('PLHIV Forecast'!$C$8:$W$127,MATCH($B42,'PLHIV Forecast'!$B$8:$B$127,0),MATCH(W$7,'PLHIV Forecast'!$C$7:$W$7,0))&lt;&gt;0),
INDEX('PLHIV Forecast'!$C$8:$W$127,MATCH($B42,'PLHIV Forecast'!$B$8:$B$127,0),MATCH(W$7,'PLHIV Forecast'!$C$7:$W$7,0)),
V42+
AVERAGE((INDEX($C$8:$W$127,MATCH($B42,$B$8:$B$127),MATCH(Baseline_Year,$C$7:$W$7,))-INDEX($C$8:$W$127,MATCH($B42,$B$8:$B$127),MATCH(Baseline_Year-1,$C$7:$W$7,))),
(INDEX($C$8:$W$127,MATCH($B42,$B$8:$B$127),MATCH(Baseline_Year-1,$C$7:$W$7,))-INDEX($C$8:$W$127,MATCH($B42,$B$8:$B$127),MATCH(Baseline_Year-2,$C$7:$W$7,))),
(INDEX($C$8:$W$127,MATCH($B42,$B$8:$B$127),MATCH(Baseline_Year-2,$C$7:$W$7,))-INDEX($C$8:$W$127,MATCH($B42,$B$8:$B$127),MATCH(Baseline_Year-3,$C$7:$W$7,)))
))))</f>
        <v>1864.6242950769083</v>
      </c>
      <c r="X42" s="9" t="str">
        <f>IF(SUM(C42:W42)&lt;&gt;0,
IF(P42='PLHIV Forecast'!P42,"# adults on ART capped by total PLHIV starting 2023",
IF(Q42='PLHIV Forecast'!Q42,"# adults on ART capped by total PLHIV starting 2024",
IF(R42='PLHIV Forecast'!R42,"# adults on ART capped by total PLHIV starting 2025",
IF(S42='PLHIV Forecast'!S42,"# adults on ART capped by total PLHIV starting 2026",
IF(T42='PLHIV Forecast'!T42,"# adults on ART capped by total PLHIV starting 2027",
IF(U42='PLHIV Forecast'!U42,"# adults on ART capped by total PLHIV starting 2028",
IF(V42='PLHIV Forecast'!V42,"# adults on ART capped by total PLHIV starting 2029",
IF(W42='PLHIV Forecast'!W42,"# adults on ART capped by total PLHIV starting 2030",
"")))))))),"")</f>
        <v># adults on ART capped by total PLHIV starting 2027</v>
      </c>
      <c r="Z42" s="8"/>
      <c r="AB42" s="8"/>
    </row>
    <row r="43" spans="2:28" x14ac:dyDescent="0.35">
      <c r="B43" s="18" t="str">
        <f>Countries!B39</f>
        <v>Ecuador</v>
      </c>
      <c r="C43" s="47">
        <f>IF(C$7&lt;='Algorithms &amp; Assumptions'!$C$3,INDEX('Number on ART'!$H$10:$AB$249,MATCH($B43&amp;"Adults",'Number on ART'!$F$10:$F$249,0),MATCH(C$7,'Number on ART'!$H$9:$AB$9,0)),"Error")</f>
        <v>6765</v>
      </c>
      <c r="D43" s="47">
        <f>IF(D$7&lt;='Algorithms &amp; Assumptions'!$C$3,INDEX('Number on ART'!$H$10:$AB$249,MATCH($B43&amp;"Adults",'Number on ART'!$F$10:$F$249,0),MATCH(D$7,'Number on ART'!$H$9:$AB$9,0)),"Error")</f>
        <v>8635</v>
      </c>
      <c r="E43" s="47">
        <f>IF(E$7&lt;='Algorithms &amp; Assumptions'!$C$3,INDEX('Number on ART'!$H$10:$AB$249,MATCH($B43&amp;"Adults",'Number on ART'!$F$10:$F$249,0),MATCH(E$7,'Number on ART'!$H$9:$AB$9,0)),"Error")</f>
        <v>9080</v>
      </c>
      <c r="F43" s="47">
        <f>IF(F$7&lt;='Algorithms &amp; Assumptions'!$C$3,INDEX('Number on ART'!$H$10:$AB$249,MATCH($B43&amp;"Adults",'Number on ART'!$F$10:$F$249,0),MATCH(F$7,'Number on ART'!$H$9:$AB$9,0)),"Error")</f>
        <v>10519</v>
      </c>
      <c r="G43" s="84">
        <f>IF(IF(G$7&lt;=Baseline_Year,
INDEX('Number on ART'!$H$10:$AB$249,MATCH($B43&amp;"Adults",'Number on ART'!$F$10:$F$249,0),MATCH(G$7,'Number on ART'!$H$9:$AB$9,0)),
IF(AND(F43+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Forecast'!$B$8:$B$127,0),MATCH(G$7,'PLHIV Forecast'!$C$7:$W$7,0)),
INDEX('PLHIV Forecast'!$C$8:$W$127,MATCH($B43,'PLHIV Forecast'!$B$8:$B$127,0),MATCH(G$7,'PLHIV Forecast'!$C$7:$W$7,0))&lt;&gt;0),
INDEX('PLHIV Forecast'!$C$8:$W$127,MATCH($B43,'PLHIV Forecast'!$B$8:$B$127,0),MATCH(G$7,'PLHIV Forecast'!$C$7:$W$7,0)),
F43+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IF(G$7&lt;=Baseline_Year,
INDEX('Number on ART'!$H$10:$AB$249,MATCH($B43&amp;"Adults",'Number on ART'!$F$10:$F$249,0),MATCH(G$7,'Number on ART'!$H$9:$AB$9,0)),
IF(AND(F43+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Forecast'!$B$8:$B$127,0),MATCH(G$7,'PLHIV Forecast'!$C$7:$W$7,0)),
INDEX('PLHIV Forecast'!$C$8:$W$127,MATCH($B43,'PLHIV Forecast'!$B$8:$B$127,0),MATCH(G$7,'PLHIV Forecast'!$C$7:$W$7,0))&lt;&gt;0),
INDEX('PLHIV Forecast'!$C$8:$W$127,MATCH($B43,'PLHIV Forecast'!$B$8:$B$127,0),MATCH(G$7,'PLHIV Forecast'!$C$7:$W$7,0)),
F43+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12236</v>
      </c>
      <c r="H43" s="84">
        <f>IF(IF(H$7&lt;=Baseline_Year,
INDEX('Number on ART'!$H$10:$AB$249,MATCH($B43&amp;"Adults",'Number on ART'!$F$10:$F$249,0),MATCH(H$7,'Number on ART'!$H$9:$AB$9,0)),
IF(AND(G43+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Forecast'!$B$8:$B$127,0),MATCH(H$7,'PLHIV Forecast'!$C$7:$W$7,0)),
INDEX('PLHIV Forecast'!$C$8:$W$127,MATCH($B43,'PLHIV Forecast'!$B$8:$B$127,0),MATCH(H$7,'PLHIV Forecast'!$C$7:$W$7,0))&lt;&gt;0),
INDEX('PLHIV Forecast'!$C$8:$W$127,MATCH($B43,'PLHIV Forecast'!$B$8:$B$127,0),MATCH(H$7,'PLHIV Forecast'!$C$7:$W$7,0)),
G43+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IF(H$7&lt;=Baseline_Year,
INDEX('Number on ART'!$H$10:$AB$249,MATCH($B43&amp;"Adults",'Number on ART'!$F$10:$F$249,0),MATCH(H$7,'Number on ART'!$H$9:$AB$9,0)),
IF(AND(G43+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Forecast'!$B$8:$B$127,0),MATCH(H$7,'PLHIV Forecast'!$C$7:$W$7,0)),
INDEX('PLHIV Forecast'!$C$8:$W$127,MATCH($B43,'PLHIV Forecast'!$B$8:$B$127,0),MATCH(H$7,'PLHIV Forecast'!$C$7:$W$7,0))&lt;&gt;0),
INDEX('PLHIV Forecast'!$C$8:$W$127,MATCH($B43,'PLHIV Forecast'!$B$8:$B$127,0),MATCH(H$7,'PLHIV Forecast'!$C$7:$W$7,0)),
G43+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15042</v>
      </c>
      <c r="I43" s="84">
        <f>IF(IF(I$7&lt;=Baseline_Year,
INDEX('Number on ART'!$H$10:$AB$249,MATCH($B43&amp;"Adults",'Number on ART'!$F$10:$F$249,0),MATCH(I$7,'Number on ART'!$H$9:$AB$9,0)),
IF(AND(H43+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Forecast'!$B$8:$B$127,0),MATCH(I$7,'PLHIV Forecast'!$C$7:$W$7,0)),
INDEX('PLHIV Forecast'!$C$8:$W$127,MATCH($B43,'PLHIV Forecast'!$B$8:$B$127,0),MATCH(I$7,'PLHIV Forecast'!$C$7:$W$7,0))&lt;&gt;0),
INDEX('PLHIV Forecast'!$C$8:$W$127,MATCH($B43,'PLHIV Forecast'!$B$8:$B$127,0),MATCH(I$7,'PLHIV Forecast'!$C$7:$W$7,0)),
H43+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IF(I$7&lt;=Baseline_Year,
INDEX('Number on ART'!$H$10:$AB$249,MATCH($B43&amp;"Adults",'Number on ART'!$F$10:$F$249,0),MATCH(I$7,'Number on ART'!$H$9:$AB$9,0)),
IF(AND(H43+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Forecast'!$B$8:$B$127,0),MATCH(I$7,'PLHIV Forecast'!$C$7:$W$7,0)),
INDEX('PLHIV Forecast'!$C$8:$W$127,MATCH($B43,'PLHIV Forecast'!$B$8:$B$127,0),MATCH(I$7,'PLHIV Forecast'!$C$7:$W$7,0))&lt;&gt;0),
INDEX('PLHIV Forecast'!$C$8:$W$127,MATCH($B43,'PLHIV Forecast'!$B$8:$B$127,0),MATCH(I$7,'PLHIV Forecast'!$C$7:$W$7,0)),
H43+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17758</v>
      </c>
      <c r="J43" s="84">
        <f>IF(IF(J$7&lt;=Baseline_Year,
INDEX('Number on ART'!$H$10:$AB$249,MATCH($B43&amp;"Adults",'Number on ART'!$F$10:$F$249,0),MATCH(J$7,'Number on ART'!$H$9:$AB$9,0)),
IF(AND(I43+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Forecast'!$B$8:$B$127,0),MATCH(J$7,'PLHIV Forecast'!$C$7:$W$7,0)),
INDEX('PLHIV Forecast'!$C$8:$W$127,MATCH($B43,'PLHIV Forecast'!$B$8:$B$127,0),MATCH(J$7,'PLHIV Forecast'!$C$7:$W$7,0))&lt;&gt;0),
INDEX('PLHIV Forecast'!$C$8:$W$127,MATCH($B43,'PLHIV Forecast'!$B$8:$B$127,0),MATCH(J$7,'PLHIV Forecast'!$C$7:$W$7,0)),
I43+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IF(J$7&lt;=Baseline_Year,
INDEX('Number on ART'!$H$10:$AB$249,MATCH($B43&amp;"Adults",'Number on ART'!$F$10:$F$249,0),MATCH(J$7,'Number on ART'!$H$9:$AB$9,0)),
IF(AND(I43+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Forecast'!$B$8:$B$127,0),MATCH(J$7,'PLHIV Forecast'!$C$7:$W$7,0)),
INDEX('PLHIV Forecast'!$C$8:$W$127,MATCH($B43,'PLHIV Forecast'!$B$8:$B$127,0),MATCH(J$7,'PLHIV Forecast'!$C$7:$W$7,0))&lt;&gt;0),
INDEX('PLHIV Forecast'!$C$8:$W$127,MATCH($B43,'PLHIV Forecast'!$B$8:$B$127,0),MATCH(J$7,'PLHIV Forecast'!$C$7:$W$7,0)),
I43+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20966</v>
      </c>
      <c r="K43" s="84">
        <f>IF(IF(K$7&lt;=Baseline_Year,
INDEX('Number on ART'!$H$10:$AB$249,MATCH($B43&amp;"Adults",'Number on ART'!$F$10:$F$249,0),MATCH(K$7,'Number on ART'!$H$9:$AB$9,0)),
IF(AND(J43+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Forecast'!$B$8:$B$127,0),MATCH(K$7,'PLHIV Forecast'!$C$7:$W$7,0)),
INDEX('PLHIV Forecast'!$C$8:$W$127,MATCH($B43,'PLHIV Forecast'!$B$8:$B$127,0),MATCH(K$7,'PLHIV Forecast'!$C$7:$W$7,0))&lt;&gt;0),
INDEX('PLHIV Forecast'!$C$8:$W$127,MATCH($B43,'PLHIV Forecast'!$B$8:$B$127,0),MATCH(K$7,'PLHIV Forecast'!$C$7:$W$7,0)),
J43+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IF(K$7&lt;=Baseline_Year,
INDEX('Number on ART'!$H$10:$AB$249,MATCH($B43&amp;"Adults",'Number on ART'!$F$10:$F$249,0),MATCH(K$7,'Number on ART'!$H$9:$AB$9,0)),
IF(AND(J43+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Forecast'!$B$8:$B$127,0),MATCH(K$7,'PLHIV Forecast'!$C$7:$W$7,0)),
INDEX('PLHIV Forecast'!$C$8:$W$127,MATCH($B43,'PLHIV Forecast'!$B$8:$B$127,0),MATCH(K$7,'PLHIV Forecast'!$C$7:$W$7,0))&lt;&gt;0),
INDEX('PLHIV Forecast'!$C$8:$W$127,MATCH($B43,'PLHIV Forecast'!$B$8:$B$127,0),MATCH(K$7,'PLHIV Forecast'!$C$7:$W$7,0)),
J43+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24607</v>
      </c>
      <c r="L43" s="84">
        <f>IF(IF(L$7&lt;=Baseline_Year,
INDEX('Number on ART'!$H$10:$AB$249,MATCH($B43&amp;"Adults",'Number on ART'!$F$10:$F$249,0),MATCH(L$7,'Number on ART'!$H$9:$AB$9,0)),
IF(AND(K43+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Forecast'!$B$8:$B$127,0),MATCH(L$7,'PLHIV Forecast'!$C$7:$W$7,0)),
INDEX('PLHIV Forecast'!$C$8:$W$127,MATCH($B43,'PLHIV Forecast'!$B$8:$B$127,0),MATCH(L$7,'PLHIV Forecast'!$C$7:$W$7,0))&lt;&gt;0),
INDEX('PLHIV Forecast'!$C$8:$W$127,MATCH($B43,'PLHIV Forecast'!$B$8:$B$127,0),MATCH(L$7,'PLHIV Forecast'!$C$7:$W$7,0)),
K43+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IF(L$7&lt;=Baseline_Year,
INDEX('Number on ART'!$H$10:$AB$249,MATCH($B43&amp;"Adults",'Number on ART'!$F$10:$F$249,0),MATCH(L$7,'Number on ART'!$H$9:$AB$9,0)),
IF(AND(K43+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Forecast'!$B$8:$B$127,0),MATCH(L$7,'PLHIV Forecast'!$C$7:$W$7,0)),
INDEX('PLHIV Forecast'!$C$8:$W$127,MATCH($B43,'PLHIV Forecast'!$B$8:$B$127,0),MATCH(L$7,'PLHIV Forecast'!$C$7:$W$7,0))&lt;&gt;0),
INDEX('PLHIV Forecast'!$C$8:$W$127,MATCH($B43,'PLHIV Forecast'!$B$8:$B$127,0),MATCH(L$7,'PLHIV Forecast'!$C$7:$W$7,0)),
K43+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30233</v>
      </c>
      <c r="M43" s="84">
        <f>IF(IF(M$7&lt;=Baseline_Year,
INDEX('Number on ART'!$H$10:$AB$249,MATCH($B43&amp;"Adults",'Number on ART'!$F$10:$F$249,0),MATCH(M$7,'Number on ART'!$H$9:$AB$9,0)),
IF(AND(L43+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Forecast'!$B$8:$B$127,0),MATCH(M$7,'PLHIV Forecast'!$C$7:$W$7,0)),
INDEX('PLHIV Forecast'!$C$8:$W$127,MATCH($B43,'PLHIV Forecast'!$B$8:$B$127,0),MATCH(M$7,'PLHIV Forecast'!$C$7:$W$7,0))&lt;&gt;0),
INDEX('PLHIV Forecast'!$C$8:$W$127,MATCH($B43,'PLHIV Forecast'!$B$8:$B$127,0),MATCH(M$7,'PLHIV Forecast'!$C$7:$W$7,0)),
L43+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IF(M$7&lt;=Baseline_Year,
INDEX('Number on ART'!$H$10:$AB$249,MATCH($B43&amp;"Adults",'Number on ART'!$F$10:$F$249,0),MATCH(M$7,'Number on ART'!$H$9:$AB$9,0)),
IF(AND(L43+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Forecast'!$B$8:$B$127,0),MATCH(M$7,'PLHIV Forecast'!$C$7:$W$7,0)),
INDEX('PLHIV Forecast'!$C$8:$W$127,MATCH($B43,'PLHIV Forecast'!$B$8:$B$127,0),MATCH(M$7,'PLHIV Forecast'!$C$7:$W$7,0))&lt;&gt;0),
INDEX('PLHIV Forecast'!$C$8:$W$127,MATCH($B43,'PLHIV Forecast'!$B$8:$B$127,0),MATCH(M$7,'PLHIV Forecast'!$C$7:$W$7,0)),
L43+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33251</v>
      </c>
      <c r="N43" s="84">
        <f>IF(IF(N$7&lt;=Baseline_Year,
INDEX('Number on ART'!$H$10:$AB$249,MATCH($B43&amp;"Adults",'Number on ART'!$F$10:$F$249,0),MATCH(N$7,'Number on ART'!$H$9:$AB$9,0)),
IF(AND(M43+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Forecast'!$B$8:$B$127,0),MATCH(N$7,'PLHIV Forecast'!$C$7:$W$7,0)),
INDEX('PLHIV Forecast'!$C$8:$W$127,MATCH($B43,'PLHIV Forecast'!$B$8:$B$127,0),MATCH(N$7,'PLHIV Forecast'!$C$7:$W$7,0))&lt;&gt;0),
INDEX('PLHIV Forecast'!$C$8:$W$127,MATCH($B43,'PLHIV Forecast'!$B$8:$B$127,0),MATCH(N$7,'PLHIV Forecast'!$C$7:$W$7,0)),
M43+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IF(N$7&lt;=Baseline_Year,
INDEX('Number on ART'!$H$10:$AB$249,MATCH($B43&amp;"Adults",'Number on ART'!$F$10:$F$249,0),MATCH(N$7,'Number on ART'!$H$9:$AB$9,0)),
IF(AND(M43+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Forecast'!$B$8:$B$127,0),MATCH(N$7,'PLHIV Forecast'!$C$7:$W$7,0)),
INDEX('PLHIV Forecast'!$C$8:$W$127,MATCH($B43,'PLHIV Forecast'!$B$8:$B$127,0),MATCH(N$7,'PLHIV Forecast'!$C$7:$W$7,0))&lt;&gt;0),
INDEX('PLHIV Forecast'!$C$8:$W$127,MATCH($B43,'PLHIV Forecast'!$B$8:$B$127,0),MATCH(N$7,'PLHIV Forecast'!$C$7:$W$7,0)),
M43+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33882</v>
      </c>
      <c r="O43" s="84">
        <f>IF(IF(O$7&lt;=Baseline_Year,
INDEX('Number on ART'!$H$10:$AB$249,MATCH($B43&amp;"Adults",'Number on ART'!$F$10:$F$249,0),MATCH(O$7,'Number on ART'!$H$9:$AB$9,0)),
IF(AND(N43+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Forecast'!$B$8:$B$127,0),MATCH(O$7,'PLHIV Forecast'!$C$7:$W$7,0)),
INDEX('PLHIV Forecast'!$C$8:$W$127,MATCH($B43,'PLHIV Forecast'!$B$8:$B$127,0),MATCH(O$7,'PLHIV Forecast'!$C$7:$W$7,0))&lt;&gt;0),
INDEX('PLHIV Forecast'!$C$8:$W$127,MATCH($B43,'PLHIV Forecast'!$B$8:$B$127,0),MATCH(O$7,'PLHIV Forecast'!$C$7:$W$7,0)),
N43+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IF(O$7&lt;=Baseline_Year,
INDEX('Number on ART'!$H$10:$AB$249,MATCH($B43&amp;"Adults",'Number on ART'!$F$10:$F$249,0),MATCH(O$7,'Number on ART'!$H$9:$AB$9,0)),
IF(AND(N43+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Forecast'!$B$8:$B$127,0),MATCH(O$7,'PLHIV Forecast'!$C$7:$W$7,0)),
INDEX('PLHIV Forecast'!$C$8:$W$127,MATCH($B43,'PLHIV Forecast'!$B$8:$B$127,0),MATCH(O$7,'PLHIV Forecast'!$C$7:$W$7,0))&lt;&gt;0),
INDEX('PLHIV Forecast'!$C$8:$W$127,MATCH($B43,'PLHIV Forecast'!$B$8:$B$127,0),MATCH(O$7,'PLHIV Forecast'!$C$7:$W$7,0)),
N43+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37588</v>
      </c>
      <c r="P43" s="84">
        <f>IF(IF(P$7&lt;=Baseline_Year,
INDEX('Number on ART'!$H$10:$AB$249,MATCH($B43&amp;"Adults",'Number on ART'!$F$10:$F$249,0),MATCH(P$7,'Number on ART'!$H$9:$AB$9,0)),
IF(AND(O43+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Forecast'!$B$8:$B$127,0),MATCH(P$7,'PLHIV Forecast'!$C$7:$W$7,0)),
INDEX('PLHIV Forecast'!$C$8:$W$127,MATCH($B43,'PLHIV Forecast'!$B$8:$B$127,0),MATCH(P$7,'PLHIV Forecast'!$C$7:$W$7,0))&lt;&gt;0),
INDEX('PLHIV Forecast'!$C$8:$W$127,MATCH($B43,'PLHIV Forecast'!$B$8:$B$127,0),MATCH(P$7,'PLHIV Forecast'!$C$7:$W$7,0)),
O43+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IF(P$7&lt;=Baseline_Year,
INDEX('Number on ART'!$H$10:$AB$249,MATCH($B43&amp;"Adults",'Number on ART'!$F$10:$F$249,0),MATCH(P$7,'Number on ART'!$H$9:$AB$9,0)),
IF(AND(O43+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Forecast'!$B$8:$B$127,0),MATCH(P$7,'PLHIV Forecast'!$C$7:$W$7,0)),
INDEX('PLHIV Forecast'!$C$8:$W$127,MATCH($B43,'PLHIV Forecast'!$B$8:$B$127,0),MATCH(P$7,'PLHIV Forecast'!$C$7:$W$7,0))&lt;&gt;0),
INDEX('PLHIV Forecast'!$C$8:$W$127,MATCH($B43,'PLHIV Forecast'!$B$8:$B$127,0),MATCH(P$7,'PLHIV Forecast'!$C$7:$W$7,0)),
O43+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40039.666666666664</v>
      </c>
      <c r="Q43" s="84">
        <f>IF(IF(Q$7&lt;=Baseline_Year,
INDEX('Number on ART'!$H$10:$AB$249,MATCH($B43&amp;"Adults",'Number on ART'!$F$10:$F$249,0),MATCH(Q$7,'Number on ART'!$H$9:$AB$9,0)),
IF(AND(P43+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Forecast'!$B$8:$B$127,0),MATCH(Q$7,'PLHIV Forecast'!$C$7:$W$7,0)),
INDEX('PLHIV Forecast'!$C$8:$W$127,MATCH($B43,'PLHIV Forecast'!$B$8:$B$127,0),MATCH(Q$7,'PLHIV Forecast'!$C$7:$W$7,0))&lt;&gt;0),
INDEX('PLHIV Forecast'!$C$8:$W$127,MATCH($B43,'PLHIV Forecast'!$B$8:$B$127,0),MATCH(Q$7,'PLHIV Forecast'!$C$7:$W$7,0)),
P43+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IF(Q$7&lt;=Baseline_Year,
INDEX('Number on ART'!$H$10:$AB$249,MATCH($B43&amp;"Adults",'Number on ART'!$F$10:$F$249,0),MATCH(Q$7,'Number on ART'!$H$9:$AB$9,0)),
IF(AND(P43+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Forecast'!$B$8:$B$127,0),MATCH(Q$7,'PLHIV Forecast'!$C$7:$W$7,0)),
INDEX('PLHIV Forecast'!$C$8:$W$127,MATCH($B43,'PLHIV Forecast'!$B$8:$B$127,0),MATCH(Q$7,'PLHIV Forecast'!$C$7:$W$7,0))&lt;&gt;0),
INDEX('PLHIV Forecast'!$C$8:$W$127,MATCH($B43,'PLHIV Forecast'!$B$8:$B$127,0),MATCH(Q$7,'PLHIV Forecast'!$C$7:$W$7,0)),
P43+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42491.333333333328</v>
      </c>
      <c r="R43" s="84">
        <f>IF(IF(R$7&lt;=Baseline_Year,
INDEX('Number on ART'!$H$10:$AB$249,MATCH($B43&amp;"Adults",'Number on ART'!$F$10:$F$249,0),MATCH(R$7,'Number on ART'!$H$9:$AB$9,0)),
IF(AND(Q43+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Forecast'!$B$8:$B$127,0),MATCH(R$7,'PLHIV Forecast'!$C$7:$W$7,0)),
INDEX('PLHIV Forecast'!$C$8:$W$127,MATCH($B43,'PLHIV Forecast'!$B$8:$B$127,0),MATCH(R$7,'PLHIV Forecast'!$C$7:$W$7,0))&lt;&gt;0),
INDEX('PLHIV Forecast'!$C$8:$W$127,MATCH($B43,'PLHIV Forecast'!$B$8:$B$127,0),MATCH(R$7,'PLHIV Forecast'!$C$7:$W$7,0)),
Q43+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IF(R$7&lt;=Baseline_Year,
INDEX('Number on ART'!$H$10:$AB$249,MATCH($B43&amp;"Adults",'Number on ART'!$F$10:$F$249,0),MATCH(R$7,'Number on ART'!$H$9:$AB$9,0)),
IF(AND(Q43+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Forecast'!$B$8:$B$127,0),MATCH(R$7,'PLHIV Forecast'!$C$7:$W$7,0)),
INDEX('PLHIV Forecast'!$C$8:$W$127,MATCH($B43,'PLHIV Forecast'!$B$8:$B$127,0),MATCH(R$7,'PLHIV Forecast'!$C$7:$W$7,0))&lt;&gt;0),
INDEX('PLHIV Forecast'!$C$8:$W$127,MATCH($B43,'PLHIV Forecast'!$B$8:$B$127,0),MATCH(R$7,'PLHIV Forecast'!$C$7:$W$7,0)),
Q43+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44942.999999999993</v>
      </c>
      <c r="S43" s="84">
        <f>IF(IF(S$7&lt;=Baseline_Year,
INDEX('Number on ART'!$H$10:$AB$249,MATCH($B43&amp;"Adults",'Number on ART'!$F$10:$F$249,0),MATCH(S$7,'Number on ART'!$H$9:$AB$9,0)),
IF(AND(R43+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Forecast'!$B$8:$B$127,0),MATCH(S$7,'PLHIV Forecast'!$C$7:$W$7,0)),
INDEX('PLHIV Forecast'!$C$8:$W$127,MATCH($B43,'PLHIV Forecast'!$B$8:$B$127,0),MATCH(S$7,'PLHIV Forecast'!$C$7:$W$7,0))&lt;&gt;0),
INDEX('PLHIV Forecast'!$C$8:$W$127,MATCH($B43,'PLHIV Forecast'!$B$8:$B$127,0),MATCH(S$7,'PLHIV Forecast'!$C$7:$W$7,0)),
R43+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IF(S$7&lt;=Baseline_Year,
INDEX('Number on ART'!$H$10:$AB$249,MATCH($B43&amp;"Adults",'Number on ART'!$F$10:$F$249,0),MATCH(S$7,'Number on ART'!$H$9:$AB$9,0)),
IF(AND(R43+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Forecast'!$B$8:$B$127,0),MATCH(S$7,'PLHIV Forecast'!$C$7:$W$7,0)),
INDEX('PLHIV Forecast'!$C$8:$W$127,MATCH($B43,'PLHIV Forecast'!$B$8:$B$127,0),MATCH(S$7,'PLHIV Forecast'!$C$7:$W$7,0))&lt;&gt;0),
INDEX('PLHIV Forecast'!$C$8:$W$127,MATCH($B43,'PLHIV Forecast'!$B$8:$B$127,0),MATCH(S$7,'PLHIV Forecast'!$C$7:$W$7,0)),
R43+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47394.666666666657</v>
      </c>
      <c r="T43" s="84">
        <f>IF(IF(T$7&lt;=Baseline_Year,
INDEX('Number on ART'!$H$10:$AB$249,MATCH($B43&amp;"Adults",'Number on ART'!$F$10:$F$249,0),MATCH(T$7,'Number on ART'!$H$9:$AB$9,0)),
IF(AND(S43+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Forecast'!$B$8:$B$127,0),MATCH(T$7,'PLHIV Forecast'!$C$7:$W$7,0)),
INDEX('PLHIV Forecast'!$C$8:$W$127,MATCH($B43,'PLHIV Forecast'!$B$8:$B$127,0),MATCH(T$7,'PLHIV Forecast'!$C$7:$W$7,0))&lt;&gt;0),
INDEX('PLHIV Forecast'!$C$8:$W$127,MATCH($B43,'PLHIV Forecast'!$B$8:$B$127,0),MATCH(T$7,'PLHIV Forecast'!$C$7:$W$7,0)),
S43+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IF(T$7&lt;=Baseline_Year,
INDEX('Number on ART'!$H$10:$AB$249,MATCH($B43&amp;"Adults",'Number on ART'!$F$10:$F$249,0),MATCH(T$7,'Number on ART'!$H$9:$AB$9,0)),
IF(AND(S43+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Forecast'!$B$8:$B$127,0),MATCH(T$7,'PLHIV Forecast'!$C$7:$W$7,0)),
INDEX('PLHIV Forecast'!$C$8:$W$127,MATCH($B43,'PLHIV Forecast'!$B$8:$B$127,0),MATCH(T$7,'PLHIV Forecast'!$C$7:$W$7,0))&lt;&gt;0),
INDEX('PLHIV Forecast'!$C$8:$W$127,MATCH($B43,'PLHIV Forecast'!$B$8:$B$127,0),MATCH(T$7,'PLHIV Forecast'!$C$7:$W$7,0)),
S43+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49846.333333333321</v>
      </c>
      <c r="U43" s="84">
        <f>IF(IF(U$7&lt;=Baseline_Year,
INDEX('Number on ART'!$H$10:$AB$249,MATCH($B43&amp;"Adults",'Number on ART'!$F$10:$F$249,0),MATCH(U$7,'Number on ART'!$H$9:$AB$9,0)),
IF(AND(T43+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Forecast'!$B$8:$B$127,0),MATCH(U$7,'PLHIV Forecast'!$C$7:$W$7,0)),
INDEX('PLHIV Forecast'!$C$8:$W$127,MATCH($B43,'PLHIV Forecast'!$B$8:$B$127,0),MATCH(U$7,'PLHIV Forecast'!$C$7:$W$7,0))&lt;&gt;0),
INDEX('PLHIV Forecast'!$C$8:$W$127,MATCH($B43,'PLHIV Forecast'!$B$8:$B$127,0),MATCH(U$7,'PLHIV Forecast'!$C$7:$W$7,0)),
T43+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IF(U$7&lt;=Baseline_Year,
INDEX('Number on ART'!$H$10:$AB$249,MATCH($B43&amp;"Adults",'Number on ART'!$F$10:$F$249,0),MATCH(U$7,'Number on ART'!$H$9:$AB$9,0)),
IF(AND(T43+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Forecast'!$B$8:$B$127,0),MATCH(U$7,'PLHIV Forecast'!$C$7:$W$7,0)),
INDEX('PLHIV Forecast'!$C$8:$W$127,MATCH($B43,'PLHIV Forecast'!$B$8:$B$127,0),MATCH(U$7,'PLHIV Forecast'!$C$7:$W$7,0))&lt;&gt;0),
INDEX('PLHIV Forecast'!$C$8:$W$127,MATCH($B43,'PLHIV Forecast'!$B$8:$B$127,0),MATCH(U$7,'PLHIV Forecast'!$C$7:$W$7,0)),
T43+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52297.999999999985</v>
      </c>
      <c r="V43" s="84">
        <f>IF(IF(V$7&lt;=Baseline_Year,
INDEX('Number on ART'!$H$10:$AB$249,MATCH($B43&amp;"Adults",'Number on ART'!$F$10:$F$249,0),MATCH(V$7,'Number on ART'!$H$9:$AB$9,0)),
IF(AND(U43+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Forecast'!$B$8:$B$127,0),MATCH(V$7,'PLHIV Forecast'!$C$7:$W$7,0)),
INDEX('PLHIV Forecast'!$C$8:$W$127,MATCH($B43,'PLHIV Forecast'!$B$8:$B$127,0),MATCH(V$7,'PLHIV Forecast'!$C$7:$W$7,0))&lt;&gt;0),
INDEX('PLHIV Forecast'!$C$8:$W$127,MATCH($B43,'PLHIV Forecast'!$B$8:$B$127,0),MATCH(V$7,'PLHIV Forecast'!$C$7:$W$7,0)),
U43+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IF(V$7&lt;=Baseline_Year,
INDEX('Number on ART'!$H$10:$AB$249,MATCH($B43&amp;"Adults",'Number on ART'!$F$10:$F$249,0),MATCH(V$7,'Number on ART'!$H$9:$AB$9,0)),
IF(AND(U43+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Forecast'!$B$8:$B$127,0),MATCH(V$7,'PLHIV Forecast'!$C$7:$W$7,0)),
INDEX('PLHIV Forecast'!$C$8:$W$127,MATCH($B43,'PLHIV Forecast'!$B$8:$B$127,0),MATCH(V$7,'PLHIV Forecast'!$C$7:$W$7,0))&lt;&gt;0),
INDEX('PLHIV Forecast'!$C$8:$W$127,MATCH($B43,'PLHIV Forecast'!$B$8:$B$127,0),MATCH(V$7,'PLHIV Forecast'!$C$7:$W$7,0)),
U43+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54749.66666666665</v>
      </c>
      <c r="W43" s="84">
        <f>IF(IF(W$7&lt;=Baseline_Year,
INDEX('Number on ART'!$H$10:$AB$249,MATCH($B43&amp;"Adults",'Number on ART'!$F$10:$F$249,0),MATCH(W$7,'Number on ART'!$H$9:$AB$9,0)),
IF(AND(V43+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Forecast'!$B$8:$B$127,0),MATCH(W$7,'PLHIV Forecast'!$C$7:$W$7,0)),
INDEX('PLHIV Forecast'!$C$8:$W$127,MATCH($B43,'PLHIV Forecast'!$B$8:$B$127,0),MATCH(W$7,'PLHIV Forecast'!$C$7:$W$7,0))&lt;&gt;0),
INDEX('PLHIV Forecast'!$C$8:$W$127,MATCH($B43,'PLHIV Forecast'!$B$8:$B$127,0),MATCH(W$7,'PLHIV Forecast'!$C$7:$W$7,0)),
V43+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)))&lt;0,
0,
IF(W$7&lt;=Baseline_Year,
INDEX('Number on ART'!$H$10:$AB$249,MATCH($B43&amp;"Adults",'Number on ART'!$F$10:$F$249,0),MATCH(W$7,'Number on ART'!$H$9:$AB$9,0)),
IF(AND(V43+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)&gt;INDEX('PLHIV Forecast'!$C$8:$W$127,MATCH($B43,'PLHIV Forecast'!$B$8:$B$127,0),MATCH(W$7,'PLHIV Forecast'!$C$7:$W$7,0)),
INDEX('PLHIV Forecast'!$C$8:$W$127,MATCH($B43,'PLHIV Forecast'!$B$8:$B$127,0),MATCH(W$7,'PLHIV Forecast'!$C$7:$W$7,0))&lt;&gt;0),
INDEX('PLHIV Forecast'!$C$8:$W$127,MATCH($B43,'PLHIV Forecast'!$B$8:$B$127,0),MATCH(W$7,'PLHIV Forecast'!$C$7:$W$7,0)),
V43+
AVERAGE((INDEX($C$8:$W$127,MATCH($B43,$B$8:$B$127),MATCH(Baseline_Year,$C$7:$W$7,))-INDEX($C$8:$W$127,MATCH($B43,$B$8:$B$127),MATCH(Baseline_Year-1,$C$7:$W$7,))),
(INDEX($C$8:$W$127,MATCH($B43,$B$8:$B$127),MATCH(Baseline_Year-1,$C$7:$W$7,))-INDEX($C$8:$W$127,MATCH($B43,$B$8:$B$127),MATCH(Baseline_Year-2,$C$7:$W$7,))),
(INDEX($C$8:$W$127,MATCH($B43,$B$8:$B$127),MATCH(Baseline_Year-2,$C$7:$W$7,))-INDEX($C$8:$W$127,MATCH($B43,$B$8:$B$127),MATCH(Baseline_Year-3,$C$7:$W$7,)))
))))</f>
        <v>57201.333333333314</v>
      </c>
      <c r="X43" s="9" t="str">
        <f>IF(SUM(C43:W43)&lt;&gt;0,
IF(P43='PLHIV Forecast'!P43,"# adults on ART capped by total PLHIV starting 2023",
IF(Q43='PLHIV Forecast'!Q43,"# adults on ART capped by total PLHIV starting 2024",
IF(R43='PLHIV Forecast'!R43,"# adults on ART capped by total PLHIV starting 2025",
IF(S43='PLHIV Forecast'!S43,"# adults on ART capped by total PLHIV starting 2026",
IF(T43='PLHIV Forecast'!T43,"# adults on ART capped by total PLHIV starting 2027",
IF(U43='PLHIV Forecast'!U43,"# adults on ART capped by total PLHIV starting 2028",
IF(V43='PLHIV Forecast'!V43,"# adults on ART capped by total PLHIV starting 2029",
IF(W43='PLHIV Forecast'!W43,"# adults on ART capped by total PLHIV starting 2030",
"")))))))),"")</f>
        <v/>
      </c>
      <c r="Z43" s="8"/>
      <c r="AB43" s="8"/>
    </row>
    <row r="44" spans="2:28" x14ac:dyDescent="0.35">
      <c r="B44" s="18" t="str">
        <f>Countries!B40</f>
        <v>Egypt</v>
      </c>
      <c r="C44" s="47">
        <f>IF(C$7&lt;='Algorithms &amp; Assumptions'!$C$3,INDEX('Number on ART'!$H$10:$AB$249,MATCH($B44&amp;"Adults",'Number on ART'!$F$10:$F$249,0),MATCH(C$7,'Number on ART'!$H$9:$AB$9,0)),"Error")</f>
        <v>547</v>
      </c>
      <c r="D44" s="47">
        <f>IF(D$7&lt;='Algorithms &amp; Assumptions'!$C$3,INDEX('Number on ART'!$H$10:$AB$249,MATCH($B44&amp;"Adults",'Number on ART'!$F$10:$F$249,0),MATCH(D$7,'Number on ART'!$H$9:$AB$9,0)),"Error")</f>
        <v>703</v>
      </c>
      <c r="E44" s="47">
        <f>IF(E$7&lt;='Algorithms &amp; Assumptions'!$C$3,INDEX('Number on ART'!$H$10:$AB$249,MATCH($B44&amp;"Adults",'Number on ART'!$F$10:$F$249,0),MATCH(E$7,'Number on ART'!$H$9:$AB$9,0)),"Error")</f>
        <v>897</v>
      </c>
      <c r="F44" s="47">
        <f>IF(F$7&lt;='Algorithms &amp; Assumptions'!$C$3,INDEX('Number on ART'!$H$10:$AB$249,MATCH($B44&amp;"Adults",'Number on ART'!$F$10:$F$249,0),MATCH(F$7,'Number on ART'!$H$9:$AB$9,0)),"Error")</f>
        <v>1171</v>
      </c>
      <c r="G44" s="84">
        <f>IF(IF(G$7&lt;=Baseline_Year,
INDEX('Number on ART'!$H$10:$AB$249,MATCH($B44&amp;"Adults",'Number on ART'!$F$10:$F$249,0),MATCH(G$7,'Number on ART'!$H$9:$AB$9,0)),
IF(AND(F44+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Forecast'!$B$8:$B$127,0),MATCH(G$7,'PLHIV Forecast'!$C$7:$W$7,0)),
INDEX('PLHIV Forecast'!$C$8:$W$127,MATCH($B44,'PLHIV Forecast'!$B$8:$B$127,0),MATCH(G$7,'PLHIV Forecast'!$C$7:$W$7,0))&lt;&gt;0),
INDEX('PLHIV Forecast'!$C$8:$W$127,MATCH($B44,'PLHIV Forecast'!$B$8:$B$127,0),MATCH(G$7,'PLHIV Forecast'!$C$7:$W$7,0)),
F44+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IF(G$7&lt;=Baseline_Year,
INDEX('Number on ART'!$H$10:$AB$249,MATCH($B44&amp;"Adults",'Number on ART'!$F$10:$F$249,0),MATCH(G$7,'Number on ART'!$H$9:$AB$9,0)),
IF(AND(F44+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Forecast'!$B$8:$B$127,0),MATCH(G$7,'PLHIV Forecast'!$C$7:$W$7,0)),
INDEX('PLHIV Forecast'!$C$8:$W$127,MATCH($B44,'PLHIV Forecast'!$B$8:$B$127,0),MATCH(G$7,'PLHIV Forecast'!$C$7:$W$7,0))&lt;&gt;0),
INDEX('PLHIV Forecast'!$C$8:$W$127,MATCH($B44,'PLHIV Forecast'!$B$8:$B$127,0),MATCH(G$7,'PLHIV Forecast'!$C$7:$W$7,0)),
F44+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1715</v>
      </c>
      <c r="H44" s="84">
        <f>IF(IF(H$7&lt;=Baseline_Year,
INDEX('Number on ART'!$H$10:$AB$249,MATCH($B44&amp;"Adults",'Number on ART'!$F$10:$F$249,0),MATCH(H$7,'Number on ART'!$H$9:$AB$9,0)),
IF(AND(G44+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Forecast'!$B$8:$B$127,0),MATCH(H$7,'PLHIV Forecast'!$C$7:$W$7,0)),
INDEX('PLHIV Forecast'!$C$8:$W$127,MATCH($B44,'PLHIV Forecast'!$B$8:$B$127,0),MATCH(H$7,'PLHIV Forecast'!$C$7:$W$7,0))&lt;&gt;0),
INDEX('PLHIV Forecast'!$C$8:$W$127,MATCH($B44,'PLHIV Forecast'!$B$8:$B$127,0),MATCH(H$7,'PLHIV Forecast'!$C$7:$W$7,0)),
G44+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IF(H$7&lt;=Baseline_Year,
INDEX('Number on ART'!$H$10:$AB$249,MATCH($B44&amp;"Adults",'Number on ART'!$F$10:$F$249,0),MATCH(H$7,'Number on ART'!$H$9:$AB$9,0)),
IF(AND(G44+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Forecast'!$B$8:$B$127,0),MATCH(H$7,'PLHIV Forecast'!$C$7:$W$7,0)),
INDEX('PLHIV Forecast'!$C$8:$W$127,MATCH($B44,'PLHIV Forecast'!$B$8:$B$127,0),MATCH(H$7,'PLHIV Forecast'!$C$7:$W$7,0))&lt;&gt;0),
INDEX('PLHIV Forecast'!$C$8:$W$127,MATCH($B44,'PLHIV Forecast'!$B$8:$B$127,0),MATCH(H$7,'PLHIV Forecast'!$C$7:$W$7,0)),
G44+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2147</v>
      </c>
      <c r="I44" s="84">
        <f>IF(IF(I$7&lt;=Baseline_Year,
INDEX('Number on ART'!$H$10:$AB$249,MATCH($B44&amp;"Adults",'Number on ART'!$F$10:$F$249,0),MATCH(I$7,'Number on ART'!$H$9:$AB$9,0)),
IF(AND(H44+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Forecast'!$B$8:$B$127,0),MATCH(I$7,'PLHIV Forecast'!$C$7:$W$7,0)),
INDEX('PLHIV Forecast'!$C$8:$W$127,MATCH($B44,'PLHIV Forecast'!$B$8:$B$127,0),MATCH(I$7,'PLHIV Forecast'!$C$7:$W$7,0))&lt;&gt;0),
INDEX('PLHIV Forecast'!$C$8:$W$127,MATCH($B44,'PLHIV Forecast'!$B$8:$B$127,0),MATCH(I$7,'PLHIV Forecast'!$C$7:$W$7,0)),
H44+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IF(I$7&lt;=Baseline_Year,
INDEX('Number on ART'!$H$10:$AB$249,MATCH($B44&amp;"Adults",'Number on ART'!$F$10:$F$249,0),MATCH(I$7,'Number on ART'!$H$9:$AB$9,0)),
IF(AND(H44+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Forecast'!$B$8:$B$127,0),MATCH(I$7,'PLHIV Forecast'!$C$7:$W$7,0)),
INDEX('PLHIV Forecast'!$C$8:$W$127,MATCH($B44,'PLHIV Forecast'!$B$8:$B$127,0),MATCH(I$7,'PLHIV Forecast'!$C$7:$W$7,0))&lt;&gt;0),
INDEX('PLHIV Forecast'!$C$8:$W$127,MATCH($B44,'PLHIV Forecast'!$B$8:$B$127,0),MATCH(I$7,'PLHIV Forecast'!$C$7:$W$7,0)),
H44+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3073</v>
      </c>
      <c r="J44" s="84">
        <f>IF(IF(J$7&lt;=Baseline_Year,
INDEX('Number on ART'!$H$10:$AB$249,MATCH($B44&amp;"Adults",'Number on ART'!$F$10:$F$249,0),MATCH(J$7,'Number on ART'!$H$9:$AB$9,0)),
IF(AND(I44+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Forecast'!$B$8:$B$127,0),MATCH(J$7,'PLHIV Forecast'!$C$7:$W$7,0)),
INDEX('PLHIV Forecast'!$C$8:$W$127,MATCH($B44,'PLHIV Forecast'!$B$8:$B$127,0),MATCH(J$7,'PLHIV Forecast'!$C$7:$W$7,0))&lt;&gt;0),
INDEX('PLHIV Forecast'!$C$8:$W$127,MATCH($B44,'PLHIV Forecast'!$B$8:$B$127,0),MATCH(J$7,'PLHIV Forecast'!$C$7:$W$7,0)),
I44+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IF(J$7&lt;=Baseline_Year,
INDEX('Number on ART'!$H$10:$AB$249,MATCH($B44&amp;"Adults",'Number on ART'!$F$10:$F$249,0),MATCH(J$7,'Number on ART'!$H$9:$AB$9,0)),
IF(AND(I44+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Forecast'!$B$8:$B$127,0),MATCH(J$7,'PLHIV Forecast'!$C$7:$W$7,0)),
INDEX('PLHIV Forecast'!$C$8:$W$127,MATCH($B44,'PLHIV Forecast'!$B$8:$B$127,0),MATCH(J$7,'PLHIV Forecast'!$C$7:$W$7,0))&lt;&gt;0),
INDEX('PLHIV Forecast'!$C$8:$W$127,MATCH($B44,'PLHIV Forecast'!$B$8:$B$127,0),MATCH(J$7,'PLHIV Forecast'!$C$7:$W$7,0)),
I44+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4610</v>
      </c>
      <c r="K44" s="84">
        <f>IF(IF(K$7&lt;=Baseline_Year,
INDEX('Number on ART'!$H$10:$AB$249,MATCH($B44&amp;"Adults",'Number on ART'!$F$10:$F$249,0),MATCH(K$7,'Number on ART'!$H$9:$AB$9,0)),
IF(AND(J44+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Forecast'!$B$8:$B$127,0),MATCH(K$7,'PLHIV Forecast'!$C$7:$W$7,0)),
INDEX('PLHIV Forecast'!$C$8:$W$127,MATCH($B44,'PLHIV Forecast'!$B$8:$B$127,0),MATCH(K$7,'PLHIV Forecast'!$C$7:$W$7,0))&lt;&gt;0),
INDEX('PLHIV Forecast'!$C$8:$W$127,MATCH($B44,'PLHIV Forecast'!$B$8:$B$127,0),MATCH(K$7,'PLHIV Forecast'!$C$7:$W$7,0)),
J44+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IF(K$7&lt;=Baseline_Year,
INDEX('Number on ART'!$H$10:$AB$249,MATCH($B44&amp;"Adults",'Number on ART'!$F$10:$F$249,0),MATCH(K$7,'Number on ART'!$H$9:$AB$9,0)),
IF(AND(J44+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Forecast'!$B$8:$B$127,0),MATCH(K$7,'PLHIV Forecast'!$C$7:$W$7,0)),
INDEX('PLHIV Forecast'!$C$8:$W$127,MATCH($B44,'PLHIV Forecast'!$B$8:$B$127,0),MATCH(K$7,'PLHIV Forecast'!$C$7:$W$7,0))&lt;&gt;0),
INDEX('PLHIV Forecast'!$C$8:$W$127,MATCH($B44,'PLHIV Forecast'!$B$8:$B$127,0),MATCH(K$7,'PLHIV Forecast'!$C$7:$W$7,0)),
J44+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6515</v>
      </c>
      <c r="L44" s="84">
        <f>IF(IF(L$7&lt;=Baseline_Year,
INDEX('Number on ART'!$H$10:$AB$249,MATCH($B44&amp;"Adults",'Number on ART'!$F$10:$F$249,0),MATCH(L$7,'Number on ART'!$H$9:$AB$9,0)),
IF(AND(K44+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Forecast'!$B$8:$B$127,0),MATCH(L$7,'PLHIV Forecast'!$C$7:$W$7,0)),
INDEX('PLHIV Forecast'!$C$8:$W$127,MATCH($B44,'PLHIV Forecast'!$B$8:$B$127,0),MATCH(L$7,'PLHIV Forecast'!$C$7:$W$7,0))&lt;&gt;0),
INDEX('PLHIV Forecast'!$C$8:$W$127,MATCH($B44,'PLHIV Forecast'!$B$8:$B$127,0),MATCH(L$7,'PLHIV Forecast'!$C$7:$W$7,0)),
K44+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IF(L$7&lt;=Baseline_Year,
INDEX('Number on ART'!$H$10:$AB$249,MATCH($B44&amp;"Adults",'Number on ART'!$F$10:$F$249,0),MATCH(L$7,'Number on ART'!$H$9:$AB$9,0)),
IF(AND(K44+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Forecast'!$B$8:$B$127,0),MATCH(L$7,'PLHIV Forecast'!$C$7:$W$7,0)),
INDEX('PLHIV Forecast'!$C$8:$W$127,MATCH($B44,'PLHIV Forecast'!$B$8:$B$127,0),MATCH(L$7,'PLHIV Forecast'!$C$7:$W$7,0))&lt;&gt;0),
INDEX('PLHIV Forecast'!$C$8:$W$127,MATCH($B44,'PLHIV Forecast'!$B$8:$B$127,0),MATCH(L$7,'PLHIV Forecast'!$C$7:$W$7,0)),
K44+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8144</v>
      </c>
      <c r="M44" s="84">
        <f>IF(IF(M$7&lt;=Baseline_Year,
INDEX('Number on ART'!$H$10:$AB$249,MATCH($B44&amp;"Adults",'Number on ART'!$F$10:$F$249,0),MATCH(M$7,'Number on ART'!$H$9:$AB$9,0)),
IF(AND(L44+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Forecast'!$B$8:$B$127,0),MATCH(M$7,'PLHIV Forecast'!$C$7:$W$7,0)),
INDEX('PLHIV Forecast'!$C$8:$W$127,MATCH($B44,'PLHIV Forecast'!$B$8:$B$127,0),MATCH(M$7,'PLHIV Forecast'!$C$7:$W$7,0))&lt;&gt;0),
INDEX('PLHIV Forecast'!$C$8:$W$127,MATCH($B44,'PLHIV Forecast'!$B$8:$B$127,0),MATCH(M$7,'PLHIV Forecast'!$C$7:$W$7,0)),
L44+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IF(M$7&lt;=Baseline_Year,
INDEX('Number on ART'!$H$10:$AB$249,MATCH($B44&amp;"Adults",'Number on ART'!$F$10:$F$249,0),MATCH(M$7,'Number on ART'!$H$9:$AB$9,0)),
IF(AND(L44+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Forecast'!$B$8:$B$127,0),MATCH(M$7,'PLHIV Forecast'!$C$7:$W$7,0)),
INDEX('PLHIV Forecast'!$C$8:$W$127,MATCH($B44,'PLHIV Forecast'!$B$8:$B$127,0),MATCH(M$7,'PLHIV Forecast'!$C$7:$W$7,0))&lt;&gt;0),
INDEX('PLHIV Forecast'!$C$8:$W$127,MATCH($B44,'PLHIV Forecast'!$B$8:$B$127,0),MATCH(M$7,'PLHIV Forecast'!$C$7:$W$7,0)),
L44+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10090</v>
      </c>
      <c r="N44" s="84">
        <f>IF(IF(N$7&lt;=Baseline_Year,
INDEX('Number on ART'!$H$10:$AB$249,MATCH($B44&amp;"Adults",'Number on ART'!$F$10:$F$249,0),MATCH(N$7,'Number on ART'!$H$9:$AB$9,0)),
IF(AND(M44+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Forecast'!$B$8:$B$127,0),MATCH(N$7,'PLHIV Forecast'!$C$7:$W$7,0)),
INDEX('PLHIV Forecast'!$C$8:$W$127,MATCH($B44,'PLHIV Forecast'!$B$8:$B$127,0),MATCH(N$7,'PLHIV Forecast'!$C$7:$W$7,0))&lt;&gt;0),
INDEX('PLHIV Forecast'!$C$8:$W$127,MATCH($B44,'PLHIV Forecast'!$B$8:$B$127,0),MATCH(N$7,'PLHIV Forecast'!$C$7:$W$7,0)),
M44+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IF(N$7&lt;=Baseline_Year,
INDEX('Number on ART'!$H$10:$AB$249,MATCH($B44&amp;"Adults",'Number on ART'!$F$10:$F$249,0),MATCH(N$7,'Number on ART'!$H$9:$AB$9,0)),
IF(AND(M44+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Forecast'!$B$8:$B$127,0),MATCH(N$7,'PLHIV Forecast'!$C$7:$W$7,0)),
INDEX('PLHIV Forecast'!$C$8:$W$127,MATCH($B44,'PLHIV Forecast'!$B$8:$B$127,0),MATCH(N$7,'PLHIV Forecast'!$C$7:$W$7,0))&lt;&gt;0),
INDEX('PLHIV Forecast'!$C$8:$W$127,MATCH($B44,'PLHIV Forecast'!$B$8:$B$127,0),MATCH(N$7,'PLHIV Forecast'!$C$7:$W$7,0)),
M44+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12118</v>
      </c>
      <c r="O44" s="84">
        <f>IF(IF(O$7&lt;=Baseline_Year,
INDEX('Number on ART'!$H$10:$AB$249,MATCH($B44&amp;"Adults",'Number on ART'!$F$10:$F$249,0),MATCH(O$7,'Number on ART'!$H$9:$AB$9,0)),
IF(AND(N44+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Forecast'!$B$8:$B$127,0),MATCH(O$7,'PLHIV Forecast'!$C$7:$W$7,0)),
INDEX('PLHIV Forecast'!$C$8:$W$127,MATCH($B44,'PLHIV Forecast'!$B$8:$B$127,0),MATCH(O$7,'PLHIV Forecast'!$C$7:$W$7,0))&lt;&gt;0),
INDEX('PLHIV Forecast'!$C$8:$W$127,MATCH($B44,'PLHIV Forecast'!$B$8:$B$127,0),MATCH(O$7,'PLHIV Forecast'!$C$7:$W$7,0)),
N44+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IF(O$7&lt;=Baseline_Year,
INDEX('Number on ART'!$H$10:$AB$249,MATCH($B44&amp;"Adults",'Number on ART'!$F$10:$F$249,0),MATCH(O$7,'Number on ART'!$H$9:$AB$9,0)),
IF(AND(N44+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Forecast'!$B$8:$B$127,0),MATCH(O$7,'PLHIV Forecast'!$C$7:$W$7,0)),
INDEX('PLHIV Forecast'!$C$8:$W$127,MATCH($B44,'PLHIV Forecast'!$B$8:$B$127,0),MATCH(O$7,'PLHIV Forecast'!$C$7:$W$7,0))&lt;&gt;0),
INDEX('PLHIV Forecast'!$C$8:$W$127,MATCH($B44,'PLHIV Forecast'!$B$8:$B$127,0),MATCH(O$7,'PLHIV Forecast'!$C$7:$W$7,0)),
N44+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15602</v>
      </c>
      <c r="P44" s="84">
        <f>IF(IF(P$7&lt;=Baseline_Year,
INDEX('Number on ART'!$H$10:$AB$249,MATCH($B44&amp;"Adults",'Number on ART'!$F$10:$F$249,0),MATCH(P$7,'Number on ART'!$H$9:$AB$9,0)),
IF(AND(O44+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Forecast'!$B$8:$B$127,0),MATCH(P$7,'PLHIV Forecast'!$C$7:$W$7,0)),
INDEX('PLHIV Forecast'!$C$8:$W$127,MATCH($B44,'PLHIV Forecast'!$B$8:$B$127,0),MATCH(P$7,'PLHIV Forecast'!$C$7:$W$7,0))&lt;&gt;0),
INDEX('PLHIV Forecast'!$C$8:$W$127,MATCH($B44,'PLHIV Forecast'!$B$8:$B$127,0),MATCH(P$7,'PLHIV Forecast'!$C$7:$W$7,0)),
O44+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IF(P$7&lt;=Baseline_Year,
INDEX('Number on ART'!$H$10:$AB$249,MATCH($B44&amp;"Adults",'Number on ART'!$F$10:$F$249,0),MATCH(P$7,'Number on ART'!$H$9:$AB$9,0)),
IF(AND(O44+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Forecast'!$B$8:$B$127,0),MATCH(P$7,'PLHIV Forecast'!$C$7:$W$7,0)),
INDEX('PLHIV Forecast'!$C$8:$W$127,MATCH($B44,'PLHIV Forecast'!$B$8:$B$127,0),MATCH(P$7,'PLHIV Forecast'!$C$7:$W$7,0))&lt;&gt;0),
INDEX('PLHIV Forecast'!$C$8:$W$127,MATCH($B44,'PLHIV Forecast'!$B$8:$B$127,0),MATCH(P$7,'PLHIV Forecast'!$C$7:$W$7,0)),
O44+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18088</v>
      </c>
      <c r="Q44" s="84">
        <f>IF(IF(Q$7&lt;=Baseline_Year,
INDEX('Number on ART'!$H$10:$AB$249,MATCH($B44&amp;"Adults",'Number on ART'!$F$10:$F$249,0),MATCH(Q$7,'Number on ART'!$H$9:$AB$9,0)),
IF(AND(P44+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Forecast'!$B$8:$B$127,0),MATCH(Q$7,'PLHIV Forecast'!$C$7:$W$7,0)),
INDEX('PLHIV Forecast'!$C$8:$W$127,MATCH($B44,'PLHIV Forecast'!$B$8:$B$127,0),MATCH(Q$7,'PLHIV Forecast'!$C$7:$W$7,0))&lt;&gt;0),
INDEX('PLHIV Forecast'!$C$8:$W$127,MATCH($B44,'PLHIV Forecast'!$B$8:$B$127,0),MATCH(Q$7,'PLHIV Forecast'!$C$7:$W$7,0)),
P44+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IF(Q$7&lt;=Baseline_Year,
INDEX('Number on ART'!$H$10:$AB$249,MATCH($B44&amp;"Adults",'Number on ART'!$F$10:$F$249,0),MATCH(Q$7,'Number on ART'!$H$9:$AB$9,0)),
IF(AND(P44+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Forecast'!$B$8:$B$127,0),MATCH(Q$7,'PLHIV Forecast'!$C$7:$W$7,0)),
INDEX('PLHIV Forecast'!$C$8:$W$127,MATCH($B44,'PLHIV Forecast'!$B$8:$B$127,0),MATCH(Q$7,'PLHIV Forecast'!$C$7:$W$7,0))&lt;&gt;0),
INDEX('PLHIV Forecast'!$C$8:$W$127,MATCH($B44,'PLHIV Forecast'!$B$8:$B$127,0),MATCH(Q$7,'PLHIV Forecast'!$C$7:$W$7,0)),
P44+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20574</v>
      </c>
      <c r="R44" s="84">
        <f>IF(IF(R$7&lt;=Baseline_Year,
INDEX('Number on ART'!$H$10:$AB$249,MATCH($B44&amp;"Adults",'Number on ART'!$F$10:$F$249,0),MATCH(R$7,'Number on ART'!$H$9:$AB$9,0)),
IF(AND(Q44+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Forecast'!$B$8:$B$127,0),MATCH(R$7,'PLHIV Forecast'!$C$7:$W$7,0)),
INDEX('PLHIV Forecast'!$C$8:$W$127,MATCH($B44,'PLHIV Forecast'!$B$8:$B$127,0),MATCH(R$7,'PLHIV Forecast'!$C$7:$W$7,0))&lt;&gt;0),
INDEX('PLHIV Forecast'!$C$8:$W$127,MATCH($B44,'PLHIV Forecast'!$B$8:$B$127,0),MATCH(R$7,'PLHIV Forecast'!$C$7:$W$7,0)),
Q44+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IF(R$7&lt;=Baseline_Year,
INDEX('Number on ART'!$H$10:$AB$249,MATCH($B44&amp;"Adults",'Number on ART'!$F$10:$F$249,0),MATCH(R$7,'Number on ART'!$H$9:$AB$9,0)),
IF(AND(Q44+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Forecast'!$B$8:$B$127,0),MATCH(R$7,'PLHIV Forecast'!$C$7:$W$7,0)),
INDEX('PLHIV Forecast'!$C$8:$W$127,MATCH($B44,'PLHIV Forecast'!$B$8:$B$127,0),MATCH(R$7,'PLHIV Forecast'!$C$7:$W$7,0))&lt;&gt;0),
INDEX('PLHIV Forecast'!$C$8:$W$127,MATCH($B44,'PLHIV Forecast'!$B$8:$B$127,0),MATCH(R$7,'PLHIV Forecast'!$C$7:$W$7,0)),
Q44+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23060</v>
      </c>
      <c r="S44" s="84">
        <f>IF(IF(S$7&lt;=Baseline_Year,
INDEX('Number on ART'!$H$10:$AB$249,MATCH($B44&amp;"Adults",'Number on ART'!$F$10:$F$249,0),MATCH(S$7,'Number on ART'!$H$9:$AB$9,0)),
IF(AND(R44+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Forecast'!$B$8:$B$127,0),MATCH(S$7,'PLHIV Forecast'!$C$7:$W$7,0)),
INDEX('PLHIV Forecast'!$C$8:$W$127,MATCH($B44,'PLHIV Forecast'!$B$8:$B$127,0),MATCH(S$7,'PLHIV Forecast'!$C$7:$W$7,0))&lt;&gt;0),
INDEX('PLHIV Forecast'!$C$8:$W$127,MATCH($B44,'PLHIV Forecast'!$B$8:$B$127,0),MATCH(S$7,'PLHIV Forecast'!$C$7:$W$7,0)),
R44+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IF(S$7&lt;=Baseline_Year,
INDEX('Number on ART'!$H$10:$AB$249,MATCH($B44&amp;"Adults",'Number on ART'!$F$10:$F$249,0),MATCH(S$7,'Number on ART'!$H$9:$AB$9,0)),
IF(AND(R44+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Forecast'!$B$8:$B$127,0),MATCH(S$7,'PLHIV Forecast'!$C$7:$W$7,0)),
INDEX('PLHIV Forecast'!$C$8:$W$127,MATCH($B44,'PLHIV Forecast'!$B$8:$B$127,0),MATCH(S$7,'PLHIV Forecast'!$C$7:$W$7,0))&lt;&gt;0),
INDEX('PLHIV Forecast'!$C$8:$W$127,MATCH($B44,'PLHIV Forecast'!$B$8:$B$127,0),MATCH(S$7,'PLHIV Forecast'!$C$7:$W$7,0)),
R44+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25546</v>
      </c>
      <c r="T44" s="84">
        <f>IF(IF(T$7&lt;=Baseline_Year,
INDEX('Number on ART'!$H$10:$AB$249,MATCH($B44&amp;"Adults",'Number on ART'!$F$10:$F$249,0),MATCH(T$7,'Number on ART'!$H$9:$AB$9,0)),
IF(AND(S44+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Forecast'!$B$8:$B$127,0),MATCH(T$7,'PLHIV Forecast'!$C$7:$W$7,0)),
INDEX('PLHIV Forecast'!$C$8:$W$127,MATCH($B44,'PLHIV Forecast'!$B$8:$B$127,0),MATCH(T$7,'PLHIV Forecast'!$C$7:$W$7,0))&lt;&gt;0),
INDEX('PLHIV Forecast'!$C$8:$W$127,MATCH($B44,'PLHIV Forecast'!$B$8:$B$127,0),MATCH(T$7,'PLHIV Forecast'!$C$7:$W$7,0)),
S44+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IF(T$7&lt;=Baseline_Year,
INDEX('Number on ART'!$H$10:$AB$249,MATCH($B44&amp;"Adults",'Number on ART'!$F$10:$F$249,0),MATCH(T$7,'Number on ART'!$H$9:$AB$9,0)),
IF(AND(S44+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Forecast'!$B$8:$B$127,0),MATCH(T$7,'PLHIV Forecast'!$C$7:$W$7,0)),
INDEX('PLHIV Forecast'!$C$8:$W$127,MATCH($B44,'PLHIV Forecast'!$B$8:$B$127,0),MATCH(T$7,'PLHIV Forecast'!$C$7:$W$7,0))&lt;&gt;0),
INDEX('PLHIV Forecast'!$C$8:$W$127,MATCH($B44,'PLHIV Forecast'!$B$8:$B$127,0),MATCH(T$7,'PLHIV Forecast'!$C$7:$W$7,0)),
S44+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28032</v>
      </c>
      <c r="U44" s="84">
        <f>IF(IF(U$7&lt;=Baseline_Year,
INDEX('Number on ART'!$H$10:$AB$249,MATCH($B44&amp;"Adults",'Number on ART'!$F$10:$F$249,0),MATCH(U$7,'Number on ART'!$H$9:$AB$9,0)),
IF(AND(T44+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Forecast'!$B$8:$B$127,0),MATCH(U$7,'PLHIV Forecast'!$C$7:$W$7,0)),
INDEX('PLHIV Forecast'!$C$8:$W$127,MATCH($B44,'PLHIV Forecast'!$B$8:$B$127,0),MATCH(U$7,'PLHIV Forecast'!$C$7:$W$7,0))&lt;&gt;0),
INDEX('PLHIV Forecast'!$C$8:$W$127,MATCH($B44,'PLHIV Forecast'!$B$8:$B$127,0),MATCH(U$7,'PLHIV Forecast'!$C$7:$W$7,0)),
T44+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IF(U$7&lt;=Baseline_Year,
INDEX('Number on ART'!$H$10:$AB$249,MATCH($B44&amp;"Adults",'Number on ART'!$F$10:$F$249,0),MATCH(U$7,'Number on ART'!$H$9:$AB$9,0)),
IF(AND(T44+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Forecast'!$B$8:$B$127,0),MATCH(U$7,'PLHIV Forecast'!$C$7:$W$7,0)),
INDEX('PLHIV Forecast'!$C$8:$W$127,MATCH($B44,'PLHIV Forecast'!$B$8:$B$127,0),MATCH(U$7,'PLHIV Forecast'!$C$7:$W$7,0))&lt;&gt;0),
INDEX('PLHIV Forecast'!$C$8:$W$127,MATCH($B44,'PLHIV Forecast'!$B$8:$B$127,0),MATCH(U$7,'PLHIV Forecast'!$C$7:$W$7,0)),
T44+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30518</v>
      </c>
      <c r="V44" s="84">
        <f>IF(IF(V$7&lt;=Baseline_Year,
INDEX('Number on ART'!$H$10:$AB$249,MATCH($B44&amp;"Adults",'Number on ART'!$F$10:$F$249,0),MATCH(V$7,'Number on ART'!$H$9:$AB$9,0)),
IF(AND(U44+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Forecast'!$B$8:$B$127,0),MATCH(V$7,'PLHIV Forecast'!$C$7:$W$7,0)),
INDEX('PLHIV Forecast'!$C$8:$W$127,MATCH($B44,'PLHIV Forecast'!$B$8:$B$127,0),MATCH(V$7,'PLHIV Forecast'!$C$7:$W$7,0))&lt;&gt;0),
INDEX('PLHIV Forecast'!$C$8:$W$127,MATCH($B44,'PLHIV Forecast'!$B$8:$B$127,0),MATCH(V$7,'PLHIV Forecast'!$C$7:$W$7,0)),
U44+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IF(V$7&lt;=Baseline_Year,
INDEX('Number on ART'!$H$10:$AB$249,MATCH($B44&amp;"Adults",'Number on ART'!$F$10:$F$249,0),MATCH(V$7,'Number on ART'!$H$9:$AB$9,0)),
IF(AND(U44+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Forecast'!$B$8:$B$127,0),MATCH(V$7,'PLHIV Forecast'!$C$7:$W$7,0)),
INDEX('PLHIV Forecast'!$C$8:$W$127,MATCH($B44,'PLHIV Forecast'!$B$8:$B$127,0),MATCH(V$7,'PLHIV Forecast'!$C$7:$W$7,0))&lt;&gt;0),
INDEX('PLHIV Forecast'!$C$8:$W$127,MATCH($B44,'PLHIV Forecast'!$B$8:$B$127,0),MATCH(V$7,'PLHIV Forecast'!$C$7:$W$7,0)),
U44+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33004</v>
      </c>
      <c r="W44" s="84">
        <f>IF(IF(W$7&lt;=Baseline_Year,
INDEX('Number on ART'!$H$10:$AB$249,MATCH($B44&amp;"Adults",'Number on ART'!$F$10:$F$249,0),MATCH(W$7,'Number on ART'!$H$9:$AB$9,0)),
IF(AND(V44+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Forecast'!$B$8:$B$127,0),MATCH(W$7,'PLHIV Forecast'!$C$7:$W$7,0)),
INDEX('PLHIV Forecast'!$C$8:$W$127,MATCH($B44,'PLHIV Forecast'!$B$8:$B$127,0),MATCH(W$7,'PLHIV Forecast'!$C$7:$W$7,0))&lt;&gt;0),
INDEX('PLHIV Forecast'!$C$8:$W$127,MATCH($B44,'PLHIV Forecast'!$B$8:$B$127,0),MATCH(W$7,'PLHIV Forecast'!$C$7:$W$7,0)),
V44+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)))&lt;0,
0,
IF(W$7&lt;=Baseline_Year,
INDEX('Number on ART'!$H$10:$AB$249,MATCH($B44&amp;"Adults",'Number on ART'!$F$10:$F$249,0),MATCH(W$7,'Number on ART'!$H$9:$AB$9,0)),
IF(AND(V44+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)&gt;INDEX('PLHIV Forecast'!$C$8:$W$127,MATCH($B44,'PLHIV Forecast'!$B$8:$B$127,0),MATCH(W$7,'PLHIV Forecast'!$C$7:$W$7,0)),
INDEX('PLHIV Forecast'!$C$8:$W$127,MATCH($B44,'PLHIV Forecast'!$B$8:$B$127,0),MATCH(W$7,'PLHIV Forecast'!$C$7:$W$7,0))&lt;&gt;0),
INDEX('PLHIV Forecast'!$C$8:$W$127,MATCH($B44,'PLHIV Forecast'!$B$8:$B$127,0),MATCH(W$7,'PLHIV Forecast'!$C$7:$W$7,0)),
V44+
AVERAGE((INDEX($C$8:$W$127,MATCH($B44,$B$8:$B$127),MATCH(Baseline_Year,$C$7:$W$7,))-INDEX($C$8:$W$127,MATCH($B44,$B$8:$B$127),MATCH(Baseline_Year-1,$C$7:$W$7,))),
(INDEX($C$8:$W$127,MATCH($B44,$B$8:$B$127),MATCH(Baseline_Year-1,$C$7:$W$7,))-INDEX($C$8:$W$127,MATCH($B44,$B$8:$B$127),MATCH(Baseline_Year-2,$C$7:$W$7,))),
(INDEX($C$8:$W$127,MATCH($B44,$B$8:$B$127),MATCH(Baseline_Year-2,$C$7:$W$7,))-INDEX($C$8:$W$127,MATCH($B44,$B$8:$B$127),MATCH(Baseline_Year-3,$C$7:$W$7,)))
))))</f>
        <v>35490</v>
      </c>
      <c r="X44" s="9" t="str">
        <f>IF(SUM(C44:W44)&lt;&gt;0,
IF(P44='PLHIV Forecast'!P44,"# adults on ART capped by total PLHIV starting 2023",
IF(Q44='PLHIV Forecast'!Q44,"# adults on ART capped by total PLHIV starting 2024",
IF(R44='PLHIV Forecast'!R44,"# adults on ART capped by total PLHIV starting 2025",
IF(S44='PLHIV Forecast'!S44,"# adults on ART capped by total PLHIV starting 2026",
IF(T44='PLHIV Forecast'!T44,"# adults on ART capped by total PLHIV starting 2027",
IF(U44='PLHIV Forecast'!U44,"# adults on ART capped by total PLHIV starting 2028",
IF(V44='PLHIV Forecast'!V44,"# adults on ART capped by total PLHIV starting 2029",
IF(W44='PLHIV Forecast'!W44,"# adults on ART capped by total PLHIV starting 2030",
"")))))))),"")</f>
        <v/>
      </c>
      <c r="Z44" s="8"/>
      <c r="AB44" s="8"/>
    </row>
    <row r="45" spans="2:28" x14ac:dyDescent="0.35">
      <c r="B45" s="18" t="str">
        <f>Countries!B41</f>
        <v>El Salvador</v>
      </c>
      <c r="C45" s="47">
        <f>IF(C$7&lt;='Algorithms &amp; Assumptions'!$C$3,INDEX('Number on ART'!$H$10:$AB$249,MATCH($B45&amp;"Adults",'Number on ART'!$F$10:$F$249,0),MATCH(C$7,'Number on ART'!$H$9:$AB$9,0)),"Error")</f>
        <v>8144</v>
      </c>
      <c r="D45" s="47">
        <f>IF(D$7&lt;='Algorithms &amp; Assumptions'!$C$3,INDEX('Number on ART'!$H$10:$AB$249,MATCH($B45&amp;"Adults",'Number on ART'!$F$10:$F$249,0),MATCH(D$7,'Number on ART'!$H$9:$AB$9,0)),"Error")</f>
        <v>8500</v>
      </c>
      <c r="E45" s="47">
        <f>IF(E$7&lt;='Algorithms &amp; Assumptions'!$C$3,INDEX('Number on ART'!$H$10:$AB$249,MATCH($B45&amp;"Adults",'Number on ART'!$F$10:$F$249,0),MATCH(E$7,'Number on ART'!$H$9:$AB$9,0)),"Error")</f>
        <v>8936</v>
      </c>
      <c r="F45" s="47">
        <f>IF(F$7&lt;='Algorithms &amp; Assumptions'!$C$3,INDEX('Number on ART'!$H$10:$AB$249,MATCH($B45&amp;"Adults",'Number on ART'!$F$10:$F$249,0),MATCH(F$7,'Number on ART'!$H$9:$AB$9,0)),"Error")</f>
        <v>9832</v>
      </c>
      <c r="G45" s="84">
        <f>IF(IF(G$7&lt;=Baseline_Year,
INDEX('Number on ART'!$H$10:$AB$249,MATCH($B45&amp;"Adults",'Number on ART'!$F$10:$F$249,0),MATCH(G$7,'Number on ART'!$H$9:$AB$9,0)),
IF(AND(F45+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Forecast'!$B$8:$B$127,0),MATCH(G$7,'PLHIV Forecast'!$C$7:$W$7,0)),
INDEX('PLHIV Forecast'!$C$8:$W$127,MATCH($B45,'PLHIV Forecast'!$B$8:$B$127,0),MATCH(G$7,'PLHIV Forecast'!$C$7:$W$7,0))&lt;&gt;0),
INDEX('PLHIV Forecast'!$C$8:$W$127,MATCH($B45,'PLHIV Forecast'!$B$8:$B$127,0),MATCH(G$7,'PLHIV Forecast'!$C$7:$W$7,0)),
F45+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IF(G$7&lt;=Baseline_Year,
INDEX('Number on ART'!$H$10:$AB$249,MATCH($B45&amp;"Adults",'Number on ART'!$F$10:$F$249,0),MATCH(G$7,'Number on ART'!$H$9:$AB$9,0)),
IF(AND(F45+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Forecast'!$B$8:$B$127,0),MATCH(G$7,'PLHIV Forecast'!$C$7:$W$7,0)),
INDEX('PLHIV Forecast'!$C$8:$W$127,MATCH($B45,'PLHIV Forecast'!$B$8:$B$127,0),MATCH(G$7,'PLHIV Forecast'!$C$7:$W$7,0))&lt;&gt;0),
INDEX('PLHIV Forecast'!$C$8:$W$127,MATCH($B45,'PLHIV Forecast'!$B$8:$B$127,0),MATCH(G$7,'PLHIV Forecast'!$C$7:$W$7,0)),
F45+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10205</v>
      </c>
      <c r="H45" s="84">
        <f>IF(IF(H$7&lt;=Baseline_Year,
INDEX('Number on ART'!$H$10:$AB$249,MATCH($B45&amp;"Adults",'Number on ART'!$F$10:$F$249,0),MATCH(H$7,'Number on ART'!$H$9:$AB$9,0)),
IF(AND(G45+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Forecast'!$B$8:$B$127,0),MATCH(H$7,'PLHIV Forecast'!$C$7:$W$7,0)),
INDEX('PLHIV Forecast'!$C$8:$W$127,MATCH($B45,'PLHIV Forecast'!$B$8:$B$127,0),MATCH(H$7,'PLHIV Forecast'!$C$7:$W$7,0))&lt;&gt;0),
INDEX('PLHIV Forecast'!$C$8:$W$127,MATCH($B45,'PLHIV Forecast'!$B$8:$B$127,0),MATCH(H$7,'PLHIV Forecast'!$C$7:$W$7,0)),
G45+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IF(H$7&lt;=Baseline_Year,
INDEX('Number on ART'!$H$10:$AB$249,MATCH($B45&amp;"Adults",'Number on ART'!$F$10:$F$249,0),MATCH(H$7,'Number on ART'!$H$9:$AB$9,0)),
IF(AND(G45+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Forecast'!$B$8:$B$127,0),MATCH(H$7,'PLHIV Forecast'!$C$7:$W$7,0)),
INDEX('PLHIV Forecast'!$C$8:$W$127,MATCH($B45,'PLHIV Forecast'!$B$8:$B$127,0),MATCH(H$7,'PLHIV Forecast'!$C$7:$W$7,0))&lt;&gt;0),
INDEX('PLHIV Forecast'!$C$8:$W$127,MATCH($B45,'PLHIV Forecast'!$B$8:$B$127,0),MATCH(H$7,'PLHIV Forecast'!$C$7:$W$7,0)),
G45+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10530</v>
      </c>
      <c r="I45" s="84">
        <f>IF(IF(I$7&lt;=Baseline_Year,
INDEX('Number on ART'!$H$10:$AB$249,MATCH($B45&amp;"Adults",'Number on ART'!$F$10:$F$249,0),MATCH(I$7,'Number on ART'!$H$9:$AB$9,0)),
IF(AND(H45+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Forecast'!$B$8:$B$127,0),MATCH(I$7,'PLHIV Forecast'!$C$7:$W$7,0)),
INDEX('PLHIV Forecast'!$C$8:$W$127,MATCH($B45,'PLHIV Forecast'!$B$8:$B$127,0),MATCH(I$7,'PLHIV Forecast'!$C$7:$W$7,0))&lt;&gt;0),
INDEX('PLHIV Forecast'!$C$8:$W$127,MATCH($B45,'PLHIV Forecast'!$B$8:$B$127,0),MATCH(I$7,'PLHIV Forecast'!$C$7:$W$7,0)),
H45+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IF(I$7&lt;=Baseline_Year,
INDEX('Number on ART'!$H$10:$AB$249,MATCH($B45&amp;"Adults",'Number on ART'!$F$10:$F$249,0),MATCH(I$7,'Number on ART'!$H$9:$AB$9,0)),
IF(AND(H45+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Forecast'!$B$8:$B$127,0),MATCH(I$7,'PLHIV Forecast'!$C$7:$W$7,0)),
INDEX('PLHIV Forecast'!$C$8:$W$127,MATCH($B45,'PLHIV Forecast'!$B$8:$B$127,0),MATCH(I$7,'PLHIV Forecast'!$C$7:$W$7,0))&lt;&gt;0),
INDEX('PLHIV Forecast'!$C$8:$W$127,MATCH($B45,'PLHIV Forecast'!$B$8:$B$127,0),MATCH(I$7,'PLHIV Forecast'!$C$7:$W$7,0)),
H45+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11314</v>
      </c>
      <c r="J45" s="84">
        <f>IF(IF(J$7&lt;=Baseline_Year,
INDEX('Number on ART'!$H$10:$AB$249,MATCH($B45&amp;"Adults",'Number on ART'!$F$10:$F$249,0),MATCH(J$7,'Number on ART'!$H$9:$AB$9,0)),
IF(AND(I45+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Forecast'!$B$8:$B$127,0),MATCH(J$7,'PLHIV Forecast'!$C$7:$W$7,0)),
INDEX('PLHIV Forecast'!$C$8:$W$127,MATCH($B45,'PLHIV Forecast'!$B$8:$B$127,0),MATCH(J$7,'PLHIV Forecast'!$C$7:$W$7,0))&lt;&gt;0),
INDEX('PLHIV Forecast'!$C$8:$W$127,MATCH($B45,'PLHIV Forecast'!$B$8:$B$127,0),MATCH(J$7,'PLHIV Forecast'!$C$7:$W$7,0)),
I45+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IF(J$7&lt;=Baseline_Year,
INDEX('Number on ART'!$H$10:$AB$249,MATCH($B45&amp;"Adults",'Number on ART'!$F$10:$F$249,0),MATCH(J$7,'Number on ART'!$H$9:$AB$9,0)),
IF(AND(I45+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Forecast'!$B$8:$B$127,0),MATCH(J$7,'PLHIV Forecast'!$C$7:$W$7,0)),
INDEX('PLHIV Forecast'!$C$8:$W$127,MATCH($B45,'PLHIV Forecast'!$B$8:$B$127,0),MATCH(J$7,'PLHIV Forecast'!$C$7:$W$7,0))&lt;&gt;0),
INDEX('PLHIV Forecast'!$C$8:$W$127,MATCH($B45,'PLHIV Forecast'!$B$8:$B$127,0),MATCH(J$7,'PLHIV Forecast'!$C$7:$W$7,0)),
I45+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11601</v>
      </c>
      <c r="K45" s="84">
        <f>IF(IF(K$7&lt;=Baseline_Year,
INDEX('Number on ART'!$H$10:$AB$249,MATCH($B45&amp;"Adults",'Number on ART'!$F$10:$F$249,0),MATCH(K$7,'Number on ART'!$H$9:$AB$9,0)),
IF(AND(J45+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Forecast'!$B$8:$B$127,0),MATCH(K$7,'PLHIV Forecast'!$C$7:$W$7,0)),
INDEX('PLHIV Forecast'!$C$8:$W$127,MATCH($B45,'PLHIV Forecast'!$B$8:$B$127,0),MATCH(K$7,'PLHIV Forecast'!$C$7:$W$7,0))&lt;&gt;0),
INDEX('PLHIV Forecast'!$C$8:$W$127,MATCH($B45,'PLHIV Forecast'!$B$8:$B$127,0),MATCH(K$7,'PLHIV Forecast'!$C$7:$W$7,0)),
J45+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IF(K$7&lt;=Baseline_Year,
INDEX('Number on ART'!$H$10:$AB$249,MATCH($B45&amp;"Adults",'Number on ART'!$F$10:$F$249,0),MATCH(K$7,'Number on ART'!$H$9:$AB$9,0)),
IF(AND(J45+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Forecast'!$B$8:$B$127,0),MATCH(K$7,'PLHIV Forecast'!$C$7:$W$7,0)),
INDEX('PLHIV Forecast'!$C$8:$W$127,MATCH($B45,'PLHIV Forecast'!$B$8:$B$127,0),MATCH(K$7,'PLHIV Forecast'!$C$7:$W$7,0))&lt;&gt;0),
INDEX('PLHIV Forecast'!$C$8:$W$127,MATCH($B45,'PLHIV Forecast'!$B$8:$B$127,0),MATCH(K$7,'PLHIV Forecast'!$C$7:$W$7,0)),
J45+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11715</v>
      </c>
      <c r="L45" s="84">
        <f>IF(IF(L$7&lt;=Baseline_Year,
INDEX('Number on ART'!$H$10:$AB$249,MATCH($B45&amp;"Adults",'Number on ART'!$F$10:$F$249,0),MATCH(L$7,'Number on ART'!$H$9:$AB$9,0)),
IF(AND(K45+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Forecast'!$B$8:$B$127,0),MATCH(L$7,'PLHIV Forecast'!$C$7:$W$7,0)),
INDEX('PLHIV Forecast'!$C$8:$W$127,MATCH($B45,'PLHIV Forecast'!$B$8:$B$127,0),MATCH(L$7,'PLHIV Forecast'!$C$7:$W$7,0))&lt;&gt;0),
INDEX('PLHIV Forecast'!$C$8:$W$127,MATCH($B45,'PLHIV Forecast'!$B$8:$B$127,0),MATCH(L$7,'PLHIV Forecast'!$C$7:$W$7,0)),
K45+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IF(L$7&lt;=Baseline_Year,
INDEX('Number on ART'!$H$10:$AB$249,MATCH($B45&amp;"Adults",'Number on ART'!$F$10:$F$249,0),MATCH(L$7,'Number on ART'!$H$9:$AB$9,0)),
IF(AND(K45+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Forecast'!$B$8:$B$127,0),MATCH(L$7,'PLHIV Forecast'!$C$7:$W$7,0)),
INDEX('PLHIV Forecast'!$C$8:$W$127,MATCH($B45,'PLHIV Forecast'!$B$8:$B$127,0),MATCH(L$7,'PLHIV Forecast'!$C$7:$W$7,0))&lt;&gt;0),
INDEX('PLHIV Forecast'!$C$8:$W$127,MATCH($B45,'PLHIV Forecast'!$B$8:$B$127,0),MATCH(L$7,'PLHIV Forecast'!$C$7:$W$7,0)),
K45+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13200</v>
      </c>
      <c r="M45" s="84">
        <f>IF(IF(M$7&lt;=Baseline_Year,
INDEX('Number on ART'!$H$10:$AB$249,MATCH($B45&amp;"Adults",'Number on ART'!$F$10:$F$249,0),MATCH(M$7,'Number on ART'!$H$9:$AB$9,0)),
IF(AND(L45+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Forecast'!$B$8:$B$127,0),MATCH(M$7,'PLHIV Forecast'!$C$7:$W$7,0)),
INDEX('PLHIV Forecast'!$C$8:$W$127,MATCH($B45,'PLHIV Forecast'!$B$8:$B$127,0),MATCH(M$7,'PLHIV Forecast'!$C$7:$W$7,0))&lt;&gt;0),
INDEX('PLHIV Forecast'!$C$8:$W$127,MATCH($B45,'PLHIV Forecast'!$B$8:$B$127,0),MATCH(M$7,'PLHIV Forecast'!$C$7:$W$7,0)),
L45+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IF(M$7&lt;=Baseline_Year,
INDEX('Number on ART'!$H$10:$AB$249,MATCH($B45&amp;"Adults",'Number on ART'!$F$10:$F$249,0),MATCH(M$7,'Number on ART'!$H$9:$AB$9,0)),
IF(AND(L45+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Forecast'!$B$8:$B$127,0),MATCH(M$7,'PLHIV Forecast'!$C$7:$W$7,0)),
INDEX('PLHIV Forecast'!$C$8:$W$127,MATCH($B45,'PLHIV Forecast'!$B$8:$B$127,0),MATCH(M$7,'PLHIV Forecast'!$C$7:$W$7,0))&lt;&gt;0),
INDEX('PLHIV Forecast'!$C$8:$W$127,MATCH($B45,'PLHIV Forecast'!$B$8:$B$127,0),MATCH(M$7,'PLHIV Forecast'!$C$7:$W$7,0)),
L45+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13727</v>
      </c>
      <c r="N45" s="84">
        <f>IF(IF(N$7&lt;=Baseline_Year,
INDEX('Number on ART'!$H$10:$AB$249,MATCH($B45&amp;"Adults",'Number on ART'!$F$10:$F$249,0),MATCH(N$7,'Number on ART'!$H$9:$AB$9,0)),
IF(AND(M45+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Forecast'!$B$8:$B$127,0),MATCH(N$7,'PLHIV Forecast'!$C$7:$W$7,0)),
INDEX('PLHIV Forecast'!$C$8:$W$127,MATCH($B45,'PLHIV Forecast'!$B$8:$B$127,0),MATCH(N$7,'PLHIV Forecast'!$C$7:$W$7,0))&lt;&gt;0),
INDEX('PLHIV Forecast'!$C$8:$W$127,MATCH($B45,'PLHIV Forecast'!$B$8:$B$127,0),MATCH(N$7,'PLHIV Forecast'!$C$7:$W$7,0)),
M45+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IF(N$7&lt;=Baseline_Year,
INDEX('Number on ART'!$H$10:$AB$249,MATCH($B45&amp;"Adults",'Number on ART'!$F$10:$F$249,0),MATCH(N$7,'Number on ART'!$H$9:$AB$9,0)),
IF(AND(M45+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Forecast'!$B$8:$B$127,0),MATCH(N$7,'PLHIV Forecast'!$C$7:$W$7,0)),
INDEX('PLHIV Forecast'!$C$8:$W$127,MATCH($B45,'PLHIV Forecast'!$B$8:$B$127,0),MATCH(N$7,'PLHIV Forecast'!$C$7:$W$7,0))&lt;&gt;0),
INDEX('PLHIV Forecast'!$C$8:$W$127,MATCH($B45,'PLHIV Forecast'!$B$8:$B$127,0),MATCH(N$7,'PLHIV Forecast'!$C$7:$W$7,0)),
M45+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14588</v>
      </c>
      <c r="O45" s="84">
        <f>IF(IF(O$7&lt;=Baseline_Year,
INDEX('Number on ART'!$H$10:$AB$249,MATCH($B45&amp;"Adults",'Number on ART'!$F$10:$F$249,0),MATCH(O$7,'Number on ART'!$H$9:$AB$9,0)),
IF(AND(N45+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Forecast'!$B$8:$B$127,0),MATCH(O$7,'PLHIV Forecast'!$C$7:$W$7,0)),
INDEX('PLHIV Forecast'!$C$8:$W$127,MATCH($B45,'PLHIV Forecast'!$B$8:$B$127,0),MATCH(O$7,'PLHIV Forecast'!$C$7:$W$7,0))&lt;&gt;0),
INDEX('PLHIV Forecast'!$C$8:$W$127,MATCH($B45,'PLHIV Forecast'!$B$8:$B$127,0),MATCH(O$7,'PLHIV Forecast'!$C$7:$W$7,0)),
N45+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IF(O$7&lt;=Baseline_Year,
INDEX('Number on ART'!$H$10:$AB$249,MATCH($B45&amp;"Adults",'Number on ART'!$F$10:$F$249,0),MATCH(O$7,'Number on ART'!$H$9:$AB$9,0)),
IF(AND(N45+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Forecast'!$B$8:$B$127,0),MATCH(O$7,'PLHIV Forecast'!$C$7:$W$7,0)),
INDEX('PLHIV Forecast'!$C$8:$W$127,MATCH($B45,'PLHIV Forecast'!$B$8:$B$127,0),MATCH(O$7,'PLHIV Forecast'!$C$7:$W$7,0))&lt;&gt;0),
INDEX('PLHIV Forecast'!$C$8:$W$127,MATCH($B45,'PLHIV Forecast'!$B$8:$B$127,0),MATCH(O$7,'PLHIV Forecast'!$C$7:$W$7,0)),
N45+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14986</v>
      </c>
      <c r="P45" s="84">
        <f>IF(IF(P$7&lt;=Baseline_Year,
INDEX('Number on ART'!$H$10:$AB$249,MATCH($B45&amp;"Adults",'Number on ART'!$F$10:$F$249,0),MATCH(P$7,'Number on ART'!$H$9:$AB$9,0)),
IF(AND(O45+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Forecast'!$B$8:$B$127,0),MATCH(P$7,'PLHIV Forecast'!$C$7:$W$7,0)),
INDEX('PLHIV Forecast'!$C$8:$W$127,MATCH($B45,'PLHIV Forecast'!$B$8:$B$127,0),MATCH(P$7,'PLHIV Forecast'!$C$7:$W$7,0))&lt;&gt;0),
INDEX('PLHIV Forecast'!$C$8:$W$127,MATCH($B45,'PLHIV Forecast'!$B$8:$B$127,0),MATCH(P$7,'PLHIV Forecast'!$C$7:$W$7,0)),
O45+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IF(P$7&lt;=Baseline_Year,
INDEX('Number on ART'!$H$10:$AB$249,MATCH($B45&amp;"Adults",'Number on ART'!$F$10:$F$249,0),MATCH(P$7,'Number on ART'!$H$9:$AB$9,0)),
IF(AND(O45+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Forecast'!$B$8:$B$127,0),MATCH(P$7,'PLHIV Forecast'!$C$7:$W$7,0)),
INDEX('PLHIV Forecast'!$C$8:$W$127,MATCH($B45,'PLHIV Forecast'!$B$8:$B$127,0),MATCH(P$7,'PLHIV Forecast'!$C$7:$W$7,0))&lt;&gt;0),
INDEX('PLHIV Forecast'!$C$8:$W$127,MATCH($B45,'PLHIV Forecast'!$B$8:$B$127,0),MATCH(P$7,'PLHIV Forecast'!$C$7:$W$7,0)),
O45+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15581.333333333334</v>
      </c>
      <c r="Q45" s="84">
        <f>IF(IF(Q$7&lt;=Baseline_Year,
INDEX('Number on ART'!$H$10:$AB$249,MATCH($B45&amp;"Adults",'Number on ART'!$F$10:$F$249,0),MATCH(Q$7,'Number on ART'!$H$9:$AB$9,0)),
IF(AND(P45+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Forecast'!$B$8:$B$127,0),MATCH(Q$7,'PLHIV Forecast'!$C$7:$W$7,0)),
INDEX('PLHIV Forecast'!$C$8:$W$127,MATCH($B45,'PLHIV Forecast'!$B$8:$B$127,0),MATCH(Q$7,'PLHIV Forecast'!$C$7:$W$7,0))&lt;&gt;0),
INDEX('PLHIV Forecast'!$C$8:$W$127,MATCH($B45,'PLHIV Forecast'!$B$8:$B$127,0),MATCH(Q$7,'PLHIV Forecast'!$C$7:$W$7,0)),
P45+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IF(Q$7&lt;=Baseline_Year,
INDEX('Number on ART'!$H$10:$AB$249,MATCH($B45&amp;"Adults",'Number on ART'!$F$10:$F$249,0),MATCH(Q$7,'Number on ART'!$H$9:$AB$9,0)),
IF(AND(P45+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Forecast'!$B$8:$B$127,0),MATCH(Q$7,'PLHIV Forecast'!$C$7:$W$7,0)),
INDEX('PLHIV Forecast'!$C$8:$W$127,MATCH($B45,'PLHIV Forecast'!$B$8:$B$127,0),MATCH(Q$7,'PLHIV Forecast'!$C$7:$W$7,0))&lt;&gt;0),
INDEX('PLHIV Forecast'!$C$8:$W$127,MATCH($B45,'PLHIV Forecast'!$B$8:$B$127,0),MATCH(Q$7,'PLHIV Forecast'!$C$7:$W$7,0)),
P45+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16176.666666666668</v>
      </c>
      <c r="R45" s="84">
        <f>IF(IF(R$7&lt;=Baseline_Year,
INDEX('Number on ART'!$H$10:$AB$249,MATCH($B45&amp;"Adults",'Number on ART'!$F$10:$F$249,0),MATCH(R$7,'Number on ART'!$H$9:$AB$9,0)),
IF(AND(Q45+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Forecast'!$B$8:$B$127,0),MATCH(R$7,'PLHIV Forecast'!$C$7:$W$7,0)),
INDEX('PLHIV Forecast'!$C$8:$W$127,MATCH($B45,'PLHIV Forecast'!$B$8:$B$127,0),MATCH(R$7,'PLHIV Forecast'!$C$7:$W$7,0))&lt;&gt;0),
INDEX('PLHIV Forecast'!$C$8:$W$127,MATCH($B45,'PLHIV Forecast'!$B$8:$B$127,0),MATCH(R$7,'PLHIV Forecast'!$C$7:$W$7,0)),
Q45+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IF(R$7&lt;=Baseline_Year,
INDEX('Number on ART'!$H$10:$AB$249,MATCH($B45&amp;"Adults",'Number on ART'!$F$10:$F$249,0),MATCH(R$7,'Number on ART'!$H$9:$AB$9,0)),
IF(AND(Q45+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Forecast'!$B$8:$B$127,0),MATCH(R$7,'PLHIV Forecast'!$C$7:$W$7,0)),
INDEX('PLHIV Forecast'!$C$8:$W$127,MATCH($B45,'PLHIV Forecast'!$B$8:$B$127,0),MATCH(R$7,'PLHIV Forecast'!$C$7:$W$7,0))&lt;&gt;0),
INDEX('PLHIV Forecast'!$C$8:$W$127,MATCH($B45,'PLHIV Forecast'!$B$8:$B$127,0),MATCH(R$7,'PLHIV Forecast'!$C$7:$W$7,0)),
Q45+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16772</v>
      </c>
      <c r="S45" s="84">
        <f>IF(IF(S$7&lt;=Baseline_Year,
INDEX('Number on ART'!$H$10:$AB$249,MATCH($B45&amp;"Adults",'Number on ART'!$F$10:$F$249,0),MATCH(S$7,'Number on ART'!$H$9:$AB$9,0)),
IF(AND(R45+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Forecast'!$B$8:$B$127,0),MATCH(S$7,'PLHIV Forecast'!$C$7:$W$7,0)),
INDEX('PLHIV Forecast'!$C$8:$W$127,MATCH($B45,'PLHIV Forecast'!$B$8:$B$127,0),MATCH(S$7,'PLHIV Forecast'!$C$7:$W$7,0))&lt;&gt;0),
INDEX('PLHIV Forecast'!$C$8:$W$127,MATCH($B45,'PLHIV Forecast'!$B$8:$B$127,0),MATCH(S$7,'PLHIV Forecast'!$C$7:$W$7,0)),
R45+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IF(S$7&lt;=Baseline_Year,
INDEX('Number on ART'!$H$10:$AB$249,MATCH($B45&amp;"Adults",'Number on ART'!$F$10:$F$249,0),MATCH(S$7,'Number on ART'!$H$9:$AB$9,0)),
IF(AND(R45+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Forecast'!$B$8:$B$127,0),MATCH(S$7,'PLHIV Forecast'!$C$7:$W$7,0)),
INDEX('PLHIV Forecast'!$C$8:$W$127,MATCH($B45,'PLHIV Forecast'!$B$8:$B$127,0),MATCH(S$7,'PLHIV Forecast'!$C$7:$W$7,0))&lt;&gt;0),
INDEX('PLHIV Forecast'!$C$8:$W$127,MATCH($B45,'PLHIV Forecast'!$B$8:$B$127,0),MATCH(S$7,'PLHIV Forecast'!$C$7:$W$7,0)),
R45+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17367.333333333332</v>
      </c>
      <c r="T45" s="84">
        <f>IF(IF(T$7&lt;=Baseline_Year,
INDEX('Number on ART'!$H$10:$AB$249,MATCH($B45&amp;"Adults",'Number on ART'!$F$10:$F$249,0),MATCH(T$7,'Number on ART'!$H$9:$AB$9,0)),
IF(AND(S45+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Forecast'!$B$8:$B$127,0),MATCH(T$7,'PLHIV Forecast'!$C$7:$W$7,0)),
INDEX('PLHIV Forecast'!$C$8:$W$127,MATCH($B45,'PLHIV Forecast'!$B$8:$B$127,0),MATCH(T$7,'PLHIV Forecast'!$C$7:$W$7,0))&lt;&gt;0),
INDEX('PLHIV Forecast'!$C$8:$W$127,MATCH($B45,'PLHIV Forecast'!$B$8:$B$127,0),MATCH(T$7,'PLHIV Forecast'!$C$7:$W$7,0)),
S45+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IF(T$7&lt;=Baseline_Year,
INDEX('Number on ART'!$H$10:$AB$249,MATCH($B45&amp;"Adults",'Number on ART'!$F$10:$F$249,0),MATCH(T$7,'Number on ART'!$H$9:$AB$9,0)),
IF(AND(S45+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Forecast'!$B$8:$B$127,0),MATCH(T$7,'PLHIV Forecast'!$C$7:$W$7,0)),
INDEX('PLHIV Forecast'!$C$8:$W$127,MATCH($B45,'PLHIV Forecast'!$B$8:$B$127,0),MATCH(T$7,'PLHIV Forecast'!$C$7:$W$7,0))&lt;&gt;0),
INDEX('PLHIV Forecast'!$C$8:$W$127,MATCH($B45,'PLHIV Forecast'!$B$8:$B$127,0),MATCH(T$7,'PLHIV Forecast'!$C$7:$W$7,0)),
S45+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17962.666666666664</v>
      </c>
      <c r="U45" s="84">
        <f>IF(IF(U$7&lt;=Baseline_Year,
INDEX('Number on ART'!$H$10:$AB$249,MATCH($B45&amp;"Adults",'Number on ART'!$F$10:$F$249,0),MATCH(U$7,'Number on ART'!$H$9:$AB$9,0)),
IF(AND(T45+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Forecast'!$B$8:$B$127,0),MATCH(U$7,'PLHIV Forecast'!$C$7:$W$7,0)),
INDEX('PLHIV Forecast'!$C$8:$W$127,MATCH($B45,'PLHIV Forecast'!$B$8:$B$127,0),MATCH(U$7,'PLHIV Forecast'!$C$7:$W$7,0))&lt;&gt;0),
INDEX('PLHIV Forecast'!$C$8:$W$127,MATCH($B45,'PLHIV Forecast'!$B$8:$B$127,0),MATCH(U$7,'PLHIV Forecast'!$C$7:$W$7,0)),
T45+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IF(U$7&lt;=Baseline_Year,
INDEX('Number on ART'!$H$10:$AB$249,MATCH($B45&amp;"Adults",'Number on ART'!$F$10:$F$249,0),MATCH(U$7,'Number on ART'!$H$9:$AB$9,0)),
IF(AND(T45+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Forecast'!$B$8:$B$127,0),MATCH(U$7,'PLHIV Forecast'!$C$7:$W$7,0)),
INDEX('PLHIV Forecast'!$C$8:$W$127,MATCH($B45,'PLHIV Forecast'!$B$8:$B$127,0),MATCH(U$7,'PLHIV Forecast'!$C$7:$W$7,0))&lt;&gt;0),
INDEX('PLHIV Forecast'!$C$8:$W$127,MATCH($B45,'PLHIV Forecast'!$B$8:$B$127,0),MATCH(U$7,'PLHIV Forecast'!$C$7:$W$7,0)),
T45+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18557.999999999996</v>
      </c>
      <c r="V45" s="84">
        <f>IF(IF(V$7&lt;=Baseline_Year,
INDEX('Number on ART'!$H$10:$AB$249,MATCH($B45&amp;"Adults",'Number on ART'!$F$10:$F$249,0),MATCH(V$7,'Number on ART'!$H$9:$AB$9,0)),
IF(AND(U45+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Forecast'!$B$8:$B$127,0),MATCH(V$7,'PLHIV Forecast'!$C$7:$W$7,0)),
INDEX('PLHIV Forecast'!$C$8:$W$127,MATCH($B45,'PLHIV Forecast'!$B$8:$B$127,0),MATCH(V$7,'PLHIV Forecast'!$C$7:$W$7,0))&lt;&gt;0),
INDEX('PLHIV Forecast'!$C$8:$W$127,MATCH($B45,'PLHIV Forecast'!$B$8:$B$127,0),MATCH(V$7,'PLHIV Forecast'!$C$7:$W$7,0)),
U45+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IF(V$7&lt;=Baseline_Year,
INDEX('Number on ART'!$H$10:$AB$249,MATCH($B45&amp;"Adults",'Number on ART'!$F$10:$F$249,0),MATCH(V$7,'Number on ART'!$H$9:$AB$9,0)),
IF(AND(U45+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Forecast'!$B$8:$B$127,0),MATCH(V$7,'PLHIV Forecast'!$C$7:$W$7,0)),
INDEX('PLHIV Forecast'!$C$8:$W$127,MATCH($B45,'PLHIV Forecast'!$B$8:$B$127,0),MATCH(V$7,'PLHIV Forecast'!$C$7:$W$7,0))&lt;&gt;0),
INDEX('PLHIV Forecast'!$C$8:$W$127,MATCH($B45,'PLHIV Forecast'!$B$8:$B$127,0),MATCH(V$7,'PLHIV Forecast'!$C$7:$W$7,0)),
U45+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19153.333333333328</v>
      </c>
      <c r="W45" s="84">
        <f>IF(IF(W$7&lt;=Baseline_Year,
INDEX('Number on ART'!$H$10:$AB$249,MATCH($B45&amp;"Adults",'Number on ART'!$F$10:$F$249,0),MATCH(W$7,'Number on ART'!$H$9:$AB$9,0)),
IF(AND(V45+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Forecast'!$B$8:$B$127,0),MATCH(W$7,'PLHIV Forecast'!$C$7:$W$7,0)),
INDEX('PLHIV Forecast'!$C$8:$W$127,MATCH($B45,'PLHIV Forecast'!$B$8:$B$127,0),MATCH(W$7,'PLHIV Forecast'!$C$7:$W$7,0))&lt;&gt;0),
INDEX('PLHIV Forecast'!$C$8:$W$127,MATCH($B45,'PLHIV Forecast'!$B$8:$B$127,0),MATCH(W$7,'PLHIV Forecast'!$C$7:$W$7,0)),
V45+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)))&lt;0,
0,
IF(W$7&lt;=Baseline_Year,
INDEX('Number on ART'!$H$10:$AB$249,MATCH($B45&amp;"Adults",'Number on ART'!$F$10:$F$249,0),MATCH(W$7,'Number on ART'!$H$9:$AB$9,0)),
IF(AND(V45+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)&gt;INDEX('PLHIV Forecast'!$C$8:$W$127,MATCH($B45,'PLHIV Forecast'!$B$8:$B$127,0),MATCH(W$7,'PLHIV Forecast'!$C$7:$W$7,0)),
INDEX('PLHIV Forecast'!$C$8:$W$127,MATCH($B45,'PLHIV Forecast'!$B$8:$B$127,0),MATCH(W$7,'PLHIV Forecast'!$C$7:$W$7,0))&lt;&gt;0),
INDEX('PLHIV Forecast'!$C$8:$W$127,MATCH($B45,'PLHIV Forecast'!$B$8:$B$127,0),MATCH(W$7,'PLHIV Forecast'!$C$7:$W$7,0)),
V45+
AVERAGE((INDEX($C$8:$W$127,MATCH($B45,$B$8:$B$127),MATCH(Baseline_Year,$C$7:$W$7,))-INDEX($C$8:$W$127,MATCH($B45,$B$8:$B$127),MATCH(Baseline_Year-1,$C$7:$W$7,))),
(INDEX($C$8:$W$127,MATCH($B45,$B$8:$B$127),MATCH(Baseline_Year-1,$C$7:$W$7,))-INDEX($C$8:$W$127,MATCH($B45,$B$8:$B$127),MATCH(Baseline_Year-2,$C$7:$W$7,))),
(INDEX($C$8:$W$127,MATCH($B45,$B$8:$B$127),MATCH(Baseline_Year-2,$C$7:$W$7,))-INDEX($C$8:$W$127,MATCH($B45,$B$8:$B$127),MATCH(Baseline_Year-3,$C$7:$W$7,)))
))))</f>
        <v>19748.666666666661</v>
      </c>
      <c r="X45" s="9" t="str">
        <f>IF(SUM(C45:W45)&lt;&gt;0,
IF(P45='PLHIV Forecast'!P45,"# adults on ART capped by total PLHIV starting 2023",
IF(Q45='PLHIV Forecast'!Q45,"# adults on ART capped by total PLHIV starting 2024",
IF(R45='PLHIV Forecast'!R45,"# adults on ART capped by total PLHIV starting 2025",
IF(S45='PLHIV Forecast'!S45,"# adults on ART capped by total PLHIV starting 2026",
IF(T45='PLHIV Forecast'!T45,"# adults on ART capped by total PLHIV starting 2027",
IF(U45='PLHIV Forecast'!U45,"# adults on ART capped by total PLHIV starting 2028",
IF(V45='PLHIV Forecast'!V45,"# adults on ART capped by total PLHIV starting 2029",
IF(W45='PLHIV Forecast'!W45,"# adults on ART capped by total PLHIV starting 2030",
"")))))))),"")</f>
        <v/>
      </c>
      <c r="Z45" s="8"/>
      <c r="AB45" s="8"/>
    </row>
    <row r="46" spans="2:28" x14ac:dyDescent="0.35">
      <c r="B46" s="18" t="str">
        <f>Countries!B42</f>
        <v>Equatorial Guinea</v>
      </c>
      <c r="C46" s="47">
        <f>IF(C$7&lt;='Algorithms &amp; Assumptions'!$C$3,INDEX('Number on ART'!$H$10:$AB$249,MATCH($B46&amp;"Adults",'Number on ART'!$F$10:$F$249,0),MATCH(C$7,'Number on ART'!$H$9:$AB$9,0)),"Error")</f>
        <v>2250</v>
      </c>
      <c r="D46" s="47">
        <f>IF(D$7&lt;='Algorithms &amp; Assumptions'!$C$3,INDEX('Number on ART'!$H$10:$AB$249,MATCH($B46&amp;"Adults",'Number on ART'!$F$10:$F$249,0),MATCH(D$7,'Number on ART'!$H$9:$AB$9,0)),"Error")</f>
        <v>3806</v>
      </c>
      <c r="E46" s="47">
        <f>IF(E$7&lt;='Algorithms &amp; Assumptions'!$C$3,INDEX('Number on ART'!$H$10:$AB$249,MATCH($B46&amp;"Adults",'Number on ART'!$F$10:$F$249,0),MATCH(E$7,'Number on ART'!$H$9:$AB$9,0)),"Error")</f>
        <v>5767</v>
      </c>
      <c r="F46" s="47">
        <f>IF(F$7&lt;='Algorithms &amp; Assumptions'!$C$3,INDEX('Number on ART'!$H$10:$AB$249,MATCH($B46&amp;"Adults",'Number on ART'!$F$10:$F$249,0),MATCH(F$7,'Number on ART'!$H$9:$AB$9,0)),"Error")</f>
        <v>8067</v>
      </c>
      <c r="G46" s="84">
        <f>IF(IF(G$7&lt;=Baseline_Year,
INDEX('Number on ART'!$H$10:$AB$249,MATCH($B46&amp;"Adults",'Number on ART'!$F$10:$F$249,0),MATCH(G$7,'Number on ART'!$H$9:$AB$9,0)),
IF(AND(F46+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Forecast'!$B$8:$B$127,0),MATCH(G$7,'PLHIV Forecast'!$C$7:$W$7,0)),
INDEX('PLHIV Forecast'!$C$8:$W$127,MATCH($B46,'PLHIV Forecast'!$B$8:$B$127,0),MATCH(G$7,'PLHIV Forecast'!$C$7:$W$7,0))&lt;&gt;0),
INDEX('PLHIV Forecast'!$C$8:$W$127,MATCH($B46,'PLHIV Forecast'!$B$8:$B$127,0),MATCH(G$7,'PLHIV Forecast'!$C$7:$W$7,0)),
F46+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IF(G$7&lt;=Baseline_Year,
INDEX('Number on ART'!$H$10:$AB$249,MATCH($B46&amp;"Adults",'Number on ART'!$F$10:$F$249,0),MATCH(G$7,'Number on ART'!$H$9:$AB$9,0)),
IF(AND(F46+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Forecast'!$B$8:$B$127,0),MATCH(G$7,'PLHIV Forecast'!$C$7:$W$7,0)),
INDEX('PLHIV Forecast'!$C$8:$W$127,MATCH($B46,'PLHIV Forecast'!$B$8:$B$127,0),MATCH(G$7,'PLHIV Forecast'!$C$7:$W$7,0))&lt;&gt;0),
INDEX('PLHIV Forecast'!$C$8:$W$127,MATCH($B46,'PLHIV Forecast'!$B$8:$B$127,0),MATCH(G$7,'PLHIV Forecast'!$C$7:$W$7,0)),
F46+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11160</v>
      </c>
      <c r="H46" s="84">
        <f>IF(IF(H$7&lt;=Baseline_Year,
INDEX('Number on ART'!$H$10:$AB$249,MATCH($B46&amp;"Adults",'Number on ART'!$F$10:$F$249,0),MATCH(H$7,'Number on ART'!$H$9:$AB$9,0)),
IF(AND(G46+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Forecast'!$B$8:$B$127,0),MATCH(H$7,'PLHIV Forecast'!$C$7:$W$7,0)),
INDEX('PLHIV Forecast'!$C$8:$W$127,MATCH($B46,'PLHIV Forecast'!$B$8:$B$127,0),MATCH(H$7,'PLHIV Forecast'!$C$7:$W$7,0))&lt;&gt;0),
INDEX('PLHIV Forecast'!$C$8:$W$127,MATCH($B46,'PLHIV Forecast'!$B$8:$B$127,0),MATCH(H$7,'PLHIV Forecast'!$C$7:$W$7,0)),
G46+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IF(H$7&lt;=Baseline_Year,
INDEX('Number on ART'!$H$10:$AB$249,MATCH($B46&amp;"Adults",'Number on ART'!$F$10:$F$249,0),MATCH(H$7,'Number on ART'!$H$9:$AB$9,0)),
IF(AND(G46+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Forecast'!$B$8:$B$127,0),MATCH(H$7,'PLHIV Forecast'!$C$7:$W$7,0)),
INDEX('PLHIV Forecast'!$C$8:$W$127,MATCH($B46,'PLHIV Forecast'!$B$8:$B$127,0),MATCH(H$7,'PLHIV Forecast'!$C$7:$W$7,0))&lt;&gt;0),
INDEX('PLHIV Forecast'!$C$8:$W$127,MATCH($B46,'PLHIV Forecast'!$B$8:$B$127,0),MATCH(H$7,'PLHIV Forecast'!$C$7:$W$7,0)),
G46+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11785</v>
      </c>
      <c r="I46" s="84">
        <f>IF(IF(I$7&lt;=Baseline_Year,
INDEX('Number on ART'!$H$10:$AB$249,MATCH($B46&amp;"Adults",'Number on ART'!$F$10:$F$249,0),MATCH(I$7,'Number on ART'!$H$9:$AB$9,0)),
IF(AND(H46+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Forecast'!$B$8:$B$127,0),MATCH(I$7,'PLHIV Forecast'!$C$7:$W$7,0)),
INDEX('PLHIV Forecast'!$C$8:$W$127,MATCH($B46,'PLHIV Forecast'!$B$8:$B$127,0),MATCH(I$7,'PLHIV Forecast'!$C$7:$W$7,0))&lt;&gt;0),
INDEX('PLHIV Forecast'!$C$8:$W$127,MATCH($B46,'PLHIV Forecast'!$B$8:$B$127,0),MATCH(I$7,'PLHIV Forecast'!$C$7:$W$7,0)),
H46+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IF(I$7&lt;=Baseline_Year,
INDEX('Number on ART'!$H$10:$AB$249,MATCH($B46&amp;"Adults",'Number on ART'!$F$10:$F$249,0),MATCH(I$7,'Number on ART'!$H$9:$AB$9,0)),
IF(AND(H46+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Forecast'!$B$8:$B$127,0),MATCH(I$7,'PLHIV Forecast'!$C$7:$W$7,0)),
INDEX('PLHIV Forecast'!$C$8:$W$127,MATCH($B46,'PLHIV Forecast'!$B$8:$B$127,0),MATCH(I$7,'PLHIV Forecast'!$C$7:$W$7,0))&lt;&gt;0),
INDEX('PLHIV Forecast'!$C$8:$W$127,MATCH($B46,'PLHIV Forecast'!$B$8:$B$127,0),MATCH(I$7,'PLHIV Forecast'!$C$7:$W$7,0)),
H46+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14506</v>
      </c>
      <c r="J46" s="84">
        <f>IF(IF(J$7&lt;=Baseline_Year,
INDEX('Number on ART'!$H$10:$AB$249,MATCH($B46&amp;"Adults",'Number on ART'!$F$10:$F$249,0),MATCH(J$7,'Number on ART'!$H$9:$AB$9,0)),
IF(AND(I46+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Forecast'!$B$8:$B$127,0),MATCH(J$7,'PLHIV Forecast'!$C$7:$W$7,0)),
INDEX('PLHIV Forecast'!$C$8:$W$127,MATCH($B46,'PLHIV Forecast'!$B$8:$B$127,0),MATCH(J$7,'PLHIV Forecast'!$C$7:$W$7,0))&lt;&gt;0),
INDEX('PLHIV Forecast'!$C$8:$W$127,MATCH($B46,'PLHIV Forecast'!$B$8:$B$127,0),MATCH(J$7,'PLHIV Forecast'!$C$7:$W$7,0)),
I46+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IF(J$7&lt;=Baseline_Year,
INDEX('Number on ART'!$H$10:$AB$249,MATCH($B46&amp;"Adults",'Number on ART'!$F$10:$F$249,0),MATCH(J$7,'Number on ART'!$H$9:$AB$9,0)),
IF(AND(I46+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Forecast'!$B$8:$B$127,0),MATCH(J$7,'PLHIV Forecast'!$C$7:$W$7,0)),
INDEX('PLHIV Forecast'!$C$8:$W$127,MATCH($B46,'PLHIV Forecast'!$B$8:$B$127,0),MATCH(J$7,'PLHIV Forecast'!$C$7:$W$7,0))&lt;&gt;0),
INDEX('PLHIV Forecast'!$C$8:$W$127,MATCH($B46,'PLHIV Forecast'!$B$8:$B$127,0),MATCH(J$7,'PLHIV Forecast'!$C$7:$W$7,0)),
I46+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17898</v>
      </c>
      <c r="K46" s="84">
        <f>IF(IF(K$7&lt;=Baseline_Year,
INDEX('Number on ART'!$H$10:$AB$249,MATCH($B46&amp;"Adults",'Number on ART'!$F$10:$F$249,0),MATCH(K$7,'Number on ART'!$H$9:$AB$9,0)),
IF(AND(J46+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Forecast'!$B$8:$B$127,0),MATCH(K$7,'PLHIV Forecast'!$C$7:$W$7,0)),
INDEX('PLHIV Forecast'!$C$8:$W$127,MATCH($B46,'PLHIV Forecast'!$B$8:$B$127,0),MATCH(K$7,'PLHIV Forecast'!$C$7:$W$7,0))&lt;&gt;0),
INDEX('PLHIV Forecast'!$C$8:$W$127,MATCH($B46,'PLHIV Forecast'!$B$8:$B$127,0),MATCH(K$7,'PLHIV Forecast'!$C$7:$W$7,0)),
J46+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IF(K$7&lt;=Baseline_Year,
INDEX('Number on ART'!$H$10:$AB$249,MATCH($B46&amp;"Adults",'Number on ART'!$F$10:$F$249,0),MATCH(K$7,'Number on ART'!$H$9:$AB$9,0)),
IF(AND(J46+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Forecast'!$B$8:$B$127,0),MATCH(K$7,'PLHIV Forecast'!$C$7:$W$7,0)),
INDEX('PLHIV Forecast'!$C$8:$W$127,MATCH($B46,'PLHIV Forecast'!$B$8:$B$127,0),MATCH(K$7,'PLHIV Forecast'!$C$7:$W$7,0))&lt;&gt;0),
INDEX('PLHIV Forecast'!$C$8:$W$127,MATCH($B46,'PLHIV Forecast'!$B$8:$B$127,0),MATCH(K$7,'PLHIV Forecast'!$C$7:$W$7,0)),
J46+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20596</v>
      </c>
      <c r="L46" s="84">
        <f>IF(IF(L$7&lt;=Baseline_Year,
INDEX('Number on ART'!$H$10:$AB$249,MATCH($B46&amp;"Adults",'Number on ART'!$F$10:$F$249,0),MATCH(L$7,'Number on ART'!$H$9:$AB$9,0)),
IF(AND(K46+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Forecast'!$B$8:$B$127,0),MATCH(L$7,'PLHIV Forecast'!$C$7:$W$7,0)),
INDEX('PLHIV Forecast'!$C$8:$W$127,MATCH($B46,'PLHIV Forecast'!$B$8:$B$127,0),MATCH(L$7,'PLHIV Forecast'!$C$7:$W$7,0))&lt;&gt;0),
INDEX('PLHIV Forecast'!$C$8:$W$127,MATCH($B46,'PLHIV Forecast'!$B$8:$B$127,0),MATCH(L$7,'PLHIV Forecast'!$C$7:$W$7,0)),
K46+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IF(L$7&lt;=Baseline_Year,
INDEX('Number on ART'!$H$10:$AB$249,MATCH($B46&amp;"Adults",'Number on ART'!$F$10:$F$249,0),MATCH(L$7,'Number on ART'!$H$9:$AB$9,0)),
IF(AND(K46+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Forecast'!$B$8:$B$127,0),MATCH(L$7,'PLHIV Forecast'!$C$7:$W$7,0)),
INDEX('PLHIV Forecast'!$C$8:$W$127,MATCH($B46,'PLHIV Forecast'!$B$8:$B$127,0),MATCH(L$7,'PLHIV Forecast'!$C$7:$W$7,0))&lt;&gt;0),
INDEX('PLHIV Forecast'!$C$8:$W$127,MATCH($B46,'PLHIV Forecast'!$B$8:$B$127,0),MATCH(L$7,'PLHIV Forecast'!$C$7:$W$7,0)),
K46+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22000</v>
      </c>
      <c r="M46" s="84">
        <f>IF(IF(M$7&lt;=Baseline_Year,
INDEX('Number on ART'!$H$10:$AB$249,MATCH($B46&amp;"Adults",'Number on ART'!$F$10:$F$249,0),MATCH(M$7,'Number on ART'!$H$9:$AB$9,0)),
IF(AND(L46+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Forecast'!$B$8:$B$127,0),MATCH(M$7,'PLHIV Forecast'!$C$7:$W$7,0)),
INDEX('PLHIV Forecast'!$C$8:$W$127,MATCH($B46,'PLHIV Forecast'!$B$8:$B$127,0),MATCH(M$7,'PLHIV Forecast'!$C$7:$W$7,0))&lt;&gt;0),
INDEX('PLHIV Forecast'!$C$8:$W$127,MATCH($B46,'PLHIV Forecast'!$B$8:$B$127,0),MATCH(M$7,'PLHIV Forecast'!$C$7:$W$7,0)),
L46+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IF(M$7&lt;=Baseline_Year,
INDEX('Number on ART'!$H$10:$AB$249,MATCH($B46&amp;"Adults",'Number on ART'!$F$10:$F$249,0),MATCH(M$7,'Number on ART'!$H$9:$AB$9,0)),
IF(AND(L46+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Forecast'!$B$8:$B$127,0),MATCH(M$7,'PLHIV Forecast'!$C$7:$W$7,0)),
INDEX('PLHIV Forecast'!$C$8:$W$127,MATCH($B46,'PLHIV Forecast'!$B$8:$B$127,0),MATCH(M$7,'PLHIV Forecast'!$C$7:$W$7,0))&lt;&gt;0),
INDEX('PLHIV Forecast'!$C$8:$W$127,MATCH($B46,'PLHIV Forecast'!$B$8:$B$127,0),MATCH(M$7,'PLHIV Forecast'!$C$7:$W$7,0)),
L46+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24700</v>
      </c>
      <c r="N46" s="84">
        <f>IF(IF(N$7&lt;=Baseline_Year,
INDEX('Number on ART'!$H$10:$AB$249,MATCH($B46&amp;"Adults",'Number on ART'!$F$10:$F$249,0),MATCH(N$7,'Number on ART'!$H$9:$AB$9,0)),
IF(AND(M46+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Forecast'!$B$8:$B$127,0),MATCH(N$7,'PLHIV Forecast'!$C$7:$W$7,0)),
INDEX('PLHIV Forecast'!$C$8:$W$127,MATCH($B46,'PLHIV Forecast'!$B$8:$B$127,0),MATCH(N$7,'PLHIV Forecast'!$C$7:$W$7,0))&lt;&gt;0),
INDEX('PLHIV Forecast'!$C$8:$W$127,MATCH($B46,'PLHIV Forecast'!$B$8:$B$127,0),MATCH(N$7,'PLHIV Forecast'!$C$7:$W$7,0)),
M46+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IF(N$7&lt;=Baseline_Year,
INDEX('Number on ART'!$H$10:$AB$249,MATCH($B46&amp;"Adults",'Number on ART'!$F$10:$F$249,0),MATCH(N$7,'Number on ART'!$H$9:$AB$9,0)),
IF(AND(M46+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Forecast'!$B$8:$B$127,0),MATCH(N$7,'PLHIV Forecast'!$C$7:$W$7,0)),
INDEX('PLHIV Forecast'!$C$8:$W$127,MATCH($B46,'PLHIV Forecast'!$B$8:$B$127,0),MATCH(N$7,'PLHIV Forecast'!$C$7:$W$7,0))&lt;&gt;0),
INDEX('PLHIV Forecast'!$C$8:$W$127,MATCH($B46,'PLHIV Forecast'!$B$8:$B$127,0),MATCH(N$7,'PLHIV Forecast'!$C$7:$W$7,0)),
M46+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26161</v>
      </c>
      <c r="O46" s="84">
        <f>IF(IF(O$7&lt;=Baseline_Year,
INDEX('Number on ART'!$H$10:$AB$249,MATCH($B46&amp;"Adults",'Number on ART'!$F$10:$F$249,0),MATCH(O$7,'Number on ART'!$H$9:$AB$9,0)),
IF(AND(N46+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Forecast'!$B$8:$B$127,0),MATCH(O$7,'PLHIV Forecast'!$C$7:$W$7,0)),
INDEX('PLHIV Forecast'!$C$8:$W$127,MATCH($B46,'PLHIV Forecast'!$B$8:$B$127,0),MATCH(O$7,'PLHIV Forecast'!$C$7:$W$7,0))&lt;&gt;0),
INDEX('PLHIV Forecast'!$C$8:$W$127,MATCH($B46,'PLHIV Forecast'!$B$8:$B$127,0),MATCH(O$7,'PLHIV Forecast'!$C$7:$W$7,0)),
N46+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IF(O$7&lt;=Baseline_Year,
INDEX('Number on ART'!$H$10:$AB$249,MATCH($B46&amp;"Adults",'Number on ART'!$F$10:$F$249,0),MATCH(O$7,'Number on ART'!$H$9:$AB$9,0)),
IF(AND(N46+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Forecast'!$B$8:$B$127,0),MATCH(O$7,'PLHIV Forecast'!$C$7:$W$7,0)),
INDEX('PLHIV Forecast'!$C$8:$W$127,MATCH($B46,'PLHIV Forecast'!$B$8:$B$127,0),MATCH(O$7,'PLHIV Forecast'!$C$7:$W$7,0))&lt;&gt;0),
INDEX('PLHIV Forecast'!$C$8:$W$127,MATCH($B46,'PLHIV Forecast'!$B$8:$B$127,0),MATCH(O$7,'PLHIV Forecast'!$C$7:$W$7,0)),
N46+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28760</v>
      </c>
      <c r="P46" s="84">
        <f>IF(IF(P$7&lt;=Baseline_Year,
INDEX('Number on ART'!$H$10:$AB$249,MATCH($B46&amp;"Adults",'Number on ART'!$F$10:$F$249,0),MATCH(P$7,'Number on ART'!$H$9:$AB$9,0)),
IF(AND(O46+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Forecast'!$B$8:$B$127,0),MATCH(P$7,'PLHIV Forecast'!$C$7:$W$7,0)),
INDEX('PLHIV Forecast'!$C$8:$W$127,MATCH($B46,'PLHIV Forecast'!$B$8:$B$127,0),MATCH(P$7,'PLHIV Forecast'!$C$7:$W$7,0))&lt;&gt;0),
INDEX('PLHIV Forecast'!$C$8:$W$127,MATCH($B46,'PLHIV Forecast'!$B$8:$B$127,0),MATCH(P$7,'PLHIV Forecast'!$C$7:$W$7,0)),
O46+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IF(P$7&lt;=Baseline_Year,
INDEX('Number on ART'!$H$10:$AB$249,MATCH($B46&amp;"Adults",'Number on ART'!$F$10:$F$249,0),MATCH(P$7,'Number on ART'!$H$9:$AB$9,0)),
IF(AND(O46+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Forecast'!$B$8:$B$127,0),MATCH(P$7,'PLHIV Forecast'!$C$7:$W$7,0)),
INDEX('PLHIV Forecast'!$C$8:$W$127,MATCH($B46,'PLHIV Forecast'!$B$8:$B$127,0),MATCH(P$7,'PLHIV Forecast'!$C$7:$W$7,0))&lt;&gt;0),
INDEX('PLHIV Forecast'!$C$8:$W$127,MATCH($B46,'PLHIV Forecast'!$B$8:$B$127,0),MATCH(P$7,'PLHIV Forecast'!$C$7:$W$7,0)),
O46+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31013.333333333332</v>
      </c>
      <c r="Q46" s="84">
        <f>IF(IF(Q$7&lt;=Baseline_Year,
INDEX('Number on ART'!$H$10:$AB$249,MATCH($B46&amp;"Adults",'Number on ART'!$F$10:$F$249,0),MATCH(Q$7,'Number on ART'!$H$9:$AB$9,0)),
IF(AND(P46+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Forecast'!$B$8:$B$127,0),MATCH(Q$7,'PLHIV Forecast'!$C$7:$W$7,0)),
INDEX('PLHIV Forecast'!$C$8:$W$127,MATCH($B46,'PLHIV Forecast'!$B$8:$B$127,0),MATCH(Q$7,'PLHIV Forecast'!$C$7:$W$7,0))&lt;&gt;0),
INDEX('PLHIV Forecast'!$C$8:$W$127,MATCH($B46,'PLHIV Forecast'!$B$8:$B$127,0),MATCH(Q$7,'PLHIV Forecast'!$C$7:$W$7,0)),
P46+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IF(Q$7&lt;=Baseline_Year,
INDEX('Number on ART'!$H$10:$AB$249,MATCH($B46&amp;"Adults",'Number on ART'!$F$10:$F$249,0),MATCH(Q$7,'Number on ART'!$H$9:$AB$9,0)),
IF(AND(P46+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Forecast'!$B$8:$B$127,0),MATCH(Q$7,'PLHIV Forecast'!$C$7:$W$7,0)),
INDEX('PLHIV Forecast'!$C$8:$W$127,MATCH($B46,'PLHIV Forecast'!$B$8:$B$127,0),MATCH(Q$7,'PLHIV Forecast'!$C$7:$W$7,0))&lt;&gt;0),
INDEX('PLHIV Forecast'!$C$8:$W$127,MATCH($B46,'PLHIV Forecast'!$B$8:$B$127,0),MATCH(Q$7,'PLHIV Forecast'!$C$7:$W$7,0)),
P46+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33266.666666666664</v>
      </c>
      <c r="R46" s="84">
        <f>IF(IF(R$7&lt;=Baseline_Year,
INDEX('Number on ART'!$H$10:$AB$249,MATCH($B46&amp;"Adults",'Number on ART'!$F$10:$F$249,0),MATCH(R$7,'Number on ART'!$H$9:$AB$9,0)),
IF(AND(Q46+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Forecast'!$B$8:$B$127,0),MATCH(R$7,'PLHIV Forecast'!$C$7:$W$7,0)),
INDEX('PLHIV Forecast'!$C$8:$W$127,MATCH($B46,'PLHIV Forecast'!$B$8:$B$127,0),MATCH(R$7,'PLHIV Forecast'!$C$7:$W$7,0))&lt;&gt;0),
INDEX('PLHIV Forecast'!$C$8:$W$127,MATCH($B46,'PLHIV Forecast'!$B$8:$B$127,0),MATCH(R$7,'PLHIV Forecast'!$C$7:$W$7,0)),
Q46+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IF(R$7&lt;=Baseline_Year,
INDEX('Number on ART'!$H$10:$AB$249,MATCH($B46&amp;"Adults",'Number on ART'!$F$10:$F$249,0),MATCH(R$7,'Number on ART'!$H$9:$AB$9,0)),
IF(AND(Q46+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Forecast'!$B$8:$B$127,0),MATCH(R$7,'PLHIV Forecast'!$C$7:$W$7,0)),
INDEX('PLHIV Forecast'!$C$8:$W$127,MATCH($B46,'PLHIV Forecast'!$B$8:$B$127,0),MATCH(R$7,'PLHIV Forecast'!$C$7:$W$7,0))&lt;&gt;0),
INDEX('PLHIV Forecast'!$C$8:$W$127,MATCH($B46,'PLHIV Forecast'!$B$8:$B$127,0),MATCH(R$7,'PLHIV Forecast'!$C$7:$W$7,0)),
Q46+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35520</v>
      </c>
      <c r="S46" s="84">
        <f>IF(IF(S$7&lt;=Baseline_Year,
INDEX('Number on ART'!$H$10:$AB$249,MATCH($B46&amp;"Adults",'Number on ART'!$F$10:$F$249,0),MATCH(S$7,'Number on ART'!$H$9:$AB$9,0)),
IF(AND(R46+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Forecast'!$B$8:$B$127,0),MATCH(S$7,'PLHIV Forecast'!$C$7:$W$7,0)),
INDEX('PLHIV Forecast'!$C$8:$W$127,MATCH($B46,'PLHIV Forecast'!$B$8:$B$127,0),MATCH(S$7,'PLHIV Forecast'!$C$7:$W$7,0))&lt;&gt;0),
INDEX('PLHIV Forecast'!$C$8:$W$127,MATCH($B46,'PLHIV Forecast'!$B$8:$B$127,0),MATCH(S$7,'PLHIV Forecast'!$C$7:$W$7,0)),
R46+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IF(S$7&lt;=Baseline_Year,
INDEX('Number on ART'!$H$10:$AB$249,MATCH($B46&amp;"Adults",'Number on ART'!$F$10:$F$249,0),MATCH(S$7,'Number on ART'!$H$9:$AB$9,0)),
IF(AND(R46+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Forecast'!$B$8:$B$127,0),MATCH(S$7,'PLHIV Forecast'!$C$7:$W$7,0)),
INDEX('PLHIV Forecast'!$C$8:$W$127,MATCH($B46,'PLHIV Forecast'!$B$8:$B$127,0),MATCH(S$7,'PLHIV Forecast'!$C$7:$W$7,0))&lt;&gt;0),
INDEX('PLHIV Forecast'!$C$8:$W$127,MATCH($B46,'PLHIV Forecast'!$B$8:$B$127,0),MATCH(S$7,'PLHIV Forecast'!$C$7:$W$7,0)),
R46+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37773.333333333336</v>
      </c>
      <c r="T46" s="84">
        <f>IF(IF(T$7&lt;=Baseline_Year,
INDEX('Number on ART'!$H$10:$AB$249,MATCH($B46&amp;"Adults",'Number on ART'!$F$10:$F$249,0),MATCH(T$7,'Number on ART'!$H$9:$AB$9,0)),
IF(AND(S46+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Forecast'!$B$8:$B$127,0),MATCH(T$7,'PLHIV Forecast'!$C$7:$W$7,0)),
INDEX('PLHIV Forecast'!$C$8:$W$127,MATCH($B46,'PLHIV Forecast'!$B$8:$B$127,0),MATCH(T$7,'PLHIV Forecast'!$C$7:$W$7,0))&lt;&gt;0),
INDEX('PLHIV Forecast'!$C$8:$W$127,MATCH($B46,'PLHIV Forecast'!$B$8:$B$127,0),MATCH(T$7,'PLHIV Forecast'!$C$7:$W$7,0)),
S46+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IF(T$7&lt;=Baseline_Year,
INDEX('Number on ART'!$H$10:$AB$249,MATCH($B46&amp;"Adults",'Number on ART'!$F$10:$F$249,0),MATCH(T$7,'Number on ART'!$H$9:$AB$9,0)),
IF(AND(S46+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Forecast'!$B$8:$B$127,0),MATCH(T$7,'PLHIV Forecast'!$C$7:$W$7,0)),
INDEX('PLHIV Forecast'!$C$8:$W$127,MATCH($B46,'PLHIV Forecast'!$B$8:$B$127,0),MATCH(T$7,'PLHIV Forecast'!$C$7:$W$7,0))&lt;&gt;0),
INDEX('PLHIV Forecast'!$C$8:$W$127,MATCH($B46,'PLHIV Forecast'!$B$8:$B$127,0),MATCH(T$7,'PLHIV Forecast'!$C$7:$W$7,0)),
S46+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40026.666666666672</v>
      </c>
      <c r="U46" s="84">
        <f>IF(IF(U$7&lt;=Baseline_Year,
INDEX('Number on ART'!$H$10:$AB$249,MATCH($B46&amp;"Adults",'Number on ART'!$F$10:$F$249,0),MATCH(U$7,'Number on ART'!$H$9:$AB$9,0)),
IF(AND(T46+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Forecast'!$B$8:$B$127,0),MATCH(U$7,'PLHIV Forecast'!$C$7:$W$7,0)),
INDEX('PLHIV Forecast'!$C$8:$W$127,MATCH($B46,'PLHIV Forecast'!$B$8:$B$127,0),MATCH(U$7,'PLHIV Forecast'!$C$7:$W$7,0))&lt;&gt;0),
INDEX('PLHIV Forecast'!$C$8:$W$127,MATCH($B46,'PLHIV Forecast'!$B$8:$B$127,0),MATCH(U$7,'PLHIV Forecast'!$C$7:$W$7,0)),
T46+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IF(U$7&lt;=Baseline_Year,
INDEX('Number on ART'!$H$10:$AB$249,MATCH($B46&amp;"Adults",'Number on ART'!$F$10:$F$249,0),MATCH(U$7,'Number on ART'!$H$9:$AB$9,0)),
IF(AND(T46+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Forecast'!$B$8:$B$127,0),MATCH(U$7,'PLHIV Forecast'!$C$7:$W$7,0)),
INDEX('PLHIV Forecast'!$C$8:$W$127,MATCH($B46,'PLHIV Forecast'!$B$8:$B$127,0),MATCH(U$7,'PLHIV Forecast'!$C$7:$W$7,0))&lt;&gt;0),
INDEX('PLHIV Forecast'!$C$8:$W$127,MATCH($B46,'PLHIV Forecast'!$B$8:$B$127,0),MATCH(U$7,'PLHIV Forecast'!$C$7:$W$7,0)),
T46+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42280.000000000007</v>
      </c>
      <c r="V46" s="84">
        <f>IF(IF(V$7&lt;=Baseline_Year,
INDEX('Number on ART'!$H$10:$AB$249,MATCH($B46&amp;"Adults",'Number on ART'!$F$10:$F$249,0),MATCH(V$7,'Number on ART'!$H$9:$AB$9,0)),
IF(AND(U46+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Forecast'!$B$8:$B$127,0),MATCH(V$7,'PLHIV Forecast'!$C$7:$W$7,0)),
INDEX('PLHIV Forecast'!$C$8:$W$127,MATCH($B46,'PLHIV Forecast'!$B$8:$B$127,0),MATCH(V$7,'PLHIV Forecast'!$C$7:$W$7,0))&lt;&gt;0),
INDEX('PLHIV Forecast'!$C$8:$W$127,MATCH($B46,'PLHIV Forecast'!$B$8:$B$127,0),MATCH(V$7,'PLHIV Forecast'!$C$7:$W$7,0)),
U46+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IF(V$7&lt;=Baseline_Year,
INDEX('Number on ART'!$H$10:$AB$249,MATCH($B46&amp;"Adults",'Number on ART'!$F$10:$F$249,0),MATCH(V$7,'Number on ART'!$H$9:$AB$9,0)),
IF(AND(U46+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Forecast'!$B$8:$B$127,0),MATCH(V$7,'PLHIV Forecast'!$C$7:$W$7,0)),
INDEX('PLHIV Forecast'!$C$8:$W$127,MATCH($B46,'PLHIV Forecast'!$B$8:$B$127,0),MATCH(V$7,'PLHIV Forecast'!$C$7:$W$7,0))&lt;&gt;0),
INDEX('PLHIV Forecast'!$C$8:$W$127,MATCH($B46,'PLHIV Forecast'!$B$8:$B$127,0),MATCH(V$7,'PLHIV Forecast'!$C$7:$W$7,0)),
U46+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44533.333333333343</v>
      </c>
      <c r="W46" s="84">
        <f>IF(IF(W$7&lt;=Baseline_Year,
INDEX('Number on ART'!$H$10:$AB$249,MATCH($B46&amp;"Adults",'Number on ART'!$F$10:$F$249,0),MATCH(W$7,'Number on ART'!$H$9:$AB$9,0)),
IF(AND(V46+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Forecast'!$B$8:$B$127,0),MATCH(W$7,'PLHIV Forecast'!$C$7:$W$7,0)),
INDEX('PLHIV Forecast'!$C$8:$W$127,MATCH($B46,'PLHIV Forecast'!$B$8:$B$127,0),MATCH(W$7,'PLHIV Forecast'!$C$7:$W$7,0))&lt;&gt;0),
INDEX('PLHIV Forecast'!$C$8:$W$127,MATCH($B46,'PLHIV Forecast'!$B$8:$B$127,0),MATCH(W$7,'PLHIV Forecast'!$C$7:$W$7,0)),
V46+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)))&lt;0,
0,
IF(W$7&lt;=Baseline_Year,
INDEX('Number on ART'!$H$10:$AB$249,MATCH($B46&amp;"Adults",'Number on ART'!$F$10:$F$249,0),MATCH(W$7,'Number on ART'!$H$9:$AB$9,0)),
IF(AND(V46+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)&gt;INDEX('PLHIV Forecast'!$C$8:$W$127,MATCH($B46,'PLHIV Forecast'!$B$8:$B$127,0),MATCH(W$7,'PLHIV Forecast'!$C$7:$W$7,0)),
INDEX('PLHIV Forecast'!$C$8:$W$127,MATCH($B46,'PLHIV Forecast'!$B$8:$B$127,0),MATCH(W$7,'PLHIV Forecast'!$C$7:$W$7,0))&lt;&gt;0),
INDEX('PLHIV Forecast'!$C$8:$W$127,MATCH($B46,'PLHIV Forecast'!$B$8:$B$127,0),MATCH(W$7,'PLHIV Forecast'!$C$7:$W$7,0)),
V46+
AVERAGE((INDEX($C$8:$W$127,MATCH($B46,$B$8:$B$127),MATCH(Baseline_Year,$C$7:$W$7,))-INDEX($C$8:$W$127,MATCH($B46,$B$8:$B$127),MATCH(Baseline_Year-1,$C$7:$W$7,))),
(INDEX($C$8:$W$127,MATCH($B46,$B$8:$B$127),MATCH(Baseline_Year-1,$C$7:$W$7,))-INDEX($C$8:$W$127,MATCH($B46,$B$8:$B$127),MATCH(Baseline_Year-2,$C$7:$W$7,))),
(INDEX($C$8:$W$127,MATCH($B46,$B$8:$B$127),MATCH(Baseline_Year-2,$C$7:$W$7,))-INDEX($C$8:$W$127,MATCH($B46,$B$8:$B$127),MATCH(Baseline_Year-3,$C$7:$W$7,)))
))))</f>
        <v>46786.666666666679</v>
      </c>
      <c r="X46" s="9" t="str">
        <f>IF(SUM(C46:W46)&lt;&gt;0,
IF(P46='PLHIV Forecast'!P46,"# adults on ART capped by total PLHIV starting 2023",
IF(Q46='PLHIV Forecast'!Q46,"# adults on ART capped by total PLHIV starting 2024",
IF(R46='PLHIV Forecast'!R46,"# adults on ART capped by total PLHIV starting 2025",
IF(S46='PLHIV Forecast'!S46,"# adults on ART capped by total PLHIV starting 2026",
IF(T46='PLHIV Forecast'!T46,"# adults on ART capped by total PLHIV starting 2027",
IF(U46='PLHIV Forecast'!U46,"# adults on ART capped by total PLHIV starting 2028",
IF(V46='PLHIV Forecast'!V46,"# adults on ART capped by total PLHIV starting 2029",
IF(W46='PLHIV Forecast'!W46,"# adults on ART capped by total PLHIV starting 2030",
"")))))))),"")</f>
        <v/>
      </c>
      <c r="Z46" s="8"/>
      <c r="AB46" s="8"/>
    </row>
    <row r="47" spans="2:28" x14ac:dyDescent="0.35">
      <c r="B47" s="18" t="str">
        <f>Countries!B43</f>
        <v>Eritrea</v>
      </c>
      <c r="C47" s="47">
        <f>IF(C$7&lt;='Algorithms &amp; Assumptions'!$C$3,INDEX('Number on ART'!$H$10:$AB$249,MATCH($B47&amp;"Adults",'Number on ART'!$F$10:$F$249,0),MATCH(C$7,'Number on ART'!$H$9:$AB$9,0)),"Error")</f>
        <v>4467</v>
      </c>
      <c r="D47" s="47">
        <f>IF(D$7&lt;='Algorithms &amp; Assumptions'!$C$3,INDEX('Number on ART'!$H$10:$AB$249,MATCH($B47&amp;"Adults",'Number on ART'!$F$10:$F$249,0),MATCH(D$7,'Number on ART'!$H$9:$AB$9,0)),"Error")</f>
        <v>5270</v>
      </c>
      <c r="E47" s="47">
        <f>IF(E$7&lt;='Algorithms &amp; Assumptions'!$C$3,INDEX('Number on ART'!$H$10:$AB$249,MATCH($B47&amp;"Adults",'Number on ART'!$F$10:$F$249,0),MATCH(E$7,'Number on ART'!$H$9:$AB$9,0)),"Error")</f>
        <v>6019</v>
      </c>
      <c r="F47" s="47">
        <f>IF(F$7&lt;='Algorithms &amp; Assumptions'!$C$3,INDEX('Number on ART'!$H$10:$AB$249,MATCH($B47&amp;"Adults",'Number on ART'!$F$10:$F$249,0),MATCH(F$7,'Number on ART'!$H$9:$AB$9,0)),"Error")</f>
        <v>6708</v>
      </c>
      <c r="G47" s="84">
        <f>IF(IF(G$7&lt;=Baseline_Year,
INDEX('Number on ART'!$H$10:$AB$249,MATCH($B47&amp;"Adults",'Number on ART'!$F$10:$F$249,0),MATCH(G$7,'Number on ART'!$H$9:$AB$9,0)),
IF(AND(F47+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Forecast'!$B$8:$B$127,0),MATCH(G$7,'PLHIV Forecast'!$C$7:$W$7,0)),
INDEX('PLHIV Forecast'!$C$8:$W$127,MATCH($B47,'PLHIV Forecast'!$B$8:$B$127,0),MATCH(G$7,'PLHIV Forecast'!$C$7:$W$7,0))&lt;&gt;0),
INDEX('PLHIV Forecast'!$C$8:$W$127,MATCH($B47,'PLHIV Forecast'!$B$8:$B$127,0),MATCH(G$7,'PLHIV Forecast'!$C$7:$W$7,0)),
F47+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IF(G$7&lt;=Baseline_Year,
INDEX('Number on ART'!$H$10:$AB$249,MATCH($B47&amp;"Adults",'Number on ART'!$F$10:$F$249,0),MATCH(G$7,'Number on ART'!$H$9:$AB$9,0)),
IF(AND(F47+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Forecast'!$B$8:$B$127,0),MATCH(G$7,'PLHIV Forecast'!$C$7:$W$7,0)),
INDEX('PLHIV Forecast'!$C$8:$W$127,MATCH($B47,'PLHIV Forecast'!$B$8:$B$127,0),MATCH(G$7,'PLHIV Forecast'!$C$7:$W$7,0))&lt;&gt;0),
INDEX('PLHIV Forecast'!$C$8:$W$127,MATCH($B47,'PLHIV Forecast'!$B$8:$B$127,0),MATCH(G$7,'PLHIV Forecast'!$C$7:$W$7,0)),
F47+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7448</v>
      </c>
      <c r="H47" s="84">
        <f>IF(IF(H$7&lt;=Baseline_Year,
INDEX('Number on ART'!$H$10:$AB$249,MATCH($B47&amp;"Adults",'Number on ART'!$F$10:$F$249,0),MATCH(H$7,'Number on ART'!$H$9:$AB$9,0)),
IF(AND(G47+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Forecast'!$B$8:$B$127,0),MATCH(H$7,'PLHIV Forecast'!$C$7:$W$7,0)),
INDEX('PLHIV Forecast'!$C$8:$W$127,MATCH($B47,'PLHIV Forecast'!$B$8:$B$127,0),MATCH(H$7,'PLHIV Forecast'!$C$7:$W$7,0))&lt;&gt;0),
INDEX('PLHIV Forecast'!$C$8:$W$127,MATCH($B47,'PLHIV Forecast'!$B$8:$B$127,0),MATCH(H$7,'PLHIV Forecast'!$C$7:$W$7,0)),
G47+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IF(H$7&lt;=Baseline_Year,
INDEX('Number on ART'!$H$10:$AB$249,MATCH($B47&amp;"Adults",'Number on ART'!$F$10:$F$249,0),MATCH(H$7,'Number on ART'!$H$9:$AB$9,0)),
IF(AND(G47+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Forecast'!$B$8:$B$127,0),MATCH(H$7,'PLHIV Forecast'!$C$7:$W$7,0)),
INDEX('PLHIV Forecast'!$C$8:$W$127,MATCH($B47,'PLHIV Forecast'!$B$8:$B$127,0),MATCH(H$7,'PLHIV Forecast'!$C$7:$W$7,0))&lt;&gt;0),
INDEX('PLHIV Forecast'!$C$8:$W$127,MATCH($B47,'PLHIV Forecast'!$B$8:$B$127,0),MATCH(H$7,'PLHIV Forecast'!$C$7:$W$7,0)),
G47+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7987</v>
      </c>
      <c r="I47" s="84">
        <f>IF(IF(I$7&lt;=Baseline_Year,
INDEX('Number on ART'!$H$10:$AB$249,MATCH($B47&amp;"Adults",'Number on ART'!$F$10:$F$249,0),MATCH(I$7,'Number on ART'!$H$9:$AB$9,0)),
IF(AND(H47+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Forecast'!$B$8:$B$127,0),MATCH(I$7,'PLHIV Forecast'!$C$7:$W$7,0)),
INDEX('PLHIV Forecast'!$C$8:$W$127,MATCH($B47,'PLHIV Forecast'!$B$8:$B$127,0),MATCH(I$7,'PLHIV Forecast'!$C$7:$W$7,0))&lt;&gt;0),
INDEX('PLHIV Forecast'!$C$8:$W$127,MATCH($B47,'PLHIV Forecast'!$B$8:$B$127,0),MATCH(I$7,'PLHIV Forecast'!$C$7:$W$7,0)),
H47+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IF(I$7&lt;=Baseline_Year,
INDEX('Number on ART'!$H$10:$AB$249,MATCH($B47&amp;"Adults",'Number on ART'!$F$10:$F$249,0),MATCH(I$7,'Number on ART'!$H$9:$AB$9,0)),
IF(AND(H47+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Forecast'!$B$8:$B$127,0),MATCH(I$7,'PLHIV Forecast'!$C$7:$W$7,0)),
INDEX('PLHIV Forecast'!$C$8:$W$127,MATCH($B47,'PLHIV Forecast'!$B$8:$B$127,0),MATCH(I$7,'PLHIV Forecast'!$C$7:$W$7,0))&lt;&gt;0),
INDEX('PLHIV Forecast'!$C$8:$W$127,MATCH($B47,'PLHIV Forecast'!$B$8:$B$127,0),MATCH(I$7,'PLHIV Forecast'!$C$7:$W$7,0)),
H47+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8194</v>
      </c>
      <c r="J47" s="84">
        <f>IF(IF(J$7&lt;=Baseline_Year,
INDEX('Number on ART'!$H$10:$AB$249,MATCH($B47&amp;"Adults",'Number on ART'!$F$10:$F$249,0),MATCH(J$7,'Number on ART'!$H$9:$AB$9,0)),
IF(AND(I47+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Forecast'!$B$8:$B$127,0),MATCH(J$7,'PLHIV Forecast'!$C$7:$W$7,0)),
INDEX('PLHIV Forecast'!$C$8:$W$127,MATCH($B47,'PLHIV Forecast'!$B$8:$B$127,0),MATCH(J$7,'PLHIV Forecast'!$C$7:$W$7,0))&lt;&gt;0),
INDEX('PLHIV Forecast'!$C$8:$W$127,MATCH($B47,'PLHIV Forecast'!$B$8:$B$127,0),MATCH(J$7,'PLHIV Forecast'!$C$7:$W$7,0)),
I47+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IF(J$7&lt;=Baseline_Year,
INDEX('Number on ART'!$H$10:$AB$249,MATCH($B47&amp;"Adults",'Number on ART'!$F$10:$F$249,0),MATCH(J$7,'Number on ART'!$H$9:$AB$9,0)),
IF(AND(I47+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Forecast'!$B$8:$B$127,0),MATCH(J$7,'PLHIV Forecast'!$C$7:$W$7,0)),
INDEX('PLHIV Forecast'!$C$8:$W$127,MATCH($B47,'PLHIV Forecast'!$B$8:$B$127,0),MATCH(J$7,'PLHIV Forecast'!$C$7:$W$7,0))&lt;&gt;0),
INDEX('PLHIV Forecast'!$C$8:$W$127,MATCH($B47,'PLHIV Forecast'!$B$8:$B$127,0),MATCH(J$7,'PLHIV Forecast'!$C$7:$W$7,0)),
I47+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8348</v>
      </c>
      <c r="K47" s="84">
        <f>IF(IF(K$7&lt;=Baseline_Year,
INDEX('Number on ART'!$H$10:$AB$249,MATCH($B47&amp;"Adults",'Number on ART'!$F$10:$F$249,0),MATCH(K$7,'Number on ART'!$H$9:$AB$9,0)),
IF(AND(J47+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Forecast'!$B$8:$B$127,0),MATCH(K$7,'PLHIV Forecast'!$C$7:$W$7,0)),
INDEX('PLHIV Forecast'!$C$8:$W$127,MATCH($B47,'PLHIV Forecast'!$B$8:$B$127,0),MATCH(K$7,'PLHIV Forecast'!$C$7:$W$7,0))&lt;&gt;0),
INDEX('PLHIV Forecast'!$C$8:$W$127,MATCH($B47,'PLHIV Forecast'!$B$8:$B$127,0),MATCH(K$7,'PLHIV Forecast'!$C$7:$W$7,0)),
J47+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IF(K$7&lt;=Baseline_Year,
INDEX('Number on ART'!$H$10:$AB$249,MATCH($B47&amp;"Adults",'Number on ART'!$F$10:$F$249,0),MATCH(K$7,'Number on ART'!$H$9:$AB$9,0)),
IF(AND(J47+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Forecast'!$B$8:$B$127,0),MATCH(K$7,'PLHIV Forecast'!$C$7:$W$7,0)),
INDEX('PLHIV Forecast'!$C$8:$W$127,MATCH($B47,'PLHIV Forecast'!$B$8:$B$127,0),MATCH(K$7,'PLHIV Forecast'!$C$7:$W$7,0))&lt;&gt;0),
INDEX('PLHIV Forecast'!$C$8:$W$127,MATCH($B47,'PLHIV Forecast'!$B$8:$B$127,0),MATCH(K$7,'PLHIV Forecast'!$C$7:$W$7,0)),
J47+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8411</v>
      </c>
      <c r="L47" s="84">
        <f>IF(IF(L$7&lt;=Baseline_Year,
INDEX('Number on ART'!$H$10:$AB$249,MATCH($B47&amp;"Adults",'Number on ART'!$F$10:$F$249,0),MATCH(L$7,'Number on ART'!$H$9:$AB$9,0)),
IF(AND(K47+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Forecast'!$B$8:$B$127,0),MATCH(L$7,'PLHIV Forecast'!$C$7:$W$7,0)),
INDEX('PLHIV Forecast'!$C$8:$W$127,MATCH($B47,'PLHIV Forecast'!$B$8:$B$127,0),MATCH(L$7,'PLHIV Forecast'!$C$7:$W$7,0))&lt;&gt;0),
INDEX('PLHIV Forecast'!$C$8:$W$127,MATCH($B47,'PLHIV Forecast'!$B$8:$B$127,0),MATCH(L$7,'PLHIV Forecast'!$C$7:$W$7,0)),
K47+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IF(L$7&lt;=Baseline_Year,
INDEX('Number on ART'!$H$10:$AB$249,MATCH($B47&amp;"Adults",'Number on ART'!$F$10:$F$249,0),MATCH(L$7,'Number on ART'!$H$9:$AB$9,0)),
IF(AND(K47+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Forecast'!$B$8:$B$127,0),MATCH(L$7,'PLHIV Forecast'!$C$7:$W$7,0)),
INDEX('PLHIV Forecast'!$C$8:$W$127,MATCH($B47,'PLHIV Forecast'!$B$8:$B$127,0),MATCH(L$7,'PLHIV Forecast'!$C$7:$W$7,0))&lt;&gt;0),
INDEX('PLHIV Forecast'!$C$8:$W$127,MATCH($B47,'PLHIV Forecast'!$B$8:$B$127,0),MATCH(L$7,'PLHIV Forecast'!$C$7:$W$7,0)),
K47+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8393</v>
      </c>
      <c r="M47" s="84">
        <f>IF(IF(M$7&lt;=Baseline_Year,
INDEX('Number on ART'!$H$10:$AB$249,MATCH($B47&amp;"Adults",'Number on ART'!$F$10:$F$249,0),MATCH(M$7,'Number on ART'!$H$9:$AB$9,0)),
IF(AND(L47+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Forecast'!$B$8:$B$127,0),MATCH(M$7,'PLHIV Forecast'!$C$7:$W$7,0)),
INDEX('PLHIV Forecast'!$C$8:$W$127,MATCH($B47,'PLHIV Forecast'!$B$8:$B$127,0),MATCH(M$7,'PLHIV Forecast'!$C$7:$W$7,0))&lt;&gt;0),
INDEX('PLHIV Forecast'!$C$8:$W$127,MATCH($B47,'PLHIV Forecast'!$B$8:$B$127,0),MATCH(M$7,'PLHIV Forecast'!$C$7:$W$7,0)),
L47+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IF(M$7&lt;=Baseline_Year,
INDEX('Number on ART'!$H$10:$AB$249,MATCH($B47&amp;"Adults",'Number on ART'!$F$10:$F$249,0),MATCH(M$7,'Number on ART'!$H$9:$AB$9,0)),
IF(AND(L47+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Forecast'!$B$8:$B$127,0),MATCH(M$7,'PLHIV Forecast'!$C$7:$W$7,0)),
INDEX('PLHIV Forecast'!$C$8:$W$127,MATCH($B47,'PLHIV Forecast'!$B$8:$B$127,0),MATCH(M$7,'PLHIV Forecast'!$C$7:$W$7,0))&lt;&gt;0),
INDEX('PLHIV Forecast'!$C$8:$W$127,MATCH($B47,'PLHIV Forecast'!$B$8:$B$127,0),MATCH(M$7,'PLHIV Forecast'!$C$7:$W$7,0)),
L47+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8762</v>
      </c>
      <c r="N47" s="84">
        <f>IF(IF(N$7&lt;=Baseline_Year,
INDEX('Number on ART'!$H$10:$AB$249,MATCH($B47&amp;"Adults",'Number on ART'!$F$10:$F$249,0),MATCH(N$7,'Number on ART'!$H$9:$AB$9,0)),
IF(AND(M47+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Forecast'!$B$8:$B$127,0),MATCH(N$7,'PLHIV Forecast'!$C$7:$W$7,0)),
INDEX('PLHIV Forecast'!$C$8:$W$127,MATCH($B47,'PLHIV Forecast'!$B$8:$B$127,0),MATCH(N$7,'PLHIV Forecast'!$C$7:$W$7,0))&lt;&gt;0),
INDEX('PLHIV Forecast'!$C$8:$W$127,MATCH($B47,'PLHIV Forecast'!$B$8:$B$127,0),MATCH(N$7,'PLHIV Forecast'!$C$7:$W$7,0)),
M47+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IF(N$7&lt;=Baseline_Year,
INDEX('Number on ART'!$H$10:$AB$249,MATCH($B47&amp;"Adults",'Number on ART'!$F$10:$F$249,0),MATCH(N$7,'Number on ART'!$H$9:$AB$9,0)),
IF(AND(M47+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Forecast'!$B$8:$B$127,0),MATCH(N$7,'PLHIV Forecast'!$C$7:$W$7,0)),
INDEX('PLHIV Forecast'!$C$8:$W$127,MATCH($B47,'PLHIV Forecast'!$B$8:$B$127,0),MATCH(N$7,'PLHIV Forecast'!$C$7:$W$7,0))&lt;&gt;0),
INDEX('PLHIV Forecast'!$C$8:$W$127,MATCH($B47,'PLHIV Forecast'!$B$8:$B$127,0),MATCH(N$7,'PLHIV Forecast'!$C$7:$W$7,0)),
M47+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8505</v>
      </c>
      <c r="O47" s="84">
        <f>IF(IF(O$7&lt;=Baseline_Year,
INDEX('Number on ART'!$H$10:$AB$249,MATCH($B47&amp;"Adults",'Number on ART'!$F$10:$F$249,0),MATCH(O$7,'Number on ART'!$H$9:$AB$9,0)),
IF(AND(N47+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Forecast'!$B$8:$B$127,0),MATCH(O$7,'PLHIV Forecast'!$C$7:$W$7,0)),
INDEX('PLHIV Forecast'!$C$8:$W$127,MATCH($B47,'PLHIV Forecast'!$B$8:$B$127,0),MATCH(O$7,'PLHIV Forecast'!$C$7:$W$7,0))&lt;&gt;0),
INDEX('PLHIV Forecast'!$C$8:$W$127,MATCH($B47,'PLHIV Forecast'!$B$8:$B$127,0),MATCH(O$7,'PLHIV Forecast'!$C$7:$W$7,0)),
N47+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IF(O$7&lt;=Baseline_Year,
INDEX('Number on ART'!$H$10:$AB$249,MATCH($B47&amp;"Adults",'Number on ART'!$F$10:$F$249,0),MATCH(O$7,'Number on ART'!$H$9:$AB$9,0)),
IF(AND(N47+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Forecast'!$B$8:$B$127,0),MATCH(O$7,'PLHIV Forecast'!$C$7:$W$7,0)),
INDEX('PLHIV Forecast'!$C$8:$W$127,MATCH($B47,'PLHIV Forecast'!$B$8:$B$127,0),MATCH(O$7,'PLHIV Forecast'!$C$7:$W$7,0))&lt;&gt;0),
INDEX('PLHIV Forecast'!$C$8:$W$127,MATCH($B47,'PLHIV Forecast'!$B$8:$B$127,0),MATCH(O$7,'PLHIV Forecast'!$C$7:$W$7,0)),
N47+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8652</v>
      </c>
      <c r="P47" s="84">
        <f>IF(IF(P$7&lt;=Baseline_Year,
INDEX('Number on ART'!$H$10:$AB$249,MATCH($B47&amp;"Adults",'Number on ART'!$F$10:$F$249,0),MATCH(P$7,'Number on ART'!$H$9:$AB$9,0)),
IF(AND(O47+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Forecast'!$B$8:$B$127,0),MATCH(P$7,'PLHIV Forecast'!$C$7:$W$7,0)),
INDEX('PLHIV Forecast'!$C$8:$W$127,MATCH($B47,'PLHIV Forecast'!$B$8:$B$127,0),MATCH(P$7,'PLHIV Forecast'!$C$7:$W$7,0))&lt;&gt;0),
INDEX('PLHIV Forecast'!$C$8:$W$127,MATCH($B47,'PLHIV Forecast'!$B$8:$B$127,0),MATCH(P$7,'PLHIV Forecast'!$C$7:$W$7,0)),
O47+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IF(P$7&lt;=Baseline_Year,
INDEX('Number on ART'!$H$10:$AB$249,MATCH($B47&amp;"Adults",'Number on ART'!$F$10:$F$249,0),MATCH(P$7,'Number on ART'!$H$9:$AB$9,0)),
IF(AND(O47+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Forecast'!$B$8:$B$127,0),MATCH(P$7,'PLHIV Forecast'!$C$7:$W$7,0)),
INDEX('PLHIV Forecast'!$C$8:$W$127,MATCH($B47,'PLHIV Forecast'!$B$8:$B$127,0),MATCH(P$7,'PLHIV Forecast'!$C$7:$W$7,0))&lt;&gt;0),
INDEX('PLHIV Forecast'!$C$8:$W$127,MATCH($B47,'PLHIV Forecast'!$B$8:$B$127,0),MATCH(P$7,'PLHIV Forecast'!$C$7:$W$7,0)),
O47+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8738.3333333333339</v>
      </c>
      <c r="Q47" s="84">
        <f>IF(IF(Q$7&lt;=Baseline_Year,
INDEX('Number on ART'!$H$10:$AB$249,MATCH($B47&amp;"Adults",'Number on ART'!$F$10:$F$249,0),MATCH(Q$7,'Number on ART'!$H$9:$AB$9,0)),
IF(AND(P47+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Forecast'!$B$8:$B$127,0),MATCH(Q$7,'PLHIV Forecast'!$C$7:$W$7,0)),
INDEX('PLHIV Forecast'!$C$8:$W$127,MATCH($B47,'PLHIV Forecast'!$B$8:$B$127,0),MATCH(Q$7,'PLHIV Forecast'!$C$7:$W$7,0))&lt;&gt;0),
INDEX('PLHIV Forecast'!$C$8:$W$127,MATCH($B47,'PLHIV Forecast'!$B$8:$B$127,0),MATCH(Q$7,'PLHIV Forecast'!$C$7:$W$7,0)),
P47+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IF(Q$7&lt;=Baseline_Year,
INDEX('Number on ART'!$H$10:$AB$249,MATCH($B47&amp;"Adults",'Number on ART'!$F$10:$F$249,0),MATCH(Q$7,'Number on ART'!$H$9:$AB$9,0)),
IF(AND(P47+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Forecast'!$B$8:$B$127,0),MATCH(Q$7,'PLHIV Forecast'!$C$7:$W$7,0)),
INDEX('PLHIV Forecast'!$C$8:$W$127,MATCH($B47,'PLHIV Forecast'!$B$8:$B$127,0),MATCH(Q$7,'PLHIV Forecast'!$C$7:$W$7,0))&lt;&gt;0),
INDEX('PLHIV Forecast'!$C$8:$W$127,MATCH($B47,'PLHIV Forecast'!$B$8:$B$127,0),MATCH(Q$7,'PLHIV Forecast'!$C$7:$W$7,0)),
P47+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8824.6666666666679</v>
      </c>
      <c r="R47" s="84">
        <f>IF(IF(R$7&lt;=Baseline_Year,
INDEX('Number on ART'!$H$10:$AB$249,MATCH($B47&amp;"Adults",'Number on ART'!$F$10:$F$249,0),MATCH(R$7,'Number on ART'!$H$9:$AB$9,0)),
IF(AND(Q47+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Forecast'!$B$8:$B$127,0),MATCH(R$7,'PLHIV Forecast'!$C$7:$W$7,0)),
INDEX('PLHIV Forecast'!$C$8:$W$127,MATCH($B47,'PLHIV Forecast'!$B$8:$B$127,0),MATCH(R$7,'PLHIV Forecast'!$C$7:$W$7,0))&lt;&gt;0),
INDEX('PLHIV Forecast'!$C$8:$W$127,MATCH($B47,'PLHIV Forecast'!$B$8:$B$127,0),MATCH(R$7,'PLHIV Forecast'!$C$7:$W$7,0)),
Q47+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IF(R$7&lt;=Baseline_Year,
INDEX('Number on ART'!$H$10:$AB$249,MATCH($B47&amp;"Adults",'Number on ART'!$F$10:$F$249,0),MATCH(R$7,'Number on ART'!$H$9:$AB$9,0)),
IF(AND(Q47+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Forecast'!$B$8:$B$127,0),MATCH(R$7,'PLHIV Forecast'!$C$7:$W$7,0)),
INDEX('PLHIV Forecast'!$C$8:$W$127,MATCH($B47,'PLHIV Forecast'!$B$8:$B$127,0),MATCH(R$7,'PLHIV Forecast'!$C$7:$W$7,0))&lt;&gt;0),
INDEX('PLHIV Forecast'!$C$8:$W$127,MATCH($B47,'PLHIV Forecast'!$B$8:$B$127,0),MATCH(R$7,'PLHIV Forecast'!$C$7:$W$7,0)),
Q47+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8911.0000000000018</v>
      </c>
      <c r="S47" s="84">
        <f>IF(IF(S$7&lt;=Baseline_Year,
INDEX('Number on ART'!$H$10:$AB$249,MATCH($B47&amp;"Adults",'Number on ART'!$F$10:$F$249,0),MATCH(S$7,'Number on ART'!$H$9:$AB$9,0)),
IF(AND(R47+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Forecast'!$B$8:$B$127,0),MATCH(S$7,'PLHIV Forecast'!$C$7:$W$7,0)),
INDEX('PLHIV Forecast'!$C$8:$W$127,MATCH($B47,'PLHIV Forecast'!$B$8:$B$127,0),MATCH(S$7,'PLHIV Forecast'!$C$7:$W$7,0))&lt;&gt;0),
INDEX('PLHIV Forecast'!$C$8:$W$127,MATCH($B47,'PLHIV Forecast'!$B$8:$B$127,0),MATCH(S$7,'PLHIV Forecast'!$C$7:$W$7,0)),
R47+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IF(S$7&lt;=Baseline_Year,
INDEX('Number on ART'!$H$10:$AB$249,MATCH($B47&amp;"Adults",'Number on ART'!$F$10:$F$249,0),MATCH(S$7,'Number on ART'!$H$9:$AB$9,0)),
IF(AND(R47+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Forecast'!$B$8:$B$127,0),MATCH(S$7,'PLHIV Forecast'!$C$7:$W$7,0)),
INDEX('PLHIV Forecast'!$C$8:$W$127,MATCH($B47,'PLHIV Forecast'!$B$8:$B$127,0),MATCH(S$7,'PLHIV Forecast'!$C$7:$W$7,0))&lt;&gt;0),
INDEX('PLHIV Forecast'!$C$8:$W$127,MATCH($B47,'PLHIV Forecast'!$B$8:$B$127,0),MATCH(S$7,'PLHIV Forecast'!$C$7:$W$7,0)),
R47+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8997.3333333333358</v>
      </c>
      <c r="T47" s="84">
        <f>IF(IF(T$7&lt;=Baseline_Year,
INDEX('Number on ART'!$H$10:$AB$249,MATCH($B47&amp;"Adults",'Number on ART'!$F$10:$F$249,0),MATCH(T$7,'Number on ART'!$H$9:$AB$9,0)),
IF(AND(S47+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Forecast'!$B$8:$B$127,0),MATCH(T$7,'PLHIV Forecast'!$C$7:$W$7,0)),
INDEX('PLHIV Forecast'!$C$8:$W$127,MATCH($B47,'PLHIV Forecast'!$B$8:$B$127,0),MATCH(T$7,'PLHIV Forecast'!$C$7:$W$7,0))&lt;&gt;0),
INDEX('PLHIV Forecast'!$C$8:$W$127,MATCH($B47,'PLHIV Forecast'!$B$8:$B$127,0),MATCH(T$7,'PLHIV Forecast'!$C$7:$W$7,0)),
S47+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IF(T$7&lt;=Baseline_Year,
INDEX('Number on ART'!$H$10:$AB$249,MATCH($B47&amp;"Adults",'Number on ART'!$F$10:$F$249,0),MATCH(T$7,'Number on ART'!$H$9:$AB$9,0)),
IF(AND(S47+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Forecast'!$B$8:$B$127,0),MATCH(T$7,'PLHIV Forecast'!$C$7:$W$7,0)),
INDEX('PLHIV Forecast'!$C$8:$W$127,MATCH($B47,'PLHIV Forecast'!$B$8:$B$127,0),MATCH(T$7,'PLHIV Forecast'!$C$7:$W$7,0))&lt;&gt;0),
INDEX('PLHIV Forecast'!$C$8:$W$127,MATCH($B47,'PLHIV Forecast'!$B$8:$B$127,0),MATCH(T$7,'PLHIV Forecast'!$C$7:$W$7,0)),
S47+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9083.6666666666697</v>
      </c>
      <c r="U47" s="84">
        <f>IF(IF(U$7&lt;=Baseline_Year,
INDEX('Number on ART'!$H$10:$AB$249,MATCH($B47&amp;"Adults",'Number on ART'!$F$10:$F$249,0),MATCH(U$7,'Number on ART'!$H$9:$AB$9,0)),
IF(AND(T47+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Forecast'!$B$8:$B$127,0),MATCH(U$7,'PLHIV Forecast'!$C$7:$W$7,0)),
INDEX('PLHIV Forecast'!$C$8:$W$127,MATCH($B47,'PLHIV Forecast'!$B$8:$B$127,0),MATCH(U$7,'PLHIV Forecast'!$C$7:$W$7,0))&lt;&gt;0),
INDEX('PLHIV Forecast'!$C$8:$W$127,MATCH($B47,'PLHIV Forecast'!$B$8:$B$127,0),MATCH(U$7,'PLHIV Forecast'!$C$7:$W$7,0)),
T47+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IF(U$7&lt;=Baseline_Year,
INDEX('Number on ART'!$H$10:$AB$249,MATCH($B47&amp;"Adults",'Number on ART'!$F$10:$F$249,0),MATCH(U$7,'Number on ART'!$H$9:$AB$9,0)),
IF(AND(T47+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Forecast'!$B$8:$B$127,0),MATCH(U$7,'PLHIV Forecast'!$C$7:$W$7,0)),
INDEX('PLHIV Forecast'!$C$8:$W$127,MATCH($B47,'PLHIV Forecast'!$B$8:$B$127,0),MATCH(U$7,'PLHIV Forecast'!$C$7:$W$7,0))&lt;&gt;0),
INDEX('PLHIV Forecast'!$C$8:$W$127,MATCH($B47,'PLHIV Forecast'!$B$8:$B$127,0),MATCH(U$7,'PLHIV Forecast'!$C$7:$W$7,0)),
T47+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9170.0000000000036</v>
      </c>
      <c r="V47" s="84">
        <f>IF(IF(V$7&lt;=Baseline_Year,
INDEX('Number on ART'!$H$10:$AB$249,MATCH($B47&amp;"Adults",'Number on ART'!$F$10:$F$249,0),MATCH(V$7,'Number on ART'!$H$9:$AB$9,0)),
IF(AND(U47+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Forecast'!$B$8:$B$127,0),MATCH(V$7,'PLHIV Forecast'!$C$7:$W$7,0)),
INDEX('PLHIV Forecast'!$C$8:$W$127,MATCH($B47,'PLHIV Forecast'!$B$8:$B$127,0),MATCH(V$7,'PLHIV Forecast'!$C$7:$W$7,0))&lt;&gt;0),
INDEX('PLHIV Forecast'!$C$8:$W$127,MATCH($B47,'PLHIV Forecast'!$B$8:$B$127,0),MATCH(V$7,'PLHIV Forecast'!$C$7:$W$7,0)),
U47+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IF(V$7&lt;=Baseline_Year,
INDEX('Number on ART'!$H$10:$AB$249,MATCH($B47&amp;"Adults",'Number on ART'!$F$10:$F$249,0),MATCH(V$7,'Number on ART'!$H$9:$AB$9,0)),
IF(AND(U47+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Forecast'!$B$8:$B$127,0),MATCH(V$7,'PLHIV Forecast'!$C$7:$W$7,0)),
INDEX('PLHIV Forecast'!$C$8:$W$127,MATCH($B47,'PLHIV Forecast'!$B$8:$B$127,0),MATCH(V$7,'PLHIV Forecast'!$C$7:$W$7,0))&lt;&gt;0),
INDEX('PLHIV Forecast'!$C$8:$W$127,MATCH($B47,'PLHIV Forecast'!$B$8:$B$127,0),MATCH(V$7,'PLHIV Forecast'!$C$7:$W$7,0)),
U47+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9256.3333333333376</v>
      </c>
      <c r="W47" s="84">
        <f>IF(IF(W$7&lt;=Baseline_Year,
INDEX('Number on ART'!$H$10:$AB$249,MATCH($B47&amp;"Adults",'Number on ART'!$F$10:$F$249,0),MATCH(W$7,'Number on ART'!$H$9:$AB$9,0)),
IF(AND(V47+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Forecast'!$B$8:$B$127,0),MATCH(W$7,'PLHIV Forecast'!$C$7:$W$7,0)),
INDEX('PLHIV Forecast'!$C$8:$W$127,MATCH($B47,'PLHIV Forecast'!$B$8:$B$127,0),MATCH(W$7,'PLHIV Forecast'!$C$7:$W$7,0))&lt;&gt;0),
INDEX('PLHIV Forecast'!$C$8:$W$127,MATCH($B47,'PLHIV Forecast'!$B$8:$B$127,0),MATCH(W$7,'PLHIV Forecast'!$C$7:$W$7,0)),
V47+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)))&lt;0,
0,
IF(W$7&lt;=Baseline_Year,
INDEX('Number on ART'!$H$10:$AB$249,MATCH($B47&amp;"Adults",'Number on ART'!$F$10:$F$249,0),MATCH(W$7,'Number on ART'!$H$9:$AB$9,0)),
IF(AND(V47+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)&gt;INDEX('PLHIV Forecast'!$C$8:$W$127,MATCH($B47,'PLHIV Forecast'!$B$8:$B$127,0),MATCH(W$7,'PLHIV Forecast'!$C$7:$W$7,0)),
INDEX('PLHIV Forecast'!$C$8:$W$127,MATCH($B47,'PLHIV Forecast'!$B$8:$B$127,0),MATCH(W$7,'PLHIV Forecast'!$C$7:$W$7,0))&lt;&gt;0),
INDEX('PLHIV Forecast'!$C$8:$W$127,MATCH($B47,'PLHIV Forecast'!$B$8:$B$127,0),MATCH(W$7,'PLHIV Forecast'!$C$7:$W$7,0)),
V47+
AVERAGE((INDEX($C$8:$W$127,MATCH($B47,$B$8:$B$127),MATCH(Baseline_Year,$C$7:$W$7,))-INDEX($C$8:$W$127,MATCH($B47,$B$8:$B$127),MATCH(Baseline_Year-1,$C$7:$W$7,))),
(INDEX($C$8:$W$127,MATCH($B47,$B$8:$B$127),MATCH(Baseline_Year-1,$C$7:$W$7,))-INDEX($C$8:$W$127,MATCH($B47,$B$8:$B$127),MATCH(Baseline_Year-2,$C$7:$W$7,))),
(INDEX($C$8:$W$127,MATCH($B47,$B$8:$B$127),MATCH(Baseline_Year-2,$C$7:$W$7,))-INDEX($C$8:$W$127,MATCH($B47,$B$8:$B$127),MATCH(Baseline_Year-3,$C$7:$W$7,)))
))))</f>
        <v>9342.6666666666715</v>
      </c>
      <c r="X47" s="9" t="str">
        <f>IF(SUM(C47:W47)&lt;&gt;0,
IF(P47='PLHIV Forecast'!P47,"# adults on ART capped by total PLHIV starting 2023",
IF(Q47='PLHIV Forecast'!Q47,"# adults on ART capped by total PLHIV starting 2024",
IF(R47='PLHIV Forecast'!R47,"# adults on ART capped by total PLHIV starting 2025",
IF(S47='PLHIV Forecast'!S47,"# adults on ART capped by total PLHIV starting 2026",
IF(T47='PLHIV Forecast'!T47,"# adults on ART capped by total PLHIV starting 2027",
IF(U47='PLHIV Forecast'!U47,"# adults on ART capped by total PLHIV starting 2028",
IF(V47='PLHIV Forecast'!V47,"# adults on ART capped by total PLHIV starting 2029",
IF(W47='PLHIV Forecast'!W47,"# adults on ART capped by total PLHIV starting 2030",
"")))))))),"")</f>
        <v/>
      </c>
      <c r="Z47" s="8"/>
      <c r="AB47" s="8"/>
    </row>
    <row r="48" spans="2:28" x14ac:dyDescent="0.35">
      <c r="B48" s="18" t="str">
        <f>Countries!B44</f>
        <v>Eswatini</v>
      </c>
      <c r="C48" s="47">
        <f>IF(C$7&lt;='Algorithms &amp; Assumptions'!$C$3,INDEX('Number on ART'!$H$10:$AB$249,MATCH($B48&amp;"Adults",'Number on ART'!$F$10:$F$249,0),MATCH(C$7,'Number on ART'!$H$9:$AB$9,0)),"Error")</f>
        <v>55104</v>
      </c>
      <c r="D48" s="47">
        <f>IF(D$7&lt;='Algorithms &amp; Assumptions'!$C$3,INDEX('Number on ART'!$H$10:$AB$249,MATCH($B48&amp;"Adults",'Number on ART'!$F$10:$F$249,0),MATCH(D$7,'Number on ART'!$H$9:$AB$9,0)),"Error")</f>
        <v>62543</v>
      </c>
      <c r="E48" s="47">
        <f>IF(E$7&lt;='Algorithms &amp; Assumptions'!$C$3,INDEX('Number on ART'!$H$10:$AB$249,MATCH($B48&amp;"Adults",'Number on ART'!$F$10:$F$249,0),MATCH(E$7,'Number on ART'!$H$9:$AB$9,0)),"Error")</f>
        <v>72093</v>
      </c>
      <c r="F48" s="47">
        <f>IF(F$7&lt;='Algorithms &amp; Assumptions'!$C$3,INDEX('Number on ART'!$H$10:$AB$249,MATCH($B48&amp;"Adults",'Number on ART'!$F$10:$F$249,0),MATCH(F$7,'Number on ART'!$H$9:$AB$9,0)),"Error")</f>
        <v>84409</v>
      </c>
      <c r="G48" s="84">
        <f>IF(IF(G$7&lt;=Baseline_Year,
INDEX('Number on ART'!$H$10:$AB$249,MATCH($B48&amp;"Adults",'Number on ART'!$F$10:$F$249,0),MATCH(G$7,'Number on ART'!$H$9:$AB$9,0)),
IF(AND(F48+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Forecast'!$B$8:$B$127,0),MATCH(G$7,'PLHIV Forecast'!$C$7:$W$7,0)),
INDEX('PLHIV Forecast'!$C$8:$W$127,MATCH($B48,'PLHIV Forecast'!$B$8:$B$127,0),MATCH(G$7,'PLHIV Forecast'!$C$7:$W$7,0))&lt;&gt;0),
INDEX('PLHIV Forecast'!$C$8:$W$127,MATCH($B48,'PLHIV Forecast'!$B$8:$B$127,0),MATCH(G$7,'PLHIV Forecast'!$C$7:$W$7,0)),
F48+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IF(G$7&lt;=Baseline_Year,
INDEX('Number on ART'!$H$10:$AB$249,MATCH($B48&amp;"Adults",'Number on ART'!$F$10:$F$249,0),MATCH(G$7,'Number on ART'!$H$9:$AB$9,0)),
IF(AND(F48+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Forecast'!$B$8:$B$127,0),MATCH(G$7,'PLHIV Forecast'!$C$7:$W$7,0)),
INDEX('PLHIV Forecast'!$C$8:$W$127,MATCH($B48,'PLHIV Forecast'!$B$8:$B$127,0),MATCH(G$7,'PLHIV Forecast'!$C$7:$W$7,0))&lt;&gt;0),
INDEX('PLHIV Forecast'!$C$8:$W$127,MATCH($B48,'PLHIV Forecast'!$B$8:$B$127,0),MATCH(G$7,'PLHIV Forecast'!$C$7:$W$7,0)),
F48+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105763</v>
      </c>
      <c r="H48" s="84">
        <f>IF(IF(H$7&lt;=Baseline_Year,
INDEX('Number on ART'!$H$10:$AB$249,MATCH($B48&amp;"Adults",'Number on ART'!$F$10:$F$249,0),MATCH(H$7,'Number on ART'!$H$9:$AB$9,0)),
IF(AND(G48+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Forecast'!$B$8:$B$127,0),MATCH(H$7,'PLHIV Forecast'!$C$7:$W$7,0)),
INDEX('PLHIV Forecast'!$C$8:$W$127,MATCH($B48,'PLHIV Forecast'!$B$8:$B$127,0),MATCH(H$7,'PLHIV Forecast'!$C$7:$W$7,0))&lt;&gt;0),
INDEX('PLHIV Forecast'!$C$8:$W$127,MATCH($B48,'PLHIV Forecast'!$B$8:$B$127,0),MATCH(H$7,'PLHIV Forecast'!$C$7:$W$7,0)),
G48+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IF(H$7&lt;=Baseline_Year,
INDEX('Number on ART'!$H$10:$AB$249,MATCH($B48&amp;"Adults",'Number on ART'!$F$10:$F$249,0),MATCH(H$7,'Number on ART'!$H$9:$AB$9,0)),
IF(AND(G48+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Forecast'!$B$8:$B$127,0),MATCH(H$7,'PLHIV Forecast'!$C$7:$W$7,0)),
INDEX('PLHIV Forecast'!$C$8:$W$127,MATCH($B48,'PLHIV Forecast'!$B$8:$B$127,0),MATCH(H$7,'PLHIV Forecast'!$C$7:$W$7,0))&lt;&gt;0),
INDEX('PLHIV Forecast'!$C$8:$W$127,MATCH($B48,'PLHIV Forecast'!$B$8:$B$127,0),MATCH(H$7,'PLHIV Forecast'!$C$7:$W$7,0)),
G48+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139211</v>
      </c>
      <c r="I48" s="84">
        <f>IF(IF(I$7&lt;=Baseline_Year,
INDEX('Number on ART'!$H$10:$AB$249,MATCH($B48&amp;"Adults",'Number on ART'!$F$10:$F$249,0),MATCH(I$7,'Number on ART'!$H$9:$AB$9,0)),
IF(AND(H48+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Forecast'!$B$8:$B$127,0),MATCH(I$7,'PLHIV Forecast'!$C$7:$W$7,0)),
INDEX('PLHIV Forecast'!$C$8:$W$127,MATCH($B48,'PLHIV Forecast'!$B$8:$B$127,0),MATCH(I$7,'PLHIV Forecast'!$C$7:$W$7,0))&lt;&gt;0),
INDEX('PLHIV Forecast'!$C$8:$W$127,MATCH($B48,'PLHIV Forecast'!$B$8:$B$127,0),MATCH(I$7,'PLHIV Forecast'!$C$7:$W$7,0)),
H48+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IF(I$7&lt;=Baseline_Year,
INDEX('Number on ART'!$H$10:$AB$249,MATCH($B48&amp;"Adults",'Number on ART'!$F$10:$F$249,0),MATCH(I$7,'Number on ART'!$H$9:$AB$9,0)),
IF(AND(H48+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Forecast'!$B$8:$B$127,0),MATCH(I$7,'PLHIV Forecast'!$C$7:$W$7,0)),
INDEX('PLHIV Forecast'!$C$8:$W$127,MATCH($B48,'PLHIV Forecast'!$B$8:$B$127,0),MATCH(I$7,'PLHIV Forecast'!$C$7:$W$7,0))&lt;&gt;0),
INDEX('PLHIV Forecast'!$C$8:$W$127,MATCH($B48,'PLHIV Forecast'!$B$8:$B$127,0),MATCH(I$7,'PLHIV Forecast'!$C$7:$W$7,0)),
H48+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161775</v>
      </c>
      <c r="J48" s="84">
        <f>IF(IF(J$7&lt;=Baseline_Year,
INDEX('Number on ART'!$H$10:$AB$249,MATCH($B48&amp;"Adults",'Number on ART'!$F$10:$F$249,0),MATCH(J$7,'Number on ART'!$H$9:$AB$9,0)),
IF(AND(I48+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Forecast'!$B$8:$B$127,0),MATCH(J$7,'PLHIV Forecast'!$C$7:$W$7,0)),
INDEX('PLHIV Forecast'!$C$8:$W$127,MATCH($B48,'PLHIV Forecast'!$B$8:$B$127,0),MATCH(J$7,'PLHIV Forecast'!$C$7:$W$7,0))&lt;&gt;0),
INDEX('PLHIV Forecast'!$C$8:$W$127,MATCH($B48,'PLHIV Forecast'!$B$8:$B$127,0),MATCH(J$7,'PLHIV Forecast'!$C$7:$W$7,0)),
I48+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IF(J$7&lt;=Baseline_Year,
INDEX('Number on ART'!$H$10:$AB$249,MATCH($B48&amp;"Adults",'Number on ART'!$F$10:$F$249,0),MATCH(J$7,'Number on ART'!$H$9:$AB$9,0)),
IF(AND(I48+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Forecast'!$B$8:$B$127,0),MATCH(J$7,'PLHIV Forecast'!$C$7:$W$7,0)),
INDEX('PLHIV Forecast'!$C$8:$W$127,MATCH($B48,'PLHIV Forecast'!$B$8:$B$127,0),MATCH(J$7,'PLHIV Forecast'!$C$7:$W$7,0))&lt;&gt;0),
INDEX('PLHIV Forecast'!$C$8:$W$127,MATCH($B48,'PLHIV Forecast'!$B$8:$B$127,0),MATCH(J$7,'PLHIV Forecast'!$C$7:$W$7,0)),
I48+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164235</v>
      </c>
      <c r="K48" s="84">
        <f>IF(IF(K$7&lt;=Baseline_Year,
INDEX('Number on ART'!$H$10:$AB$249,MATCH($B48&amp;"Adults",'Number on ART'!$F$10:$F$249,0),MATCH(K$7,'Number on ART'!$H$9:$AB$9,0)),
IF(AND(J48+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Forecast'!$B$8:$B$127,0),MATCH(K$7,'PLHIV Forecast'!$C$7:$W$7,0)),
INDEX('PLHIV Forecast'!$C$8:$W$127,MATCH($B48,'PLHIV Forecast'!$B$8:$B$127,0),MATCH(K$7,'PLHIV Forecast'!$C$7:$W$7,0))&lt;&gt;0),
INDEX('PLHIV Forecast'!$C$8:$W$127,MATCH($B48,'PLHIV Forecast'!$B$8:$B$127,0),MATCH(K$7,'PLHIV Forecast'!$C$7:$W$7,0)),
J48+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IF(K$7&lt;=Baseline_Year,
INDEX('Number on ART'!$H$10:$AB$249,MATCH($B48&amp;"Adults",'Number on ART'!$F$10:$F$249,0),MATCH(K$7,'Number on ART'!$H$9:$AB$9,0)),
IF(AND(J48+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Forecast'!$B$8:$B$127,0),MATCH(K$7,'PLHIV Forecast'!$C$7:$W$7,0)),
INDEX('PLHIV Forecast'!$C$8:$W$127,MATCH($B48,'PLHIV Forecast'!$B$8:$B$127,0),MATCH(K$7,'PLHIV Forecast'!$C$7:$W$7,0))&lt;&gt;0),
INDEX('PLHIV Forecast'!$C$8:$W$127,MATCH($B48,'PLHIV Forecast'!$B$8:$B$127,0),MATCH(K$7,'PLHIV Forecast'!$C$7:$W$7,0)),
J48+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168602</v>
      </c>
      <c r="L48" s="84">
        <f>IF(IF(L$7&lt;=Baseline_Year,
INDEX('Number on ART'!$H$10:$AB$249,MATCH($B48&amp;"Adults",'Number on ART'!$F$10:$F$249,0),MATCH(L$7,'Number on ART'!$H$9:$AB$9,0)),
IF(AND(K48+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Forecast'!$B$8:$B$127,0),MATCH(L$7,'PLHIV Forecast'!$C$7:$W$7,0)),
INDEX('PLHIV Forecast'!$C$8:$W$127,MATCH($B48,'PLHIV Forecast'!$B$8:$B$127,0),MATCH(L$7,'PLHIV Forecast'!$C$7:$W$7,0))&lt;&gt;0),
INDEX('PLHIV Forecast'!$C$8:$W$127,MATCH($B48,'PLHIV Forecast'!$B$8:$B$127,0),MATCH(L$7,'PLHIV Forecast'!$C$7:$W$7,0)),
K48+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IF(L$7&lt;=Baseline_Year,
INDEX('Number on ART'!$H$10:$AB$249,MATCH($B48&amp;"Adults",'Number on ART'!$F$10:$F$249,0),MATCH(L$7,'Number on ART'!$H$9:$AB$9,0)),
IF(AND(K48+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Forecast'!$B$8:$B$127,0),MATCH(L$7,'PLHIV Forecast'!$C$7:$W$7,0)),
INDEX('PLHIV Forecast'!$C$8:$W$127,MATCH($B48,'PLHIV Forecast'!$B$8:$B$127,0),MATCH(L$7,'PLHIV Forecast'!$C$7:$W$7,0))&lt;&gt;0),
INDEX('PLHIV Forecast'!$C$8:$W$127,MATCH($B48,'PLHIV Forecast'!$B$8:$B$127,0),MATCH(L$7,'PLHIV Forecast'!$C$7:$W$7,0)),
K48+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183220</v>
      </c>
      <c r="M48" s="84">
        <f>IF(IF(M$7&lt;=Baseline_Year,
INDEX('Number on ART'!$H$10:$AB$249,MATCH($B48&amp;"Adults",'Number on ART'!$F$10:$F$249,0),MATCH(M$7,'Number on ART'!$H$9:$AB$9,0)),
IF(AND(L48+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Forecast'!$B$8:$B$127,0),MATCH(M$7,'PLHIV Forecast'!$C$7:$W$7,0)),
INDEX('PLHIV Forecast'!$C$8:$W$127,MATCH($B48,'PLHIV Forecast'!$B$8:$B$127,0),MATCH(M$7,'PLHIV Forecast'!$C$7:$W$7,0))&lt;&gt;0),
INDEX('PLHIV Forecast'!$C$8:$W$127,MATCH($B48,'PLHIV Forecast'!$B$8:$B$127,0),MATCH(M$7,'PLHIV Forecast'!$C$7:$W$7,0)),
L48+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IF(M$7&lt;=Baseline_Year,
INDEX('Number on ART'!$H$10:$AB$249,MATCH($B48&amp;"Adults",'Number on ART'!$F$10:$F$249,0),MATCH(M$7,'Number on ART'!$H$9:$AB$9,0)),
IF(AND(L48+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Forecast'!$B$8:$B$127,0),MATCH(M$7,'PLHIV Forecast'!$C$7:$W$7,0)),
INDEX('PLHIV Forecast'!$C$8:$W$127,MATCH($B48,'PLHIV Forecast'!$B$8:$B$127,0),MATCH(M$7,'PLHIV Forecast'!$C$7:$W$7,0))&lt;&gt;0),
INDEX('PLHIV Forecast'!$C$8:$W$127,MATCH($B48,'PLHIV Forecast'!$B$8:$B$127,0),MATCH(M$7,'PLHIV Forecast'!$C$7:$W$7,0)),
L48+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196354</v>
      </c>
      <c r="N48" s="84">
        <f>IF(IF(N$7&lt;=Baseline_Year,
INDEX('Number on ART'!$H$10:$AB$249,MATCH($B48&amp;"Adults",'Number on ART'!$F$10:$F$249,0),MATCH(N$7,'Number on ART'!$H$9:$AB$9,0)),
IF(AND(M48+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Forecast'!$B$8:$B$127,0),MATCH(N$7,'PLHIV Forecast'!$C$7:$W$7,0)),
INDEX('PLHIV Forecast'!$C$8:$W$127,MATCH($B48,'PLHIV Forecast'!$B$8:$B$127,0),MATCH(N$7,'PLHIV Forecast'!$C$7:$W$7,0))&lt;&gt;0),
INDEX('PLHIV Forecast'!$C$8:$W$127,MATCH($B48,'PLHIV Forecast'!$B$8:$B$127,0),MATCH(N$7,'PLHIV Forecast'!$C$7:$W$7,0)),
M48+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IF(N$7&lt;=Baseline_Year,
INDEX('Number on ART'!$H$10:$AB$249,MATCH($B48&amp;"Adults",'Number on ART'!$F$10:$F$249,0),MATCH(N$7,'Number on ART'!$H$9:$AB$9,0)),
IF(AND(M48+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Forecast'!$B$8:$B$127,0),MATCH(N$7,'PLHIV Forecast'!$C$7:$W$7,0)),
INDEX('PLHIV Forecast'!$C$8:$W$127,MATCH($B48,'PLHIV Forecast'!$B$8:$B$127,0),MATCH(N$7,'PLHIV Forecast'!$C$7:$W$7,0))&lt;&gt;0),
INDEX('PLHIV Forecast'!$C$8:$W$127,MATCH($B48,'PLHIV Forecast'!$B$8:$B$127,0),MATCH(N$7,'PLHIV Forecast'!$C$7:$W$7,0)),
M48+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192728</v>
      </c>
      <c r="O48" s="84">
        <f>IF(IF(O$7&lt;=Baseline_Year,
INDEX('Number on ART'!$H$10:$AB$249,MATCH($B48&amp;"Adults",'Number on ART'!$F$10:$F$249,0),MATCH(O$7,'Number on ART'!$H$9:$AB$9,0)),
IF(AND(N48+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Forecast'!$B$8:$B$127,0),MATCH(O$7,'PLHIV Forecast'!$C$7:$W$7,0)),
INDEX('PLHIV Forecast'!$C$8:$W$127,MATCH($B48,'PLHIV Forecast'!$B$8:$B$127,0),MATCH(O$7,'PLHIV Forecast'!$C$7:$W$7,0))&lt;&gt;0),
INDEX('PLHIV Forecast'!$C$8:$W$127,MATCH($B48,'PLHIV Forecast'!$B$8:$B$127,0),MATCH(O$7,'PLHIV Forecast'!$C$7:$W$7,0)),
N48+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IF(O$7&lt;=Baseline_Year,
INDEX('Number on ART'!$H$10:$AB$249,MATCH($B48&amp;"Adults",'Number on ART'!$F$10:$F$249,0),MATCH(O$7,'Number on ART'!$H$9:$AB$9,0)),
IF(AND(N48+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Forecast'!$B$8:$B$127,0),MATCH(O$7,'PLHIV Forecast'!$C$7:$W$7,0)),
INDEX('PLHIV Forecast'!$C$8:$W$127,MATCH($B48,'PLHIV Forecast'!$B$8:$B$127,0),MATCH(O$7,'PLHIV Forecast'!$C$7:$W$7,0))&lt;&gt;0),
INDEX('PLHIV Forecast'!$C$8:$W$127,MATCH($B48,'PLHIV Forecast'!$B$8:$B$127,0),MATCH(O$7,'PLHIV Forecast'!$C$7:$W$7,0)),
N48+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205009</v>
      </c>
      <c r="P48" s="84">
        <f>IF(IF(P$7&lt;=Baseline_Year,
INDEX('Number on ART'!$H$10:$AB$249,MATCH($B48&amp;"Adults",'Number on ART'!$F$10:$F$249,0),MATCH(P$7,'Number on ART'!$H$9:$AB$9,0)),
IF(AND(O48+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Forecast'!$B$8:$B$127,0),MATCH(P$7,'PLHIV Forecast'!$C$7:$W$7,0)),
INDEX('PLHIV Forecast'!$C$8:$W$127,MATCH($B48,'PLHIV Forecast'!$B$8:$B$127,0),MATCH(P$7,'PLHIV Forecast'!$C$7:$W$7,0))&lt;&gt;0),
INDEX('PLHIV Forecast'!$C$8:$W$127,MATCH($B48,'PLHIV Forecast'!$B$8:$B$127,0),MATCH(P$7,'PLHIV Forecast'!$C$7:$W$7,0)),
O48+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IF(P$7&lt;=Baseline_Year,
INDEX('Number on ART'!$H$10:$AB$249,MATCH($B48&amp;"Adults",'Number on ART'!$F$10:$F$249,0),MATCH(P$7,'Number on ART'!$H$9:$AB$9,0)),
IF(AND(O48+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Forecast'!$B$8:$B$127,0),MATCH(P$7,'PLHIV Forecast'!$C$7:$W$7,0)),
INDEX('PLHIV Forecast'!$C$8:$W$127,MATCH($B48,'PLHIV Forecast'!$B$8:$B$127,0),MATCH(P$7,'PLHIV Forecast'!$C$7:$W$7,0))&lt;&gt;0),
INDEX('PLHIV Forecast'!$C$8:$W$127,MATCH($B48,'PLHIV Forecast'!$B$8:$B$127,0),MATCH(P$7,'PLHIV Forecast'!$C$7:$W$7,0)),
O48+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212272</v>
      </c>
      <c r="Q48" s="84">
        <f>IF(IF(Q$7&lt;=Baseline_Year,
INDEX('Number on ART'!$H$10:$AB$249,MATCH($B48&amp;"Adults",'Number on ART'!$F$10:$F$249,0),MATCH(Q$7,'Number on ART'!$H$9:$AB$9,0)),
IF(AND(P48+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Forecast'!$B$8:$B$127,0),MATCH(Q$7,'PLHIV Forecast'!$C$7:$W$7,0)),
INDEX('PLHIV Forecast'!$C$8:$W$127,MATCH($B48,'PLHIV Forecast'!$B$8:$B$127,0),MATCH(Q$7,'PLHIV Forecast'!$C$7:$W$7,0))&lt;&gt;0),
INDEX('PLHIV Forecast'!$C$8:$W$127,MATCH($B48,'PLHIV Forecast'!$B$8:$B$127,0),MATCH(Q$7,'PLHIV Forecast'!$C$7:$W$7,0)),
P48+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IF(Q$7&lt;=Baseline_Year,
INDEX('Number on ART'!$H$10:$AB$249,MATCH($B48&amp;"Adults",'Number on ART'!$F$10:$F$249,0),MATCH(Q$7,'Number on ART'!$H$9:$AB$9,0)),
IF(AND(P48+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Forecast'!$B$8:$B$127,0),MATCH(Q$7,'PLHIV Forecast'!$C$7:$W$7,0)),
INDEX('PLHIV Forecast'!$C$8:$W$127,MATCH($B48,'PLHIV Forecast'!$B$8:$B$127,0),MATCH(Q$7,'PLHIV Forecast'!$C$7:$W$7,0))&lt;&gt;0),
INDEX('PLHIV Forecast'!$C$8:$W$127,MATCH($B48,'PLHIV Forecast'!$B$8:$B$127,0),MATCH(Q$7,'PLHIV Forecast'!$C$7:$W$7,0)),
P48+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219535</v>
      </c>
      <c r="R48" s="84">
        <f>IF(IF(R$7&lt;=Baseline_Year,
INDEX('Number on ART'!$H$10:$AB$249,MATCH($B48&amp;"Adults",'Number on ART'!$F$10:$F$249,0),MATCH(R$7,'Number on ART'!$H$9:$AB$9,0)),
IF(AND(Q48+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Forecast'!$B$8:$B$127,0),MATCH(R$7,'PLHIV Forecast'!$C$7:$W$7,0)),
INDEX('PLHIV Forecast'!$C$8:$W$127,MATCH($B48,'PLHIV Forecast'!$B$8:$B$127,0),MATCH(R$7,'PLHIV Forecast'!$C$7:$W$7,0))&lt;&gt;0),
INDEX('PLHIV Forecast'!$C$8:$W$127,MATCH($B48,'PLHIV Forecast'!$B$8:$B$127,0),MATCH(R$7,'PLHIV Forecast'!$C$7:$W$7,0)),
Q48+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IF(R$7&lt;=Baseline_Year,
INDEX('Number on ART'!$H$10:$AB$249,MATCH($B48&amp;"Adults",'Number on ART'!$F$10:$F$249,0),MATCH(R$7,'Number on ART'!$H$9:$AB$9,0)),
IF(AND(Q48+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Forecast'!$B$8:$B$127,0),MATCH(R$7,'PLHIV Forecast'!$C$7:$W$7,0)),
INDEX('PLHIV Forecast'!$C$8:$W$127,MATCH($B48,'PLHIV Forecast'!$B$8:$B$127,0),MATCH(R$7,'PLHIV Forecast'!$C$7:$W$7,0))&lt;&gt;0),
INDEX('PLHIV Forecast'!$C$8:$W$127,MATCH($B48,'PLHIV Forecast'!$B$8:$B$127,0),MATCH(R$7,'PLHIV Forecast'!$C$7:$W$7,0)),
Q48+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220000</v>
      </c>
      <c r="S48" s="84">
        <f>IF(IF(S$7&lt;=Baseline_Year,
INDEX('Number on ART'!$H$10:$AB$249,MATCH($B48&amp;"Adults",'Number on ART'!$F$10:$F$249,0),MATCH(S$7,'Number on ART'!$H$9:$AB$9,0)),
IF(AND(R48+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Forecast'!$B$8:$B$127,0),MATCH(S$7,'PLHIV Forecast'!$C$7:$W$7,0)),
INDEX('PLHIV Forecast'!$C$8:$W$127,MATCH($B48,'PLHIV Forecast'!$B$8:$B$127,0),MATCH(S$7,'PLHIV Forecast'!$C$7:$W$7,0))&lt;&gt;0),
INDEX('PLHIV Forecast'!$C$8:$W$127,MATCH($B48,'PLHIV Forecast'!$B$8:$B$127,0),MATCH(S$7,'PLHIV Forecast'!$C$7:$W$7,0)),
R48+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IF(S$7&lt;=Baseline_Year,
INDEX('Number on ART'!$H$10:$AB$249,MATCH($B48&amp;"Adults",'Number on ART'!$F$10:$F$249,0),MATCH(S$7,'Number on ART'!$H$9:$AB$9,0)),
IF(AND(R48+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Forecast'!$B$8:$B$127,0),MATCH(S$7,'PLHIV Forecast'!$C$7:$W$7,0)),
INDEX('PLHIV Forecast'!$C$8:$W$127,MATCH($B48,'PLHIV Forecast'!$B$8:$B$127,0),MATCH(S$7,'PLHIV Forecast'!$C$7:$W$7,0))&lt;&gt;0),
INDEX('PLHIV Forecast'!$C$8:$W$127,MATCH($B48,'PLHIV Forecast'!$B$8:$B$127,0),MATCH(S$7,'PLHIV Forecast'!$C$7:$W$7,0)),
R48+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220000</v>
      </c>
      <c r="T48" s="84">
        <f>IF(IF(T$7&lt;=Baseline_Year,
INDEX('Number on ART'!$H$10:$AB$249,MATCH($B48&amp;"Adults",'Number on ART'!$F$10:$F$249,0),MATCH(T$7,'Number on ART'!$H$9:$AB$9,0)),
IF(AND(S48+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Forecast'!$B$8:$B$127,0),MATCH(T$7,'PLHIV Forecast'!$C$7:$W$7,0)),
INDEX('PLHIV Forecast'!$C$8:$W$127,MATCH($B48,'PLHIV Forecast'!$B$8:$B$127,0),MATCH(T$7,'PLHIV Forecast'!$C$7:$W$7,0))&lt;&gt;0),
INDEX('PLHIV Forecast'!$C$8:$W$127,MATCH($B48,'PLHIV Forecast'!$B$8:$B$127,0),MATCH(T$7,'PLHIV Forecast'!$C$7:$W$7,0)),
S48+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IF(T$7&lt;=Baseline_Year,
INDEX('Number on ART'!$H$10:$AB$249,MATCH($B48&amp;"Adults",'Number on ART'!$F$10:$F$249,0),MATCH(T$7,'Number on ART'!$H$9:$AB$9,0)),
IF(AND(S48+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Forecast'!$B$8:$B$127,0),MATCH(T$7,'PLHIV Forecast'!$C$7:$W$7,0)),
INDEX('PLHIV Forecast'!$C$8:$W$127,MATCH($B48,'PLHIV Forecast'!$B$8:$B$127,0),MATCH(T$7,'PLHIV Forecast'!$C$7:$W$7,0))&lt;&gt;0),
INDEX('PLHIV Forecast'!$C$8:$W$127,MATCH($B48,'PLHIV Forecast'!$B$8:$B$127,0),MATCH(T$7,'PLHIV Forecast'!$C$7:$W$7,0)),
S48+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220000</v>
      </c>
      <c r="U48" s="84">
        <f>IF(IF(U$7&lt;=Baseline_Year,
INDEX('Number on ART'!$H$10:$AB$249,MATCH($B48&amp;"Adults",'Number on ART'!$F$10:$F$249,0),MATCH(U$7,'Number on ART'!$H$9:$AB$9,0)),
IF(AND(T48+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Forecast'!$B$8:$B$127,0),MATCH(U$7,'PLHIV Forecast'!$C$7:$W$7,0)),
INDEX('PLHIV Forecast'!$C$8:$W$127,MATCH($B48,'PLHIV Forecast'!$B$8:$B$127,0),MATCH(U$7,'PLHIV Forecast'!$C$7:$W$7,0))&lt;&gt;0),
INDEX('PLHIV Forecast'!$C$8:$W$127,MATCH($B48,'PLHIV Forecast'!$B$8:$B$127,0),MATCH(U$7,'PLHIV Forecast'!$C$7:$W$7,0)),
T48+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IF(U$7&lt;=Baseline_Year,
INDEX('Number on ART'!$H$10:$AB$249,MATCH($B48&amp;"Adults",'Number on ART'!$F$10:$F$249,0),MATCH(U$7,'Number on ART'!$H$9:$AB$9,0)),
IF(AND(T48+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Forecast'!$B$8:$B$127,0),MATCH(U$7,'PLHIV Forecast'!$C$7:$W$7,0)),
INDEX('PLHIV Forecast'!$C$8:$W$127,MATCH($B48,'PLHIV Forecast'!$B$8:$B$127,0),MATCH(U$7,'PLHIV Forecast'!$C$7:$W$7,0))&lt;&gt;0),
INDEX('PLHIV Forecast'!$C$8:$W$127,MATCH($B48,'PLHIV Forecast'!$B$8:$B$127,0),MATCH(U$7,'PLHIV Forecast'!$C$7:$W$7,0)),
T48+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220000</v>
      </c>
      <c r="V48" s="84">
        <f>IF(IF(V$7&lt;=Baseline_Year,
INDEX('Number on ART'!$H$10:$AB$249,MATCH($B48&amp;"Adults",'Number on ART'!$F$10:$F$249,0),MATCH(V$7,'Number on ART'!$H$9:$AB$9,0)),
IF(AND(U48+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Forecast'!$B$8:$B$127,0),MATCH(V$7,'PLHIV Forecast'!$C$7:$W$7,0)),
INDEX('PLHIV Forecast'!$C$8:$W$127,MATCH($B48,'PLHIV Forecast'!$B$8:$B$127,0),MATCH(V$7,'PLHIV Forecast'!$C$7:$W$7,0))&lt;&gt;0),
INDEX('PLHIV Forecast'!$C$8:$W$127,MATCH($B48,'PLHIV Forecast'!$B$8:$B$127,0),MATCH(V$7,'PLHIV Forecast'!$C$7:$W$7,0)),
U48+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IF(V$7&lt;=Baseline_Year,
INDEX('Number on ART'!$H$10:$AB$249,MATCH($B48&amp;"Adults",'Number on ART'!$F$10:$F$249,0),MATCH(V$7,'Number on ART'!$H$9:$AB$9,0)),
IF(AND(U48+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Forecast'!$B$8:$B$127,0),MATCH(V$7,'PLHIV Forecast'!$C$7:$W$7,0)),
INDEX('PLHIV Forecast'!$C$8:$W$127,MATCH($B48,'PLHIV Forecast'!$B$8:$B$127,0),MATCH(V$7,'PLHIV Forecast'!$C$7:$W$7,0))&lt;&gt;0),
INDEX('PLHIV Forecast'!$C$8:$W$127,MATCH($B48,'PLHIV Forecast'!$B$8:$B$127,0),MATCH(V$7,'PLHIV Forecast'!$C$7:$W$7,0)),
U48+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220000</v>
      </c>
      <c r="W48" s="84">
        <f>IF(IF(W$7&lt;=Baseline_Year,
INDEX('Number on ART'!$H$10:$AB$249,MATCH($B48&amp;"Adults",'Number on ART'!$F$10:$F$249,0),MATCH(W$7,'Number on ART'!$H$9:$AB$9,0)),
IF(AND(V48+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Forecast'!$B$8:$B$127,0),MATCH(W$7,'PLHIV Forecast'!$C$7:$W$7,0)),
INDEX('PLHIV Forecast'!$C$8:$W$127,MATCH($B48,'PLHIV Forecast'!$B$8:$B$127,0),MATCH(W$7,'PLHIV Forecast'!$C$7:$W$7,0))&lt;&gt;0),
INDEX('PLHIV Forecast'!$C$8:$W$127,MATCH($B48,'PLHIV Forecast'!$B$8:$B$127,0),MATCH(W$7,'PLHIV Forecast'!$C$7:$W$7,0)),
V48+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)))&lt;0,
0,
IF(W$7&lt;=Baseline_Year,
INDEX('Number on ART'!$H$10:$AB$249,MATCH($B48&amp;"Adults",'Number on ART'!$F$10:$F$249,0),MATCH(W$7,'Number on ART'!$H$9:$AB$9,0)),
IF(AND(V48+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)&gt;INDEX('PLHIV Forecast'!$C$8:$W$127,MATCH($B48,'PLHIV Forecast'!$B$8:$B$127,0),MATCH(W$7,'PLHIV Forecast'!$C$7:$W$7,0)),
INDEX('PLHIV Forecast'!$C$8:$W$127,MATCH($B48,'PLHIV Forecast'!$B$8:$B$127,0),MATCH(W$7,'PLHIV Forecast'!$C$7:$W$7,0))&lt;&gt;0),
INDEX('PLHIV Forecast'!$C$8:$W$127,MATCH($B48,'PLHIV Forecast'!$B$8:$B$127,0),MATCH(W$7,'PLHIV Forecast'!$C$7:$W$7,0)),
V48+
AVERAGE((INDEX($C$8:$W$127,MATCH($B48,$B$8:$B$127),MATCH(Baseline_Year,$C$7:$W$7,))-INDEX($C$8:$W$127,MATCH($B48,$B$8:$B$127),MATCH(Baseline_Year-1,$C$7:$W$7,))),
(INDEX($C$8:$W$127,MATCH($B48,$B$8:$B$127),MATCH(Baseline_Year-1,$C$7:$W$7,))-INDEX($C$8:$W$127,MATCH($B48,$B$8:$B$127),MATCH(Baseline_Year-2,$C$7:$W$7,))),
(INDEX($C$8:$W$127,MATCH($B48,$B$8:$B$127),MATCH(Baseline_Year-2,$C$7:$W$7,))-INDEX($C$8:$W$127,MATCH($B48,$B$8:$B$127),MATCH(Baseline_Year-3,$C$7:$W$7,)))
))))</f>
        <v>220000</v>
      </c>
      <c r="X48" s="9" t="str">
        <f>IF(SUM(C48:W48)&lt;&gt;0,
IF(P48='PLHIV Forecast'!P48,"# adults on ART capped by total PLHIV starting 2023",
IF(Q48='PLHIV Forecast'!Q48,"# adults on ART capped by total PLHIV starting 2024",
IF(R48='PLHIV Forecast'!R48,"# adults on ART capped by total PLHIV starting 2025",
IF(S48='PLHIV Forecast'!S48,"# adults on ART capped by total PLHIV starting 2026",
IF(T48='PLHIV Forecast'!T48,"# adults on ART capped by total PLHIV starting 2027",
IF(U48='PLHIV Forecast'!U48,"# adults on ART capped by total PLHIV starting 2028",
IF(V48='PLHIV Forecast'!V48,"# adults on ART capped by total PLHIV starting 2029",
IF(W48='PLHIV Forecast'!W48,"# adults on ART capped by total PLHIV starting 2030",
"")))))))),"")</f>
        <v># adults on ART capped by total PLHIV starting 2025</v>
      </c>
      <c r="Z48" s="8"/>
      <c r="AB48" s="8"/>
    </row>
    <row r="49" spans="2:28" x14ac:dyDescent="0.35">
      <c r="B49" s="18" t="str">
        <f>Countries!B45</f>
        <v>Ethiopia</v>
      </c>
      <c r="C49" s="47">
        <f>IF(C$7&lt;='Algorithms &amp; Assumptions'!$C$3,INDEX('Number on ART'!$H$10:$AB$249,MATCH($B49&amp;"Adults",'Number on ART'!$F$10:$F$249,0),MATCH(C$7,'Number on ART'!$H$9:$AB$9,0)),"Error")</f>
        <v>209309</v>
      </c>
      <c r="D49" s="47">
        <f>IF(D$7&lt;='Algorithms &amp; Assumptions'!$C$3,INDEX('Number on ART'!$H$10:$AB$249,MATCH($B49&amp;"Adults",'Number on ART'!$F$10:$F$249,0),MATCH(D$7,'Number on ART'!$H$9:$AB$9,0)),"Error")</f>
        <v>249110</v>
      </c>
      <c r="E49" s="47">
        <f>IF(E$7&lt;='Algorithms &amp; Assumptions'!$C$3,INDEX('Number on ART'!$H$10:$AB$249,MATCH($B49&amp;"Adults",'Number on ART'!$F$10:$F$249,0),MATCH(E$7,'Number on ART'!$H$9:$AB$9,0)),"Error")</f>
        <v>270390</v>
      </c>
      <c r="F49" s="47">
        <f>IF(F$7&lt;='Algorithms &amp; Assumptions'!$C$3,INDEX('Number on ART'!$H$10:$AB$249,MATCH($B49&amp;"Adults",'Number on ART'!$F$10:$F$249,0),MATCH(F$7,'Number on ART'!$H$9:$AB$9,0)),"Error")</f>
        <v>298436</v>
      </c>
      <c r="G49" s="84">
        <f>IF(IF(G$7&lt;=Baseline_Year,
INDEX('Number on ART'!$H$10:$AB$249,MATCH($B49&amp;"Adults",'Number on ART'!$F$10:$F$249,0),MATCH(G$7,'Number on ART'!$H$9:$AB$9,0)),
IF(AND(F49+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Forecast'!$B$8:$B$127,0),MATCH(G$7,'PLHIV Forecast'!$C$7:$W$7,0)),
INDEX('PLHIV Forecast'!$C$8:$W$127,MATCH($B49,'PLHIV Forecast'!$B$8:$B$127,0),MATCH(G$7,'PLHIV Forecast'!$C$7:$W$7,0))&lt;&gt;0),
INDEX('PLHIV Forecast'!$C$8:$W$127,MATCH($B49,'PLHIV Forecast'!$B$8:$B$127,0),MATCH(G$7,'PLHIV Forecast'!$C$7:$W$7,0)),
F49+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IF(G$7&lt;=Baseline_Year,
INDEX('Number on ART'!$H$10:$AB$249,MATCH($B49&amp;"Adults",'Number on ART'!$F$10:$F$249,0),MATCH(G$7,'Number on ART'!$H$9:$AB$9,0)),
IF(AND(F49+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Forecast'!$B$8:$B$127,0),MATCH(G$7,'PLHIV Forecast'!$C$7:$W$7,0)),
INDEX('PLHIV Forecast'!$C$8:$W$127,MATCH($B49,'PLHIV Forecast'!$B$8:$B$127,0),MATCH(G$7,'PLHIV Forecast'!$C$7:$W$7,0))&lt;&gt;0),
INDEX('PLHIV Forecast'!$C$8:$W$127,MATCH($B49,'PLHIV Forecast'!$B$8:$B$127,0),MATCH(G$7,'PLHIV Forecast'!$C$7:$W$7,0)),
F49+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339040</v>
      </c>
      <c r="H49" s="84">
        <f>IF(IF(H$7&lt;=Baseline_Year,
INDEX('Number on ART'!$H$10:$AB$249,MATCH($B49&amp;"Adults",'Number on ART'!$F$10:$F$249,0),MATCH(H$7,'Number on ART'!$H$9:$AB$9,0)),
IF(AND(G49+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Forecast'!$B$8:$B$127,0),MATCH(H$7,'PLHIV Forecast'!$C$7:$W$7,0)),
INDEX('PLHIV Forecast'!$C$8:$W$127,MATCH($B49,'PLHIV Forecast'!$B$8:$B$127,0),MATCH(H$7,'PLHIV Forecast'!$C$7:$W$7,0))&lt;&gt;0),
INDEX('PLHIV Forecast'!$C$8:$W$127,MATCH($B49,'PLHIV Forecast'!$B$8:$B$127,0),MATCH(H$7,'PLHIV Forecast'!$C$7:$W$7,0)),
G49+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IF(H$7&lt;=Baseline_Year,
INDEX('Number on ART'!$H$10:$AB$249,MATCH($B49&amp;"Adults",'Number on ART'!$F$10:$F$249,0),MATCH(H$7,'Number on ART'!$H$9:$AB$9,0)),
IF(AND(G49+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Forecast'!$B$8:$B$127,0),MATCH(H$7,'PLHIV Forecast'!$C$7:$W$7,0)),
INDEX('PLHIV Forecast'!$C$8:$W$127,MATCH($B49,'PLHIV Forecast'!$B$8:$B$127,0),MATCH(H$7,'PLHIV Forecast'!$C$7:$W$7,0))&lt;&gt;0),
INDEX('PLHIV Forecast'!$C$8:$W$127,MATCH($B49,'PLHIV Forecast'!$B$8:$B$127,0),MATCH(H$7,'PLHIV Forecast'!$C$7:$W$7,0)),
G49+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364454</v>
      </c>
      <c r="I49" s="84">
        <f>IF(IF(I$7&lt;=Baseline_Year,
INDEX('Number on ART'!$H$10:$AB$249,MATCH($B49&amp;"Adults",'Number on ART'!$F$10:$F$249,0),MATCH(I$7,'Number on ART'!$H$9:$AB$9,0)),
IF(AND(H49+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Forecast'!$B$8:$B$127,0),MATCH(I$7,'PLHIV Forecast'!$C$7:$W$7,0)),
INDEX('PLHIV Forecast'!$C$8:$W$127,MATCH($B49,'PLHIV Forecast'!$B$8:$B$127,0),MATCH(I$7,'PLHIV Forecast'!$C$7:$W$7,0))&lt;&gt;0),
INDEX('PLHIV Forecast'!$C$8:$W$127,MATCH($B49,'PLHIV Forecast'!$B$8:$B$127,0),MATCH(I$7,'PLHIV Forecast'!$C$7:$W$7,0)),
H49+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IF(I$7&lt;=Baseline_Year,
INDEX('Number on ART'!$H$10:$AB$249,MATCH($B49&amp;"Adults",'Number on ART'!$F$10:$F$249,0),MATCH(I$7,'Number on ART'!$H$9:$AB$9,0)),
IF(AND(H49+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Forecast'!$B$8:$B$127,0),MATCH(I$7,'PLHIV Forecast'!$C$7:$W$7,0)),
INDEX('PLHIV Forecast'!$C$8:$W$127,MATCH($B49,'PLHIV Forecast'!$B$8:$B$127,0),MATCH(I$7,'PLHIV Forecast'!$C$7:$W$7,0))&lt;&gt;0),
INDEX('PLHIV Forecast'!$C$8:$W$127,MATCH($B49,'PLHIV Forecast'!$B$8:$B$127,0),MATCH(I$7,'PLHIV Forecast'!$C$7:$W$7,0)),
H49+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398777</v>
      </c>
      <c r="J49" s="84">
        <f>IF(IF(J$7&lt;=Baseline_Year,
INDEX('Number on ART'!$H$10:$AB$249,MATCH($B49&amp;"Adults",'Number on ART'!$F$10:$F$249,0),MATCH(J$7,'Number on ART'!$H$9:$AB$9,0)),
IF(AND(I49+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Forecast'!$B$8:$B$127,0),MATCH(J$7,'PLHIV Forecast'!$C$7:$W$7,0)),
INDEX('PLHIV Forecast'!$C$8:$W$127,MATCH($B49,'PLHIV Forecast'!$B$8:$B$127,0),MATCH(J$7,'PLHIV Forecast'!$C$7:$W$7,0))&lt;&gt;0),
INDEX('PLHIV Forecast'!$C$8:$W$127,MATCH($B49,'PLHIV Forecast'!$B$8:$B$127,0),MATCH(J$7,'PLHIV Forecast'!$C$7:$W$7,0)),
I49+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IF(J$7&lt;=Baseline_Year,
INDEX('Number on ART'!$H$10:$AB$249,MATCH($B49&amp;"Adults",'Number on ART'!$F$10:$F$249,0),MATCH(J$7,'Number on ART'!$H$9:$AB$9,0)),
IF(AND(I49+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Forecast'!$B$8:$B$127,0),MATCH(J$7,'PLHIV Forecast'!$C$7:$W$7,0)),
INDEX('PLHIV Forecast'!$C$8:$W$127,MATCH($B49,'PLHIV Forecast'!$B$8:$B$127,0),MATCH(J$7,'PLHIV Forecast'!$C$7:$W$7,0))&lt;&gt;0),
INDEX('PLHIV Forecast'!$C$8:$W$127,MATCH($B49,'PLHIV Forecast'!$B$8:$B$127,0),MATCH(J$7,'PLHIV Forecast'!$C$7:$W$7,0)),
I49+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415578</v>
      </c>
      <c r="K49" s="84">
        <f>IF(IF(K$7&lt;=Baseline_Year,
INDEX('Number on ART'!$H$10:$AB$249,MATCH($B49&amp;"Adults",'Number on ART'!$F$10:$F$249,0),MATCH(K$7,'Number on ART'!$H$9:$AB$9,0)),
IF(AND(J49+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Forecast'!$B$8:$B$127,0),MATCH(K$7,'PLHIV Forecast'!$C$7:$W$7,0)),
INDEX('PLHIV Forecast'!$C$8:$W$127,MATCH($B49,'PLHIV Forecast'!$B$8:$B$127,0),MATCH(K$7,'PLHIV Forecast'!$C$7:$W$7,0))&lt;&gt;0),
INDEX('PLHIV Forecast'!$C$8:$W$127,MATCH($B49,'PLHIV Forecast'!$B$8:$B$127,0),MATCH(K$7,'PLHIV Forecast'!$C$7:$W$7,0)),
J49+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IF(K$7&lt;=Baseline_Year,
INDEX('Number on ART'!$H$10:$AB$249,MATCH($B49&amp;"Adults",'Number on ART'!$F$10:$F$249,0),MATCH(K$7,'Number on ART'!$H$9:$AB$9,0)),
IF(AND(J49+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Forecast'!$B$8:$B$127,0),MATCH(K$7,'PLHIV Forecast'!$C$7:$W$7,0)),
INDEX('PLHIV Forecast'!$C$8:$W$127,MATCH($B49,'PLHIV Forecast'!$B$8:$B$127,0),MATCH(K$7,'PLHIV Forecast'!$C$7:$W$7,0))&lt;&gt;0),
INDEX('PLHIV Forecast'!$C$8:$W$127,MATCH($B49,'PLHIV Forecast'!$B$8:$B$127,0),MATCH(K$7,'PLHIV Forecast'!$C$7:$W$7,0)),
J49+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428472</v>
      </c>
      <c r="L49" s="84">
        <f>IF(IF(L$7&lt;=Baseline_Year,
INDEX('Number on ART'!$H$10:$AB$249,MATCH($B49&amp;"Adults",'Number on ART'!$F$10:$F$249,0),MATCH(L$7,'Number on ART'!$H$9:$AB$9,0)),
IF(AND(K49+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Forecast'!$B$8:$B$127,0),MATCH(L$7,'PLHIV Forecast'!$C$7:$W$7,0)),
INDEX('PLHIV Forecast'!$C$8:$W$127,MATCH($B49,'PLHIV Forecast'!$B$8:$B$127,0),MATCH(L$7,'PLHIV Forecast'!$C$7:$W$7,0))&lt;&gt;0),
INDEX('PLHIV Forecast'!$C$8:$W$127,MATCH($B49,'PLHIV Forecast'!$B$8:$B$127,0),MATCH(L$7,'PLHIV Forecast'!$C$7:$W$7,0)),
K49+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IF(L$7&lt;=Baseline_Year,
INDEX('Number on ART'!$H$10:$AB$249,MATCH($B49&amp;"Adults",'Number on ART'!$F$10:$F$249,0),MATCH(L$7,'Number on ART'!$H$9:$AB$9,0)),
IF(AND(K49+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Forecast'!$B$8:$B$127,0),MATCH(L$7,'PLHIV Forecast'!$C$7:$W$7,0)),
INDEX('PLHIV Forecast'!$C$8:$W$127,MATCH($B49,'PLHIV Forecast'!$B$8:$B$127,0),MATCH(L$7,'PLHIV Forecast'!$C$7:$W$7,0))&lt;&gt;0),
INDEX('PLHIV Forecast'!$C$8:$W$127,MATCH($B49,'PLHIV Forecast'!$B$8:$B$127,0),MATCH(L$7,'PLHIV Forecast'!$C$7:$W$7,0)),
K49+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449794</v>
      </c>
      <c r="M49" s="84">
        <f>IF(IF(M$7&lt;=Baseline_Year,
INDEX('Number on ART'!$H$10:$AB$249,MATCH($B49&amp;"Adults",'Number on ART'!$F$10:$F$249,0),MATCH(M$7,'Number on ART'!$H$9:$AB$9,0)),
IF(AND(L49+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Forecast'!$B$8:$B$127,0),MATCH(M$7,'PLHIV Forecast'!$C$7:$W$7,0)),
INDEX('PLHIV Forecast'!$C$8:$W$127,MATCH($B49,'PLHIV Forecast'!$B$8:$B$127,0),MATCH(M$7,'PLHIV Forecast'!$C$7:$W$7,0))&lt;&gt;0),
INDEX('PLHIV Forecast'!$C$8:$W$127,MATCH($B49,'PLHIV Forecast'!$B$8:$B$127,0),MATCH(M$7,'PLHIV Forecast'!$C$7:$W$7,0)),
L49+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IF(M$7&lt;=Baseline_Year,
INDEX('Number on ART'!$H$10:$AB$249,MATCH($B49&amp;"Adults",'Number on ART'!$F$10:$F$249,0),MATCH(M$7,'Number on ART'!$H$9:$AB$9,0)),
IF(AND(L49+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Forecast'!$B$8:$B$127,0),MATCH(M$7,'PLHIV Forecast'!$C$7:$W$7,0)),
INDEX('PLHIV Forecast'!$C$8:$W$127,MATCH($B49,'PLHIV Forecast'!$B$8:$B$127,0),MATCH(M$7,'PLHIV Forecast'!$C$7:$W$7,0))&lt;&gt;0),
INDEX('PLHIV Forecast'!$C$8:$W$127,MATCH($B49,'PLHIV Forecast'!$B$8:$B$127,0),MATCH(M$7,'PLHIV Forecast'!$C$7:$W$7,0)),
L49+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465457</v>
      </c>
      <c r="N49" s="84">
        <f>IF(IF(N$7&lt;=Baseline_Year,
INDEX('Number on ART'!$H$10:$AB$249,MATCH($B49&amp;"Adults",'Number on ART'!$F$10:$F$249,0),MATCH(N$7,'Number on ART'!$H$9:$AB$9,0)),
IF(AND(M49+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Forecast'!$B$8:$B$127,0),MATCH(N$7,'PLHIV Forecast'!$C$7:$W$7,0)),
INDEX('PLHIV Forecast'!$C$8:$W$127,MATCH($B49,'PLHIV Forecast'!$B$8:$B$127,0),MATCH(N$7,'PLHIV Forecast'!$C$7:$W$7,0))&lt;&gt;0),
INDEX('PLHIV Forecast'!$C$8:$W$127,MATCH($B49,'PLHIV Forecast'!$B$8:$B$127,0),MATCH(N$7,'PLHIV Forecast'!$C$7:$W$7,0)),
M49+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IF(N$7&lt;=Baseline_Year,
INDEX('Number on ART'!$H$10:$AB$249,MATCH($B49&amp;"Adults",'Number on ART'!$F$10:$F$249,0),MATCH(N$7,'Number on ART'!$H$9:$AB$9,0)),
IF(AND(M49+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Forecast'!$B$8:$B$127,0),MATCH(N$7,'PLHIV Forecast'!$C$7:$W$7,0)),
INDEX('PLHIV Forecast'!$C$8:$W$127,MATCH($B49,'PLHIV Forecast'!$B$8:$B$127,0),MATCH(N$7,'PLHIV Forecast'!$C$7:$W$7,0))&lt;&gt;0),
INDEX('PLHIV Forecast'!$C$8:$W$127,MATCH($B49,'PLHIV Forecast'!$B$8:$B$127,0),MATCH(N$7,'PLHIV Forecast'!$C$7:$W$7,0)),
M49+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465081</v>
      </c>
      <c r="O49" s="84">
        <f>IF(IF(O$7&lt;=Baseline_Year,
INDEX('Number on ART'!$H$10:$AB$249,MATCH($B49&amp;"Adults",'Number on ART'!$F$10:$F$249,0),MATCH(O$7,'Number on ART'!$H$9:$AB$9,0)),
IF(AND(N49+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Forecast'!$B$8:$B$127,0),MATCH(O$7,'PLHIV Forecast'!$C$7:$W$7,0)),
INDEX('PLHIV Forecast'!$C$8:$W$127,MATCH($B49,'PLHIV Forecast'!$B$8:$B$127,0),MATCH(O$7,'PLHIV Forecast'!$C$7:$W$7,0))&lt;&gt;0),
INDEX('PLHIV Forecast'!$C$8:$W$127,MATCH($B49,'PLHIV Forecast'!$B$8:$B$127,0),MATCH(O$7,'PLHIV Forecast'!$C$7:$W$7,0)),
N49+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IF(O$7&lt;=Baseline_Year,
INDEX('Number on ART'!$H$10:$AB$249,MATCH($B49&amp;"Adults",'Number on ART'!$F$10:$F$249,0),MATCH(O$7,'Number on ART'!$H$9:$AB$9,0)),
IF(AND(N49+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Forecast'!$B$8:$B$127,0),MATCH(O$7,'PLHIV Forecast'!$C$7:$W$7,0)),
INDEX('PLHIV Forecast'!$C$8:$W$127,MATCH($B49,'PLHIV Forecast'!$B$8:$B$127,0),MATCH(O$7,'PLHIV Forecast'!$C$7:$W$7,0))&lt;&gt;0),
INDEX('PLHIV Forecast'!$C$8:$W$127,MATCH($B49,'PLHIV Forecast'!$B$8:$B$127,0),MATCH(O$7,'PLHIV Forecast'!$C$7:$W$7,0)),
N49+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490004</v>
      </c>
      <c r="P49" s="84">
        <f>IF(IF(P$7&lt;=Baseline_Year,
INDEX('Number on ART'!$H$10:$AB$249,MATCH($B49&amp;"Adults",'Number on ART'!$F$10:$F$249,0),MATCH(P$7,'Number on ART'!$H$9:$AB$9,0)),
IF(AND(O49+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Forecast'!$B$8:$B$127,0),MATCH(P$7,'PLHIV Forecast'!$C$7:$W$7,0)),
INDEX('PLHIV Forecast'!$C$8:$W$127,MATCH($B49,'PLHIV Forecast'!$B$8:$B$127,0),MATCH(P$7,'PLHIV Forecast'!$C$7:$W$7,0))&lt;&gt;0),
INDEX('PLHIV Forecast'!$C$8:$W$127,MATCH($B49,'PLHIV Forecast'!$B$8:$B$127,0),MATCH(P$7,'PLHIV Forecast'!$C$7:$W$7,0)),
O49+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IF(P$7&lt;=Baseline_Year,
INDEX('Number on ART'!$H$10:$AB$249,MATCH($B49&amp;"Adults",'Number on ART'!$F$10:$F$249,0),MATCH(P$7,'Number on ART'!$H$9:$AB$9,0)),
IF(AND(O49+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Forecast'!$B$8:$B$127,0),MATCH(P$7,'PLHIV Forecast'!$C$7:$W$7,0)),
INDEX('PLHIV Forecast'!$C$8:$W$127,MATCH($B49,'PLHIV Forecast'!$B$8:$B$127,0),MATCH(P$7,'PLHIV Forecast'!$C$7:$W$7,0))&lt;&gt;0),
INDEX('PLHIV Forecast'!$C$8:$W$127,MATCH($B49,'PLHIV Forecast'!$B$8:$B$127,0),MATCH(P$7,'PLHIV Forecast'!$C$7:$W$7,0)),
O49+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503407.33333333331</v>
      </c>
      <c r="Q49" s="84">
        <f>IF(IF(Q$7&lt;=Baseline_Year,
INDEX('Number on ART'!$H$10:$AB$249,MATCH($B49&amp;"Adults",'Number on ART'!$F$10:$F$249,0),MATCH(Q$7,'Number on ART'!$H$9:$AB$9,0)),
IF(AND(P49+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Forecast'!$B$8:$B$127,0),MATCH(Q$7,'PLHIV Forecast'!$C$7:$W$7,0)),
INDEX('PLHIV Forecast'!$C$8:$W$127,MATCH($B49,'PLHIV Forecast'!$B$8:$B$127,0),MATCH(Q$7,'PLHIV Forecast'!$C$7:$W$7,0))&lt;&gt;0),
INDEX('PLHIV Forecast'!$C$8:$W$127,MATCH($B49,'PLHIV Forecast'!$B$8:$B$127,0),MATCH(Q$7,'PLHIV Forecast'!$C$7:$W$7,0)),
P49+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IF(Q$7&lt;=Baseline_Year,
INDEX('Number on ART'!$H$10:$AB$249,MATCH($B49&amp;"Adults",'Number on ART'!$F$10:$F$249,0),MATCH(Q$7,'Number on ART'!$H$9:$AB$9,0)),
IF(AND(P49+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Forecast'!$B$8:$B$127,0),MATCH(Q$7,'PLHIV Forecast'!$C$7:$W$7,0)),
INDEX('PLHIV Forecast'!$C$8:$W$127,MATCH($B49,'PLHIV Forecast'!$B$8:$B$127,0),MATCH(Q$7,'PLHIV Forecast'!$C$7:$W$7,0))&lt;&gt;0),
INDEX('PLHIV Forecast'!$C$8:$W$127,MATCH($B49,'PLHIV Forecast'!$B$8:$B$127,0),MATCH(Q$7,'PLHIV Forecast'!$C$7:$W$7,0)),
P49+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516810.66666666663</v>
      </c>
      <c r="R49" s="84">
        <f>IF(IF(R$7&lt;=Baseline_Year,
INDEX('Number on ART'!$H$10:$AB$249,MATCH($B49&amp;"Adults",'Number on ART'!$F$10:$F$249,0),MATCH(R$7,'Number on ART'!$H$9:$AB$9,0)),
IF(AND(Q49+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Forecast'!$B$8:$B$127,0),MATCH(R$7,'PLHIV Forecast'!$C$7:$W$7,0)),
INDEX('PLHIV Forecast'!$C$8:$W$127,MATCH($B49,'PLHIV Forecast'!$B$8:$B$127,0),MATCH(R$7,'PLHIV Forecast'!$C$7:$W$7,0))&lt;&gt;0),
INDEX('PLHIV Forecast'!$C$8:$W$127,MATCH($B49,'PLHIV Forecast'!$B$8:$B$127,0),MATCH(R$7,'PLHIV Forecast'!$C$7:$W$7,0)),
Q49+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IF(R$7&lt;=Baseline_Year,
INDEX('Number on ART'!$H$10:$AB$249,MATCH($B49&amp;"Adults",'Number on ART'!$F$10:$F$249,0),MATCH(R$7,'Number on ART'!$H$9:$AB$9,0)),
IF(AND(Q49+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Forecast'!$B$8:$B$127,0),MATCH(R$7,'PLHIV Forecast'!$C$7:$W$7,0)),
INDEX('PLHIV Forecast'!$C$8:$W$127,MATCH($B49,'PLHIV Forecast'!$B$8:$B$127,0),MATCH(R$7,'PLHIV Forecast'!$C$7:$W$7,0))&lt;&gt;0),
INDEX('PLHIV Forecast'!$C$8:$W$127,MATCH($B49,'PLHIV Forecast'!$B$8:$B$127,0),MATCH(R$7,'PLHIV Forecast'!$C$7:$W$7,0)),
Q49+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530214</v>
      </c>
      <c r="S49" s="84">
        <f>IF(IF(S$7&lt;=Baseline_Year,
INDEX('Number on ART'!$H$10:$AB$249,MATCH($B49&amp;"Adults",'Number on ART'!$F$10:$F$249,0),MATCH(S$7,'Number on ART'!$H$9:$AB$9,0)),
IF(AND(R49+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Forecast'!$B$8:$B$127,0),MATCH(S$7,'PLHIV Forecast'!$C$7:$W$7,0)),
INDEX('PLHIV Forecast'!$C$8:$W$127,MATCH($B49,'PLHIV Forecast'!$B$8:$B$127,0),MATCH(S$7,'PLHIV Forecast'!$C$7:$W$7,0))&lt;&gt;0),
INDEX('PLHIV Forecast'!$C$8:$W$127,MATCH($B49,'PLHIV Forecast'!$B$8:$B$127,0),MATCH(S$7,'PLHIV Forecast'!$C$7:$W$7,0)),
R49+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IF(S$7&lt;=Baseline_Year,
INDEX('Number on ART'!$H$10:$AB$249,MATCH($B49&amp;"Adults",'Number on ART'!$F$10:$F$249,0),MATCH(S$7,'Number on ART'!$H$9:$AB$9,0)),
IF(AND(R49+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Forecast'!$B$8:$B$127,0),MATCH(S$7,'PLHIV Forecast'!$C$7:$W$7,0)),
INDEX('PLHIV Forecast'!$C$8:$W$127,MATCH($B49,'PLHIV Forecast'!$B$8:$B$127,0),MATCH(S$7,'PLHIV Forecast'!$C$7:$W$7,0))&lt;&gt;0),
INDEX('PLHIV Forecast'!$C$8:$W$127,MATCH($B49,'PLHIV Forecast'!$B$8:$B$127,0),MATCH(S$7,'PLHIV Forecast'!$C$7:$W$7,0)),
R49+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543617.33333333337</v>
      </c>
      <c r="T49" s="84">
        <f>IF(IF(T$7&lt;=Baseline_Year,
INDEX('Number on ART'!$H$10:$AB$249,MATCH($B49&amp;"Adults",'Number on ART'!$F$10:$F$249,0),MATCH(T$7,'Number on ART'!$H$9:$AB$9,0)),
IF(AND(S49+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Forecast'!$B$8:$B$127,0),MATCH(T$7,'PLHIV Forecast'!$C$7:$W$7,0)),
INDEX('PLHIV Forecast'!$C$8:$W$127,MATCH($B49,'PLHIV Forecast'!$B$8:$B$127,0),MATCH(T$7,'PLHIV Forecast'!$C$7:$W$7,0))&lt;&gt;0),
INDEX('PLHIV Forecast'!$C$8:$W$127,MATCH($B49,'PLHIV Forecast'!$B$8:$B$127,0),MATCH(T$7,'PLHIV Forecast'!$C$7:$W$7,0)),
S49+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IF(T$7&lt;=Baseline_Year,
INDEX('Number on ART'!$H$10:$AB$249,MATCH($B49&amp;"Adults",'Number on ART'!$F$10:$F$249,0),MATCH(T$7,'Number on ART'!$H$9:$AB$9,0)),
IF(AND(S49+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Forecast'!$B$8:$B$127,0),MATCH(T$7,'PLHIV Forecast'!$C$7:$W$7,0)),
INDEX('PLHIV Forecast'!$C$8:$W$127,MATCH($B49,'PLHIV Forecast'!$B$8:$B$127,0),MATCH(T$7,'PLHIV Forecast'!$C$7:$W$7,0))&lt;&gt;0),
INDEX('PLHIV Forecast'!$C$8:$W$127,MATCH($B49,'PLHIV Forecast'!$B$8:$B$127,0),MATCH(T$7,'PLHIV Forecast'!$C$7:$W$7,0)),
S49+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541810.69958847202</v>
      </c>
      <c r="U49" s="84">
        <f>IF(IF(U$7&lt;=Baseline_Year,
INDEX('Number on ART'!$H$10:$AB$249,MATCH($B49&amp;"Adults",'Number on ART'!$F$10:$F$249,0),MATCH(U$7,'Number on ART'!$H$9:$AB$9,0)),
IF(AND(T49+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Forecast'!$B$8:$B$127,0),MATCH(U$7,'PLHIV Forecast'!$C$7:$W$7,0)),
INDEX('PLHIV Forecast'!$C$8:$W$127,MATCH($B49,'PLHIV Forecast'!$B$8:$B$127,0),MATCH(U$7,'PLHIV Forecast'!$C$7:$W$7,0))&lt;&gt;0),
INDEX('PLHIV Forecast'!$C$8:$W$127,MATCH($B49,'PLHIV Forecast'!$B$8:$B$127,0),MATCH(U$7,'PLHIV Forecast'!$C$7:$W$7,0)),
T49+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IF(U$7&lt;=Baseline_Year,
INDEX('Number on ART'!$H$10:$AB$249,MATCH($B49&amp;"Adults",'Number on ART'!$F$10:$F$249,0),MATCH(U$7,'Number on ART'!$H$9:$AB$9,0)),
IF(AND(T49+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Forecast'!$B$8:$B$127,0),MATCH(U$7,'PLHIV Forecast'!$C$7:$W$7,0)),
INDEX('PLHIV Forecast'!$C$8:$W$127,MATCH($B49,'PLHIV Forecast'!$B$8:$B$127,0),MATCH(U$7,'PLHIV Forecast'!$C$7:$W$7,0))&lt;&gt;0),
INDEX('PLHIV Forecast'!$C$8:$W$127,MATCH($B49,'PLHIV Forecast'!$B$8:$B$127,0),MATCH(U$7,'PLHIV Forecast'!$C$7:$W$7,0)),
T49+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535459.53360767476</v>
      </c>
      <c r="V49" s="84">
        <f>IF(IF(V$7&lt;=Baseline_Year,
INDEX('Number on ART'!$H$10:$AB$249,MATCH($B49&amp;"Adults",'Number on ART'!$F$10:$F$249,0),MATCH(V$7,'Number on ART'!$H$9:$AB$9,0)),
IF(AND(U49+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Forecast'!$B$8:$B$127,0),MATCH(V$7,'PLHIV Forecast'!$C$7:$W$7,0)),
INDEX('PLHIV Forecast'!$C$8:$W$127,MATCH($B49,'PLHIV Forecast'!$B$8:$B$127,0),MATCH(V$7,'PLHIV Forecast'!$C$7:$W$7,0))&lt;&gt;0),
INDEX('PLHIV Forecast'!$C$8:$W$127,MATCH($B49,'PLHIV Forecast'!$B$8:$B$127,0),MATCH(V$7,'PLHIV Forecast'!$C$7:$W$7,0)),
U49+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IF(V$7&lt;=Baseline_Year,
INDEX('Number on ART'!$H$10:$AB$249,MATCH($B49&amp;"Adults",'Number on ART'!$F$10:$F$249,0),MATCH(V$7,'Number on ART'!$H$9:$AB$9,0)),
IF(AND(U49+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Forecast'!$B$8:$B$127,0),MATCH(V$7,'PLHIV Forecast'!$C$7:$W$7,0)),
INDEX('PLHIV Forecast'!$C$8:$W$127,MATCH($B49,'PLHIV Forecast'!$B$8:$B$127,0),MATCH(V$7,'PLHIV Forecast'!$C$7:$W$7,0))&lt;&gt;0),
INDEX('PLHIV Forecast'!$C$8:$W$127,MATCH($B49,'PLHIV Forecast'!$B$8:$B$127,0),MATCH(V$7,'PLHIV Forecast'!$C$7:$W$7,0)),
U49+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529693.64426153526</v>
      </c>
      <c r="W49" s="84">
        <f>IF(IF(W$7&lt;=Baseline_Year,
INDEX('Number on ART'!$H$10:$AB$249,MATCH($B49&amp;"Adults",'Number on ART'!$F$10:$F$249,0),MATCH(W$7,'Number on ART'!$H$9:$AB$9,0)),
IF(AND(V49+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Forecast'!$B$8:$B$127,0),MATCH(W$7,'PLHIV Forecast'!$C$7:$W$7,0)),
INDEX('PLHIV Forecast'!$C$8:$W$127,MATCH($B49,'PLHIV Forecast'!$B$8:$B$127,0),MATCH(W$7,'PLHIV Forecast'!$C$7:$W$7,0))&lt;&gt;0),
INDEX('PLHIV Forecast'!$C$8:$W$127,MATCH($B49,'PLHIV Forecast'!$B$8:$B$127,0),MATCH(W$7,'PLHIV Forecast'!$C$7:$W$7,0)),
V49+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)))&lt;0,
0,
IF(W$7&lt;=Baseline_Year,
INDEX('Number on ART'!$H$10:$AB$249,MATCH($B49&amp;"Adults",'Number on ART'!$F$10:$F$249,0),MATCH(W$7,'Number on ART'!$H$9:$AB$9,0)),
IF(AND(V49+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)&gt;INDEX('PLHIV Forecast'!$C$8:$W$127,MATCH($B49,'PLHIV Forecast'!$B$8:$B$127,0),MATCH(W$7,'PLHIV Forecast'!$C$7:$W$7,0)),
INDEX('PLHIV Forecast'!$C$8:$W$127,MATCH($B49,'PLHIV Forecast'!$B$8:$B$127,0),MATCH(W$7,'PLHIV Forecast'!$C$7:$W$7,0))&lt;&gt;0),
INDEX('PLHIV Forecast'!$C$8:$W$127,MATCH($B49,'PLHIV Forecast'!$B$8:$B$127,0),MATCH(W$7,'PLHIV Forecast'!$C$7:$W$7,0)),
V49+
AVERAGE((INDEX($C$8:$W$127,MATCH($B49,$B$8:$B$127),MATCH(Baseline_Year,$C$7:$W$7,))-INDEX($C$8:$W$127,MATCH($B49,$B$8:$B$127),MATCH(Baseline_Year-1,$C$7:$W$7,))),
(INDEX($C$8:$W$127,MATCH($B49,$B$8:$B$127),MATCH(Baseline_Year-1,$C$7:$W$7,))-INDEX($C$8:$W$127,MATCH($B49,$B$8:$B$127),MATCH(Baseline_Year-2,$C$7:$W$7,))),
(INDEX($C$8:$W$127,MATCH($B49,$B$8:$B$127),MATCH(Baseline_Year-2,$C$7:$W$7,))-INDEX($C$8:$W$127,MATCH($B49,$B$8:$B$127),MATCH(Baseline_Year-3,$C$7:$W$7,)))
))))</f>
        <v>523537.57049228996</v>
      </c>
      <c r="X49" s="9" t="str">
        <f>IF(SUM(C49:W49)&lt;&gt;0,
IF(P49='PLHIV Forecast'!P49,"# adults on ART capped by total PLHIV starting 2023",
IF(Q49='PLHIV Forecast'!Q49,"# adults on ART capped by total PLHIV starting 2024",
IF(R49='PLHIV Forecast'!R49,"# adults on ART capped by total PLHIV starting 2025",
IF(S49='PLHIV Forecast'!S49,"# adults on ART capped by total PLHIV starting 2026",
IF(T49='PLHIV Forecast'!T49,"# adults on ART capped by total PLHIV starting 2027",
IF(U49='PLHIV Forecast'!U49,"# adults on ART capped by total PLHIV starting 2028",
IF(V49='PLHIV Forecast'!V49,"# adults on ART capped by total PLHIV starting 2029",
IF(W49='PLHIV Forecast'!W49,"# adults on ART capped by total PLHIV starting 2030",
"")))))))),"")</f>
        <v># adults on ART capped by total PLHIV starting 2027</v>
      </c>
      <c r="Z49" s="8"/>
      <c r="AB49" s="8"/>
    </row>
    <row r="50" spans="2:28" x14ac:dyDescent="0.35">
      <c r="B50" s="18" t="str">
        <f>Countries!B46</f>
        <v>Fiji</v>
      </c>
      <c r="C50" s="47">
        <f>IF(C$7&lt;='Algorithms &amp; Assumptions'!$C$3,INDEX('Number on ART'!$H$10:$AB$249,MATCH($B50&amp;"Adults",'Number on ART'!$F$10:$F$249,0),MATCH(C$7,'Number on ART'!$H$9:$AB$9,0)),"Error")</f>
        <v>79</v>
      </c>
      <c r="D50" s="47">
        <f>IF(D$7&lt;='Algorithms &amp; Assumptions'!$C$3,INDEX('Number on ART'!$H$10:$AB$249,MATCH($B50&amp;"Adults",'Number on ART'!$F$10:$F$249,0),MATCH(D$7,'Number on ART'!$H$9:$AB$9,0)),"Error")</f>
        <v>96</v>
      </c>
      <c r="E50" s="47">
        <f>IF(E$7&lt;='Algorithms &amp; Assumptions'!$C$3,INDEX('Number on ART'!$H$10:$AB$249,MATCH($B50&amp;"Adults",'Number on ART'!$F$10:$F$249,0),MATCH(E$7,'Number on ART'!$H$9:$AB$9,0)),"Error")</f>
        <v>157</v>
      </c>
      <c r="F50" s="47">
        <f>IF(F$7&lt;='Algorithms &amp; Assumptions'!$C$3,INDEX('Number on ART'!$H$10:$AB$249,MATCH($B50&amp;"Adults",'Number on ART'!$F$10:$F$249,0),MATCH(F$7,'Number on ART'!$H$9:$AB$9,0)),"Error")</f>
        <v>164</v>
      </c>
      <c r="G50" s="84">
        <f>IF(IF(G$7&lt;=Baseline_Year,
INDEX('Number on ART'!$H$10:$AB$249,MATCH($B50&amp;"Adults",'Number on ART'!$F$10:$F$249,0),MATCH(G$7,'Number on ART'!$H$9:$AB$9,0)),
IF(AND(F50+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Forecast'!$B$8:$B$127,0),MATCH(G$7,'PLHIV Forecast'!$C$7:$W$7,0)),
INDEX('PLHIV Forecast'!$C$8:$W$127,MATCH($B50,'PLHIV Forecast'!$B$8:$B$127,0),MATCH(G$7,'PLHIV Forecast'!$C$7:$W$7,0))&lt;&gt;0),
INDEX('PLHIV Forecast'!$C$8:$W$127,MATCH($B50,'PLHIV Forecast'!$B$8:$B$127,0),MATCH(G$7,'PLHIV Forecast'!$C$7:$W$7,0)),
F50+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IF(G$7&lt;=Baseline_Year,
INDEX('Number on ART'!$H$10:$AB$249,MATCH($B50&amp;"Adults",'Number on ART'!$F$10:$F$249,0),MATCH(G$7,'Number on ART'!$H$9:$AB$9,0)),
IF(AND(F50+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Forecast'!$B$8:$B$127,0),MATCH(G$7,'PLHIV Forecast'!$C$7:$W$7,0)),
INDEX('PLHIV Forecast'!$C$8:$W$127,MATCH($B50,'PLHIV Forecast'!$B$8:$B$127,0),MATCH(G$7,'PLHIV Forecast'!$C$7:$W$7,0))&lt;&gt;0),
INDEX('PLHIV Forecast'!$C$8:$W$127,MATCH($B50,'PLHIV Forecast'!$B$8:$B$127,0),MATCH(G$7,'PLHIV Forecast'!$C$7:$W$7,0)),
F50+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195</v>
      </c>
      <c r="H50" s="84">
        <f>IF(IF(H$7&lt;=Baseline_Year,
INDEX('Number on ART'!$H$10:$AB$249,MATCH($B50&amp;"Adults",'Number on ART'!$F$10:$F$249,0),MATCH(H$7,'Number on ART'!$H$9:$AB$9,0)),
IF(AND(G50+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Forecast'!$B$8:$B$127,0),MATCH(H$7,'PLHIV Forecast'!$C$7:$W$7,0)),
INDEX('PLHIV Forecast'!$C$8:$W$127,MATCH($B50,'PLHIV Forecast'!$B$8:$B$127,0),MATCH(H$7,'PLHIV Forecast'!$C$7:$W$7,0))&lt;&gt;0),
INDEX('PLHIV Forecast'!$C$8:$W$127,MATCH($B50,'PLHIV Forecast'!$B$8:$B$127,0),MATCH(H$7,'PLHIV Forecast'!$C$7:$W$7,0)),
G50+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IF(H$7&lt;=Baseline_Year,
INDEX('Number on ART'!$H$10:$AB$249,MATCH($B50&amp;"Adults",'Number on ART'!$F$10:$F$249,0),MATCH(H$7,'Number on ART'!$H$9:$AB$9,0)),
IF(AND(G50+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Forecast'!$B$8:$B$127,0),MATCH(H$7,'PLHIV Forecast'!$C$7:$W$7,0)),
INDEX('PLHIV Forecast'!$C$8:$W$127,MATCH($B50,'PLHIV Forecast'!$B$8:$B$127,0),MATCH(H$7,'PLHIV Forecast'!$C$7:$W$7,0))&lt;&gt;0),
INDEX('PLHIV Forecast'!$C$8:$W$127,MATCH($B50,'PLHIV Forecast'!$B$8:$B$127,0),MATCH(H$7,'PLHIV Forecast'!$C$7:$W$7,0)),
G50+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202</v>
      </c>
      <c r="I50" s="84">
        <f>IF(IF(I$7&lt;=Baseline_Year,
INDEX('Number on ART'!$H$10:$AB$249,MATCH($B50&amp;"Adults",'Number on ART'!$F$10:$F$249,0),MATCH(I$7,'Number on ART'!$H$9:$AB$9,0)),
IF(AND(H50+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Forecast'!$B$8:$B$127,0),MATCH(I$7,'PLHIV Forecast'!$C$7:$W$7,0)),
INDEX('PLHIV Forecast'!$C$8:$W$127,MATCH($B50,'PLHIV Forecast'!$B$8:$B$127,0),MATCH(I$7,'PLHIV Forecast'!$C$7:$W$7,0))&lt;&gt;0),
INDEX('PLHIV Forecast'!$C$8:$W$127,MATCH($B50,'PLHIV Forecast'!$B$8:$B$127,0),MATCH(I$7,'PLHIV Forecast'!$C$7:$W$7,0)),
H50+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IF(I$7&lt;=Baseline_Year,
INDEX('Number on ART'!$H$10:$AB$249,MATCH($B50&amp;"Adults",'Number on ART'!$F$10:$F$249,0),MATCH(I$7,'Number on ART'!$H$9:$AB$9,0)),
IF(AND(H50+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Forecast'!$B$8:$B$127,0),MATCH(I$7,'PLHIV Forecast'!$C$7:$W$7,0)),
INDEX('PLHIV Forecast'!$C$8:$W$127,MATCH($B50,'PLHIV Forecast'!$B$8:$B$127,0),MATCH(I$7,'PLHIV Forecast'!$C$7:$W$7,0))&lt;&gt;0),
INDEX('PLHIV Forecast'!$C$8:$W$127,MATCH($B50,'PLHIV Forecast'!$B$8:$B$127,0),MATCH(I$7,'PLHIV Forecast'!$C$7:$W$7,0)),
H50+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209</v>
      </c>
      <c r="J50" s="84">
        <f>IF(IF(J$7&lt;=Baseline_Year,
INDEX('Number on ART'!$H$10:$AB$249,MATCH($B50&amp;"Adults",'Number on ART'!$F$10:$F$249,0),MATCH(J$7,'Number on ART'!$H$9:$AB$9,0)),
IF(AND(I50+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Forecast'!$B$8:$B$127,0),MATCH(J$7,'PLHIV Forecast'!$C$7:$W$7,0)),
INDEX('PLHIV Forecast'!$C$8:$W$127,MATCH($B50,'PLHIV Forecast'!$B$8:$B$127,0),MATCH(J$7,'PLHIV Forecast'!$C$7:$W$7,0))&lt;&gt;0),
INDEX('PLHIV Forecast'!$C$8:$W$127,MATCH($B50,'PLHIV Forecast'!$B$8:$B$127,0),MATCH(J$7,'PLHIV Forecast'!$C$7:$W$7,0)),
I50+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IF(J$7&lt;=Baseline_Year,
INDEX('Number on ART'!$H$10:$AB$249,MATCH($B50&amp;"Adults",'Number on ART'!$F$10:$F$249,0),MATCH(J$7,'Number on ART'!$H$9:$AB$9,0)),
IF(AND(I50+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Forecast'!$B$8:$B$127,0),MATCH(J$7,'PLHIV Forecast'!$C$7:$W$7,0)),
INDEX('PLHIV Forecast'!$C$8:$W$127,MATCH($B50,'PLHIV Forecast'!$B$8:$B$127,0),MATCH(J$7,'PLHIV Forecast'!$C$7:$W$7,0))&lt;&gt;0),
INDEX('PLHIV Forecast'!$C$8:$W$127,MATCH($B50,'PLHIV Forecast'!$B$8:$B$127,0),MATCH(J$7,'PLHIV Forecast'!$C$7:$W$7,0)),
I50+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256</v>
      </c>
      <c r="K50" s="84">
        <f>IF(IF(K$7&lt;=Baseline_Year,
INDEX('Number on ART'!$H$10:$AB$249,MATCH($B50&amp;"Adults",'Number on ART'!$F$10:$F$249,0),MATCH(K$7,'Number on ART'!$H$9:$AB$9,0)),
IF(AND(J50+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Forecast'!$B$8:$B$127,0),MATCH(K$7,'PLHIV Forecast'!$C$7:$W$7,0)),
INDEX('PLHIV Forecast'!$C$8:$W$127,MATCH($B50,'PLHIV Forecast'!$B$8:$B$127,0),MATCH(K$7,'PLHIV Forecast'!$C$7:$W$7,0))&lt;&gt;0),
INDEX('PLHIV Forecast'!$C$8:$W$127,MATCH($B50,'PLHIV Forecast'!$B$8:$B$127,0),MATCH(K$7,'PLHIV Forecast'!$C$7:$W$7,0)),
J50+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IF(K$7&lt;=Baseline_Year,
INDEX('Number on ART'!$H$10:$AB$249,MATCH($B50&amp;"Adults",'Number on ART'!$F$10:$F$249,0),MATCH(K$7,'Number on ART'!$H$9:$AB$9,0)),
IF(AND(J50+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Forecast'!$B$8:$B$127,0),MATCH(K$7,'PLHIV Forecast'!$C$7:$W$7,0)),
INDEX('PLHIV Forecast'!$C$8:$W$127,MATCH($B50,'PLHIV Forecast'!$B$8:$B$127,0),MATCH(K$7,'PLHIV Forecast'!$C$7:$W$7,0))&lt;&gt;0),
INDEX('PLHIV Forecast'!$C$8:$W$127,MATCH($B50,'PLHIV Forecast'!$B$8:$B$127,0),MATCH(K$7,'PLHIV Forecast'!$C$7:$W$7,0)),
J50+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326</v>
      </c>
      <c r="L50" s="84">
        <f>IF(IF(L$7&lt;=Baseline_Year,
INDEX('Number on ART'!$H$10:$AB$249,MATCH($B50&amp;"Adults",'Number on ART'!$F$10:$F$249,0),MATCH(L$7,'Number on ART'!$H$9:$AB$9,0)),
IF(AND(K50+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Forecast'!$B$8:$B$127,0),MATCH(L$7,'PLHIV Forecast'!$C$7:$W$7,0)),
INDEX('PLHIV Forecast'!$C$8:$W$127,MATCH($B50,'PLHIV Forecast'!$B$8:$B$127,0),MATCH(L$7,'PLHIV Forecast'!$C$7:$W$7,0))&lt;&gt;0),
INDEX('PLHIV Forecast'!$C$8:$W$127,MATCH($B50,'PLHIV Forecast'!$B$8:$B$127,0),MATCH(L$7,'PLHIV Forecast'!$C$7:$W$7,0)),
K50+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IF(L$7&lt;=Baseline_Year,
INDEX('Number on ART'!$H$10:$AB$249,MATCH($B50&amp;"Adults",'Number on ART'!$F$10:$F$249,0),MATCH(L$7,'Number on ART'!$H$9:$AB$9,0)),
IF(AND(K50+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Forecast'!$B$8:$B$127,0),MATCH(L$7,'PLHIV Forecast'!$C$7:$W$7,0)),
INDEX('PLHIV Forecast'!$C$8:$W$127,MATCH($B50,'PLHIV Forecast'!$B$8:$B$127,0),MATCH(L$7,'PLHIV Forecast'!$C$7:$W$7,0))&lt;&gt;0),
INDEX('PLHIV Forecast'!$C$8:$W$127,MATCH($B50,'PLHIV Forecast'!$B$8:$B$127,0),MATCH(L$7,'PLHIV Forecast'!$C$7:$W$7,0)),
K50+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401</v>
      </c>
      <c r="M50" s="84">
        <f>IF(IF(M$7&lt;=Baseline_Year,
INDEX('Number on ART'!$H$10:$AB$249,MATCH($B50&amp;"Adults",'Number on ART'!$F$10:$F$249,0),MATCH(M$7,'Number on ART'!$H$9:$AB$9,0)),
IF(AND(L50+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Forecast'!$B$8:$B$127,0),MATCH(M$7,'PLHIV Forecast'!$C$7:$W$7,0)),
INDEX('PLHIV Forecast'!$C$8:$W$127,MATCH($B50,'PLHIV Forecast'!$B$8:$B$127,0),MATCH(M$7,'PLHIV Forecast'!$C$7:$W$7,0))&lt;&gt;0),
INDEX('PLHIV Forecast'!$C$8:$W$127,MATCH($B50,'PLHIV Forecast'!$B$8:$B$127,0),MATCH(M$7,'PLHIV Forecast'!$C$7:$W$7,0)),
L50+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IF(M$7&lt;=Baseline_Year,
INDEX('Number on ART'!$H$10:$AB$249,MATCH($B50&amp;"Adults",'Number on ART'!$F$10:$F$249,0),MATCH(M$7,'Number on ART'!$H$9:$AB$9,0)),
IF(AND(L50+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Forecast'!$B$8:$B$127,0),MATCH(M$7,'PLHIV Forecast'!$C$7:$W$7,0)),
INDEX('PLHIV Forecast'!$C$8:$W$127,MATCH($B50,'PLHIV Forecast'!$B$8:$B$127,0),MATCH(M$7,'PLHIV Forecast'!$C$7:$W$7,0))&lt;&gt;0),
INDEX('PLHIV Forecast'!$C$8:$W$127,MATCH($B50,'PLHIV Forecast'!$B$8:$B$127,0),MATCH(M$7,'PLHIV Forecast'!$C$7:$W$7,0)),
L50+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468</v>
      </c>
      <c r="N50" s="84">
        <f>IF(IF(N$7&lt;=Baseline_Year,
INDEX('Number on ART'!$H$10:$AB$249,MATCH($B50&amp;"Adults",'Number on ART'!$F$10:$F$249,0),MATCH(N$7,'Number on ART'!$H$9:$AB$9,0)),
IF(AND(M50+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Forecast'!$B$8:$B$127,0),MATCH(N$7,'PLHIV Forecast'!$C$7:$W$7,0)),
INDEX('PLHIV Forecast'!$C$8:$W$127,MATCH($B50,'PLHIV Forecast'!$B$8:$B$127,0),MATCH(N$7,'PLHIV Forecast'!$C$7:$W$7,0))&lt;&gt;0),
INDEX('PLHIV Forecast'!$C$8:$W$127,MATCH($B50,'PLHIV Forecast'!$B$8:$B$127,0),MATCH(N$7,'PLHIV Forecast'!$C$7:$W$7,0)),
M50+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IF(N$7&lt;=Baseline_Year,
INDEX('Number on ART'!$H$10:$AB$249,MATCH($B50&amp;"Adults",'Number on ART'!$F$10:$F$249,0),MATCH(N$7,'Number on ART'!$H$9:$AB$9,0)),
IF(AND(M50+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Forecast'!$B$8:$B$127,0),MATCH(N$7,'PLHIV Forecast'!$C$7:$W$7,0)),
INDEX('PLHIV Forecast'!$C$8:$W$127,MATCH($B50,'PLHIV Forecast'!$B$8:$B$127,0),MATCH(N$7,'PLHIV Forecast'!$C$7:$W$7,0))&lt;&gt;0),
INDEX('PLHIV Forecast'!$C$8:$W$127,MATCH($B50,'PLHIV Forecast'!$B$8:$B$127,0),MATCH(N$7,'PLHIV Forecast'!$C$7:$W$7,0)),
M50+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611</v>
      </c>
      <c r="O50" s="84">
        <f>IF(IF(O$7&lt;=Baseline_Year,
INDEX('Number on ART'!$H$10:$AB$249,MATCH($B50&amp;"Adults",'Number on ART'!$F$10:$F$249,0),MATCH(O$7,'Number on ART'!$H$9:$AB$9,0)),
IF(AND(N50+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Forecast'!$B$8:$B$127,0),MATCH(O$7,'PLHIV Forecast'!$C$7:$W$7,0)),
INDEX('PLHIV Forecast'!$C$8:$W$127,MATCH($B50,'PLHIV Forecast'!$B$8:$B$127,0),MATCH(O$7,'PLHIV Forecast'!$C$7:$W$7,0))&lt;&gt;0),
INDEX('PLHIV Forecast'!$C$8:$W$127,MATCH($B50,'PLHIV Forecast'!$B$8:$B$127,0),MATCH(O$7,'PLHIV Forecast'!$C$7:$W$7,0)),
N50+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IF(O$7&lt;=Baseline_Year,
INDEX('Number on ART'!$H$10:$AB$249,MATCH($B50&amp;"Adults",'Number on ART'!$F$10:$F$249,0),MATCH(O$7,'Number on ART'!$H$9:$AB$9,0)),
IF(AND(N50+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Forecast'!$B$8:$B$127,0),MATCH(O$7,'PLHIV Forecast'!$C$7:$W$7,0)),
INDEX('PLHIV Forecast'!$C$8:$W$127,MATCH($B50,'PLHIV Forecast'!$B$8:$B$127,0),MATCH(O$7,'PLHIV Forecast'!$C$7:$W$7,0))&lt;&gt;0),
INDEX('PLHIV Forecast'!$C$8:$W$127,MATCH($B50,'PLHIV Forecast'!$B$8:$B$127,0),MATCH(O$7,'PLHIV Forecast'!$C$7:$W$7,0)),
N50+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522</v>
      </c>
      <c r="P50" s="84">
        <f>IF(IF(P$7&lt;=Baseline_Year,
INDEX('Number on ART'!$H$10:$AB$249,MATCH($B50&amp;"Adults",'Number on ART'!$F$10:$F$249,0),MATCH(P$7,'Number on ART'!$H$9:$AB$9,0)),
IF(AND(O50+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Forecast'!$B$8:$B$127,0),MATCH(P$7,'PLHIV Forecast'!$C$7:$W$7,0)),
INDEX('PLHIV Forecast'!$C$8:$W$127,MATCH($B50,'PLHIV Forecast'!$B$8:$B$127,0),MATCH(P$7,'PLHIV Forecast'!$C$7:$W$7,0))&lt;&gt;0),
INDEX('PLHIV Forecast'!$C$8:$W$127,MATCH($B50,'PLHIV Forecast'!$B$8:$B$127,0),MATCH(P$7,'PLHIV Forecast'!$C$7:$W$7,0)),
O50+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IF(P$7&lt;=Baseline_Year,
INDEX('Number on ART'!$H$10:$AB$249,MATCH($B50&amp;"Adults",'Number on ART'!$F$10:$F$249,0),MATCH(P$7,'Number on ART'!$H$9:$AB$9,0)),
IF(AND(O50+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Forecast'!$B$8:$B$127,0),MATCH(P$7,'PLHIV Forecast'!$C$7:$W$7,0)),
INDEX('PLHIV Forecast'!$C$8:$W$127,MATCH($B50,'PLHIV Forecast'!$B$8:$B$127,0),MATCH(P$7,'PLHIV Forecast'!$C$7:$W$7,0))&lt;&gt;0),
INDEX('PLHIV Forecast'!$C$8:$W$127,MATCH($B50,'PLHIV Forecast'!$B$8:$B$127,0),MATCH(P$7,'PLHIV Forecast'!$C$7:$W$7,0)),
O50+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562.33333333333337</v>
      </c>
      <c r="Q50" s="84">
        <f>IF(IF(Q$7&lt;=Baseline_Year,
INDEX('Number on ART'!$H$10:$AB$249,MATCH($B50&amp;"Adults",'Number on ART'!$F$10:$F$249,0),MATCH(Q$7,'Number on ART'!$H$9:$AB$9,0)),
IF(AND(P50+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Forecast'!$B$8:$B$127,0),MATCH(Q$7,'PLHIV Forecast'!$C$7:$W$7,0)),
INDEX('PLHIV Forecast'!$C$8:$W$127,MATCH($B50,'PLHIV Forecast'!$B$8:$B$127,0),MATCH(Q$7,'PLHIV Forecast'!$C$7:$W$7,0))&lt;&gt;0),
INDEX('PLHIV Forecast'!$C$8:$W$127,MATCH($B50,'PLHIV Forecast'!$B$8:$B$127,0),MATCH(Q$7,'PLHIV Forecast'!$C$7:$W$7,0)),
P50+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IF(Q$7&lt;=Baseline_Year,
INDEX('Number on ART'!$H$10:$AB$249,MATCH($B50&amp;"Adults",'Number on ART'!$F$10:$F$249,0),MATCH(Q$7,'Number on ART'!$H$9:$AB$9,0)),
IF(AND(P50+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Forecast'!$B$8:$B$127,0),MATCH(Q$7,'PLHIV Forecast'!$C$7:$W$7,0)),
INDEX('PLHIV Forecast'!$C$8:$W$127,MATCH($B50,'PLHIV Forecast'!$B$8:$B$127,0),MATCH(Q$7,'PLHIV Forecast'!$C$7:$W$7,0))&lt;&gt;0),
INDEX('PLHIV Forecast'!$C$8:$W$127,MATCH($B50,'PLHIV Forecast'!$B$8:$B$127,0),MATCH(Q$7,'PLHIV Forecast'!$C$7:$W$7,0)),
P50+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602.66666666666674</v>
      </c>
      <c r="R50" s="84">
        <f>IF(IF(R$7&lt;=Baseline_Year,
INDEX('Number on ART'!$H$10:$AB$249,MATCH($B50&amp;"Adults",'Number on ART'!$F$10:$F$249,0),MATCH(R$7,'Number on ART'!$H$9:$AB$9,0)),
IF(AND(Q50+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Forecast'!$B$8:$B$127,0),MATCH(R$7,'PLHIV Forecast'!$C$7:$W$7,0)),
INDEX('PLHIV Forecast'!$C$8:$W$127,MATCH($B50,'PLHIV Forecast'!$B$8:$B$127,0),MATCH(R$7,'PLHIV Forecast'!$C$7:$W$7,0))&lt;&gt;0),
INDEX('PLHIV Forecast'!$C$8:$W$127,MATCH($B50,'PLHIV Forecast'!$B$8:$B$127,0),MATCH(R$7,'PLHIV Forecast'!$C$7:$W$7,0)),
Q50+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IF(R$7&lt;=Baseline_Year,
INDEX('Number on ART'!$H$10:$AB$249,MATCH($B50&amp;"Adults",'Number on ART'!$F$10:$F$249,0),MATCH(R$7,'Number on ART'!$H$9:$AB$9,0)),
IF(AND(Q50+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Forecast'!$B$8:$B$127,0),MATCH(R$7,'PLHIV Forecast'!$C$7:$W$7,0)),
INDEX('PLHIV Forecast'!$C$8:$W$127,MATCH($B50,'PLHIV Forecast'!$B$8:$B$127,0),MATCH(R$7,'PLHIV Forecast'!$C$7:$W$7,0))&lt;&gt;0),
INDEX('PLHIV Forecast'!$C$8:$W$127,MATCH($B50,'PLHIV Forecast'!$B$8:$B$127,0),MATCH(R$7,'PLHIV Forecast'!$C$7:$W$7,0)),
Q50+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643.00000000000011</v>
      </c>
      <c r="S50" s="84">
        <f>IF(IF(S$7&lt;=Baseline_Year,
INDEX('Number on ART'!$H$10:$AB$249,MATCH($B50&amp;"Adults",'Number on ART'!$F$10:$F$249,0),MATCH(S$7,'Number on ART'!$H$9:$AB$9,0)),
IF(AND(R50+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Forecast'!$B$8:$B$127,0),MATCH(S$7,'PLHIV Forecast'!$C$7:$W$7,0)),
INDEX('PLHIV Forecast'!$C$8:$W$127,MATCH($B50,'PLHIV Forecast'!$B$8:$B$127,0),MATCH(S$7,'PLHIV Forecast'!$C$7:$W$7,0))&lt;&gt;0),
INDEX('PLHIV Forecast'!$C$8:$W$127,MATCH($B50,'PLHIV Forecast'!$B$8:$B$127,0),MATCH(S$7,'PLHIV Forecast'!$C$7:$W$7,0)),
R50+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IF(S$7&lt;=Baseline_Year,
INDEX('Number on ART'!$H$10:$AB$249,MATCH($B50&amp;"Adults",'Number on ART'!$F$10:$F$249,0),MATCH(S$7,'Number on ART'!$H$9:$AB$9,0)),
IF(AND(R50+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Forecast'!$B$8:$B$127,0),MATCH(S$7,'PLHIV Forecast'!$C$7:$W$7,0)),
INDEX('PLHIV Forecast'!$C$8:$W$127,MATCH($B50,'PLHIV Forecast'!$B$8:$B$127,0),MATCH(S$7,'PLHIV Forecast'!$C$7:$W$7,0))&lt;&gt;0),
INDEX('PLHIV Forecast'!$C$8:$W$127,MATCH($B50,'PLHIV Forecast'!$B$8:$B$127,0),MATCH(S$7,'PLHIV Forecast'!$C$7:$W$7,0)),
R50+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683.33333333333348</v>
      </c>
      <c r="T50" s="84">
        <f>IF(IF(T$7&lt;=Baseline_Year,
INDEX('Number on ART'!$H$10:$AB$249,MATCH($B50&amp;"Adults",'Number on ART'!$F$10:$F$249,0),MATCH(T$7,'Number on ART'!$H$9:$AB$9,0)),
IF(AND(S50+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Forecast'!$B$8:$B$127,0),MATCH(T$7,'PLHIV Forecast'!$C$7:$W$7,0)),
INDEX('PLHIV Forecast'!$C$8:$W$127,MATCH($B50,'PLHIV Forecast'!$B$8:$B$127,0),MATCH(T$7,'PLHIV Forecast'!$C$7:$W$7,0))&lt;&gt;0),
INDEX('PLHIV Forecast'!$C$8:$W$127,MATCH($B50,'PLHIV Forecast'!$B$8:$B$127,0),MATCH(T$7,'PLHIV Forecast'!$C$7:$W$7,0)),
S50+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IF(T$7&lt;=Baseline_Year,
INDEX('Number on ART'!$H$10:$AB$249,MATCH($B50&amp;"Adults",'Number on ART'!$F$10:$F$249,0),MATCH(T$7,'Number on ART'!$H$9:$AB$9,0)),
IF(AND(S50+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Forecast'!$B$8:$B$127,0),MATCH(T$7,'PLHIV Forecast'!$C$7:$W$7,0)),
INDEX('PLHIV Forecast'!$C$8:$W$127,MATCH($B50,'PLHIV Forecast'!$B$8:$B$127,0),MATCH(T$7,'PLHIV Forecast'!$C$7:$W$7,0))&lt;&gt;0),
INDEX('PLHIV Forecast'!$C$8:$W$127,MATCH($B50,'PLHIV Forecast'!$B$8:$B$127,0),MATCH(T$7,'PLHIV Forecast'!$C$7:$W$7,0)),
S50+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723.66666666666686</v>
      </c>
      <c r="U50" s="84">
        <f>IF(IF(U$7&lt;=Baseline_Year,
INDEX('Number on ART'!$H$10:$AB$249,MATCH($B50&amp;"Adults",'Number on ART'!$F$10:$F$249,0),MATCH(U$7,'Number on ART'!$H$9:$AB$9,0)),
IF(AND(T50+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Forecast'!$B$8:$B$127,0),MATCH(U$7,'PLHIV Forecast'!$C$7:$W$7,0)),
INDEX('PLHIV Forecast'!$C$8:$W$127,MATCH($B50,'PLHIV Forecast'!$B$8:$B$127,0),MATCH(U$7,'PLHIV Forecast'!$C$7:$W$7,0))&lt;&gt;0),
INDEX('PLHIV Forecast'!$C$8:$W$127,MATCH($B50,'PLHIV Forecast'!$B$8:$B$127,0),MATCH(U$7,'PLHIV Forecast'!$C$7:$W$7,0)),
T50+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IF(U$7&lt;=Baseline_Year,
INDEX('Number on ART'!$H$10:$AB$249,MATCH($B50&amp;"Adults",'Number on ART'!$F$10:$F$249,0),MATCH(U$7,'Number on ART'!$H$9:$AB$9,0)),
IF(AND(T50+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Forecast'!$B$8:$B$127,0),MATCH(U$7,'PLHIV Forecast'!$C$7:$W$7,0)),
INDEX('PLHIV Forecast'!$C$8:$W$127,MATCH($B50,'PLHIV Forecast'!$B$8:$B$127,0),MATCH(U$7,'PLHIV Forecast'!$C$7:$W$7,0))&lt;&gt;0),
INDEX('PLHIV Forecast'!$C$8:$W$127,MATCH($B50,'PLHIV Forecast'!$B$8:$B$127,0),MATCH(U$7,'PLHIV Forecast'!$C$7:$W$7,0)),
T50+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764.00000000000023</v>
      </c>
      <c r="V50" s="84">
        <f>IF(IF(V$7&lt;=Baseline_Year,
INDEX('Number on ART'!$H$10:$AB$249,MATCH($B50&amp;"Adults",'Number on ART'!$F$10:$F$249,0),MATCH(V$7,'Number on ART'!$H$9:$AB$9,0)),
IF(AND(U50+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Forecast'!$B$8:$B$127,0),MATCH(V$7,'PLHIV Forecast'!$C$7:$W$7,0)),
INDEX('PLHIV Forecast'!$C$8:$W$127,MATCH($B50,'PLHIV Forecast'!$B$8:$B$127,0),MATCH(V$7,'PLHIV Forecast'!$C$7:$W$7,0))&lt;&gt;0),
INDEX('PLHIV Forecast'!$C$8:$W$127,MATCH($B50,'PLHIV Forecast'!$B$8:$B$127,0),MATCH(V$7,'PLHIV Forecast'!$C$7:$W$7,0)),
U50+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IF(V$7&lt;=Baseline_Year,
INDEX('Number on ART'!$H$10:$AB$249,MATCH($B50&amp;"Adults",'Number on ART'!$F$10:$F$249,0),MATCH(V$7,'Number on ART'!$H$9:$AB$9,0)),
IF(AND(U50+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Forecast'!$B$8:$B$127,0),MATCH(V$7,'PLHIV Forecast'!$C$7:$W$7,0)),
INDEX('PLHIV Forecast'!$C$8:$W$127,MATCH($B50,'PLHIV Forecast'!$B$8:$B$127,0),MATCH(V$7,'PLHIV Forecast'!$C$7:$W$7,0))&lt;&gt;0),
INDEX('PLHIV Forecast'!$C$8:$W$127,MATCH($B50,'PLHIV Forecast'!$B$8:$B$127,0),MATCH(V$7,'PLHIV Forecast'!$C$7:$W$7,0)),
U50+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804.3333333333336</v>
      </c>
      <c r="W50" s="84">
        <f>IF(IF(W$7&lt;=Baseline_Year,
INDEX('Number on ART'!$H$10:$AB$249,MATCH($B50&amp;"Adults",'Number on ART'!$F$10:$F$249,0),MATCH(W$7,'Number on ART'!$H$9:$AB$9,0)),
IF(AND(V50+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Forecast'!$B$8:$B$127,0),MATCH(W$7,'PLHIV Forecast'!$C$7:$W$7,0)),
INDEX('PLHIV Forecast'!$C$8:$W$127,MATCH($B50,'PLHIV Forecast'!$B$8:$B$127,0),MATCH(W$7,'PLHIV Forecast'!$C$7:$W$7,0))&lt;&gt;0),
INDEX('PLHIV Forecast'!$C$8:$W$127,MATCH($B50,'PLHIV Forecast'!$B$8:$B$127,0),MATCH(W$7,'PLHIV Forecast'!$C$7:$W$7,0)),
V50+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)))&lt;0,
0,
IF(W$7&lt;=Baseline_Year,
INDEX('Number on ART'!$H$10:$AB$249,MATCH($B50&amp;"Adults",'Number on ART'!$F$10:$F$249,0),MATCH(W$7,'Number on ART'!$H$9:$AB$9,0)),
IF(AND(V50+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)&gt;INDEX('PLHIV Forecast'!$C$8:$W$127,MATCH($B50,'PLHIV Forecast'!$B$8:$B$127,0),MATCH(W$7,'PLHIV Forecast'!$C$7:$W$7,0)),
INDEX('PLHIV Forecast'!$C$8:$W$127,MATCH($B50,'PLHIV Forecast'!$B$8:$B$127,0),MATCH(W$7,'PLHIV Forecast'!$C$7:$W$7,0))&lt;&gt;0),
INDEX('PLHIV Forecast'!$C$8:$W$127,MATCH($B50,'PLHIV Forecast'!$B$8:$B$127,0),MATCH(W$7,'PLHIV Forecast'!$C$7:$W$7,0)),
V50+
AVERAGE((INDEX($C$8:$W$127,MATCH($B50,$B$8:$B$127),MATCH(Baseline_Year,$C$7:$W$7,))-INDEX($C$8:$W$127,MATCH($B50,$B$8:$B$127),MATCH(Baseline_Year-1,$C$7:$W$7,))),
(INDEX($C$8:$W$127,MATCH($B50,$B$8:$B$127),MATCH(Baseline_Year-1,$C$7:$W$7,))-INDEX($C$8:$W$127,MATCH($B50,$B$8:$B$127),MATCH(Baseline_Year-2,$C$7:$W$7,))),
(INDEX($C$8:$W$127,MATCH($B50,$B$8:$B$127),MATCH(Baseline_Year-2,$C$7:$W$7,))-INDEX($C$8:$W$127,MATCH($B50,$B$8:$B$127),MATCH(Baseline_Year-3,$C$7:$W$7,)))
))))</f>
        <v>844.66666666666697</v>
      </c>
      <c r="X50" s="9" t="str">
        <f>IF(SUM(C50:W50)&lt;&gt;0,
IF(P50='PLHIV Forecast'!P50,"# adults on ART capped by total PLHIV starting 2023",
IF(Q50='PLHIV Forecast'!Q50,"# adults on ART capped by total PLHIV starting 2024",
IF(R50='PLHIV Forecast'!R50,"# adults on ART capped by total PLHIV starting 2025",
IF(S50='PLHIV Forecast'!S50,"# adults on ART capped by total PLHIV starting 2026",
IF(T50='PLHIV Forecast'!T50,"# adults on ART capped by total PLHIV starting 2027",
IF(U50='PLHIV Forecast'!U50,"# adults on ART capped by total PLHIV starting 2028",
IF(V50='PLHIV Forecast'!V50,"# adults on ART capped by total PLHIV starting 2029",
IF(W50='PLHIV Forecast'!W50,"# adults on ART capped by total PLHIV starting 2030",
"")))))))),"")</f>
        <v/>
      </c>
      <c r="Z50" s="8"/>
      <c r="AB50" s="8"/>
    </row>
    <row r="51" spans="2:28" x14ac:dyDescent="0.35">
      <c r="B51" s="18" t="str">
        <f>Countries!B47</f>
        <v>Gabon</v>
      </c>
      <c r="C51" s="47">
        <f>IF(C$7&lt;='Algorithms &amp; Assumptions'!$C$3,INDEX('Number on ART'!$H$10:$AB$249,MATCH($B51&amp;"Adults",'Number on ART'!$F$10:$F$249,0),MATCH(C$7,'Number on ART'!$H$9:$AB$9,0)),"Error")</f>
        <v>10642</v>
      </c>
      <c r="D51" s="47">
        <f>IF(D$7&lt;='Algorithms &amp; Assumptions'!$C$3,INDEX('Number on ART'!$H$10:$AB$249,MATCH($B51&amp;"Adults",'Number on ART'!$F$10:$F$249,0),MATCH(D$7,'Number on ART'!$H$9:$AB$9,0)),"Error")</f>
        <v>12280</v>
      </c>
      <c r="E51" s="47">
        <f>IF(E$7&lt;='Algorithms &amp; Assumptions'!$C$3,INDEX('Number on ART'!$H$10:$AB$249,MATCH($B51&amp;"Adults",'Number on ART'!$F$10:$F$249,0),MATCH(E$7,'Number on ART'!$H$9:$AB$9,0)),"Error")</f>
        <v>14512</v>
      </c>
      <c r="F51" s="47">
        <f>IF(F$7&lt;='Algorithms &amp; Assumptions'!$C$3,INDEX('Number on ART'!$H$10:$AB$249,MATCH($B51&amp;"Adults",'Number on ART'!$F$10:$F$249,0),MATCH(F$7,'Number on ART'!$H$9:$AB$9,0)),"Error")</f>
        <v>19223</v>
      </c>
      <c r="G51" s="84">
        <f>IF(IF(G$7&lt;=Baseline_Year,
INDEX('Number on ART'!$H$10:$AB$249,MATCH($B51&amp;"Adults",'Number on ART'!$F$10:$F$249,0),MATCH(G$7,'Number on ART'!$H$9:$AB$9,0)),
IF(AND(F51+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Forecast'!$B$8:$B$127,0),MATCH(G$7,'PLHIV Forecast'!$C$7:$W$7,0)),
INDEX('PLHIV Forecast'!$C$8:$W$127,MATCH($B51,'PLHIV Forecast'!$B$8:$B$127,0),MATCH(G$7,'PLHIV Forecast'!$C$7:$W$7,0))&lt;&gt;0),
INDEX('PLHIV Forecast'!$C$8:$W$127,MATCH($B51,'PLHIV Forecast'!$B$8:$B$127,0),MATCH(G$7,'PLHIV Forecast'!$C$7:$W$7,0)),
F51+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IF(G$7&lt;=Baseline_Year,
INDEX('Number on ART'!$H$10:$AB$249,MATCH($B51&amp;"Adults",'Number on ART'!$F$10:$F$249,0),MATCH(G$7,'Number on ART'!$H$9:$AB$9,0)),
IF(AND(F51+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Forecast'!$B$8:$B$127,0),MATCH(G$7,'PLHIV Forecast'!$C$7:$W$7,0)),
INDEX('PLHIV Forecast'!$C$8:$W$127,MATCH($B51,'PLHIV Forecast'!$B$8:$B$127,0),MATCH(G$7,'PLHIV Forecast'!$C$7:$W$7,0))&lt;&gt;0),
INDEX('PLHIV Forecast'!$C$8:$W$127,MATCH($B51,'PLHIV Forecast'!$B$8:$B$127,0),MATCH(G$7,'PLHIV Forecast'!$C$7:$W$7,0)),
F51+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20668</v>
      </c>
      <c r="H51" s="84">
        <f>IF(IF(H$7&lt;=Baseline_Year,
INDEX('Number on ART'!$H$10:$AB$249,MATCH($B51&amp;"Adults",'Number on ART'!$F$10:$F$249,0),MATCH(H$7,'Number on ART'!$H$9:$AB$9,0)),
IF(AND(G51+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Forecast'!$B$8:$B$127,0),MATCH(H$7,'PLHIV Forecast'!$C$7:$W$7,0)),
INDEX('PLHIV Forecast'!$C$8:$W$127,MATCH($B51,'PLHIV Forecast'!$B$8:$B$127,0),MATCH(H$7,'PLHIV Forecast'!$C$7:$W$7,0))&lt;&gt;0),
INDEX('PLHIV Forecast'!$C$8:$W$127,MATCH($B51,'PLHIV Forecast'!$B$8:$B$127,0),MATCH(H$7,'PLHIV Forecast'!$C$7:$W$7,0)),
G51+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IF(H$7&lt;=Baseline_Year,
INDEX('Number on ART'!$H$10:$AB$249,MATCH($B51&amp;"Adults",'Number on ART'!$F$10:$F$249,0),MATCH(H$7,'Number on ART'!$H$9:$AB$9,0)),
IF(AND(G51+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Forecast'!$B$8:$B$127,0),MATCH(H$7,'PLHIV Forecast'!$C$7:$W$7,0)),
INDEX('PLHIV Forecast'!$C$8:$W$127,MATCH($B51,'PLHIV Forecast'!$B$8:$B$127,0),MATCH(H$7,'PLHIV Forecast'!$C$7:$W$7,0))&lt;&gt;0),
INDEX('PLHIV Forecast'!$C$8:$W$127,MATCH($B51,'PLHIV Forecast'!$B$8:$B$127,0),MATCH(H$7,'PLHIV Forecast'!$C$7:$W$7,0)),
G51+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21157</v>
      </c>
      <c r="I51" s="84">
        <f>IF(IF(I$7&lt;=Baseline_Year,
INDEX('Number on ART'!$H$10:$AB$249,MATCH($B51&amp;"Adults",'Number on ART'!$F$10:$F$249,0),MATCH(I$7,'Number on ART'!$H$9:$AB$9,0)),
IF(AND(H51+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Forecast'!$B$8:$B$127,0),MATCH(I$7,'PLHIV Forecast'!$C$7:$W$7,0)),
INDEX('PLHIV Forecast'!$C$8:$W$127,MATCH($B51,'PLHIV Forecast'!$B$8:$B$127,0),MATCH(I$7,'PLHIV Forecast'!$C$7:$W$7,0))&lt;&gt;0),
INDEX('PLHIV Forecast'!$C$8:$W$127,MATCH($B51,'PLHIV Forecast'!$B$8:$B$127,0),MATCH(I$7,'PLHIV Forecast'!$C$7:$W$7,0)),
H51+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IF(I$7&lt;=Baseline_Year,
INDEX('Number on ART'!$H$10:$AB$249,MATCH($B51&amp;"Adults",'Number on ART'!$F$10:$F$249,0),MATCH(I$7,'Number on ART'!$H$9:$AB$9,0)),
IF(AND(H51+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Forecast'!$B$8:$B$127,0),MATCH(I$7,'PLHIV Forecast'!$C$7:$W$7,0)),
INDEX('PLHIV Forecast'!$C$8:$W$127,MATCH($B51,'PLHIV Forecast'!$B$8:$B$127,0),MATCH(I$7,'PLHIV Forecast'!$C$7:$W$7,0))&lt;&gt;0),
INDEX('PLHIV Forecast'!$C$8:$W$127,MATCH($B51,'PLHIV Forecast'!$B$8:$B$127,0),MATCH(I$7,'PLHIV Forecast'!$C$7:$W$7,0)),
H51+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21645</v>
      </c>
      <c r="J51" s="84">
        <f>IF(IF(J$7&lt;=Baseline_Year,
INDEX('Number on ART'!$H$10:$AB$249,MATCH($B51&amp;"Adults",'Number on ART'!$F$10:$F$249,0),MATCH(J$7,'Number on ART'!$H$9:$AB$9,0)),
IF(AND(I51+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Forecast'!$B$8:$B$127,0),MATCH(J$7,'PLHIV Forecast'!$C$7:$W$7,0)),
INDEX('PLHIV Forecast'!$C$8:$W$127,MATCH($B51,'PLHIV Forecast'!$B$8:$B$127,0),MATCH(J$7,'PLHIV Forecast'!$C$7:$W$7,0))&lt;&gt;0),
INDEX('PLHIV Forecast'!$C$8:$W$127,MATCH($B51,'PLHIV Forecast'!$B$8:$B$127,0),MATCH(J$7,'PLHIV Forecast'!$C$7:$W$7,0)),
I51+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IF(J$7&lt;=Baseline_Year,
INDEX('Number on ART'!$H$10:$AB$249,MATCH($B51&amp;"Adults",'Number on ART'!$F$10:$F$249,0),MATCH(J$7,'Number on ART'!$H$9:$AB$9,0)),
IF(AND(I51+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Forecast'!$B$8:$B$127,0),MATCH(J$7,'PLHIV Forecast'!$C$7:$W$7,0)),
INDEX('PLHIV Forecast'!$C$8:$W$127,MATCH($B51,'PLHIV Forecast'!$B$8:$B$127,0),MATCH(J$7,'PLHIV Forecast'!$C$7:$W$7,0))&lt;&gt;0),
INDEX('PLHIV Forecast'!$C$8:$W$127,MATCH($B51,'PLHIV Forecast'!$B$8:$B$127,0),MATCH(J$7,'PLHIV Forecast'!$C$7:$W$7,0)),
I51+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22134</v>
      </c>
      <c r="K51" s="84">
        <f>IF(IF(K$7&lt;=Baseline_Year,
INDEX('Number on ART'!$H$10:$AB$249,MATCH($B51&amp;"Adults",'Number on ART'!$F$10:$F$249,0),MATCH(K$7,'Number on ART'!$H$9:$AB$9,0)),
IF(AND(J51+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Forecast'!$B$8:$B$127,0),MATCH(K$7,'PLHIV Forecast'!$C$7:$W$7,0)),
INDEX('PLHIV Forecast'!$C$8:$W$127,MATCH($B51,'PLHIV Forecast'!$B$8:$B$127,0),MATCH(K$7,'PLHIV Forecast'!$C$7:$W$7,0))&lt;&gt;0),
INDEX('PLHIV Forecast'!$C$8:$W$127,MATCH($B51,'PLHIV Forecast'!$B$8:$B$127,0),MATCH(K$7,'PLHIV Forecast'!$C$7:$W$7,0)),
J51+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IF(K$7&lt;=Baseline_Year,
INDEX('Number on ART'!$H$10:$AB$249,MATCH($B51&amp;"Adults",'Number on ART'!$F$10:$F$249,0),MATCH(K$7,'Number on ART'!$H$9:$AB$9,0)),
IF(AND(J51+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Forecast'!$B$8:$B$127,0),MATCH(K$7,'PLHIV Forecast'!$C$7:$W$7,0)),
INDEX('PLHIV Forecast'!$C$8:$W$127,MATCH($B51,'PLHIV Forecast'!$B$8:$B$127,0),MATCH(K$7,'PLHIV Forecast'!$C$7:$W$7,0))&lt;&gt;0),
INDEX('PLHIV Forecast'!$C$8:$W$127,MATCH($B51,'PLHIV Forecast'!$B$8:$B$127,0),MATCH(K$7,'PLHIV Forecast'!$C$7:$W$7,0)),
J51+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22400</v>
      </c>
      <c r="L51" s="84">
        <f>IF(IF(L$7&lt;=Baseline_Year,
INDEX('Number on ART'!$H$10:$AB$249,MATCH($B51&amp;"Adults",'Number on ART'!$F$10:$F$249,0),MATCH(L$7,'Number on ART'!$H$9:$AB$9,0)),
IF(AND(K51+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Forecast'!$B$8:$B$127,0),MATCH(L$7,'PLHIV Forecast'!$C$7:$W$7,0)),
INDEX('PLHIV Forecast'!$C$8:$W$127,MATCH($B51,'PLHIV Forecast'!$B$8:$B$127,0),MATCH(L$7,'PLHIV Forecast'!$C$7:$W$7,0))&lt;&gt;0),
INDEX('PLHIV Forecast'!$C$8:$W$127,MATCH($B51,'PLHIV Forecast'!$B$8:$B$127,0),MATCH(L$7,'PLHIV Forecast'!$C$7:$W$7,0)),
K51+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IF(L$7&lt;=Baseline_Year,
INDEX('Number on ART'!$H$10:$AB$249,MATCH($B51&amp;"Adults",'Number on ART'!$F$10:$F$249,0),MATCH(L$7,'Number on ART'!$H$9:$AB$9,0)),
IF(AND(K51+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Forecast'!$B$8:$B$127,0),MATCH(L$7,'PLHIV Forecast'!$C$7:$W$7,0)),
INDEX('PLHIV Forecast'!$C$8:$W$127,MATCH($B51,'PLHIV Forecast'!$B$8:$B$127,0),MATCH(L$7,'PLHIV Forecast'!$C$7:$W$7,0))&lt;&gt;0),
INDEX('PLHIV Forecast'!$C$8:$W$127,MATCH($B51,'PLHIV Forecast'!$B$8:$B$127,0),MATCH(L$7,'PLHIV Forecast'!$C$7:$W$7,0)),
K51+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23418</v>
      </c>
      <c r="M51" s="84">
        <f>IF(IF(M$7&lt;=Baseline_Year,
INDEX('Number on ART'!$H$10:$AB$249,MATCH($B51&amp;"Adults",'Number on ART'!$F$10:$F$249,0),MATCH(M$7,'Number on ART'!$H$9:$AB$9,0)),
IF(AND(L51+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Forecast'!$B$8:$B$127,0),MATCH(M$7,'PLHIV Forecast'!$C$7:$W$7,0)),
INDEX('PLHIV Forecast'!$C$8:$W$127,MATCH($B51,'PLHIV Forecast'!$B$8:$B$127,0),MATCH(M$7,'PLHIV Forecast'!$C$7:$W$7,0))&lt;&gt;0),
INDEX('PLHIV Forecast'!$C$8:$W$127,MATCH($B51,'PLHIV Forecast'!$B$8:$B$127,0),MATCH(M$7,'PLHIV Forecast'!$C$7:$W$7,0)),
L51+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IF(M$7&lt;=Baseline_Year,
INDEX('Number on ART'!$H$10:$AB$249,MATCH($B51&amp;"Adults",'Number on ART'!$F$10:$F$249,0),MATCH(M$7,'Number on ART'!$H$9:$AB$9,0)),
IF(AND(L51+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Forecast'!$B$8:$B$127,0),MATCH(M$7,'PLHIV Forecast'!$C$7:$W$7,0)),
INDEX('PLHIV Forecast'!$C$8:$W$127,MATCH($B51,'PLHIV Forecast'!$B$8:$B$127,0),MATCH(M$7,'PLHIV Forecast'!$C$7:$W$7,0))&lt;&gt;0),
INDEX('PLHIV Forecast'!$C$8:$W$127,MATCH($B51,'PLHIV Forecast'!$B$8:$B$127,0),MATCH(M$7,'PLHIV Forecast'!$C$7:$W$7,0)),
L51+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23600</v>
      </c>
      <c r="N51" s="84">
        <f>IF(IF(N$7&lt;=Baseline_Year,
INDEX('Number on ART'!$H$10:$AB$249,MATCH($B51&amp;"Adults",'Number on ART'!$F$10:$F$249,0),MATCH(N$7,'Number on ART'!$H$9:$AB$9,0)),
IF(AND(M51+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Forecast'!$B$8:$B$127,0),MATCH(N$7,'PLHIV Forecast'!$C$7:$W$7,0)),
INDEX('PLHIV Forecast'!$C$8:$W$127,MATCH($B51,'PLHIV Forecast'!$B$8:$B$127,0),MATCH(N$7,'PLHIV Forecast'!$C$7:$W$7,0))&lt;&gt;0),
INDEX('PLHIV Forecast'!$C$8:$W$127,MATCH($B51,'PLHIV Forecast'!$B$8:$B$127,0),MATCH(N$7,'PLHIV Forecast'!$C$7:$W$7,0)),
M51+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IF(N$7&lt;=Baseline_Year,
INDEX('Number on ART'!$H$10:$AB$249,MATCH($B51&amp;"Adults",'Number on ART'!$F$10:$F$249,0),MATCH(N$7,'Number on ART'!$H$9:$AB$9,0)),
IF(AND(M51+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Forecast'!$B$8:$B$127,0),MATCH(N$7,'PLHIV Forecast'!$C$7:$W$7,0)),
INDEX('PLHIV Forecast'!$C$8:$W$127,MATCH($B51,'PLHIV Forecast'!$B$8:$B$127,0),MATCH(N$7,'PLHIV Forecast'!$C$7:$W$7,0))&lt;&gt;0),
INDEX('PLHIV Forecast'!$C$8:$W$127,MATCH($B51,'PLHIV Forecast'!$B$8:$B$127,0),MATCH(N$7,'PLHIV Forecast'!$C$7:$W$7,0)),
M51+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24788</v>
      </c>
      <c r="O51" s="84">
        <f>IF(IF(O$7&lt;=Baseline_Year,
INDEX('Number on ART'!$H$10:$AB$249,MATCH($B51&amp;"Adults",'Number on ART'!$F$10:$F$249,0),MATCH(O$7,'Number on ART'!$H$9:$AB$9,0)),
IF(AND(N51+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Forecast'!$B$8:$B$127,0),MATCH(O$7,'PLHIV Forecast'!$C$7:$W$7,0)),
INDEX('PLHIV Forecast'!$C$8:$W$127,MATCH($B51,'PLHIV Forecast'!$B$8:$B$127,0),MATCH(O$7,'PLHIV Forecast'!$C$7:$W$7,0))&lt;&gt;0),
INDEX('PLHIV Forecast'!$C$8:$W$127,MATCH($B51,'PLHIV Forecast'!$B$8:$B$127,0),MATCH(O$7,'PLHIV Forecast'!$C$7:$W$7,0)),
N51+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IF(O$7&lt;=Baseline_Year,
INDEX('Number on ART'!$H$10:$AB$249,MATCH($B51&amp;"Adults",'Number on ART'!$F$10:$F$249,0),MATCH(O$7,'Number on ART'!$H$9:$AB$9,0)),
IF(AND(N51+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Forecast'!$B$8:$B$127,0),MATCH(O$7,'PLHIV Forecast'!$C$7:$W$7,0)),
INDEX('PLHIV Forecast'!$C$8:$W$127,MATCH($B51,'PLHIV Forecast'!$B$8:$B$127,0),MATCH(O$7,'PLHIV Forecast'!$C$7:$W$7,0))&lt;&gt;0),
INDEX('PLHIV Forecast'!$C$8:$W$127,MATCH($B51,'PLHIV Forecast'!$B$8:$B$127,0),MATCH(O$7,'PLHIV Forecast'!$C$7:$W$7,0)),
N51+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28026</v>
      </c>
      <c r="P51" s="84">
        <f>IF(IF(P$7&lt;=Baseline_Year,
INDEX('Number on ART'!$H$10:$AB$249,MATCH($B51&amp;"Adults",'Number on ART'!$F$10:$F$249,0),MATCH(P$7,'Number on ART'!$H$9:$AB$9,0)),
IF(AND(O51+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Forecast'!$B$8:$B$127,0),MATCH(P$7,'PLHIV Forecast'!$C$7:$W$7,0)),
INDEX('PLHIV Forecast'!$C$8:$W$127,MATCH($B51,'PLHIV Forecast'!$B$8:$B$127,0),MATCH(P$7,'PLHIV Forecast'!$C$7:$W$7,0))&lt;&gt;0),
INDEX('PLHIV Forecast'!$C$8:$W$127,MATCH($B51,'PLHIV Forecast'!$B$8:$B$127,0),MATCH(P$7,'PLHIV Forecast'!$C$7:$W$7,0)),
O51+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IF(P$7&lt;=Baseline_Year,
INDEX('Number on ART'!$H$10:$AB$249,MATCH($B51&amp;"Adults",'Number on ART'!$F$10:$F$249,0),MATCH(P$7,'Number on ART'!$H$9:$AB$9,0)),
IF(AND(O51+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Forecast'!$B$8:$B$127,0),MATCH(P$7,'PLHIV Forecast'!$C$7:$W$7,0)),
INDEX('PLHIV Forecast'!$C$8:$W$127,MATCH($B51,'PLHIV Forecast'!$B$8:$B$127,0),MATCH(P$7,'PLHIV Forecast'!$C$7:$W$7,0))&lt;&gt;0),
INDEX('PLHIV Forecast'!$C$8:$W$127,MATCH($B51,'PLHIV Forecast'!$B$8:$B$127,0),MATCH(P$7,'PLHIV Forecast'!$C$7:$W$7,0)),
O51+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29562</v>
      </c>
      <c r="Q51" s="84">
        <f>IF(IF(Q$7&lt;=Baseline_Year,
INDEX('Number on ART'!$H$10:$AB$249,MATCH($B51&amp;"Adults",'Number on ART'!$F$10:$F$249,0),MATCH(Q$7,'Number on ART'!$H$9:$AB$9,0)),
IF(AND(P51+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Forecast'!$B$8:$B$127,0),MATCH(Q$7,'PLHIV Forecast'!$C$7:$W$7,0)),
INDEX('PLHIV Forecast'!$C$8:$W$127,MATCH($B51,'PLHIV Forecast'!$B$8:$B$127,0),MATCH(Q$7,'PLHIV Forecast'!$C$7:$W$7,0))&lt;&gt;0),
INDEX('PLHIV Forecast'!$C$8:$W$127,MATCH($B51,'PLHIV Forecast'!$B$8:$B$127,0),MATCH(Q$7,'PLHIV Forecast'!$C$7:$W$7,0)),
P51+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IF(Q$7&lt;=Baseline_Year,
INDEX('Number on ART'!$H$10:$AB$249,MATCH($B51&amp;"Adults",'Number on ART'!$F$10:$F$249,0),MATCH(Q$7,'Number on ART'!$H$9:$AB$9,0)),
IF(AND(P51+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Forecast'!$B$8:$B$127,0),MATCH(Q$7,'PLHIV Forecast'!$C$7:$W$7,0)),
INDEX('PLHIV Forecast'!$C$8:$W$127,MATCH($B51,'PLHIV Forecast'!$B$8:$B$127,0),MATCH(Q$7,'PLHIV Forecast'!$C$7:$W$7,0))&lt;&gt;0),
INDEX('PLHIV Forecast'!$C$8:$W$127,MATCH($B51,'PLHIV Forecast'!$B$8:$B$127,0),MATCH(Q$7,'PLHIV Forecast'!$C$7:$W$7,0)),
P51+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31098</v>
      </c>
      <c r="R51" s="84">
        <f>IF(IF(R$7&lt;=Baseline_Year,
INDEX('Number on ART'!$H$10:$AB$249,MATCH($B51&amp;"Adults",'Number on ART'!$F$10:$F$249,0),MATCH(R$7,'Number on ART'!$H$9:$AB$9,0)),
IF(AND(Q51+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Forecast'!$B$8:$B$127,0),MATCH(R$7,'PLHIV Forecast'!$C$7:$W$7,0)),
INDEX('PLHIV Forecast'!$C$8:$W$127,MATCH($B51,'PLHIV Forecast'!$B$8:$B$127,0),MATCH(R$7,'PLHIV Forecast'!$C$7:$W$7,0))&lt;&gt;0),
INDEX('PLHIV Forecast'!$C$8:$W$127,MATCH($B51,'PLHIV Forecast'!$B$8:$B$127,0),MATCH(R$7,'PLHIV Forecast'!$C$7:$W$7,0)),
Q51+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IF(R$7&lt;=Baseline_Year,
INDEX('Number on ART'!$H$10:$AB$249,MATCH($B51&amp;"Adults",'Number on ART'!$F$10:$F$249,0),MATCH(R$7,'Number on ART'!$H$9:$AB$9,0)),
IF(AND(Q51+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Forecast'!$B$8:$B$127,0),MATCH(R$7,'PLHIV Forecast'!$C$7:$W$7,0)),
INDEX('PLHIV Forecast'!$C$8:$W$127,MATCH($B51,'PLHIV Forecast'!$B$8:$B$127,0),MATCH(R$7,'PLHIV Forecast'!$C$7:$W$7,0))&lt;&gt;0),
INDEX('PLHIV Forecast'!$C$8:$W$127,MATCH($B51,'PLHIV Forecast'!$B$8:$B$127,0),MATCH(R$7,'PLHIV Forecast'!$C$7:$W$7,0)),
Q51+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32634</v>
      </c>
      <c r="S51" s="84">
        <f>IF(IF(S$7&lt;=Baseline_Year,
INDEX('Number on ART'!$H$10:$AB$249,MATCH($B51&amp;"Adults",'Number on ART'!$F$10:$F$249,0),MATCH(S$7,'Number on ART'!$H$9:$AB$9,0)),
IF(AND(R51+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Forecast'!$B$8:$B$127,0),MATCH(S$7,'PLHIV Forecast'!$C$7:$W$7,0)),
INDEX('PLHIV Forecast'!$C$8:$W$127,MATCH($B51,'PLHIV Forecast'!$B$8:$B$127,0),MATCH(S$7,'PLHIV Forecast'!$C$7:$W$7,0))&lt;&gt;0),
INDEX('PLHIV Forecast'!$C$8:$W$127,MATCH($B51,'PLHIV Forecast'!$B$8:$B$127,0),MATCH(S$7,'PLHIV Forecast'!$C$7:$W$7,0)),
R51+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IF(S$7&lt;=Baseline_Year,
INDEX('Number on ART'!$H$10:$AB$249,MATCH($B51&amp;"Adults",'Number on ART'!$F$10:$F$249,0),MATCH(S$7,'Number on ART'!$H$9:$AB$9,0)),
IF(AND(R51+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Forecast'!$B$8:$B$127,0),MATCH(S$7,'PLHIV Forecast'!$C$7:$W$7,0)),
INDEX('PLHIV Forecast'!$C$8:$W$127,MATCH($B51,'PLHIV Forecast'!$B$8:$B$127,0),MATCH(S$7,'PLHIV Forecast'!$C$7:$W$7,0))&lt;&gt;0),
INDEX('PLHIV Forecast'!$C$8:$W$127,MATCH($B51,'PLHIV Forecast'!$B$8:$B$127,0),MATCH(S$7,'PLHIV Forecast'!$C$7:$W$7,0)),
R51+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34170</v>
      </c>
      <c r="T51" s="84">
        <f>IF(IF(T$7&lt;=Baseline_Year,
INDEX('Number on ART'!$H$10:$AB$249,MATCH($B51&amp;"Adults",'Number on ART'!$F$10:$F$249,0),MATCH(T$7,'Number on ART'!$H$9:$AB$9,0)),
IF(AND(S51+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Forecast'!$B$8:$B$127,0),MATCH(T$7,'PLHIV Forecast'!$C$7:$W$7,0)),
INDEX('PLHIV Forecast'!$C$8:$W$127,MATCH($B51,'PLHIV Forecast'!$B$8:$B$127,0),MATCH(T$7,'PLHIV Forecast'!$C$7:$W$7,0))&lt;&gt;0),
INDEX('PLHIV Forecast'!$C$8:$W$127,MATCH($B51,'PLHIV Forecast'!$B$8:$B$127,0),MATCH(T$7,'PLHIV Forecast'!$C$7:$W$7,0)),
S51+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IF(T$7&lt;=Baseline_Year,
INDEX('Number on ART'!$H$10:$AB$249,MATCH($B51&amp;"Adults",'Number on ART'!$F$10:$F$249,0),MATCH(T$7,'Number on ART'!$H$9:$AB$9,0)),
IF(AND(S51+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Forecast'!$B$8:$B$127,0),MATCH(T$7,'PLHIV Forecast'!$C$7:$W$7,0)),
INDEX('PLHIV Forecast'!$C$8:$W$127,MATCH($B51,'PLHIV Forecast'!$B$8:$B$127,0),MATCH(T$7,'PLHIV Forecast'!$C$7:$W$7,0))&lt;&gt;0),
INDEX('PLHIV Forecast'!$C$8:$W$127,MATCH($B51,'PLHIV Forecast'!$B$8:$B$127,0),MATCH(T$7,'PLHIV Forecast'!$C$7:$W$7,0)),
S51+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35706</v>
      </c>
      <c r="U51" s="84">
        <f>IF(IF(U$7&lt;=Baseline_Year,
INDEX('Number on ART'!$H$10:$AB$249,MATCH($B51&amp;"Adults",'Number on ART'!$F$10:$F$249,0),MATCH(U$7,'Number on ART'!$H$9:$AB$9,0)),
IF(AND(T51+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Forecast'!$B$8:$B$127,0),MATCH(U$7,'PLHIV Forecast'!$C$7:$W$7,0)),
INDEX('PLHIV Forecast'!$C$8:$W$127,MATCH($B51,'PLHIV Forecast'!$B$8:$B$127,0),MATCH(U$7,'PLHIV Forecast'!$C$7:$W$7,0))&lt;&gt;0),
INDEX('PLHIV Forecast'!$C$8:$W$127,MATCH($B51,'PLHIV Forecast'!$B$8:$B$127,0),MATCH(U$7,'PLHIV Forecast'!$C$7:$W$7,0)),
T51+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IF(U$7&lt;=Baseline_Year,
INDEX('Number on ART'!$H$10:$AB$249,MATCH($B51&amp;"Adults",'Number on ART'!$F$10:$F$249,0),MATCH(U$7,'Number on ART'!$H$9:$AB$9,0)),
IF(AND(T51+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Forecast'!$B$8:$B$127,0),MATCH(U$7,'PLHIV Forecast'!$C$7:$W$7,0)),
INDEX('PLHIV Forecast'!$C$8:$W$127,MATCH($B51,'PLHIV Forecast'!$B$8:$B$127,0),MATCH(U$7,'PLHIV Forecast'!$C$7:$W$7,0))&lt;&gt;0),
INDEX('PLHIV Forecast'!$C$8:$W$127,MATCH($B51,'PLHIV Forecast'!$B$8:$B$127,0),MATCH(U$7,'PLHIV Forecast'!$C$7:$W$7,0)),
T51+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37242</v>
      </c>
      <c r="V51" s="84">
        <f>IF(IF(V$7&lt;=Baseline_Year,
INDEX('Number on ART'!$H$10:$AB$249,MATCH($B51&amp;"Adults",'Number on ART'!$F$10:$F$249,0),MATCH(V$7,'Number on ART'!$H$9:$AB$9,0)),
IF(AND(U51+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Forecast'!$B$8:$B$127,0),MATCH(V$7,'PLHIV Forecast'!$C$7:$W$7,0)),
INDEX('PLHIV Forecast'!$C$8:$W$127,MATCH($B51,'PLHIV Forecast'!$B$8:$B$127,0),MATCH(V$7,'PLHIV Forecast'!$C$7:$W$7,0))&lt;&gt;0),
INDEX('PLHIV Forecast'!$C$8:$W$127,MATCH($B51,'PLHIV Forecast'!$B$8:$B$127,0),MATCH(V$7,'PLHIV Forecast'!$C$7:$W$7,0)),
U51+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IF(V$7&lt;=Baseline_Year,
INDEX('Number on ART'!$H$10:$AB$249,MATCH($B51&amp;"Adults",'Number on ART'!$F$10:$F$249,0),MATCH(V$7,'Number on ART'!$H$9:$AB$9,0)),
IF(AND(U51+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Forecast'!$B$8:$B$127,0),MATCH(V$7,'PLHIV Forecast'!$C$7:$W$7,0)),
INDEX('PLHIV Forecast'!$C$8:$W$127,MATCH($B51,'PLHIV Forecast'!$B$8:$B$127,0),MATCH(V$7,'PLHIV Forecast'!$C$7:$W$7,0))&lt;&gt;0),
INDEX('PLHIV Forecast'!$C$8:$W$127,MATCH($B51,'PLHIV Forecast'!$B$8:$B$127,0),MATCH(V$7,'PLHIV Forecast'!$C$7:$W$7,0)),
U51+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38778</v>
      </c>
      <c r="W51" s="84">
        <f>IF(IF(W$7&lt;=Baseline_Year,
INDEX('Number on ART'!$H$10:$AB$249,MATCH($B51&amp;"Adults",'Number on ART'!$F$10:$F$249,0),MATCH(W$7,'Number on ART'!$H$9:$AB$9,0)),
IF(AND(V51+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Forecast'!$B$8:$B$127,0),MATCH(W$7,'PLHIV Forecast'!$C$7:$W$7,0)),
INDEX('PLHIV Forecast'!$C$8:$W$127,MATCH($B51,'PLHIV Forecast'!$B$8:$B$127,0),MATCH(W$7,'PLHIV Forecast'!$C$7:$W$7,0))&lt;&gt;0),
INDEX('PLHIV Forecast'!$C$8:$W$127,MATCH($B51,'PLHIV Forecast'!$B$8:$B$127,0),MATCH(W$7,'PLHIV Forecast'!$C$7:$W$7,0)),
V51+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)))&lt;0,
0,
IF(W$7&lt;=Baseline_Year,
INDEX('Number on ART'!$H$10:$AB$249,MATCH($B51&amp;"Adults",'Number on ART'!$F$10:$F$249,0),MATCH(W$7,'Number on ART'!$H$9:$AB$9,0)),
IF(AND(V51+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)&gt;INDEX('PLHIV Forecast'!$C$8:$W$127,MATCH($B51,'PLHIV Forecast'!$B$8:$B$127,0),MATCH(W$7,'PLHIV Forecast'!$C$7:$W$7,0)),
INDEX('PLHIV Forecast'!$C$8:$W$127,MATCH($B51,'PLHIV Forecast'!$B$8:$B$127,0),MATCH(W$7,'PLHIV Forecast'!$C$7:$W$7,0))&lt;&gt;0),
INDEX('PLHIV Forecast'!$C$8:$W$127,MATCH($B51,'PLHIV Forecast'!$B$8:$B$127,0),MATCH(W$7,'PLHIV Forecast'!$C$7:$W$7,0)),
V51+
AVERAGE((INDEX($C$8:$W$127,MATCH($B51,$B$8:$B$127),MATCH(Baseline_Year,$C$7:$W$7,))-INDEX($C$8:$W$127,MATCH($B51,$B$8:$B$127),MATCH(Baseline_Year-1,$C$7:$W$7,))),
(INDEX($C$8:$W$127,MATCH($B51,$B$8:$B$127),MATCH(Baseline_Year-1,$C$7:$W$7,))-INDEX($C$8:$W$127,MATCH($B51,$B$8:$B$127),MATCH(Baseline_Year-2,$C$7:$W$7,))),
(INDEX($C$8:$W$127,MATCH($B51,$B$8:$B$127),MATCH(Baseline_Year-2,$C$7:$W$7,))-INDEX($C$8:$W$127,MATCH($B51,$B$8:$B$127),MATCH(Baseline_Year-3,$C$7:$W$7,)))
))))</f>
        <v>40314</v>
      </c>
      <c r="X51" s="9" t="str">
        <f>IF(SUM(C51:W51)&lt;&gt;0,
IF(P51='PLHIV Forecast'!P51,"# adults on ART capped by total PLHIV starting 2023",
IF(Q51='PLHIV Forecast'!Q51,"# adults on ART capped by total PLHIV starting 2024",
IF(R51='PLHIV Forecast'!R51,"# adults on ART capped by total PLHIV starting 2025",
IF(S51='PLHIV Forecast'!S51,"# adults on ART capped by total PLHIV starting 2026",
IF(T51='PLHIV Forecast'!T51,"# adults on ART capped by total PLHIV starting 2027",
IF(U51='PLHIV Forecast'!U51,"# adults on ART capped by total PLHIV starting 2028",
IF(V51='PLHIV Forecast'!V51,"# adults on ART capped by total PLHIV starting 2029",
IF(W51='PLHIV Forecast'!W51,"# adults on ART capped by total PLHIV starting 2030",
"")))))))),"")</f>
        <v/>
      </c>
      <c r="Z51" s="8"/>
      <c r="AB51" s="8"/>
    </row>
    <row r="52" spans="2:28" x14ac:dyDescent="0.35">
      <c r="B52" s="18" t="str">
        <f>Countries!B48</f>
        <v>Gambia</v>
      </c>
      <c r="C52" s="47">
        <f>IF(C$7&lt;='Algorithms &amp; Assumptions'!$C$3,INDEX('Number on ART'!$H$10:$AB$249,MATCH($B52&amp;"Adults",'Number on ART'!$F$10:$F$249,0),MATCH(C$7,'Number on ART'!$H$9:$AB$9,0)),"Error")</f>
        <v>1869</v>
      </c>
      <c r="D52" s="47">
        <f>IF(D$7&lt;='Algorithms &amp; Assumptions'!$C$3,INDEX('Number on ART'!$H$10:$AB$249,MATCH($B52&amp;"Adults",'Number on ART'!$F$10:$F$249,0),MATCH(D$7,'Number on ART'!$H$9:$AB$9,0)),"Error")</f>
        <v>2891</v>
      </c>
      <c r="E52" s="47">
        <f>IF(E$7&lt;='Algorithms &amp; Assumptions'!$C$3,INDEX('Number on ART'!$H$10:$AB$249,MATCH($B52&amp;"Adults",'Number on ART'!$F$10:$F$249,0),MATCH(E$7,'Number on ART'!$H$9:$AB$9,0)),"Error")</f>
        <v>3571</v>
      </c>
      <c r="F52" s="47">
        <f>IF(F$7&lt;='Algorithms &amp; Assumptions'!$C$3,INDEX('Number on ART'!$H$10:$AB$249,MATCH($B52&amp;"Adults",'Number on ART'!$F$10:$F$249,0),MATCH(F$7,'Number on ART'!$H$9:$AB$9,0)),"Error")</f>
        <v>3708</v>
      </c>
      <c r="G52" s="84">
        <f>IF(IF(G$7&lt;=Baseline_Year,
INDEX('Number on ART'!$H$10:$AB$249,MATCH($B52&amp;"Adults",'Number on ART'!$F$10:$F$249,0),MATCH(G$7,'Number on ART'!$H$9:$AB$9,0)),
IF(AND(F52+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Forecast'!$B$8:$B$127,0),MATCH(G$7,'PLHIV Forecast'!$C$7:$W$7,0)),
INDEX('PLHIV Forecast'!$C$8:$W$127,MATCH($B52,'PLHIV Forecast'!$B$8:$B$127,0),MATCH(G$7,'PLHIV Forecast'!$C$7:$W$7,0))&lt;&gt;0),
INDEX('PLHIV Forecast'!$C$8:$W$127,MATCH($B52,'PLHIV Forecast'!$B$8:$B$127,0),MATCH(G$7,'PLHIV Forecast'!$C$7:$W$7,0)),
F52+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IF(G$7&lt;=Baseline_Year,
INDEX('Number on ART'!$H$10:$AB$249,MATCH($B52&amp;"Adults",'Number on ART'!$F$10:$F$249,0),MATCH(G$7,'Number on ART'!$H$9:$AB$9,0)),
IF(AND(F52+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Forecast'!$B$8:$B$127,0),MATCH(G$7,'PLHIV Forecast'!$C$7:$W$7,0)),
INDEX('PLHIV Forecast'!$C$8:$W$127,MATCH($B52,'PLHIV Forecast'!$B$8:$B$127,0),MATCH(G$7,'PLHIV Forecast'!$C$7:$W$7,0))&lt;&gt;0),
INDEX('PLHIV Forecast'!$C$8:$W$127,MATCH($B52,'PLHIV Forecast'!$B$8:$B$127,0),MATCH(G$7,'PLHIV Forecast'!$C$7:$W$7,0)),
F52+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4206</v>
      </c>
      <c r="H52" s="84">
        <f>IF(IF(H$7&lt;=Baseline_Year,
INDEX('Number on ART'!$H$10:$AB$249,MATCH($B52&amp;"Adults",'Number on ART'!$F$10:$F$249,0),MATCH(H$7,'Number on ART'!$H$9:$AB$9,0)),
IF(AND(G52+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Forecast'!$B$8:$B$127,0),MATCH(H$7,'PLHIV Forecast'!$C$7:$W$7,0)),
INDEX('PLHIV Forecast'!$C$8:$W$127,MATCH($B52,'PLHIV Forecast'!$B$8:$B$127,0),MATCH(H$7,'PLHIV Forecast'!$C$7:$W$7,0))&lt;&gt;0),
INDEX('PLHIV Forecast'!$C$8:$W$127,MATCH($B52,'PLHIV Forecast'!$B$8:$B$127,0),MATCH(H$7,'PLHIV Forecast'!$C$7:$W$7,0)),
G52+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IF(H$7&lt;=Baseline_Year,
INDEX('Number on ART'!$H$10:$AB$249,MATCH($B52&amp;"Adults",'Number on ART'!$F$10:$F$249,0),MATCH(H$7,'Number on ART'!$H$9:$AB$9,0)),
IF(AND(G52+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Forecast'!$B$8:$B$127,0),MATCH(H$7,'PLHIV Forecast'!$C$7:$W$7,0)),
INDEX('PLHIV Forecast'!$C$8:$W$127,MATCH($B52,'PLHIV Forecast'!$B$8:$B$127,0),MATCH(H$7,'PLHIV Forecast'!$C$7:$W$7,0))&lt;&gt;0),
INDEX('PLHIV Forecast'!$C$8:$W$127,MATCH($B52,'PLHIV Forecast'!$B$8:$B$127,0),MATCH(H$7,'PLHIV Forecast'!$C$7:$W$7,0)),
G52+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4584</v>
      </c>
      <c r="I52" s="84">
        <f>IF(IF(I$7&lt;=Baseline_Year,
INDEX('Number on ART'!$H$10:$AB$249,MATCH($B52&amp;"Adults",'Number on ART'!$F$10:$F$249,0),MATCH(I$7,'Number on ART'!$H$9:$AB$9,0)),
IF(AND(H52+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Forecast'!$B$8:$B$127,0),MATCH(I$7,'PLHIV Forecast'!$C$7:$W$7,0)),
INDEX('PLHIV Forecast'!$C$8:$W$127,MATCH($B52,'PLHIV Forecast'!$B$8:$B$127,0),MATCH(I$7,'PLHIV Forecast'!$C$7:$W$7,0))&lt;&gt;0),
INDEX('PLHIV Forecast'!$C$8:$W$127,MATCH($B52,'PLHIV Forecast'!$B$8:$B$127,0),MATCH(I$7,'PLHIV Forecast'!$C$7:$W$7,0)),
H52+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IF(I$7&lt;=Baseline_Year,
INDEX('Number on ART'!$H$10:$AB$249,MATCH($B52&amp;"Adults",'Number on ART'!$F$10:$F$249,0),MATCH(I$7,'Number on ART'!$H$9:$AB$9,0)),
IF(AND(H52+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Forecast'!$B$8:$B$127,0),MATCH(I$7,'PLHIV Forecast'!$C$7:$W$7,0)),
INDEX('PLHIV Forecast'!$C$8:$W$127,MATCH($B52,'PLHIV Forecast'!$B$8:$B$127,0),MATCH(I$7,'PLHIV Forecast'!$C$7:$W$7,0))&lt;&gt;0),
INDEX('PLHIV Forecast'!$C$8:$W$127,MATCH($B52,'PLHIV Forecast'!$B$8:$B$127,0),MATCH(I$7,'PLHIV Forecast'!$C$7:$W$7,0)),
H52+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5537</v>
      </c>
      <c r="J52" s="84">
        <f>IF(IF(J$7&lt;=Baseline_Year,
INDEX('Number on ART'!$H$10:$AB$249,MATCH($B52&amp;"Adults",'Number on ART'!$F$10:$F$249,0),MATCH(J$7,'Number on ART'!$H$9:$AB$9,0)),
IF(AND(I52+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Forecast'!$B$8:$B$127,0),MATCH(J$7,'PLHIV Forecast'!$C$7:$W$7,0)),
INDEX('PLHIV Forecast'!$C$8:$W$127,MATCH($B52,'PLHIV Forecast'!$B$8:$B$127,0),MATCH(J$7,'PLHIV Forecast'!$C$7:$W$7,0))&lt;&gt;0),
INDEX('PLHIV Forecast'!$C$8:$W$127,MATCH($B52,'PLHIV Forecast'!$B$8:$B$127,0),MATCH(J$7,'PLHIV Forecast'!$C$7:$W$7,0)),
I52+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IF(J$7&lt;=Baseline_Year,
INDEX('Number on ART'!$H$10:$AB$249,MATCH($B52&amp;"Adults",'Number on ART'!$F$10:$F$249,0),MATCH(J$7,'Number on ART'!$H$9:$AB$9,0)),
IF(AND(I52+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Forecast'!$B$8:$B$127,0),MATCH(J$7,'PLHIV Forecast'!$C$7:$W$7,0)),
INDEX('PLHIV Forecast'!$C$8:$W$127,MATCH($B52,'PLHIV Forecast'!$B$8:$B$127,0),MATCH(J$7,'PLHIV Forecast'!$C$7:$W$7,0))&lt;&gt;0),
INDEX('PLHIV Forecast'!$C$8:$W$127,MATCH($B52,'PLHIV Forecast'!$B$8:$B$127,0),MATCH(J$7,'PLHIV Forecast'!$C$7:$W$7,0)),
I52+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6293</v>
      </c>
      <c r="K52" s="84">
        <f>IF(IF(K$7&lt;=Baseline_Year,
INDEX('Number on ART'!$H$10:$AB$249,MATCH($B52&amp;"Adults",'Number on ART'!$F$10:$F$249,0),MATCH(K$7,'Number on ART'!$H$9:$AB$9,0)),
IF(AND(J52+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Forecast'!$B$8:$B$127,0),MATCH(K$7,'PLHIV Forecast'!$C$7:$W$7,0)),
INDEX('PLHIV Forecast'!$C$8:$W$127,MATCH($B52,'PLHIV Forecast'!$B$8:$B$127,0),MATCH(K$7,'PLHIV Forecast'!$C$7:$W$7,0))&lt;&gt;0),
INDEX('PLHIV Forecast'!$C$8:$W$127,MATCH($B52,'PLHIV Forecast'!$B$8:$B$127,0),MATCH(K$7,'PLHIV Forecast'!$C$7:$W$7,0)),
J52+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IF(K$7&lt;=Baseline_Year,
INDEX('Number on ART'!$H$10:$AB$249,MATCH($B52&amp;"Adults",'Number on ART'!$F$10:$F$249,0),MATCH(K$7,'Number on ART'!$H$9:$AB$9,0)),
IF(AND(J52+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Forecast'!$B$8:$B$127,0),MATCH(K$7,'PLHIV Forecast'!$C$7:$W$7,0)),
INDEX('PLHIV Forecast'!$C$8:$W$127,MATCH($B52,'PLHIV Forecast'!$B$8:$B$127,0),MATCH(K$7,'PLHIV Forecast'!$C$7:$W$7,0))&lt;&gt;0),
INDEX('PLHIV Forecast'!$C$8:$W$127,MATCH($B52,'PLHIV Forecast'!$B$8:$B$127,0),MATCH(K$7,'PLHIV Forecast'!$C$7:$W$7,0)),
J52+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6991</v>
      </c>
      <c r="L52" s="84">
        <f>IF(IF(L$7&lt;=Baseline_Year,
INDEX('Number on ART'!$H$10:$AB$249,MATCH($B52&amp;"Adults",'Number on ART'!$F$10:$F$249,0),MATCH(L$7,'Number on ART'!$H$9:$AB$9,0)),
IF(AND(K52+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Forecast'!$B$8:$B$127,0),MATCH(L$7,'PLHIV Forecast'!$C$7:$W$7,0)),
INDEX('PLHIV Forecast'!$C$8:$W$127,MATCH($B52,'PLHIV Forecast'!$B$8:$B$127,0),MATCH(L$7,'PLHIV Forecast'!$C$7:$W$7,0))&lt;&gt;0),
INDEX('PLHIV Forecast'!$C$8:$W$127,MATCH($B52,'PLHIV Forecast'!$B$8:$B$127,0),MATCH(L$7,'PLHIV Forecast'!$C$7:$W$7,0)),
K52+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IF(L$7&lt;=Baseline_Year,
INDEX('Number on ART'!$H$10:$AB$249,MATCH($B52&amp;"Adults",'Number on ART'!$F$10:$F$249,0),MATCH(L$7,'Number on ART'!$H$9:$AB$9,0)),
IF(AND(K52+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Forecast'!$B$8:$B$127,0),MATCH(L$7,'PLHIV Forecast'!$C$7:$W$7,0)),
INDEX('PLHIV Forecast'!$C$8:$W$127,MATCH($B52,'PLHIV Forecast'!$B$8:$B$127,0),MATCH(L$7,'PLHIV Forecast'!$C$7:$W$7,0))&lt;&gt;0),
INDEX('PLHIV Forecast'!$C$8:$W$127,MATCH($B52,'PLHIV Forecast'!$B$8:$B$127,0),MATCH(L$7,'PLHIV Forecast'!$C$7:$W$7,0)),
K52+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7644</v>
      </c>
      <c r="M52" s="84">
        <f>IF(IF(M$7&lt;=Baseline_Year,
INDEX('Number on ART'!$H$10:$AB$249,MATCH($B52&amp;"Adults",'Number on ART'!$F$10:$F$249,0),MATCH(M$7,'Number on ART'!$H$9:$AB$9,0)),
IF(AND(L52+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Forecast'!$B$8:$B$127,0),MATCH(M$7,'PLHIV Forecast'!$C$7:$W$7,0)),
INDEX('PLHIV Forecast'!$C$8:$W$127,MATCH($B52,'PLHIV Forecast'!$B$8:$B$127,0),MATCH(M$7,'PLHIV Forecast'!$C$7:$W$7,0))&lt;&gt;0),
INDEX('PLHIV Forecast'!$C$8:$W$127,MATCH($B52,'PLHIV Forecast'!$B$8:$B$127,0),MATCH(M$7,'PLHIV Forecast'!$C$7:$W$7,0)),
L52+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IF(M$7&lt;=Baseline_Year,
INDEX('Number on ART'!$H$10:$AB$249,MATCH($B52&amp;"Adults",'Number on ART'!$F$10:$F$249,0),MATCH(M$7,'Number on ART'!$H$9:$AB$9,0)),
IF(AND(L52+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Forecast'!$B$8:$B$127,0),MATCH(M$7,'PLHIV Forecast'!$C$7:$W$7,0)),
INDEX('PLHIV Forecast'!$C$8:$W$127,MATCH($B52,'PLHIV Forecast'!$B$8:$B$127,0),MATCH(M$7,'PLHIV Forecast'!$C$7:$W$7,0))&lt;&gt;0),
INDEX('PLHIV Forecast'!$C$8:$W$127,MATCH($B52,'PLHIV Forecast'!$B$8:$B$127,0),MATCH(M$7,'PLHIV Forecast'!$C$7:$W$7,0)),
L52+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7705</v>
      </c>
      <c r="N52" s="84">
        <f>IF(IF(N$7&lt;=Baseline_Year,
INDEX('Number on ART'!$H$10:$AB$249,MATCH($B52&amp;"Adults",'Number on ART'!$F$10:$F$249,0),MATCH(N$7,'Number on ART'!$H$9:$AB$9,0)),
IF(AND(M52+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Forecast'!$B$8:$B$127,0),MATCH(N$7,'PLHIV Forecast'!$C$7:$W$7,0)),
INDEX('PLHIV Forecast'!$C$8:$W$127,MATCH($B52,'PLHIV Forecast'!$B$8:$B$127,0),MATCH(N$7,'PLHIV Forecast'!$C$7:$W$7,0))&lt;&gt;0),
INDEX('PLHIV Forecast'!$C$8:$W$127,MATCH($B52,'PLHIV Forecast'!$B$8:$B$127,0),MATCH(N$7,'PLHIV Forecast'!$C$7:$W$7,0)),
M52+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IF(N$7&lt;=Baseline_Year,
INDEX('Number on ART'!$H$10:$AB$249,MATCH($B52&amp;"Adults",'Number on ART'!$F$10:$F$249,0),MATCH(N$7,'Number on ART'!$H$9:$AB$9,0)),
IF(AND(M52+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Forecast'!$B$8:$B$127,0),MATCH(N$7,'PLHIV Forecast'!$C$7:$W$7,0)),
INDEX('PLHIV Forecast'!$C$8:$W$127,MATCH($B52,'PLHIV Forecast'!$B$8:$B$127,0),MATCH(N$7,'PLHIV Forecast'!$C$7:$W$7,0))&lt;&gt;0),
INDEX('PLHIV Forecast'!$C$8:$W$127,MATCH($B52,'PLHIV Forecast'!$B$8:$B$127,0),MATCH(N$7,'PLHIV Forecast'!$C$7:$W$7,0)),
M52+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8145</v>
      </c>
      <c r="O52" s="84">
        <f>IF(IF(O$7&lt;=Baseline_Year,
INDEX('Number on ART'!$H$10:$AB$249,MATCH($B52&amp;"Adults",'Number on ART'!$F$10:$F$249,0),MATCH(O$7,'Number on ART'!$H$9:$AB$9,0)),
IF(AND(N52+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Forecast'!$B$8:$B$127,0),MATCH(O$7,'PLHIV Forecast'!$C$7:$W$7,0)),
INDEX('PLHIV Forecast'!$C$8:$W$127,MATCH($B52,'PLHIV Forecast'!$B$8:$B$127,0),MATCH(O$7,'PLHIV Forecast'!$C$7:$W$7,0))&lt;&gt;0),
INDEX('PLHIV Forecast'!$C$8:$W$127,MATCH($B52,'PLHIV Forecast'!$B$8:$B$127,0),MATCH(O$7,'PLHIV Forecast'!$C$7:$W$7,0)),
N52+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IF(O$7&lt;=Baseline_Year,
INDEX('Number on ART'!$H$10:$AB$249,MATCH($B52&amp;"Adults",'Number on ART'!$F$10:$F$249,0),MATCH(O$7,'Number on ART'!$H$9:$AB$9,0)),
IF(AND(N52+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Forecast'!$B$8:$B$127,0),MATCH(O$7,'PLHIV Forecast'!$C$7:$W$7,0)),
INDEX('PLHIV Forecast'!$C$8:$W$127,MATCH($B52,'PLHIV Forecast'!$B$8:$B$127,0),MATCH(O$7,'PLHIV Forecast'!$C$7:$W$7,0))&lt;&gt;0),
INDEX('PLHIV Forecast'!$C$8:$W$127,MATCH($B52,'PLHIV Forecast'!$B$8:$B$127,0),MATCH(O$7,'PLHIV Forecast'!$C$7:$W$7,0)),
N52+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8992</v>
      </c>
      <c r="P52" s="84">
        <f>IF(IF(P$7&lt;=Baseline_Year,
INDEX('Number on ART'!$H$10:$AB$249,MATCH($B52&amp;"Adults",'Number on ART'!$F$10:$F$249,0),MATCH(P$7,'Number on ART'!$H$9:$AB$9,0)),
IF(AND(O52+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Forecast'!$B$8:$B$127,0),MATCH(P$7,'PLHIV Forecast'!$C$7:$W$7,0)),
INDEX('PLHIV Forecast'!$C$8:$W$127,MATCH($B52,'PLHIV Forecast'!$B$8:$B$127,0),MATCH(P$7,'PLHIV Forecast'!$C$7:$W$7,0))&lt;&gt;0),
INDEX('PLHIV Forecast'!$C$8:$W$127,MATCH($B52,'PLHIV Forecast'!$B$8:$B$127,0),MATCH(P$7,'PLHIV Forecast'!$C$7:$W$7,0)),
O52+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IF(P$7&lt;=Baseline_Year,
INDEX('Number on ART'!$H$10:$AB$249,MATCH($B52&amp;"Adults",'Number on ART'!$F$10:$F$249,0),MATCH(P$7,'Number on ART'!$H$9:$AB$9,0)),
IF(AND(O52+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Forecast'!$B$8:$B$127,0),MATCH(P$7,'PLHIV Forecast'!$C$7:$W$7,0)),
INDEX('PLHIV Forecast'!$C$8:$W$127,MATCH($B52,'PLHIV Forecast'!$B$8:$B$127,0),MATCH(P$7,'PLHIV Forecast'!$C$7:$W$7,0))&lt;&gt;0),
INDEX('PLHIV Forecast'!$C$8:$W$127,MATCH($B52,'PLHIV Forecast'!$B$8:$B$127,0),MATCH(P$7,'PLHIV Forecast'!$C$7:$W$7,0)),
O52+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9441.3333333333339</v>
      </c>
      <c r="Q52" s="84">
        <f>IF(IF(Q$7&lt;=Baseline_Year,
INDEX('Number on ART'!$H$10:$AB$249,MATCH($B52&amp;"Adults",'Number on ART'!$F$10:$F$249,0),MATCH(Q$7,'Number on ART'!$H$9:$AB$9,0)),
IF(AND(P52+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Forecast'!$B$8:$B$127,0),MATCH(Q$7,'PLHIV Forecast'!$C$7:$W$7,0)),
INDEX('PLHIV Forecast'!$C$8:$W$127,MATCH($B52,'PLHIV Forecast'!$B$8:$B$127,0),MATCH(Q$7,'PLHIV Forecast'!$C$7:$W$7,0))&lt;&gt;0),
INDEX('PLHIV Forecast'!$C$8:$W$127,MATCH($B52,'PLHIV Forecast'!$B$8:$B$127,0),MATCH(Q$7,'PLHIV Forecast'!$C$7:$W$7,0)),
P52+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IF(Q$7&lt;=Baseline_Year,
INDEX('Number on ART'!$H$10:$AB$249,MATCH($B52&amp;"Adults",'Number on ART'!$F$10:$F$249,0),MATCH(Q$7,'Number on ART'!$H$9:$AB$9,0)),
IF(AND(P52+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Forecast'!$B$8:$B$127,0),MATCH(Q$7,'PLHIV Forecast'!$C$7:$W$7,0)),
INDEX('PLHIV Forecast'!$C$8:$W$127,MATCH($B52,'PLHIV Forecast'!$B$8:$B$127,0),MATCH(Q$7,'PLHIV Forecast'!$C$7:$W$7,0))&lt;&gt;0),
INDEX('PLHIV Forecast'!$C$8:$W$127,MATCH($B52,'PLHIV Forecast'!$B$8:$B$127,0),MATCH(Q$7,'PLHIV Forecast'!$C$7:$W$7,0)),
P52+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9890.6666666666679</v>
      </c>
      <c r="R52" s="84">
        <f>IF(IF(R$7&lt;=Baseline_Year,
INDEX('Number on ART'!$H$10:$AB$249,MATCH($B52&amp;"Adults",'Number on ART'!$F$10:$F$249,0),MATCH(R$7,'Number on ART'!$H$9:$AB$9,0)),
IF(AND(Q52+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Forecast'!$B$8:$B$127,0),MATCH(R$7,'PLHIV Forecast'!$C$7:$W$7,0)),
INDEX('PLHIV Forecast'!$C$8:$W$127,MATCH($B52,'PLHIV Forecast'!$B$8:$B$127,0),MATCH(R$7,'PLHIV Forecast'!$C$7:$W$7,0))&lt;&gt;0),
INDEX('PLHIV Forecast'!$C$8:$W$127,MATCH($B52,'PLHIV Forecast'!$B$8:$B$127,0),MATCH(R$7,'PLHIV Forecast'!$C$7:$W$7,0)),
Q52+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IF(R$7&lt;=Baseline_Year,
INDEX('Number on ART'!$H$10:$AB$249,MATCH($B52&amp;"Adults",'Number on ART'!$F$10:$F$249,0),MATCH(R$7,'Number on ART'!$H$9:$AB$9,0)),
IF(AND(Q52+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Forecast'!$B$8:$B$127,0),MATCH(R$7,'PLHIV Forecast'!$C$7:$W$7,0)),
INDEX('PLHIV Forecast'!$C$8:$W$127,MATCH($B52,'PLHIV Forecast'!$B$8:$B$127,0),MATCH(R$7,'PLHIV Forecast'!$C$7:$W$7,0))&lt;&gt;0),
INDEX('PLHIV Forecast'!$C$8:$W$127,MATCH($B52,'PLHIV Forecast'!$B$8:$B$127,0),MATCH(R$7,'PLHIV Forecast'!$C$7:$W$7,0)),
Q52+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10340.000000000002</v>
      </c>
      <c r="S52" s="84">
        <f>IF(IF(S$7&lt;=Baseline_Year,
INDEX('Number on ART'!$H$10:$AB$249,MATCH($B52&amp;"Adults",'Number on ART'!$F$10:$F$249,0),MATCH(S$7,'Number on ART'!$H$9:$AB$9,0)),
IF(AND(R52+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Forecast'!$B$8:$B$127,0),MATCH(S$7,'PLHIV Forecast'!$C$7:$W$7,0)),
INDEX('PLHIV Forecast'!$C$8:$W$127,MATCH($B52,'PLHIV Forecast'!$B$8:$B$127,0),MATCH(S$7,'PLHIV Forecast'!$C$7:$W$7,0))&lt;&gt;0),
INDEX('PLHIV Forecast'!$C$8:$W$127,MATCH($B52,'PLHIV Forecast'!$B$8:$B$127,0),MATCH(S$7,'PLHIV Forecast'!$C$7:$W$7,0)),
R52+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IF(S$7&lt;=Baseline_Year,
INDEX('Number on ART'!$H$10:$AB$249,MATCH($B52&amp;"Adults",'Number on ART'!$F$10:$F$249,0),MATCH(S$7,'Number on ART'!$H$9:$AB$9,0)),
IF(AND(R52+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Forecast'!$B$8:$B$127,0),MATCH(S$7,'PLHIV Forecast'!$C$7:$W$7,0)),
INDEX('PLHIV Forecast'!$C$8:$W$127,MATCH($B52,'PLHIV Forecast'!$B$8:$B$127,0),MATCH(S$7,'PLHIV Forecast'!$C$7:$W$7,0))&lt;&gt;0),
INDEX('PLHIV Forecast'!$C$8:$W$127,MATCH($B52,'PLHIV Forecast'!$B$8:$B$127,0),MATCH(S$7,'PLHIV Forecast'!$C$7:$W$7,0)),
R52+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10789.333333333336</v>
      </c>
      <c r="T52" s="84">
        <f>IF(IF(T$7&lt;=Baseline_Year,
INDEX('Number on ART'!$H$10:$AB$249,MATCH($B52&amp;"Adults",'Number on ART'!$F$10:$F$249,0),MATCH(T$7,'Number on ART'!$H$9:$AB$9,0)),
IF(AND(S52+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Forecast'!$B$8:$B$127,0),MATCH(T$7,'PLHIV Forecast'!$C$7:$W$7,0)),
INDEX('PLHIV Forecast'!$C$8:$W$127,MATCH($B52,'PLHIV Forecast'!$B$8:$B$127,0),MATCH(T$7,'PLHIV Forecast'!$C$7:$W$7,0))&lt;&gt;0),
INDEX('PLHIV Forecast'!$C$8:$W$127,MATCH($B52,'PLHIV Forecast'!$B$8:$B$127,0),MATCH(T$7,'PLHIV Forecast'!$C$7:$W$7,0)),
S52+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IF(T$7&lt;=Baseline_Year,
INDEX('Number on ART'!$H$10:$AB$249,MATCH($B52&amp;"Adults",'Number on ART'!$F$10:$F$249,0),MATCH(T$7,'Number on ART'!$H$9:$AB$9,0)),
IF(AND(S52+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Forecast'!$B$8:$B$127,0),MATCH(T$7,'PLHIV Forecast'!$C$7:$W$7,0)),
INDEX('PLHIV Forecast'!$C$8:$W$127,MATCH($B52,'PLHIV Forecast'!$B$8:$B$127,0),MATCH(T$7,'PLHIV Forecast'!$C$7:$W$7,0))&lt;&gt;0),
INDEX('PLHIV Forecast'!$C$8:$W$127,MATCH($B52,'PLHIV Forecast'!$B$8:$B$127,0),MATCH(T$7,'PLHIV Forecast'!$C$7:$W$7,0)),
S52+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11238.66666666667</v>
      </c>
      <c r="U52" s="84">
        <f>IF(IF(U$7&lt;=Baseline_Year,
INDEX('Number on ART'!$H$10:$AB$249,MATCH($B52&amp;"Adults",'Number on ART'!$F$10:$F$249,0),MATCH(U$7,'Number on ART'!$H$9:$AB$9,0)),
IF(AND(T52+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Forecast'!$B$8:$B$127,0),MATCH(U$7,'PLHIV Forecast'!$C$7:$W$7,0)),
INDEX('PLHIV Forecast'!$C$8:$W$127,MATCH($B52,'PLHIV Forecast'!$B$8:$B$127,0),MATCH(U$7,'PLHIV Forecast'!$C$7:$W$7,0))&lt;&gt;0),
INDEX('PLHIV Forecast'!$C$8:$W$127,MATCH($B52,'PLHIV Forecast'!$B$8:$B$127,0),MATCH(U$7,'PLHIV Forecast'!$C$7:$W$7,0)),
T52+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IF(U$7&lt;=Baseline_Year,
INDEX('Number on ART'!$H$10:$AB$249,MATCH($B52&amp;"Adults",'Number on ART'!$F$10:$F$249,0),MATCH(U$7,'Number on ART'!$H$9:$AB$9,0)),
IF(AND(T52+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Forecast'!$B$8:$B$127,0),MATCH(U$7,'PLHIV Forecast'!$C$7:$W$7,0)),
INDEX('PLHIV Forecast'!$C$8:$W$127,MATCH($B52,'PLHIV Forecast'!$B$8:$B$127,0),MATCH(U$7,'PLHIV Forecast'!$C$7:$W$7,0))&lt;&gt;0),
INDEX('PLHIV Forecast'!$C$8:$W$127,MATCH($B52,'PLHIV Forecast'!$B$8:$B$127,0),MATCH(U$7,'PLHIV Forecast'!$C$7:$W$7,0)),
T52+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11688.000000000004</v>
      </c>
      <c r="V52" s="84">
        <f>IF(IF(V$7&lt;=Baseline_Year,
INDEX('Number on ART'!$H$10:$AB$249,MATCH($B52&amp;"Adults",'Number on ART'!$F$10:$F$249,0),MATCH(V$7,'Number on ART'!$H$9:$AB$9,0)),
IF(AND(U52+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Forecast'!$B$8:$B$127,0),MATCH(V$7,'PLHIV Forecast'!$C$7:$W$7,0)),
INDEX('PLHIV Forecast'!$C$8:$W$127,MATCH($B52,'PLHIV Forecast'!$B$8:$B$127,0),MATCH(V$7,'PLHIV Forecast'!$C$7:$W$7,0))&lt;&gt;0),
INDEX('PLHIV Forecast'!$C$8:$W$127,MATCH($B52,'PLHIV Forecast'!$B$8:$B$127,0),MATCH(V$7,'PLHIV Forecast'!$C$7:$W$7,0)),
U52+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IF(V$7&lt;=Baseline_Year,
INDEX('Number on ART'!$H$10:$AB$249,MATCH($B52&amp;"Adults",'Number on ART'!$F$10:$F$249,0),MATCH(V$7,'Number on ART'!$H$9:$AB$9,0)),
IF(AND(U52+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Forecast'!$B$8:$B$127,0),MATCH(V$7,'PLHIV Forecast'!$C$7:$W$7,0)),
INDEX('PLHIV Forecast'!$C$8:$W$127,MATCH($B52,'PLHIV Forecast'!$B$8:$B$127,0),MATCH(V$7,'PLHIV Forecast'!$C$7:$W$7,0))&lt;&gt;0),
INDEX('PLHIV Forecast'!$C$8:$W$127,MATCH($B52,'PLHIV Forecast'!$B$8:$B$127,0),MATCH(V$7,'PLHIV Forecast'!$C$7:$W$7,0)),
U52+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12137.333333333338</v>
      </c>
      <c r="W52" s="84">
        <f>IF(IF(W$7&lt;=Baseline_Year,
INDEX('Number on ART'!$H$10:$AB$249,MATCH($B52&amp;"Adults",'Number on ART'!$F$10:$F$249,0),MATCH(W$7,'Number on ART'!$H$9:$AB$9,0)),
IF(AND(V52+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Forecast'!$B$8:$B$127,0),MATCH(W$7,'PLHIV Forecast'!$C$7:$W$7,0)),
INDEX('PLHIV Forecast'!$C$8:$W$127,MATCH($B52,'PLHIV Forecast'!$B$8:$B$127,0),MATCH(W$7,'PLHIV Forecast'!$C$7:$W$7,0))&lt;&gt;0),
INDEX('PLHIV Forecast'!$C$8:$W$127,MATCH($B52,'PLHIV Forecast'!$B$8:$B$127,0),MATCH(W$7,'PLHIV Forecast'!$C$7:$W$7,0)),
V52+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)))&lt;0,
0,
IF(W$7&lt;=Baseline_Year,
INDEX('Number on ART'!$H$10:$AB$249,MATCH($B52&amp;"Adults",'Number on ART'!$F$10:$F$249,0),MATCH(W$7,'Number on ART'!$H$9:$AB$9,0)),
IF(AND(V52+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)&gt;INDEX('PLHIV Forecast'!$C$8:$W$127,MATCH($B52,'PLHIV Forecast'!$B$8:$B$127,0),MATCH(W$7,'PLHIV Forecast'!$C$7:$W$7,0)),
INDEX('PLHIV Forecast'!$C$8:$W$127,MATCH($B52,'PLHIV Forecast'!$B$8:$B$127,0),MATCH(W$7,'PLHIV Forecast'!$C$7:$W$7,0))&lt;&gt;0),
INDEX('PLHIV Forecast'!$C$8:$W$127,MATCH($B52,'PLHIV Forecast'!$B$8:$B$127,0),MATCH(W$7,'PLHIV Forecast'!$C$7:$W$7,0)),
V52+
AVERAGE((INDEX($C$8:$W$127,MATCH($B52,$B$8:$B$127),MATCH(Baseline_Year,$C$7:$W$7,))-INDEX($C$8:$W$127,MATCH($B52,$B$8:$B$127),MATCH(Baseline_Year-1,$C$7:$W$7,))),
(INDEX($C$8:$W$127,MATCH($B52,$B$8:$B$127),MATCH(Baseline_Year-1,$C$7:$W$7,))-INDEX($C$8:$W$127,MATCH($B52,$B$8:$B$127),MATCH(Baseline_Year-2,$C$7:$W$7,))),
(INDEX($C$8:$W$127,MATCH($B52,$B$8:$B$127),MATCH(Baseline_Year-2,$C$7:$W$7,))-INDEX($C$8:$W$127,MATCH($B52,$B$8:$B$127),MATCH(Baseline_Year-3,$C$7:$W$7,)))
))))</f>
        <v>12586.666666666672</v>
      </c>
      <c r="X52" s="9" t="str">
        <f>IF(SUM(C52:W52)&lt;&gt;0,
IF(P52='PLHIV Forecast'!P52,"# adults on ART capped by total PLHIV starting 2023",
IF(Q52='PLHIV Forecast'!Q52,"# adults on ART capped by total PLHIV starting 2024",
IF(R52='PLHIV Forecast'!R52,"# adults on ART capped by total PLHIV starting 2025",
IF(S52='PLHIV Forecast'!S52,"# adults on ART capped by total PLHIV starting 2026",
IF(T52='PLHIV Forecast'!T52,"# adults on ART capped by total PLHIV starting 2027",
IF(U52='PLHIV Forecast'!U52,"# adults on ART capped by total PLHIV starting 2028",
IF(V52='PLHIV Forecast'!V52,"# adults on ART capped by total PLHIV starting 2029",
IF(W52='PLHIV Forecast'!W52,"# adults on ART capped by total PLHIV starting 2030",
"")))))))),"")</f>
        <v/>
      </c>
    </row>
    <row r="53" spans="2:28" x14ac:dyDescent="0.35">
      <c r="B53" s="18" t="str">
        <f>Countries!B49</f>
        <v>Georgia</v>
      </c>
      <c r="C53" s="47">
        <f>IF(C$7&lt;='Algorithms &amp; Assumptions'!$C$3,INDEX('Number on ART'!$H$10:$AB$249,MATCH($B53&amp;"Adults",'Number on ART'!$F$10:$F$249,0),MATCH(C$7,'Number on ART'!$H$9:$AB$9,0)),"Error")</f>
        <v>796</v>
      </c>
      <c r="D53" s="47">
        <f>IF(D$7&lt;='Algorithms &amp; Assumptions'!$C$3,INDEX('Number on ART'!$H$10:$AB$249,MATCH($B53&amp;"Adults",'Number on ART'!$F$10:$F$249,0),MATCH(D$7,'Number on ART'!$H$9:$AB$9,0)),"Error")</f>
        <v>1087</v>
      </c>
      <c r="E53" s="47">
        <f>IF(E$7&lt;='Algorithms &amp; Assumptions'!$C$3,INDEX('Number on ART'!$H$10:$AB$249,MATCH($B53&amp;"Adults",'Number on ART'!$F$10:$F$249,0),MATCH(E$7,'Number on ART'!$H$9:$AB$9,0)),"Error")</f>
        <v>1640</v>
      </c>
      <c r="F53" s="47">
        <f>IF(F$7&lt;='Algorithms &amp; Assumptions'!$C$3,INDEX('Number on ART'!$H$10:$AB$249,MATCH($B53&amp;"Adults",'Number on ART'!$F$10:$F$249,0),MATCH(F$7,'Number on ART'!$H$9:$AB$9,0)),"Error")</f>
        <v>2047</v>
      </c>
      <c r="G53" s="84">
        <f>IF(IF(G$7&lt;=Baseline_Year,
INDEX('Number on ART'!$H$10:$AB$249,MATCH($B53&amp;"Adults",'Number on ART'!$F$10:$F$249,0),MATCH(G$7,'Number on ART'!$H$9:$AB$9,0)),
IF(AND(F53+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Forecast'!$B$8:$B$127,0),MATCH(G$7,'PLHIV Forecast'!$C$7:$W$7,0)),
INDEX('PLHIV Forecast'!$C$8:$W$127,MATCH($B53,'PLHIV Forecast'!$B$8:$B$127,0),MATCH(G$7,'PLHIV Forecast'!$C$7:$W$7,0))&lt;&gt;0),
INDEX('PLHIV Forecast'!$C$8:$W$127,MATCH($B53,'PLHIV Forecast'!$B$8:$B$127,0),MATCH(G$7,'PLHIV Forecast'!$C$7:$W$7,0)),
F53+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IF(G$7&lt;=Baseline_Year,
INDEX('Number on ART'!$H$10:$AB$249,MATCH($B53&amp;"Adults",'Number on ART'!$F$10:$F$249,0),MATCH(G$7,'Number on ART'!$H$9:$AB$9,0)),
IF(AND(F53+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Forecast'!$B$8:$B$127,0),MATCH(G$7,'PLHIV Forecast'!$C$7:$W$7,0)),
INDEX('PLHIV Forecast'!$C$8:$W$127,MATCH($B53,'PLHIV Forecast'!$B$8:$B$127,0),MATCH(G$7,'PLHIV Forecast'!$C$7:$W$7,0))&lt;&gt;0),
INDEX('PLHIV Forecast'!$C$8:$W$127,MATCH($B53,'PLHIV Forecast'!$B$8:$B$127,0),MATCH(G$7,'PLHIV Forecast'!$C$7:$W$7,0)),
F53+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2493</v>
      </c>
      <c r="H53" s="84">
        <f>IF(IF(H$7&lt;=Baseline_Year,
INDEX('Number on ART'!$H$10:$AB$249,MATCH($B53&amp;"Adults",'Number on ART'!$F$10:$F$249,0),MATCH(H$7,'Number on ART'!$H$9:$AB$9,0)),
IF(AND(G53+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Forecast'!$B$8:$B$127,0),MATCH(H$7,'PLHIV Forecast'!$C$7:$W$7,0)),
INDEX('PLHIV Forecast'!$C$8:$W$127,MATCH($B53,'PLHIV Forecast'!$B$8:$B$127,0),MATCH(H$7,'PLHIV Forecast'!$C$7:$W$7,0))&lt;&gt;0),
INDEX('PLHIV Forecast'!$C$8:$W$127,MATCH($B53,'PLHIV Forecast'!$B$8:$B$127,0),MATCH(H$7,'PLHIV Forecast'!$C$7:$W$7,0)),
G53+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IF(H$7&lt;=Baseline_Year,
INDEX('Number on ART'!$H$10:$AB$249,MATCH($B53&amp;"Adults",'Number on ART'!$F$10:$F$249,0),MATCH(H$7,'Number on ART'!$H$9:$AB$9,0)),
IF(AND(G53+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Forecast'!$B$8:$B$127,0),MATCH(H$7,'PLHIV Forecast'!$C$7:$W$7,0)),
INDEX('PLHIV Forecast'!$C$8:$W$127,MATCH($B53,'PLHIV Forecast'!$B$8:$B$127,0),MATCH(H$7,'PLHIV Forecast'!$C$7:$W$7,0))&lt;&gt;0),
INDEX('PLHIV Forecast'!$C$8:$W$127,MATCH($B53,'PLHIV Forecast'!$B$8:$B$127,0),MATCH(H$7,'PLHIV Forecast'!$C$7:$W$7,0)),
G53+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2991</v>
      </c>
      <c r="I53" s="84">
        <f>IF(IF(I$7&lt;=Baseline_Year,
INDEX('Number on ART'!$H$10:$AB$249,MATCH($B53&amp;"Adults",'Number on ART'!$F$10:$F$249,0),MATCH(I$7,'Number on ART'!$H$9:$AB$9,0)),
IF(AND(H53+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Forecast'!$B$8:$B$127,0),MATCH(I$7,'PLHIV Forecast'!$C$7:$W$7,0)),
INDEX('PLHIV Forecast'!$C$8:$W$127,MATCH($B53,'PLHIV Forecast'!$B$8:$B$127,0),MATCH(I$7,'PLHIV Forecast'!$C$7:$W$7,0))&lt;&gt;0),
INDEX('PLHIV Forecast'!$C$8:$W$127,MATCH($B53,'PLHIV Forecast'!$B$8:$B$127,0),MATCH(I$7,'PLHIV Forecast'!$C$7:$W$7,0)),
H53+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IF(I$7&lt;=Baseline_Year,
INDEX('Number on ART'!$H$10:$AB$249,MATCH($B53&amp;"Adults",'Number on ART'!$F$10:$F$249,0),MATCH(I$7,'Number on ART'!$H$9:$AB$9,0)),
IF(AND(H53+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Forecast'!$B$8:$B$127,0),MATCH(I$7,'PLHIV Forecast'!$C$7:$W$7,0)),
INDEX('PLHIV Forecast'!$C$8:$W$127,MATCH($B53,'PLHIV Forecast'!$B$8:$B$127,0),MATCH(I$7,'PLHIV Forecast'!$C$7:$W$7,0))&lt;&gt;0),
INDEX('PLHIV Forecast'!$C$8:$W$127,MATCH($B53,'PLHIV Forecast'!$B$8:$B$127,0),MATCH(I$7,'PLHIV Forecast'!$C$7:$W$7,0)),
H53+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3592</v>
      </c>
      <c r="J53" s="84">
        <f>IF(IF(J$7&lt;=Baseline_Year,
INDEX('Number on ART'!$H$10:$AB$249,MATCH($B53&amp;"Adults",'Number on ART'!$F$10:$F$249,0),MATCH(J$7,'Number on ART'!$H$9:$AB$9,0)),
IF(AND(I53+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Forecast'!$B$8:$B$127,0),MATCH(J$7,'PLHIV Forecast'!$C$7:$W$7,0)),
INDEX('PLHIV Forecast'!$C$8:$W$127,MATCH($B53,'PLHIV Forecast'!$B$8:$B$127,0),MATCH(J$7,'PLHIV Forecast'!$C$7:$W$7,0))&lt;&gt;0),
INDEX('PLHIV Forecast'!$C$8:$W$127,MATCH($B53,'PLHIV Forecast'!$B$8:$B$127,0),MATCH(J$7,'PLHIV Forecast'!$C$7:$W$7,0)),
I53+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IF(J$7&lt;=Baseline_Year,
INDEX('Number on ART'!$H$10:$AB$249,MATCH($B53&amp;"Adults",'Number on ART'!$F$10:$F$249,0),MATCH(J$7,'Number on ART'!$H$9:$AB$9,0)),
IF(AND(I53+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Forecast'!$B$8:$B$127,0),MATCH(J$7,'PLHIV Forecast'!$C$7:$W$7,0)),
INDEX('PLHIV Forecast'!$C$8:$W$127,MATCH($B53,'PLHIV Forecast'!$B$8:$B$127,0),MATCH(J$7,'PLHIV Forecast'!$C$7:$W$7,0))&lt;&gt;0),
INDEX('PLHIV Forecast'!$C$8:$W$127,MATCH($B53,'PLHIV Forecast'!$B$8:$B$127,0),MATCH(J$7,'PLHIV Forecast'!$C$7:$W$7,0)),
I53+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4097</v>
      </c>
      <c r="K53" s="84">
        <f>IF(IF(K$7&lt;=Baseline_Year,
INDEX('Number on ART'!$H$10:$AB$249,MATCH($B53&amp;"Adults",'Number on ART'!$F$10:$F$249,0),MATCH(K$7,'Number on ART'!$H$9:$AB$9,0)),
IF(AND(J53+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Forecast'!$B$8:$B$127,0),MATCH(K$7,'PLHIV Forecast'!$C$7:$W$7,0)),
INDEX('PLHIV Forecast'!$C$8:$W$127,MATCH($B53,'PLHIV Forecast'!$B$8:$B$127,0),MATCH(K$7,'PLHIV Forecast'!$C$7:$W$7,0))&lt;&gt;0),
INDEX('PLHIV Forecast'!$C$8:$W$127,MATCH($B53,'PLHIV Forecast'!$B$8:$B$127,0),MATCH(K$7,'PLHIV Forecast'!$C$7:$W$7,0)),
J53+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IF(K$7&lt;=Baseline_Year,
INDEX('Number on ART'!$H$10:$AB$249,MATCH($B53&amp;"Adults",'Number on ART'!$F$10:$F$249,0),MATCH(K$7,'Number on ART'!$H$9:$AB$9,0)),
IF(AND(J53+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Forecast'!$B$8:$B$127,0),MATCH(K$7,'PLHIV Forecast'!$C$7:$W$7,0)),
INDEX('PLHIV Forecast'!$C$8:$W$127,MATCH($B53,'PLHIV Forecast'!$B$8:$B$127,0),MATCH(K$7,'PLHIV Forecast'!$C$7:$W$7,0))&lt;&gt;0),
INDEX('PLHIV Forecast'!$C$8:$W$127,MATCH($B53,'PLHIV Forecast'!$B$8:$B$127,0),MATCH(K$7,'PLHIV Forecast'!$C$7:$W$7,0)),
J53+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4551</v>
      </c>
      <c r="L53" s="84">
        <f>IF(IF(L$7&lt;=Baseline_Year,
INDEX('Number on ART'!$H$10:$AB$249,MATCH($B53&amp;"Adults",'Number on ART'!$F$10:$F$249,0),MATCH(L$7,'Number on ART'!$H$9:$AB$9,0)),
IF(AND(K53+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Forecast'!$B$8:$B$127,0),MATCH(L$7,'PLHIV Forecast'!$C$7:$W$7,0)),
INDEX('PLHIV Forecast'!$C$8:$W$127,MATCH($B53,'PLHIV Forecast'!$B$8:$B$127,0),MATCH(L$7,'PLHIV Forecast'!$C$7:$W$7,0))&lt;&gt;0),
INDEX('PLHIV Forecast'!$C$8:$W$127,MATCH($B53,'PLHIV Forecast'!$B$8:$B$127,0),MATCH(L$7,'PLHIV Forecast'!$C$7:$W$7,0)),
K53+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IF(L$7&lt;=Baseline_Year,
INDEX('Number on ART'!$H$10:$AB$249,MATCH($B53&amp;"Adults",'Number on ART'!$F$10:$F$249,0),MATCH(L$7,'Number on ART'!$H$9:$AB$9,0)),
IF(AND(K53+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Forecast'!$B$8:$B$127,0),MATCH(L$7,'PLHIV Forecast'!$C$7:$W$7,0)),
INDEX('PLHIV Forecast'!$C$8:$W$127,MATCH($B53,'PLHIV Forecast'!$B$8:$B$127,0),MATCH(L$7,'PLHIV Forecast'!$C$7:$W$7,0))&lt;&gt;0),
INDEX('PLHIV Forecast'!$C$8:$W$127,MATCH($B53,'PLHIV Forecast'!$B$8:$B$127,0),MATCH(L$7,'PLHIV Forecast'!$C$7:$W$7,0)),
K53+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5053</v>
      </c>
      <c r="M53" s="84">
        <f>IF(IF(M$7&lt;=Baseline_Year,
INDEX('Number on ART'!$H$10:$AB$249,MATCH($B53&amp;"Adults",'Number on ART'!$F$10:$F$249,0),MATCH(M$7,'Number on ART'!$H$9:$AB$9,0)),
IF(AND(L53+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Forecast'!$B$8:$B$127,0),MATCH(M$7,'PLHIV Forecast'!$C$7:$W$7,0)),
INDEX('PLHIV Forecast'!$C$8:$W$127,MATCH($B53,'PLHIV Forecast'!$B$8:$B$127,0),MATCH(M$7,'PLHIV Forecast'!$C$7:$W$7,0))&lt;&gt;0),
INDEX('PLHIV Forecast'!$C$8:$W$127,MATCH($B53,'PLHIV Forecast'!$B$8:$B$127,0),MATCH(M$7,'PLHIV Forecast'!$C$7:$W$7,0)),
L53+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IF(M$7&lt;=Baseline_Year,
INDEX('Number on ART'!$H$10:$AB$249,MATCH($B53&amp;"Adults",'Number on ART'!$F$10:$F$249,0),MATCH(M$7,'Number on ART'!$H$9:$AB$9,0)),
IF(AND(L53+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Forecast'!$B$8:$B$127,0),MATCH(M$7,'PLHIV Forecast'!$C$7:$W$7,0)),
INDEX('PLHIV Forecast'!$C$8:$W$127,MATCH($B53,'PLHIV Forecast'!$B$8:$B$127,0),MATCH(M$7,'PLHIV Forecast'!$C$7:$W$7,0))&lt;&gt;0),
INDEX('PLHIV Forecast'!$C$8:$W$127,MATCH($B53,'PLHIV Forecast'!$B$8:$B$127,0),MATCH(M$7,'PLHIV Forecast'!$C$7:$W$7,0)),
L53+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5400</v>
      </c>
      <c r="N53" s="84">
        <f>IF(IF(N$7&lt;=Baseline_Year,
INDEX('Number on ART'!$H$10:$AB$249,MATCH($B53&amp;"Adults",'Number on ART'!$F$10:$F$249,0),MATCH(N$7,'Number on ART'!$H$9:$AB$9,0)),
IF(AND(M53+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Forecast'!$B$8:$B$127,0),MATCH(N$7,'PLHIV Forecast'!$C$7:$W$7,0)),
INDEX('PLHIV Forecast'!$C$8:$W$127,MATCH($B53,'PLHIV Forecast'!$B$8:$B$127,0),MATCH(N$7,'PLHIV Forecast'!$C$7:$W$7,0))&lt;&gt;0),
INDEX('PLHIV Forecast'!$C$8:$W$127,MATCH($B53,'PLHIV Forecast'!$B$8:$B$127,0),MATCH(N$7,'PLHIV Forecast'!$C$7:$W$7,0)),
M53+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IF(N$7&lt;=Baseline_Year,
INDEX('Number on ART'!$H$10:$AB$249,MATCH($B53&amp;"Adults",'Number on ART'!$F$10:$F$249,0),MATCH(N$7,'Number on ART'!$H$9:$AB$9,0)),
IF(AND(M53+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Forecast'!$B$8:$B$127,0),MATCH(N$7,'PLHIV Forecast'!$C$7:$W$7,0)),
INDEX('PLHIV Forecast'!$C$8:$W$127,MATCH($B53,'PLHIV Forecast'!$B$8:$B$127,0),MATCH(N$7,'PLHIV Forecast'!$C$7:$W$7,0))&lt;&gt;0),
INDEX('PLHIV Forecast'!$C$8:$W$127,MATCH($B53,'PLHIV Forecast'!$B$8:$B$127,0),MATCH(N$7,'PLHIV Forecast'!$C$7:$W$7,0)),
M53+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5705</v>
      </c>
      <c r="O53" s="84">
        <f>IF(IF(O$7&lt;=Baseline_Year,
INDEX('Number on ART'!$H$10:$AB$249,MATCH($B53&amp;"Adults",'Number on ART'!$F$10:$F$249,0),MATCH(O$7,'Number on ART'!$H$9:$AB$9,0)),
IF(AND(N53+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Forecast'!$B$8:$B$127,0),MATCH(O$7,'PLHIV Forecast'!$C$7:$W$7,0)),
INDEX('PLHIV Forecast'!$C$8:$W$127,MATCH($B53,'PLHIV Forecast'!$B$8:$B$127,0),MATCH(O$7,'PLHIV Forecast'!$C$7:$W$7,0))&lt;&gt;0),
INDEX('PLHIV Forecast'!$C$8:$W$127,MATCH($B53,'PLHIV Forecast'!$B$8:$B$127,0),MATCH(O$7,'PLHIV Forecast'!$C$7:$W$7,0)),
N53+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IF(O$7&lt;=Baseline_Year,
INDEX('Number on ART'!$H$10:$AB$249,MATCH($B53&amp;"Adults",'Number on ART'!$F$10:$F$249,0),MATCH(O$7,'Number on ART'!$H$9:$AB$9,0)),
IF(AND(N53+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Forecast'!$B$8:$B$127,0),MATCH(O$7,'PLHIV Forecast'!$C$7:$W$7,0)),
INDEX('PLHIV Forecast'!$C$8:$W$127,MATCH($B53,'PLHIV Forecast'!$B$8:$B$127,0),MATCH(O$7,'PLHIV Forecast'!$C$7:$W$7,0))&lt;&gt;0),
INDEX('PLHIV Forecast'!$C$8:$W$127,MATCH($B53,'PLHIV Forecast'!$B$8:$B$127,0),MATCH(O$7,'PLHIV Forecast'!$C$7:$W$7,0)),
N53+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6008</v>
      </c>
      <c r="P53" s="84">
        <f>IF(IF(P$7&lt;=Baseline_Year,
INDEX('Number on ART'!$H$10:$AB$249,MATCH($B53&amp;"Adults",'Number on ART'!$F$10:$F$249,0),MATCH(P$7,'Number on ART'!$H$9:$AB$9,0)),
IF(AND(O53+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Forecast'!$B$8:$B$127,0),MATCH(P$7,'PLHIV Forecast'!$C$7:$W$7,0)),
INDEX('PLHIV Forecast'!$C$8:$W$127,MATCH($B53,'PLHIV Forecast'!$B$8:$B$127,0),MATCH(P$7,'PLHIV Forecast'!$C$7:$W$7,0))&lt;&gt;0),
INDEX('PLHIV Forecast'!$C$8:$W$127,MATCH($B53,'PLHIV Forecast'!$B$8:$B$127,0),MATCH(P$7,'PLHIV Forecast'!$C$7:$W$7,0)),
O53+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IF(P$7&lt;=Baseline_Year,
INDEX('Number on ART'!$H$10:$AB$249,MATCH($B53&amp;"Adults",'Number on ART'!$F$10:$F$249,0),MATCH(P$7,'Number on ART'!$H$9:$AB$9,0)),
IF(AND(O53+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Forecast'!$B$8:$B$127,0),MATCH(P$7,'PLHIV Forecast'!$C$7:$W$7,0)),
INDEX('PLHIV Forecast'!$C$8:$W$127,MATCH($B53,'PLHIV Forecast'!$B$8:$B$127,0),MATCH(P$7,'PLHIV Forecast'!$C$7:$W$7,0))&lt;&gt;0),
INDEX('PLHIV Forecast'!$C$8:$W$127,MATCH($B53,'PLHIV Forecast'!$B$8:$B$127,0),MATCH(P$7,'PLHIV Forecast'!$C$7:$W$7,0)),
O53+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6326.333333333333</v>
      </c>
      <c r="Q53" s="84">
        <f>IF(IF(Q$7&lt;=Baseline_Year,
INDEX('Number on ART'!$H$10:$AB$249,MATCH($B53&amp;"Adults",'Number on ART'!$F$10:$F$249,0),MATCH(Q$7,'Number on ART'!$H$9:$AB$9,0)),
IF(AND(P53+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Forecast'!$B$8:$B$127,0),MATCH(Q$7,'PLHIV Forecast'!$C$7:$W$7,0)),
INDEX('PLHIV Forecast'!$C$8:$W$127,MATCH($B53,'PLHIV Forecast'!$B$8:$B$127,0),MATCH(Q$7,'PLHIV Forecast'!$C$7:$W$7,0))&lt;&gt;0),
INDEX('PLHIV Forecast'!$C$8:$W$127,MATCH($B53,'PLHIV Forecast'!$B$8:$B$127,0),MATCH(Q$7,'PLHIV Forecast'!$C$7:$W$7,0)),
P53+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IF(Q$7&lt;=Baseline_Year,
INDEX('Number on ART'!$H$10:$AB$249,MATCH($B53&amp;"Adults",'Number on ART'!$F$10:$F$249,0),MATCH(Q$7,'Number on ART'!$H$9:$AB$9,0)),
IF(AND(P53+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Forecast'!$B$8:$B$127,0),MATCH(Q$7,'PLHIV Forecast'!$C$7:$W$7,0)),
INDEX('PLHIV Forecast'!$C$8:$W$127,MATCH($B53,'PLHIV Forecast'!$B$8:$B$127,0),MATCH(Q$7,'PLHIV Forecast'!$C$7:$W$7,0))&lt;&gt;0),
INDEX('PLHIV Forecast'!$C$8:$W$127,MATCH($B53,'PLHIV Forecast'!$B$8:$B$127,0),MATCH(Q$7,'PLHIV Forecast'!$C$7:$W$7,0)),
P53+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6644.6666666666661</v>
      </c>
      <c r="R53" s="84">
        <f>IF(IF(R$7&lt;=Baseline_Year,
INDEX('Number on ART'!$H$10:$AB$249,MATCH($B53&amp;"Adults",'Number on ART'!$F$10:$F$249,0),MATCH(R$7,'Number on ART'!$H$9:$AB$9,0)),
IF(AND(Q53+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Forecast'!$B$8:$B$127,0),MATCH(R$7,'PLHIV Forecast'!$C$7:$W$7,0)),
INDEX('PLHIV Forecast'!$C$8:$W$127,MATCH($B53,'PLHIV Forecast'!$B$8:$B$127,0),MATCH(R$7,'PLHIV Forecast'!$C$7:$W$7,0))&lt;&gt;0),
INDEX('PLHIV Forecast'!$C$8:$W$127,MATCH($B53,'PLHIV Forecast'!$B$8:$B$127,0),MATCH(R$7,'PLHIV Forecast'!$C$7:$W$7,0)),
Q53+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IF(R$7&lt;=Baseline_Year,
INDEX('Number on ART'!$H$10:$AB$249,MATCH($B53&amp;"Adults",'Number on ART'!$F$10:$F$249,0),MATCH(R$7,'Number on ART'!$H$9:$AB$9,0)),
IF(AND(Q53+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Forecast'!$B$8:$B$127,0),MATCH(R$7,'PLHIV Forecast'!$C$7:$W$7,0)),
INDEX('PLHIV Forecast'!$C$8:$W$127,MATCH($B53,'PLHIV Forecast'!$B$8:$B$127,0),MATCH(R$7,'PLHIV Forecast'!$C$7:$W$7,0))&lt;&gt;0),
INDEX('PLHIV Forecast'!$C$8:$W$127,MATCH($B53,'PLHIV Forecast'!$B$8:$B$127,0),MATCH(R$7,'PLHIV Forecast'!$C$7:$W$7,0)),
Q53+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6962.9999999999991</v>
      </c>
      <c r="S53" s="84">
        <f>IF(IF(S$7&lt;=Baseline_Year,
INDEX('Number on ART'!$H$10:$AB$249,MATCH($B53&amp;"Adults",'Number on ART'!$F$10:$F$249,0),MATCH(S$7,'Number on ART'!$H$9:$AB$9,0)),
IF(AND(R53+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Forecast'!$B$8:$B$127,0),MATCH(S$7,'PLHIV Forecast'!$C$7:$W$7,0)),
INDEX('PLHIV Forecast'!$C$8:$W$127,MATCH($B53,'PLHIV Forecast'!$B$8:$B$127,0),MATCH(S$7,'PLHIV Forecast'!$C$7:$W$7,0))&lt;&gt;0),
INDEX('PLHIV Forecast'!$C$8:$W$127,MATCH($B53,'PLHIV Forecast'!$B$8:$B$127,0),MATCH(S$7,'PLHIV Forecast'!$C$7:$W$7,0)),
R53+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IF(S$7&lt;=Baseline_Year,
INDEX('Number on ART'!$H$10:$AB$249,MATCH($B53&amp;"Adults",'Number on ART'!$F$10:$F$249,0),MATCH(S$7,'Number on ART'!$H$9:$AB$9,0)),
IF(AND(R53+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Forecast'!$B$8:$B$127,0),MATCH(S$7,'PLHIV Forecast'!$C$7:$W$7,0)),
INDEX('PLHIV Forecast'!$C$8:$W$127,MATCH($B53,'PLHIV Forecast'!$B$8:$B$127,0),MATCH(S$7,'PLHIV Forecast'!$C$7:$W$7,0))&lt;&gt;0),
INDEX('PLHIV Forecast'!$C$8:$W$127,MATCH($B53,'PLHIV Forecast'!$B$8:$B$127,0),MATCH(S$7,'PLHIV Forecast'!$C$7:$W$7,0)),
R53+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7281.3333333333321</v>
      </c>
      <c r="T53" s="84">
        <f>IF(IF(T$7&lt;=Baseline_Year,
INDEX('Number on ART'!$H$10:$AB$249,MATCH($B53&amp;"Adults",'Number on ART'!$F$10:$F$249,0),MATCH(T$7,'Number on ART'!$H$9:$AB$9,0)),
IF(AND(S53+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Forecast'!$B$8:$B$127,0),MATCH(T$7,'PLHIV Forecast'!$C$7:$W$7,0)),
INDEX('PLHIV Forecast'!$C$8:$W$127,MATCH($B53,'PLHIV Forecast'!$B$8:$B$127,0),MATCH(T$7,'PLHIV Forecast'!$C$7:$W$7,0))&lt;&gt;0),
INDEX('PLHIV Forecast'!$C$8:$W$127,MATCH($B53,'PLHIV Forecast'!$B$8:$B$127,0),MATCH(T$7,'PLHIV Forecast'!$C$7:$W$7,0)),
S53+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IF(T$7&lt;=Baseline_Year,
INDEX('Number on ART'!$H$10:$AB$249,MATCH($B53&amp;"Adults",'Number on ART'!$F$10:$F$249,0),MATCH(T$7,'Number on ART'!$H$9:$AB$9,0)),
IF(AND(S53+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Forecast'!$B$8:$B$127,0),MATCH(T$7,'PLHIV Forecast'!$C$7:$W$7,0)),
INDEX('PLHIV Forecast'!$C$8:$W$127,MATCH($B53,'PLHIV Forecast'!$B$8:$B$127,0),MATCH(T$7,'PLHIV Forecast'!$C$7:$W$7,0))&lt;&gt;0),
INDEX('PLHIV Forecast'!$C$8:$W$127,MATCH($B53,'PLHIV Forecast'!$B$8:$B$127,0),MATCH(T$7,'PLHIV Forecast'!$C$7:$W$7,0)),
S53+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7599.6666666666652</v>
      </c>
      <c r="U53" s="84">
        <f>IF(IF(U$7&lt;=Baseline_Year,
INDEX('Number on ART'!$H$10:$AB$249,MATCH($B53&amp;"Adults",'Number on ART'!$F$10:$F$249,0),MATCH(U$7,'Number on ART'!$H$9:$AB$9,0)),
IF(AND(T53+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Forecast'!$B$8:$B$127,0),MATCH(U$7,'PLHIV Forecast'!$C$7:$W$7,0)),
INDEX('PLHIV Forecast'!$C$8:$W$127,MATCH($B53,'PLHIV Forecast'!$B$8:$B$127,0),MATCH(U$7,'PLHIV Forecast'!$C$7:$W$7,0))&lt;&gt;0),
INDEX('PLHIV Forecast'!$C$8:$W$127,MATCH($B53,'PLHIV Forecast'!$B$8:$B$127,0),MATCH(U$7,'PLHIV Forecast'!$C$7:$W$7,0)),
T53+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IF(U$7&lt;=Baseline_Year,
INDEX('Number on ART'!$H$10:$AB$249,MATCH($B53&amp;"Adults",'Number on ART'!$F$10:$F$249,0),MATCH(U$7,'Number on ART'!$H$9:$AB$9,0)),
IF(AND(T53+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Forecast'!$B$8:$B$127,0),MATCH(U$7,'PLHIV Forecast'!$C$7:$W$7,0)),
INDEX('PLHIV Forecast'!$C$8:$W$127,MATCH($B53,'PLHIV Forecast'!$B$8:$B$127,0),MATCH(U$7,'PLHIV Forecast'!$C$7:$W$7,0))&lt;&gt;0),
INDEX('PLHIV Forecast'!$C$8:$W$127,MATCH($B53,'PLHIV Forecast'!$B$8:$B$127,0),MATCH(U$7,'PLHIV Forecast'!$C$7:$W$7,0)),
T53+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7917.9999999999982</v>
      </c>
      <c r="V53" s="84">
        <f>IF(IF(V$7&lt;=Baseline_Year,
INDEX('Number on ART'!$H$10:$AB$249,MATCH($B53&amp;"Adults",'Number on ART'!$F$10:$F$249,0),MATCH(V$7,'Number on ART'!$H$9:$AB$9,0)),
IF(AND(U53+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Forecast'!$B$8:$B$127,0),MATCH(V$7,'PLHIV Forecast'!$C$7:$W$7,0)),
INDEX('PLHIV Forecast'!$C$8:$W$127,MATCH($B53,'PLHIV Forecast'!$B$8:$B$127,0),MATCH(V$7,'PLHIV Forecast'!$C$7:$W$7,0))&lt;&gt;0),
INDEX('PLHIV Forecast'!$C$8:$W$127,MATCH($B53,'PLHIV Forecast'!$B$8:$B$127,0),MATCH(V$7,'PLHIV Forecast'!$C$7:$W$7,0)),
U53+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IF(V$7&lt;=Baseline_Year,
INDEX('Number on ART'!$H$10:$AB$249,MATCH($B53&amp;"Adults",'Number on ART'!$F$10:$F$249,0),MATCH(V$7,'Number on ART'!$H$9:$AB$9,0)),
IF(AND(U53+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Forecast'!$B$8:$B$127,0),MATCH(V$7,'PLHIV Forecast'!$C$7:$W$7,0)),
INDEX('PLHIV Forecast'!$C$8:$W$127,MATCH($B53,'PLHIV Forecast'!$B$8:$B$127,0),MATCH(V$7,'PLHIV Forecast'!$C$7:$W$7,0))&lt;&gt;0),
INDEX('PLHIV Forecast'!$C$8:$W$127,MATCH($B53,'PLHIV Forecast'!$B$8:$B$127,0),MATCH(V$7,'PLHIV Forecast'!$C$7:$W$7,0)),
U53+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8236.3333333333321</v>
      </c>
      <c r="W53" s="84">
        <f>IF(IF(W$7&lt;=Baseline_Year,
INDEX('Number on ART'!$H$10:$AB$249,MATCH($B53&amp;"Adults",'Number on ART'!$F$10:$F$249,0),MATCH(W$7,'Number on ART'!$H$9:$AB$9,0)),
IF(AND(V53+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Forecast'!$B$8:$B$127,0),MATCH(W$7,'PLHIV Forecast'!$C$7:$W$7,0)),
INDEX('PLHIV Forecast'!$C$8:$W$127,MATCH($B53,'PLHIV Forecast'!$B$8:$B$127,0),MATCH(W$7,'PLHIV Forecast'!$C$7:$W$7,0))&lt;&gt;0),
INDEX('PLHIV Forecast'!$C$8:$W$127,MATCH($B53,'PLHIV Forecast'!$B$8:$B$127,0),MATCH(W$7,'PLHIV Forecast'!$C$7:$W$7,0)),
V53+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)))&lt;0,
0,
IF(W$7&lt;=Baseline_Year,
INDEX('Number on ART'!$H$10:$AB$249,MATCH($B53&amp;"Adults",'Number on ART'!$F$10:$F$249,0),MATCH(W$7,'Number on ART'!$H$9:$AB$9,0)),
IF(AND(V53+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)&gt;INDEX('PLHIV Forecast'!$C$8:$W$127,MATCH($B53,'PLHIV Forecast'!$B$8:$B$127,0),MATCH(W$7,'PLHIV Forecast'!$C$7:$W$7,0)),
INDEX('PLHIV Forecast'!$C$8:$W$127,MATCH($B53,'PLHIV Forecast'!$B$8:$B$127,0),MATCH(W$7,'PLHIV Forecast'!$C$7:$W$7,0))&lt;&gt;0),
INDEX('PLHIV Forecast'!$C$8:$W$127,MATCH($B53,'PLHIV Forecast'!$B$8:$B$127,0),MATCH(W$7,'PLHIV Forecast'!$C$7:$W$7,0)),
V53+
AVERAGE((INDEX($C$8:$W$127,MATCH($B53,$B$8:$B$127),MATCH(Baseline_Year,$C$7:$W$7,))-INDEX($C$8:$W$127,MATCH($B53,$B$8:$B$127),MATCH(Baseline_Year-1,$C$7:$W$7,))),
(INDEX($C$8:$W$127,MATCH($B53,$B$8:$B$127),MATCH(Baseline_Year-1,$C$7:$W$7,))-INDEX($C$8:$W$127,MATCH($B53,$B$8:$B$127),MATCH(Baseline_Year-2,$C$7:$W$7,))),
(INDEX($C$8:$W$127,MATCH($B53,$B$8:$B$127),MATCH(Baseline_Year-2,$C$7:$W$7,))-INDEX($C$8:$W$127,MATCH($B53,$B$8:$B$127),MATCH(Baseline_Year-3,$C$7:$W$7,)))
))))</f>
        <v>8554.6666666666661</v>
      </c>
      <c r="X53" s="9" t="str">
        <f>IF(SUM(C53:W53)&lt;&gt;0,
IF(P53='PLHIV Forecast'!P53,"# adults on ART capped by total PLHIV starting 2023",
IF(Q53='PLHIV Forecast'!Q53,"# adults on ART capped by total PLHIV starting 2024",
IF(R53='PLHIV Forecast'!R53,"# adults on ART capped by total PLHIV starting 2025",
IF(S53='PLHIV Forecast'!S53,"# adults on ART capped by total PLHIV starting 2026",
IF(T53='PLHIV Forecast'!T53,"# adults on ART capped by total PLHIV starting 2027",
IF(U53='PLHIV Forecast'!U53,"# adults on ART capped by total PLHIV starting 2028",
IF(V53='PLHIV Forecast'!V53,"# adults on ART capped by total PLHIV starting 2029",
IF(W53='PLHIV Forecast'!W53,"# adults on ART capped by total PLHIV starting 2030",
"")))))))),"")</f>
        <v/>
      </c>
    </row>
    <row r="54" spans="2:28" x14ac:dyDescent="0.35">
      <c r="B54" s="18" t="str">
        <f>Countries!B50</f>
        <v>Ghana</v>
      </c>
      <c r="C54" s="47">
        <f>IF(C$7&lt;='Algorithms &amp; Assumptions'!$C$3,INDEX('Number on ART'!$H$10:$AB$249,MATCH($B54&amp;"Adults",'Number on ART'!$F$10:$F$249,0),MATCH(C$7,'Number on ART'!$H$9:$AB$9,0)),"Error")</f>
        <v>38188</v>
      </c>
      <c r="D54" s="47">
        <f>IF(D$7&lt;='Algorithms &amp; Assumptions'!$C$3,INDEX('Number on ART'!$H$10:$AB$249,MATCH($B54&amp;"Adults",'Number on ART'!$F$10:$F$249,0),MATCH(D$7,'Number on ART'!$H$9:$AB$9,0)),"Error")</f>
        <v>56050</v>
      </c>
      <c r="E54" s="47">
        <f>IF(E$7&lt;='Algorithms &amp; Assumptions'!$C$3,INDEX('Number on ART'!$H$10:$AB$249,MATCH($B54&amp;"Adults",'Number on ART'!$F$10:$F$249,0),MATCH(E$7,'Number on ART'!$H$9:$AB$9,0)),"Error")</f>
        <v>66366</v>
      </c>
      <c r="F54" s="47">
        <f>IF(F$7&lt;='Algorithms &amp; Assumptions'!$C$3,INDEX('Number on ART'!$H$10:$AB$249,MATCH($B54&amp;"Adults",'Number on ART'!$F$10:$F$249,0),MATCH(F$7,'Number on ART'!$H$9:$AB$9,0)),"Error")</f>
        <v>71855</v>
      </c>
      <c r="G54" s="84">
        <f>IF(IF(G$7&lt;=Baseline_Year,
INDEX('Number on ART'!$H$10:$AB$249,MATCH($B54&amp;"Adults",'Number on ART'!$F$10:$F$249,0),MATCH(G$7,'Number on ART'!$H$9:$AB$9,0)),
IF(AND(F54+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Forecast'!$B$8:$B$127,0),MATCH(G$7,'PLHIV Forecast'!$C$7:$W$7,0)),
INDEX('PLHIV Forecast'!$C$8:$W$127,MATCH($B54,'PLHIV Forecast'!$B$8:$B$127,0),MATCH(G$7,'PLHIV Forecast'!$C$7:$W$7,0))&lt;&gt;0),
INDEX('PLHIV Forecast'!$C$8:$W$127,MATCH($B54,'PLHIV Forecast'!$B$8:$B$127,0),MATCH(G$7,'PLHIV Forecast'!$C$7:$W$7,0)),
F54+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IF(G$7&lt;=Baseline_Year,
INDEX('Number on ART'!$H$10:$AB$249,MATCH($B54&amp;"Adults",'Number on ART'!$F$10:$F$249,0),MATCH(G$7,'Number on ART'!$H$9:$AB$9,0)),
IF(AND(F54+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Forecast'!$B$8:$B$127,0),MATCH(G$7,'PLHIV Forecast'!$C$7:$W$7,0)),
INDEX('PLHIV Forecast'!$C$8:$W$127,MATCH($B54,'PLHIV Forecast'!$B$8:$B$127,0),MATCH(G$7,'PLHIV Forecast'!$C$7:$W$7,0))&lt;&gt;0),
INDEX('PLHIV Forecast'!$C$8:$W$127,MATCH($B54,'PLHIV Forecast'!$B$8:$B$127,0),MATCH(G$7,'PLHIV Forecast'!$C$7:$W$7,0)),
F54+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79131</v>
      </c>
      <c r="H54" s="84">
        <f>IF(IF(H$7&lt;=Baseline_Year,
INDEX('Number on ART'!$H$10:$AB$249,MATCH($B54&amp;"Adults",'Number on ART'!$F$10:$F$249,0),MATCH(H$7,'Number on ART'!$H$9:$AB$9,0)),
IF(AND(G54+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Forecast'!$B$8:$B$127,0),MATCH(H$7,'PLHIV Forecast'!$C$7:$W$7,0)),
INDEX('PLHIV Forecast'!$C$8:$W$127,MATCH($B54,'PLHIV Forecast'!$B$8:$B$127,0),MATCH(H$7,'PLHIV Forecast'!$C$7:$W$7,0))&lt;&gt;0),
INDEX('PLHIV Forecast'!$C$8:$W$127,MATCH($B54,'PLHIV Forecast'!$B$8:$B$127,0),MATCH(H$7,'PLHIV Forecast'!$C$7:$W$7,0)),
G54+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IF(H$7&lt;=Baseline_Year,
INDEX('Number on ART'!$H$10:$AB$249,MATCH($B54&amp;"Adults",'Number on ART'!$F$10:$F$249,0),MATCH(H$7,'Number on ART'!$H$9:$AB$9,0)),
IF(AND(G54+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Forecast'!$B$8:$B$127,0),MATCH(H$7,'PLHIV Forecast'!$C$7:$W$7,0)),
INDEX('PLHIV Forecast'!$C$8:$W$127,MATCH($B54,'PLHIV Forecast'!$B$8:$B$127,0),MATCH(H$7,'PLHIV Forecast'!$C$7:$W$7,0))&lt;&gt;0),
INDEX('PLHIV Forecast'!$C$8:$W$127,MATCH($B54,'PLHIV Forecast'!$B$8:$B$127,0),MATCH(H$7,'PLHIV Forecast'!$C$7:$W$7,0)),
G54+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78323</v>
      </c>
      <c r="I54" s="84">
        <f>IF(IF(I$7&lt;=Baseline_Year,
INDEX('Number on ART'!$H$10:$AB$249,MATCH($B54&amp;"Adults",'Number on ART'!$F$10:$F$249,0),MATCH(I$7,'Number on ART'!$H$9:$AB$9,0)),
IF(AND(H54+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Forecast'!$B$8:$B$127,0),MATCH(I$7,'PLHIV Forecast'!$C$7:$W$7,0)),
INDEX('PLHIV Forecast'!$C$8:$W$127,MATCH($B54,'PLHIV Forecast'!$B$8:$B$127,0),MATCH(I$7,'PLHIV Forecast'!$C$7:$W$7,0))&lt;&gt;0),
INDEX('PLHIV Forecast'!$C$8:$W$127,MATCH($B54,'PLHIV Forecast'!$B$8:$B$127,0),MATCH(I$7,'PLHIV Forecast'!$C$7:$W$7,0)),
H54+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IF(I$7&lt;=Baseline_Year,
INDEX('Number on ART'!$H$10:$AB$249,MATCH($B54&amp;"Adults",'Number on ART'!$F$10:$F$249,0),MATCH(I$7,'Number on ART'!$H$9:$AB$9,0)),
IF(AND(H54+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Forecast'!$B$8:$B$127,0),MATCH(I$7,'PLHIV Forecast'!$C$7:$W$7,0)),
INDEX('PLHIV Forecast'!$C$8:$W$127,MATCH($B54,'PLHIV Forecast'!$B$8:$B$127,0),MATCH(I$7,'PLHIV Forecast'!$C$7:$W$7,0))&lt;&gt;0),
INDEX('PLHIV Forecast'!$C$8:$W$127,MATCH($B54,'PLHIV Forecast'!$B$8:$B$127,0),MATCH(I$7,'PLHIV Forecast'!$C$7:$W$7,0)),
H54+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87980</v>
      </c>
      <c r="J54" s="84">
        <f>IF(IF(J$7&lt;=Baseline_Year,
INDEX('Number on ART'!$H$10:$AB$249,MATCH($B54&amp;"Adults",'Number on ART'!$F$10:$F$249,0),MATCH(J$7,'Number on ART'!$H$9:$AB$9,0)),
IF(AND(I54+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Forecast'!$B$8:$B$127,0),MATCH(J$7,'PLHIV Forecast'!$C$7:$W$7,0)),
INDEX('PLHIV Forecast'!$C$8:$W$127,MATCH($B54,'PLHIV Forecast'!$B$8:$B$127,0),MATCH(J$7,'PLHIV Forecast'!$C$7:$W$7,0))&lt;&gt;0),
INDEX('PLHIV Forecast'!$C$8:$W$127,MATCH($B54,'PLHIV Forecast'!$B$8:$B$127,0),MATCH(J$7,'PLHIV Forecast'!$C$7:$W$7,0)),
I54+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IF(J$7&lt;=Baseline_Year,
INDEX('Number on ART'!$H$10:$AB$249,MATCH($B54&amp;"Adults",'Number on ART'!$F$10:$F$249,0),MATCH(J$7,'Number on ART'!$H$9:$AB$9,0)),
IF(AND(I54+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Forecast'!$B$8:$B$127,0),MATCH(J$7,'PLHIV Forecast'!$C$7:$W$7,0)),
INDEX('PLHIV Forecast'!$C$8:$W$127,MATCH($B54,'PLHIV Forecast'!$B$8:$B$127,0),MATCH(J$7,'PLHIV Forecast'!$C$7:$W$7,0))&lt;&gt;0),
INDEX('PLHIV Forecast'!$C$8:$W$127,MATCH($B54,'PLHIV Forecast'!$B$8:$B$127,0),MATCH(J$7,'PLHIV Forecast'!$C$7:$W$7,0)),
I54+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97636</v>
      </c>
      <c r="K54" s="84">
        <f>IF(IF(K$7&lt;=Baseline_Year,
INDEX('Number on ART'!$H$10:$AB$249,MATCH($B54&amp;"Adults",'Number on ART'!$F$10:$F$249,0),MATCH(K$7,'Number on ART'!$H$9:$AB$9,0)),
IF(AND(J54+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Forecast'!$B$8:$B$127,0),MATCH(K$7,'PLHIV Forecast'!$C$7:$W$7,0)),
INDEX('PLHIV Forecast'!$C$8:$W$127,MATCH($B54,'PLHIV Forecast'!$B$8:$B$127,0),MATCH(K$7,'PLHIV Forecast'!$C$7:$W$7,0))&lt;&gt;0),
INDEX('PLHIV Forecast'!$C$8:$W$127,MATCH($B54,'PLHIV Forecast'!$B$8:$B$127,0),MATCH(K$7,'PLHIV Forecast'!$C$7:$W$7,0)),
J54+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IF(K$7&lt;=Baseline_Year,
INDEX('Number on ART'!$H$10:$AB$249,MATCH($B54&amp;"Adults",'Number on ART'!$F$10:$F$249,0),MATCH(K$7,'Number on ART'!$H$9:$AB$9,0)),
IF(AND(J54+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Forecast'!$B$8:$B$127,0),MATCH(K$7,'PLHIV Forecast'!$C$7:$W$7,0)),
INDEX('PLHIV Forecast'!$C$8:$W$127,MATCH($B54,'PLHIV Forecast'!$B$8:$B$127,0),MATCH(K$7,'PLHIV Forecast'!$C$7:$W$7,0))&lt;&gt;0),
INDEX('PLHIV Forecast'!$C$8:$W$127,MATCH($B54,'PLHIV Forecast'!$B$8:$B$127,0),MATCH(K$7,'PLHIV Forecast'!$C$7:$W$7,0)),
J54+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107293</v>
      </c>
      <c r="L54" s="84">
        <f>IF(IF(L$7&lt;=Baseline_Year,
INDEX('Number on ART'!$H$10:$AB$249,MATCH($B54&amp;"Adults",'Number on ART'!$F$10:$F$249,0),MATCH(L$7,'Number on ART'!$H$9:$AB$9,0)),
IF(AND(K54+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Forecast'!$B$8:$B$127,0),MATCH(L$7,'PLHIV Forecast'!$C$7:$W$7,0)),
INDEX('PLHIV Forecast'!$C$8:$W$127,MATCH($B54,'PLHIV Forecast'!$B$8:$B$127,0),MATCH(L$7,'PLHIV Forecast'!$C$7:$W$7,0))&lt;&gt;0),
INDEX('PLHIV Forecast'!$C$8:$W$127,MATCH($B54,'PLHIV Forecast'!$B$8:$B$127,0),MATCH(L$7,'PLHIV Forecast'!$C$7:$W$7,0)),
K54+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IF(L$7&lt;=Baseline_Year,
INDEX('Number on ART'!$H$10:$AB$249,MATCH($B54&amp;"Adults",'Number on ART'!$F$10:$F$249,0),MATCH(L$7,'Number on ART'!$H$9:$AB$9,0)),
IF(AND(K54+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Forecast'!$B$8:$B$127,0),MATCH(L$7,'PLHIV Forecast'!$C$7:$W$7,0)),
INDEX('PLHIV Forecast'!$C$8:$W$127,MATCH($B54,'PLHIV Forecast'!$B$8:$B$127,0),MATCH(L$7,'PLHIV Forecast'!$C$7:$W$7,0))&lt;&gt;0),
INDEX('PLHIV Forecast'!$C$8:$W$127,MATCH($B54,'PLHIV Forecast'!$B$8:$B$127,0),MATCH(L$7,'PLHIV Forecast'!$C$7:$W$7,0)),
K54+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117815</v>
      </c>
      <c r="M54" s="84">
        <f>IF(IF(M$7&lt;=Baseline_Year,
INDEX('Number on ART'!$H$10:$AB$249,MATCH($B54&amp;"Adults",'Number on ART'!$F$10:$F$249,0),MATCH(M$7,'Number on ART'!$H$9:$AB$9,0)),
IF(AND(L54+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Forecast'!$B$8:$B$127,0),MATCH(M$7,'PLHIV Forecast'!$C$7:$W$7,0)),
INDEX('PLHIV Forecast'!$C$8:$W$127,MATCH($B54,'PLHIV Forecast'!$B$8:$B$127,0),MATCH(M$7,'PLHIV Forecast'!$C$7:$W$7,0))&lt;&gt;0),
INDEX('PLHIV Forecast'!$C$8:$W$127,MATCH($B54,'PLHIV Forecast'!$B$8:$B$127,0),MATCH(M$7,'PLHIV Forecast'!$C$7:$W$7,0)),
L54+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IF(M$7&lt;=Baseline_Year,
INDEX('Number on ART'!$H$10:$AB$249,MATCH($B54&amp;"Adults",'Number on ART'!$F$10:$F$249,0),MATCH(M$7,'Number on ART'!$H$9:$AB$9,0)),
IF(AND(L54+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Forecast'!$B$8:$B$127,0),MATCH(M$7,'PLHIV Forecast'!$C$7:$W$7,0)),
INDEX('PLHIV Forecast'!$C$8:$W$127,MATCH($B54,'PLHIV Forecast'!$B$8:$B$127,0),MATCH(M$7,'PLHIV Forecast'!$C$7:$W$7,0))&lt;&gt;0),
INDEX('PLHIV Forecast'!$C$8:$W$127,MATCH($B54,'PLHIV Forecast'!$B$8:$B$127,0),MATCH(M$7,'PLHIV Forecast'!$C$7:$W$7,0)),
L54+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159413</v>
      </c>
      <c r="N54" s="84">
        <f>IF(IF(N$7&lt;=Baseline_Year,
INDEX('Number on ART'!$H$10:$AB$249,MATCH($B54&amp;"Adults",'Number on ART'!$F$10:$F$249,0),MATCH(N$7,'Number on ART'!$H$9:$AB$9,0)),
IF(AND(M54+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Forecast'!$B$8:$B$127,0),MATCH(N$7,'PLHIV Forecast'!$C$7:$W$7,0)),
INDEX('PLHIV Forecast'!$C$8:$W$127,MATCH($B54,'PLHIV Forecast'!$B$8:$B$127,0),MATCH(N$7,'PLHIV Forecast'!$C$7:$W$7,0))&lt;&gt;0),
INDEX('PLHIV Forecast'!$C$8:$W$127,MATCH($B54,'PLHIV Forecast'!$B$8:$B$127,0),MATCH(N$7,'PLHIV Forecast'!$C$7:$W$7,0)),
M54+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IF(N$7&lt;=Baseline_Year,
INDEX('Number on ART'!$H$10:$AB$249,MATCH($B54&amp;"Adults",'Number on ART'!$F$10:$F$249,0),MATCH(N$7,'Number on ART'!$H$9:$AB$9,0)),
IF(AND(M54+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Forecast'!$B$8:$B$127,0),MATCH(N$7,'PLHIV Forecast'!$C$7:$W$7,0)),
INDEX('PLHIV Forecast'!$C$8:$W$127,MATCH($B54,'PLHIV Forecast'!$B$8:$B$127,0),MATCH(N$7,'PLHIV Forecast'!$C$7:$W$7,0))&lt;&gt;0),
INDEX('PLHIV Forecast'!$C$8:$W$127,MATCH($B54,'PLHIV Forecast'!$B$8:$B$127,0),MATCH(N$7,'PLHIV Forecast'!$C$7:$W$7,0)),
M54+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186972</v>
      </c>
      <c r="O54" s="84">
        <f>IF(IF(O$7&lt;=Baseline_Year,
INDEX('Number on ART'!$H$10:$AB$249,MATCH($B54&amp;"Adults",'Number on ART'!$F$10:$F$249,0),MATCH(O$7,'Number on ART'!$H$9:$AB$9,0)),
IF(AND(N54+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Forecast'!$B$8:$B$127,0),MATCH(O$7,'PLHIV Forecast'!$C$7:$W$7,0)),
INDEX('PLHIV Forecast'!$C$8:$W$127,MATCH($B54,'PLHIV Forecast'!$B$8:$B$127,0),MATCH(O$7,'PLHIV Forecast'!$C$7:$W$7,0))&lt;&gt;0),
INDEX('PLHIV Forecast'!$C$8:$W$127,MATCH($B54,'PLHIV Forecast'!$B$8:$B$127,0),MATCH(O$7,'PLHIV Forecast'!$C$7:$W$7,0)),
N54+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IF(O$7&lt;=Baseline_Year,
INDEX('Number on ART'!$H$10:$AB$249,MATCH($B54&amp;"Adults",'Number on ART'!$F$10:$F$249,0),MATCH(O$7,'Number on ART'!$H$9:$AB$9,0)),
IF(AND(N54+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Forecast'!$B$8:$B$127,0),MATCH(O$7,'PLHIV Forecast'!$C$7:$W$7,0)),
INDEX('PLHIV Forecast'!$C$8:$W$127,MATCH($B54,'PLHIV Forecast'!$B$8:$B$127,0),MATCH(O$7,'PLHIV Forecast'!$C$7:$W$7,0))&lt;&gt;0),
INDEX('PLHIV Forecast'!$C$8:$W$127,MATCH($B54,'PLHIV Forecast'!$B$8:$B$127,0),MATCH(O$7,'PLHIV Forecast'!$C$7:$W$7,0)),
N54+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211808</v>
      </c>
      <c r="P54" s="84">
        <f>IF(IF(P$7&lt;=Baseline_Year,
INDEX('Number on ART'!$H$10:$AB$249,MATCH($B54&amp;"Adults",'Number on ART'!$F$10:$F$249,0),MATCH(P$7,'Number on ART'!$H$9:$AB$9,0)),
IF(AND(O54+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Forecast'!$B$8:$B$127,0),MATCH(P$7,'PLHIV Forecast'!$C$7:$W$7,0)),
INDEX('PLHIV Forecast'!$C$8:$W$127,MATCH($B54,'PLHIV Forecast'!$B$8:$B$127,0),MATCH(P$7,'PLHIV Forecast'!$C$7:$W$7,0))&lt;&gt;0),
INDEX('PLHIV Forecast'!$C$8:$W$127,MATCH($B54,'PLHIV Forecast'!$B$8:$B$127,0),MATCH(P$7,'PLHIV Forecast'!$C$7:$W$7,0)),
O54+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IF(P$7&lt;=Baseline_Year,
INDEX('Number on ART'!$H$10:$AB$249,MATCH($B54&amp;"Adults",'Number on ART'!$F$10:$F$249,0),MATCH(P$7,'Number on ART'!$H$9:$AB$9,0)),
IF(AND(O54+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Forecast'!$B$8:$B$127,0),MATCH(P$7,'PLHIV Forecast'!$C$7:$W$7,0)),
INDEX('PLHIV Forecast'!$C$8:$W$127,MATCH($B54,'PLHIV Forecast'!$B$8:$B$127,0),MATCH(P$7,'PLHIV Forecast'!$C$7:$W$7,0))&lt;&gt;0),
INDEX('PLHIV Forecast'!$C$8:$W$127,MATCH($B54,'PLHIV Forecast'!$B$8:$B$127,0),MATCH(P$7,'PLHIV Forecast'!$C$7:$W$7,0)),
O54+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243139</v>
      </c>
      <c r="Q54" s="84">
        <f>IF(IF(Q$7&lt;=Baseline_Year,
INDEX('Number on ART'!$H$10:$AB$249,MATCH($B54&amp;"Adults",'Number on ART'!$F$10:$F$249,0),MATCH(Q$7,'Number on ART'!$H$9:$AB$9,0)),
IF(AND(P54+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Forecast'!$B$8:$B$127,0),MATCH(Q$7,'PLHIV Forecast'!$C$7:$W$7,0)),
INDEX('PLHIV Forecast'!$C$8:$W$127,MATCH($B54,'PLHIV Forecast'!$B$8:$B$127,0),MATCH(Q$7,'PLHIV Forecast'!$C$7:$W$7,0))&lt;&gt;0),
INDEX('PLHIV Forecast'!$C$8:$W$127,MATCH($B54,'PLHIV Forecast'!$B$8:$B$127,0),MATCH(Q$7,'PLHIV Forecast'!$C$7:$W$7,0)),
P54+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IF(Q$7&lt;=Baseline_Year,
INDEX('Number on ART'!$H$10:$AB$249,MATCH($B54&amp;"Adults",'Number on ART'!$F$10:$F$249,0),MATCH(Q$7,'Number on ART'!$H$9:$AB$9,0)),
IF(AND(P54+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Forecast'!$B$8:$B$127,0),MATCH(Q$7,'PLHIV Forecast'!$C$7:$W$7,0)),
INDEX('PLHIV Forecast'!$C$8:$W$127,MATCH($B54,'PLHIV Forecast'!$B$8:$B$127,0),MATCH(Q$7,'PLHIV Forecast'!$C$7:$W$7,0))&lt;&gt;0),
INDEX('PLHIV Forecast'!$C$8:$W$127,MATCH($B54,'PLHIV Forecast'!$B$8:$B$127,0),MATCH(Q$7,'PLHIV Forecast'!$C$7:$W$7,0)),
P54+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274470</v>
      </c>
      <c r="R54" s="84">
        <f>IF(IF(R$7&lt;=Baseline_Year,
INDEX('Number on ART'!$H$10:$AB$249,MATCH($B54&amp;"Adults",'Number on ART'!$F$10:$F$249,0),MATCH(R$7,'Number on ART'!$H$9:$AB$9,0)),
IF(AND(Q54+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Forecast'!$B$8:$B$127,0),MATCH(R$7,'PLHIV Forecast'!$C$7:$W$7,0)),
INDEX('PLHIV Forecast'!$C$8:$W$127,MATCH($B54,'PLHIV Forecast'!$B$8:$B$127,0),MATCH(R$7,'PLHIV Forecast'!$C$7:$W$7,0))&lt;&gt;0),
INDEX('PLHIV Forecast'!$C$8:$W$127,MATCH($B54,'PLHIV Forecast'!$B$8:$B$127,0),MATCH(R$7,'PLHIV Forecast'!$C$7:$W$7,0)),
Q54+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IF(R$7&lt;=Baseline_Year,
INDEX('Number on ART'!$H$10:$AB$249,MATCH($B54&amp;"Adults",'Number on ART'!$F$10:$F$249,0),MATCH(R$7,'Number on ART'!$H$9:$AB$9,0)),
IF(AND(Q54+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Forecast'!$B$8:$B$127,0),MATCH(R$7,'PLHIV Forecast'!$C$7:$W$7,0)),
INDEX('PLHIV Forecast'!$C$8:$W$127,MATCH($B54,'PLHIV Forecast'!$B$8:$B$127,0),MATCH(R$7,'PLHIV Forecast'!$C$7:$W$7,0))&lt;&gt;0),
INDEX('PLHIV Forecast'!$C$8:$W$127,MATCH($B54,'PLHIV Forecast'!$B$8:$B$127,0),MATCH(R$7,'PLHIV Forecast'!$C$7:$W$7,0)),
Q54+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305801</v>
      </c>
      <c r="S54" s="84">
        <f>IF(IF(S$7&lt;=Baseline_Year,
INDEX('Number on ART'!$H$10:$AB$249,MATCH($B54&amp;"Adults",'Number on ART'!$F$10:$F$249,0),MATCH(S$7,'Number on ART'!$H$9:$AB$9,0)),
IF(AND(R54+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Forecast'!$B$8:$B$127,0),MATCH(S$7,'PLHIV Forecast'!$C$7:$W$7,0)),
INDEX('PLHIV Forecast'!$C$8:$W$127,MATCH($B54,'PLHIV Forecast'!$B$8:$B$127,0),MATCH(S$7,'PLHIV Forecast'!$C$7:$W$7,0))&lt;&gt;0),
INDEX('PLHIV Forecast'!$C$8:$W$127,MATCH($B54,'PLHIV Forecast'!$B$8:$B$127,0),MATCH(S$7,'PLHIV Forecast'!$C$7:$W$7,0)),
R54+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IF(S$7&lt;=Baseline_Year,
INDEX('Number on ART'!$H$10:$AB$249,MATCH($B54&amp;"Adults",'Number on ART'!$F$10:$F$249,0),MATCH(S$7,'Number on ART'!$H$9:$AB$9,0)),
IF(AND(R54+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Forecast'!$B$8:$B$127,0),MATCH(S$7,'PLHIV Forecast'!$C$7:$W$7,0)),
INDEX('PLHIV Forecast'!$C$8:$W$127,MATCH($B54,'PLHIV Forecast'!$B$8:$B$127,0),MATCH(S$7,'PLHIV Forecast'!$C$7:$W$7,0))&lt;&gt;0),
INDEX('PLHIV Forecast'!$C$8:$W$127,MATCH($B54,'PLHIV Forecast'!$B$8:$B$127,0),MATCH(S$7,'PLHIV Forecast'!$C$7:$W$7,0)),
R54+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337132</v>
      </c>
      <c r="T54" s="84">
        <f>IF(IF(T$7&lt;=Baseline_Year,
INDEX('Number on ART'!$H$10:$AB$249,MATCH($B54&amp;"Adults",'Number on ART'!$F$10:$F$249,0),MATCH(T$7,'Number on ART'!$H$9:$AB$9,0)),
IF(AND(S54+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Forecast'!$B$8:$B$127,0),MATCH(T$7,'PLHIV Forecast'!$C$7:$W$7,0)),
INDEX('PLHIV Forecast'!$C$8:$W$127,MATCH($B54,'PLHIV Forecast'!$B$8:$B$127,0),MATCH(T$7,'PLHIV Forecast'!$C$7:$W$7,0))&lt;&gt;0),
INDEX('PLHIV Forecast'!$C$8:$W$127,MATCH($B54,'PLHIV Forecast'!$B$8:$B$127,0),MATCH(T$7,'PLHIV Forecast'!$C$7:$W$7,0)),
S54+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IF(T$7&lt;=Baseline_Year,
INDEX('Number on ART'!$H$10:$AB$249,MATCH($B54&amp;"Adults",'Number on ART'!$F$10:$F$249,0),MATCH(T$7,'Number on ART'!$H$9:$AB$9,0)),
IF(AND(S54+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Forecast'!$B$8:$B$127,0),MATCH(T$7,'PLHIV Forecast'!$C$7:$W$7,0)),
INDEX('PLHIV Forecast'!$C$8:$W$127,MATCH($B54,'PLHIV Forecast'!$B$8:$B$127,0),MATCH(T$7,'PLHIV Forecast'!$C$7:$W$7,0))&lt;&gt;0),
INDEX('PLHIV Forecast'!$C$8:$W$127,MATCH($B54,'PLHIV Forecast'!$B$8:$B$127,0),MATCH(T$7,'PLHIV Forecast'!$C$7:$W$7,0)),
S54+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358189.30041152798</v>
      </c>
      <c r="U54" s="84">
        <f>IF(IF(U$7&lt;=Baseline_Year,
INDEX('Number on ART'!$H$10:$AB$249,MATCH($B54&amp;"Adults",'Number on ART'!$F$10:$F$249,0),MATCH(U$7,'Number on ART'!$H$9:$AB$9,0)),
IF(AND(T54+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Forecast'!$B$8:$B$127,0),MATCH(U$7,'PLHIV Forecast'!$C$7:$W$7,0)),
INDEX('PLHIV Forecast'!$C$8:$W$127,MATCH($B54,'PLHIV Forecast'!$B$8:$B$127,0),MATCH(U$7,'PLHIV Forecast'!$C$7:$W$7,0))&lt;&gt;0),
INDEX('PLHIV Forecast'!$C$8:$W$127,MATCH($B54,'PLHIV Forecast'!$B$8:$B$127,0),MATCH(U$7,'PLHIV Forecast'!$C$7:$W$7,0)),
T54+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IF(U$7&lt;=Baseline_Year,
INDEX('Number on ART'!$H$10:$AB$249,MATCH($B54&amp;"Adults",'Number on ART'!$F$10:$F$249,0),MATCH(U$7,'Number on ART'!$H$9:$AB$9,0)),
IF(AND(T54+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Forecast'!$B$8:$B$127,0),MATCH(U$7,'PLHIV Forecast'!$C$7:$W$7,0)),
INDEX('PLHIV Forecast'!$C$8:$W$127,MATCH($B54,'PLHIV Forecast'!$B$8:$B$127,0),MATCH(U$7,'PLHIV Forecast'!$C$7:$W$7,0))&lt;&gt;0),
INDEX('PLHIV Forecast'!$C$8:$W$127,MATCH($B54,'PLHIV Forecast'!$B$8:$B$127,0),MATCH(U$7,'PLHIV Forecast'!$C$7:$W$7,0)),
T54+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364540.46639232524</v>
      </c>
      <c r="V54" s="84">
        <f>IF(IF(V$7&lt;=Baseline_Year,
INDEX('Number on ART'!$H$10:$AB$249,MATCH($B54&amp;"Adults",'Number on ART'!$F$10:$F$249,0),MATCH(V$7,'Number on ART'!$H$9:$AB$9,0)),
IF(AND(U54+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Forecast'!$B$8:$B$127,0),MATCH(V$7,'PLHIV Forecast'!$C$7:$W$7,0)),
INDEX('PLHIV Forecast'!$C$8:$W$127,MATCH($B54,'PLHIV Forecast'!$B$8:$B$127,0),MATCH(V$7,'PLHIV Forecast'!$C$7:$W$7,0))&lt;&gt;0),
INDEX('PLHIV Forecast'!$C$8:$W$127,MATCH($B54,'PLHIV Forecast'!$B$8:$B$127,0),MATCH(V$7,'PLHIV Forecast'!$C$7:$W$7,0)),
U54+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IF(V$7&lt;=Baseline_Year,
INDEX('Number on ART'!$H$10:$AB$249,MATCH($B54&amp;"Adults",'Number on ART'!$F$10:$F$249,0),MATCH(V$7,'Number on ART'!$H$9:$AB$9,0)),
IF(AND(U54+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Forecast'!$B$8:$B$127,0),MATCH(V$7,'PLHIV Forecast'!$C$7:$W$7,0)),
INDEX('PLHIV Forecast'!$C$8:$W$127,MATCH($B54,'PLHIV Forecast'!$B$8:$B$127,0),MATCH(V$7,'PLHIV Forecast'!$C$7:$W$7,0))&lt;&gt;0),
INDEX('PLHIV Forecast'!$C$8:$W$127,MATCH($B54,'PLHIV Forecast'!$B$8:$B$127,0),MATCH(V$7,'PLHIV Forecast'!$C$7:$W$7,0)),
U54+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370306.35573846474</v>
      </c>
      <c r="W54" s="84">
        <f>IF(IF(W$7&lt;=Baseline_Year,
INDEX('Number on ART'!$H$10:$AB$249,MATCH($B54&amp;"Adults",'Number on ART'!$F$10:$F$249,0),MATCH(W$7,'Number on ART'!$H$9:$AB$9,0)),
IF(AND(V54+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Forecast'!$B$8:$B$127,0),MATCH(W$7,'PLHIV Forecast'!$C$7:$W$7,0)),
INDEX('PLHIV Forecast'!$C$8:$W$127,MATCH($B54,'PLHIV Forecast'!$B$8:$B$127,0),MATCH(W$7,'PLHIV Forecast'!$C$7:$W$7,0))&lt;&gt;0),
INDEX('PLHIV Forecast'!$C$8:$W$127,MATCH($B54,'PLHIV Forecast'!$B$8:$B$127,0),MATCH(W$7,'PLHIV Forecast'!$C$7:$W$7,0)),
V54+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)))&lt;0,
0,
IF(W$7&lt;=Baseline_Year,
INDEX('Number on ART'!$H$10:$AB$249,MATCH($B54&amp;"Adults",'Number on ART'!$F$10:$F$249,0),MATCH(W$7,'Number on ART'!$H$9:$AB$9,0)),
IF(AND(V54+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)&gt;INDEX('PLHIV Forecast'!$C$8:$W$127,MATCH($B54,'PLHIV Forecast'!$B$8:$B$127,0),MATCH(W$7,'PLHIV Forecast'!$C$7:$W$7,0)),
INDEX('PLHIV Forecast'!$C$8:$W$127,MATCH($B54,'PLHIV Forecast'!$B$8:$B$127,0),MATCH(W$7,'PLHIV Forecast'!$C$7:$W$7,0))&lt;&gt;0),
INDEX('PLHIV Forecast'!$C$8:$W$127,MATCH($B54,'PLHIV Forecast'!$B$8:$B$127,0),MATCH(W$7,'PLHIV Forecast'!$C$7:$W$7,0)),
V54+
AVERAGE((INDEX($C$8:$W$127,MATCH($B54,$B$8:$B$127),MATCH(Baseline_Year,$C$7:$W$7,))-INDEX($C$8:$W$127,MATCH($B54,$B$8:$B$127),MATCH(Baseline_Year-1,$C$7:$W$7,))),
(INDEX($C$8:$W$127,MATCH($B54,$B$8:$B$127),MATCH(Baseline_Year-1,$C$7:$W$7,))-INDEX($C$8:$W$127,MATCH($B54,$B$8:$B$127),MATCH(Baseline_Year-2,$C$7:$W$7,))),
(INDEX($C$8:$W$127,MATCH($B54,$B$8:$B$127),MATCH(Baseline_Year-2,$C$7:$W$7,))-INDEX($C$8:$W$127,MATCH($B54,$B$8:$B$127),MATCH(Baseline_Year-3,$C$7:$W$7,)))
))))</f>
        <v>376462.42950771004</v>
      </c>
      <c r="X54" s="9" t="str">
        <f>IF(SUM(C54:W54)&lt;&gt;0,
IF(P54='PLHIV Forecast'!P54,"# adults on ART capped by total PLHIV starting 2023",
IF(Q54='PLHIV Forecast'!Q54,"# adults on ART capped by total PLHIV starting 2024",
IF(R54='PLHIV Forecast'!R54,"# adults on ART capped by total PLHIV starting 2025",
IF(S54='PLHIV Forecast'!S54,"# adults on ART capped by total PLHIV starting 2026",
IF(T54='PLHIV Forecast'!T54,"# adults on ART capped by total PLHIV starting 2027",
IF(U54='PLHIV Forecast'!U54,"# adults on ART capped by total PLHIV starting 2028",
IF(V54='PLHIV Forecast'!V54,"# adults on ART capped by total PLHIV starting 2029",
IF(W54='PLHIV Forecast'!W54,"# adults on ART capped by total PLHIV starting 2030",
"")))))))),"")</f>
        <v># adults on ART capped by total PLHIV starting 2027</v>
      </c>
    </row>
    <row r="55" spans="2:28" x14ac:dyDescent="0.35">
      <c r="B55" s="18" t="str">
        <f>Countries!B51</f>
        <v>Guatemala</v>
      </c>
      <c r="C55" s="47">
        <f>IF(C$7&lt;='Algorithms &amp; Assumptions'!$C$3,INDEX('Number on ART'!$H$10:$AB$249,MATCH($B55&amp;"Adults",'Number on ART'!$F$10:$F$249,0),MATCH(C$7,'Number on ART'!$H$9:$AB$9,0)),"Error")</f>
        <v>11392</v>
      </c>
      <c r="D55" s="47">
        <f>IF(D$7&lt;='Algorithms &amp; Assumptions'!$C$3,INDEX('Number on ART'!$H$10:$AB$249,MATCH($B55&amp;"Adults",'Number on ART'!$F$10:$F$249,0),MATCH(D$7,'Number on ART'!$H$9:$AB$9,0)),"Error")</f>
        <v>12650</v>
      </c>
      <c r="E55" s="47">
        <f>IF(E$7&lt;='Algorithms &amp; Assumptions'!$C$3,INDEX('Number on ART'!$H$10:$AB$249,MATCH($B55&amp;"Adults",'Number on ART'!$F$10:$F$249,0),MATCH(E$7,'Number on ART'!$H$9:$AB$9,0)),"Error")</f>
        <v>14112</v>
      </c>
      <c r="F55" s="47">
        <f>IF(F$7&lt;='Algorithms &amp; Assumptions'!$C$3,INDEX('Number on ART'!$H$10:$AB$249,MATCH($B55&amp;"Adults",'Number on ART'!$F$10:$F$249,0),MATCH(F$7,'Number on ART'!$H$9:$AB$9,0)),"Error")</f>
        <v>15447</v>
      </c>
      <c r="G55" s="84">
        <f>IF(IF(G$7&lt;=Baseline_Year,
INDEX('Number on ART'!$H$10:$AB$249,MATCH($B55&amp;"Adults",'Number on ART'!$F$10:$F$249,0),MATCH(G$7,'Number on ART'!$H$9:$AB$9,0)),
IF(AND(F55+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Forecast'!$B$8:$B$127,0),MATCH(G$7,'PLHIV Forecast'!$C$7:$W$7,0)),
INDEX('PLHIV Forecast'!$C$8:$W$127,MATCH($B55,'PLHIV Forecast'!$B$8:$B$127,0),MATCH(G$7,'PLHIV Forecast'!$C$7:$W$7,0))&lt;&gt;0),
INDEX('PLHIV Forecast'!$C$8:$W$127,MATCH($B55,'PLHIV Forecast'!$B$8:$B$127,0),MATCH(G$7,'PLHIV Forecast'!$C$7:$W$7,0)),
F55+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IF(G$7&lt;=Baseline_Year,
INDEX('Number on ART'!$H$10:$AB$249,MATCH($B55&amp;"Adults",'Number on ART'!$F$10:$F$249,0),MATCH(G$7,'Number on ART'!$H$9:$AB$9,0)),
IF(AND(F55+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Forecast'!$B$8:$B$127,0),MATCH(G$7,'PLHIV Forecast'!$C$7:$W$7,0)),
INDEX('PLHIV Forecast'!$C$8:$W$127,MATCH($B55,'PLHIV Forecast'!$B$8:$B$127,0),MATCH(G$7,'PLHIV Forecast'!$C$7:$W$7,0))&lt;&gt;0),
INDEX('PLHIV Forecast'!$C$8:$W$127,MATCH($B55,'PLHIV Forecast'!$B$8:$B$127,0),MATCH(G$7,'PLHIV Forecast'!$C$7:$W$7,0)),
F55+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15886</v>
      </c>
      <c r="H55" s="84">
        <f>IF(IF(H$7&lt;=Baseline_Year,
INDEX('Number on ART'!$H$10:$AB$249,MATCH($B55&amp;"Adults",'Number on ART'!$F$10:$F$249,0),MATCH(H$7,'Number on ART'!$H$9:$AB$9,0)),
IF(AND(G55+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Forecast'!$B$8:$B$127,0),MATCH(H$7,'PLHIV Forecast'!$C$7:$W$7,0)),
INDEX('PLHIV Forecast'!$C$8:$W$127,MATCH($B55,'PLHIV Forecast'!$B$8:$B$127,0),MATCH(H$7,'PLHIV Forecast'!$C$7:$W$7,0))&lt;&gt;0),
INDEX('PLHIV Forecast'!$C$8:$W$127,MATCH($B55,'PLHIV Forecast'!$B$8:$B$127,0),MATCH(H$7,'PLHIV Forecast'!$C$7:$W$7,0)),
G55+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IF(H$7&lt;=Baseline_Year,
INDEX('Number on ART'!$H$10:$AB$249,MATCH($B55&amp;"Adults",'Number on ART'!$F$10:$F$249,0),MATCH(H$7,'Number on ART'!$H$9:$AB$9,0)),
IF(AND(G55+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Forecast'!$B$8:$B$127,0),MATCH(H$7,'PLHIV Forecast'!$C$7:$W$7,0)),
INDEX('PLHIV Forecast'!$C$8:$W$127,MATCH($B55,'PLHIV Forecast'!$B$8:$B$127,0),MATCH(H$7,'PLHIV Forecast'!$C$7:$W$7,0))&lt;&gt;0),
INDEX('PLHIV Forecast'!$C$8:$W$127,MATCH($B55,'PLHIV Forecast'!$B$8:$B$127,0),MATCH(H$7,'PLHIV Forecast'!$C$7:$W$7,0)),
G55+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15511</v>
      </c>
      <c r="I55" s="84">
        <f>IF(IF(I$7&lt;=Baseline_Year,
INDEX('Number on ART'!$H$10:$AB$249,MATCH($B55&amp;"Adults",'Number on ART'!$F$10:$F$249,0),MATCH(I$7,'Number on ART'!$H$9:$AB$9,0)),
IF(AND(H55+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Forecast'!$B$8:$B$127,0),MATCH(I$7,'PLHIV Forecast'!$C$7:$W$7,0)),
INDEX('PLHIV Forecast'!$C$8:$W$127,MATCH($B55,'PLHIV Forecast'!$B$8:$B$127,0),MATCH(I$7,'PLHIV Forecast'!$C$7:$W$7,0))&lt;&gt;0),
INDEX('PLHIV Forecast'!$C$8:$W$127,MATCH($B55,'PLHIV Forecast'!$B$8:$B$127,0),MATCH(I$7,'PLHIV Forecast'!$C$7:$W$7,0)),
H55+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IF(I$7&lt;=Baseline_Year,
INDEX('Number on ART'!$H$10:$AB$249,MATCH($B55&amp;"Adults",'Number on ART'!$F$10:$F$249,0),MATCH(I$7,'Number on ART'!$H$9:$AB$9,0)),
IF(AND(H55+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Forecast'!$B$8:$B$127,0),MATCH(I$7,'PLHIV Forecast'!$C$7:$W$7,0)),
INDEX('PLHIV Forecast'!$C$8:$W$127,MATCH($B55,'PLHIV Forecast'!$B$8:$B$127,0),MATCH(I$7,'PLHIV Forecast'!$C$7:$W$7,0))&lt;&gt;0),
INDEX('PLHIV Forecast'!$C$8:$W$127,MATCH($B55,'PLHIV Forecast'!$B$8:$B$127,0),MATCH(I$7,'PLHIV Forecast'!$C$7:$W$7,0)),
H55+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15883</v>
      </c>
      <c r="J55" s="84">
        <f>IF(IF(J$7&lt;=Baseline_Year,
INDEX('Number on ART'!$H$10:$AB$249,MATCH($B55&amp;"Adults",'Number on ART'!$F$10:$F$249,0),MATCH(J$7,'Number on ART'!$H$9:$AB$9,0)),
IF(AND(I55+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Forecast'!$B$8:$B$127,0),MATCH(J$7,'PLHIV Forecast'!$C$7:$W$7,0)),
INDEX('PLHIV Forecast'!$C$8:$W$127,MATCH($B55,'PLHIV Forecast'!$B$8:$B$127,0),MATCH(J$7,'PLHIV Forecast'!$C$7:$W$7,0))&lt;&gt;0),
INDEX('PLHIV Forecast'!$C$8:$W$127,MATCH($B55,'PLHIV Forecast'!$B$8:$B$127,0),MATCH(J$7,'PLHIV Forecast'!$C$7:$W$7,0)),
I55+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IF(J$7&lt;=Baseline_Year,
INDEX('Number on ART'!$H$10:$AB$249,MATCH($B55&amp;"Adults",'Number on ART'!$F$10:$F$249,0),MATCH(J$7,'Number on ART'!$H$9:$AB$9,0)),
IF(AND(I55+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Forecast'!$B$8:$B$127,0),MATCH(J$7,'PLHIV Forecast'!$C$7:$W$7,0)),
INDEX('PLHIV Forecast'!$C$8:$W$127,MATCH($B55,'PLHIV Forecast'!$B$8:$B$127,0),MATCH(J$7,'PLHIV Forecast'!$C$7:$W$7,0))&lt;&gt;0),
INDEX('PLHIV Forecast'!$C$8:$W$127,MATCH($B55,'PLHIV Forecast'!$B$8:$B$127,0),MATCH(J$7,'PLHIV Forecast'!$C$7:$W$7,0)),
I55+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17153</v>
      </c>
      <c r="K55" s="84">
        <f>IF(IF(K$7&lt;=Baseline_Year,
INDEX('Number on ART'!$H$10:$AB$249,MATCH($B55&amp;"Adults",'Number on ART'!$F$10:$F$249,0),MATCH(K$7,'Number on ART'!$H$9:$AB$9,0)),
IF(AND(J55+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Forecast'!$B$8:$B$127,0),MATCH(K$7,'PLHIV Forecast'!$C$7:$W$7,0)),
INDEX('PLHIV Forecast'!$C$8:$W$127,MATCH($B55,'PLHIV Forecast'!$B$8:$B$127,0),MATCH(K$7,'PLHIV Forecast'!$C$7:$W$7,0))&lt;&gt;0),
INDEX('PLHIV Forecast'!$C$8:$W$127,MATCH($B55,'PLHIV Forecast'!$B$8:$B$127,0),MATCH(K$7,'PLHIV Forecast'!$C$7:$W$7,0)),
J55+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IF(K$7&lt;=Baseline_Year,
INDEX('Number on ART'!$H$10:$AB$249,MATCH($B55&amp;"Adults",'Number on ART'!$F$10:$F$249,0),MATCH(K$7,'Number on ART'!$H$9:$AB$9,0)),
IF(AND(J55+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Forecast'!$B$8:$B$127,0),MATCH(K$7,'PLHIV Forecast'!$C$7:$W$7,0)),
INDEX('PLHIV Forecast'!$C$8:$W$127,MATCH($B55,'PLHIV Forecast'!$B$8:$B$127,0),MATCH(K$7,'PLHIV Forecast'!$C$7:$W$7,0))&lt;&gt;0),
INDEX('PLHIV Forecast'!$C$8:$W$127,MATCH($B55,'PLHIV Forecast'!$B$8:$B$127,0),MATCH(K$7,'PLHIV Forecast'!$C$7:$W$7,0)),
J55+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18993</v>
      </c>
      <c r="L55" s="84">
        <f>IF(IF(L$7&lt;=Baseline_Year,
INDEX('Number on ART'!$H$10:$AB$249,MATCH($B55&amp;"Adults",'Number on ART'!$F$10:$F$249,0),MATCH(L$7,'Number on ART'!$H$9:$AB$9,0)),
IF(AND(K55+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Forecast'!$B$8:$B$127,0),MATCH(L$7,'PLHIV Forecast'!$C$7:$W$7,0)),
INDEX('PLHIV Forecast'!$C$8:$W$127,MATCH($B55,'PLHIV Forecast'!$B$8:$B$127,0),MATCH(L$7,'PLHIV Forecast'!$C$7:$W$7,0))&lt;&gt;0),
INDEX('PLHIV Forecast'!$C$8:$W$127,MATCH($B55,'PLHIV Forecast'!$B$8:$B$127,0),MATCH(L$7,'PLHIV Forecast'!$C$7:$W$7,0)),
K55+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IF(L$7&lt;=Baseline_Year,
INDEX('Number on ART'!$H$10:$AB$249,MATCH($B55&amp;"Adults",'Number on ART'!$F$10:$F$249,0),MATCH(L$7,'Number on ART'!$H$9:$AB$9,0)),
IF(AND(K55+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Forecast'!$B$8:$B$127,0),MATCH(L$7,'PLHIV Forecast'!$C$7:$W$7,0)),
INDEX('PLHIV Forecast'!$C$8:$W$127,MATCH($B55,'PLHIV Forecast'!$B$8:$B$127,0),MATCH(L$7,'PLHIV Forecast'!$C$7:$W$7,0))&lt;&gt;0),
INDEX('PLHIV Forecast'!$C$8:$W$127,MATCH($B55,'PLHIV Forecast'!$B$8:$B$127,0),MATCH(L$7,'PLHIV Forecast'!$C$7:$W$7,0)),
K55+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20240</v>
      </c>
      <c r="M55" s="84">
        <f>IF(IF(M$7&lt;=Baseline_Year,
INDEX('Number on ART'!$H$10:$AB$249,MATCH($B55&amp;"Adults",'Number on ART'!$F$10:$F$249,0),MATCH(M$7,'Number on ART'!$H$9:$AB$9,0)),
IF(AND(L55+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Forecast'!$B$8:$B$127,0),MATCH(M$7,'PLHIV Forecast'!$C$7:$W$7,0)),
INDEX('PLHIV Forecast'!$C$8:$W$127,MATCH($B55,'PLHIV Forecast'!$B$8:$B$127,0),MATCH(M$7,'PLHIV Forecast'!$C$7:$W$7,0))&lt;&gt;0),
INDEX('PLHIV Forecast'!$C$8:$W$127,MATCH($B55,'PLHIV Forecast'!$B$8:$B$127,0),MATCH(M$7,'PLHIV Forecast'!$C$7:$W$7,0)),
L55+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IF(M$7&lt;=Baseline_Year,
INDEX('Number on ART'!$H$10:$AB$249,MATCH($B55&amp;"Adults",'Number on ART'!$F$10:$F$249,0),MATCH(M$7,'Number on ART'!$H$9:$AB$9,0)),
IF(AND(L55+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Forecast'!$B$8:$B$127,0),MATCH(M$7,'PLHIV Forecast'!$C$7:$W$7,0)),
INDEX('PLHIV Forecast'!$C$8:$W$127,MATCH($B55,'PLHIV Forecast'!$B$8:$B$127,0),MATCH(M$7,'PLHIV Forecast'!$C$7:$W$7,0))&lt;&gt;0),
INDEX('PLHIV Forecast'!$C$8:$W$127,MATCH($B55,'PLHIV Forecast'!$B$8:$B$127,0),MATCH(M$7,'PLHIV Forecast'!$C$7:$W$7,0)),
L55+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20507</v>
      </c>
      <c r="N55" s="84">
        <f>IF(IF(N$7&lt;=Baseline_Year,
INDEX('Number on ART'!$H$10:$AB$249,MATCH($B55&amp;"Adults",'Number on ART'!$F$10:$F$249,0),MATCH(N$7,'Number on ART'!$H$9:$AB$9,0)),
IF(AND(M55+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Forecast'!$B$8:$B$127,0),MATCH(N$7,'PLHIV Forecast'!$C$7:$W$7,0)),
INDEX('PLHIV Forecast'!$C$8:$W$127,MATCH($B55,'PLHIV Forecast'!$B$8:$B$127,0),MATCH(N$7,'PLHIV Forecast'!$C$7:$W$7,0))&lt;&gt;0),
INDEX('PLHIV Forecast'!$C$8:$W$127,MATCH($B55,'PLHIV Forecast'!$B$8:$B$127,0),MATCH(N$7,'PLHIV Forecast'!$C$7:$W$7,0)),
M55+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IF(N$7&lt;=Baseline_Year,
INDEX('Number on ART'!$H$10:$AB$249,MATCH($B55&amp;"Adults",'Number on ART'!$F$10:$F$249,0),MATCH(N$7,'Number on ART'!$H$9:$AB$9,0)),
IF(AND(M55+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Forecast'!$B$8:$B$127,0),MATCH(N$7,'PLHIV Forecast'!$C$7:$W$7,0)),
INDEX('PLHIV Forecast'!$C$8:$W$127,MATCH($B55,'PLHIV Forecast'!$B$8:$B$127,0),MATCH(N$7,'PLHIV Forecast'!$C$7:$W$7,0))&lt;&gt;0),
INDEX('PLHIV Forecast'!$C$8:$W$127,MATCH($B55,'PLHIV Forecast'!$B$8:$B$127,0),MATCH(N$7,'PLHIV Forecast'!$C$7:$W$7,0)),
M55+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21934</v>
      </c>
      <c r="O55" s="84">
        <f>IF(IF(O$7&lt;=Baseline_Year,
INDEX('Number on ART'!$H$10:$AB$249,MATCH($B55&amp;"Adults",'Number on ART'!$F$10:$F$249,0),MATCH(O$7,'Number on ART'!$H$9:$AB$9,0)),
IF(AND(N55+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Forecast'!$B$8:$B$127,0),MATCH(O$7,'PLHIV Forecast'!$C$7:$W$7,0)),
INDEX('PLHIV Forecast'!$C$8:$W$127,MATCH($B55,'PLHIV Forecast'!$B$8:$B$127,0),MATCH(O$7,'PLHIV Forecast'!$C$7:$W$7,0))&lt;&gt;0),
INDEX('PLHIV Forecast'!$C$8:$W$127,MATCH($B55,'PLHIV Forecast'!$B$8:$B$127,0),MATCH(O$7,'PLHIV Forecast'!$C$7:$W$7,0)),
N55+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IF(O$7&lt;=Baseline_Year,
INDEX('Number on ART'!$H$10:$AB$249,MATCH($B55&amp;"Adults",'Number on ART'!$F$10:$F$249,0),MATCH(O$7,'Number on ART'!$H$9:$AB$9,0)),
IF(AND(N55+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Forecast'!$B$8:$B$127,0),MATCH(O$7,'PLHIV Forecast'!$C$7:$W$7,0)),
INDEX('PLHIV Forecast'!$C$8:$W$127,MATCH($B55,'PLHIV Forecast'!$B$8:$B$127,0),MATCH(O$7,'PLHIV Forecast'!$C$7:$W$7,0))&lt;&gt;0),
INDEX('PLHIV Forecast'!$C$8:$W$127,MATCH($B55,'PLHIV Forecast'!$B$8:$B$127,0),MATCH(O$7,'PLHIV Forecast'!$C$7:$W$7,0)),
N55+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23215</v>
      </c>
      <c r="P55" s="84">
        <f>IF(IF(P$7&lt;=Baseline_Year,
INDEX('Number on ART'!$H$10:$AB$249,MATCH($B55&amp;"Adults",'Number on ART'!$F$10:$F$249,0),MATCH(P$7,'Number on ART'!$H$9:$AB$9,0)),
IF(AND(O55+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Forecast'!$B$8:$B$127,0),MATCH(P$7,'PLHIV Forecast'!$C$7:$W$7,0)),
INDEX('PLHIV Forecast'!$C$8:$W$127,MATCH($B55,'PLHIV Forecast'!$B$8:$B$127,0),MATCH(P$7,'PLHIV Forecast'!$C$7:$W$7,0))&lt;&gt;0),
INDEX('PLHIV Forecast'!$C$8:$W$127,MATCH($B55,'PLHIV Forecast'!$B$8:$B$127,0),MATCH(P$7,'PLHIV Forecast'!$C$7:$W$7,0)),
O55+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IF(P$7&lt;=Baseline_Year,
INDEX('Number on ART'!$H$10:$AB$249,MATCH($B55&amp;"Adults",'Number on ART'!$F$10:$F$249,0),MATCH(P$7,'Number on ART'!$H$9:$AB$9,0)),
IF(AND(O55+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Forecast'!$B$8:$B$127,0),MATCH(P$7,'PLHIV Forecast'!$C$7:$W$7,0)),
INDEX('PLHIV Forecast'!$C$8:$W$127,MATCH($B55,'PLHIV Forecast'!$B$8:$B$127,0),MATCH(P$7,'PLHIV Forecast'!$C$7:$W$7,0))&lt;&gt;0),
INDEX('PLHIV Forecast'!$C$8:$W$127,MATCH($B55,'PLHIV Forecast'!$B$8:$B$127,0),MATCH(P$7,'PLHIV Forecast'!$C$7:$W$7,0)),
O55+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24206.666666666668</v>
      </c>
      <c r="Q55" s="84">
        <f>IF(IF(Q$7&lt;=Baseline_Year,
INDEX('Number on ART'!$H$10:$AB$249,MATCH($B55&amp;"Adults",'Number on ART'!$F$10:$F$249,0),MATCH(Q$7,'Number on ART'!$H$9:$AB$9,0)),
IF(AND(P55+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Forecast'!$B$8:$B$127,0),MATCH(Q$7,'PLHIV Forecast'!$C$7:$W$7,0)),
INDEX('PLHIV Forecast'!$C$8:$W$127,MATCH($B55,'PLHIV Forecast'!$B$8:$B$127,0),MATCH(Q$7,'PLHIV Forecast'!$C$7:$W$7,0))&lt;&gt;0),
INDEX('PLHIV Forecast'!$C$8:$W$127,MATCH($B55,'PLHIV Forecast'!$B$8:$B$127,0),MATCH(Q$7,'PLHIV Forecast'!$C$7:$W$7,0)),
P55+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IF(Q$7&lt;=Baseline_Year,
INDEX('Number on ART'!$H$10:$AB$249,MATCH($B55&amp;"Adults",'Number on ART'!$F$10:$F$249,0),MATCH(Q$7,'Number on ART'!$H$9:$AB$9,0)),
IF(AND(P55+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Forecast'!$B$8:$B$127,0),MATCH(Q$7,'PLHIV Forecast'!$C$7:$W$7,0)),
INDEX('PLHIV Forecast'!$C$8:$W$127,MATCH($B55,'PLHIV Forecast'!$B$8:$B$127,0),MATCH(Q$7,'PLHIV Forecast'!$C$7:$W$7,0))&lt;&gt;0),
INDEX('PLHIV Forecast'!$C$8:$W$127,MATCH($B55,'PLHIV Forecast'!$B$8:$B$127,0),MATCH(Q$7,'PLHIV Forecast'!$C$7:$W$7,0)),
P55+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25198.333333333336</v>
      </c>
      <c r="R55" s="84">
        <f>IF(IF(R$7&lt;=Baseline_Year,
INDEX('Number on ART'!$H$10:$AB$249,MATCH($B55&amp;"Adults",'Number on ART'!$F$10:$F$249,0),MATCH(R$7,'Number on ART'!$H$9:$AB$9,0)),
IF(AND(Q55+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Forecast'!$B$8:$B$127,0),MATCH(R$7,'PLHIV Forecast'!$C$7:$W$7,0)),
INDEX('PLHIV Forecast'!$C$8:$W$127,MATCH($B55,'PLHIV Forecast'!$B$8:$B$127,0),MATCH(R$7,'PLHIV Forecast'!$C$7:$W$7,0))&lt;&gt;0),
INDEX('PLHIV Forecast'!$C$8:$W$127,MATCH($B55,'PLHIV Forecast'!$B$8:$B$127,0),MATCH(R$7,'PLHIV Forecast'!$C$7:$W$7,0)),
Q55+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IF(R$7&lt;=Baseline_Year,
INDEX('Number on ART'!$H$10:$AB$249,MATCH($B55&amp;"Adults",'Number on ART'!$F$10:$F$249,0),MATCH(R$7,'Number on ART'!$H$9:$AB$9,0)),
IF(AND(Q55+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Forecast'!$B$8:$B$127,0),MATCH(R$7,'PLHIV Forecast'!$C$7:$W$7,0)),
INDEX('PLHIV Forecast'!$C$8:$W$127,MATCH($B55,'PLHIV Forecast'!$B$8:$B$127,0),MATCH(R$7,'PLHIV Forecast'!$C$7:$W$7,0))&lt;&gt;0),
INDEX('PLHIV Forecast'!$C$8:$W$127,MATCH($B55,'PLHIV Forecast'!$B$8:$B$127,0),MATCH(R$7,'PLHIV Forecast'!$C$7:$W$7,0)),
Q55+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26190.000000000004</v>
      </c>
      <c r="S55" s="84">
        <f>IF(IF(S$7&lt;=Baseline_Year,
INDEX('Number on ART'!$H$10:$AB$249,MATCH($B55&amp;"Adults",'Number on ART'!$F$10:$F$249,0),MATCH(S$7,'Number on ART'!$H$9:$AB$9,0)),
IF(AND(R55+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Forecast'!$B$8:$B$127,0),MATCH(S$7,'PLHIV Forecast'!$C$7:$W$7,0)),
INDEX('PLHIV Forecast'!$C$8:$W$127,MATCH($B55,'PLHIV Forecast'!$B$8:$B$127,0),MATCH(S$7,'PLHIV Forecast'!$C$7:$W$7,0))&lt;&gt;0),
INDEX('PLHIV Forecast'!$C$8:$W$127,MATCH($B55,'PLHIV Forecast'!$B$8:$B$127,0),MATCH(S$7,'PLHIV Forecast'!$C$7:$W$7,0)),
R55+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IF(S$7&lt;=Baseline_Year,
INDEX('Number on ART'!$H$10:$AB$249,MATCH($B55&amp;"Adults",'Number on ART'!$F$10:$F$249,0),MATCH(S$7,'Number on ART'!$H$9:$AB$9,0)),
IF(AND(R55+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Forecast'!$B$8:$B$127,0),MATCH(S$7,'PLHIV Forecast'!$C$7:$W$7,0)),
INDEX('PLHIV Forecast'!$C$8:$W$127,MATCH($B55,'PLHIV Forecast'!$B$8:$B$127,0),MATCH(S$7,'PLHIV Forecast'!$C$7:$W$7,0))&lt;&gt;0),
INDEX('PLHIV Forecast'!$C$8:$W$127,MATCH($B55,'PLHIV Forecast'!$B$8:$B$127,0),MATCH(S$7,'PLHIV Forecast'!$C$7:$W$7,0)),
R55+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27181.666666666672</v>
      </c>
      <c r="T55" s="84">
        <f>IF(IF(T$7&lt;=Baseline_Year,
INDEX('Number on ART'!$H$10:$AB$249,MATCH($B55&amp;"Adults",'Number on ART'!$F$10:$F$249,0),MATCH(T$7,'Number on ART'!$H$9:$AB$9,0)),
IF(AND(S55+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Forecast'!$B$8:$B$127,0),MATCH(T$7,'PLHIV Forecast'!$C$7:$W$7,0)),
INDEX('PLHIV Forecast'!$C$8:$W$127,MATCH($B55,'PLHIV Forecast'!$B$8:$B$127,0),MATCH(T$7,'PLHIV Forecast'!$C$7:$W$7,0))&lt;&gt;0),
INDEX('PLHIV Forecast'!$C$8:$W$127,MATCH($B55,'PLHIV Forecast'!$B$8:$B$127,0),MATCH(T$7,'PLHIV Forecast'!$C$7:$W$7,0)),
S55+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IF(T$7&lt;=Baseline_Year,
INDEX('Number on ART'!$H$10:$AB$249,MATCH($B55&amp;"Adults",'Number on ART'!$F$10:$F$249,0),MATCH(T$7,'Number on ART'!$H$9:$AB$9,0)),
IF(AND(S55+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Forecast'!$B$8:$B$127,0),MATCH(T$7,'PLHIV Forecast'!$C$7:$W$7,0)),
INDEX('PLHIV Forecast'!$C$8:$W$127,MATCH($B55,'PLHIV Forecast'!$B$8:$B$127,0),MATCH(T$7,'PLHIV Forecast'!$C$7:$W$7,0))&lt;&gt;0),
INDEX('PLHIV Forecast'!$C$8:$W$127,MATCH($B55,'PLHIV Forecast'!$B$8:$B$127,0),MATCH(T$7,'PLHIV Forecast'!$C$7:$W$7,0)),
S55+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28173.333333333339</v>
      </c>
      <c r="U55" s="84">
        <f>IF(IF(U$7&lt;=Baseline_Year,
INDEX('Number on ART'!$H$10:$AB$249,MATCH($B55&amp;"Adults",'Number on ART'!$F$10:$F$249,0),MATCH(U$7,'Number on ART'!$H$9:$AB$9,0)),
IF(AND(T55+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Forecast'!$B$8:$B$127,0),MATCH(U$7,'PLHIV Forecast'!$C$7:$W$7,0)),
INDEX('PLHIV Forecast'!$C$8:$W$127,MATCH($B55,'PLHIV Forecast'!$B$8:$B$127,0),MATCH(U$7,'PLHIV Forecast'!$C$7:$W$7,0))&lt;&gt;0),
INDEX('PLHIV Forecast'!$C$8:$W$127,MATCH($B55,'PLHIV Forecast'!$B$8:$B$127,0),MATCH(U$7,'PLHIV Forecast'!$C$7:$W$7,0)),
T55+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IF(U$7&lt;=Baseline_Year,
INDEX('Number on ART'!$H$10:$AB$249,MATCH($B55&amp;"Adults",'Number on ART'!$F$10:$F$249,0),MATCH(U$7,'Number on ART'!$H$9:$AB$9,0)),
IF(AND(T55+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Forecast'!$B$8:$B$127,0),MATCH(U$7,'PLHIV Forecast'!$C$7:$W$7,0)),
INDEX('PLHIV Forecast'!$C$8:$W$127,MATCH($B55,'PLHIV Forecast'!$B$8:$B$127,0),MATCH(U$7,'PLHIV Forecast'!$C$7:$W$7,0))&lt;&gt;0),
INDEX('PLHIV Forecast'!$C$8:$W$127,MATCH($B55,'PLHIV Forecast'!$B$8:$B$127,0),MATCH(U$7,'PLHIV Forecast'!$C$7:$W$7,0)),
T55+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29165.000000000007</v>
      </c>
      <c r="V55" s="84">
        <f>IF(IF(V$7&lt;=Baseline_Year,
INDEX('Number on ART'!$H$10:$AB$249,MATCH($B55&amp;"Adults",'Number on ART'!$F$10:$F$249,0),MATCH(V$7,'Number on ART'!$H$9:$AB$9,0)),
IF(AND(U55+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Forecast'!$B$8:$B$127,0),MATCH(V$7,'PLHIV Forecast'!$C$7:$W$7,0)),
INDEX('PLHIV Forecast'!$C$8:$W$127,MATCH($B55,'PLHIV Forecast'!$B$8:$B$127,0),MATCH(V$7,'PLHIV Forecast'!$C$7:$W$7,0))&lt;&gt;0),
INDEX('PLHIV Forecast'!$C$8:$W$127,MATCH($B55,'PLHIV Forecast'!$B$8:$B$127,0),MATCH(V$7,'PLHIV Forecast'!$C$7:$W$7,0)),
U55+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IF(V$7&lt;=Baseline_Year,
INDEX('Number on ART'!$H$10:$AB$249,MATCH($B55&amp;"Adults",'Number on ART'!$F$10:$F$249,0),MATCH(V$7,'Number on ART'!$H$9:$AB$9,0)),
IF(AND(U55+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Forecast'!$B$8:$B$127,0),MATCH(V$7,'PLHIV Forecast'!$C$7:$W$7,0)),
INDEX('PLHIV Forecast'!$C$8:$W$127,MATCH($B55,'PLHIV Forecast'!$B$8:$B$127,0),MATCH(V$7,'PLHIV Forecast'!$C$7:$W$7,0))&lt;&gt;0),
INDEX('PLHIV Forecast'!$C$8:$W$127,MATCH($B55,'PLHIV Forecast'!$B$8:$B$127,0),MATCH(V$7,'PLHIV Forecast'!$C$7:$W$7,0)),
U55+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30156.666666666675</v>
      </c>
      <c r="W55" s="84">
        <f>IF(IF(W$7&lt;=Baseline_Year,
INDEX('Number on ART'!$H$10:$AB$249,MATCH($B55&amp;"Adults",'Number on ART'!$F$10:$F$249,0),MATCH(W$7,'Number on ART'!$H$9:$AB$9,0)),
IF(AND(V55+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Forecast'!$B$8:$B$127,0),MATCH(W$7,'PLHIV Forecast'!$C$7:$W$7,0)),
INDEX('PLHIV Forecast'!$C$8:$W$127,MATCH($B55,'PLHIV Forecast'!$B$8:$B$127,0),MATCH(W$7,'PLHIV Forecast'!$C$7:$W$7,0))&lt;&gt;0),
INDEX('PLHIV Forecast'!$C$8:$W$127,MATCH($B55,'PLHIV Forecast'!$B$8:$B$127,0),MATCH(W$7,'PLHIV Forecast'!$C$7:$W$7,0)),
V55+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)))&lt;0,
0,
IF(W$7&lt;=Baseline_Year,
INDEX('Number on ART'!$H$10:$AB$249,MATCH($B55&amp;"Adults",'Number on ART'!$F$10:$F$249,0),MATCH(W$7,'Number on ART'!$H$9:$AB$9,0)),
IF(AND(V55+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)&gt;INDEX('PLHIV Forecast'!$C$8:$W$127,MATCH($B55,'PLHIV Forecast'!$B$8:$B$127,0),MATCH(W$7,'PLHIV Forecast'!$C$7:$W$7,0)),
INDEX('PLHIV Forecast'!$C$8:$W$127,MATCH($B55,'PLHIV Forecast'!$B$8:$B$127,0),MATCH(W$7,'PLHIV Forecast'!$C$7:$W$7,0))&lt;&gt;0),
INDEX('PLHIV Forecast'!$C$8:$W$127,MATCH($B55,'PLHIV Forecast'!$B$8:$B$127,0),MATCH(W$7,'PLHIV Forecast'!$C$7:$W$7,0)),
V55+
AVERAGE((INDEX($C$8:$W$127,MATCH($B55,$B$8:$B$127),MATCH(Baseline_Year,$C$7:$W$7,))-INDEX($C$8:$W$127,MATCH($B55,$B$8:$B$127),MATCH(Baseline_Year-1,$C$7:$W$7,))),
(INDEX($C$8:$W$127,MATCH($B55,$B$8:$B$127),MATCH(Baseline_Year-1,$C$7:$W$7,))-INDEX($C$8:$W$127,MATCH($B55,$B$8:$B$127),MATCH(Baseline_Year-2,$C$7:$W$7,))),
(INDEX($C$8:$W$127,MATCH($B55,$B$8:$B$127),MATCH(Baseline_Year-2,$C$7:$W$7,))-INDEX($C$8:$W$127,MATCH($B55,$B$8:$B$127),MATCH(Baseline_Year-3,$C$7:$W$7,)))
))))</f>
        <v>31148.333333333343</v>
      </c>
      <c r="X55" s="9" t="str">
        <f>IF(SUM(C55:W55)&lt;&gt;0,
IF(P55='PLHIV Forecast'!P55,"# adults on ART capped by total PLHIV starting 2023",
IF(Q55='PLHIV Forecast'!Q55,"# adults on ART capped by total PLHIV starting 2024",
IF(R55='PLHIV Forecast'!R55,"# adults on ART capped by total PLHIV starting 2025",
IF(S55='PLHIV Forecast'!S55,"# adults on ART capped by total PLHIV starting 2026",
IF(T55='PLHIV Forecast'!T55,"# adults on ART capped by total PLHIV starting 2027",
IF(U55='PLHIV Forecast'!U55,"# adults on ART capped by total PLHIV starting 2028",
IF(V55='PLHIV Forecast'!V55,"# adults on ART capped by total PLHIV starting 2029",
IF(W55='PLHIV Forecast'!W55,"# adults on ART capped by total PLHIV starting 2030",
"")))))))),"")</f>
        <v/>
      </c>
    </row>
    <row r="56" spans="2:28" x14ac:dyDescent="0.35">
      <c r="B56" s="18" t="str">
        <f>Countries!B52</f>
        <v>Guinea</v>
      </c>
      <c r="C56" s="47">
        <f>IF(C$7&lt;='Algorithms &amp; Assumptions'!$C$3,INDEX('Number on ART'!$H$10:$AB$249,MATCH($B56&amp;"Adults",'Number on ART'!$F$10:$F$249,0),MATCH(C$7,'Number on ART'!$H$9:$AB$9,0)),"Error")</f>
        <v>19026</v>
      </c>
      <c r="D56" s="47">
        <f>IF(D$7&lt;='Algorithms &amp; Assumptions'!$C$3,INDEX('Number on ART'!$H$10:$AB$249,MATCH($B56&amp;"Adults",'Number on ART'!$F$10:$F$249,0),MATCH(D$7,'Number on ART'!$H$9:$AB$9,0)),"Error")</f>
        <v>22191</v>
      </c>
      <c r="E56" s="47">
        <f>IF(E$7&lt;='Algorithms &amp; Assumptions'!$C$3,INDEX('Number on ART'!$H$10:$AB$249,MATCH($B56&amp;"Adults",'Number on ART'!$F$10:$F$249,0),MATCH(E$7,'Number on ART'!$H$9:$AB$9,0)),"Error")</f>
        <v>26571</v>
      </c>
      <c r="F56" s="47">
        <f>IF(F$7&lt;='Algorithms &amp; Assumptions'!$C$3,INDEX('Number on ART'!$H$10:$AB$249,MATCH($B56&amp;"Adults",'Number on ART'!$F$10:$F$249,0),MATCH(F$7,'Number on ART'!$H$9:$AB$9,0)),"Error")</f>
        <v>26459</v>
      </c>
      <c r="G56" s="84">
        <f>IF(IF(G$7&lt;=Baseline_Year,
INDEX('Number on ART'!$H$10:$AB$249,MATCH($B56&amp;"Adults",'Number on ART'!$F$10:$F$249,0),MATCH(G$7,'Number on ART'!$H$9:$AB$9,0)),
IF(AND(F56+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Forecast'!$B$8:$B$127,0),MATCH(G$7,'PLHIV Forecast'!$C$7:$W$7,0)),
INDEX('PLHIV Forecast'!$C$8:$W$127,MATCH($B56,'PLHIV Forecast'!$B$8:$B$127,0),MATCH(G$7,'PLHIV Forecast'!$C$7:$W$7,0))&lt;&gt;0),
INDEX('PLHIV Forecast'!$C$8:$W$127,MATCH($B56,'PLHIV Forecast'!$B$8:$B$127,0),MATCH(G$7,'PLHIV Forecast'!$C$7:$W$7,0)),
F56+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IF(G$7&lt;=Baseline_Year,
INDEX('Number on ART'!$H$10:$AB$249,MATCH($B56&amp;"Adults",'Number on ART'!$F$10:$F$249,0),MATCH(G$7,'Number on ART'!$H$9:$AB$9,0)),
IF(AND(F56+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Forecast'!$B$8:$B$127,0),MATCH(G$7,'PLHIV Forecast'!$C$7:$W$7,0)),
INDEX('PLHIV Forecast'!$C$8:$W$127,MATCH($B56,'PLHIV Forecast'!$B$8:$B$127,0),MATCH(G$7,'PLHIV Forecast'!$C$7:$W$7,0))&lt;&gt;0),
INDEX('PLHIV Forecast'!$C$8:$W$127,MATCH($B56,'PLHIV Forecast'!$B$8:$B$127,0),MATCH(G$7,'PLHIV Forecast'!$C$7:$W$7,0)),
F56+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30847</v>
      </c>
      <c r="H56" s="84">
        <f>IF(IF(H$7&lt;=Baseline_Year,
INDEX('Number on ART'!$H$10:$AB$249,MATCH($B56&amp;"Adults",'Number on ART'!$F$10:$F$249,0),MATCH(H$7,'Number on ART'!$H$9:$AB$9,0)),
IF(AND(G56+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Forecast'!$B$8:$B$127,0),MATCH(H$7,'PLHIV Forecast'!$C$7:$W$7,0)),
INDEX('PLHIV Forecast'!$C$8:$W$127,MATCH($B56,'PLHIV Forecast'!$B$8:$B$127,0),MATCH(H$7,'PLHIV Forecast'!$C$7:$W$7,0))&lt;&gt;0),
INDEX('PLHIV Forecast'!$C$8:$W$127,MATCH($B56,'PLHIV Forecast'!$B$8:$B$127,0),MATCH(H$7,'PLHIV Forecast'!$C$7:$W$7,0)),
G56+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IF(H$7&lt;=Baseline_Year,
INDEX('Number on ART'!$H$10:$AB$249,MATCH($B56&amp;"Adults",'Number on ART'!$F$10:$F$249,0),MATCH(H$7,'Number on ART'!$H$9:$AB$9,0)),
IF(AND(G56+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Forecast'!$B$8:$B$127,0),MATCH(H$7,'PLHIV Forecast'!$C$7:$W$7,0)),
INDEX('PLHIV Forecast'!$C$8:$W$127,MATCH($B56,'PLHIV Forecast'!$B$8:$B$127,0),MATCH(H$7,'PLHIV Forecast'!$C$7:$W$7,0))&lt;&gt;0),
INDEX('PLHIV Forecast'!$C$8:$W$127,MATCH($B56,'PLHIV Forecast'!$B$8:$B$127,0),MATCH(H$7,'PLHIV Forecast'!$C$7:$W$7,0)),
G56+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31993</v>
      </c>
      <c r="I56" s="84">
        <f>IF(IF(I$7&lt;=Baseline_Year,
INDEX('Number on ART'!$H$10:$AB$249,MATCH($B56&amp;"Adults",'Number on ART'!$F$10:$F$249,0),MATCH(I$7,'Number on ART'!$H$9:$AB$9,0)),
IF(AND(H56+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Forecast'!$B$8:$B$127,0),MATCH(I$7,'PLHIV Forecast'!$C$7:$W$7,0)),
INDEX('PLHIV Forecast'!$C$8:$W$127,MATCH($B56,'PLHIV Forecast'!$B$8:$B$127,0),MATCH(I$7,'PLHIV Forecast'!$C$7:$W$7,0))&lt;&gt;0),
INDEX('PLHIV Forecast'!$C$8:$W$127,MATCH($B56,'PLHIV Forecast'!$B$8:$B$127,0),MATCH(I$7,'PLHIV Forecast'!$C$7:$W$7,0)),
H56+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IF(I$7&lt;=Baseline_Year,
INDEX('Number on ART'!$H$10:$AB$249,MATCH($B56&amp;"Adults",'Number on ART'!$F$10:$F$249,0),MATCH(I$7,'Number on ART'!$H$9:$AB$9,0)),
IF(AND(H56+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Forecast'!$B$8:$B$127,0),MATCH(I$7,'PLHIV Forecast'!$C$7:$W$7,0)),
INDEX('PLHIV Forecast'!$C$8:$W$127,MATCH($B56,'PLHIV Forecast'!$B$8:$B$127,0),MATCH(I$7,'PLHIV Forecast'!$C$7:$W$7,0))&lt;&gt;0),
INDEX('PLHIV Forecast'!$C$8:$W$127,MATCH($B56,'PLHIV Forecast'!$B$8:$B$127,0),MATCH(I$7,'PLHIV Forecast'!$C$7:$W$7,0)),
H56+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35842</v>
      </c>
      <c r="J56" s="84">
        <f>IF(IF(J$7&lt;=Baseline_Year,
INDEX('Number on ART'!$H$10:$AB$249,MATCH($B56&amp;"Adults",'Number on ART'!$F$10:$F$249,0),MATCH(J$7,'Number on ART'!$H$9:$AB$9,0)),
IF(AND(I56+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Forecast'!$B$8:$B$127,0),MATCH(J$7,'PLHIV Forecast'!$C$7:$W$7,0)),
INDEX('PLHIV Forecast'!$C$8:$W$127,MATCH($B56,'PLHIV Forecast'!$B$8:$B$127,0),MATCH(J$7,'PLHIV Forecast'!$C$7:$W$7,0))&lt;&gt;0),
INDEX('PLHIV Forecast'!$C$8:$W$127,MATCH($B56,'PLHIV Forecast'!$B$8:$B$127,0),MATCH(J$7,'PLHIV Forecast'!$C$7:$W$7,0)),
I56+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IF(J$7&lt;=Baseline_Year,
INDEX('Number on ART'!$H$10:$AB$249,MATCH($B56&amp;"Adults",'Number on ART'!$F$10:$F$249,0),MATCH(J$7,'Number on ART'!$H$9:$AB$9,0)),
IF(AND(I56+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Forecast'!$B$8:$B$127,0),MATCH(J$7,'PLHIV Forecast'!$C$7:$W$7,0)),
INDEX('PLHIV Forecast'!$C$8:$W$127,MATCH($B56,'PLHIV Forecast'!$B$8:$B$127,0),MATCH(J$7,'PLHIV Forecast'!$C$7:$W$7,0))&lt;&gt;0),
INDEX('PLHIV Forecast'!$C$8:$W$127,MATCH($B56,'PLHIV Forecast'!$B$8:$B$127,0),MATCH(J$7,'PLHIV Forecast'!$C$7:$W$7,0)),
I56+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39657</v>
      </c>
      <c r="K56" s="84">
        <f>IF(IF(K$7&lt;=Baseline_Year,
INDEX('Number on ART'!$H$10:$AB$249,MATCH($B56&amp;"Adults",'Number on ART'!$F$10:$F$249,0),MATCH(K$7,'Number on ART'!$H$9:$AB$9,0)),
IF(AND(J56+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Forecast'!$B$8:$B$127,0),MATCH(K$7,'PLHIV Forecast'!$C$7:$W$7,0)),
INDEX('PLHIV Forecast'!$C$8:$W$127,MATCH($B56,'PLHIV Forecast'!$B$8:$B$127,0),MATCH(K$7,'PLHIV Forecast'!$C$7:$W$7,0))&lt;&gt;0),
INDEX('PLHIV Forecast'!$C$8:$W$127,MATCH($B56,'PLHIV Forecast'!$B$8:$B$127,0),MATCH(K$7,'PLHIV Forecast'!$C$7:$W$7,0)),
J56+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IF(K$7&lt;=Baseline_Year,
INDEX('Number on ART'!$H$10:$AB$249,MATCH($B56&amp;"Adults",'Number on ART'!$F$10:$F$249,0),MATCH(K$7,'Number on ART'!$H$9:$AB$9,0)),
IF(AND(J56+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Forecast'!$B$8:$B$127,0),MATCH(K$7,'PLHIV Forecast'!$C$7:$W$7,0)),
INDEX('PLHIV Forecast'!$C$8:$W$127,MATCH($B56,'PLHIV Forecast'!$B$8:$B$127,0),MATCH(K$7,'PLHIV Forecast'!$C$7:$W$7,0))&lt;&gt;0),
INDEX('PLHIV Forecast'!$C$8:$W$127,MATCH($B56,'PLHIV Forecast'!$B$8:$B$127,0),MATCH(K$7,'PLHIV Forecast'!$C$7:$W$7,0)),
J56+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41152</v>
      </c>
      <c r="L56" s="84">
        <f>IF(IF(L$7&lt;=Baseline_Year,
INDEX('Number on ART'!$H$10:$AB$249,MATCH($B56&amp;"Adults",'Number on ART'!$F$10:$F$249,0),MATCH(L$7,'Number on ART'!$H$9:$AB$9,0)),
IF(AND(K56+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Forecast'!$B$8:$B$127,0),MATCH(L$7,'PLHIV Forecast'!$C$7:$W$7,0)),
INDEX('PLHIV Forecast'!$C$8:$W$127,MATCH($B56,'PLHIV Forecast'!$B$8:$B$127,0),MATCH(L$7,'PLHIV Forecast'!$C$7:$W$7,0))&lt;&gt;0),
INDEX('PLHIV Forecast'!$C$8:$W$127,MATCH($B56,'PLHIV Forecast'!$B$8:$B$127,0),MATCH(L$7,'PLHIV Forecast'!$C$7:$W$7,0)),
K56+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IF(L$7&lt;=Baseline_Year,
INDEX('Number on ART'!$H$10:$AB$249,MATCH($B56&amp;"Adults",'Number on ART'!$F$10:$F$249,0),MATCH(L$7,'Number on ART'!$H$9:$AB$9,0)),
IF(AND(K56+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Forecast'!$B$8:$B$127,0),MATCH(L$7,'PLHIV Forecast'!$C$7:$W$7,0)),
INDEX('PLHIV Forecast'!$C$8:$W$127,MATCH($B56,'PLHIV Forecast'!$B$8:$B$127,0),MATCH(L$7,'PLHIV Forecast'!$C$7:$W$7,0))&lt;&gt;0),
INDEX('PLHIV Forecast'!$C$8:$W$127,MATCH($B56,'PLHIV Forecast'!$B$8:$B$127,0),MATCH(L$7,'PLHIV Forecast'!$C$7:$W$7,0)),
K56+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52726</v>
      </c>
      <c r="M56" s="84">
        <f>IF(IF(M$7&lt;=Baseline_Year,
INDEX('Number on ART'!$H$10:$AB$249,MATCH($B56&amp;"Adults",'Number on ART'!$F$10:$F$249,0),MATCH(M$7,'Number on ART'!$H$9:$AB$9,0)),
IF(AND(L56+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Forecast'!$B$8:$B$127,0),MATCH(M$7,'PLHIV Forecast'!$C$7:$W$7,0)),
INDEX('PLHIV Forecast'!$C$8:$W$127,MATCH($B56,'PLHIV Forecast'!$B$8:$B$127,0),MATCH(M$7,'PLHIV Forecast'!$C$7:$W$7,0))&lt;&gt;0),
INDEX('PLHIV Forecast'!$C$8:$W$127,MATCH($B56,'PLHIV Forecast'!$B$8:$B$127,0),MATCH(M$7,'PLHIV Forecast'!$C$7:$W$7,0)),
L56+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IF(M$7&lt;=Baseline_Year,
INDEX('Number on ART'!$H$10:$AB$249,MATCH($B56&amp;"Adults",'Number on ART'!$F$10:$F$249,0),MATCH(M$7,'Number on ART'!$H$9:$AB$9,0)),
IF(AND(L56+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Forecast'!$B$8:$B$127,0),MATCH(M$7,'PLHIV Forecast'!$C$7:$W$7,0)),
INDEX('PLHIV Forecast'!$C$8:$W$127,MATCH($B56,'PLHIV Forecast'!$B$8:$B$127,0),MATCH(M$7,'PLHIV Forecast'!$C$7:$W$7,0))&lt;&gt;0),
INDEX('PLHIV Forecast'!$C$8:$W$127,MATCH($B56,'PLHIV Forecast'!$B$8:$B$127,0),MATCH(M$7,'PLHIV Forecast'!$C$7:$W$7,0)),
L56+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58883</v>
      </c>
      <c r="N56" s="84">
        <f>IF(IF(N$7&lt;=Baseline_Year,
INDEX('Number on ART'!$H$10:$AB$249,MATCH($B56&amp;"Adults",'Number on ART'!$F$10:$F$249,0),MATCH(N$7,'Number on ART'!$H$9:$AB$9,0)),
IF(AND(M56+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Forecast'!$B$8:$B$127,0),MATCH(N$7,'PLHIV Forecast'!$C$7:$W$7,0)),
INDEX('PLHIV Forecast'!$C$8:$W$127,MATCH($B56,'PLHIV Forecast'!$B$8:$B$127,0),MATCH(N$7,'PLHIV Forecast'!$C$7:$W$7,0))&lt;&gt;0),
INDEX('PLHIV Forecast'!$C$8:$W$127,MATCH($B56,'PLHIV Forecast'!$B$8:$B$127,0),MATCH(N$7,'PLHIV Forecast'!$C$7:$W$7,0)),
M56+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IF(N$7&lt;=Baseline_Year,
INDEX('Number on ART'!$H$10:$AB$249,MATCH($B56&amp;"Adults",'Number on ART'!$F$10:$F$249,0),MATCH(N$7,'Number on ART'!$H$9:$AB$9,0)),
IF(AND(M56+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Forecast'!$B$8:$B$127,0),MATCH(N$7,'PLHIV Forecast'!$C$7:$W$7,0)),
INDEX('PLHIV Forecast'!$C$8:$W$127,MATCH($B56,'PLHIV Forecast'!$B$8:$B$127,0),MATCH(N$7,'PLHIV Forecast'!$C$7:$W$7,0))&lt;&gt;0),
INDEX('PLHIV Forecast'!$C$8:$W$127,MATCH($B56,'PLHIV Forecast'!$B$8:$B$127,0),MATCH(N$7,'PLHIV Forecast'!$C$7:$W$7,0)),
M56+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67687</v>
      </c>
      <c r="O56" s="84">
        <f>IF(IF(O$7&lt;=Baseline_Year,
INDEX('Number on ART'!$H$10:$AB$249,MATCH($B56&amp;"Adults",'Number on ART'!$F$10:$F$249,0),MATCH(O$7,'Number on ART'!$H$9:$AB$9,0)),
IF(AND(N56+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Forecast'!$B$8:$B$127,0),MATCH(O$7,'PLHIV Forecast'!$C$7:$W$7,0)),
INDEX('PLHIV Forecast'!$C$8:$W$127,MATCH($B56,'PLHIV Forecast'!$B$8:$B$127,0),MATCH(O$7,'PLHIV Forecast'!$C$7:$W$7,0))&lt;&gt;0),
INDEX('PLHIV Forecast'!$C$8:$W$127,MATCH($B56,'PLHIV Forecast'!$B$8:$B$127,0),MATCH(O$7,'PLHIV Forecast'!$C$7:$W$7,0)),
N56+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IF(O$7&lt;=Baseline_Year,
INDEX('Number on ART'!$H$10:$AB$249,MATCH($B56&amp;"Adults",'Number on ART'!$F$10:$F$249,0),MATCH(O$7,'Number on ART'!$H$9:$AB$9,0)),
IF(AND(N56+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Forecast'!$B$8:$B$127,0),MATCH(O$7,'PLHIV Forecast'!$C$7:$W$7,0)),
INDEX('PLHIV Forecast'!$C$8:$W$127,MATCH($B56,'PLHIV Forecast'!$B$8:$B$127,0),MATCH(O$7,'PLHIV Forecast'!$C$7:$W$7,0))&lt;&gt;0),
INDEX('PLHIV Forecast'!$C$8:$W$127,MATCH($B56,'PLHIV Forecast'!$B$8:$B$127,0),MATCH(O$7,'PLHIV Forecast'!$C$7:$W$7,0)),
N56+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77568</v>
      </c>
      <c r="P56" s="84">
        <f>IF(IF(P$7&lt;=Baseline_Year,
INDEX('Number on ART'!$H$10:$AB$249,MATCH($B56&amp;"Adults",'Number on ART'!$F$10:$F$249,0),MATCH(P$7,'Number on ART'!$H$9:$AB$9,0)),
IF(AND(O56+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Forecast'!$B$8:$B$127,0),MATCH(P$7,'PLHIV Forecast'!$C$7:$W$7,0)),
INDEX('PLHIV Forecast'!$C$8:$W$127,MATCH($B56,'PLHIV Forecast'!$B$8:$B$127,0),MATCH(P$7,'PLHIV Forecast'!$C$7:$W$7,0))&lt;&gt;0),
INDEX('PLHIV Forecast'!$C$8:$W$127,MATCH($B56,'PLHIV Forecast'!$B$8:$B$127,0),MATCH(P$7,'PLHIV Forecast'!$C$7:$W$7,0)),
O56+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IF(P$7&lt;=Baseline_Year,
INDEX('Number on ART'!$H$10:$AB$249,MATCH($B56&amp;"Adults",'Number on ART'!$F$10:$F$249,0),MATCH(P$7,'Number on ART'!$H$9:$AB$9,0)),
IF(AND(O56+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Forecast'!$B$8:$B$127,0),MATCH(P$7,'PLHIV Forecast'!$C$7:$W$7,0)),
INDEX('PLHIV Forecast'!$C$8:$W$127,MATCH($B56,'PLHIV Forecast'!$B$8:$B$127,0),MATCH(P$7,'PLHIV Forecast'!$C$7:$W$7,0))&lt;&gt;0),
INDEX('PLHIV Forecast'!$C$8:$W$127,MATCH($B56,'PLHIV Forecast'!$B$8:$B$127,0),MATCH(P$7,'PLHIV Forecast'!$C$7:$W$7,0)),
O56+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85848.666666666672</v>
      </c>
      <c r="Q56" s="84">
        <f>IF(IF(Q$7&lt;=Baseline_Year,
INDEX('Number on ART'!$H$10:$AB$249,MATCH($B56&amp;"Adults",'Number on ART'!$F$10:$F$249,0),MATCH(Q$7,'Number on ART'!$H$9:$AB$9,0)),
IF(AND(P56+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Forecast'!$B$8:$B$127,0),MATCH(Q$7,'PLHIV Forecast'!$C$7:$W$7,0)),
INDEX('PLHIV Forecast'!$C$8:$W$127,MATCH($B56,'PLHIV Forecast'!$B$8:$B$127,0),MATCH(Q$7,'PLHIV Forecast'!$C$7:$W$7,0))&lt;&gt;0),
INDEX('PLHIV Forecast'!$C$8:$W$127,MATCH($B56,'PLHIV Forecast'!$B$8:$B$127,0),MATCH(Q$7,'PLHIV Forecast'!$C$7:$W$7,0)),
P56+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IF(Q$7&lt;=Baseline_Year,
INDEX('Number on ART'!$H$10:$AB$249,MATCH($B56&amp;"Adults",'Number on ART'!$F$10:$F$249,0),MATCH(Q$7,'Number on ART'!$H$9:$AB$9,0)),
IF(AND(P56+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Forecast'!$B$8:$B$127,0),MATCH(Q$7,'PLHIV Forecast'!$C$7:$W$7,0)),
INDEX('PLHIV Forecast'!$C$8:$W$127,MATCH($B56,'PLHIV Forecast'!$B$8:$B$127,0),MATCH(Q$7,'PLHIV Forecast'!$C$7:$W$7,0))&lt;&gt;0),
INDEX('PLHIV Forecast'!$C$8:$W$127,MATCH($B56,'PLHIV Forecast'!$B$8:$B$127,0),MATCH(Q$7,'PLHIV Forecast'!$C$7:$W$7,0)),
P56+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94129.333333333343</v>
      </c>
      <c r="R56" s="84">
        <f>IF(IF(R$7&lt;=Baseline_Year,
INDEX('Number on ART'!$H$10:$AB$249,MATCH($B56&amp;"Adults",'Number on ART'!$F$10:$F$249,0),MATCH(R$7,'Number on ART'!$H$9:$AB$9,0)),
IF(AND(Q56+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Forecast'!$B$8:$B$127,0),MATCH(R$7,'PLHIV Forecast'!$C$7:$W$7,0)),
INDEX('PLHIV Forecast'!$C$8:$W$127,MATCH($B56,'PLHIV Forecast'!$B$8:$B$127,0),MATCH(R$7,'PLHIV Forecast'!$C$7:$W$7,0))&lt;&gt;0),
INDEX('PLHIV Forecast'!$C$8:$W$127,MATCH($B56,'PLHIV Forecast'!$B$8:$B$127,0),MATCH(R$7,'PLHIV Forecast'!$C$7:$W$7,0)),
Q56+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IF(R$7&lt;=Baseline_Year,
INDEX('Number on ART'!$H$10:$AB$249,MATCH($B56&amp;"Adults",'Number on ART'!$F$10:$F$249,0),MATCH(R$7,'Number on ART'!$H$9:$AB$9,0)),
IF(AND(Q56+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Forecast'!$B$8:$B$127,0),MATCH(R$7,'PLHIV Forecast'!$C$7:$W$7,0)),
INDEX('PLHIV Forecast'!$C$8:$W$127,MATCH($B56,'PLHIV Forecast'!$B$8:$B$127,0),MATCH(R$7,'PLHIV Forecast'!$C$7:$W$7,0))&lt;&gt;0),
INDEX('PLHIV Forecast'!$C$8:$W$127,MATCH($B56,'PLHIV Forecast'!$B$8:$B$127,0),MATCH(R$7,'PLHIV Forecast'!$C$7:$W$7,0)),
Q56+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102410.00000000001</v>
      </c>
      <c r="S56" s="84">
        <f>IF(IF(S$7&lt;=Baseline_Year,
INDEX('Number on ART'!$H$10:$AB$249,MATCH($B56&amp;"Adults",'Number on ART'!$F$10:$F$249,0),MATCH(S$7,'Number on ART'!$H$9:$AB$9,0)),
IF(AND(R56+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Forecast'!$B$8:$B$127,0),MATCH(S$7,'PLHIV Forecast'!$C$7:$W$7,0)),
INDEX('PLHIV Forecast'!$C$8:$W$127,MATCH($B56,'PLHIV Forecast'!$B$8:$B$127,0),MATCH(S$7,'PLHIV Forecast'!$C$7:$W$7,0))&lt;&gt;0),
INDEX('PLHIV Forecast'!$C$8:$W$127,MATCH($B56,'PLHIV Forecast'!$B$8:$B$127,0),MATCH(S$7,'PLHIV Forecast'!$C$7:$W$7,0)),
R56+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IF(S$7&lt;=Baseline_Year,
INDEX('Number on ART'!$H$10:$AB$249,MATCH($B56&amp;"Adults",'Number on ART'!$F$10:$F$249,0),MATCH(S$7,'Number on ART'!$H$9:$AB$9,0)),
IF(AND(R56+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Forecast'!$B$8:$B$127,0),MATCH(S$7,'PLHIV Forecast'!$C$7:$W$7,0)),
INDEX('PLHIV Forecast'!$C$8:$W$127,MATCH($B56,'PLHIV Forecast'!$B$8:$B$127,0),MATCH(S$7,'PLHIV Forecast'!$C$7:$W$7,0))&lt;&gt;0),
INDEX('PLHIV Forecast'!$C$8:$W$127,MATCH($B56,'PLHIV Forecast'!$B$8:$B$127,0),MATCH(S$7,'PLHIV Forecast'!$C$7:$W$7,0)),
R56+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110000</v>
      </c>
      <c r="T56" s="84">
        <f>IF(IF(T$7&lt;=Baseline_Year,
INDEX('Number on ART'!$H$10:$AB$249,MATCH($B56&amp;"Adults",'Number on ART'!$F$10:$F$249,0),MATCH(T$7,'Number on ART'!$H$9:$AB$9,0)),
IF(AND(S56+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Forecast'!$B$8:$B$127,0),MATCH(T$7,'PLHIV Forecast'!$C$7:$W$7,0)),
INDEX('PLHIV Forecast'!$C$8:$W$127,MATCH($B56,'PLHIV Forecast'!$B$8:$B$127,0),MATCH(T$7,'PLHIV Forecast'!$C$7:$W$7,0))&lt;&gt;0),
INDEX('PLHIV Forecast'!$C$8:$W$127,MATCH($B56,'PLHIV Forecast'!$B$8:$B$127,0),MATCH(T$7,'PLHIV Forecast'!$C$7:$W$7,0)),
S56+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IF(T$7&lt;=Baseline_Year,
INDEX('Number on ART'!$H$10:$AB$249,MATCH($B56&amp;"Adults",'Number on ART'!$F$10:$F$249,0),MATCH(T$7,'Number on ART'!$H$9:$AB$9,0)),
IF(AND(S56+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Forecast'!$B$8:$B$127,0),MATCH(T$7,'PLHIV Forecast'!$C$7:$W$7,0)),
INDEX('PLHIV Forecast'!$C$8:$W$127,MATCH($B56,'PLHIV Forecast'!$B$8:$B$127,0),MATCH(T$7,'PLHIV Forecast'!$C$7:$W$7,0))&lt;&gt;0),
INDEX('PLHIV Forecast'!$C$8:$W$127,MATCH($B56,'PLHIV Forecast'!$B$8:$B$127,0),MATCH(T$7,'PLHIV Forecast'!$C$7:$W$7,0)),
S56+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110000</v>
      </c>
      <c r="U56" s="84">
        <f>IF(IF(U$7&lt;=Baseline_Year,
INDEX('Number on ART'!$H$10:$AB$249,MATCH($B56&amp;"Adults",'Number on ART'!$F$10:$F$249,0),MATCH(U$7,'Number on ART'!$H$9:$AB$9,0)),
IF(AND(T56+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Forecast'!$B$8:$B$127,0),MATCH(U$7,'PLHIV Forecast'!$C$7:$W$7,0)),
INDEX('PLHIV Forecast'!$C$8:$W$127,MATCH($B56,'PLHIV Forecast'!$B$8:$B$127,0),MATCH(U$7,'PLHIV Forecast'!$C$7:$W$7,0))&lt;&gt;0),
INDEX('PLHIV Forecast'!$C$8:$W$127,MATCH($B56,'PLHIV Forecast'!$B$8:$B$127,0),MATCH(U$7,'PLHIV Forecast'!$C$7:$W$7,0)),
T56+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IF(U$7&lt;=Baseline_Year,
INDEX('Number on ART'!$H$10:$AB$249,MATCH($B56&amp;"Adults",'Number on ART'!$F$10:$F$249,0),MATCH(U$7,'Number on ART'!$H$9:$AB$9,0)),
IF(AND(T56+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Forecast'!$B$8:$B$127,0),MATCH(U$7,'PLHIV Forecast'!$C$7:$W$7,0)),
INDEX('PLHIV Forecast'!$C$8:$W$127,MATCH($B56,'PLHIV Forecast'!$B$8:$B$127,0),MATCH(U$7,'PLHIV Forecast'!$C$7:$W$7,0))&lt;&gt;0),
INDEX('PLHIV Forecast'!$C$8:$W$127,MATCH($B56,'PLHIV Forecast'!$B$8:$B$127,0),MATCH(U$7,'PLHIV Forecast'!$C$7:$W$7,0)),
T56+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110000</v>
      </c>
      <c r="V56" s="84">
        <f>IF(IF(V$7&lt;=Baseline_Year,
INDEX('Number on ART'!$H$10:$AB$249,MATCH($B56&amp;"Adults",'Number on ART'!$F$10:$F$249,0),MATCH(V$7,'Number on ART'!$H$9:$AB$9,0)),
IF(AND(U56+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Forecast'!$B$8:$B$127,0),MATCH(V$7,'PLHIV Forecast'!$C$7:$W$7,0)),
INDEX('PLHIV Forecast'!$C$8:$W$127,MATCH($B56,'PLHIV Forecast'!$B$8:$B$127,0),MATCH(V$7,'PLHIV Forecast'!$C$7:$W$7,0))&lt;&gt;0),
INDEX('PLHIV Forecast'!$C$8:$W$127,MATCH($B56,'PLHIV Forecast'!$B$8:$B$127,0),MATCH(V$7,'PLHIV Forecast'!$C$7:$W$7,0)),
U56+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IF(V$7&lt;=Baseline_Year,
INDEX('Number on ART'!$H$10:$AB$249,MATCH($B56&amp;"Adults",'Number on ART'!$F$10:$F$249,0),MATCH(V$7,'Number on ART'!$H$9:$AB$9,0)),
IF(AND(U56+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Forecast'!$B$8:$B$127,0),MATCH(V$7,'PLHIV Forecast'!$C$7:$W$7,0)),
INDEX('PLHIV Forecast'!$C$8:$W$127,MATCH($B56,'PLHIV Forecast'!$B$8:$B$127,0),MATCH(V$7,'PLHIV Forecast'!$C$7:$W$7,0))&lt;&gt;0),
INDEX('PLHIV Forecast'!$C$8:$W$127,MATCH($B56,'PLHIV Forecast'!$B$8:$B$127,0),MATCH(V$7,'PLHIV Forecast'!$C$7:$W$7,0)),
U56+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110000</v>
      </c>
      <c r="W56" s="84">
        <f>IF(IF(W$7&lt;=Baseline_Year,
INDEX('Number on ART'!$H$10:$AB$249,MATCH($B56&amp;"Adults",'Number on ART'!$F$10:$F$249,0),MATCH(W$7,'Number on ART'!$H$9:$AB$9,0)),
IF(AND(V56+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Forecast'!$B$8:$B$127,0),MATCH(W$7,'PLHIV Forecast'!$C$7:$W$7,0)),
INDEX('PLHIV Forecast'!$C$8:$W$127,MATCH($B56,'PLHIV Forecast'!$B$8:$B$127,0),MATCH(W$7,'PLHIV Forecast'!$C$7:$W$7,0))&lt;&gt;0),
INDEX('PLHIV Forecast'!$C$8:$W$127,MATCH($B56,'PLHIV Forecast'!$B$8:$B$127,0),MATCH(W$7,'PLHIV Forecast'!$C$7:$W$7,0)),
V56+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)))&lt;0,
0,
IF(W$7&lt;=Baseline_Year,
INDEX('Number on ART'!$H$10:$AB$249,MATCH($B56&amp;"Adults",'Number on ART'!$F$10:$F$249,0),MATCH(W$7,'Number on ART'!$H$9:$AB$9,0)),
IF(AND(V56+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)&gt;INDEX('PLHIV Forecast'!$C$8:$W$127,MATCH($B56,'PLHIV Forecast'!$B$8:$B$127,0),MATCH(W$7,'PLHIV Forecast'!$C$7:$W$7,0)),
INDEX('PLHIV Forecast'!$C$8:$W$127,MATCH($B56,'PLHIV Forecast'!$B$8:$B$127,0),MATCH(W$7,'PLHIV Forecast'!$C$7:$W$7,0))&lt;&gt;0),
INDEX('PLHIV Forecast'!$C$8:$W$127,MATCH($B56,'PLHIV Forecast'!$B$8:$B$127,0),MATCH(W$7,'PLHIV Forecast'!$C$7:$W$7,0)),
V56+
AVERAGE((INDEX($C$8:$W$127,MATCH($B56,$B$8:$B$127),MATCH(Baseline_Year,$C$7:$W$7,))-INDEX($C$8:$W$127,MATCH($B56,$B$8:$B$127),MATCH(Baseline_Year-1,$C$7:$W$7,))),
(INDEX($C$8:$W$127,MATCH($B56,$B$8:$B$127),MATCH(Baseline_Year-1,$C$7:$W$7,))-INDEX($C$8:$W$127,MATCH($B56,$B$8:$B$127),MATCH(Baseline_Year-2,$C$7:$W$7,))),
(INDEX($C$8:$W$127,MATCH($B56,$B$8:$B$127),MATCH(Baseline_Year-2,$C$7:$W$7,))-INDEX($C$8:$W$127,MATCH($B56,$B$8:$B$127),MATCH(Baseline_Year-3,$C$7:$W$7,)))
))))</f>
        <v>110000</v>
      </c>
      <c r="X56" s="9" t="str">
        <f>IF(SUM(C56:W56)&lt;&gt;0,
IF(P56='PLHIV Forecast'!P56,"# adults on ART capped by total PLHIV starting 2023",
IF(Q56='PLHIV Forecast'!Q56,"# adults on ART capped by total PLHIV starting 2024",
IF(R56='PLHIV Forecast'!R56,"# adults on ART capped by total PLHIV starting 2025",
IF(S56='PLHIV Forecast'!S56,"# adults on ART capped by total PLHIV starting 2026",
IF(T56='PLHIV Forecast'!T56,"# adults on ART capped by total PLHIV starting 2027",
IF(U56='PLHIV Forecast'!U56,"# adults on ART capped by total PLHIV starting 2028",
IF(V56='PLHIV Forecast'!V56,"# adults on ART capped by total PLHIV starting 2029",
IF(W56='PLHIV Forecast'!W56,"# adults on ART capped by total PLHIV starting 2030",
"")))))))),"")</f>
        <v># adults on ART capped by total PLHIV starting 2026</v>
      </c>
    </row>
    <row r="57" spans="2:28" x14ac:dyDescent="0.35">
      <c r="B57" s="18" t="str">
        <f>Countries!B53</f>
        <v>Guinea Bissau</v>
      </c>
      <c r="C57" s="47">
        <f>IF(C$7&lt;='Algorithms &amp; Assumptions'!$C$3,INDEX('Number on ART'!$H$10:$AB$249,MATCH($B57&amp;"Adults",'Number on ART'!$F$10:$F$249,0),MATCH(C$7,'Number on ART'!$H$9:$AB$9,0)),"Error")</f>
        <v>3632</v>
      </c>
      <c r="D57" s="47">
        <f>IF(D$7&lt;='Algorithms &amp; Assumptions'!$C$3,INDEX('Number on ART'!$H$10:$AB$249,MATCH($B57&amp;"Adults",'Number on ART'!$F$10:$F$249,0),MATCH(D$7,'Number on ART'!$H$9:$AB$9,0)),"Error")</f>
        <v>4844</v>
      </c>
      <c r="E57" s="47">
        <f>IF(E$7&lt;='Algorithms &amp; Assumptions'!$C$3,INDEX('Number on ART'!$H$10:$AB$249,MATCH($B57&amp;"Adults",'Number on ART'!$F$10:$F$249,0),MATCH(E$7,'Number on ART'!$H$9:$AB$9,0)),"Error")</f>
        <v>6101</v>
      </c>
      <c r="F57" s="47">
        <f>IF(F$7&lt;='Algorithms &amp; Assumptions'!$C$3,INDEX('Number on ART'!$H$10:$AB$249,MATCH($B57&amp;"Adults",'Number on ART'!$F$10:$F$249,0),MATCH(F$7,'Number on ART'!$H$9:$AB$9,0)),"Error")</f>
        <v>6485</v>
      </c>
      <c r="G57" s="84">
        <f>IF(IF(G$7&lt;=Baseline_Year,
INDEX('Number on ART'!$H$10:$AB$249,MATCH($B57&amp;"Adults",'Number on ART'!$F$10:$F$249,0),MATCH(G$7,'Number on ART'!$H$9:$AB$9,0)),
IF(AND(F57+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Forecast'!$B$8:$B$127,0),MATCH(G$7,'PLHIV Forecast'!$C$7:$W$7,0)),
INDEX('PLHIV Forecast'!$C$8:$W$127,MATCH($B57,'PLHIV Forecast'!$B$8:$B$127,0),MATCH(G$7,'PLHIV Forecast'!$C$7:$W$7,0))&lt;&gt;0),
INDEX('PLHIV Forecast'!$C$8:$W$127,MATCH($B57,'PLHIV Forecast'!$B$8:$B$127,0),MATCH(G$7,'PLHIV Forecast'!$C$7:$W$7,0)),
F57+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IF(G$7&lt;=Baseline_Year,
INDEX('Number on ART'!$H$10:$AB$249,MATCH($B57&amp;"Adults",'Number on ART'!$F$10:$F$249,0),MATCH(G$7,'Number on ART'!$H$9:$AB$9,0)),
IF(AND(F57+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Forecast'!$B$8:$B$127,0),MATCH(G$7,'PLHIV Forecast'!$C$7:$W$7,0)),
INDEX('PLHIV Forecast'!$C$8:$W$127,MATCH($B57,'PLHIV Forecast'!$B$8:$B$127,0),MATCH(G$7,'PLHIV Forecast'!$C$7:$W$7,0))&lt;&gt;0),
INDEX('PLHIV Forecast'!$C$8:$W$127,MATCH($B57,'PLHIV Forecast'!$B$8:$B$127,0),MATCH(G$7,'PLHIV Forecast'!$C$7:$W$7,0)),
F57+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7732</v>
      </c>
      <c r="H57" s="84">
        <f>IF(IF(H$7&lt;=Baseline_Year,
INDEX('Number on ART'!$H$10:$AB$249,MATCH($B57&amp;"Adults",'Number on ART'!$F$10:$F$249,0),MATCH(H$7,'Number on ART'!$H$9:$AB$9,0)),
IF(AND(G57+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Forecast'!$B$8:$B$127,0),MATCH(H$7,'PLHIV Forecast'!$C$7:$W$7,0)),
INDEX('PLHIV Forecast'!$C$8:$W$127,MATCH($B57,'PLHIV Forecast'!$B$8:$B$127,0),MATCH(H$7,'PLHIV Forecast'!$C$7:$W$7,0))&lt;&gt;0),
INDEX('PLHIV Forecast'!$C$8:$W$127,MATCH($B57,'PLHIV Forecast'!$B$8:$B$127,0),MATCH(H$7,'PLHIV Forecast'!$C$7:$W$7,0)),
G57+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IF(H$7&lt;=Baseline_Year,
INDEX('Number on ART'!$H$10:$AB$249,MATCH($B57&amp;"Adults",'Number on ART'!$F$10:$F$249,0),MATCH(H$7,'Number on ART'!$H$9:$AB$9,0)),
IF(AND(G57+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Forecast'!$B$8:$B$127,0),MATCH(H$7,'PLHIV Forecast'!$C$7:$W$7,0)),
INDEX('PLHIV Forecast'!$C$8:$W$127,MATCH($B57,'PLHIV Forecast'!$B$8:$B$127,0),MATCH(H$7,'PLHIV Forecast'!$C$7:$W$7,0))&lt;&gt;0),
INDEX('PLHIV Forecast'!$C$8:$W$127,MATCH($B57,'PLHIV Forecast'!$B$8:$B$127,0),MATCH(H$7,'PLHIV Forecast'!$C$7:$W$7,0)),
G57+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9010</v>
      </c>
      <c r="I57" s="84">
        <f>IF(IF(I$7&lt;=Baseline_Year,
INDEX('Number on ART'!$H$10:$AB$249,MATCH($B57&amp;"Adults",'Number on ART'!$F$10:$F$249,0),MATCH(I$7,'Number on ART'!$H$9:$AB$9,0)),
IF(AND(H57+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Forecast'!$B$8:$B$127,0),MATCH(I$7,'PLHIV Forecast'!$C$7:$W$7,0)),
INDEX('PLHIV Forecast'!$C$8:$W$127,MATCH($B57,'PLHIV Forecast'!$B$8:$B$127,0),MATCH(I$7,'PLHIV Forecast'!$C$7:$W$7,0))&lt;&gt;0),
INDEX('PLHIV Forecast'!$C$8:$W$127,MATCH($B57,'PLHIV Forecast'!$B$8:$B$127,0),MATCH(I$7,'PLHIV Forecast'!$C$7:$W$7,0)),
H57+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IF(I$7&lt;=Baseline_Year,
INDEX('Number on ART'!$H$10:$AB$249,MATCH($B57&amp;"Adults",'Number on ART'!$F$10:$F$249,0),MATCH(I$7,'Number on ART'!$H$9:$AB$9,0)),
IF(AND(H57+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Forecast'!$B$8:$B$127,0),MATCH(I$7,'PLHIV Forecast'!$C$7:$W$7,0)),
INDEX('PLHIV Forecast'!$C$8:$W$127,MATCH($B57,'PLHIV Forecast'!$B$8:$B$127,0),MATCH(I$7,'PLHIV Forecast'!$C$7:$W$7,0))&lt;&gt;0),
INDEX('PLHIV Forecast'!$C$8:$W$127,MATCH($B57,'PLHIV Forecast'!$B$8:$B$127,0),MATCH(I$7,'PLHIV Forecast'!$C$7:$W$7,0)),
H57+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11255</v>
      </c>
      <c r="J57" s="84">
        <f>IF(IF(J$7&lt;=Baseline_Year,
INDEX('Number on ART'!$H$10:$AB$249,MATCH($B57&amp;"Adults",'Number on ART'!$F$10:$F$249,0),MATCH(J$7,'Number on ART'!$H$9:$AB$9,0)),
IF(AND(I57+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Forecast'!$B$8:$B$127,0),MATCH(J$7,'PLHIV Forecast'!$C$7:$W$7,0)),
INDEX('PLHIV Forecast'!$C$8:$W$127,MATCH($B57,'PLHIV Forecast'!$B$8:$B$127,0),MATCH(J$7,'PLHIV Forecast'!$C$7:$W$7,0))&lt;&gt;0),
INDEX('PLHIV Forecast'!$C$8:$W$127,MATCH($B57,'PLHIV Forecast'!$B$8:$B$127,0),MATCH(J$7,'PLHIV Forecast'!$C$7:$W$7,0)),
I57+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IF(J$7&lt;=Baseline_Year,
INDEX('Number on ART'!$H$10:$AB$249,MATCH($B57&amp;"Adults",'Number on ART'!$F$10:$F$249,0),MATCH(J$7,'Number on ART'!$H$9:$AB$9,0)),
IF(AND(I57+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Forecast'!$B$8:$B$127,0),MATCH(J$7,'PLHIV Forecast'!$C$7:$W$7,0)),
INDEX('PLHIV Forecast'!$C$8:$W$127,MATCH($B57,'PLHIV Forecast'!$B$8:$B$127,0),MATCH(J$7,'PLHIV Forecast'!$C$7:$W$7,0))&lt;&gt;0),
INDEX('PLHIV Forecast'!$C$8:$W$127,MATCH($B57,'PLHIV Forecast'!$B$8:$B$127,0),MATCH(J$7,'PLHIV Forecast'!$C$7:$W$7,0)),
I57+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11308</v>
      </c>
      <c r="K57" s="84">
        <f>IF(IF(K$7&lt;=Baseline_Year,
INDEX('Number on ART'!$H$10:$AB$249,MATCH($B57&amp;"Adults",'Number on ART'!$F$10:$F$249,0),MATCH(K$7,'Number on ART'!$H$9:$AB$9,0)),
IF(AND(J57+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Forecast'!$B$8:$B$127,0),MATCH(K$7,'PLHIV Forecast'!$C$7:$W$7,0)),
INDEX('PLHIV Forecast'!$C$8:$W$127,MATCH($B57,'PLHIV Forecast'!$B$8:$B$127,0),MATCH(K$7,'PLHIV Forecast'!$C$7:$W$7,0))&lt;&gt;0),
INDEX('PLHIV Forecast'!$C$8:$W$127,MATCH($B57,'PLHIV Forecast'!$B$8:$B$127,0),MATCH(K$7,'PLHIV Forecast'!$C$7:$W$7,0)),
J57+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IF(K$7&lt;=Baseline_Year,
INDEX('Number on ART'!$H$10:$AB$249,MATCH($B57&amp;"Adults",'Number on ART'!$F$10:$F$249,0),MATCH(K$7,'Number on ART'!$H$9:$AB$9,0)),
IF(AND(J57+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Forecast'!$B$8:$B$127,0),MATCH(K$7,'PLHIV Forecast'!$C$7:$W$7,0)),
INDEX('PLHIV Forecast'!$C$8:$W$127,MATCH($B57,'PLHIV Forecast'!$B$8:$B$127,0),MATCH(K$7,'PLHIV Forecast'!$C$7:$W$7,0))&lt;&gt;0),
INDEX('PLHIV Forecast'!$C$8:$W$127,MATCH($B57,'PLHIV Forecast'!$B$8:$B$127,0),MATCH(K$7,'PLHIV Forecast'!$C$7:$W$7,0)),
J57+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14221</v>
      </c>
      <c r="L57" s="84">
        <f>IF(IF(L$7&lt;=Baseline_Year,
INDEX('Number on ART'!$H$10:$AB$249,MATCH($B57&amp;"Adults",'Number on ART'!$F$10:$F$249,0),MATCH(L$7,'Number on ART'!$H$9:$AB$9,0)),
IF(AND(K57+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Forecast'!$B$8:$B$127,0),MATCH(L$7,'PLHIV Forecast'!$C$7:$W$7,0)),
INDEX('PLHIV Forecast'!$C$8:$W$127,MATCH($B57,'PLHIV Forecast'!$B$8:$B$127,0),MATCH(L$7,'PLHIV Forecast'!$C$7:$W$7,0))&lt;&gt;0),
INDEX('PLHIV Forecast'!$C$8:$W$127,MATCH($B57,'PLHIV Forecast'!$B$8:$B$127,0),MATCH(L$7,'PLHIV Forecast'!$C$7:$W$7,0)),
K57+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IF(L$7&lt;=Baseline_Year,
INDEX('Number on ART'!$H$10:$AB$249,MATCH($B57&amp;"Adults",'Number on ART'!$F$10:$F$249,0),MATCH(L$7,'Number on ART'!$H$9:$AB$9,0)),
IF(AND(K57+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Forecast'!$B$8:$B$127,0),MATCH(L$7,'PLHIV Forecast'!$C$7:$W$7,0)),
INDEX('PLHIV Forecast'!$C$8:$W$127,MATCH($B57,'PLHIV Forecast'!$B$8:$B$127,0),MATCH(L$7,'PLHIV Forecast'!$C$7:$W$7,0))&lt;&gt;0),
INDEX('PLHIV Forecast'!$C$8:$W$127,MATCH($B57,'PLHIV Forecast'!$B$8:$B$127,0),MATCH(L$7,'PLHIV Forecast'!$C$7:$W$7,0)),
K57+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15837</v>
      </c>
      <c r="M57" s="84">
        <f>IF(IF(M$7&lt;=Baseline_Year,
INDEX('Number on ART'!$H$10:$AB$249,MATCH($B57&amp;"Adults",'Number on ART'!$F$10:$F$249,0),MATCH(M$7,'Number on ART'!$H$9:$AB$9,0)),
IF(AND(L57+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Forecast'!$B$8:$B$127,0),MATCH(M$7,'PLHIV Forecast'!$C$7:$W$7,0)),
INDEX('PLHIV Forecast'!$C$8:$W$127,MATCH($B57,'PLHIV Forecast'!$B$8:$B$127,0),MATCH(M$7,'PLHIV Forecast'!$C$7:$W$7,0))&lt;&gt;0),
INDEX('PLHIV Forecast'!$C$8:$W$127,MATCH($B57,'PLHIV Forecast'!$B$8:$B$127,0),MATCH(M$7,'PLHIV Forecast'!$C$7:$W$7,0)),
L57+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IF(M$7&lt;=Baseline_Year,
INDEX('Number on ART'!$H$10:$AB$249,MATCH($B57&amp;"Adults",'Number on ART'!$F$10:$F$249,0),MATCH(M$7,'Number on ART'!$H$9:$AB$9,0)),
IF(AND(L57+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Forecast'!$B$8:$B$127,0),MATCH(M$7,'PLHIV Forecast'!$C$7:$W$7,0)),
INDEX('PLHIV Forecast'!$C$8:$W$127,MATCH($B57,'PLHIV Forecast'!$B$8:$B$127,0),MATCH(M$7,'PLHIV Forecast'!$C$7:$W$7,0))&lt;&gt;0),
INDEX('PLHIV Forecast'!$C$8:$W$127,MATCH($B57,'PLHIV Forecast'!$B$8:$B$127,0),MATCH(M$7,'PLHIV Forecast'!$C$7:$W$7,0)),
L57+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16651</v>
      </c>
      <c r="N57" s="84">
        <f>IF(IF(N$7&lt;=Baseline_Year,
INDEX('Number on ART'!$H$10:$AB$249,MATCH($B57&amp;"Adults",'Number on ART'!$F$10:$F$249,0),MATCH(N$7,'Number on ART'!$H$9:$AB$9,0)),
IF(AND(M57+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Forecast'!$B$8:$B$127,0),MATCH(N$7,'PLHIV Forecast'!$C$7:$W$7,0)),
INDEX('PLHIV Forecast'!$C$8:$W$127,MATCH($B57,'PLHIV Forecast'!$B$8:$B$127,0),MATCH(N$7,'PLHIV Forecast'!$C$7:$W$7,0))&lt;&gt;0),
INDEX('PLHIV Forecast'!$C$8:$W$127,MATCH($B57,'PLHIV Forecast'!$B$8:$B$127,0),MATCH(N$7,'PLHIV Forecast'!$C$7:$W$7,0)),
M57+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IF(N$7&lt;=Baseline_Year,
INDEX('Number on ART'!$H$10:$AB$249,MATCH($B57&amp;"Adults",'Number on ART'!$F$10:$F$249,0),MATCH(N$7,'Number on ART'!$H$9:$AB$9,0)),
IF(AND(M57+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Forecast'!$B$8:$B$127,0),MATCH(N$7,'PLHIV Forecast'!$C$7:$W$7,0)),
INDEX('PLHIV Forecast'!$C$8:$W$127,MATCH($B57,'PLHIV Forecast'!$B$8:$B$127,0),MATCH(N$7,'PLHIV Forecast'!$C$7:$W$7,0))&lt;&gt;0),
INDEX('PLHIV Forecast'!$C$8:$W$127,MATCH($B57,'PLHIV Forecast'!$B$8:$B$127,0),MATCH(N$7,'PLHIV Forecast'!$C$7:$W$7,0)),
M57+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18943</v>
      </c>
      <c r="O57" s="84">
        <f>IF(IF(O$7&lt;=Baseline_Year,
INDEX('Number on ART'!$H$10:$AB$249,MATCH($B57&amp;"Adults",'Number on ART'!$F$10:$F$249,0),MATCH(O$7,'Number on ART'!$H$9:$AB$9,0)),
IF(AND(N57+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Forecast'!$B$8:$B$127,0),MATCH(O$7,'PLHIV Forecast'!$C$7:$W$7,0)),
INDEX('PLHIV Forecast'!$C$8:$W$127,MATCH($B57,'PLHIV Forecast'!$B$8:$B$127,0),MATCH(O$7,'PLHIV Forecast'!$C$7:$W$7,0))&lt;&gt;0),
INDEX('PLHIV Forecast'!$C$8:$W$127,MATCH($B57,'PLHIV Forecast'!$B$8:$B$127,0),MATCH(O$7,'PLHIV Forecast'!$C$7:$W$7,0)),
N57+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IF(O$7&lt;=Baseline_Year,
INDEX('Number on ART'!$H$10:$AB$249,MATCH($B57&amp;"Adults",'Number on ART'!$F$10:$F$249,0),MATCH(O$7,'Number on ART'!$H$9:$AB$9,0)),
IF(AND(N57+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Forecast'!$B$8:$B$127,0),MATCH(O$7,'PLHIV Forecast'!$C$7:$W$7,0)),
INDEX('PLHIV Forecast'!$C$8:$W$127,MATCH($B57,'PLHIV Forecast'!$B$8:$B$127,0),MATCH(O$7,'PLHIV Forecast'!$C$7:$W$7,0))&lt;&gt;0),
INDEX('PLHIV Forecast'!$C$8:$W$127,MATCH($B57,'PLHIV Forecast'!$B$8:$B$127,0),MATCH(O$7,'PLHIV Forecast'!$C$7:$W$7,0)),
N57+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20976</v>
      </c>
      <c r="P57" s="84">
        <f>IF(IF(P$7&lt;=Baseline_Year,
INDEX('Number on ART'!$H$10:$AB$249,MATCH($B57&amp;"Adults",'Number on ART'!$F$10:$F$249,0),MATCH(P$7,'Number on ART'!$H$9:$AB$9,0)),
IF(AND(O57+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Forecast'!$B$8:$B$127,0),MATCH(P$7,'PLHIV Forecast'!$C$7:$W$7,0)),
INDEX('PLHIV Forecast'!$C$8:$W$127,MATCH($B57,'PLHIV Forecast'!$B$8:$B$127,0),MATCH(P$7,'PLHIV Forecast'!$C$7:$W$7,0))&lt;&gt;0),
INDEX('PLHIV Forecast'!$C$8:$W$127,MATCH($B57,'PLHIV Forecast'!$B$8:$B$127,0),MATCH(P$7,'PLHIV Forecast'!$C$7:$W$7,0)),
O57+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IF(P$7&lt;=Baseline_Year,
INDEX('Number on ART'!$H$10:$AB$249,MATCH($B57&amp;"Adults",'Number on ART'!$F$10:$F$249,0),MATCH(P$7,'Number on ART'!$H$9:$AB$9,0)),
IF(AND(O57+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Forecast'!$B$8:$B$127,0),MATCH(P$7,'PLHIV Forecast'!$C$7:$W$7,0)),
INDEX('PLHIV Forecast'!$C$8:$W$127,MATCH($B57,'PLHIV Forecast'!$B$8:$B$127,0),MATCH(P$7,'PLHIV Forecast'!$C$7:$W$7,0))&lt;&gt;0),
INDEX('PLHIV Forecast'!$C$8:$W$127,MATCH($B57,'PLHIV Forecast'!$B$8:$B$127,0),MATCH(P$7,'PLHIV Forecast'!$C$7:$W$7,0)),
O57+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22689</v>
      </c>
      <c r="Q57" s="84">
        <f>IF(IF(Q$7&lt;=Baseline_Year,
INDEX('Number on ART'!$H$10:$AB$249,MATCH($B57&amp;"Adults",'Number on ART'!$F$10:$F$249,0),MATCH(Q$7,'Number on ART'!$H$9:$AB$9,0)),
IF(AND(P57+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Forecast'!$B$8:$B$127,0),MATCH(Q$7,'PLHIV Forecast'!$C$7:$W$7,0)),
INDEX('PLHIV Forecast'!$C$8:$W$127,MATCH($B57,'PLHIV Forecast'!$B$8:$B$127,0),MATCH(Q$7,'PLHIV Forecast'!$C$7:$W$7,0))&lt;&gt;0),
INDEX('PLHIV Forecast'!$C$8:$W$127,MATCH($B57,'PLHIV Forecast'!$B$8:$B$127,0),MATCH(Q$7,'PLHIV Forecast'!$C$7:$W$7,0)),
P57+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IF(Q$7&lt;=Baseline_Year,
INDEX('Number on ART'!$H$10:$AB$249,MATCH($B57&amp;"Adults",'Number on ART'!$F$10:$F$249,0),MATCH(Q$7,'Number on ART'!$H$9:$AB$9,0)),
IF(AND(P57+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Forecast'!$B$8:$B$127,0),MATCH(Q$7,'PLHIV Forecast'!$C$7:$W$7,0)),
INDEX('PLHIV Forecast'!$C$8:$W$127,MATCH($B57,'PLHIV Forecast'!$B$8:$B$127,0),MATCH(Q$7,'PLHIV Forecast'!$C$7:$W$7,0))&lt;&gt;0),
INDEX('PLHIV Forecast'!$C$8:$W$127,MATCH($B57,'PLHIV Forecast'!$B$8:$B$127,0),MATCH(Q$7,'PLHIV Forecast'!$C$7:$W$7,0)),
P57+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24402</v>
      </c>
      <c r="R57" s="84">
        <f>IF(IF(R$7&lt;=Baseline_Year,
INDEX('Number on ART'!$H$10:$AB$249,MATCH($B57&amp;"Adults",'Number on ART'!$F$10:$F$249,0),MATCH(R$7,'Number on ART'!$H$9:$AB$9,0)),
IF(AND(Q57+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Forecast'!$B$8:$B$127,0),MATCH(R$7,'PLHIV Forecast'!$C$7:$W$7,0)),
INDEX('PLHIV Forecast'!$C$8:$W$127,MATCH($B57,'PLHIV Forecast'!$B$8:$B$127,0),MATCH(R$7,'PLHIV Forecast'!$C$7:$W$7,0))&lt;&gt;0),
INDEX('PLHIV Forecast'!$C$8:$W$127,MATCH($B57,'PLHIV Forecast'!$B$8:$B$127,0),MATCH(R$7,'PLHIV Forecast'!$C$7:$W$7,0)),
Q57+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IF(R$7&lt;=Baseline_Year,
INDEX('Number on ART'!$H$10:$AB$249,MATCH($B57&amp;"Adults",'Number on ART'!$F$10:$F$249,0),MATCH(R$7,'Number on ART'!$H$9:$AB$9,0)),
IF(AND(Q57+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Forecast'!$B$8:$B$127,0),MATCH(R$7,'PLHIV Forecast'!$C$7:$W$7,0)),
INDEX('PLHIV Forecast'!$C$8:$W$127,MATCH($B57,'PLHIV Forecast'!$B$8:$B$127,0),MATCH(R$7,'PLHIV Forecast'!$C$7:$W$7,0))&lt;&gt;0),
INDEX('PLHIV Forecast'!$C$8:$W$127,MATCH($B57,'PLHIV Forecast'!$B$8:$B$127,0),MATCH(R$7,'PLHIV Forecast'!$C$7:$W$7,0)),
Q57+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26115</v>
      </c>
      <c r="S57" s="84">
        <f>IF(IF(S$7&lt;=Baseline_Year,
INDEX('Number on ART'!$H$10:$AB$249,MATCH($B57&amp;"Adults",'Number on ART'!$F$10:$F$249,0),MATCH(S$7,'Number on ART'!$H$9:$AB$9,0)),
IF(AND(R57+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Forecast'!$B$8:$B$127,0),MATCH(S$7,'PLHIV Forecast'!$C$7:$W$7,0)),
INDEX('PLHIV Forecast'!$C$8:$W$127,MATCH($B57,'PLHIV Forecast'!$B$8:$B$127,0),MATCH(S$7,'PLHIV Forecast'!$C$7:$W$7,0))&lt;&gt;0),
INDEX('PLHIV Forecast'!$C$8:$W$127,MATCH($B57,'PLHIV Forecast'!$B$8:$B$127,0),MATCH(S$7,'PLHIV Forecast'!$C$7:$W$7,0)),
R57+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IF(S$7&lt;=Baseline_Year,
INDEX('Number on ART'!$H$10:$AB$249,MATCH($B57&amp;"Adults",'Number on ART'!$F$10:$F$249,0),MATCH(S$7,'Number on ART'!$H$9:$AB$9,0)),
IF(AND(R57+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Forecast'!$B$8:$B$127,0),MATCH(S$7,'PLHIV Forecast'!$C$7:$W$7,0)),
INDEX('PLHIV Forecast'!$C$8:$W$127,MATCH($B57,'PLHIV Forecast'!$B$8:$B$127,0),MATCH(S$7,'PLHIV Forecast'!$C$7:$W$7,0))&lt;&gt;0),
INDEX('PLHIV Forecast'!$C$8:$W$127,MATCH($B57,'PLHIV Forecast'!$B$8:$B$127,0),MATCH(S$7,'PLHIV Forecast'!$C$7:$W$7,0)),
R57+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27828</v>
      </c>
      <c r="T57" s="84">
        <f>IF(IF(T$7&lt;=Baseline_Year,
INDEX('Number on ART'!$H$10:$AB$249,MATCH($B57&amp;"Adults",'Number on ART'!$F$10:$F$249,0),MATCH(T$7,'Number on ART'!$H$9:$AB$9,0)),
IF(AND(S57+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Forecast'!$B$8:$B$127,0),MATCH(T$7,'PLHIV Forecast'!$C$7:$W$7,0)),
INDEX('PLHIV Forecast'!$C$8:$W$127,MATCH($B57,'PLHIV Forecast'!$B$8:$B$127,0),MATCH(T$7,'PLHIV Forecast'!$C$7:$W$7,0))&lt;&gt;0),
INDEX('PLHIV Forecast'!$C$8:$W$127,MATCH($B57,'PLHIV Forecast'!$B$8:$B$127,0),MATCH(T$7,'PLHIV Forecast'!$C$7:$W$7,0)),
S57+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IF(T$7&lt;=Baseline_Year,
INDEX('Number on ART'!$H$10:$AB$249,MATCH($B57&amp;"Adults",'Number on ART'!$F$10:$F$249,0),MATCH(T$7,'Number on ART'!$H$9:$AB$9,0)),
IF(AND(S57+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Forecast'!$B$8:$B$127,0),MATCH(T$7,'PLHIV Forecast'!$C$7:$W$7,0)),
INDEX('PLHIV Forecast'!$C$8:$W$127,MATCH($B57,'PLHIV Forecast'!$B$8:$B$127,0),MATCH(T$7,'PLHIV Forecast'!$C$7:$W$7,0))&lt;&gt;0),
INDEX('PLHIV Forecast'!$C$8:$W$127,MATCH($B57,'PLHIV Forecast'!$B$8:$B$127,0),MATCH(T$7,'PLHIV Forecast'!$C$7:$W$7,0)),
S57+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29541</v>
      </c>
      <c r="U57" s="84">
        <f>IF(IF(U$7&lt;=Baseline_Year,
INDEX('Number on ART'!$H$10:$AB$249,MATCH($B57&amp;"Adults",'Number on ART'!$F$10:$F$249,0),MATCH(U$7,'Number on ART'!$H$9:$AB$9,0)),
IF(AND(T57+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Forecast'!$B$8:$B$127,0),MATCH(U$7,'PLHIV Forecast'!$C$7:$W$7,0)),
INDEX('PLHIV Forecast'!$C$8:$W$127,MATCH($B57,'PLHIV Forecast'!$B$8:$B$127,0),MATCH(U$7,'PLHIV Forecast'!$C$7:$W$7,0))&lt;&gt;0),
INDEX('PLHIV Forecast'!$C$8:$W$127,MATCH($B57,'PLHIV Forecast'!$B$8:$B$127,0),MATCH(U$7,'PLHIV Forecast'!$C$7:$W$7,0)),
T57+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IF(U$7&lt;=Baseline_Year,
INDEX('Number on ART'!$H$10:$AB$249,MATCH($B57&amp;"Adults",'Number on ART'!$F$10:$F$249,0),MATCH(U$7,'Number on ART'!$H$9:$AB$9,0)),
IF(AND(T57+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Forecast'!$B$8:$B$127,0),MATCH(U$7,'PLHIV Forecast'!$C$7:$W$7,0)),
INDEX('PLHIV Forecast'!$C$8:$W$127,MATCH($B57,'PLHIV Forecast'!$B$8:$B$127,0),MATCH(U$7,'PLHIV Forecast'!$C$7:$W$7,0))&lt;&gt;0),
INDEX('PLHIV Forecast'!$C$8:$W$127,MATCH($B57,'PLHIV Forecast'!$B$8:$B$127,0),MATCH(U$7,'PLHIV Forecast'!$C$7:$W$7,0)),
T57+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31254</v>
      </c>
      <c r="V57" s="84">
        <f>IF(IF(V$7&lt;=Baseline_Year,
INDEX('Number on ART'!$H$10:$AB$249,MATCH($B57&amp;"Adults",'Number on ART'!$F$10:$F$249,0),MATCH(V$7,'Number on ART'!$H$9:$AB$9,0)),
IF(AND(U57+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Forecast'!$B$8:$B$127,0),MATCH(V$7,'PLHIV Forecast'!$C$7:$W$7,0)),
INDEX('PLHIV Forecast'!$C$8:$W$127,MATCH($B57,'PLHIV Forecast'!$B$8:$B$127,0),MATCH(V$7,'PLHIV Forecast'!$C$7:$W$7,0))&lt;&gt;0),
INDEX('PLHIV Forecast'!$C$8:$W$127,MATCH($B57,'PLHIV Forecast'!$B$8:$B$127,0),MATCH(V$7,'PLHIV Forecast'!$C$7:$W$7,0)),
U57+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IF(V$7&lt;=Baseline_Year,
INDEX('Number on ART'!$H$10:$AB$249,MATCH($B57&amp;"Adults",'Number on ART'!$F$10:$F$249,0),MATCH(V$7,'Number on ART'!$H$9:$AB$9,0)),
IF(AND(U57+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Forecast'!$B$8:$B$127,0),MATCH(V$7,'PLHIV Forecast'!$C$7:$W$7,0)),
INDEX('PLHIV Forecast'!$C$8:$W$127,MATCH($B57,'PLHIV Forecast'!$B$8:$B$127,0),MATCH(V$7,'PLHIV Forecast'!$C$7:$W$7,0))&lt;&gt;0),
INDEX('PLHIV Forecast'!$C$8:$W$127,MATCH($B57,'PLHIV Forecast'!$B$8:$B$127,0),MATCH(V$7,'PLHIV Forecast'!$C$7:$W$7,0)),
U57+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32000</v>
      </c>
      <c r="W57" s="84">
        <f>IF(IF(W$7&lt;=Baseline_Year,
INDEX('Number on ART'!$H$10:$AB$249,MATCH($B57&amp;"Adults",'Number on ART'!$F$10:$F$249,0),MATCH(W$7,'Number on ART'!$H$9:$AB$9,0)),
IF(AND(V57+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Forecast'!$B$8:$B$127,0),MATCH(W$7,'PLHIV Forecast'!$C$7:$W$7,0)),
INDEX('PLHIV Forecast'!$C$8:$W$127,MATCH($B57,'PLHIV Forecast'!$B$8:$B$127,0),MATCH(W$7,'PLHIV Forecast'!$C$7:$W$7,0))&lt;&gt;0),
INDEX('PLHIV Forecast'!$C$8:$W$127,MATCH($B57,'PLHIV Forecast'!$B$8:$B$127,0),MATCH(W$7,'PLHIV Forecast'!$C$7:$W$7,0)),
V57+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)))&lt;0,
0,
IF(W$7&lt;=Baseline_Year,
INDEX('Number on ART'!$H$10:$AB$249,MATCH($B57&amp;"Adults",'Number on ART'!$F$10:$F$249,0),MATCH(W$7,'Number on ART'!$H$9:$AB$9,0)),
IF(AND(V57+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)&gt;INDEX('PLHIV Forecast'!$C$8:$W$127,MATCH($B57,'PLHIV Forecast'!$B$8:$B$127,0),MATCH(W$7,'PLHIV Forecast'!$C$7:$W$7,0)),
INDEX('PLHIV Forecast'!$C$8:$W$127,MATCH($B57,'PLHIV Forecast'!$B$8:$B$127,0),MATCH(W$7,'PLHIV Forecast'!$C$7:$W$7,0))&lt;&gt;0),
INDEX('PLHIV Forecast'!$C$8:$W$127,MATCH($B57,'PLHIV Forecast'!$B$8:$B$127,0),MATCH(W$7,'PLHIV Forecast'!$C$7:$W$7,0)),
V57+
AVERAGE((INDEX($C$8:$W$127,MATCH($B57,$B$8:$B$127),MATCH(Baseline_Year,$C$7:$W$7,))-INDEX($C$8:$W$127,MATCH($B57,$B$8:$B$127),MATCH(Baseline_Year-1,$C$7:$W$7,))),
(INDEX($C$8:$W$127,MATCH($B57,$B$8:$B$127),MATCH(Baseline_Year-1,$C$7:$W$7,))-INDEX($C$8:$W$127,MATCH($B57,$B$8:$B$127),MATCH(Baseline_Year-2,$C$7:$W$7,))),
(INDEX($C$8:$W$127,MATCH($B57,$B$8:$B$127),MATCH(Baseline_Year-2,$C$7:$W$7,))-INDEX($C$8:$W$127,MATCH($B57,$B$8:$B$127),MATCH(Baseline_Year-3,$C$7:$W$7,)))
))))</f>
        <v>32000</v>
      </c>
      <c r="X57" s="9" t="str">
        <f>IF(SUM(C57:W57)&lt;&gt;0,
IF(P57='PLHIV Forecast'!P57,"# adults on ART capped by total PLHIV starting 2023",
IF(Q57='PLHIV Forecast'!Q57,"# adults on ART capped by total PLHIV starting 2024",
IF(R57='PLHIV Forecast'!R57,"# adults on ART capped by total PLHIV starting 2025",
IF(S57='PLHIV Forecast'!S57,"# adults on ART capped by total PLHIV starting 2026",
IF(T57='PLHIV Forecast'!T57,"# adults on ART capped by total PLHIV starting 2027",
IF(U57='PLHIV Forecast'!U57,"# adults on ART capped by total PLHIV starting 2028",
IF(V57='PLHIV Forecast'!V57,"# adults on ART capped by total PLHIV starting 2029",
IF(W57='PLHIV Forecast'!W57,"# adults on ART capped by total PLHIV starting 2030",
"")))))))),"")</f>
        <v># adults on ART capped by total PLHIV starting 2029</v>
      </c>
    </row>
    <row r="58" spans="2:28" x14ac:dyDescent="0.35">
      <c r="B58" s="18" t="str">
        <f>Countries!B54</f>
        <v>Guyana</v>
      </c>
      <c r="C58" s="47">
        <f>IF(C$7&lt;='Algorithms &amp; Assumptions'!$C$3,INDEX('Number on ART'!$H$10:$AB$249,MATCH($B58&amp;"Adults",'Number on ART'!$F$10:$F$249,0),MATCH(C$7,'Number on ART'!$H$9:$AB$9,0)),"Error")</f>
        <v>2882</v>
      </c>
      <c r="D58" s="47">
        <f>IF(D$7&lt;='Algorithms &amp; Assumptions'!$C$3,INDEX('Number on ART'!$H$10:$AB$249,MATCH($B58&amp;"Adults",'Number on ART'!$F$10:$F$249,0),MATCH(D$7,'Number on ART'!$H$9:$AB$9,0)),"Error")</f>
        <v>3231</v>
      </c>
      <c r="E58" s="47">
        <f>IF(E$7&lt;='Algorithms &amp; Assumptions'!$C$3,INDEX('Number on ART'!$H$10:$AB$249,MATCH($B58&amp;"Adults",'Number on ART'!$F$10:$F$249,0),MATCH(E$7,'Number on ART'!$H$9:$AB$9,0)),"Error")</f>
        <v>3516</v>
      </c>
      <c r="F58" s="47">
        <f>IF(F$7&lt;='Algorithms &amp; Assumptions'!$C$3,INDEX('Number on ART'!$H$10:$AB$249,MATCH($B58&amp;"Adults",'Number on ART'!$F$10:$F$249,0),MATCH(F$7,'Number on ART'!$H$9:$AB$9,0)),"Error")</f>
        <v>3870</v>
      </c>
      <c r="G58" s="84">
        <f>IF(IF(G$7&lt;=Baseline_Year,
INDEX('Number on ART'!$H$10:$AB$249,MATCH($B58&amp;"Adults",'Number on ART'!$F$10:$F$249,0),MATCH(G$7,'Number on ART'!$H$9:$AB$9,0)),
IF(AND(F58+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Forecast'!$B$8:$B$127,0),MATCH(G$7,'PLHIV Forecast'!$C$7:$W$7,0)),
INDEX('PLHIV Forecast'!$C$8:$W$127,MATCH($B58,'PLHIV Forecast'!$B$8:$B$127,0),MATCH(G$7,'PLHIV Forecast'!$C$7:$W$7,0))&lt;&gt;0),
INDEX('PLHIV Forecast'!$C$8:$W$127,MATCH($B58,'PLHIV Forecast'!$B$8:$B$127,0),MATCH(G$7,'PLHIV Forecast'!$C$7:$W$7,0)),
F58+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IF(G$7&lt;=Baseline_Year,
INDEX('Number on ART'!$H$10:$AB$249,MATCH($B58&amp;"Adults",'Number on ART'!$F$10:$F$249,0),MATCH(G$7,'Number on ART'!$H$9:$AB$9,0)),
IF(AND(F58+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Forecast'!$B$8:$B$127,0),MATCH(G$7,'PLHIV Forecast'!$C$7:$W$7,0)),
INDEX('PLHIV Forecast'!$C$8:$W$127,MATCH($B58,'PLHIV Forecast'!$B$8:$B$127,0),MATCH(G$7,'PLHIV Forecast'!$C$7:$W$7,0))&lt;&gt;0),
INDEX('PLHIV Forecast'!$C$8:$W$127,MATCH($B58,'PLHIV Forecast'!$B$8:$B$127,0),MATCH(G$7,'PLHIV Forecast'!$C$7:$W$7,0)),
F58+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4121</v>
      </c>
      <c r="H58" s="84">
        <f>IF(IF(H$7&lt;=Baseline_Year,
INDEX('Number on ART'!$H$10:$AB$249,MATCH($B58&amp;"Adults",'Number on ART'!$F$10:$F$249,0),MATCH(H$7,'Number on ART'!$H$9:$AB$9,0)),
IF(AND(G58+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Forecast'!$B$8:$B$127,0),MATCH(H$7,'PLHIV Forecast'!$C$7:$W$7,0)),
INDEX('PLHIV Forecast'!$C$8:$W$127,MATCH($B58,'PLHIV Forecast'!$B$8:$B$127,0),MATCH(H$7,'PLHIV Forecast'!$C$7:$W$7,0))&lt;&gt;0),
INDEX('PLHIV Forecast'!$C$8:$W$127,MATCH($B58,'PLHIV Forecast'!$B$8:$B$127,0),MATCH(H$7,'PLHIV Forecast'!$C$7:$W$7,0)),
G58+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IF(H$7&lt;=Baseline_Year,
INDEX('Number on ART'!$H$10:$AB$249,MATCH($B58&amp;"Adults",'Number on ART'!$F$10:$F$249,0),MATCH(H$7,'Number on ART'!$H$9:$AB$9,0)),
IF(AND(G58+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Forecast'!$B$8:$B$127,0),MATCH(H$7,'PLHIV Forecast'!$C$7:$W$7,0)),
INDEX('PLHIV Forecast'!$C$8:$W$127,MATCH($B58,'PLHIV Forecast'!$B$8:$B$127,0),MATCH(H$7,'PLHIV Forecast'!$C$7:$W$7,0))&lt;&gt;0),
INDEX('PLHIV Forecast'!$C$8:$W$127,MATCH($B58,'PLHIV Forecast'!$B$8:$B$127,0),MATCH(H$7,'PLHIV Forecast'!$C$7:$W$7,0)),
G58+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4379</v>
      </c>
      <c r="I58" s="84">
        <f>IF(IF(I$7&lt;=Baseline_Year,
INDEX('Number on ART'!$H$10:$AB$249,MATCH($B58&amp;"Adults",'Number on ART'!$F$10:$F$249,0),MATCH(I$7,'Number on ART'!$H$9:$AB$9,0)),
IF(AND(H58+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Forecast'!$B$8:$B$127,0),MATCH(I$7,'PLHIV Forecast'!$C$7:$W$7,0)),
INDEX('PLHIV Forecast'!$C$8:$W$127,MATCH($B58,'PLHIV Forecast'!$B$8:$B$127,0),MATCH(I$7,'PLHIV Forecast'!$C$7:$W$7,0))&lt;&gt;0),
INDEX('PLHIV Forecast'!$C$8:$W$127,MATCH($B58,'PLHIV Forecast'!$B$8:$B$127,0),MATCH(I$7,'PLHIV Forecast'!$C$7:$W$7,0)),
H58+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IF(I$7&lt;=Baseline_Year,
INDEX('Number on ART'!$H$10:$AB$249,MATCH($B58&amp;"Adults",'Number on ART'!$F$10:$F$249,0),MATCH(I$7,'Number on ART'!$H$9:$AB$9,0)),
IF(AND(H58+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Forecast'!$B$8:$B$127,0),MATCH(I$7,'PLHIV Forecast'!$C$7:$W$7,0)),
INDEX('PLHIV Forecast'!$C$8:$W$127,MATCH($B58,'PLHIV Forecast'!$B$8:$B$127,0),MATCH(I$7,'PLHIV Forecast'!$C$7:$W$7,0))&lt;&gt;0),
INDEX('PLHIV Forecast'!$C$8:$W$127,MATCH($B58,'PLHIV Forecast'!$B$8:$B$127,0),MATCH(I$7,'PLHIV Forecast'!$C$7:$W$7,0)),
H58+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4747</v>
      </c>
      <c r="J58" s="84">
        <f>IF(IF(J$7&lt;=Baseline_Year,
INDEX('Number on ART'!$H$10:$AB$249,MATCH($B58&amp;"Adults",'Number on ART'!$F$10:$F$249,0),MATCH(J$7,'Number on ART'!$H$9:$AB$9,0)),
IF(AND(I58+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Forecast'!$B$8:$B$127,0),MATCH(J$7,'PLHIV Forecast'!$C$7:$W$7,0)),
INDEX('PLHIV Forecast'!$C$8:$W$127,MATCH($B58,'PLHIV Forecast'!$B$8:$B$127,0),MATCH(J$7,'PLHIV Forecast'!$C$7:$W$7,0))&lt;&gt;0),
INDEX('PLHIV Forecast'!$C$8:$W$127,MATCH($B58,'PLHIV Forecast'!$B$8:$B$127,0),MATCH(J$7,'PLHIV Forecast'!$C$7:$W$7,0)),
I58+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IF(J$7&lt;=Baseline_Year,
INDEX('Number on ART'!$H$10:$AB$249,MATCH($B58&amp;"Adults",'Number on ART'!$F$10:$F$249,0),MATCH(J$7,'Number on ART'!$H$9:$AB$9,0)),
IF(AND(I58+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Forecast'!$B$8:$B$127,0),MATCH(J$7,'PLHIV Forecast'!$C$7:$W$7,0)),
INDEX('PLHIV Forecast'!$C$8:$W$127,MATCH($B58,'PLHIV Forecast'!$B$8:$B$127,0),MATCH(J$7,'PLHIV Forecast'!$C$7:$W$7,0))&lt;&gt;0),
INDEX('PLHIV Forecast'!$C$8:$W$127,MATCH($B58,'PLHIV Forecast'!$B$8:$B$127,0),MATCH(J$7,'PLHIV Forecast'!$C$7:$W$7,0)),
I58+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5108</v>
      </c>
      <c r="K58" s="84">
        <f>IF(IF(K$7&lt;=Baseline_Year,
INDEX('Number on ART'!$H$10:$AB$249,MATCH($B58&amp;"Adults",'Number on ART'!$F$10:$F$249,0),MATCH(K$7,'Number on ART'!$H$9:$AB$9,0)),
IF(AND(J58+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Forecast'!$B$8:$B$127,0),MATCH(K$7,'PLHIV Forecast'!$C$7:$W$7,0)),
INDEX('PLHIV Forecast'!$C$8:$W$127,MATCH($B58,'PLHIV Forecast'!$B$8:$B$127,0),MATCH(K$7,'PLHIV Forecast'!$C$7:$W$7,0))&lt;&gt;0),
INDEX('PLHIV Forecast'!$C$8:$W$127,MATCH($B58,'PLHIV Forecast'!$B$8:$B$127,0),MATCH(K$7,'PLHIV Forecast'!$C$7:$W$7,0)),
J58+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IF(K$7&lt;=Baseline_Year,
INDEX('Number on ART'!$H$10:$AB$249,MATCH($B58&amp;"Adults",'Number on ART'!$F$10:$F$249,0),MATCH(K$7,'Number on ART'!$H$9:$AB$9,0)),
IF(AND(J58+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Forecast'!$B$8:$B$127,0),MATCH(K$7,'PLHIV Forecast'!$C$7:$W$7,0)),
INDEX('PLHIV Forecast'!$C$8:$W$127,MATCH($B58,'PLHIV Forecast'!$B$8:$B$127,0),MATCH(K$7,'PLHIV Forecast'!$C$7:$W$7,0))&lt;&gt;0),
INDEX('PLHIV Forecast'!$C$8:$W$127,MATCH($B58,'PLHIV Forecast'!$B$8:$B$127,0),MATCH(K$7,'PLHIV Forecast'!$C$7:$W$7,0)),
J58+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5450</v>
      </c>
      <c r="L58" s="84">
        <f>IF(IF(L$7&lt;=Baseline_Year,
INDEX('Number on ART'!$H$10:$AB$249,MATCH($B58&amp;"Adults",'Number on ART'!$F$10:$F$249,0),MATCH(L$7,'Number on ART'!$H$9:$AB$9,0)),
IF(AND(K58+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Forecast'!$B$8:$B$127,0),MATCH(L$7,'PLHIV Forecast'!$C$7:$W$7,0)),
INDEX('PLHIV Forecast'!$C$8:$W$127,MATCH($B58,'PLHIV Forecast'!$B$8:$B$127,0),MATCH(L$7,'PLHIV Forecast'!$C$7:$W$7,0))&lt;&gt;0),
INDEX('PLHIV Forecast'!$C$8:$W$127,MATCH($B58,'PLHIV Forecast'!$B$8:$B$127,0),MATCH(L$7,'PLHIV Forecast'!$C$7:$W$7,0)),
K58+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IF(L$7&lt;=Baseline_Year,
INDEX('Number on ART'!$H$10:$AB$249,MATCH($B58&amp;"Adults",'Number on ART'!$F$10:$F$249,0),MATCH(L$7,'Number on ART'!$H$9:$AB$9,0)),
IF(AND(K58+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Forecast'!$B$8:$B$127,0),MATCH(L$7,'PLHIV Forecast'!$C$7:$W$7,0)),
INDEX('PLHIV Forecast'!$C$8:$W$127,MATCH($B58,'PLHIV Forecast'!$B$8:$B$127,0),MATCH(L$7,'PLHIV Forecast'!$C$7:$W$7,0))&lt;&gt;0),
INDEX('PLHIV Forecast'!$C$8:$W$127,MATCH($B58,'PLHIV Forecast'!$B$8:$B$127,0),MATCH(L$7,'PLHIV Forecast'!$C$7:$W$7,0)),
K58+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5852</v>
      </c>
      <c r="M58" s="84">
        <f>IF(IF(M$7&lt;=Baseline_Year,
INDEX('Number on ART'!$H$10:$AB$249,MATCH($B58&amp;"Adults",'Number on ART'!$F$10:$F$249,0),MATCH(M$7,'Number on ART'!$H$9:$AB$9,0)),
IF(AND(L58+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Forecast'!$B$8:$B$127,0),MATCH(M$7,'PLHIV Forecast'!$C$7:$W$7,0)),
INDEX('PLHIV Forecast'!$C$8:$W$127,MATCH($B58,'PLHIV Forecast'!$B$8:$B$127,0),MATCH(M$7,'PLHIV Forecast'!$C$7:$W$7,0))&lt;&gt;0),
INDEX('PLHIV Forecast'!$C$8:$W$127,MATCH($B58,'PLHIV Forecast'!$B$8:$B$127,0),MATCH(M$7,'PLHIV Forecast'!$C$7:$W$7,0)),
L58+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IF(M$7&lt;=Baseline_Year,
INDEX('Number on ART'!$H$10:$AB$249,MATCH($B58&amp;"Adults",'Number on ART'!$F$10:$F$249,0),MATCH(M$7,'Number on ART'!$H$9:$AB$9,0)),
IF(AND(L58+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Forecast'!$B$8:$B$127,0),MATCH(M$7,'PLHIV Forecast'!$C$7:$W$7,0)),
INDEX('PLHIV Forecast'!$C$8:$W$127,MATCH($B58,'PLHIV Forecast'!$B$8:$B$127,0),MATCH(M$7,'PLHIV Forecast'!$C$7:$W$7,0))&lt;&gt;0),
INDEX('PLHIV Forecast'!$C$8:$W$127,MATCH($B58,'PLHIV Forecast'!$B$8:$B$127,0),MATCH(M$7,'PLHIV Forecast'!$C$7:$W$7,0)),
L58+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5792</v>
      </c>
      <c r="N58" s="84">
        <f>IF(IF(N$7&lt;=Baseline_Year,
INDEX('Number on ART'!$H$10:$AB$249,MATCH($B58&amp;"Adults",'Number on ART'!$F$10:$F$249,0),MATCH(N$7,'Number on ART'!$H$9:$AB$9,0)),
IF(AND(M58+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Forecast'!$B$8:$B$127,0),MATCH(N$7,'PLHIV Forecast'!$C$7:$W$7,0)),
INDEX('PLHIV Forecast'!$C$8:$W$127,MATCH($B58,'PLHIV Forecast'!$B$8:$B$127,0),MATCH(N$7,'PLHIV Forecast'!$C$7:$W$7,0))&lt;&gt;0),
INDEX('PLHIV Forecast'!$C$8:$W$127,MATCH($B58,'PLHIV Forecast'!$B$8:$B$127,0),MATCH(N$7,'PLHIV Forecast'!$C$7:$W$7,0)),
M58+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IF(N$7&lt;=Baseline_Year,
INDEX('Number on ART'!$H$10:$AB$249,MATCH($B58&amp;"Adults",'Number on ART'!$F$10:$F$249,0),MATCH(N$7,'Number on ART'!$H$9:$AB$9,0)),
IF(AND(M58+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Forecast'!$B$8:$B$127,0),MATCH(N$7,'PLHIV Forecast'!$C$7:$W$7,0)),
INDEX('PLHIV Forecast'!$C$8:$W$127,MATCH($B58,'PLHIV Forecast'!$B$8:$B$127,0),MATCH(N$7,'PLHIV Forecast'!$C$7:$W$7,0))&lt;&gt;0),
INDEX('PLHIV Forecast'!$C$8:$W$127,MATCH($B58,'PLHIV Forecast'!$B$8:$B$127,0),MATCH(N$7,'PLHIV Forecast'!$C$7:$W$7,0)),
M58+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6067</v>
      </c>
      <c r="O58" s="84">
        <f>IF(IF(O$7&lt;=Baseline_Year,
INDEX('Number on ART'!$H$10:$AB$249,MATCH($B58&amp;"Adults",'Number on ART'!$F$10:$F$249,0),MATCH(O$7,'Number on ART'!$H$9:$AB$9,0)),
IF(AND(N58+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Forecast'!$B$8:$B$127,0),MATCH(O$7,'PLHIV Forecast'!$C$7:$W$7,0)),
INDEX('PLHIV Forecast'!$C$8:$W$127,MATCH($B58,'PLHIV Forecast'!$B$8:$B$127,0),MATCH(O$7,'PLHIV Forecast'!$C$7:$W$7,0))&lt;&gt;0),
INDEX('PLHIV Forecast'!$C$8:$W$127,MATCH($B58,'PLHIV Forecast'!$B$8:$B$127,0),MATCH(O$7,'PLHIV Forecast'!$C$7:$W$7,0)),
N58+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IF(O$7&lt;=Baseline_Year,
INDEX('Number on ART'!$H$10:$AB$249,MATCH($B58&amp;"Adults",'Number on ART'!$F$10:$F$249,0),MATCH(O$7,'Number on ART'!$H$9:$AB$9,0)),
IF(AND(N58+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Forecast'!$B$8:$B$127,0),MATCH(O$7,'PLHIV Forecast'!$C$7:$W$7,0)),
INDEX('PLHIV Forecast'!$C$8:$W$127,MATCH($B58,'PLHIV Forecast'!$B$8:$B$127,0),MATCH(O$7,'PLHIV Forecast'!$C$7:$W$7,0))&lt;&gt;0),
INDEX('PLHIV Forecast'!$C$8:$W$127,MATCH($B58,'PLHIV Forecast'!$B$8:$B$127,0),MATCH(O$7,'PLHIV Forecast'!$C$7:$W$7,0)),
N58+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6367</v>
      </c>
      <c r="P58" s="84">
        <f>IF(IF(P$7&lt;=Baseline_Year,
INDEX('Number on ART'!$H$10:$AB$249,MATCH($B58&amp;"Adults",'Number on ART'!$F$10:$F$249,0),MATCH(P$7,'Number on ART'!$H$9:$AB$9,0)),
IF(AND(O58+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Forecast'!$B$8:$B$127,0),MATCH(P$7,'PLHIV Forecast'!$C$7:$W$7,0)),
INDEX('PLHIV Forecast'!$C$8:$W$127,MATCH($B58,'PLHIV Forecast'!$B$8:$B$127,0),MATCH(P$7,'PLHIV Forecast'!$C$7:$W$7,0))&lt;&gt;0),
INDEX('PLHIV Forecast'!$C$8:$W$127,MATCH($B58,'PLHIV Forecast'!$B$8:$B$127,0),MATCH(P$7,'PLHIV Forecast'!$C$7:$W$7,0)),
O58+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IF(P$7&lt;=Baseline_Year,
INDEX('Number on ART'!$H$10:$AB$249,MATCH($B58&amp;"Adults",'Number on ART'!$F$10:$F$249,0),MATCH(P$7,'Number on ART'!$H$9:$AB$9,0)),
IF(AND(O58+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Forecast'!$B$8:$B$127,0),MATCH(P$7,'PLHIV Forecast'!$C$7:$W$7,0)),
INDEX('PLHIV Forecast'!$C$8:$W$127,MATCH($B58,'PLHIV Forecast'!$B$8:$B$127,0),MATCH(P$7,'PLHIV Forecast'!$C$7:$W$7,0))&lt;&gt;0),
INDEX('PLHIV Forecast'!$C$8:$W$127,MATCH($B58,'PLHIV Forecast'!$B$8:$B$127,0),MATCH(P$7,'PLHIV Forecast'!$C$7:$W$7,0)),
O58+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6538.666666666667</v>
      </c>
      <c r="Q58" s="84">
        <f>IF(IF(Q$7&lt;=Baseline_Year,
INDEX('Number on ART'!$H$10:$AB$249,MATCH($B58&amp;"Adults",'Number on ART'!$F$10:$F$249,0),MATCH(Q$7,'Number on ART'!$H$9:$AB$9,0)),
IF(AND(P58+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Forecast'!$B$8:$B$127,0),MATCH(Q$7,'PLHIV Forecast'!$C$7:$W$7,0)),
INDEX('PLHIV Forecast'!$C$8:$W$127,MATCH($B58,'PLHIV Forecast'!$B$8:$B$127,0),MATCH(Q$7,'PLHIV Forecast'!$C$7:$W$7,0))&lt;&gt;0),
INDEX('PLHIV Forecast'!$C$8:$W$127,MATCH($B58,'PLHIV Forecast'!$B$8:$B$127,0),MATCH(Q$7,'PLHIV Forecast'!$C$7:$W$7,0)),
P58+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IF(Q$7&lt;=Baseline_Year,
INDEX('Number on ART'!$H$10:$AB$249,MATCH($B58&amp;"Adults",'Number on ART'!$F$10:$F$249,0),MATCH(Q$7,'Number on ART'!$H$9:$AB$9,0)),
IF(AND(P58+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Forecast'!$B$8:$B$127,0),MATCH(Q$7,'PLHIV Forecast'!$C$7:$W$7,0)),
INDEX('PLHIV Forecast'!$C$8:$W$127,MATCH($B58,'PLHIV Forecast'!$B$8:$B$127,0),MATCH(Q$7,'PLHIV Forecast'!$C$7:$W$7,0))&lt;&gt;0),
INDEX('PLHIV Forecast'!$C$8:$W$127,MATCH($B58,'PLHIV Forecast'!$B$8:$B$127,0),MATCH(Q$7,'PLHIV Forecast'!$C$7:$W$7,0)),
P58+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6710.3333333333339</v>
      </c>
      <c r="R58" s="84">
        <f>IF(IF(R$7&lt;=Baseline_Year,
INDEX('Number on ART'!$H$10:$AB$249,MATCH($B58&amp;"Adults",'Number on ART'!$F$10:$F$249,0),MATCH(R$7,'Number on ART'!$H$9:$AB$9,0)),
IF(AND(Q58+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Forecast'!$B$8:$B$127,0),MATCH(R$7,'PLHIV Forecast'!$C$7:$W$7,0)),
INDEX('PLHIV Forecast'!$C$8:$W$127,MATCH($B58,'PLHIV Forecast'!$B$8:$B$127,0),MATCH(R$7,'PLHIV Forecast'!$C$7:$W$7,0))&lt;&gt;0),
INDEX('PLHIV Forecast'!$C$8:$W$127,MATCH($B58,'PLHIV Forecast'!$B$8:$B$127,0),MATCH(R$7,'PLHIV Forecast'!$C$7:$W$7,0)),
Q58+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IF(R$7&lt;=Baseline_Year,
INDEX('Number on ART'!$H$10:$AB$249,MATCH($B58&amp;"Adults",'Number on ART'!$F$10:$F$249,0),MATCH(R$7,'Number on ART'!$H$9:$AB$9,0)),
IF(AND(Q58+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Forecast'!$B$8:$B$127,0),MATCH(R$7,'PLHIV Forecast'!$C$7:$W$7,0)),
INDEX('PLHIV Forecast'!$C$8:$W$127,MATCH($B58,'PLHIV Forecast'!$B$8:$B$127,0),MATCH(R$7,'PLHIV Forecast'!$C$7:$W$7,0))&lt;&gt;0),
INDEX('PLHIV Forecast'!$C$8:$W$127,MATCH($B58,'PLHIV Forecast'!$B$8:$B$127,0),MATCH(R$7,'PLHIV Forecast'!$C$7:$W$7,0)),
Q58+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6882.0000000000009</v>
      </c>
      <c r="S58" s="84">
        <f>IF(IF(S$7&lt;=Baseline_Year,
INDEX('Number on ART'!$H$10:$AB$249,MATCH($B58&amp;"Adults",'Number on ART'!$F$10:$F$249,0),MATCH(S$7,'Number on ART'!$H$9:$AB$9,0)),
IF(AND(R58+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Forecast'!$B$8:$B$127,0),MATCH(S$7,'PLHIV Forecast'!$C$7:$W$7,0)),
INDEX('PLHIV Forecast'!$C$8:$W$127,MATCH($B58,'PLHIV Forecast'!$B$8:$B$127,0),MATCH(S$7,'PLHIV Forecast'!$C$7:$W$7,0))&lt;&gt;0),
INDEX('PLHIV Forecast'!$C$8:$W$127,MATCH($B58,'PLHIV Forecast'!$B$8:$B$127,0),MATCH(S$7,'PLHIV Forecast'!$C$7:$W$7,0)),
R58+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IF(S$7&lt;=Baseline_Year,
INDEX('Number on ART'!$H$10:$AB$249,MATCH($B58&amp;"Adults",'Number on ART'!$F$10:$F$249,0),MATCH(S$7,'Number on ART'!$H$9:$AB$9,0)),
IF(AND(R58+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Forecast'!$B$8:$B$127,0),MATCH(S$7,'PLHIV Forecast'!$C$7:$W$7,0)),
INDEX('PLHIV Forecast'!$C$8:$W$127,MATCH($B58,'PLHIV Forecast'!$B$8:$B$127,0),MATCH(S$7,'PLHIV Forecast'!$C$7:$W$7,0))&lt;&gt;0),
INDEX('PLHIV Forecast'!$C$8:$W$127,MATCH($B58,'PLHIV Forecast'!$B$8:$B$127,0),MATCH(S$7,'PLHIV Forecast'!$C$7:$W$7,0)),
R58+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7053.6666666666679</v>
      </c>
      <c r="T58" s="84">
        <f>IF(IF(T$7&lt;=Baseline_Year,
INDEX('Number on ART'!$H$10:$AB$249,MATCH($B58&amp;"Adults",'Number on ART'!$F$10:$F$249,0),MATCH(T$7,'Number on ART'!$H$9:$AB$9,0)),
IF(AND(S58+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Forecast'!$B$8:$B$127,0),MATCH(T$7,'PLHIV Forecast'!$C$7:$W$7,0)),
INDEX('PLHIV Forecast'!$C$8:$W$127,MATCH($B58,'PLHIV Forecast'!$B$8:$B$127,0),MATCH(T$7,'PLHIV Forecast'!$C$7:$W$7,0))&lt;&gt;0),
INDEX('PLHIV Forecast'!$C$8:$W$127,MATCH($B58,'PLHIV Forecast'!$B$8:$B$127,0),MATCH(T$7,'PLHIV Forecast'!$C$7:$W$7,0)),
S58+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IF(T$7&lt;=Baseline_Year,
INDEX('Number on ART'!$H$10:$AB$249,MATCH($B58&amp;"Adults",'Number on ART'!$F$10:$F$249,0),MATCH(T$7,'Number on ART'!$H$9:$AB$9,0)),
IF(AND(S58+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Forecast'!$B$8:$B$127,0),MATCH(T$7,'PLHIV Forecast'!$C$7:$W$7,0)),
INDEX('PLHIV Forecast'!$C$8:$W$127,MATCH($B58,'PLHIV Forecast'!$B$8:$B$127,0),MATCH(T$7,'PLHIV Forecast'!$C$7:$W$7,0))&lt;&gt;0),
INDEX('PLHIV Forecast'!$C$8:$W$127,MATCH($B58,'PLHIV Forecast'!$B$8:$B$127,0),MATCH(T$7,'PLHIV Forecast'!$C$7:$W$7,0)),
S58+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7225.3333333333348</v>
      </c>
      <c r="U58" s="84">
        <f>IF(IF(U$7&lt;=Baseline_Year,
INDEX('Number on ART'!$H$10:$AB$249,MATCH($B58&amp;"Adults",'Number on ART'!$F$10:$F$249,0),MATCH(U$7,'Number on ART'!$H$9:$AB$9,0)),
IF(AND(T58+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Forecast'!$B$8:$B$127,0),MATCH(U$7,'PLHIV Forecast'!$C$7:$W$7,0)),
INDEX('PLHIV Forecast'!$C$8:$W$127,MATCH($B58,'PLHIV Forecast'!$B$8:$B$127,0),MATCH(U$7,'PLHIV Forecast'!$C$7:$W$7,0))&lt;&gt;0),
INDEX('PLHIV Forecast'!$C$8:$W$127,MATCH($B58,'PLHIV Forecast'!$B$8:$B$127,0),MATCH(U$7,'PLHIV Forecast'!$C$7:$W$7,0)),
T58+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IF(U$7&lt;=Baseline_Year,
INDEX('Number on ART'!$H$10:$AB$249,MATCH($B58&amp;"Adults",'Number on ART'!$F$10:$F$249,0),MATCH(U$7,'Number on ART'!$H$9:$AB$9,0)),
IF(AND(T58+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Forecast'!$B$8:$B$127,0),MATCH(U$7,'PLHIV Forecast'!$C$7:$W$7,0)),
INDEX('PLHIV Forecast'!$C$8:$W$127,MATCH($B58,'PLHIV Forecast'!$B$8:$B$127,0),MATCH(U$7,'PLHIV Forecast'!$C$7:$W$7,0))&lt;&gt;0),
INDEX('PLHIV Forecast'!$C$8:$W$127,MATCH($B58,'PLHIV Forecast'!$B$8:$B$127,0),MATCH(U$7,'PLHIV Forecast'!$C$7:$W$7,0)),
T58+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7397.0000000000018</v>
      </c>
      <c r="V58" s="84">
        <f>IF(IF(V$7&lt;=Baseline_Year,
INDEX('Number on ART'!$H$10:$AB$249,MATCH($B58&amp;"Adults",'Number on ART'!$F$10:$F$249,0),MATCH(V$7,'Number on ART'!$H$9:$AB$9,0)),
IF(AND(U58+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Forecast'!$B$8:$B$127,0),MATCH(V$7,'PLHIV Forecast'!$C$7:$W$7,0)),
INDEX('PLHIV Forecast'!$C$8:$W$127,MATCH($B58,'PLHIV Forecast'!$B$8:$B$127,0),MATCH(V$7,'PLHIV Forecast'!$C$7:$W$7,0))&lt;&gt;0),
INDEX('PLHIV Forecast'!$C$8:$W$127,MATCH($B58,'PLHIV Forecast'!$B$8:$B$127,0),MATCH(V$7,'PLHIV Forecast'!$C$7:$W$7,0)),
U58+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IF(V$7&lt;=Baseline_Year,
INDEX('Number on ART'!$H$10:$AB$249,MATCH($B58&amp;"Adults",'Number on ART'!$F$10:$F$249,0),MATCH(V$7,'Number on ART'!$H$9:$AB$9,0)),
IF(AND(U58+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Forecast'!$B$8:$B$127,0),MATCH(V$7,'PLHIV Forecast'!$C$7:$W$7,0)),
INDEX('PLHIV Forecast'!$C$8:$W$127,MATCH($B58,'PLHIV Forecast'!$B$8:$B$127,0),MATCH(V$7,'PLHIV Forecast'!$C$7:$W$7,0))&lt;&gt;0),
INDEX('PLHIV Forecast'!$C$8:$W$127,MATCH($B58,'PLHIV Forecast'!$B$8:$B$127,0),MATCH(V$7,'PLHIV Forecast'!$C$7:$W$7,0)),
U58+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7568.6666666666688</v>
      </c>
      <c r="W58" s="84">
        <f>IF(IF(W$7&lt;=Baseline_Year,
INDEX('Number on ART'!$H$10:$AB$249,MATCH($B58&amp;"Adults",'Number on ART'!$F$10:$F$249,0),MATCH(W$7,'Number on ART'!$H$9:$AB$9,0)),
IF(AND(V58+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Forecast'!$B$8:$B$127,0),MATCH(W$7,'PLHIV Forecast'!$C$7:$W$7,0)),
INDEX('PLHIV Forecast'!$C$8:$W$127,MATCH($B58,'PLHIV Forecast'!$B$8:$B$127,0),MATCH(W$7,'PLHIV Forecast'!$C$7:$W$7,0))&lt;&gt;0),
INDEX('PLHIV Forecast'!$C$8:$W$127,MATCH($B58,'PLHIV Forecast'!$B$8:$B$127,0),MATCH(W$7,'PLHIV Forecast'!$C$7:$W$7,0)),
V58+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)))&lt;0,
0,
IF(W$7&lt;=Baseline_Year,
INDEX('Number on ART'!$H$10:$AB$249,MATCH($B58&amp;"Adults",'Number on ART'!$F$10:$F$249,0),MATCH(W$7,'Number on ART'!$H$9:$AB$9,0)),
IF(AND(V58+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)&gt;INDEX('PLHIV Forecast'!$C$8:$W$127,MATCH($B58,'PLHIV Forecast'!$B$8:$B$127,0),MATCH(W$7,'PLHIV Forecast'!$C$7:$W$7,0)),
INDEX('PLHIV Forecast'!$C$8:$W$127,MATCH($B58,'PLHIV Forecast'!$B$8:$B$127,0),MATCH(W$7,'PLHIV Forecast'!$C$7:$W$7,0))&lt;&gt;0),
INDEX('PLHIV Forecast'!$C$8:$W$127,MATCH($B58,'PLHIV Forecast'!$B$8:$B$127,0),MATCH(W$7,'PLHIV Forecast'!$C$7:$W$7,0)),
V58+
AVERAGE((INDEX($C$8:$W$127,MATCH($B58,$B$8:$B$127),MATCH(Baseline_Year,$C$7:$W$7,))-INDEX($C$8:$W$127,MATCH($B58,$B$8:$B$127),MATCH(Baseline_Year-1,$C$7:$W$7,))),
(INDEX($C$8:$W$127,MATCH($B58,$B$8:$B$127),MATCH(Baseline_Year-1,$C$7:$W$7,))-INDEX($C$8:$W$127,MATCH($B58,$B$8:$B$127),MATCH(Baseline_Year-2,$C$7:$W$7,))),
(INDEX($C$8:$W$127,MATCH($B58,$B$8:$B$127),MATCH(Baseline_Year-2,$C$7:$W$7,))-INDEX($C$8:$W$127,MATCH($B58,$B$8:$B$127),MATCH(Baseline_Year-3,$C$7:$W$7,)))
))))</f>
        <v>7740.3333333333358</v>
      </c>
      <c r="X58" s="9" t="str">
        <f>IF(SUM(C58:W58)&lt;&gt;0,
IF(P58='PLHIV Forecast'!P58,"# adults on ART capped by total PLHIV starting 2023",
IF(Q58='PLHIV Forecast'!Q58,"# adults on ART capped by total PLHIV starting 2024",
IF(R58='PLHIV Forecast'!R58,"# adults on ART capped by total PLHIV starting 2025",
IF(S58='PLHIV Forecast'!S58,"# adults on ART capped by total PLHIV starting 2026",
IF(T58='PLHIV Forecast'!T58,"# adults on ART capped by total PLHIV starting 2027",
IF(U58='PLHIV Forecast'!U58,"# adults on ART capped by total PLHIV starting 2028",
IF(V58='PLHIV Forecast'!V58,"# adults on ART capped by total PLHIV starting 2029",
IF(W58='PLHIV Forecast'!W58,"# adults on ART capped by total PLHIV starting 2030",
"")))))))),"")</f>
        <v/>
      </c>
    </row>
    <row r="59" spans="2:28" x14ac:dyDescent="0.35">
      <c r="B59" s="18" t="str">
        <f>Countries!B55</f>
        <v>Haiti</v>
      </c>
      <c r="C59" s="47">
        <f>IF(C$7&lt;='Algorithms &amp; Assumptions'!$C$3,INDEX('Number on ART'!$H$10:$AB$249,MATCH($B59&amp;"Adults",'Number on ART'!$F$10:$F$249,0),MATCH(C$7,'Number on ART'!$H$9:$AB$9,0)),"Error")</f>
        <v>14138</v>
      </c>
      <c r="D59" s="47">
        <f>IF(D$7&lt;='Algorithms &amp; Assumptions'!$C$3,INDEX('Number on ART'!$H$10:$AB$249,MATCH($B59&amp;"Adults",'Number on ART'!$F$10:$F$249,0),MATCH(D$7,'Number on ART'!$H$9:$AB$9,0)),"Error")</f>
        <v>18268</v>
      </c>
      <c r="E59" s="47">
        <f>IF(E$7&lt;='Algorithms &amp; Assumptions'!$C$3,INDEX('Number on ART'!$H$10:$AB$249,MATCH($B59&amp;"Adults",'Number on ART'!$F$10:$F$249,0),MATCH(E$7,'Number on ART'!$H$9:$AB$9,0)),"Error")</f>
        <v>22705</v>
      </c>
      <c r="F59" s="47">
        <f>IF(F$7&lt;='Algorithms &amp; Assumptions'!$C$3,INDEX('Number on ART'!$H$10:$AB$249,MATCH($B59&amp;"Adults",'Number on ART'!$F$10:$F$249,0),MATCH(F$7,'Number on ART'!$H$9:$AB$9,0)),"Error")</f>
        <v>28331</v>
      </c>
      <c r="G59" s="84">
        <f>IF(IF(G$7&lt;=Baseline_Year,
INDEX('Number on ART'!$H$10:$AB$249,MATCH($B59&amp;"Adults",'Number on ART'!$F$10:$F$249,0),MATCH(G$7,'Number on ART'!$H$9:$AB$9,0)),
IF(AND(F59+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Forecast'!$B$8:$B$127,0),MATCH(G$7,'PLHIV Forecast'!$C$7:$W$7,0)),
INDEX('PLHIV Forecast'!$C$8:$W$127,MATCH($B59,'PLHIV Forecast'!$B$8:$B$127,0),MATCH(G$7,'PLHIV Forecast'!$C$7:$W$7,0))&lt;&gt;0),
INDEX('PLHIV Forecast'!$C$8:$W$127,MATCH($B59,'PLHIV Forecast'!$B$8:$B$127,0),MATCH(G$7,'PLHIV Forecast'!$C$7:$W$7,0)),
F59+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IF(G$7&lt;=Baseline_Year,
INDEX('Number on ART'!$H$10:$AB$249,MATCH($B59&amp;"Adults",'Number on ART'!$F$10:$F$249,0),MATCH(G$7,'Number on ART'!$H$9:$AB$9,0)),
IF(AND(F59+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Forecast'!$B$8:$B$127,0),MATCH(G$7,'PLHIV Forecast'!$C$7:$W$7,0)),
INDEX('PLHIV Forecast'!$C$8:$W$127,MATCH($B59,'PLHIV Forecast'!$B$8:$B$127,0),MATCH(G$7,'PLHIV Forecast'!$C$7:$W$7,0))&lt;&gt;0),
INDEX('PLHIV Forecast'!$C$8:$W$127,MATCH($B59,'PLHIV Forecast'!$B$8:$B$127,0),MATCH(G$7,'PLHIV Forecast'!$C$7:$W$7,0)),
F59+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32383</v>
      </c>
      <c r="H59" s="84">
        <f>IF(IF(H$7&lt;=Baseline_Year,
INDEX('Number on ART'!$H$10:$AB$249,MATCH($B59&amp;"Adults",'Number on ART'!$F$10:$F$249,0),MATCH(H$7,'Number on ART'!$H$9:$AB$9,0)),
IF(AND(G59+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Forecast'!$B$8:$B$127,0),MATCH(H$7,'PLHIV Forecast'!$C$7:$W$7,0)),
INDEX('PLHIV Forecast'!$C$8:$W$127,MATCH($B59,'PLHIV Forecast'!$B$8:$B$127,0),MATCH(H$7,'PLHIV Forecast'!$C$7:$W$7,0))&lt;&gt;0),
INDEX('PLHIV Forecast'!$C$8:$W$127,MATCH($B59,'PLHIV Forecast'!$B$8:$B$127,0),MATCH(H$7,'PLHIV Forecast'!$C$7:$W$7,0)),
G59+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IF(H$7&lt;=Baseline_Year,
INDEX('Number on ART'!$H$10:$AB$249,MATCH($B59&amp;"Adults",'Number on ART'!$F$10:$F$249,0),MATCH(H$7,'Number on ART'!$H$9:$AB$9,0)),
IF(AND(G59+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Forecast'!$B$8:$B$127,0),MATCH(H$7,'PLHIV Forecast'!$C$7:$W$7,0)),
INDEX('PLHIV Forecast'!$C$8:$W$127,MATCH($B59,'PLHIV Forecast'!$B$8:$B$127,0),MATCH(H$7,'PLHIV Forecast'!$C$7:$W$7,0))&lt;&gt;0),
INDEX('PLHIV Forecast'!$C$8:$W$127,MATCH($B59,'PLHIV Forecast'!$B$8:$B$127,0),MATCH(H$7,'PLHIV Forecast'!$C$7:$W$7,0)),
G59+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36390</v>
      </c>
      <c r="I59" s="84">
        <f>IF(IF(I$7&lt;=Baseline_Year,
INDEX('Number on ART'!$H$10:$AB$249,MATCH($B59&amp;"Adults",'Number on ART'!$F$10:$F$249,0),MATCH(I$7,'Number on ART'!$H$9:$AB$9,0)),
IF(AND(H59+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Forecast'!$B$8:$B$127,0),MATCH(I$7,'PLHIV Forecast'!$C$7:$W$7,0)),
INDEX('PLHIV Forecast'!$C$8:$W$127,MATCH($B59,'PLHIV Forecast'!$B$8:$B$127,0),MATCH(I$7,'PLHIV Forecast'!$C$7:$W$7,0))&lt;&gt;0),
INDEX('PLHIV Forecast'!$C$8:$W$127,MATCH($B59,'PLHIV Forecast'!$B$8:$B$127,0),MATCH(I$7,'PLHIV Forecast'!$C$7:$W$7,0)),
H59+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IF(I$7&lt;=Baseline_Year,
INDEX('Number on ART'!$H$10:$AB$249,MATCH($B59&amp;"Adults",'Number on ART'!$F$10:$F$249,0),MATCH(I$7,'Number on ART'!$H$9:$AB$9,0)),
IF(AND(H59+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Forecast'!$B$8:$B$127,0),MATCH(I$7,'PLHIV Forecast'!$C$7:$W$7,0)),
INDEX('PLHIV Forecast'!$C$8:$W$127,MATCH($B59,'PLHIV Forecast'!$B$8:$B$127,0),MATCH(I$7,'PLHIV Forecast'!$C$7:$W$7,0))&lt;&gt;0),
INDEX('PLHIV Forecast'!$C$8:$W$127,MATCH($B59,'PLHIV Forecast'!$B$8:$B$127,0),MATCH(I$7,'PLHIV Forecast'!$C$7:$W$7,0)),
H59+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34893</v>
      </c>
      <c r="J59" s="84">
        <f>IF(IF(J$7&lt;=Baseline_Year,
INDEX('Number on ART'!$H$10:$AB$249,MATCH($B59&amp;"Adults",'Number on ART'!$F$10:$F$249,0),MATCH(J$7,'Number on ART'!$H$9:$AB$9,0)),
IF(AND(I59+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Forecast'!$B$8:$B$127,0),MATCH(J$7,'PLHIV Forecast'!$C$7:$W$7,0)),
INDEX('PLHIV Forecast'!$C$8:$W$127,MATCH($B59,'PLHIV Forecast'!$B$8:$B$127,0),MATCH(J$7,'PLHIV Forecast'!$C$7:$W$7,0))&lt;&gt;0),
INDEX('PLHIV Forecast'!$C$8:$W$127,MATCH($B59,'PLHIV Forecast'!$B$8:$B$127,0),MATCH(J$7,'PLHIV Forecast'!$C$7:$W$7,0)),
I59+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IF(J$7&lt;=Baseline_Year,
INDEX('Number on ART'!$H$10:$AB$249,MATCH($B59&amp;"Adults",'Number on ART'!$F$10:$F$249,0),MATCH(J$7,'Number on ART'!$H$9:$AB$9,0)),
IF(AND(I59+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Forecast'!$B$8:$B$127,0),MATCH(J$7,'PLHIV Forecast'!$C$7:$W$7,0)),
INDEX('PLHIV Forecast'!$C$8:$W$127,MATCH($B59,'PLHIV Forecast'!$B$8:$B$127,0),MATCH(J$7,'PLHIV Forecast'!$C$7:$W$7,0))&lt;&gt;0),
INDEX('PLHIV Forecast'!$C$8:$W$127,MATCH($B59,'PLHIV Forecast'!$B$8:$B$127,0),MATCH(J$7,'PLHIV Forecast'!$C$7:$W$7,0)),
I59+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57428</v>
      </c>
      <c r="K59" s="84">
        <f>IF(IF(K$7&lt;=Baseline_Year,
INDEX('Number on ART'!$H$10:$AB$249,MATCH($B59&amp;"Adults",'Number on ART'!$F$10:$F$249,0),MATCH(K$7,'Number on ART'!$H$9:$AB$9,0)),
IF(AND(J59+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Forecast'!$B$8:$B$127,0),MATCH(K$7,'PLHIV Forecast'!$C$7:$W$7,0)),
INDEX('PLHIV Forecast'!$C$8:$W$127,MATCH($B59,'PLHIV Forecast'!$B$8:$B$127,0),MATCH(K$7,'PLHIV Forecast'!$C$7:$W$7,0))&lt;&gt;0),
INDEX('PLHIV Forecast'!$C$8:$W$127,MATCH($B59,'PLHIV Forecast'!$B$8:$B$127,0),MATCH(K$7,'PLHIV Forecast'!$C$7:$W$7,0)),
J59+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IF(K$7&lt;=Baseline_Year,
INDEX('Number on ART'!$H$10:$AB$249,MATCH($B59&amp;"Adults",'Number on ART'!$F$10:$F$249,0),MATCH(K$7,'Number on ART'!$H$9:$AB$9,0)),
IF(AND(J59+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Forecast'!$B$8:$B$127,0),MATCH(K$7,'PLHIV Forecast'!$C$7:$W$7,0)),
INDEX('PLHIV Forecast'!$C$8:$W$127,MATCH($B59,'PLHIV Forecast'!$B$8:$B$127,0),MATCH(K$7,'PLHIV Forecast'!$C$7:$W$7,0))&lt;&gt;0),
INDEX('PLHIV Forecast'!$C$8:$W$127,MATCH($B59,'PLHIV Forecast'!$B$8:$B$127,0),MATCH(K$7,'PLHIV Forecast'!$C$7:$W$7,0)),
J59+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59613</v>
      </c>
      <c r="L59" s="84">
        <f>IF(IF(L$7&lt;=Baseline_Year,
INDEX('Number on ART'!$H$10:$AB$249,MATCH($B59&amp;"Adults",'Number on ART'!$F$10:$F$249,0),MATCH(L$7,'Number on ART'!$H$9:$AB$9,0)),
IF(AND(K59+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Forecast'!$B$8:$B$127,0),MATCH(L$7,'PLHIV Forecast'!$C$7:$W$7,0)),
INDEX('PLHIV Forecast'!$C$8:$W$127,MATCH($B59,'PLHIV Forecast'!$B$8:$B$127,0),MATCH(L$7,'PLHIV Forecast'!$C$7:$W$7,0))&lt;&gt;0),
INDEX('PLHIV Forecast'!$C$8:$W$127,MATCH($B59,'PLHIV Forecast'!$B$8:$B$127,0),MATCH(L$7,'PLHIV Forecast'!$C$7:$W$7,0)),
K59+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IF(L$7&lt;=Baseline_Year,
INDEX('Number on ART'!$H$10:$AB$249,MATCH($B59&amp;"Adults",'Number on ART'!$F$10:$F$249,0),MATCH(L$7,'Number on ART'!$H$9:$AB$9,0)),
IF(AND(K59+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Forecast'!$B$8:$B$127,0),MATCH(L$7,'PLHIV Forecast'!$C$7:$W$7,0)),
INDEX('PLHIV Forecast'!$C$8:$W$127,MATCH($B59,'PLHIV Forecast'!$B$8:$B$127,0),MATCH(L$7,'PLHIV Forecast'!$C$7:$W$7,0))&lt;&gt;0),
INDEX('PLHIV Forecast'!$C$8:$W$127,MATCH($B59,'PLHIV Forecast'!$B$8:$B$127,0),MATCH(L$7,'PLHIV Forecast'!$C$7:$W$7,0)),
K59+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78039</v>
      </c>
      <c r="M59" s="84">
        <f>IF(IF(M$7&lt;=Baseline_Year,
INDEX('Number on ART'!$H$10:$AB$249,MATCH($B59&amp;"Adults",'Number on ART'!$F$10:$F$249,0),MATCH(M$7,'Number on ART'!$H$9:$AB$9,0)),
IF(AND(L59+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Forecast'!$B$8:$B$127,0),MATCH(M$7,'PLHIV Forecast'!$C$7:$W$7,0)),
INDEX('PLHIV Forecast'!$C$8:$W$127,MATCH($B59,'PLHIV Forecast'!$B$8:$B$127,0),MATCH(M$7,'PLHIV Forecast'!$C$7:$W$7,0))&lt;&gt;0),
INDEX('PLHIV Forecast'!$C$8:$W$127,MATCH($B59,'PLHIV Forecast'!$B$8:$B$127,0),MATCH(M$7,'PLHIV Forecast'!$C$7:$W$7,0)),
L59+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IF(M$7&lt;=Baseline_Year,
INDEX('Number on ART'!$H$10:$AB$249,MATCH($B59&amp;"Adults",'Number on ART'!$F$10:$F$249,0),MATCH(M$7,'Number on ART'!$H$9:$AB$9,0)),
IF(AND(L59+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Forecast'!$B$8:$B$127,0),MATCH(M$7,'PLHIV Forecast'!$C$7:$W$7,0)),
INDEX('PLHIV Forecast'!$C$8:$W$127,MATCH($B59,'PLHIV Forecast'!$B$8:$B$127,0),MATCH(M$7,'PLHIV Forecast'!$C$7:$W$7,0))&lt;&gt;0),
INDEX('PLHIV Forecast'!$C$8:$W$127,MATCH($B59,'PLHIV Forecast'!$B$8:$B$127,0),MATCH(M$7,'PLHIV Forecast'!$C$7:$W$7,0)),
L59+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98204</v>
      </c>
      <c r="N59" s="84">
        <f>IF(IF(N$7&lt;=Baseline_Year,
INDEX('Number on ART'!$H$10:$AB$249,MATCH($B59&amp;"Adults",'Number on ART'!$F$10:$F$249,0),MATCH(N$7,'Number on ART'!$H$9:$AB$9,0)),
IF(AND(M59+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Forecast'!$B$8:$B$127,0),MATCH(N$7,'PLHIV Forecast'!$C$7:$W$7,0)),
INDEX('PLHIV Forecast'!$C$8:$W$127,MATCH($B59,'PLHIV Forecast'!$B$8:$B$127,0),MATCH(N$7,'PLHIV Forecast'!$C$7:$W$7,0))&lt;&gt;0),
INDEX('PLHIV Forecast'!$C$8:$W$127,MATCH($B59,'PLHIV Forecast'!$B$8:$B$127,0),MATCH(N$7,'PLHIV Forecast'!$C$7:$W$7,0)),
M59+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IF(N$7&lt;=Baseline_Year,
INDEX('Number on ART'!$H$10:$AB$249,MATCH($B59&amp;"Adults",'Number on ART'!$F$10:$F$249,0),MATCH(N$7,'Number on ART'!$H$9:$AB$9,0)),
IF(AND(M59+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Forecast'!$B$8:$B$127,0),MATCH(N$7,'PLHIV Forecast'!$C$7:$W$7,0)),
INDEX('PLHIV Forecast'!$C$8:$W$127,MATCH($B59,'PLHIV Forecast'!$B$8:$B$127,0),MATCH(N$7,'PLHIV Forecast'!$C$7:$W$7,0))&lt;&gt;0),
INDEX('PLHIV Forecast'!$C$8:$W$127,MATCH($B59,'PLHIV Forecast'!$B$8:$B$127,0),MATCH(N$7,'PLHIV Forecast'!$C$7:$W$7,0)),
M59+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100707</v>
      </c>
      <c r="O59" s="84">
        <f>IF(IF(O$7&lt;=Baseline_Year,
INDEX('Number on ART'!$H$10:$AB$249,MATCH($B59&amp;"Adults",'Number on ART'!$F$10:$F$249,0),MATCH(O$7,'Number on ART'!$H$9:$AB$9,0)),
IF(AND(N59+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Forecast'!$B$8:$B$127,0),MATCH(O$7,'PLHIV Forecast'!$C$7:$W$7,0)),
INDEX('PLHIV Forecast'!$C$8:$W$127,MATCH($B59,'PLHIV Forecast'!$B$8:$B$127,0),MATCH(O$7,'PLHIV Forecast'!$C$7:$W$7,0))&lt;&gt;0),
INDEX('PLHIV Forecast'!$C$8:$W$127,MATCH($B59,'PLHIV Forecast'!$B$8:$B$127,0),MATCH(O$7,'PLHIV Forecast'!$C$7:$W$7,0)),
N59+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IF(O$7&lt;=Baseline_Year,
INDEX('Number on ART'!$H$10:$AB$249,MATCH($B59&amp;"Adults",'Number on ART'!$F$10:$F$249,0),MATCH(O$7,'Number on ART'!$H$9:$AB$9,0)),
IF(AND(N59+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Forecast'!$B$8:$B$127,0),MATCH(O$7,'PLHIV Forecast'!$C$7:$W$7,0)),
INDEX('PLHIV Forecast'!$C$8:$W$127,MATCH($B59,'PLHIV Forecast'!$B$8:$B$127,0),MATCH(O$7,'PLHIV Forecast'!$C$7:$W$7,0))&lt;&gt;0),
INDEX('PLHIV Forecast'!$C$8:$W$127,MATCH($B59,'PLHIV Forecast'!$B$8:$B$127,0),MATCH(O$7,'PLHIV Forecast'!$C$7:$W$7,0)),
N59+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105948</v>
      </c>
      <c r="P59" s="84">
        <f>IF(IF(P$7&lt;=Baseline_Year,
INDEX('Number on ART'!$H$10:$AB$249,MATCH($B59&amp;"Adults",'Number on ART'!$F$10:$F$249,0),MATCH(P$7,'Number on ART'!$H$9:$AB$9,0)),
IF(AND(O59+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Forecast'!$B$8:$B$127,0),MATCH(P$7,'PLHIV Forecast'!$C$7:$W$7,0)),
INDEX('PLHIV Forecast'!$C$8:$W$127,MATCH($B59,'PLHIV Forecast'!$B$8:$B$127,0),MATCH(P$7,'PLHIV Forecast'!$C$7:$W$7,0))&lt;&gt;0),
INDEX('PLHIV Forecast'!$C$8:$W$127,MATCH($B59,'PLHIV Forecast'!$B$8:$B$127,0),MATCH(P$7,'PLHIV Forecast'!$C$7:$W$7,0)),
O59+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IF(P$7&lt;=Baseline_Year,
INDEX('Number on ART'!$H$10:$AB$249,MATCH($B59&amp;"Adults",'Number on ART'!$F$10:$F$249,0),MATCH(P$7,'Number on ART'!$H$9:$AB$9,0)),
IF(AND(O59+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Forecast'!$B$8:$B$127,0),MATCH(P$7,'PLHIV Forecast'!$C$7:$W$7,0)),
INDEX('PLHIV Forecast'!$C$8:$W$127,MATCH($B59,'PLHIV Forecast'!$B$8:$B$127,0),MATCH(P$7,'PLHIV Forecast'!$C$7:$W$7,0))&lt;&gt;0),
INDEX('PLHIV Forecast'!$C$8:$W$127,MATCH($B59,'PLHIV Forecast'!$B$8:$B$127,0),MATCH(P$7,'PLHIV Forecast'!$C$7:$W$7,0)),
O59+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115251</v>
      </c>
      <c r="Q59" s="84">
        <f>IF(IF(Q$7&lt;=Baseline_Year,
INDEX('Number on ART'!$H$10:$AB$249,MATCH($B59&amp;"Adults",'Number on ART'!$F$10:$F$249,0),MATCH(Q$7,'Number on ART'!$H$9:$AB$9,0)),
IF(AND(P59+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Forecast'!$B$8:$B$127,0),MATCH(Q$7,'PLHIV Forecast'!$C$7:$W$7,0)),
INDEX('PLHIV Forecast'!$C$8:$W$127,MATCH($B59,'PLHIV Forecast'!$B$8:$B$127,0),MATCH(Q$7,'PLHIV Forecast'!$C$7:$W$7,0))&lt;&gt;0),
INDEX('PLHIV Forecast'!$C$8:$W$127,MATCH($B59,'PLHIV Forecast'!$B$8:$B$127,0),MATCH(Q$7,'PLHIV Forecast'!$C$7:$W$7,0)),
P59+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IF(Q$7&lt;=Baseline_Year,
INDEX('Number on ART'!$H$10:$AB$249,MATCH($B59&amp;"Adults",'Number on ART'!$F$10:$F$249,0),MATCH(Q$7,'Number on ART'!$H$9:$AB$9,0)),
IF(AND(P59+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Forecast'!$B$8:$B$127,0),MATCH(Q$7,'PLHIV Forecast'!$C$7:$W$7,0)),
INDEX('PLHIV Forecast'!$C$8:$W$127,MATCH($B59,'PLHIV Forecast'!$B$8:$B$127,0),MATCH(Q$7,'PLHIV Forecast'!$C$7:$W$7,0))&lt;&gt;0),
INDEX('PLHIV Forecast'!$C$8:$W$127,MATCH($B59,'PLHIV Forecast'!$B$8:$B$127,0),MATCH(Q$7,'PLHIV Forecast'!$C$7:$W$7,0)),
P59+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124554</v>
      </c>
      <c r="R59" s="84">
        <f>IF(IF(R$7&lt;=Baseline_Year,
INDEX('Number on ART'!$H$10:$AB$249,MATCH($B59&amp;"Adults",'Number on ART'!$F$10:$F$249,0),MATCH(R$7,'Number on ART'!$H$9:$AB$9,0)),
IF(AND(Q59+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Forecast'!$B$8:$B$127,0),MATCH(R$7,'PLHIV Forecast'!$C$7:$W$7,0)),
INDEX('PLHIV Forecast'!$C$8:$W$127,MATCH($B59,'PLHIV Forecast'!$B$8:$B$127,0),MATCH(R$7,'PLHIV Forecast'!$C$7:$W$7,0))&lt;&gt;0),
INDEX('PLHIV Forecast'!$C$8:$W$127,MATCH($B59,'PLHIV Forecast'!$B$8:$B$127,0),MATCH(R$7,'PLHIV Forecast'!$C$7:$W$7,0)),
Q59+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IF(R$7&lt;=Baseline_Year,
INDEX('Number on ART'!$H$10:$AB$249,MATCH($B59&amp;"Adults",'Number on ART'!$F$10:$F$249,0),MATCH(R$7,'Number on ART'!$H$9:$AB$9,0)),
IF(AND(Q59+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Forecast'!$B$8:$B$127,0),MATCH(R$7,'PLHIV Forecast'!$C$7:$W$7,0)),
INDEX('PLHIV Forecast'!$C$8:$W$127,MATCH($B59,'PLHIV Forecast'!$B$8:$B$127,0),MATCH(R$7,'PLHIV Forecast'!$C$7:$W$7,0))&lt;&gt;0),
INDEX('PLHIV Forecast'!$C$8:$W$127,MATCH($B59,'PLHIV Forecast'!$B$8:$B$127,0),MATCH(R$7,'PLHIV Forecast'!$C$7:$W$7,0)),
Q59+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133857</v>
      </c>
      <c r="S59" s="84">
        <f>IF(IF(S$7&lt;=Baseline_Year,
INDEX('Number on ART'!$H$10:$AB$249,MATCH($B59&amp;"Adults",'Number on ART'!$F$10:$F$249,0),MATCH(S$7,'Number on ART'!$H$9:$AB$9,0)),
IF(AND(R59+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Forecast'!$B$8:$B$127,0),MATCH(S$7,'PLHIV Forecast'!$C$7:$W$7,0)),
INDEX('PLHIV Forecast'!$C$8:$W$127,MATCH($B59,'PLHIV Forecast'!$B$8:$B$127,0),MATCH(S$7,'PLHIV Forecast'!$C$7:$W$7,0))&lt;&gt;0),
INDEX('PLHIV Forecast'!$C$8:$W$127,MATCH($B59,'PLHIV Forecast'!$B$8:$B$127,0),MATCH(S$7,'PLHIV Forecast'!$C$7:$W$7,0)),
R59+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IF(S$7&lt;=Baseline_Year,
INDEX('Number on ART'!$H$10:$AB$249,MATCH($B59&amp;"Adults",'Number on ART'!$F$10:$F$249,0),MATCH(S$7,'Number on ART'!$H$9:$AB$9,0)),
IF(AND(R59+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Forecast'!$B$8:$B$127,0),MATCH(S$7,'PLHIV Forecast'!$C$7:$W$7,0)),
INDEX('PLHIV Forecast'!$C$8:$W$127,MATCH($B59,'PLHIV Forecast'!$B$8:$B$127,0),MATCH(S$7,'PLHIV Forecast'!$C$7:$W$7,0))&lt;&gt;0),
INDEX('PLHIV Forecast'!$C$8:$W$127,MATCH($B59,'PLHIV Forecast'!$B$8:$B$127,0),MATCH(S$7,'PLHIV Forecast'!$C$7:$W$7,0)),
R59+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143160</v>
      </c>
      <c r="T59" s="84">
        <f>IF(IF(T$7&lt;=Baseline_Year,
INDEX('Number on ART'!$H$10:$AB$249,MATCH($B59&amp;"Adults",'Number on ART'!$F$10:$F$249,0),MATCH(T$7,'Number on ART'!$H$9:$AB$9,0)),
IF(AND(S59+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Forecast'!$B$8:$B$127,0),MATCH(T$7,'PLHIV Forecast'!$C$7:$W$7,0)),
INDEX('PLHIV Forecast'!$C$8:$W$127,MATCH($B59,'PLHIV Forecast'!$B$8:$B$127,0),MATCH(T$7,'PLHIV Forecast'!$C$7:$W$7,0))&lt;&gt;0),
INDEX('PLHIV Forecast'!$C$8:$W$127,MATCH($B59,'PLHIV Forecast'!$B$8:$B$127,0),MATCH(T$7,'PLHIV Forecast'!$C$7:$W$7,0)),
S59+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IF(T$7&lt;=Baseline_Year,
INDEX('Number on ART'!$H$10:$AB$249,MATCH($B59&amp;"Adults",'Number on ART'!$F$10:$F$249,0),MATCH(T$7,'Number on ART'!$H$9:$AB$9,0)),
IF(AND(S59+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Forecast'!$B$8:$B$127,0),MATCH(T$7,'PLHIV Forecast'!$C$7:$W$7,0)),
INDEX('PLHIV Forecast'!$C$8:$W$127,MATCH($B59,'PLHIV Forecast'!$B$8:$B$127,0),MATCH(T$7,'PLHIV Forecast'!$C$7:$W$7,0))&lt;&gt;0),
INDEX('PLHIV Forecast'!$C$8:$W$127,MATCH($B59,'PLHIV Forecast'!$B$8:$B$127,0),MATCH(T$7,'PLHIV Forecast'!$C$7:$W$7,0)),
S59+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152463</v>
      </c>
      <c r="U59" s="84">
        <f>IF(IF(U$7&lt;=Baseline_Year,
INDEX('Number on ART'!$H$10:$AB$249,MATCH($B59&amp;"Adults",'Number on ART'!$F$10:$F$249,0),MATCH(U$7,'Number on ART'!$H$9:$AB$9,0)),
IF(AND(T59+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Forecast'!$B$8:$B$127,0),MATCH(U$7,'PLHIV Forecast'!$C$7:$W$7,0)),
INDEX('PLHIV Forecast'!$C$8:$W$127,MATCH($B59,'PLHIV Forecast'!$B$8:$B$127,0),MATCH(U$7,'PLHIV Forecast'!$C$7:$W$7,0))&lt;&gt;0),
INDEX('PLHIV Forecast'!$C$8:$W$127,MATCH($B59,'PLHIV Forecast'!$B$8:$B$127,0),MATCH(U$7,'PLHIV Forecast'!$C$7:$W$7,0)),
T59+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IF(U$7&lt;=Baseline_Year,
INDEX('Number on ART'!$H$10:$AB$249,MATCH($B59&amp;"Adults",'Number on ART'!$F$10:$F$249,0),MATCH(U$7,'Number on ART'!$H$9:$AB$9,0)),
IF(AND(T59+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Forecast'!$B$8:$B$127,0),MATCH(U$7,'PLHIV Forecast'!$C$7:$W$7,0)),
INDEX('PLHIV Forecast'!$C$8:$W$127,MATCH($B59,'PLHIV Forecast'!$B$8:$B$127,0),MATCH(U$7,'PLHIV Forecast'!$C$7:$W$7,0))&lt;&gt;0),
INDEX('PLHIV Forecast'!$C$8:$W$127,MATCH($B59,'PLHIV Forecast'!$B$8:$B$127,0),MATCH(U$7,'PLHIV Forecast'!$C$7:$W$7,0)),
T59+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161766</v>
      </c>
      <c r="V59" s="84">
        <f>IF(IF(V$7&lt;=Baseline_Year,
INDEX('Number on ART'!$H$10:$AB$249,MATCH($B59&amp;"Adults",'Number on ART'!$F$10:$F$249,0),MATCH(V$7,'Number on ART'!$H$9:$AB$9,0)),
IF(AND(U59+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Forecast'!$B$8:$B$127,0),MATCH(V$7,'PLHIV Forecast'!$C$7:$W$7,0)),
INDEX('PLHIV Forecast'!$C$8:$W$127,MATCH($B59,'PLHIV Forecast'!$B$8:$B$127,0),MATCH(V$7,'PLHIV Forecast'!$C$7:$W$7,0))&lt;&gt;0),
INDEX('PLHIV Forecast'!$C$8:$W$127,MATCH($B59,'PLHIV Forecast'!$B$8:$B$127,0),MATCH(V$7,'PLHIV Forecast'!$C$7:$W$7,0)),
U59+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IF(V$7&lt;=Baseline_Year,
INDEX('Number on ART'!$H$10:$AB$249,MATCH($B59&amp;"Adults",'Number on ART'!$F$10:$F$249,0),MATCH(V$7,'Number on ART'!$H$9:$AB$9,0)),
IF(AND(U59+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Forecast'!$B$8:$B$127,0),MATCH(V$7,'PLHIV Forecast'!$C$7:$W$7,0)),
INDEX('PLHIV Forecast'!$C$8:$W$127,MATCH($B59,'PLHIV Forecast'!$B$8:$B$127,0),MATCH(V$7,'PLHIV Forecast'!$C$7:$W$7,0))&lt;&gt;0),
INDEX('PLHIV Forecast'!$C$8:$W$127,MATCH($B59,'PLHIV Forecast'!$B$8:$B$127,0),MATCH(V$7,'PLHIV Forecast'!$C$7:$W$7,0)),
U59+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171069</v>
      </c>
      <c r="W59" s="84">
        <f>IF(IF(W$7&lt;=Baseline_Year,
INDEX('Number on ART'!$H$10:$AB$249,MATCH($B59&amp;"Adults",'Number on ART'!$F$10:$F$249,0),MATCH(W$7,'Number on ART'!$H$9:$AB$9,0)),
IF(AND(V59+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Forecast'!$B$8:$B$127,0),MATCH(W$7,'PLHIV Forecast'!$C$7:$W$7,0)),
INDEX('PLHIV Forecast'!$C$8:$W$127,MATCH($B59,'PLHIV Forecast'!$B$8:$B$127,0),MATCH(W$7,'PLHIV Forecast'!$C$7:$W$7,0))&lt;&gt;0),
INDEX('PLHIV Forecast'!$C$8:$W$127,MATCH($B59,'PLHIV Forecast'!$B$8:$B$127,0),MATCH(W$7,'PLHIV Forecast'!$C$7:$W$7,0)),
V59+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)))&lt;0,
0,
IF(W$7&lt;=Baseline_Year,
INDEX('Number on ART'!$H$10:$AB$249,MATCH($B59&amp;"Adults",'Number on ART'!$F$10:$F$249,0),MATCH(W$7,'Number on ART'!$H$9:$AB$9,0)),
IF(AND(V59+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)&gt;INDEX('PLHIV Forecast'!$C$8:$W$127,MATCH($B59,'PLHIV Forecast'!$B$8:$B$127,0),MATCH(W$7,'PLHIV Forecast'!$C$7:$W$7,0)),
INDEX('PLHIV Forecast'!$C$8:$W$127,MATCH($B59,'PLHIV Forecast'!$B$8:$B$127,0),MATCH(W$7,'PLHIV Forecast'!$C$7:$W$7,0))&lt;&gt;0),
INDEX('PLHIV Forecast'!$C$8:$W$127,MATCH($B59,'PLHIV Forecast'!$B$8:$B$127,0),MATCH(W$7,'PLHIV Forecast'!$C$7:$W$7,0)),
V59+
AVERAGE((INDEX($C$8:$W$127,MATCH($B59,$B$8:$B$127),MATCH(Baseline_Year,$C$7:$W$7,))-INDEX($C$8:$W$127,MATCH($B59,$B$8:$B$127),MATCH(Baseline_Year-1,$C$7:$W$7,))),
(INDEX($C$8:$W$127,MATCH($B59,$B$8:$B$127),MATCH(Baseline_Year-1,$C$7:$W$7,))-INDEX($C$8:$W$127,MATCH($B59,$B$8:$B$127),MATCH(Baseline_Year-2,$C$7:$W$7,))),
(INDEX($C$8:$W$127,MATCH($B59,$B$8:$B$127),MATCH(Baseline_Year-2,$C$7:$W$7,))-INDEX($C$8:$W$127,MATCH($B59,$B$8:$B$127),MATCH(Baseline_Year-3,$C$7:$W$7,)))
))))</f>
        <v>180372</v>
      </c>
      <c r="X59" s="9" t="str">
        <f>IF(SUM(C59:W59)&lt;&gt;0,
IF(P59='PLHIV Forecast'!P59,"# adults on ART capped by total PLHIV starting 2023",
IF(Q59='PLHIV Forecast'!Q59,"# adults on ART capped by total PLHIV starting 2024",
IF(R59='PLHIV Forecast'!R59,"# adults on ART capped by total PLHIV starting 2025",
IF(S59='PLHIV Forecast'!S59,"# adults on ART capped by total PLHIV starting 2026",
IF(T59='PLHIV Forecast'!T59,"# adults on ART capped by total PLHIV starting 2027",
IF(U59='PLHIV Forecast'!U59,"# adults on ART capped by total PLHIV starting 2028",
IF(V59='PLHIV Forecast'!V59,"# adults on ART capped by total PLHIV starting 2029",
IF(W59='PLHIV Forecast'!W59,"# adults on ART capped by total PLHIV starting 2030",
"")))))))),"")</f>
        <v/>
      </c>
    </row>
    <row r="60" spans="2:28" x14ac:dyDescent="0.35">
      <c r="B60" s="18" t="str">
        <f>Countries!B56</f>
        <v>Honduras</v>
      </c>
      <c r="C60" s="47">
        <f>IF(C$7&lt;='Algorithms &amp; Assumptions'!$C$3,INDEX('Number on ART'!$H$10:$AB$249,MATCH($B60&amp;"Adults",'Number on ART'!$F$10:$F$249,0),MATCH(C$7,'Number on ART'!$H$9:$AB$9,0)),"Error")</f>
        <v>6896</v>
      </c>
      <c r="D60" s="47">
        <f>IF(D$7&lt;='Algorithms &amp; Assumptions'!$C$3,INDEX('Number on ART'!$H$10:$AB$249,MATCH($B60&amp;"Adults",'Number on ART'!$F$10:$F$249,0),MATCH(D$7,'Number on ART'!$H$9:$AB$9,0)),"Error")</f>
        <v>7619</v>
      </c>
      <c r="E60" s="47">
        <f>IF(E$7&lt;='Algorithms &amp; Assumptions'!$C$3,INDEX('Number on ART'!$H$10:$AB$249,MATCH($B60&amp;"Adults",'Number on ART'!$F$10:$F$249,0),MATCH(E$7,'Number on ART'!$H$9:$AB$9,0)),"Error")</f>
        <v>8187</v>
      </c>
      <c r="F60" s="47">
        <f>IF(F$7&lt;='Algorithms &amp; Assumptions'!$C$3,INDEX('Number on ART'!$H$10:$AB$249,MATCH($B60&amp;"Adults",'Number on ART'!$F$10:$F$249,0),MATCH(F$7,'Number on ART'!$H$9:$AB$9,0)),"Error")</f>
        <v>8844</v>
      </c>
      <c r="G60" s="84">
        <f>IF(IF(G$7&lt;=Baseline_Year,
INDEX('Number on ART'!$H$10:$AB$249,MATCH($B60&amp;"Adults",'Number on ART'!$F$10:$F$249,0),MATCH(G$7,'Number on ART'!$H$9:$AB$9,0)),
IF(AND(F60+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Forecast'!$B$8:$B$127,0),MATCH(G$7,'PLHIV Forecast'!$C$7:$W$7,0)),
INDEX('PLHIV Forecast'!$C$8:$W$127,MATCH($B60,'PLHIV Forecast'!$B$8:$B$127,0),MATCH(G$7,'PLHIV Forecast'!$C$7:$W$7,0))&lt;&gt;0),
INDEX('PLHIV Forecast'!$C$8:$W$127,MATCH($B60,'PLHIV Forecast'!$B$8:$B$127,0),MATCH(G$7,'PLHIV Forecast'!$C$7:$W$7,0)),
F60+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IF(G$7&lt;=Baseline_Year,
INDEX('Number on ART'!$H$10:$AB$249,MATCH($B60&amp;"Adults",'Number on ART'!$F$10:$F$249,0),MATCH(G$7,'Number on ART'!$H$9:$AB$9,0)),
IF(AND(F60+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Forecast'!$B$8:$B$127,0),MATCH(G$7,'PLHIV Forecast'!$C$7:$W$7,0)),
INDEX('PLHIV Forecast'!$C$8:$W$127,MATCH($B60,'PLHIV Forecast'!$B$8:$B$127,0),MATCH(G$7,'PLHIV Forecast'!$C$7:$W$7,0))&lt;&gt;0),
INDEX('PLHIV Forecast'!$C$8:$W$127,MATCH($B60,'PLHIV Forecast'!$B$8:$B$127,0),MATCH(G$7,'PLHIV Forecast'!$C$7:$W$7,0)),
F60+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9226</v>
      </c>
      <c r="H60" s="84">
        <f>IF(IF(H$7&lt;=Baseline_Year,
INDEX('Number on ART'!$H$10:$AB$249,MATCH($B60&amp;"Adults",'Number on ART'!$F$10:$F$249,0),MATCH(H$7,'Number on ART'!$H$9:$AB$9,0)),
IF(AND(G60+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Forecast'!$B$8:$B$127,0),MATCH(H$7,'PLHIV Forecast'!$C$7:$W$7,0)),
INDEX('PLHIV Forecast'!$C$8:$W$127,MATCH($B60,'PLHIV Forecast'!$B$8:$B$127,0),MATCH(H$7,'PLHIV Forecast'!$C$7:$W$7,0))&lt;&gt;0),
INDEX('PLHIV Forecast'!$C$8:$W$127,MATCH($B60,'PLHIV Forecast'!$B$8:$B$127,0),MATCH(H$7,'PLHIV Forecast'!$C$7:$W$7,0)),
G60+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IF(H$7&lt;=Baseline_Year,
INDEX('Number on ART'!$H$10:$AB$249,MATCH($B60&amp;"Adults",'Number on ART'!$F$10:$F$249,0),MATCH(H$7,'Number on ART'!$H$9:$AB$9,0)),
IF(AND(G60+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Forecast'!$B$8:$B$127,0),MATCH(H$7,'PLHIV Forecast'!$C$7:$W$7,0)),
INDEX('PLHIV Forecast'!$C$8:$W$127,MATCH($B60,'PLHIV Forecast'!$B$8:$B$127,0),MATCH(H$7,'PLHIV Forecast'!$C$7:$W$7,0))&lt;&gt;0),
INDEX('PLHIV Forecast'!$C$8:$W$127,MATCH($B60,'PLHIV Forecast'!$B$8:$B$127,0),MATCH(H$7,'PLHIV Forecast'!$C$7:$W$7,0)),
G60+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9884</v>
      </c>
      <c r="I60" s="84">
        <f>IF(IF(I$7&lt;=Baseline_Year,
INDEX('Number on ART'!$H$10:$AB$249,MATCH($B60&amp;"Adults",'Number on ART'!$F$10:$F$249,0),MATCH(I$7,'Number on ART'!$H$9:$AB$9,0)),
IF(AND(H60+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Forecast'!$B$8:$B$127,0),MATCH(I$7,'PLHIV Forecast'!$C$7:$W$7,0)),
INDEX('PLHIV Forecast'!$C$8:$W$127,MATCH($B60,'PLHIV Forecast'!$B$8:$B$127,0),MATCH(I$7,'PLHIV Forecast'!$C$7:$W$7,0))&lt;&gt;0),
INDEX('PLHIV Forecast'!$C$8:$W$127,MATCH($B60,'PLHIV Forecast'!$B$8:$B$127,0),MATCH(I$7,'PLHIV Forecast'!$C$7:$W$7,0)),
H60+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IF(I$7&lt;=Baseline_Year,
INDEX('Number on ART'!$H$10:$AB$249,MATCH($B60&amp;"Adults",'Number on ART'!$F$10:$F$249,0),MATCH(I$7,'Number on ART'!$H$9:$AB$9,0)),
IF(AND(H60+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Forecast'!$B$8:$B$127,0),MATCH(I$7,'PLHIV Forecast'!$C$7:$W$7,0)),
INDEX('PLHIV Forecast'!$C$8:$W$127,MATCH($B60,'PLHIV Forecast'!$B$8:$B$127,0),MATCH(I$7,'PLHIV Forecast'!$C$7:$W$7,0))&lt;&gt;0),
INDEX('PLHIV Forecast'!$C$8:$W$127,MATCH($B60,'PLHIV Forecast'!$B$8:$B$127,0),MATCH(I$7,'PLHIV Forecast'!$C$7:$W$7,0)),
H60+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10309</v>
      </c>
      <c r="J60" s="84">
        <f>IF(IF(J$7&lt;=Baseline_Year,
INDEX('Number on ART'!$H$10:$AB$249,MATCH($B60&amp;"Adults",'Number on ART'!$F$10:$F$249,0),MATCH(J$7,'Number on ART'!$H$9:$AB$9,0)),
IF(AND(I60+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Forecast'!$B$8:$B$127,0),MATCH(J$7,'PLHIV Forecast'!$C$7:$W$7,0)),
INDEX('PLHIV Forecast'!$C$8:$W$127,MATCH($B60,'PLHIV Forecast'!$B$8:$B$127,0),MATCH(J$7,'PLHIV Forecast'!$C$7:$W$7,0))&lt;&gt;0),
INDEX('PLHIV Forecast'!$C$8:$W$127,MATCH($B60,'PLHIV Forecast'!$B$8:$B$127,0),MATCH(J$7,'PLHIV Forecast'!$C$7:$W$7,0)),
I60+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IF(J$7&lt;=Baseline_Year,
INDEX('Number on ART'!$H$10:$AB$249,MATCH($B60&amp;"Adults",'Number on ART'!$F$10:$F$249,0),MATCH(J$7,'Number on ART'!$H$9:$AB$9,0)),
IF(AND(I60+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Forecast'!$B$8:$B$127,0),MATCH(J$7,'PLHIV Forecast'!$C$7:$W$7,0)),
INDEX('PLHIV Forecast'!$C$8:$W$127,MATCH($B60,'PLHIV Forecast'!$B$8:$B$127,0),MATCH(J$7,'PLHIV Forecast'!$C$7:$W$7,0))&lt;&gt;0),
INDEX('PLHIV Forecast'!$C$8:$W$127,MATCH($B60,'PLHIV Forecast'!$B$8:$B$127,0),MATCH(J$7,'PLHIV Forecast'!$C$7:$W$7,0)),
I60+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10973</v>
      </c>
      <c r="K60" s="84">
        <f>IF(IF(K$7&lt;=Baseline_Year,
INDEX('Number on ART'!$H$10:$AB$249,MATCH($B60&amp;"Adults",'Number on ART'!$F$10:$F$249,0),MATCH(K$7,'Number on ART'!$H$9:$AB$9,0)),
IF(AND(J60+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Forecast'!$B$8:$B$127,0),MATCH(K$7,'PLHIV Forecast'!$C$7:$W$7,0)),
INDEX('PLHIV Forecast'!$C$8:$W$127,MATCH($B60,'PLHIV Forecast'!$B$8:$B$127,0),MATCH(K$7,'PLHIV Forecast'!$C$7:$W$7,0))&lt;&gt;0),
INDEX('PLHIV Forecast'!$C$8:$W$127,MATCH($B60,'PLHIV Forecast'!$B$8:$B$127,0),MATCH(K$7,'PLHIV Forecast'!$C$7:$W$7,0)),
J60+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IF(K$7&lt;=Baseline_Year,
INDEX('Number on ART'!$H$10:$AB$249,MATCH($B60&amp;"Adults",'Number on ART'!$F$10:$F$249,0),MATCH(K$7,'Number on ART'!$H$9:$AB$9,0)),
IF(AND(J60+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Forecast'!$B$8:$B$127,0),MATCH(K$7,'PLHIV Forecast'!$C$7:$W$7,0)),
INDEX('PLHIV Forecast'!$C$8:$W$127,MATCH($B60,'PLHIV Forecast'!$B$8:$B$127,0),MATCH(K$7,'PLHIV Forecast'!$C$7:$W$7,0))&lt;&gt;0),
INDEX('PLHIV Forecast'!$C$8:$W$127,MATCH($B60,'PLHIV Forecast'!$B$8:$B$127,0),MATCH(K$7,'PLHIV Forecast'!$C$7:$W$7,0)),
J60+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11307</v>
      </c>
      <c r="L60" s="84">
        <f>IF(IF(L$7&lt;=Baseline_Year,
INDEX('Number on ART'!$H$10:$AB$249,MATCH($B60&amp;"Adults",'Number on ART'!$F$10:$F$249,0),MATCH(L$7,'Number on ART'!$H$9:$AB$9,0)),
IF(AND(K60+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Forecast'!$B$8:$B$127,0),MATCH(L$7,'PLHIV Forecast'!$C$7:$W$7,0)),
INDEX('PLHIV Forecast'!$C$8:$W$127,MATCH($B60,'PLHIV Forecast'!$B$8:$B$127,0),MATCH(L$7,'PLHIV Forecast'!$C$7:$W$7,0))&lt;&gt;0),
INDEX('PLHIV Forecast'!$C$8:$W$127,MATCH($B60,'PLHIV Forecast'!$B$8:$B$127,0),MATCH(L$7,'PLHIV Forecast'!$C$7:$W$7,0)),
K60+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IF(L$7&lt;=Baseline_Year,
INDEX('Number on ART'!$H$10:$AB$249,MATCH($B60&amp;"Adults",'Number on ART'!$F$10:$F$249,0),MATCH(L$7,'Number on ART'!$H$9:$AB$9,0)),
IF(AND(K60+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Forecast'!$B$8:$B$127,0),MATCH(L$7,'PLHIV Forecast'!$C$7:$W$7,0)),
INDEX('PLHIV Forecast'!$C$8:$W$127,MATCH($B60,'PLHIV Forecast'!$B$8:$B$127,0),MATCH(L$7,'PLHIV Forecast'!$C$7:$W$7,0))&lt;&gt;0),
INDEX('PLHIV Forecast'!$C$8:$W$127,MATCH($B60,'PLHIV Forecast'!$B$8:$B$127,0),MATCH(L$7,'PLHIV Forecast'!$C$7:$W$7,0)),
K60+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11515</v>
      </c>
      <c r="M60" s="84">
        <f>IF(IF(M$7&lt;=Baseline_Year,
INDEX('Number on ART'!$H$10:$AB$249,MATCH($B60&amp;"Adults",'Number on ART'!$F$10:$F$249,0),MATCH(M$7,'Number on ART'!$H$9:$AB$9,0)),
IF(AND(L60+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Forecast'!$B$8:$B$127,0),MATCH(M$7,'PLHIV Forecast'!$C$7:$W$7,0)),
INDEX('PLHIV Forecast'!$C$8:$W$127,MATCH($B60,'PLHIV Forecast'!$B$8:$B$127,0),MATCH(M$7,'PLHIV Forecast'!$C$7:$W$7,0))&lt;&gt;0),
INDEX('PLHIV Forecast'!$C$8:$W$127,MATCH($B60,'PLHIV Forecast'!$B$8:$B$127,0),MATCH(M$7,'PLHIV Forecast'!$C$7:$W$7,0)),
L60+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IF(M$7&lt;=Baseline_Year,
INDEX('Number on ART'!$H$10:$AB$249,MATCH($B60&amp;"Adults",'Number on ART'!$F$10:$F$249,0),MATCH(M$7,'Number on ART'!$H$9:$AB$9,0)),
IF(AND(L60+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Forecast'!$B$8:$B$127,0),MATCH(M$7,'PLHIV Forecast'!$C$7:$W$7,0)),
INDEX('PLHIV Forecast'!$C$8:$W$127,MATCH($B60,'PLHIV Forecast'!$B$8:$B$127,0),MATCH(M$7,'PLHIV Forecast'!$C$7:$W$7,0))&lt;&gt;0),
INDEX('PLHIV Forecast'!$C$8:$W$127,MATCH($B60,'PLHIV Forecast'!$B$8:$B$127,0),MATCH(M$7,'PLHIV Forecast'!$C$7:$W$7,0)),
L60+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11647</v>
      </c>
      <c r="N60" s="84">
        <f>IF(IF(N$7&lt;=Baseline_Year,
INDEX('Number on ART'!$H$10:$AB$249,MATCH($B60&amp;"Adults",'Number on ART'!$F$10:$F$249,0),MATCH(N$7,'Number on ART'!$H$9:$AB$9,0)),
IF(AND(M60+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Forecast'!$B$8:$B$127,0),MATCH(N$7,'PLHIV Forecast'!$C$7:$W$7,0)),
INDEX('PLHIV Forecast'!$C$8:$W$127,MATCH($B60,'PLHIV Forecast'!$B$8:$B$127,0),MATCH(N$7,'PLHIV Forecast'!$C$7:$W$7,0))&lt;&gt;0),
INDEX('PLHIV Forecast'!$C$8:$W$127,MATCH($B60,'PLHIV Forecast'!$B$8:$B$127,0),MATCH(N$7,'PLHIV Forecast'!$C$7:$W$7,0)),
M60+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IF(N$7&lt;=Baseline_Year,
INDEX('Number on ART'!$H$10:$AB$249,MATCH($B60&amp;"Adults",'Number on ART'!$F$10:$F$249,0),MATCH(N$7,'Number on ART'!$H$9:$AB$9,0)),
IF(AND(M60+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Forecast'!$B$8:$B$127,0),MATCH(N$7,'PLHIV Forecast'!$C$7:$W$7,0)),
INDEX('PLHIV Forecast'!$C$8:$W$127,MATCH($B60,'PLHIV Forecast'!$B$8:$B$127,0),MATCH(N$7,'PLHIV Forecast'!$C$7:$W$7,0))&lt;&gt;0),
INDEX('PLHIV Forecast'!$C$8:$W$127,MATCH($B60,'PLHIV Forecast'!$B$8:$B$127,0),MATCH(N$7,'PLHIV Forecast'!$C$7:$W$7,0)),
M60+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12122</v>
      </c>
      <c r="O60" s="84">
        <f>IF(IF(O$7&lt;=Baseline_Year,
INDEX('Number on ART'!$H$10:$AB$249,MATCH($B60&amp;"Adults",'Number on ART'!$F$10:$F$249,0),MATCH(O$7,'Number on ART'!$H$9:$AB$9,0)),
IF(AND(N60+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Forecast'!$B$8:$B$127,0),MATCH(O$7,'PLHIV Forecast'!$C$7:$W$7,0)),
INDEX('PLHIV Forecast'!$C$8:$W$127,MATCH($B60,'PLHIV Forecast'!$B$8:$B$127,0),MATCH(O$7,'PLHIV Forecast'!$C$7:$W$7,0))&lt;&gt;0),
INDEX('PLHIV Forecast'!$C$8:$W$127,MATCH($B60,'PLHIV Forecast'!$B$8:$B$127,0),MATCH(O$7,'PLHIV Forecast'!$C$7:$W$7,0)),
N60+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IF(O$7&lt;=Baseline_Year,
INDEX('Number on ART'!$H$10:$AB$249,MATCH($B60&amp;"Adults",'Number on ART'!$F$10:$F$249,0),MATCH(O$7,'Number on ART'!$H$9:$AB$9,0)),
IF(AND(N60+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Forecast'!$B$8:$B$127,0),MATCH(O$7,'PLHIV Forecast'!$C$7:$W$7,0)),
INDEX('PLHIV Forecast'!$C$8:$W$127,MATCH($B60,'PLHIV Forecast'!$B$8:$B$127,0),MATCH(O$7,'PLHIV Forecast'!$C$7:$W$7,0))&lt;&gt;0),
INDEX('PLHIV Forecast'!$C$8:$W$127,MATCH($B60,'PLHIV Forecast'!$B$8:$B$127,0),MATCH(O$7,'PLHIV Forecast'!$C$7:$W$7,0)),
N60+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12794</v>
      </c>
      <c r="P60" s="84">
        <f>IF(IF(P$7&lt;=Baseline_Year,
INDEX('Number on ART'!$H$10:$AB$249,MATCH($B60&amp;"Adults",'Number on ART'!$F$10:$F$249,0),MATCH(P$7,'Number on ART'!$H$9:$AB$9,0)),
IF(AND(O60+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Forecast'!$B$8:$B$127,0),MATCH(P$7,'PLHIV Forecast'!$C$7:$W$7,0)),
INDEX('PLHIV Forecast'!$C$8:$W$127,MATCH($B60,'PLHIV Forecast'!$B$8:$B$127,0),MATCH(P$7,'PLHIV Forecast'!$C$7:$W$7,0))&lt;&gt;0),
INDEX('PLHIV Forecast'!$C$8:$W$127,MATCH($B60,'PLHIV Forecast'!$B$8:$B$127,0),MATCH(P$7,'PLHIV Forecast'!$C$7:$W$7,0)),
O60+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IF(P$7&lt;=Baseline_Year,
INDEX('Number on ART'!$H$10:$AB$249,MATCH($B60&amp;"Adults",'Number on ART'!$F$10:$F$249,0),MATCH(P$7,'Number on ART'!$H$9:$AB$9,0)),
IF(AND(O60+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Forecast'!$B$8:$B$127,0),MATCH(P$7,'PLHIV Forecast'!$C$7:$W$7,0)),
INDEX('PLHIV Forecast'!$C$8:$W$127,MATCH($B60,'PLHIV Forecast'!$B$8:$B$127,0),MATCH(P$7,'PLHIV Forecast'!$C$7:$W$7,0))&lt;&gt;0),
INDEX('PLHIV Forecast'!$C$8:$W$127,MATCH($B60,'PLHIV Forecast'!$B$8:$B$127,0),MATCH(P$7,'PLHIV Forecast'!$C$7:$W$7,0)),
O60+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13220.333333333334</v>
      </c>
      <c r="Q60" s="84">
        <f>IF(IF(Q$7&lt;=Baseline_Year,
INDEX('Number on ART'!$H$10:$AB$249,MATCH($B60&amp;"Adults",'Number on ART'!$F$10:$F$249,0),MATCH(Q$7,'Number on ART'!$H$9:$AB$9,0)),
IF(AND(P60+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Forecast'!$B$8:$B$127,0),MATCH(Q$7,'PLHIV Forecast'!$C$7:$W$7,0)),
INDEX('PLHIV Forecast'!$C$8:$W$127,MATCH($B60,'PLHIV Forecast'!$B$8:$B$127,0),MATCH(Q$7,'PLHIV Forecast'!$C$7:$W$7,0))&lt;&gt;0),
INDEX('PLHIV Forecast'!$C$8:$W$127,MATCH($B60,'PLHIV Forecast'!$B$8:$B$127,0),MATCH(Q$7,'PLHIV Forecast'!$C$7:$W$7,0)),
P60+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IF(Q$7&lt;=Baseline_Year,
INDEX('Number on ART'!$H$10:$AB$249,MATCH($B60&amp;"Adults",'Number on ART'!$F$10:$F$249,0),MATCH(Q$7,'Number on ART'!$H$9:$AB$9,0)),
IF(AND(P60+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Forecast'!$B$8:$B$127,0),MATCH(Q$7,'PLHIV Forecast'!$C$7:$W$7,0)),
INDEX('PLHIV Forecast'!$C$8:$W$127,MATCH($B60,'PLHIV Forecast'!$B$8:$B$127,0),MATCH(Q$7,'PLHIV Forecast'!$C$7:$W$7,0))&lt;&gt;0),
INDEX('PLHIV Forecast'!$C$8:$W$127,MATCH($B60,'PLHIV Forecast'!$B$8:$B$127,0),MATCH(Q$7,'PLHIV Forecast'!$C$7:$W$7,0)),
P60+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13646.666666666668</v>
      </c>
      <c r="R60" s="84">
        <f>IF(IF(R$7&lt;=Baseline_Year,
INDEX('Number on ART'!$H$10:$AB$249,MATCH($B60&amp;"Adults",'Number on ART'!$F$10:$F$249,0),MATCH(R$7,'Number on ART'!$H$9:$AB$9,0)),
IF(AND(Q60+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Forecast'!$B$8:$B$127,0),MATCH(R$7,'PLHIV Forecast'!$C$7:$W$7,0)),
INDEX('PLHIV Forecast'!$C$8:$W$127,MATCH($B60,'PLHIV Forecast'!$B$8:$B$127,0),MATCH(R$7,'PLHIV Forecast'!$C$7:$W$7,0))&lt;&gt;0),
INDEX('PLHIV Forecast'!$C$8:$W$127,MATCH($B60,'PLHIV Forecast'!$B$8:$B$127,0),MATCH(R$7,'PLHIV Forecast'!$C$7:$W$7,0)),
Q60+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IF(R$7&lt;=Baseline_Year,
INDEX('Number on ART'!$H$10:$AB$249,MATCH($B60&amp;"Adults",'Number on ART'!$F$10:$F$249,0),MATCH(R$7,'Number on ART'!$H$9:$AB$9,0)),
IF(AND(Q60+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Forecast'!$B$8:$B$127,0),MATCH(R$7,'PLHIV Forecast'!$C$7:$W$7,0)),
INDEX('PLHIV Forecast'!$C$8:$W$127,MATCH($B60,'PLHIV Forecast'!$B$8:$B$127,0),MATCH(R$7,'PLHIV Forecast'!$C$7:$W$7,0))&lt;&gt;0),
INDEX('PLHIV Forecast'!$C$8:$W$127,MATCH($B60,'PLHIV Forecast'!$B$8:$B$127,0),MATCH(R$7,'PLHIV Forecast'!$C$7:$W$7,0)),
Q60+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14073.000000000002</v>
      </c>
      <c r="S60" s="84">
        <f>IF(IF(S$7&lt;=Baseline_Year,
INDEX('Number on ART'!$H$10:$AB$249,MATCH($B60&amp;"Adults",'Number on ART'!$F$10:$F$249,0),MATCH(S$7,'Number on ART'!$H$9:$AB$9,0)),
IF(AND(R60+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Forecast'!$B$8:$B$127,0),MATCH(S$7,'PLHIV Forecast'!$C$7:$W$7,0)),
INDEX('PLHIV Forecast'!$C$8:$W$127,MATCH($B60,'PLHIV Forecast'!$B$8:$B$127,0),MATCH(S$7,'PLHIV Forecast'!$C$7:$W$7,0))&lt;&gt;0),
INDEX('PLHIV Forecast'!$C$8:$W$127,MATCH($B60,'PLHIV Forecast'!$B$8:$B$127,0),MATCH(S$7,'PLHIV Forecast'!$C$7:$W$7,0)),
R60+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IF(S$7&lt;=Baseline_Year,
INDEX('Number on ART'!$H$10:$AB$249,MATCH($B60&amp;"Adults",'Number on ART'!$F$10:$F$249,0),MATCH(S$7,'Number on ART'!$H$9:$AB$9,0)),
IF(AND(R60+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Forecast'!$B$8:$B$127,0),MATCH(S$7,'PLHIV Forecast'!$C$7:$W$7,0)),
INDEX('PLHIV Forecast'!$C$8:$W$127,MATCH($B60,'PLHIV Forecast'!$B$8:$B$127,0),MATCH(S$7,'PLHIV Forecast'!$C$7:$W$7,0))&lt;&gt;0),
INDEX('PLHIV Forecast'!$C$8:$W$127,MATCH($B60,'PLHIV Forecast'!$B$8:$B$127,0),MATCH(S$7,'PLHIV Forecast'!$C$7:$W$7,0)),
R60+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14499.333333333336</v>
      </c>
      <c r="T60" s="84">
        <f>IF(IF(T$7&lt;=Baseline_Year,
INDEX('Number on ART'!$H$10:$AB$249,MATCH($B60&amp;"Adults",'Number on ART'!$F$10:$F$249,0),MATCH(T$7,'Number on ART'!$H$9:$AB$9,0)),
IF(AND(S60+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Forecast'!$B$8:$B$127,0),MATCH(T$7,'PLHIV Forecast'!$C$7:$W$7,0)),
INDEX('PLHIV Forecast'!$C$8:$W$127,MATCH($B60,'PLHIV Forecast'!$B$8:$B$127,0),MATCH(T$7,'PLHIV Forecast'!$C$7:$W$7,0))&lt;&gt;0),
INDEX('PLHIV Forecast'!$C$8:$W$127,MATCH($B60,'PLHIV Forecast'!$B$8:$B$127,0),MATCH(T$7,'PLHIV Forecast'!$C$7:$W$7,0)),
S60+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IF(T$7&lt;=Baseline_Year,
INDEX('Number on ART'!$H$10:$AB$249,MATCH($B60&amp;"Adults",'Number on ART'!$F$10:$F$249,0),MATCH(T$7,'Number on ART'!$H$9:$AB$9,0)),
IF(AND(S60+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Forecast'!$B$8:$B$127,0),MATCH(T$7,'PLHIV Forecast'!$C$7:$W$7,0)),
INDEX('PLHIV Forecast'!$C$8:$W$127,MATCH($B60,'PLHIV Forecast'!$B$8:$B$127,0),MATCH(T$7,'PLHIV Forecast'!$C$7:$W$7,0))&lt;&gt;0),
INDEX('PLHIV Forecast'!$C$8:$W$127,MATCH($B60,'PLHIV Forecast'!$B$8:$B$127,0),MATCH(T$7,'PLHIV Forecast'!$C$7:$W$7,0)),
S60+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14925.66666666667</v>
      </c>
      <c r="U60" s="84">
        <f>IF(IF(U$7&lt;=Baseline_Year,
INDEX('Number on ART'!$H$10:$AB$249,MATCH($B60&amp;"Adults",'Number on ART'!$F$10:$F$249,0),MATCH(U$7,'Number on ART'!$H$9:$AB$9,0)),
IF(AND(T60+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Forecast'!$B$8:$B$127,0),MATCH(U$7,'PLHIV Forecast'!$C$7:$W$7,0)),
INDEX('PLHIV Forecast'!$C$8:$W$127,MATCH($B60,'PLHIV Forecast'!$B$8:$B$127,0),MATCH(U$7,'PLHIV Forecast'!$C$7:$W$7,0))&lt;&gt;0),
INDEX('PLHIV Forecast'!$C$8:$W$127,MATCH($B60,'PLHIV Forecast'!$B$8:$B$127,0),MATCH(U$7,'PLHIV Forecast'!$C$7:$W$7,0)),
T60+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IF(U$7&lt;=Baseline_Year,
INDEX('Number on ART'!$H$10:$AB$249,MATCH($B60&amp;"Adults",'Number on ART'!$F$10:$F$249,0),MATCH(U$7,'Number on ART'!$H$9:$AB$9,0)),
IF(AND(T60+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Forecast'!$B$8:$B$127,0),MATCH(U$7,'PLHIV Forecast'!$C$7:$W$7,0)),
INDEX('PLHIV Forecast'!$C$8:$W$127,MATCH($B60,'PLHIV Forecast'!$B$8:$B$127,0),MATCH(U$7,'PLHIV Forecast'!$C$7:$W$7,0))&lt;&gt;0),
INDEX('PLHIV Forecast'!$C$8:$W$127,MATCH($B60,'PLHIV Forecast'!$B$8:$B$127,0),MATCH(U$7,'PLHIV Forecast'!$C$7:$W$7,0)),
T60+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15352.000000000004</v>
      </c>
      <c r="V60" s="84">
        <f>IF(IF(V$7&lt;=Baseline_Year,
INDEX('Number on ART'!$H$10:$AB$249,MATCH($B60&amp;"Adults",'Number on ART'!$F$10:$F$249,0),MATCH(V$7,'Number on ART'!$H$9:$AB$9,0)),
IF(AND(U60+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Forecast'!$B$8:$B$127,0),MATCH(V$7,'PLHIV Forecast'!$C$7:$W$7,0)),
INDEX('PLHIV Forecast'!$C$8:$W$127,MATCH($B60,'PLHIV Forecast'!$B$8:$B$127,0),MATCH(V$7,'PLHIV Forecast'!$C$7:$W$7,0))&lt;&gt;0),
INDEX('PLHIV Forecast'!$C$8:$W$127,MATCH($B60,'PLHIV Forecast'!$B$8:$B$127,0),MATCH(V$7,'PLHIV Forecast'!$C$7:$W$7,0)),
U60+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IF(V$7&lt;=Baseline_Year,
INDEX('Number on ART'!$H$10:$AB$249,MATCH($B60&amp;"Adults",'Number on ART'!$F$10:$F$249,0),MATCH(V$7,'Number on ART'!$H$9:$AB$9,0)),
IF(AND(U60+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Forecast'!$B$8:$B$127,0),MATCH(V$7,'PLHIV Forecast'!$C$7:$W$7,0)),
INDEX('PLHIV Forecast'!$C$8:$W$127,MATCH($B60,'PLHIV Forecast'!$B$8:$B$127,0),MATCH(V$7,'PLHIV Forecast'!$C$7:$W$7,0))&lt;&gt;0),
INDEX('PLHIV Forecast'!$C$8:$W$127,MATCH($B60,'PLHIV Forecast'!$B$8:$B$127,0),MATCH(V$7,'PLHIV Forecast'!$C$7:$W$7,0)),
U60+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15778.333333333338</v>
      </c>
      <c r="W60" s="84">
        <f>IF(IF(W$7&lt;=Baseline_Year,
INDEX('Number on ART'!$H$10:$AB$249,MATCH($B60&amp;"Adults",'Number on ART'!$F$10:$F$249,0),MATCH(W$7,'Number on ART'!$H$9:$AB$9,0)),
IF(AND(V60+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Forecast'!$B$8:$B$127,0),MATCH(W$7,'PLHIV Forecast'!$C$7:$W$7,0)),
INDEX('PLHIV Forecast'!$C$8:$W$127,MATCH($B60,'PLHIV Forecast'!$B$8:$B$127,0),MATCH(W$7,'PLHIV Forecast'!$C$7:$W$7,0))&lt;&gt;0),
INDEX('PLHIV Forecast'!$C$8:$W$127,MATCH($B60,'PLHIV Forecast'!$B$8:$B$127,0),MATCH(W$7,'PLHIV Forecast'!$C$7:$W$7,0)),
V60+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)))&lt;0,
0,
IF(W$7&lt;=Baseline_Year,
INDEX('Number on ART'!$H$10:$AB$249,MATCH($B60&amp;"Adults",'Number on ART'!$F$10:$F$249,0),MATCH(W$7,'Number on ART'!$H$9:$AB$9,0)),
IF(AND(V60+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)&gt;INDEX('PLHIV Forecast'!$C$8:$W$127,MATCH($B60,'PLHIV Forecast'!$B$8:$B$127,0),MATCH(W$7,'PLHIV Forecast'!$C$7:$W$7,0)),
INDEX('PLHIV Forecast'!$C$8:$W$127,MATCH($B60,'PLHIV Forecast'!$B$8:$B$127,0),MATCH(W$7,'PLHIV Forecast'!$C$7:$W$7,0))&lt;&gt;0),
INDEX('PLHIV Forecast'!$C$8:$W$127,MATCH($B60,'PLHIV Forecast'!$B$8:$B$127,0),MATCH(W$7,'PLHIV Forecast'!$C$7:$W$7,0)),
V60+
AVERAGE((INDEX($C$8:$W$127,MATCH($B60,$B$8:$B$127),MATCH(Baseline_Year,$C$7:$W$7,))-INDEX($C$8:$W$127,MATCH($B60,$B$8:$B$127),MATCH(Baseline_Year-1,$C$7:$W$7,))),
(INDEX($C$8:$W$127,MATCH($B60,$B$8:$B$127),MATCH(Baseline_Year-1,$C$7:$W$7,))-INDEX($C$8:$W$127,MATCH($B60,$B$8:$B$127),MATCH(Baseline_Year-2,$C$7:$W$7,))),
(INDEX($C$8:$W$127,MATCH($B60,$B$8:$B$127),MATCH(Baseline_Year-2,$C$7:$W$7,))-INDEX($C$8:$W$127,MATCH($B60,$B$8:$B$127),MATCH(Baseline_Year-3,$C$7:$W$7,)))
))))</f>
        <v>16204.666666666672</v>
      </c>
      <c r="X60" s="9" t="str">
        <f>IF(SUM(C60:W60)&lt;&gt;0,
IF(P60='PLHIV Forecast'!P60,"# adults on ART capped by total PLHIV starting 2023",
IF(Q60='PLHIV Forecast'!Q60,"# adults on ART capped by total PLHIV starting 2024",
IF(R60='PLHIV Forecast'!R60,"# adults on ART capped by total PLHIV starting 2025",
IF(S60='PLHIV Forecast'!S60,"# adults on ART capped by total PLHIV starting 2026",
IF(T60='PLHIV Forecast'!T60,"# adults on ART capped by total PLHIV starting 2027",
IF(U60='PLHIV Forecast'!U60,"# adults on ART capped by total PLHIV starting 2028",
IF(V60='PLHIV Forecast'!V60,"# adults on ART capped by total PLHIV starting 2029",
IF(W60='PLHIV Forecast'!W60,"# adults on ART capped by total PLHIV starting 2030",
"")))))))),"")</f>
        <v/>
      </c>
    </row>
    <row r="61" spans="2:28" x14ac:dyDescent="0.35">
      <c r="B61" s="18" t="str">
        <f>Countries!B57</f>
        <v>India</v>
      </c>
      <c r="C61" s="47">
        <f>IF(C$7&lt;='Algorithms &amp; Assumptions'!$C$3,INDEX('Number on ART'!$H$10:$AB$249,MATCH($B61&amp;"Adults",'Number on ART'!$F$10:$F$249,0),MATCH(C$7,'Number on ART'!$H$9:$AB$9,0)),"Error")</f>
        <v>0</v>
      </c>
      <c r="D61" s="47">
        <f>IF(D$7&lt;='Algorithms &amp; Assumptions'!$C$3,INDEX('Number on ART'!$H$10:$AB$249,MATCH($B61&amp;"Adults",'Number on ART'!$F$10:$F$249,0),MATCH(D$7,'Number on ART'!$H$9:$AB$9,0)),"Error")</f>
        <v>0</v>
      </c>
      <c r="E61" s="47">
        <f>IF(E$7&lt;='Algorithms &amp; Assumptions'!$C$3,INDEX('Number on ART'!$H$10:$AB$249,MATCH($B61&amp;"Adults",'Number on ART'!$F$10:$F$249,0),MATCH(E$7,'Number on ART'!$H$9:$AB$9,0)),"Error")</f>
        <v>0</v>
      </c>
      <c r="F61" s="47">
        <f>IF(F$7&lt;='Algorithms &amp; Assumptions'!$C$3,INDEX('Number on ART'!$H$10:$AB$249,MATCH($B61&amp;"Adults",'Number on ART'!$F$10:$F$249,0),MATCH(F$7,'Number on ART'!$H$9:$AB$9,0)),"Error")</f>
        <v>0</v>
      </c>
      <c r="G61" s="84">
        <f>IF(IF(G$7&lt;=Baseline_Year,
INDEX('Number on ART'!$H$10:$AB$249,MATCH($B61&amp;"Adults",'Number on ART'!$F$10:$F$249,0),MATCH(G$7,'Number on ART'!$H$9:$AB$9,0)),
IF(AND(F61+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Forecast'!$B$8:$B$127,0),MATCH(G$7,'PLHIV Forecast'!$C$7:$W$7,0)),
INDEX('PLHIV Forecast'!$C$8:$W$127,MATCH($B61,'PLHIV Forecast'!$B$8:$B$127,0),MATCH(G$7,'PLHIV Forecast'!$C$7:$W$7,0))&lt;&gt;0),
INDEX('PLHIV Forecast'!$C$8:$W$127,MATCH($B61,'PLHIV Forecast'!$B$8:$B$127,0),MATCH(G$7,'PLHIV Forecast'!$C$7:$W$7,0)),
F61+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IF(G$7&lt;=Baseline_Year,
INDEX('Number on ART'!$H$10:$AB$249,MATCH($B61&amp;"Adults",'Number on ART'!$F$10:$F$249,0),MATCH(G$7,'Number on ART'!$H$9:$AB$9,0)),
IF(AND(F61+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Forecast'!$B$8:$B$127,0),MATCH(G$7,'PLHIV Forecast'!$C$7:$W$7,0)),
INDEX('PLHIV Forecast'!$C$8:$W$127,MATCH($B61,'PLHIV Forecast'!$B$8:$B$127,0),MATCH(G$7,'PLHIV Forecast'!$C$7:$W$7,0))&lt;&gt;0),
INDEX('PLHIV Forecast'!$C$8:$W$127,MATCH($B61,'PLHIV Forecast'!$B$8:$B$127,0),MATCH(G$7,'PLHIV Forecast'!$C$7:$W$7,0)),
F61+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H61" s="84">
        <f>IF(IF(H$7&lt;=Baseline_Year,
INDEX('Number on ART'!$H$10:$AB$249,MATCH($B61&amp;"Adults",'Number on ART'!$F$10:$F$249,0),MATCH(H$7,'Number on ART'!$H$9:$AB$9,0)),
IF(AND(G61+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Forecast'!$B$8:$B$127,0),MATCH(H$7,'PLHIV Forecast'!$C$7:$W$7,0)),
INDEX('PLHIV Forecast'!$C$8:$W$127,MATCH($B61,'PLHIV Forecast'!$B$8:$B$127,0),MATCH(H$7,'PLHIV Forecast'!$C$7:$W$7,0))&lt;&gt;0),
INDEX('PLHIV Forecast'!$C$8:$W$127,MATCH($B61,'PLHIV Forecast'!$B$8:$B$127,0),MATCH(H$7,'PLHIV Forecast'!$C$7:$W$7,0)),
G61+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IF(H$7&lt;=Baseline_Year,
INDEX('Number on ART'!$H$10:$AB$249,MATCH($B61&amp;"Adults",'Number on ART'!$F$10:$F$249,0),MATCH(H$7,'Number on ART'!$H$9:$AB$9,0)),
IF(AND(G61+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Forecast'!$B$8:$B$127,0),MATCH(H$7,'PLHIV Forecast'!$C$7:$W$7,0)),
INDEX('PLHIV Forecast'!$C$8:$W$127,MATCH($B61,'PLHIV Forecast'!$B$8:$B$127,0),MATCH(H$7,'PLHIV Forecast'!$C$7:$W$7,0))&lt;&gt;0),
INDEX('PLHIV Forecast'!$C$8:$W$127,MATCH($B61,'PLHIV Forecast'!$B$8:$B$127,0),MATCH(H$7,'PLHIV Forecast'!$C$7:$W$7,0)),
G61+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I61" s="84">
        <f>IF(IF(I$7&lt;=Baseline_Year,
INDEX('Number on ART'!$H$10:$AB$249,MATCH($B61&amp;"Adults",'Number on ART'!$F$10:$F$249,0),MATCH(I$7,'Number on ART'!$H$9:$AB$9,0)),
IF(AND(H61+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Forecast'!$B$8:$B$127,0),MATCH(I$7,'PLHIV Forecast'!$C$7:$W$7,0)),
INDEX('PLHIV Forecast'!$C$8:$W$127,MATCH($B61,'PLHIV Forecast'!$B$8:$B$127,0),MATCH(I$7,'PLHIV Forecast'!$C$7:$W$7,0))&lt;&gt;0),
INDEX('PLHIV Forecast'!$C$8:$W$127,MATCH($B61,'PLHIV Forecast'!$B$8:$B$127,0),MATCH(I$7,'PLHIV Forecast'!$C$7:$W$7,0)),
H61+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IF(I$7&lt;=Baseline_Year,
INDEX('Number on ART'!$H$10:$AB$249,MATCH($B61&amp;"Adults",'Number on ART'!$F$10:$F$249,0),MATCH(I$7,'Number on ART'!$H$9:$AB$9,0)),
IF(AND(H61+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Forecast'!$B$8:$B$127,0),MATCH(I$7,'PLHIV Forecast'!$C$7:$W$7,0)),
INDEX('PLHIV Forecast'!$C$8:$W$127,MATCH($B61,'PLHIV Forecast'!$B$8:$B$127,0),MATCH(I$7,'PLHIV Forecast'!$C$7:$W$7,0))&lt;&gt;0),
INDEX('PLHIV Forecast'!$C$8:$W$127,MATCH($B61,'PLHIV Forecast'!$B$8:$B$127,0),MATCH(I$7,'PLHIV Forecast'!$C$7:$W$7,0)),
H61+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J61" s="84">
        <f>IF(IF(J$7&lt;=Baseline_Year,
INDEX('Number on ART'!$H$10:$AB$249,MATCH($B61&amp;"Adults",'Number on ART'!$F$10:$F$249,0),MATCH(J$7,'Number on ART'!$H$9:$AB$9,0)),
IF(AND(I61+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Forecast'!$B$8:$B$127,0),MATCH(J$7,'PLHIV Forecast'!$C$7:$W$7,0)),
INDEX('PLHIV Forecast'!$C$8:$W$127,MATCH($B61,'PLHIV Forecast'!$B$8:$B$127,0),MATCH(J$7,'PLHIV Forecast'!$C$7:$W$7,0))&lt;&gt;0),
INDEX('PLHIV Forecast'!$C$8:$W$127,MATCH($B61,'PLHIV Forecast'!$B$8:$B$127,0),MATCH(J$7,'PLHIV Forecast'!$C$7:$W$7,0)),
I61+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IF(J$7&lt;=Baseline_Year,
INDEX('Number on ART'!$H$10:$AB$249,MATCH($B61&amp;"Adults",'Number on ART'!$F$10:$F$249,0),MATCH(J$7,'Number on ART'!$H$9:$AB$9,0)),
IF(AND(I61+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Forecast'!$B$8:$B$127,0),MATCH(J$7,'PLHIV Forecast'!$C$7:$W$7,0)),
INDEX('PLHIV Forecast'!$C$8:$W$127,MATCH($B61,'PLHIV Forecast'!$B$8:$B$127,0),MATCH(J$7,'PLHIV Forecast'!$C$7:$W$7,0))&lt;&gt;0),
INDEX('PLHIV Forecast'!$C$8:$W$127,MATCH($B61,'PLHIV Forecast'!$B$8:$B$127,0),MATCH(J$7,'PLHIV Forecast'!$C$7:$W$7,0)),
I61+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K61" s="84">
        <f>IF(IF(K$7&lt;=Baseline_Year,
INDEX('Number on ART'!$H$10:$AB$249,MATCH($B61&amp;"Adults",'Number on ART'!$F$10:$F$249,0),MATCH(K$7,'Number on ART'!$H$9:$AB$9,0)),
IF(AND(J61+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Forecast'!$B$8:$B$127,0),MATCH(K$7,'PLHIV Forecast'!$C$7:$W$7,0)),
INDEX('PLHIV Forecast'!$C$8:$W$127,MATCH($B61,'PLHIV Forecast'!$B$8:$B$127,0),MATCH(K$7,'PLHIV Forecast'!$C$7:$W$7,0))&lt;&gt;0),
INDEX('PLHIV Forecast'!$C$8:$W$127,MATCH($B61,'PLHIV Forecast'!$B$8:$B$127,0),MATCH(K$7,'PLHIV Forecast'!$C$7:$W$7,0)),
J61+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IF(K$7&lt;=Baseline_Year,
INDEX('Number on ART'!$H$10:$AB$249,MATCH($B61&amp;"Adults",'Number on ART'!$F$10:$F$249,0),MATCH(K$7,'Number on ART'!$H$9:$AB$9,0)),
IF(AND(J61+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Forecast'!$B$8:$B$127,0),MATCH(K$7,'PLHIV Forecast'!$C$7:$W$7,0)),
INDEX('PLHIV Forecast'!$C$8:$W$127,MATCH($B61,'PLHIV Forecast'!$B$8:$B$127,0),MATCH(K$7,'PLHIV Forecast'!$C$7:$W$7,0))&lt;&gt;0),
INDEX('PLHIV Forecast'!$C$8:$W$127,MATCH($B61,'PLHIV Forecast'!$B$8:$B$127,0),MATCH(K$7,'PLHIV Forecast'!$C$7:$W$7,0)),
J61+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L61" s="84">
        <f>IF(IF(L$7&lt;=Baseline_Year,
INDEX('Number on ART'!$H$10:$AB$249,MATCH($B61&amp;"Adults",'Number on ART'!$F$10:$F$249,0),MATCH(L$7,'Number on ART'!$H$9:$AB$9,0)),
IF(AND(K61+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Forecast'!$B$8:$B$127,0),MATCH(L$7,'PLHIV Forecast'!$C$7:$W$7,0)),
INDEX('PLHIV Forecast'!$C$8:$W$127,MATCH($B61,'PLHIV Forecast'!$B$8:$B$127,0),MATCH(L$7,'PLHIV Forecast'!$C$7:$W$7,0))&lt;&gt;0),
INDEX('PLHIV Forecast'!$C$8:$W$127,MATCH($B61,'PLHIV Forecast'!$B$8:$B$127,0),MATCH(L$7,'PLHIV Forecast'!$C$7:$W$7,0)),
K61+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IF(L$7&lt;=Baseline_Year,
INDEX('Number on ART'!$H$10:$AB$249,MATCH($B61&amp;"Adults",'Number on ART'!$F$10:$F$249,0),MATCH(L$7,'Number on ART'!$H$9:$AB$9,0)),
IF(AND(K61+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Forecast'!$B$8:$B$127,0),MATCH(L$7,'PLHIV Forecast'!$C$7:$W$7,0)),
INDEX('PLHIV Forecast'!$C$8:$W$127,MATCH($B61,'PLHIV Forecast'!$B$8:$B$127,0),MATCH(L$7,'PLHIV Forecast'!$C$7:$W$7,0))&lt;&gt;0),
INDEX('PLHIV Forecast'!$C$8:$W$127,MATCH($B61,'PLHIV Forecast'!$B$8:$B$127,0),MATCH(L$7,'PLHIV Forecast'!$C$7:$W$7,0)),
K61+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M61" s="84">
        <f>IF(IF(M$7&lt;=Baseline_Year,
INDEX('Number on ART'!$H$10:$AB$249,MATCH($B61&amp;"Adults",'Number on ART'!$F$10:$F$249,0),MATCH(M$7,'Number on ART'!$H$9:$AB$9,0)),
IF(AND(L61+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Forecast'!$B$8:$B$127,0),MATCH(M$7,'PLHIV Forecast'!$C$7:$W$7,0)),
INDEX('PLHIV Forecast'!$C$8:$W$127,MATCH($B61,'PLHIV Forecast'!$B$8:$B$127,0),MATCH(M$7,'PLHIV Forecast'!$C$7:$W$7,0))&lt;&gt;0),
INDEX('PLHIV Forecast'!$C$8:$W$127,MATCH($B61,'PLHIV Forecast'!$B$8:$B$127,0),MATCH(M$7,'PLHIV Forecast'!$C$7:$W$7,0)),
L61+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IF(M$7&lt;=Baseline_Year,
INDEX('Number on ART'!$H$10:$AB$249,MATCH($B61&amp;"Adults",'Number on ART'!$F$10:$F$249,0),MATCH(M$7,'Number on ART'!$H$9:$AB$9,0)),
IF(AND(L61+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Forecast'!$B$8:$B$127,0),MATCH(M$7,'PLHIV Forecast'!$C$7:$W$7,0)),
INDEX('PLHIV Forecast'!$C$8:$W$127,MATCH($B61,'PLHIV Forecast'!$B$8:$B$127,0),MATCH(M$7,'PLHIV Forecast'!$C$7:$W$7,0))&lt;&gt;0),
INDEX('PLHIV Forecast'!$C$8:$W$127,MATCH($B61,'PLHIV Forecast'!$B$8:$B$127,0),MATCH(M$7,'PLHIV Forecast'!$C$7:$W$7,0)),
L61+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N61" s="84">
        <f>IF(IF(N$7&lt;=Baseline_Year,
INDEX('Number on ART'!$H$10:$AB$249,MATCH($B61&amp;"Adults",'Number on ART'!$F$10:$F$249,0),MATCH(N$7,'Number on ART'!$H$9:$AB$9,0)),
IF(AND(M61+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Forecast'!$B$8:$B$127,0),MATCH(N$7,'PLHIV Forecast'!$C$7:$W$7,0)),
INDEX('PLHIV Forecast'!$C$8:$W$127,MATCH($B61,'PLHIV Forecast'!$B$8:$B$127,0),MATCH(N$7,'PLHIV Forecast'!$C$7:$W$7,0))&lt;&gt;0),
INDEX('PLHIV Forecast'!$C$8:$W$127,MATCH($B61,'PLHIV Forecast'!$B$8:$B$127,0),MATCH(N$7,'PLHIV Forecast'!$C$7:$W$7,0)),
M61+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IF(N$7&lt;=Baseline_Year,
INDEX('Number on ART'!$H$10:$AB$249,MATCH($B61&amp;"Adults",'Number on ART'!$F$10:$F$249,0),MATCH(N$7,'Number on ART'!$H$9:$AB$9,0)),
IF(AND(M61+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Forecast'!$B$8:$B$127,0),MATCH(N$7,'PLHIV Forecast'!$C$7:$W$7,0)),
INDEX('PLHIV Forecast'!$C$8:$W$127,MATCH($B61,'PLHIV Forecast'!$B$8:$B$127,0),MATCH(N$7,'PLHIV Forecast'!$C$7:$W$7,0))&lt;&gt;0),
INDEX('PLHIV Forecast'!$C$8:$W$127,MATCH($B61,'PLHIV Forecast'!$B$8:$B$127,0),MATCH(N$7,'PLHIV Forecast'!$C$7:$W$7,0)),
M61+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0</v>
      </c>
      <c r="O61" s="84">
        <f>IF(IF(O$7&lt;=Baseline_Year,
INDEX('Number on ART'!$H$10:$AB$249,MATCH($B61&amp;"Adults",'Number on ART'!$F$10:$F$249,0),MATCH(O$7,'Number on ART'!$H$9:$AB$9,0)),
IF(AND(N61+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Forecast'!$B$8:$B$127,0),MATCH(O$7,'PLHIV Forecast'!$C$7:$W$7,0)),
INDEX('PLHIV Forecast'!$C$8:$W$127,MATCH($B61,'PLHIV Forecast'!$B$8:$B$127,0),MATCH(O$7,'PLHIV Forecast'!$C$7:$W$7,0))&lt;&gt;0),
INDEX('PLHIV Forecast'!$C$8:$W$127,MATCH($B61,'PLHIV Forecast'!$B$8:$B$127,0),MATCH(O$7,'PLHIV Forecast'!$C$7:$W$7,0)),
N61+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IF(O$7&lt;=Baseline_Year,
INDEX('Number on ART'!$H$10:$AB$249,MATCH($B61&amp;"Adults",'Number on ART'!$F$10:$F$249,0),MATCH(O$7,'Number on ART'!$H$9:$AB$9,0)),
IF(AND(N61+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Forecast'!$B$8:$B$127,0),MATCH(O$7,'PLHIV Forecast'!$C$7:$W$7,0)),
INDEX('PLHIV Forecast'!$C$8:$W$127,MATCH($B61,'PLHIV Forecast'!$B$8:$B$127,0),MATCH(O$7,'PLHIV Forecast'!$C$7:$W$7,0))&lt;&gt;0),
INDEX('PLHIV Forecast'!$C$8:$W$127,MATCH($B61,'PLHIV Forecast'!$B$8:$B$127,0),MATCH(O$7,'PLHIV Forecast'!$C$7:$W$7,0)),
N61+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1605381</v>
      </c>
      <c r="P61" s="84">
        <f>IF(IF(P$7&lt;=Baseline_Year,
INDEX('Number on ART'!$H$10:$AB$249,MATCH($B61&amp;"Adults",'Number on ART'!$F$10:$F$249,0),MATCH(P$7,'Number on ART'!$H$9:$AB$9,0)),
IF(AND(O61+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Forecast'!$B$8:$B$127,0),MATCH(P$7,'PLHIV Forecast'!$C$7:$W$7,0)),
INDEX('PLHIV Forecast'!$C$8:$W$127,MATCH($B61,'PLHIV Forecast'!$B$8:$B$127,0),MATCH(P$7,'PLHIV Forecast'!$C$7:$W$7,0))&lt;&gt;0),
INDEX('PLHIV Forecast'!$C$8:$W$127,MATCH($B61,'PLHIV Forecast'!$B$8:$B$127,0),MATCH(P$7,'PLHIV Forecast'!$C$7:$W$7,0)),
O61+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IF(P$7&lt;=Baseline_Year,
INDEX('Number on ART'!$H$10:$AB$249,MATCH($B61&amp;"Adults",'Number on ART'!$F$10:$F$249,0),MATCH(P$7,'Number on ART'!$H$9:$AB$9,0)),
IF(AND(O61+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Forecast'!$B$8:$B$127,0),MATCH(P$7,'PLHIV Forecast'!$C$7:$W$7,0)),
INDEX('PLHIV Forecast'!$C$8:$W$127,MATCH($B61,'PLHIV Forecast'!$B$8:$B$127,0),MATCH(P$7,'PLHIV Forecast'!$C$7:$W$7,0))&lt;&gt;0),
INDEX('PLHIV Forecast'!$C$8:$W$127,MATCH($B61,'PLHIV Forecast'!$B$8:$B$127,0),MATCH(P$7,'PLHIV Forecast'!$C$7:$W$7,0)),
O61+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2140508</v>
      </c>
      <c r="Q61" s="84">
        <f>IF(IF(Q$7&lt;=Baseline_Year,
INDEX('Number on ART'!$H$10:$AB$249,MATCH($B61&amp;"Adults",'Number on ART'!$F$10:$F$249,0),MATCH(Q$7,'Number on ART'!$H$9:$AB$9,0)),
IF(AND(P61+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Forecast'!$B$8:$B$127,0),MATCH(Q$7,'PLHIV Forecast'!$C$7:$W$7,0)),
INDEX('PLHIV Forecast'!$C$8:$W$127,MATCH($B61,'PLHIV Forecast'!$B$8:$B$127,0),MATCH(Q$7,'PLHIV Forecast'!$C$7:$W$7,0))&lt;&gt;0),
INDEX('PLHIV Forecast'!$C$8:$W$127,MATCH($B61,'PLHIV Forecast'!$B$8:$B$127,0),MATCH(Q$7,'PLHIV Forecast'!$C$7:$W$7,0)),
P61+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IF(Q$7&lt;=Baseline_Year,
INDEX('Number on ART'!$H$10:$AB$249,MATCH($B61&amp;"Adults",'Number on ART'!$F$10:$F$249,0),MATCH(Q$7,'Number on ART'!$H$9:$AB$9,0)),
IF(AND(P61+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Forecast'!$B$8:$B$127,0),MATCH(Q$7,'PLHIV Forecast'!$C$7:$W$7,0)),
INDEX('PLHIV Forecast'!$C$8:$W$127,MATCH($B61,'PLHIV Forecast'!$B$8:$B$127,0),MATCH(Q$7,'PLHIV Forecast'!$C$7:$W$7,0))&lt;&gt;0),
INDEX('PLHIV Forecast'!$C$8:$W$127,MATCH($B61,'PLHIV Forecast'!$B$8:$B$127,0),MATCH(Q$7,'PLHIV Forecast'!$C$7:$W$7,0)),
P61+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2675635</v>
      </c>
      <c r="R61" s="84">
        <f>IF(IF(R$7&lt;=Baseline_Year,
INDEX('Number on ART'!$H$10:$AB$249,MATCH($B61&amp;"Adults",'Number on ART'!$F$10:$F$249,0),MATCH(R$7,'Number on ART'!$H$9:$AB$9,0)),
IF(AND(Q61+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Forecast'!$B$8:$B$127,0),MATCH(R$7,'PLHIV Forecast'!$C$7:$W$7,0)),
INDEX('PLHIV Forecast'!$C$8:$W$127,MATCH($B61,'PLHIV Forecast'!$B$8:$B$127,0),MATCH(R$7,'PLHIV Forecast'!$C$7:$W$7,0))&lt;&gt;0),
INDEX('PLHIV Forecast'!$C$8:$W$127,MATCH($B61,'PLHIV Forecast'!$B$8:$B$127,0),MATCH(R$7,'PLHIV Forecast'!$C$7:$W$7,0)),
Q61+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IF(R$7&lt;=Baseline_Year,
INDEX('Number on ART'!$H$10:$AB$249,MATCH($B61&amp;"Adults",'Number on ART'!$F$10:$F$249,0),MATCH(R$7,'Number on ART'!$H$9:$AB$9,0)),
IF(AND(Q61+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Forecast'!$B$8:$B$127,0),MATCH(R$7,'PLHIV Forecast'!$C$7:$W$7,0)),
INDEX('PLHIV Forecast'!$C$8:$W$127,MATCH($B61,'PLHIV Forecast'!$B$8:$B$127,0),MATCH(R$7,'PLHIV Forecast'!$C$7:$W$7,0))&lt;&gt;0),
INDEX('PLHIV Forecast'!$C$8:$W$127,MATCH($B61,'PLHIV Forecast'!$B$8:$B$127,0),MATCH(R$7,'PLHIV Forecast'!$C$7:$W$7,0)),
Q61+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3210762</v>
      </c>
      <c r="S61" s="84">
        <f>IF(IF(S$7&lt;=Baseline_Year,
INDEX('Number on ART'!$H$10:$AB$249,MATCH($B61&amp;"Adults",'Number on ART'!$F$10:$F$249,0),MATCH(S$7,'Number on ART'!$H$9:$AB$9,0)),
IF(AND(R61+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Forecast'!$B$8:$B$127,0),MATCH(S$7,'PLHIV Forecast'!$C$7:$W$7,0)),
INDEX('PLHIV Forecast'!$C$8:$W$127,MATCH($B61,'PLHIV Forecast'!$B$8:$B$127,0),MATCH(S$7,'PLHIV Forecast'!$C$7:$W$7,0))&lt;&gt;0),
INDEX('PLHIV Forecast'!$C$8:$W$127,MATCH($B61,'PLHIV Forecast'!$B$8:$B$127,0),MATCH(S$7,'PLHIV Forecast'!$C$7:$W$7,0)),
R61+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IF(S$7&lt;=Baseline_Year,
INDEX('Number on ART'!$H$10:$AB$249,MATCH($B61&amp;"Adults",'Number on ART'!$F$10:$F$249,0),MATCH(S$7,'Number on ART'!$H$9:$AB$9,0)),
IF(AND(R61+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Forecast'!$B$8:$B$127,0),MATCH(S$7,'PLHIV Forecast'!$C$7:$W$7,0)),
INDEX('PLHIV Forecast'!$C$8:$W$127,MATCH($B61,'PLHIV Forecast'!$B$8:$B$127,0),MATCH(S$7,'PLHIV Forecast'!$C$7:$W$7,0))&lt;&gt;0),
INDEX('PLHIV Forecast'!$C$8:$W$127,MATCH($B61,'PLHIV Forecast'!$B$8:$B$127,0),MATCH(S$7,'PLHIV Forecast'!$C$7:$W$7,0)),
R61+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3745889</v>
      </c>
      <c r="T61" s="84">
        <f>IF(IF(T$7&lt;=Baseline_Year,
INDEX('Number on ART'!$H$10:$AB$249,MATCH($B61&amp;"Adults",'Number on ART'!$F$10:$F$249,0),MATCH(T$7,'Number on ART'!$H$9:$AB$9,0)),
IF(AND(S61+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Forecast'!$B$8:$B$127,0),MATCH(T$7,'PLHIV Forecast'!$C$7:$W$7,0)),
INDEX('PLHIV Forecast'!$C$8:$W$127,MATCH($B61,'PLHIV Forecast'!$B$8:$B$127,0),MATCH(T$7,'PLHIV Forecast'!$C$7:$W$7,0))&lt;&gt;0),
INDEX('PLHIV Forecast'!$C$8:$W$127,MATCH($B61,'PLHIV Forecast'!$B$8:$B$127,0),MATCH(T$7,'PLHIV Forecast'!$C$7:$W$7,0)),
S61+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IF(T$7&lt;=Baseline_Year,
INDEX('Number on ART'!$H$10:$AB$249,MATCH($B61&amp;"Adults",'Number on ART'!$F$10:$F$249,0),MATCH(T$7,'Number on ART'!$H$9:$AB$9,0)),
IF(AND(S61+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Forecast'!$B$8:$B$127,0),MATCH(T$7,'PLHIV Forecast'!$C$7:$W$7,0)),
INDEX('PLHIV Forecast'!$C$8:$W$127,MATCH($B61,'PLHIV Forecast'!$B$8:$B$127,0),MATCH(T$7,'PLHIV Forecast'!$C$7:$W$7,0))&lt;&gt;0),
INDEX('PLHIV Forecast'!$C$8:$W$127,MATCH($B61,'PLHIV Forecast'!$B$8:$B$127,0),MATCH(T$7,'PLHIV Forecast'!$C$7:$W$7,0)),
S61+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4281016</v>
      </c>
      <c r="U61" s="84">
        <f>IF(IF(U$7&lt;=Baseline_Year,
INDEX('Number on ART'!$H$10:$AB$249,MATCH($B61&amp;"Adults",'Number on ART'!$F$10:$F$249,0),MATCH(U$7,'Number on ART'!$H$9:$AB$9,0)),
IF(AND(T61+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Forecast'!$B$8:$B$127,0),MATCH(U$7,'PLHIV Forecast'!$C$7:$W$7,0)),
INDEX('PLHIV Forecast'!$C$8:$W$127,MATCH($B61,'PLHIV Forecast'!$B$8:$B$127,0),MATCH(U$7,'PLHIV Forecast'!$C$7:$W$7,0))&lt;&gt;0),
INDEX('PLHIV Forecast'!$C$8:$W$127,MATCH($B61,'PLHIV Forecast'!$B$8:$B$127,0),MATCH(U$7,'PLHIV Forecast'!$C$7:$W$7,0)),
T61+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IF(U$7&lt;=Baseline_Year,
INDEX('Number on ART'!$H$10:$AB$249,MATCH($B61&amp;"Adults",'Number on ART'!$F$10:$F$249,0),MATCH(U$7,'Number on ART'!$H$9:$AB$9,0)),
IF(AND(T61+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Forecast'!$B$8:$B$127,0),MATCH(U$7,'PLHIV Forecast'!$C$7:$W$7,0)),
INDEX('PLHIV Forecast'!$C$8:$W$127,MATCH($B61,'PLHIV Forecast'!$B$8:$B$127,0),MATCH(U$7,'PLHIV Forecast'!$C$7:$W$7,0))&lt;&gt;0),
INDEX('PLHIV Forecast'!$C$8:$W$127,MATCH($B61,'PLHIV Forecast'!$B$8:$B$127,0),MATCH(U$7,'PLHIV Forecast'!$C$7:$W$7,0)),
T61+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4816143</v>
      </c>
      <c r="V61" s="84">
        <f>IF(IF(V$7&lt;=Baseline_Year,
INDEX('Number on ART'!$H$10:$AB$249,MATCH($B61&amp;"Adults",'Number on ART'!$F$10:$F$249,0),MATCH(V$7,'Number on ART'!$H$9:$AB$9,0)),
IF(AND(U61+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Forecast'!$B$8:$B$127,0),MATCH(V$7,'PLHIV Forecast'!$C$7:$W$7,0)),
INDEX('PLHIV Forecast'!$C$8:$W$127,MATCH($B61,'PLHIV Forecast'!$B$8:$B$127,0),MATCH(V$7,'PLHIV Forecast'!$C$7:$W$7,0))&lt;&gt;0),
INDEX('PLHIV Forecast'!$C$8:$W$127,MATCH($B61,'PLHIV Forecast'!$B$8:$B$127,0),MATCH(V$7,'PLHIV Forecast'!$C$7:$W$7,0)),
U61+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IF(V$7&lt;=Baseline_Year,
INDEX('Number on ART'!$H$10:$AB$249,MATCH($B61&amp;"Adults",'Number on ART'!$F$10:$F$249,0),MATCH(V$7,'Number on ART'!$H$9:$AB$9,0)),
IF(AND(U61+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Forecast'!$B$8:$B$127,0),MATCH(V$7,'PLHIV Forecast'!$C$7:$W$7,0)),
INDEX('PLHIV Forecast'!$C$8:$W$127,MATCH($B61,'PLHIV Forecast'!$B$8:$B$127,0),MATCH(V$7,'PLHIV Forecast'!$C$7:$W$7,0))&lt;&gt;0),
INDEX('PLHIV Forecast'!$C$8:$W$127,MATCH($B61,'PLHIV Forecast'!$B$8:$B$127,0),MATCH(V$7,'PLHIV Forecast'!$C$7:$W$7,0)),
U61+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5351270</v>
      </c>
      <c r="W61" s="84">
        <f>IF(IF(W$7&lt;=Baseline_Year,
INDEX('Number on ART'!$H$10:$AB$249,MATCH($B61&amp;"Adults",'Number on ART'!$F$10:$F$249,0),MATCH(W$7,'Number on ART'!$H$9:$AB$9,0)),
IF(AND(V61+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Forecast'!$B$8:$B$127,0),MATCH(W$7,'PLHIV Forecast'!$C$7:$W$7,0)),
INDEX('PLHIV Forecast'!$C$8:$W$127,MATCH($B61,'PLHIV Forecast'!$B$8:$B$127,0),MATCH(W$7,'PLHIV Forecast'!$C$7:$W$7,0))&lt;&gt;0),
INDEX('PLHIV Forecast'!$C$8:$W$127,MATCH($B61,'PLHIV Forecast'!$B$8:$B$127,0),MATCH(W$7,'PLHIV Forecast'!$C$7:$W$7,0)),
V61+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)))&lt;0,
0,
IF(W$7&lt;=Baseline_Year,
INDEX('Number on ART'!$H$10:$AB$249,MATCH($B61&amp;"Adults",'Number on ART'!$F$10:$F$249,0),MATCH(W$7,'Number on ART'!$H$9:$AB$9,0)),
IF(AND(V61+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)&gt;INDEX('PLHIV Forecast'!$C$8:$W$127,MATCH($B61,'PLHIV Forecast'!$B$8:$B$127,0),MATCH(W$7,'PLHIV Forecast'!$C$7:$W$7,0)),
INDEX('PLHIV Forecast'!$C$8:$W$127,MATCH($B61,'PLHIV Forecast'!$B$8:$B$127,0),MATCH(W$7,'PLHIV Forecast'!$C$7:$W$7,0))&lt;&gt;0),
INDEX('PLHIV Forecast'!$C$8:$W$127,MATCH($B61,'PLHIV Forecast'!$B$8:$B$127,0),MATCH(W$7,'PLHIV Forecast'!$C$7:$W$7,0)),
V61+
AVERAGE((INDEX($C$8:$W$127,MATCH($B61,$B$8:$B$127),MATCH(Baseline_Year,$C$7:$W$7,))-INDEX($C$8:$W$127,MATCH($B61,$B$8:$B$127),MATCH(Baseline_Year-1,$C$7:$W$7,))),
(INDEX($C$8:$W$127,MATCH($B61,$B$8:$B$127),MATCH(Baseline_Year-1,$C$7:$W$7,))-INDEX($C$8:$W$127,MATCH($B61,$B$8:$B$127),MATCH(Baseline_Year-2,$C$7:$W$7,))),
(INDEX($C$8:$W$127,MATCH($B61,$B$8:$B$127),MATCH(Baseline_Year-2,$C$7:$W$7,))-INDEX($C$8:$W$127,MATCH($B61,$B$8:$B$127),MATCH(Baseline_Year-3,$C$7:$W$7,)))
))))</f>
        <v>5886397</v>
      </c>
      <c r="X61" s="9" t="str">
        <f>IF(SUM(C61:W61)&lt;&gt;0,
IF(P61='PLHIV Forecast'!P61,"# adults on ART capped by total PLHIV starting 2023",
IF(Q61='PLHIV Forecast'!Q61,"# adults on ART capped by total PLHIV starting 2024",
IF(R61='PLHIV Forecast'!R61,"# adults on ART capped by total PLHIV starting 2025",
IF(S61='PLHIV Forecast'!S61,"# adults on ART capped by total PLHIV starting 2026",
IF(T61='PLHIV Forecast'!T61,"# adults on ART capped by total PLHIV starting 2027",
IF(U61='PLHIV Forecast'!U61,"# adults on ART capped by total PLHIV starting 2028",
IF(V61='PLHIV Forecast'!V61,"# adults on ART capped by total PLHIV starting 2029",
IF(W61='PLHIV Forecast'!W61,"# adults on ART capped by total PLHIV starting 2030",
"")))))))),"")</f>
        <v/>
      </c>
    </row>
    <row r="62" spans="2:28" x14ac:dyDescent="0.35">
      <c r="B62" s="18" t="str">
        <f>Countries!B58</f>
        <v>Indonesia</v>
      </c>
      <c r="C62" s="47">
        <f>IF(C$7&lt;='Algorithms &amp; Assumptions'!$C$3,INDEX('Number on ART'!$H$10:$AB$249,MATCH($B62&amp;"Adults",'Number on ART'!$F$10:$F$249,0),MATCH(C$7,'Number on ART'!$H$9:$AB$9,0)),"Error")</f>
        <v>19367</v>
      </c>
      <c r="D62" s="47">
        <f>IF(D$7&lt;='Algorithms &amp; Assumptions'!$C$3,INDEX('Number on ART'!$H$10:$AB$249,MATCH($B62&amp;"Adults",'Number on ART'!$F$10:$F$249,0),MATCH(D$7,'Number on ART'!$H$9:$AB$9,0)),"Error")</f>
        <v>24026</v>
      </c>
      <c r="E62" s="47">
        <f>IF(E$7&lt;='Algorithms &amp; Assumptions'!$C$3,INDEX('Number on ART'!$H$10:$AB$249,MATCH($B62&amp;"Adults",'Number on ART'!$F$10:$F$249,0),MATCH(E$7,'Number on ART'!$H$9:$AB$9,0)),"Error")</f>
        <v>30136</v>
      </c>
      <c r="F62" s="47">
        <f>IF(F$7&lt;='Algorithms &amp; Assumptions'!$C$3,INDEX('Number on ART'!$H$10:$AB$249,MATCH($B62&amp;"Adults",'Number on ART'!$F$10:$F$249,0),MATCH(F$7,'Number on ART'!$H$9:$AB$9,0)),"Error")</f>
        <v>36167</v>
      </c>
      <c r="G62" s="84">
        <f>IF(IF(G$7&lt;=Baseline_Year,
INDEX('Number on ART'!$H$10:$AB$249,MATCH($B62&amp;"Adults",'Number on ART'!$F$10:$F$249,0),MATCH(G$7,'Number on ART'!$H$9:$AB$9,0)),
IF(AND(F62+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Forecast'!$B$8:$B$127,0),MATCH(G$7,'PLHIV Forecast'!$C$7:$W$7,0)),
INDEX('PLHIV Forecast'!$C$8:$W$127,MATCH($B62,'PLHIV Forecast'!$B$8:$B$127,0),MATCH(G$7,'PLHIV Forecast'!$C$7:$W$7,0))&lt;&gt;0),
INDEX('PLHIV Forecast'!$C$8:$W$127,MATCH($B62,'PLHIV Forecast'!$B$8:$B$127,0),MATCH(G$7,'PLHIV Forecast'!$C$7:$W$7,0)),
F62+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IF(G$7&lt;=Baseline_Year,
INDEX('Number on ART'!$H$10:$AB$249,MATCH($B62&amp;"Adults",'Number on ART'!$F$10:$F$249,0),MATCH(G$7,'Number on ART'!$H$9:$AB$9,0)),
IF(AND(F62+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Forecast'!$B$8:$B$127,0),MATCH(G$7,'PLHIV Forecast'!$C$7:$W$7,0)),
INDEX('PLHIV Forecast'!$C$8:$W$127,MATCH($B62,'PLHIV Forecast'!$B$8:$B$127,0),MATCH(G$7,'PLHIV Forecast'!$C$7:$W$7,0))&lt;&gt;0),
INDEX('PLHIV Forecast'!$C$8:$W$127,MATCH($B62,'PLHIV Forecast'!$B$8:$B$127,0),MATCH(G$7,'PLHIV Forecast'!$C$7:$W$7,0)),
F62+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48247</v>
      </c>
      <c r="H62" s="84">
        <f>IF(IF(H$7&lt;=Baseline_Year,
INDEX('Number on ART'!$H$10:$AB$249,MATCH($B62&amp;"Adults",'Number on ART'!$F$10:$F$249,0),MATCH(H$7,'Number on ART'!$H$9:$AB$9,0)),
IF(AND(G62+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Forecast'!$B$8:$B$127,0),MATCH(H$7,'PLHIV Forecast'!$C$7:$W$7,0)),
INDEX('PLHIV Forecast'!$C$8:$W$127,MATCH($B62,'PLHIV Forecast'!$B$8:$B$127,0),MATCH(H$7,'PLHIV Forecast'!$C$7:$W$7,0))&lt;&gt;0),
INDEX('PLHIV Forecast'!$C$8:$W$127,MATCH($B62,'PLHIV Forecast'!$B$8:$B$127,0),MATCH(H$7,'PLHIV Forecast'!$C$7:$W$7,0)),
G62+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IF(H$7&lt;=Baseline_Year,
INDEX('Number on ART'!$H$10:$AB$249,MATCH($B62&amp;"Adults",'Number on ART'!$F$10:$F$249,0),MATCH(H$7,'Number on ART'!$H$9:$AB$9,0)),
IF(AND(G62+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Forecast'!$B$8:$B$127,0),MATCH(H$7,'PLHIV Forecast'!$C$7:$W$7,0)),
INDEX('PLHIV Forecast'!$C$8:$W$127,MATCH($B62,'PLHIV Forecast'!$B$8:$B$127,0),MATCH(H$7,'PLHIV Forecast'!$C$7:$W$7,0))&lt;&gt;0),
INDEX('PLHIV Forecast'!$C$8:$W$127,MATCH($B62,'PLHIV Forecast'!$B$8:$B$127,0),MATCH(H$7,'PLHIV Forecast'!$C$7:$W$7,0)),
G62+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60491</v>
      </c>
      <c r="I62" s="84">
        <f>IF(IF(I$7&lt;=Baseline_Year,
INDEX('Number on ART'!$H$10:$AB$249,MATCH($B62&amp;"Adults",'Number on ART'!$F$10:$F$249,0),MATCH(I$7,'Number on ART'!$H$9:$AB$9,0)),
IF(AND(H62+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Forecast'!$B$8:$B$127,0),MATCH(I$7,'PLHIV Forecast'!$C$7:$W$7,0)),
INDEX('PLHIV Forecast'!$C$8:$W$127,MATCH($B62,'PLHIV Forecast'!$B$8:$B$127,0),MATCH(I$7,'PLHIV Forecast'!$C$7:$W$7,0))&lt;&gt;0),
INDEX('PLHIV Forecast'!$C$8:$W$127,MATCH($B62,'PLHIV Forecast'!$B$8:$B$127,0),MATCH(I$7,'PLHIV Forecast'!$C$7:$W$7,0)),
H62+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IF(I$7&lt;=Baseline_Year,
INDEX('Number on ART'!$H$10:$AB$249,MATCH($B62&amp;"Adults",'Number on ART'!$F$10:$F$249,0),MATCH(I$7,'Number on ART'!$H$9:$AB$9,0)),
IF(AND(H62+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Forecast'!$B$8:$B$127,0),MATCH(I$7,'PLHIV Forecast'!$C$7:$W$7,0)),
INDEX('PLHIV Forecast'!$C$8:$W$127,MATCH($B62,'PLHIV Forecast'!$B$8:$B$127,0),MATCH(I$7,'PLHIV Forecast'!$C$7:$W$7,0))&lt;&gt;0),
INDEX('PLHIV Forecast'!$C$8:$W$127,MATCH($B62,'PLHIV Forecast'!$B$8:$B$127,0),MATCH(I$7,'PLHIV Forecast'!$C$7:$W$7,0)),
H62+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74718</v>
      </c>
      <c r="J62" s="84">
        <f>IF(IF(J$7&lt;=Baseline_Year,
INDEX('Number on ART'!$H$10:$AB$249,MATCH($B62&amp;"Adults",'Number on ART'!$F$10:$F$249,0),MATCH(J$7,'Number on ART'!$H$9:$AB$9,0)),
IF(AND(I62+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Forecast'!$B$8:$B$127,0),MATCH(J$7,'PLHIV Forecast'!$C$7:$W$7,0)),
INDEX('PLHIV Forecast'!$C$8:$W$127,MATCH($B62,'PLHIV Forecast'!$B$8:$B$127,0),MATCH(J$7,'PLHIV Forecast'!$C$7:$W$7,0))&lt;&gt;0),
INDEX('PLHIV Forecast'!$C$8:$W$127,MATCH($B62,'PLHIV Forecast'!$B$8:$B$127,0),MATCH(J$7,'PLHIV Forecast'!$C$7:$W$7,0)),
I62+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IF(J$7&lt;=Baseline_Year,
INDEX('Number on ART'!$H$10:$AB$249,MATCH($B62&amp;"Adults",'Number on ART'!$F$10:$F$249,0),MATCH(J$7,'Number on ART'!$H$9:$AB$9,0)),
IF(AND(I62+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Forecast'!$B$8:$B$127,0),MATCH(J$7,'PLHIV Forecast'!$C$7:$W$7,0)),
INDEX('PLHIV Forecast'!$C$8:$W$127,MATCH($B62,'PLHIV Forecast'!$B$8:$B$127,0),MATCH(J$7,'PLHIV Forecast'!$C$7:$W$7,0))&lt;&gt;0),
INDEX('PLHIV Forecast'!$C$8:$W$127,MATCH($B62,'PLHIV Forecast'!$B$8:$B$127,0),MATCH(J$7,'PLHIV Forecast'!$C$7:$W$7,0)),
I62+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87882</v>
      </c>
      <c r="K62" s="84">
        <f>IF(IF(K$7&lt;=Baseline_Year,
INDEX('Number on ART'!$H$10:$AB$249,MATCH($B62&amp;"Adults",'Number on ART'!$F$10:$F$249,0),MATCH(K$7,'Number on ART'!$H$9:$AB$9,0)),
IF(AND(J62+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Forecast'!$B$8:$B$127,0),MATCH(K$7,'PLHIV Forecast'!$C$7:$W$7,0)),
INDEX('PLHIV Forecast'!$C$8:$W$127,MATCH($B62,'PLHIV Forecast'!$B$8:$B$127,0),MATCH(K$7,'PLHIV Forecast'!$C$7:$W$7,0))&lt;&gt;0),
INDEX('PLHIV Forecast'!$C$8:$W$127,MATCH($B62,'PLHIV Forecast'!$B$8:$B$127,0),MATCH(K$7,'PLHIV Forecast'!$C$7:$W$7,0)),
J62+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IF(K$7&lt;=Baseline_Year,
INDEX('Number on ART'!$H$10:$AB$249,MATCH($B62&amp;"Adults",'Number on ART'!$F$10:$F$249,0),MATCH(K$7,'Number on ART'!$H$9:$AB$9,0)),
IF(AND(J62+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Forecast'!$B$8:$B$127,0),MATCH(K$7,'PLHIV Forecast'!$C$7:$W$7,0)),
INDEX('PLHIV Forecast'!$C$8:$W$127,MATCH($B62,'PLHIV Forecast'!$B$8:$B$127,0),MATCH(K$7,'PLHIV Forecast'!$C$7:$W$7,0))&lt;&gt;0),
INDEX('PLHIV Forecast'!$C$8:$W$127,MATCH($B62,'PLHIV Forecast'!$B$8:$B$127,0),MATCH(K$7,'PLHIV Forecast'!$C$7:$W$7,0)),
J62+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104584</v>
      </c>
      <c r="L62" s="84">
        <f>IF(IF(L$7&lt;=Baseline_Year,
INDEX('Number on ART'!$H$10:$AB$249,MATCH($B62&amp;"Adults",'Number on ART'!$F$10:$F$249,0),MATCH(L$7,'Number on ART'!$H$9:$AB$9,0)),
IF(AND(K62+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Forecast'!$B$8:$B$127,0),MATCH(L$7,'PLHIV Forecast'!$C$7:$W$7,0)),
INDEX('PLHIV Forecast'!$C$8:$W$127,MATCH($B62,'PLHIV Forecast'!$B$8:$B$127,0),MATCH(L$7,'PLHIV Forecast'!$C$7:$W$7,0))&lt;&gt;0),
INDEX('PLHIV Forecast'!$C$8:$W$127,MATCH($B62,'PLHIV Forecast'!$B$8:$B$127,0),MATCH(L$7,'PLHIV Forecast'!$C$7:$W$7,0)),
K62+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IF(L$7&lt;=Baseline_Year,
INDEX('Number on ART'!$H$10:$AB$249,MATCH($B62&amp;"Adults",'Number on ART'!$F$10:$F$249,0),MATCH(L$7,'Number on ART'!$H$9:$AB$9,0)),
IF(AND(K62+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Forecast'!$B$8:$B$127,0),MATCH(L$7,'PLHIV Forecast'!$C$7:$W$7,0)),
INDEX('PLHIV Forecast'!$C$8:$W$127,MATCH($B62,'PLHIV Forecast'!$B$8:$B$127,0),MATCH(L$7,'PLHIV Forecast'!$C$7:$W$7,0))&lt;&gt;0),
INDEX('PLHIV Forecast'!$C$8:$W$127,MATCH($B62,'PLHIV Forecast'!$B$8:$B$127,0),MATCH(L$7,'PLHIV Forecast'!$C$7:$W$7,0)),
K62+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123249</v>
      </c>
      <c r="M62" s="84">
        <f>IF(IF(M$7&lt;=Baseline_Year,
INDEX('Number on ART'!$H$10:$AB$249,MATCH($B62&amp;"Adults",'Number on ART'!$F$10:$F$249,0),MATCH(M$7,'Number on ART'!$H$9:$AB$9,0)),
IF(AND(L62+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Forecast'!$B$8:$B$127,0),MATCH(M$7,'PLHIV Forecast'!$C$7:$W$7,0)),
INDEX('PLHIV Forecast'!$C$8:$W$127,MATCH($B62,'PLHIV Forecast'!$B$8:$B$127,0),MATCH(M$7,'PLHIV Forecast'!$C$7:$W$7,0))&lt;&gt;0),
INDEX('PLHIV Forecast'!$C$8:$W$127,MATCH($B62,'PLHIV Forecast'!$B$8:$B$127,0),MATCH(M$7,'PLHIV Forecast'!$C$7:$W$7,0)),
L62+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IF(M$7&lt;=Baseline_Year,
INDEX('Number on ART'!$H$10:$AB$249,MATCH($B62&amp;"Adults",'Number on ART'!$F$10:$F$249,0),MATCH(M$7,'Number on ART'!$H$9:$AB$9,0)),
IF(AND(L62+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Forecast'!$B$8:$B$127,0),MATCH(M$7,'PLHIV Forecast'!$C$7:$W$7,0)),
INDEX('PLHIV Forecast'!$C$8:$W$127,MATCH($B62,'PLHIV Forecast'!$B$8:$B$127,0),MATCH(M$7,'PLHIV Forecast'!$C$7:$W$7,0))&lt;&gt;0),
INDEX('PLHIV Forecast'!$C$8:$W$127,MATCH($B62,'PLHIV Forecast'!$B$8:$B$127,0),MATCH(M$7,'PLHIV Forecast'!$C$7:$W$7,0)),
L62+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138167</v>
      </c>
      <c r="N62" s="84">
        <f>IF(IF(N$7&lt;=Baseline_Year,
INDEX('Number on ART'!$H$10:$AB$249,MATCH($B62&amp;"Adults",'Number on ART'!$F$10:$F$249,0),MATCH(N$7,'Number on ART'!$H$9:$AB$9,0)),
IF(AND(M62+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Forecast'!$B$8:$B$127,0),MATCH(N$7,'PLHIV Forecast'!$C$7:$W$7,0)),
INDEX('PLHIV Forecast'!$C$8:$W$127,MATCH($B62,'PLHIV Forecast'!$B$8:$B$127,0),MATCH(N$7,'PLHIV Forecast'!$C$7:$W$7,0))&lt;&gt;0),
INDEX('PLHIV Forecast'!$C$8:$W$127,MATCH($B62,'PLHIV Forecast'!$B$8:$B$127,0),MATCH(N$7,'PLHIV Forecast'!$C$7:$W$7,0)),
M62+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IF(N$7&lt;=Baseline_Year,
INDEX('Number on ART'!$H$10:$AB$249,MATCH($B62&amp;"Adults",'Number on ART'!$F$10:$F$249,0),MATCH(N$7,'Number on ART'!$H$9:$AB$9,0)),
IF(AND(M62+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Forecast'!$B$8:$B$127,0),MATCH(N$7,'PLHIV Forecast'!$C$7:$W$7,0)),
INDEX('PLHIV Forecast'!$C$8:$W$127,MATCH($B62,'PLHIV Forecast'!$B$8:$B$127,0),MATCH(N$7,'PLHIV Forecast'!$C$7:$W$7,0))&lt;&gt;0),
INDEX('PLHIV Forecast'!$C$8:$W$127,MATCH($B62,'PLHIV Forecast'!$B$8:$B$127,0),MATCH(N$7,'PLHIV Forecast'!$C$7:$W$7,0)),
M62+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148359</v>
      </c>
      <c r="O62" s="84">
        <f>IF(IF(O$7&lt;=Baseline_Year,
INDEX('Number on ART'!$H$10:$AB$249,MATCH($B62&amp;"Adults",'Number on ART'!$F$10:$F$249,0),MATCH(O$7,'Number on ART'!$H$9:$AB$9,0)),
IF(AND(N62+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Forecast'!$B$8:$B$127,0),MATCH(O$7,'PLHIV Forecast'!$C$7:$W$7,0)),
INDEX('PLHIV Forecast'!$C$8:$W$127,MATCH($B62,'PLHIV Forecast'!$B$8:$B$127,0),MATCH(O$7,'PLHIV Forecast'!$C$7:$W$7,0))&lt;&gt;0),
INDEX('PLHIV Forecast'!$C$8:$W$127,MATCH($B62,'PLHIV Forecast'!$B$8:$B$127,0),MATCH(O$7,'PLHIV Forecast'!$C$7:$W$7,0)),
N62+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IF(O$7&lt;=Baseline_Year,
INDEX('Number on ART'!$H$10:$AB$249,MATCH($B62&amp;"Adults",'Number on ART'!$F$10:$F$249,0),MATCH(O$7,'Number on ART'!$H$9:$AB$9,0)),
IF(AND(N62+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Forecast'!$B$8:$B$127,0),MATCH(O$7,'PLHIV Forecast'!$C$7:$W$7,0)),
INDEX('PLHIV Forecast'!$C$8:$W$127,MATCH($B62,'PLHIV Forecast'!$B$8:$B$127,0),MATCH(O$7,'PLHIV Forecast'!$C$7:$W$7,0))&lt;&gt;0),
INDEX('PLHIV Forecast'!$C$8:$W$127,MATCH($B62,'PLHIV Forecast'!$B$8:$B$127,0),MATCH(O$7,'PLHIV Forecast'!$C$7:$W$7,0)),
N62+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174346</v>
      </c>
      <c r="P62" s="84">
        <f>IF(IF(P$7&lt;=Baseline_Year,
INDEX('Number on ART'!$H$10:$AB$249,MATCH($B62&amp;"Adults",'Number on ART'!$F$10:$F$249,0),MATCH(P$7,'Number on ART'!$H$9:$AB$9,0)),
IF(AND(O62+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Forecast'!$B$8:$B$127,0),MATCH(P$7,'PLHIV Forecast'!$C$7:$W$7,0)),
INDEX('PLHIV Forecast'!$C$8:$W$127,MATCH($B62,'PLHIV Forecast'!$B$8:$B$127,0),MATCH(P$7,'PLHIV Forecast'!$C$7:$W$7,0))&lt;&gt;0),
INDEX('PLHIV Forecast'!$C$8:$W$127,MATCH($B62,'PLHIV Forecast'!$B$8:$B$127,0),MATCH(P$7,'PLHIV Forecast'!$C$7:$W$7,0)),
O62+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IF(P$7&lt;=Baseline_Year,
INDEX('Number on ART'!$H$10:$AB$249,MATCH($B62&amp;"Adults",'Number on ART'!$F$10:$F$249,0),MATCH(P$7,'Number on ART'!$H$9:$AB$9,0)),
IF(AND(O62+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Forecast'!$B$8:$B$127,0),MATCH(P$7,'PLHIV Forecast'!$C$7:$W$7,0)),
INDEX('PLHIV Forecast'!$C$8:$W$127,MATCH($B62,'PLHIV Forecast'!$B$8:$B$127,0),MATCH(P$7,'PLHIV Forecast'!$C$7:$W$7,0))&lt;&gt;0),
INDEX('PLHIV Forecast'!$C$8:$W$127,MATCH($B62,'PLHIV Forecast'!$B$8:$B$127,0),MATCH(P$7,'PLHIV Forecast'!$C$7:$W$7,0)),
O62+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191378.33333333334</v>
      </c>
      <c r="Q62" s="84">
        <f>IF(IF(Q$7&lt;=Baseline_Year,
INDEX('Number on ART'!$H$10:$AB$249,MATCH($B62&amp;"Adults",'Number on ART'!$F$10:$F$249,0),MATCH(Q$7,'Number on ART'!$H$9:$AB$9,0)),
IF(AND(P62+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Forecast'!$B$8:$B$127,0),MATCH(Q$7,'PLHIV Forecast'!$C$7:$W$7,0)),
INDEX('PLHIV Forecast'!$C$8:$W$127,MATCH($B62,'PLHIV Forecast'!$B$8:$B$127,0),MATCH(Q$7,'PLHIV Forecast'!$C$7:$W$7,0))&lt;&gt;0),
INDEX('PLHIV Forecast'!$C$8:$W$127,MATCH($B62,'PLHIV Forecast'!$B$8:$B$127,0),MATCH(Q$7,'PLHIV Forecast'!$C$7:$W$7,0)),
P62+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IF(Q$7&lt;=Baseline_Year,
INDEX('Number on ART'!$H$10:$AB$249,MATCH($B62&amp;"Adults",'Number on ART'!$F$10:$F$249,0),MATCH(Q$7,'Number on ART'!$H$9:$AB$9,0)),
IF(AND(P62+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Forecast'!$B$8:$B$127,0),MATCH(Q$7,'PLHIV Forecast'!$C$7:$W$7,0)),
INDEX('PLHIV Forecast'!$C$8:$W$127,MATCH($B62,'PLHIV Forecast'!$B$8:$B$127,0),MATCH(Q$7,'PLHIV Forecast'!$C$7:$W$7,0))&lt;&gt;0),
INDEX('PLHIV Forecast'!$C$8:$W$127,MATCH($B62,'PLHIV Forecast'!$B$8:$B$127,0),MATCH(Q$7,'PLHIV Forecast'!$C$7:$W$7,0)),
P62+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208410.66666666669</v>
      </c>
      <c r="R62" s="84">
        <f>IF(IF(R$7&lt;=Baseline_Year,
INDEX('Number on ART'!$H$10:$AB$249,MATCH($B62&amp;"Adults",'Number on ART'!$F$10:$F$249,0),MATCH(R$7,'Number on ART'!$H$9:$AB$9,0)),
IF(AND(Q62+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Forecast'!$B$8:$B$127,0),MATCH(R$7,'PLHIV Forecast'!$C$7:$W$7,0)),
INDEX('PLHIV Forecast'!$C$8:$W$127,MATCH($B62,'PLHIV Forecast'!$B$8:$B$127,0),MATCH(R$7,'PLHIV Forecast'!$C$7:$W$7,0))&lt;&gt;0),
INDEX('PLHIV Forecast'!$C$8:$W$127,MATCH($B62,'PLHIV Forecast'!$B$8:$B$127,0),MATCH(R$7,'PLHIV Forecast'!$C$7:$W$7,0)),
Q62+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IF(R$7&lt;=Baseline_Year,
INDEX('Number on ART'!$H$10:$AB$249,MATCH($B62&amp;"Adults",'Number on ART'!$F$10:$F$249,0),MATCH(R$7,'Number on ART'!$H$9:$AB$9,0)),
IF(AND(Q62+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Forecast'!$B$8:$B$127,0),MATCH(R$7,'PLHIV Forecast'!$C$7:$W$7,0)),
INDEX('PLHIV Forecast'!$C$8:$W$127,MATCH($B62,'PLHIV Forecast'!$B$8:$B$127,0),MATCH(R$7,'PLHIV Forecast'!$C$7:$W$7,0))&lt;&gt;0),
INDEX('PLHIV Forecast'!$C$8:$W$127,MATCH($B62,'PLHIV Forecast'!$B$8:$B$127,0),MATCH(R$7,'PLHIV Forecast'!$C$7:$W$7,0)),
Q62+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225443.00000000003</v>
      </c>
      <c r="S62" s="84">
        <f>IF(IF(S$7&lt;=Baseline_Year,
INDEX('Number on ART'!$H$10:$AB$249,MATCH($B62&amp;"Adults",'Number on ART'!$F$10:$F$249,0),MATCH(S$7,'Number on ART'!$H$9:$AB$9,0)),
IF(AND(R62+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Forecast'!$B$8:$B$127,0),MATCH(S$7,'PLHIV Forecast'!$C$7:$W$7,0)),
INDEX('PLHIV Forecast'!$C$8:$W$127,MATCH($B62,'PLHIV Forecast'!$B$8:$B$127,0),MATCH(S$7,'PLHIV Forecast'!$C$7:$W$7,0))&lt;&gt;0),
INDEX('PLHIV Forecast'!$C$8:$W$127,MATCH($B62,'PLHIV Forecast'!$B$8:$B$127,0),MATCH(S$7,'PLHIV Forecast'!$C$7:$W$7,0)),
R62+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IF(S$7&lt;=Baseline_Year,
INDEX('Number on ART'!$H$10:$AB$249,MATCH($B62&amp;"Adults",'Number on ART'!$F$10:$F$249,0),MATCH(S$7,'Number on ART'!$H$9:$AB$9,0)),
IF(AND(R62+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Forecast'!$B$8:$B$127,0),MATCH(S$7,'PLHIV Forecast'!$C$7:$W$7,0)),
INDEX('PLHIV Forecast'!$C$8:$W$127,MATCH($B62,'PLHIV Forecast'!$B$8:$B$127,0),MATCH(S$7,'PLHIV Forecast'!$C$7:$W$7,0))&lt;&gt;0),
INDEX('PLHIV Forecast'!$C$8:$W$127,MATCH($B62,'PLHIV Forecast'!$B$8:$B$127,0),MATCH(S$7,'PLHIV Forecast'!$C$7:$W$7,0)),
R62+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242475.33333333337</v>
      </c>
      <c r="T62" s="84">
        <f>IF(IF(T$7&lt;=Baseline_Year,
INDEX('Number on ART'!$H$10:$AB$249,MATCH($B62&amp;"Adults",'Number on ART'!$F$10:$F$249,0),MATCH(T$7,'Number on ART'!$H$9:$AB$9,0)),
IF(AND(S62+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Forecast'!$B$8:$B$127,0),MATCH(T$7,'PLHIV Forecast'!$C$7:$W$7,0)),
INDEX('PLHIV Forecast'!$C$8:$W$127,MATCH($B62,'PLHIV Forecast'!$B$8:$B$127,0),MATCH(T$7,'PLHIV Forecast'!$C$7:$W$7,0))&lt;&gt;0),
INDEX('PLHIV Forecast'!$C$8:$W$127,MATCH($B62,'PLHIV Forecast'!$B$8:$B$127,0),MATCH(T$7,'PLHIV Forecast'!$C$7:$W$7,0)),
S62+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IF(T$7&lt;=Baseline_Year,
INDEX('Number on ART'!$H$10:$AB$249,MATCH($B62&amp;"Adults",'Number on ART'!$F$10:$F$249,0),MATCH(T$7,'Number on ART'!$H$9:$AB$9,0)),
IF(AND(S62+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Forecast'!$B$8:$B$127,0),MATCH(T$7,'PLHIV Forecast'!$C$7:$W$7,0)),
INDEX('PLHIV Forecast'!$C$8:$W$127,MATCH($B62,'PLHIV Forecast'!$B$8:$B$127,0),MATCH(T$7,'PLHIV Forecast'!$C$7:$W$7,0))&lt;&gt;0),
INDEX('PLHIV Forecast'!$C$8:$W$127,MATCH($B62,'PLHIV Forecast'!$B$8:$B$127,0),MATCH(T$7,'PLHIV Forecast'!$C$7:$W$7,0)),
S62+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259507.66666666672</v>
      </c>
      <c r="U62" s="84">
        <f>IF(IF(U$7&lt;=Baseline_Year,
INDEX('Number on ART'!$H$10:$AB$249,MATCH($B62&amp;"Adults",'Number on ART'!$F$10:$F$249,0),MATCH(U$7,'Number on ART'!$H$9:$AB$9,0)),
IF(AND(T62+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Forecast'!$B$8:$B$127,0),MATCH(U$7,'PLHIV Forecast'!$C$7:$W$7,0)),
INDEX('PLHIV Forecast'!$C$8:$W$127,MATCH($B62,'PLHIV Forecast'!$B$8:$B$127,0),MATCH(U$7,'PLHIV Forecast'!$C$7:$W$7,0))&lt;&gt;0),
INDEX('PLHIV Forecast'!$C$8:$W$127,MATCH($B62,'PLHIV Forecast'!$B$8:$B$127,0),MATCH(U$7,'PLHIV Forecast'!$C$7:$W$7,0)),
T62+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IF(U$7&lt;=Baseline_Year,
INDEX('Number on ART'!$H$10:$AB$249,MATCH($B62&amp;"Adults",'Number on ART'!$F$10:$F$249,0),MATCH(U$7,'Number on ART'!$H$9:$AB$9,0)),
IF(AND(T62+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Forecast'!$B$8:$B$127,0),MATCH(U$7,'PLHIV Forecast'!$C$7:$W$7,0)),
INDEX('PLHIV Forecast'!$C$8:$W$127,MATCH($B62,'PLHIV Forecast'!$B$8:$B$127,0),MATCH(U$7,'PLHIV Forecast'!$C$7:$W$7,0))&lt;&gt;0),
INDEX('PLHIV Forecast'!$C$8:$W$127,MATCH($B62,'PLHIV Forecast'!$B$8:$B$127,0),MATCH(U$7,'PLHIV Forecast'!$C$7:$W$7,0)),
T62+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276540.00000000006</v>
      </c>
      <c r="V62" s="84">
        <f>IF(IF(V$7&lt;=Baseline_Year,
INDEX('Number on ART'!$H$10:$AB$249,MATCH($B62&amp;"Adults",'Number on ART'!$F$10:$F$249,0),MATCH(V$7,'Number on ART'!$H$9:$AB$9,0)),
IF(AND(U62+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Forecast'!$B$8:$B$127,0),MATCH(V$7,'PLHIV Forecast'!$C$7:$W$7,0)),
INDEX('PLHIV Forecast'!$C$8:$W$127,MATCH($B62,'PLHIV Forecast'!$B$8:$B$127,0),MATCH(V$7,'PLHIV Forecast'!$C$7:$W$7,0))&lt;&gt;0),
INDEX('PLHIV Forecast'!$C$8:$W$127,MATCH($B62,'PLHIV Forecast'!$B$8:$B$127,0),MATCH(V$7,'PLHIV Forecast'!$C$7:$W$7,0)),
U62+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IF(V$7&lt;=Baseline_Year,
INDEX('Number on ART'!$H$10:$AB$249,MATCH($B62&amp;"Adults",'Number on ART'!$F$10:$F$249,0),MATCH(V$7,'Number on ART'!$H$9:$AB$9,0)),
IF(AND(U62+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Forecast'!$B$8:$B$127,0),MATCH(V$7,'PLHIV Forecast'!$C$7:$W$7,0)),
INDEX('PLHIV Forecast'!$C$8:$W$127,MATCH($B62,'PLHIV Forecast'!$B$8:$B$127,0),MATCH(V$7,'PLHIV Forecast'!$C$7:$W$7,0))&lt;&gt;0),
INDEX('PLHIV Forecast'!$C$8:$W$127,MATCH($B62,'PLHIV Forecast'!$B$8:$B$127,0),MATCH(V$7,'PLHIV Forecast'!$C$7:$W$7,0)),
U62+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293572.33333333337</v>
      </c>
      <c r="W62" s="84">
        <f>IF(IF(W$7&lt;=Baseline_Year,
INDEX('Number on ART'!$H$10:$AB$249,MATCH($B62&amp;"Adults",'Number on ART'!$F$10:$F$249,0),MATCH(W$7,'Number on ART'!$H$9:$AB$9,0)),
IF(AND(V62+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Forecast'!$B$8:$B$127,0),MATCH(W$7,'PLHIV Forecast'!$C$7:$W$7,0)),
INDEX('PLHIV Forecast'!$C$8:$W$127,MATCH($B62,'PLHIV Forecast'!$B$8:$B$127,0),MATCH(W$7,'PLHIV Forecast'!$C$7:$W$7,0))&lt;&gt;0),
INDEX('PLHIV Forecast'!$C$8:$W$127,MATCH($B62,'PLHIV Forecast'!$B$8:$B$127,0),MATCH(W$7,'PLHIV Forecast'!$C$7:$W$7,0)),
V62+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)))&lt;0,
0,
IF(W$7&lt;=Baseline_Year,
INDEX('Number on ART'!$H$10:$AB$249,MATCH($B62&amp;"Adults",'Number on ART'!$F$10:$F$249,0),MATCH(W$7,'Number on ART'!$H$9:$AB$9,0)),
IF(AND(V62+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)&gt;INDEX('PLHIV Forecast'!$C$8:$W$127,MATCH($B62,'PLHIV Forecast'!$B$8:$B$127,0),MATCH(W$7,'PLHIV Forecast'!$C$7:$W$7,0)),
INDEX('PLHIV Forecast'!$C$8:$W$127,MATCH($B62,'PLHIV Forecast'!$B$8:$B$127,0),MATCH(W$7,'PLHIV Forecast'!$C$7:$W$7,0))&lt;&gt;0),
INDEX('PLHIV Forecast'!$C$8:$W$127,MATCH($B62,'PLHIV Forecast'!$B$8:$B$127,0),MATCH(W$7,'PLHIV Forecast'!$C$7:$W$7,0)),
V62+
AVERAGE((INDEX($C$8:$W$127,MATCH($B62,$B$8:$B$127),MATCH(Baseline_Year,$C$7:$W$7,))-INDEX($C$8:$W$127,MATCH($B62,$B$8:$B$127),MATCH(Baseline_Year-1,$C$7:$W$7,))),
(INDEX($C$8:$W$127,MATCH($B62,$B$8:$B$127),MATCH(Baseline_Year-1,$C$7:$W$7,))-INDEX($C$8:$W$127,MATCH($B62,$B$8:$B$127),MATCH(Baseline_Year-2,$C$7:$W$7,))),
(INDEX($C$8:$W$127,MATCH($B62,$B$8:$B$127),MATCH(Baseline_Year-2,$C$7:$W$7,))-INDEX($C$8:$W$127,MATCH($B62,$B$8:$B$127),MATCH(Baseline_Year-3,$C$7:$W$7,)))
))))</f>
        <v>310604.66666666669</v>
      </c>
      <c r="X62" s="9" t="str">
        <f>IF(SUM(C62:W62)&lt;&gt;0,
IF(P62='PLHIV Forecast'!P62,"# adults on ART capped by total PLHIV starting 2023",
IF(Q62='PLHIV Forecast'!Q62,"# adults on ART capped by total PLHIV starting 2024",
IF(R62='PLHIV Forecast'!R62,"# adults on ART capped by total PLHIV starting 2025",
IF(S62='PLHIV Forecast'!S62,"# adults on ART capped by total PLHIV starting 2026",
IF(T62='PLHIV Forecast'!T62,"# adults on ART capped by total PLHIV starting 2027",
IF(U62='PLHIV Forecast'!U62,"# adults on ART capped by total PLHIV starting 2028",
IF(V62='PLHIV Forecast'!V62,"# adults on ART capped by total PLHIV starting 2029",
IF(W62='PLHIV Forecast'!W62,"# adults on ART capped by total PLHIV starting 2030",
"")))))))),"")</f>
        <v/>
      </c>
    </row>
    <row r="63" spans="2:28" x14ac:dyDescent="0.35">
      <c r="B63" s="18" t="str">
        <f>Countries!B59</f>
        <v>Iran</v>
      </c>
      <c r="C63" s="47">
        <f>IF(C$7&lt;='Algorithms &amp; Assumptions'!$C$3,INDEX('Number on ART'!$H$10:$AB$249,MATCH($B63&amp;"Adults",'Number on ART'!$F$10:$F$249,0),MATCH(C$7,'Number on ART'!$H$9:$AB$9,0)),"Error")</f>
        <v>1634</v>
      </c>
      <c r="D63" s="47">
        <f>IF(D$7&lt;='Algorithms &amp; Assumptions'!$C$3,INDEX('Number on ART'!$H$10:$AB$249,MATCH($B63&amp;"Adults",'Number on ART'!$F$10:$F$249,0),MATCH(D$7,'Number on ART'!$H$9:$AB$9,0)),"Error")</f>
        <v>2276</v>
      </c>
      <c r="E63" s="47">
        <f>IF(E$7&lt;='Algorithms &amp; Assumptions'!$C$3,INDEX('Number on ART'!$H$10:$AB$249,MATCH($B63&amp;"Adults",'Number on ART'!$F$10:$F$249,0),MATCH(E$7,'Number on ART'!$H$9:$AB$9,0)),"Error")</f>
        <v>3117</v>
      </c>
      <c r="F63" s="47">
        <f>IF(F$7&lt;='Algorithms &amp; Assumptions'!$C$3,INDEX('Number on ART'!$H$10:$AB$249,MATCH($B63&amp;"Adults",'Number on ART'!$F$10:$F$249,0),MATCH(F$7,'Number on ART'!$H$9:$AB$9,0)),"Error")</f>
        <v>4130</v>
      </c>
      <c r="G63" s="84">
        <f>IF(IF(G$7&lt;=Baseline_Year,
INDEX('Number on ART'!$H$10:$AB$249,MATCH($B63&amp;"Adults",'Number on ART'!$F$10:$F$249,0),MATCH(G$7,'Number on ART'!$H$9:$AB$9,0)),
IF(AND(F63+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Forecast'!$B$8:$B$127,0),MATCH(G$7,'PLHIV Forecast'!$C$7:$W$7,0)),
INDEX('PLHIV Forecast'!$C$8:$W$127,MATCH($B63,'PLHIV Forecast'!$B$8:$B$127,0),MATCH(G$7,'PLHIV Forecast'!$C$7:$W$7,0))&lt;&gt;0),
INDEX('PLHIV Forecast'!$C$8:$W$127,MATCH($B63,'PLHIV Forecast'!$B$8:$B$127,0),MATCH(G$7,'PLHIV Forecast'!$C$7:$W$7,0)),
F63+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IF(G$7&lt;=Baseline_Year,
INDEX('Number on ART'!$H$10:$AB$249,MATCH($B63&amp;"Adults",'Number on ART'!$F$10:$F$249,0),MATCH(G$7,'Number on ART'!$H$9:$AB$9,0)),
IF(AND(F63+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Forecast'!$B$8:$B$127,0),MATCH(G$7,'PLHIV Forecast'!$C$7:$W$7,0)),
INDEX('PLHIV Forecast'!$C$8:$W$127,MATCH($B63,'PLHIV Forecast'!$B$8:$B$127,0),MATCH(G$7,'PLHIV Forecast'!$C$7:$W$7,0))&lt;&gt;0),
INDEX('PLHIV Forecast'!$C$8:$W$127,MATCH($B63,'PLHIV Forecast'!$B$8:$B$127,0),MATCH(G$7,'PLHIV Forecast'!$C$7:$W$7,0)),
F63+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5317</v>
      </c>
      <c r="H63" s="84">
        <f>IF(IF(H$7&lt;=Baseline_Year,
INDEX('Number on ART'!$H$10:$AB$249,MATCH($B63&amp;"Adults",'Number on ART'!$F$10:$F$249,0),MATCH(H$7,'Number on ART'!$H$9:$AB$9,0)),
IF(AND(G63+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Forecast'!$B$8:$B$127,0),MATCH(H$7,'PLHIV Forecast'!$C$7:$W$7,0)),
INDEX('PLHIV Forecast'!$C$8:$W$127,MATCH($B63,'PLHIV Forecast'!$B$8:$B$127,0),MATCH(H$7,'PLHIV Forecast'!$C$7:$W$7,0))&lt;&gt;0),
INDEX('PLHIV Forecast'!$C$8:$W$127,MATCH($B63,'PLHIV Forecast'!$B$8:$B$127,0),MATCH(H$7,'PLHIV Forecast'!$C$7:$W$7,0)),
G63+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IF(H$7&lt;=Baseline_Year,
INDEX('Number on ART'!$H$10:$AB$249,MATCH($B63&amp;"Adults",'Number on ART'!$F$10:$F$249,0),MATCH(H$7,'Number on ART'!$H$9:$AB$9,0)),
IF(AND(G63+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Forecast'!$B$8:$B$127,0),MATCH(H$7,'PLHIV Forecast'!$C$7:$W$7,0)),
INDEX('PLHIV Forecast'!$C$8:$W$127,MATCH($B63,'PLHIV Forecast'!$B$8:$B$127,0),MATCH(H$7,'PLHIV Forecast'!$C$7:$W$7,0))&lt;&gt;0),
INDEX('PLHIV Forecast'!$C$8:$W$127,MATCH($B63,'PLHIV Forecast'!$B$8:$B$127,0),MATCH(H$7,'PLHIV Forecast'!$C$7:$W$7,0)),
G63+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6764</v>
      </c>
      <c r="I63" s="84">
        <f>IF(IF(I$7&lt;=Baseline_Year,
INDEX('Number on ART'!$H$10:$AB$249,MATCH($B63&amp;"Adults",'Number on ART'!$F$10:$F$249,0),MATCH(I$7,'Number on ART'!$H$9:$AB$9,0)),
IF(AND(H63+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Forecast'!$B$8:$B$127,0),MATCH(I$7,'PLHIV Forecast'!$C$7:$W$7,0)),
INDEX('PLHIV Forecast'!$C$8:$W$127,MATCH($B63,'PLHIV Forecast'!$B$8:$B$127,0),MATCH(I$7,'PLHIV Forecast'!$C$7:$W$7,0))&lt;&gt;0),
INDEX('PLHIV Forecast'!$C$8:$W$127,MATCH($B63,'PLHIV Forecast'!$B$8:$B$127,0),MATCH(I$7,'PLHIV Forecast'!$C$7:$W$7,0)),
H63+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IF(I$7&lt;=Baseline_Year,
INDEX('Number on ART'!$H$10:$AB$249,MATCH($B63&amp;"Adults",'Number on ART'!$F$10:$F$249,0),MATCH(I$7,'Number on ART'!$H$9:$AB$9,0)),
IF(AND(H63+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Forecast'!$B$8:$B$127,0),MATCH(I$7,'PLHIV Forecast'!$C$7:$W$7,0)),
INDEX('PLHIV Forecast'!$C$8:$W$127,MATCH($B63,'PLHIV Forecast'!$B$8:$B$127,0),MATCH(I$7,'PLHIV Forecast'!$C$7:$W$7,0))&lt;&gt;0),
INDEX('PLHIV Forecast'!$C$8:$W$127,MATCH($B63,'PLHIV Forecast'!$B$8:$B$127,0),MATCH(I$7,'PLHIV Forecast'!$C$7:$W$7,0)),
H63+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8671</v>
      </c>
      <c r="J63" s="84">
        <f>IF(IF(J$7&lt;=Baseline_Year,
INDEX('Number on ART'!$H$10:$AB$249,MATCH($B63&amp;"Adults",'Number on ART'!$F$10:$F$249,0),MATCH(J$7,'Number on ART'!$H$9:$AB$9,0)),
IF(AND(I63+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Forecast'!$B$8:$B$127,0),MATCH(J$7,'PLHIV Forecast'!$C$7:$W$7,0)),
INDEX('PLHIV Forecast'!$C$8:$W$127,MATCH($B63,'PLHIV Forecast'!$B$8:$B$127,0),MATCH(J$7,'PLHIV Forecast'!$C$7:$W$7,0))&lt;&gt;0),
INDEX('PLHIV Forecast'!$C$8:$W$127,MATCH($B63,'PLHIV Forecast'!$B$8:$B$127,0),MATCH(J$7,'PLHIV Forecast'!$C$7:$W$7,0)),
I63+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IF(J$7&lt;=Baseline_Year,
INDEX('Number on ART'!$H$10:$AB$249,MATCH($B63&amp;"Adults",'Number on ART'!$F$10:$F$249,0),MATCH(J$7,'Number on ART'!$H$9:$AB$9,0)),
IF(AND(I63+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Forecast'!$B$8:$B$127,0),MATCH(J$7,'PLHIV Forecast'!$C$7:$W$7,0)),
INDEX('PLHIV Forecast'!$C$8:$W$127,MATCH($B63,'PLHIV Forecast'!$B$8:$B$127,0),MATCH(J$7,'PLHIV Forecast'!$C$7:$W$7,0))&lt;&gt;0),
INDEX('PLHIV Forecast'!$C$8:$W$127,MATCH($B63,'PLHIV Forecast'!$B$8:$B$127,0),MATCH(J$7,'PLHIV Forecast'!$C$7:$W$7,0)),
I63+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10905</v>
      </c>
      <c r="K63" s="84">
        <f>IF(IF(K$7&lt;=Baseline_Year,
INDEX('Number on ART'!$H$10:$AB$249,MATCH($B63&amp;"Adults",'Number on ART'!$F$10:$F$249,0),MATCH(K$7,'Number on ART'!$H$9:$AB$9,0)),
IF(AND(J63+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Forecast'!$B$8:$B$127,0),MATCH(K$7,'PLHIV Forecast'!$C$7:$W$7,0)),
INDEX('PLHIV Forecast'!$C$8:$W$127,MATCH($B63,'PLHIV Forecast'!$B$8:$B$127,0),MATCH(K$7,'PLHIV Forecast'!$C$7:$W$7,0))&lt;&gt;0),
INDEX('PLHIV Forecast'!$C$8:$W$127,MATCH($B63,'PLHIV Forecast'!$B$8:$B$127,0),MATCH(K$7,'PLHIV Forecast'!$C$7:$W$7,0)),
J63+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IF(K$7&lt;=Baseline_Year,
INDEX('Number on ART'!$H$10:$AB$249,MATCH($B63&amp;"Adults",'Number on ART'!$F$10:$F$249,0),MATCH(K$7,'Number on ART'!$H$9:$AB$9,0)),
IF(AND(J63+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Forecast'!$B$8:$B$127,0),MATCH(K$7,'PLHIV Forecast'!$C$7:$W$7,0)),
INDEX('PLHIV Forecast'!$C$8:$W$127,MATCH($B63,'PLHIV Forecast'!$B$8:$B$127,0),MATCH(K$7,'PLHIV Forecast'!$C$7:$W$7,0))&lt;&gt;0),
INDEX('PLHIV Forecast'!$C$8:$W$127,MATCH($B63,'PLHIV Forecast'!$B$8:$B$127,0),MATCH(K$7,'PLHIV Forecast'!$C$7:$W$7,0)),
J63+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12980</v>
      </c>
      <c r="L63" s="84">
        <f>IF(IF(L$7&lt;=Baseline_Year,
INDEX('Number on ART'!$H$10:$AB$249,MATCH($B63&amp;"Adults",'Number on ART'!$F$10:$F$249,0),MATCH(L$7,'Number on ART'!$H$9:$AB$9,0)),
IF(AND(K63+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Forecast'!$B$8:$B$127,0),MATCH(L$7,'PLHIV Forecast'!$C$7:$W$7,0)),
INDEX('PLHIV Forecast'!$C$8:$W$127,MATCH($B63,'PLHIV Forecast'!$B$8:$B$127,0),MATCH(L$7,'PLHIV Forecast'!$C$7:$W$7,0))&lt;&gt;0),
INDEX('PLHIV Forecast'!$C$8:$W$127,MATCH($B63,'PLHIV Forecast'!$B$8:$B$127,0),MATCH(L$7,'PLHIV Forecast'!$C$7:$W$7,0)),
K63+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IF(L$7&lt;=Baseline_Year,
INDEX('Number on ART'!$H$10:$AB$249,MATCH($B63&amp;"Adults",'Number on ART'!$F$10:$F$249,0),MATCH(L$7,'Number on ART'!$H$9:$AB$9,0)),
IF(AND(K63+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Forecast'!$B$8:$B$127,0),MATCH(L$7,'PLHIV Forecast'!$C$7:$W$7,0)),
INDEX('PLHIV Forecast'!$C$8:$W$127,MATCH($B63,'PLHIV Forecast'!$B$8:$B$127,0),MATCH(L$7,'PLHIV Forecast'!$C$7:$W$7,0))&lt;&gt;0),
INDEX('PLHIV Forecast'!$C$8:$W$127,MATCH($B63,'PLHIV Forecast'!$B$8:$B$127,0),MATCH(L$7,'PLHIV Forecast'!$C$7:$W$7,0)),
K63+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14582</v>
      </c>
      <c r="M63" s="84">
        <f>IF(IF(M$7&lt;=Baseline_Year,
INDEX('Number on ART'!$H$10:$AB$249,MATCH($B63&amp;"Adults",'Number on ART'!$F$10:$F$249,0),MATCH(M$7,'Number on ART'!$H$9:$AB$9,0)),
IF(AND(L63+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Forecast'!$B$8:$B$127,0),MATCH(M$7,'PLHIV Forecast'!$C$7:$W$7,0)),
INDEX('PLHIV Forecast'!$C$8:$W$127,MATCH($B63,'PLHIV Forecast'!$B$8:$B$127,0),MATCH(M$7,'PLHIV Forecast'!$C$7:$W$7,0))&lt;&gt;0),
INDEX('PLHIV Forecast'!$C$8:$W$127,MATCH($B63,'PLHIV Forecast'!$B$8:$B$127,0),MATCH(M$7,'PLHIV Forecast'!$C$7:$W$7,0)),
L63+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IF(M$7&lt;=Baseline_Year,
INDEX('Number on ART'!$H$10:$AB$249,MATCH($B63&amp;"Adults",'Number on ART'!$F$10:$F$249,0),MATCH(M$7,'Number on ART'!$H$9:$AB$9,0)),
IF(AND(L63+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Forecast'!$B$8:$B$127,0),MATCH(M$7,'PLHIV Forecast'!$C$7:$W$7,0)),
INDEX('PLHIV Forecast'!$C$8:$W$127,MATCH($B63,'PLHIV Forecast'!$B$8:$B$127,0),MATCH(M$7,'PLHIV Forecast'!$C$7:$W$7,0))&lt;&gt;0),
INDEX('PLHIV Forecast'!$C$8:$W$127,MATCH($B63,'PLHIV Forecast'!$B$8:$B$127,0),MATCH(M$7,'PLHIV Forecast'!$C$7:$W$7,0)),
L63+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14947</v>
      </c>
      <c r="N63" s="84">
        <f>IF(IF(N$7&lt;=Baseline_Year,
INDEX('Number on ART'!$H$10:$AB$249,MATCH($B63&amp;"Adults",'Number on ART'!$F$10:$F$249,0),MATCH(N$7,'Number on ART'!$H$9:$AB$9,0)),
IF(AND(M63+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Forecast'!$B$8:$B$127,0),MATCH(N$7,'PLHIV Forecast'!$C$7:$W$7,0)),
INDEX('PLHIV Forecast'!$C$8:$W$127,MATCH($B63,'PLHIV Forecast'!$B$8:$B$127,0),MATCH(N$7,'PLHIV Forecast'!$C$7:$W$7,0))&lt;&gt;0),
INDEX('PLHIV Forecast'!$C$8:$W$127,MATCH($B63,'PLHIV Forecast'!$B$8:$B$127,0),MATCH(N$7,'PLHIV Forecast'!$C$7:$W$7,0)),
M63+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IF(N$7&lt;=Baseline_Year,
INDEX('Number on ART'!$H$10:$AB$249,MATCH($B63&amp;"Adults",'Number on ART'!$F$10:$F$249,0),MATCH(N$7,'Number on ART'!$H$9:$AB$9,0)),
IF(AND(M63+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Forecast'!$B$8:$B$127,0),MATCH(N$7,'PLHIV Forecast'!$C$7:$W$7,0)),
INDEX('PLHIV Forecast'!$C$8:$W$127,MATCH($B63,'PLHIV Forecast'!$B$8:$B$127,0),MATCH(N$7,'PLHIV Forecast'!$C$7:$W$7,0))&lt;&gt;0),
INDEX('PLHIV Forecast'!$C$8:$W$127,MATCH($B63,'PLHIV Forecast'!$B$8:$B$127,0),MATCH(N$7,'PLHIV Forecast'!$C$7:$W$7,0)),
M63+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15345</v>
      </c>
      <c r="O63" s="84">
        <f>IF(IF(O$7&lt;=Baseline_Year,
INDEX('Number on ART'!$H$10:$AB$249,MATCH($B63&amp;"Adults",'Number on ART'!$F$10:$F$249,0),MATCH(O$7,'Number on ART'!$H$9:$AB$9,0)),
IF(AND(N63+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Forecast'!$B$8:$B$127,0),MATCH(O$7,'PLHIV Forecast'!$C$7:$W$7,0)),
INDEX('PLHIV Forecast'!$C$8:$W$127,MATCH($B63,'PLHIV Forecast'!$B$8:$B$127,0),MATCH(O$7,'PLHIV Forecast'!$C$7:$W$7,0))&lt;&gt;0),
INDEX('PLHIV Forecast'!$C$8:$W$127,MATCH($B63,'PLHIV Forecast'!$B$8:$B$127,0),MATCH(O$7,'PLHIV Forecast'!$C$7:$W$7,0)),
N63+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IF(O$7&lt;=Baseline_Year,
INDEX('Number on ART'!$H$10:$AB$249,MATCH($B63&amp;"Adults",'Number on ART'!$F$10:$F$249,0),MATCH(O$7,'Number on ART'!$H$9:$AB$9,0)),
IF(AND(N63+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Forecast'!$B$8:$B$127,0),MATCH(O$7,'PLHIV Forecast'!$C$7:$W$7,0)),
INDEX('PLHIV Forecast'!$C$8:$W$127,MATCH($B63,'PLHIV Forecast'!$B$8:$B$127,0),MATCH(O$7,'PLHIV Forecast'!$C$7:$W$7,0))&lt;&gt;0),
INDEX('PLHIV Forecast'!$C$8:$W$127,MATCH($B63,'PLHIV Forecast'!$B$8:$B$127,0),MATCH(O$7,'PLHIV Forecast'!$C$7:$W$7,0)),
N63+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16231</v>
      </c>
      <c r="P63" s="84">
        <f>IF(IF(P$7&lt;=Baseline_Year,
INDEX('Number on ART'!$H$10:$AB$249,MATCH($B63&amp;"Adults",'Number on ART'!$F$10:$F$249,0),MATCH(P$7,'Number on ART'!$H$9:$AB$9,0)),
IF(AND(O63+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Forecast'!$B$8:$B$127,0),MATCH(P$7,'PLHIV Forecast'!$C$7:$W$7,0)),
INDEX('PLHIV Forecast'!$C$8:$W$127,MATCH($B63,'PLHIV Forecast'!$B$8:$B$127,0),MATCH(P$7,'PLHIV Forecast'!$C$7:$W$7,0))&lt;&gt;0),
INDEX('PLHIV Forecast'!$C$8:$W$127,MATCH($B63,'PLHIV Forecast'!$B$8:$B$127,0),MATCH(P$7,'PLHIV Forecast'!$C$7:$W$7,0)),
O63+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IF(P$7&lt;=Baseline_Year,
INDEX('Number on ART'!$H$10:$AB$249,MATCH($B63&amp;"Adults",'Number on ART'!$F$10:$F$249,0),MATCH(P$7,'Number on ART'!$H$9:$AB$9,0)),
IF(AND(O63+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Forecast'!$B$8:$B$127,0),MATCH(P$7,'PLHIV Forecast'!$C$7:$W$7,0)),
INDEX('PLHIV Forecast'!$C$8:$W$127,MATCH($B63,'PLHIV Forecast'!$B$8:$B$127,0),MATCH(P$7,'PLHIV Forecast'!$C$7:$W$7,0))&lt;&gt;0),
INDEX('PLHIV Forecast'!$C$8:$W$127,MATCH($B63,'PLHIV Forecast'!$B$8:$B$127,0),MATCH(P$7,'PLHIV Forecast'!$C$7:$W$7,0)),
O63+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16780.666666666668</v>
      </c>
      <c r="Q63" s="84">
        <f>IF(IF(Q$7&lt;=Baseline_Year,
INDEX('Number on ART'!$H$10:$AB$249,MATCH($B63&amp;"Adults",'Number on ART'!$F$10:$F$249,0),MATCH(Q$7,'Number on ART'!$H$9:$AB$9,0)),
IF(AND(P63+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Forecast'!$B$8:$B$127,0),MATCH(Q$7,'PLHIV Forecast'!$C$7:$W$7,0)),
INDEX('PLHIV Forecast'!$C$8:$W$127,MATCH($B63,'PLHIV Forecast'!$B$8:$B$127,0),MATCH(Q$7,'PLHIV Forecast'!$C$7:$W$7,0))&lt;&gt;0),
INDEX('PLHIV Forecast'!$C$8:$W$127,MATCH($B63,'PLHIV Forecast'!$B$8:$B$127,0),MATCH(Q$7,'PLHIV Forecast'!$C$7:$W$7,0)),
P63+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IF(Q$7&lt;=Baseline_Year,
INDEX('Number on ART'!$H$10:$AB$249,MATCH($B63&amp;"Adults",'Number on ART'!$F$10:$F$249,0),MATCH(Q$7,'Number on ART'!$H$9:$AB$9,0)),
IF(AND(P63+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Forecast'!$B$8:$B$127,0),MATCH(Q$7,'PLHIV Forecast'!$C$7:$W$7,0)),
INDEX('PLHIV Forecast'!$C$8:$W$127,MATCH($B63,'PLHIV Forecast'!$B$8:$B$127,0),MATCH(Q$7,'PLHIV Forecast'!$C$7:$W$7,0))&lt;&gt;0),
INDEX('PLHIV Forecast'!$C$8:$W$127,MATCH($B63,'PLHIV Forecast'!$B$8:$B$127,0),MATCH(Q$7,'PLHIV Forecast'!$C$7:$W$7,0)),
P63+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17330.333333333336</v>
      </c>
      <c r="R63" s="84">
        <f>IF(IF(R$7&lt;=Baseline_Year,
INDEX('Number on ART'!$H$10:$AB$249,MATCH($B63&amp;"Adults",'Number on ART'!$F$10:$F$249,0),MATCH(R$7,'Number on ART'!$H$9:$AB$9,0)),
IF(AND(Q63+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Forecast'!$B$8:$B$127,0),MATCH(R$7,'PLHIV Forecast'!$C$7:$W$7,0)),
INDEX('PLHIV Forecast'!$C$8:$W$127,MATCH($B63,'PLHIV Forecast'!$B$8:$B$127,0),MATCH(R$7,'PLHIV Forecast'!$C$7:$W$7,0))&lt;&gt;0),
INDEX('PLHIV Forecast'!$C$8:$W$127,MATCH($B63,'PLHIV Forecast'!$B$8:$B$127,0),MATCH(R$7,'PLHIV Forecast'!$C$7:$W$7,0)),
Q63+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IF(R$7&lt;=Baseline_Year,
INDEX('Number on ART'!$H$10:$AB$249,MATCH($B63&amp;"Adults",'Number on ART'!$F$10:$F$249,0),MATCH(R$7,'Number on ART'!$H$9:$AB$9,0)),
IF(AND(Q63+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Forecast'!$B$8:$B$127,0),MATCH(R$7,'PLHIV Forecast'!$C$7:$W$7,0)),
INDEX('PLHIV Forecast'!$C$8:$W$127,MATCH($B63,'PLHIV Forecast'!$B$8:$B$127,0),MATCH(R$7,'PLHIV Forecast'!$C$7:$W$7,0))&lt;&gt;0),
INDEX('PLHIV Forecast'!$C$8:$W$127,MATCH($B63,'PLHIV Forecast'!$B$8:$B$127,0),MATCH(R$7,'PLHIV Forecast'!$C$7:$W$7,0)),
Q63+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17880.000000000004</v>
      </c>
      <c r="S63" s="84">
        <f>IF(IF(S$7&lt;=Baseline_Year,
INDEX('Number on ART'!$H$10:$AB$249,MATCH($B63&amp;"Adults",'Number on ART'!$F$10:$F$249,0),MATCH(S$7,'Number on ART'!$H$9:$AB$9,0)),
IF(AND(R63+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Forecast'!$B$8:$B$127,0),MATCH(S$7,'PLHIV Forecast'!$C$7:$W$7,0)),
INDEX('PLHIV Forecast'!$C$8:$W$127,MATCH($B63,'PLHIV Forecast'!$B$8:$B$127,0),MATCH(S$7,'PLHIV Forecast'!$C$7:$W$7,0))&lt;&gt;0),
INDEX('PLHIV Forecast'!$C$8:$W$127,MATCH($B63,'PLHIV Forecast'!$B$8:$B$127,0),MATCH(S$7,'PLHIV Forecast'!$C$7:$W$7,0)),
R63+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IF(S$7&lt;=Baseline_Year,
INDEX('Number on ART'!$H$10:$AB$249,MATCH($B63&amp;"Adults",'Number on ART'!$F$10:$F$249,0),MATCH(S$7,'Number on ART'!$H$9:$AB$9,0)),
IF(AND(R63+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Forecast'!$B$8:$B$127,0),MATCH(S$7,'PLHIV Forecast'!$C$7:$W$7,0)),
INDEX('PLHIV Forecast'!$C$8:$W$127,MATCH($B63,'PLHIV Forecast'!$B$8:$B$127,0),MATCH(S$7,'PLHIV Forecast'!$C$7:$W$7,0))&lt;&gt;0),
INDEX('PLHIV Forecast'!$C$8:$W$127,MATCH($B63,'PLHIV Forecast'!$B$8:$B$127,0),MATCH(S$7,'PLHIV Forecast'!$C$7:$W$7,0)),
R63+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18429.666666666672</v>
      </c>
      <c r="T63" s="84">
        <f>IF(IF(T$7&lt;=Baseline_Year,
INDEX('Number on ART'!$H$10:$AB$249,MATCH($B63&amp;"Adults",'Number on ART'!$F$10:$F$249,0),MATCH(T$7,'Number on ART'!$H$9:$AB$9,0)),
IF(AND(S63+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Forecast'!$B$8:$B$127,0),MATCH(T$7,'PLHIV Forecast'!$C$7:$W$7,0)),
INDEX('PLHIV Forecast'!$C$8:$W$127,MATCH($B63,'PLHIV Forecast'!$B$8:$B$127,0),MATCH(T$7,'PLHIV Forecast'!$C$7:$W$7,0))&lt;&gt;0),
INDEX('PLHIV Forecast'!$C$8:$W$127,MATCH($B63,'PLHIV Forecast'!$B$8:$B$127,0),MATCH(T$7,'PLHIV Forecast'!$C$7:$W$7,0)),
S63+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IF(T$7&lt;=Baseline_Year,
INDEX('Number on ART'!$H$10:$AB$249,MATCH($B63&amp;"Adults",'Number on ART'!$F$10:$F$249,0),MATCH(T$7,'Number on ART'!$H$9:$AB$9,0)),
IF(AND(S63+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Forecast'!$B$8:$B$127,0),MATCH(T$7,'PLHIV Forecast'!$C$7:$W$7,0)),
INDEX('PLHIV Forecast'!$C$8:$W$127,MATCH($B63,'PLHIV Forecast'!$B$8:$B$127,0),MATCH(T$7,'PLHIV Forecast'!$C$7:$W$7,0))&lt;&gt;0),
INDEX('PLHIV Forecast'!$C$8:$W$127,MATCH($B63,'PLHIV Forecast'!$B$8:$B$127,0),MATCH(T$7,'PLHIV Forecast'!$C$7:$W$7,0)),
S63+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18979.333333333339</v>
      </c>
      <c r="U63" s="84">
        <f>IF(IF(U$7&lt;=Baseline_Year,
INDEX('Number on ART'!$H$10:$AB$249,MATCH($B63&amp;"Adults",'Number on ART'!$F$10:$F$249,0),MATCH(U$7,'Number on ART'!$H$9:$AB$9,0)),
IF(AND(T63+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Forecast'!$B$8:$B$127,0),MATCH(U$7,'PLHIV Forecast'!$C$7:$W$7,0)),
INDEX('PLHIV Forecast'!$C$8:$W$127,MATCH($B63,'PLHIV Forecast'!$B$8:$B$127,0),MATCH(U$7,'PLHIV Forecast'!$C$7:$W$7,0))&lt;&gt;0),
INDEX('PLHIV Forecast'!$C$8:$W$127,MATCH($B63,'PLHIV Forecast'!$B$8:$B$127,0),MATCH(U$7,'PLHIV Forecast'!$C$7:$W$7,0)),
T63+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IF(U$7&lt;=Baseline_Year,
INDEX('Number on ART'!$H$10:$AB$249,MATCH($B63&amp;"Adults",'Number on ART'!$F$10:$F$249,0),MATCH(U$7,'Number on ART'!$H$9:$AB$9,0)),
IF(AND(T63+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Forecast'!$B$8:$B$127,0),MATCH(U$7,'PLHIV Forecast'!$C$7:$W$7,0)),
INDEX('PLHIV Forecast'!$C$8:$W$127,MATCH($B63,'PLHIV Forecast'!$B$8:$B$127,0),MATCH(U$7,'PLHIV Forecast'!$C$7:$W$7,0))&lt;&gt;0),
INDEX('PLHIV Forecast'!$C$8:$W$127,MATCH($B63,'PLHIV Forecast'!$B$8:$B$127,0),MATCH(U$7,'PLHIV Forecast'!$C$7:$W$7,0)),
T63+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19529.000000000007</v>
      </c>
      <c r="V63" s="84">
        <f>IF(IF(V$7&lt;=Baseline_Year,
INDEX('Number on ART'!$H$10:$AB$249,MATCH($B63&amp;"Adults",'Number on ART'!$F$10:$F$249,0),MATCH(V$7,'Number on ART'!$H$9:$AB$9,0)),
IF(AND(U63+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Forecast'!$B$8:$B$127,0),MATCH(V$7,'PLHIV Forecast'!$C$7:$W$7,0)),
INDEX('PLHIV Forecast'!$C$8:$W$127,MATCH($B63,'PLHIV Forecast'!$B$8:$B$127,0),MATCH(V$7,'PLHIV Forecast'!$C$7:$W$7,0))&lt;&gt;0),
INDEX('PLHIV Forecast'!$C$8:$W$127,MATCH($B63,'PLHIV Forecast'!$B$8:$B$127,0),MATCH(V$7,'PLHIV Forecast'!$C$7:$W$7,0)),
U63+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IF(V$7&lt;=Baseline_Year,
INDEX('Number on ART'!$H$10:$AB$249,MATCH($B63&amp;"Adults",'Number on ART'!$F$10:$F$249,0),MATCH(V$7,'Number on ART'!$H$9:$AB$9,0)),
IF(AND(U63+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Forecast'!$B$8:$B$127,0),MATCH(V$7,'PLHIV Forecast'!$C$7:$W$7,0)),
INDEX('PLHIV Forecast'!$C$8:$W$127,MATCH($B63,'PLHIV Forecast'!$B$8:$B$127,0),MATCH(V$7,'PLHIV Forecast'!$C$7:$W$7,0))&lt;&gt;0),
INDEX('PLHIV Forecast'!$C$8:$W$127,MATCH($B63,'PLHIV Forecast'!$B$8:$B$127,0),MATCH(V$7,'PLHIV Forecast'!$C$7:$W$7,0)),
U63+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20078.666666666675</v>
      </c>
      <c r="W63" s="84">
        <f>IF(IF(W$7&lt;=Baseline_Year,
INDEX('Number on ART'!$H$10:$AB$249,MATCH($B63&amp;"Adults",'Number on ART'!$F$10:$F$249,0),MATCH(W$7,'Number on ART'!$H$9:$AB$9,0)),
IF(AND(V63+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Forecast'!$B$8:$B$127,0),MATCH(W$7,'PLHIV Forecast'!$C$7:$W$7,0)),
INDEX('PLHIV Forecast'!$C$8:$W$127,MATCH($B63,'PLHIV Forecast'!$B$8:$B$127,0),MATCH(W$7,'PLHIV Forecast'!$C$7:$W$7,0))&lt;&gt;0),
INDEX('PLHIV Forecast'!$C$8:$W$127,MATCH($B63,'PLHIV Forecast'!$B$8:$B$127,0),MATCH(W$7,'PLHIV Forecast'!$C$7:$W$7,0)),
V63+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)))&lt;0,
0,
IF(W$7&lt;=Baseline_Year,
INDEX('Number on ART'!$H$10:$AB$249,MATCH($B63&amp;"Adults",'Number on ART'!$F$10:$F$249,0),MATCH(W$7,'Number on ART'!$H$9:$AB$9,0)),
IF(AND(V63+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)&gt;INDEX('PLHIV Forecast'!$C$8:$W$127,MATCH($B63,'PLHIV Forecast'!$B$8:$B$127,0),MATCH(W$7,'PLHIV Forecast'!$C$7:$W$7,0)),
INDEX('PLHIV Forecast'!$C$8:$W$127,MATCH($B63,'PLHIV Forecast'!$B$8:$B$127,0),MATCH(W$7,'PLHIV Forecast'!$C$7:$W$7,0))&lt;&gt;0),
INDEX('PLHIV Forecast'!$C$8:$W$127,MATCH($B63,'PLHIV Forecast'!$B$8:$B$127,0),MATCH(W$7,'PLHIV Forecast'!$C$7:$W$7,0)),
V63+
AVERAGE((INDEX($C$8:$W$127,MATCH($B63,$B$8:$B$127),MATCH(Baseline_Year,$C$7:$W$7,))-INDEX($C$8:$W$127,MATCH($B63,$B$8:$B$127),MATCH(Baseline_Year-1,$C$7:$W$7,))),
(INDEX($C$8:$W$127,MATCH($B63,$B$8:$B$127),MATCH(Baseline_Year-1,$C$7:$W$7,))-INDEX($C$8:$W$127,MATCH($B63,$B$8:$B$127),MATCH(Baseline_Year-2,$C$7:$W$7,))),
(INDEX($C$8:$W$127,MATCH($B63,$B$8:$B$127),MATCH(Baseline_Year-2,$C$7:$W$7,))-INDEX($C$8:$W$127,MATCH($B63,$B$8:$B$127),MATCH(Baseline_Year-3,$C$7:$W$7,)))
))))</f>
        <v>20628.333333333343</v>
      </c>
      <c r="X63" s="9" t="str">
        <f>IF(SUM(C63:W63)&lt;&gt;0,
IF(P63='PLHIV Forecast'!P63,"# adults on ART capped by total PLHIV starting 2023",
IF(Q63='PLHIV Forecast'!Q63,"# adults on ART capped by total PLHIV starting 2024",
IF(R63='PLHIV Forecast'!R63,"# adults on ART capped by total PLHIV starting 2025",
IF(S63='PLHIV Forecast'!S63,"# adults on ART capped by total PLHIV starting 2026",
IF(T63='PLHIV Forecast'!T63,"# adults on ART capped by total PLHIV starting 2027",
IF(U63='PLHIV Forecast'!U63,"# adults on ART capped by total PLHIV starting 2028",
IF(V63='PLHIV Forecast'!V63,"# adults on ART capped by total PLHIV starting 2029",
IF(W63='PLHIV Forecast'!W63,"# adults on ART capped by total PLHIV starting 2030",
"")))))))),"")</f>
        <v/>
      </c>
    </row>
    <row r="64" spans="2:28" x14ac:dyDescent="0.35">
      <c r="B64" s="18" t="str">
        <f>Countries!B60</f>
        <v>Iraq</v>
      </c>
      <c r="C64" s="47">
        <f>IF(C$7&lt;='Algorithms &amp; Assumptions'!$C$3,INDEX('Number on ART'!$H$10:$AB$249,MATCH($B64&amp;"Adults",'Number on ART'!$F$10:$F$249,0),MATCH(C$7,'Number on ART'!$H$9:$AB$9,0)),"Error")</f>
        <v>166</v>
      </c>
      <c r="D64" s="47">
        <f>IF(D$7&lt;='Algorithms &amp; Assumptions'!$C$3,INDEX('Number on ART'!$H$10:$AB$249,MATCH($B64&amp;"Adults",'Number on ART'!$F$10:$F$249,0),MATCH(D$7,'Number on ART'!$H$9:$AB$9,0)),"Error")</f>
        <v>175</v>
      </c>
      <c r="E64" s="47">
        <f>IF(E$7&lt;='Algorithms &amp; Assumptions'!$C$3,INDEX('Number on ART'!$H$10:$AB$249,MATCH($B64&amp;"Adults",'Number on ART'!$F$10:$F$249,0),MATCH(E$7,'Number on ART'!$H$9:$AB$9,0)),"Error")</f>
        <v>188</v>
      </c>
      <c r="F64" s="47">
        <f>IF(F$7&lt;='Algorithms &amp; Assumptions'!$C$3,INDEX('Number on ART'!$H$10:$AB$249,MATCH($B64&amp;"Adults",'Number on ART'!$F$10:$F$249,0),MATCH(F$7,'Number on ART'!$H$9:$AB$9,0)),"Error")</f>
        <v>211</v>
      </c>
      <c r="G64" s="84">
        <f>IF(IF(G$7&lt;=Baseline_Year,
INDEX('Number on ART'!$H$10:$AB$249,MATCH($B64&amp;"Adults",'Number on ART'!$F$10:$F$249,0),MATCH(G$7,'Number on ART'!$H$9:$AB$9,0)),
IF(AND(F64+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Forecast'!$B$8:$B$127,0),MATCH(G$7,'PLHIV Forecast'!$C$7:$W$7,0)),
INDEX('PLHIV Forecast'!$C$8:$W$127,MATCH($B64,'PLHIV Forecast'!$B$8:$B$127,0),MATCH(G$7,'PLHIV Forecast'!$C$7:$W$7,0))&lt;&gt;0),
INDEX('PLHIV Forecast'!$C$8:$W$127,MATCH($B64,'PLHIV Forecast'!$B$8:$B$127,0),MATCH(G$7,'PLHIV Forecast'!$C$7:$W$7,0)),
F64+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IF(G$7&lt;=Baseline_Year,
INDEX('Number on ART'!$H$10:$AB$249,MATCH($B64&amp;"Adults",'Number on ART'!$F$10:$F$249,0),MATCH(G$7,'Number on ART'!$H$9:$AB$9,0)),
IF(AND(F64+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Forecast'!$B$8:$B$127,0),MATCH(G$7,'PLHIV Forecast'!$C$7:$W$7,0)),
INDEX('PLHIV Forecast'!$C$8:$W$127,MATCH($B64,'PLHIV Forecast'!$B$8:$B$127,0),MATCH(G$7,'PLHIV Forecast'!$C$7:$W$7,0))&lt;&gt;0),
INDEX('PLHIV Forecast'!$C$8:$W$127,MATCH($B64,'PLHIV Forecast'!$B$8:$B$127,0),MATCH(G$7,'PLHIV Forecast'!$C$7:$W$7,0)),
F64+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232</v>
      </c>
      <c r="H64" s="84">
        <f>IF(IF(H$7&lt;=Baseline_Year,
INDEX('Number on ART'!$H$10:$AB$249,MATCH($B64&amp;"Adults",'Number on ART'!$F$10:$F$249,0),MATCH(H$7,'Number on ART'!$H$9:$AB$9,0)),
IF(AND(G64+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Forecast'!$B$8:$B$127,0),MATCH(H$7,'PLHIV Forecast'!$C$7:$W$7,0)),
INDEX('PLHIV Forecast'!$C$8:$W$127,MATCH($B64,'PLHIV Forecast'!$B$8:$B$127,0),MATCH(H$7,'PLHIV Forecast'!$C$7:$W$7,0))&lt;&gt;0),
INDEX('PLHIV Forecast'!$C$8:$W$127,MATCH($B64,'PLHIV Forecast'!$B$8:$B$127,0),MATCH(H$7,'PLHIV Forecast'!$C$7:$W$7,0)),
G64+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IF(H$7&lt;=Baseline_Year,
INDEX('Number on ART'!$H$10:$AB$249,MATCH($B64&amp;"Adults",'Number on ART'!$F$10:$F$249,0),MATCH(H$7,'Number on ART'!$H$9:$AB$9,0)),
IF(AND(G64+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Forecast'!$B$8:$B$127,0),MATCH(H$7,'PLHIV Forecast'!$C$7:$W$7,0)),
INDEX('PLHIV Forecast'!$C$8:$W$127,MATCH($B64,'PLHIV Forecast'!$B$8:$B$127,0),MATCH(H$7,'PLHIV Forecast'!$C$7:$W$7,0))&lt;&gt;0),
INDEX('PLHIV Forecast'!$C$8:$W$127,MATCH($B64,'PLHIV Forecast'!$B$8:$B$127,0),MATCH(H$7,'PLHIV Forecast'!$C$7:$W$7,0)),
G64+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262</v>
      </c>
      <c r="I64" s="84">
        <f>IF(IF(I$7&lt;=Baseline_Year,
INDEX('Number on ART'!$H$10:$AB$249,MATCH($B64&amp;"Adults",'Number on ART'!$F$10:$F$249,0),MATCH(I$7,'Number on ART'!$H$9:$AB$9,0)),
IF(AND(H64+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Forecast'!$B$8:$B$127,0),MATCH(I$7,'PLHIV Forecast'!$C$7:$W$7,0)),
INDEX('PLHIV Forecast'!$C$8:$W$127,MATCH($B64,'PLHIV Forecast'!$B$8:$B$127,0),MATCH(I$7,'PLHIV Forecast'!$C$7:$W$7,0))&lt;&gt;0),
INDEX('PLHIV Forecast'!$C$8:$W$127,MATCH($B64,'PLHIV Forecast'!$B$8:$B$127,0),MATCH(I$7,'PLHIV Forecast'!$C$7:$W$7,0)),
H64+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IF(I$7&lt;=Baseline_Year,
INDEX('Number on ART'!$H$10:$AB$249,MATCH($B64&amp;"Adults",'Number on ART'!$F$10:$F$249,0),MATCH(I$7,'Number on ART'!$H$9:$AB$9,0)),
IF(AND(H64+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Forecast'!$B$8:$B$127,0),MATCH(I$7,'PLHIV Forecast'!$C$7:$W$7,0)),
INDEX('PLHIV Forecast'!$C$8:$W$127,MATCH($B64,'PLHIV Forecast'!$B$8:$B$127,0),MATCH(I$7,'PLHIV Forecast'!$C$7:$W$7,0))&lt;&gt;0),
INDEX('PLHIV Forecast'!$C$8:$W$127,MATCH($B64,'PLHIV Forecast'!$B$8:$B$127,0),MATCH(I$7,'PLHIV Forecast'!$C$7:$W$7,0)),
H64+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311</v>
      </c>
      <c r="J64" s="84">
        <f>IF(IF(J$7&lt;=Baseline_Year,
INDEX('Number on ART'!$H$10:$AB$249,MATCH($B64&amp;"Adults",'Number on ART'!$F$10:$F$249,0),MATCH(J$7,'Number on ART'!$H$9:$AB$9,0)),
IF(AND(I64+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Forecast'!$B$8:$B$127,0),MATCH(J$7,'PLHIV Forecast'!$C$7:$W$7,0)),
INDEX('PLHIV Forecast'!$C$8:$W$127,MATCH($B64,'PLHIV Forecast'!$B$8:$B$127,0),MATCH(J$7,'PLHIV Forecast'!$C$7:$W$7,0))&lt;&gt;0),
INDEX('PLHIV Forecast'!$C$8:$W$127,MATCH($B64,'PLHIV Forecast'!$B$8:$B$127,0),MATCH(J$7,'PLHIV Forecast'!$C$7:$W$7,0)),
I64+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IF(J$7&lt;=Baseline_Year,
INDEX('Number on ART'!$H$10:$AB$249,MATCH($B64&amp;"Adults",'Number on ART'!$F$10:$F$249,0),MATCH(J$7,'Number on ART'!$H$9:$AB$9,0)),
IF(AND(I64+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Forecast'!$B$8:$B$127,0),MATCH(J$7,'PLHIV Forecast'!$C$7:$W$7,0)),
INDEX('PLHIV Forecast'!$C$8:$W$127,MATCH($B64,'PLHIV Forecast'!$B$8:$B$127,0),MATCH(J$7,'PLHIV Forecast'!$C$7:$W$7,0))&lt;&gt;0),
INDEX('PLHIV Forecast'!$C$8:$W$127,MATCH($B64,'PLHIV Forecast'!$B$8:$B$127,0),MATCH(J$7,'PLHIV Forecast'!$C$7:$W$7,0)),
I64+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406</v>
      </c>
      <c r="K64" s="84">
        <f>IF(IF(K$7&lt;=Baseline_Year,
INDEX('Number on ART'!$H$10:$AB$249,MATCH($B64&amp;"Adults",'Number on ART'!$F$10:$F$249,0),MATCH(K$7,'Number on ART'!$H$9:$AB$9,0)),
IF(AND(J64+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Forecast'!$B$8:$B$127,0),MATCH(K$7,'PLHIV Forecast'!$C$7:$W$7,0)),
INDEX('PLHIV Forecast'!$C$8:$W$127,MATCH($B64,'PLHIV Forecast'!$B$8:$B$127,0),MATCH(K$7,'PLHIV Forecast'!$C$7:$W$7,0))&lt;&gt;0),
INDEX('PLHIV Forecast'!$C$8:$W$127,MATCH($B64,'PLHIV Forecast'!$B$8:$B$127,0),MATCH(K$7,'PLHIV Forecast'!$C$7:$W$7,0)),
J64+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IF(K$7&lt;=Baseline_Year,
INDEX('Number on ART'!$H$10:$AB$249,MATCH($B64&amp;"Adults",'Number on ART'!$F$10:$F$249,0),MATCH(K$7,'Number on ART'!$H$9:$AB$9,0)),
IF(AND(J64+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Forecast'!$B$8:$B$127,0),MATCH(K$7,'PLHIV Forecast'!$C$7:$W$7,0)),
INDEX('PLHIV Forecast'!$C$8:$W$127,MATCH($B64,'PLHIV Forecast'!$B$8:$B$127,0),MATCH(K$7,'PLHIV Forecast'!$C$7:$W$7,0))&lt;&gt;0),
INDEX('PLHIV Forecast'!$C$8:$W$127,MATCH($B64,'PLHIV Forecast'!$B$8:$B$127,0),MATCH(K$7,'PLHIV Forecast'!$C$7:$W$7,0)),
J64+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480</v>
      </c>
      <c r="L64" s="84">
        <f>IF(IF(L$7&lt;=Baseline_Year,
INDEX('Number on ART'!$H$10:$AB$249,MATCH($B64&amp;"Adults",'Number on ART'!$F$10:$F$249,0),MATCH(L$7,'Number on ART'!$H$9:$AB$9,0)),
IF(AND(K64+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Forecast'!$B$8:$B$127,0),MATCH(L$7,'PLHIV Forecast'!$C$7:$W$7,0)),
INDEX('PLHIV Forecast'!$C$8:$W$127,MATCH($B64,'PLHIV Forecast'!$B$8:$B$127,0),MATCH(L$7,'PLHIV Forecast'!$C$7:$W$7,0))&lt;&gt;0),
INDEX('PLHIV Forecast'!$C$8:$W$127,MATCH($B64,'PLHIV Forecast'!$B$8:$B$127,0),MATCH(L$7,'PLHIV Forecast'!$C$7:$W$7,0)),
K64+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IF(L$7&lt;=Baseline_Year,
INDEX('Number on ART'!$H$10:$AB$249,MATCH($B64&amp;"Adults",'Number on ART'!$F$10:$F$249,0),MATCH(L$7,'Number on ART'!$H$9:$AB$9,0)),
IF(AND(K64+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Forecast'!$B$8:$B$127,0),MATCH(L$7,'PLHIV Forecast'!$C$7:$W$7,0)),
INDEX('PLHIV Forecast'!$C$8:$W$127,MATCH($B64,'PLHIV Forecast'!$B$8:$B$127,0),MATCH(L$7,'PLHIV Forecast'!$C$7:$W$7,0))&lt;&gt;0),
INDEX('PLHIV Forecast'!$C$8:$W$127,MATCH($B64,'PLHIV Forecast'!$B$8:$B$127,0),MATCH(L$7,'PLHIV Forecast'!$C$7:$W$7,0)),
K64+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565</v>
      </c>
      <c r="M64" s="84">
        <f>IF(IF(M$7&lt;=Baseline_Year,
INDEX('Number on ART'!$H$10:$AB$249,MATCH($B64&amp;"Adults",'Number on ART'!$F$10:$F$249,0),MATCH(M$7,'Number on ART'!$H$9:$AB$9,0)),
IF(AND(L64+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Forecast'!$B$8:$B$127,0),MATCH(M$7,'PLHIV Forecast'!$C$7:$W$7,0)),
INDEX('PLHIV Forecast'!$C$8:$W$127,MATCH($B64,'PLHIV Forecast'!$B$8:$B$127,0),MATCH(M$7,'PLHIV Forecast'!$C$7:$W$7,0))&lt;&gt;0),
INDEX('PLHIV Forecast'!$C$8:$W$127,MATCH($B64,'PLHIV Forecast'!$B$8:$B$127,0),MATCH(M$7,'PLHIV Forecast'!$C$7:$W$7,0)),
L64+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IF(M$7&lt;=Baseline_Year,
INDEX('Number on ART'!$H$10:$AB$249,MATCH($B64&amp;"Adults",'Number on ART'!$F$10:$F$249,0),MATCH(M$7,'Number on ART'!$H$9:$AB$9,0)),
IF(AND(L64+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Forecast'!$B$8:$B$127,0),MATCH(M$7,'PLHIV Forecast'!$C$7:$W$7,0)),
INDEX('PLHIV Forecast'!$C$8:$W$127,MATCH($B64,'PLHIV Forecast'!$B$8:$B$127,0),MATCH(M$7,'PLHIV Forecast'!$C$7:$W$7,0))&lt;&gt;0),
INDEX('PLHIV Forecast'!$C$8:$W$127,MATCH($B64,'PLHIV Forecast'!$B$8:$B$127,0),MATCH(M$7,'PLHIV Forecast'!$C$7:$W$7,0)),
L64+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646</v>
      </c>
      <c r="N64" s="84">
        <f>IF(IF(N$7&lt;=Baseline_Year,
INDEX('Number on ART'!$H$10:$AB$249,MATCH($B64&amp;"Adults",'Number on ART'!$F$10:$F$249,0),MATCH(N$7,'Number on ART'!$H$9:$AB$9,0)),
IF(AND(M64+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Forecast'!$B$8:$B$127,0),MATCH(N$7,'PLHIV Forecast'!$C$7:$W$7,0)),
INDEX('PLHIV Forecast'!$C$8:$W$127,MATCH($B64,'PLHIV Forecast'!$B$8:$B$127,0),MATCH(N$7,'PLHIV Forecast'!$C$7:$W$7,0))&lt;&gt;0),
INDEX('PLHIV Forecast'!$C$8:$W$127,MATCH($B64,'PLHIV Forecast'!$B$8:$B$127,0),MATCH(N$7,'PLHIV Forecast'!$C$7:$W$7,0)),
M64+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IF(N$7&lt;=Baseline_Year,
INDEX('Number on ART'!$H$10:$AB$249,MATCH($B64&amp;"Adults",'Number on ART'!$F$10:$F$249,0),MATCH(N$7,'Number on ART'!$H$9:$AB$9,0)),
IF(AND(M64+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Forecast'!$B$8:$B$127,0),MATCH(N$7,'PLHIV Forecast'!$C$7:$W$7,0)),
INDEX('PLHIV Forecast'!$C$8:$W$127,MATCH($B64,'PLHIV Forecast'!$B$8:$B$127,0),MATCH(N$7,'PLHIV Forecast'!$C$7:$W$7,0))&lt;&gt;0),
INDEX('PLHIV Forecast'!$C$8:$W$127,MATCH($B64,'PLHIV Forecast'!$B$8:$B$127,0),MATCH(N$7,'PLHIV Forecast'!$C$7:$W$7,0)),
M64+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863</v>
      </c>
      <c r="O64" s="84">
        <f>IF(IF(O$7&lt;=Baseline_Year,
INDEX('Number on ART'!$H$10:$AB$249,MATCH($B64&amp;"Adults",'Number on ART'!$F$10:$F$249,0),MATCH(O$7,'Number on ART'!$H$9:$AB$9,0)),
IF(AND(N64+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Forecast'!$B$8:$B$127,0),MATCH(O$7,'PLHIV Forecast'!$C$7:$W$7,0)),
INDEX('PLHIV Forecast'!$C$8:$W$127,MATCH($B64,'PLHIV Forecast'!$B$8:$B$127,0),MATCH(O$7,'PLHIV Forecast'!$C$7:$W$7,0))&lt;&gt;0),
INDEX('PLHIV Forecast'!$C$8:$W$127,MATCH($B64,'PLHIV Forecast'!$B$8:$B$127,0),MATCH(O$7,'PLHIV Forecast'!$C$7:$W$7,0)),
N64+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IF(O$7&lt;=Baseline_Year,
INDEX('Number on ART'!$H$10:$AB$249,MATCH($B64&amp;"Adults",'Number on ART'!$F$10:$F$249,0),MATCH(O$7,'Number on ART'!$H$9:$AB$9,0)),
IF(AND(N64+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Forecast'!$B$8:$B$127,0),MATCH(O$7,'PLHIV Forecast'!$C$7:$W$7,0)),
INDEX('PLHIV Forecast'!$C$8:$W$127,MATCH($B64,'PLHIV Forecast'!$B$8:$B$127,0),MATCH(O$7,'PLHIV Forecast'!$C$7:$W$7,0))&lt;&gt;0),
INDEX('PLHIV Forecast'!$C$8:$W$127,MATCH($B64,'PLHIV Forecast'!$B$8:$B$127,0),MATCH(O$7,'PLHIV Forecast'!$C$7:$W$7,0)),
N64+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1184</v>
      </c>
      <c r="P64" s="84">
        <f>IF(IF(P$7&lt;=Baseline_Year,
INDEX('Number on ART'!$H$10:$AB$249,MATCH($B64&amp;"Adults",'Number on ART'!$F$10:$F$249,0),MATCH(P$7,'Number on ART'!$H$9:$AB$9,0)),
IF(AND(O64+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Forecast'!$B$8:$B$127,0),MATCH(P$7,'PLHIV Forecast'!$C$7:$W$7,0)),
INDEX('PLHIV Forecast'!$C$8:$W$127,MATCH($B64,'PLHIV Forecast'!$B$8:$B$127,0),MATCH(P$7,'PLHIV Forecast'!$C$7:$W$7,0))&lt;&gt;0),
INDEX('PLHIV Forecast'!$C$8:$W$127,MATCH($B64,'PLHIV Forecast'!$B$8:$B$127,0),MATCH(P$7,'PLHIV Forecast'!$C$7:$W$7,0)),
O64+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IF(P$7&lt;=Baseline_Year,
INDEX('Number on ART'!$H$10:$AB$249,MATCH($B64&amp;"Adults",'Number on ART'!$F$10:$F$249,0),MATCH(P$7,'Number on ART'!$H$9:$AB$9,0)),
IF(AND(O64+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Forecast'!$B$8:$B$127,0),MATCH(P$7,'PLHIV Forecast'!$C$7:$W$7,0)),
INDEX('PLHIV Forecast'!$C$8:$W$127,MATCH($B64,'PLHIV Forecast'!$B$8:$B$127,0),MATCH(P$7,'PLHIV Forecast'!$C$7:$W$7,0))&lt;&gt;0),
INDEX('PLHIV Forecast'!$C$8:$W$127,MATCH($B64,'PLHIV Forecast'!$B$8:$B$127,0),MATCH(P$7,'PLHIV Forecast'!$C$7:$W$7,0)),
O64+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1390.3333333333333</v>
      </c>
      <c r="Q64" s="84">
        <f>IF(IF(Q$7&lt;=Baseline_Year,
INDEX('Number on ART'!$H$10:$AB$249,MATCH($B64&amp;"Adults",'Number on ART'!$F$10:$F$249,0),MATCH(Q$7,'Number on ART'!$H$9:$AB$9,0)),
IF(AND(P64+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Forecast'!$B$8:$B$127,0),MATCH(Q$7,'PLHIV Forecast'!$C$7:$W$7,0)),
INDEX('PLHIV Forecast'!$C$8:$W$127,MATCH($B64,'PLHIV Forecast'!$B$8:$B$127,0),MATCH(Q$7,'PLHIV Forecast'!$C$7:$W$7,0))&lt;&gt;0),
INDEX('PLHIV Forecast'!$C$8:$W$127,MATCH($B64,'PLHIV Forecast'!$B$8:$B$127,0),MATCH(Q$7,'PLHIV Forecast'!$C$7:$W$7,0)),
P64+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IF(Q$7&lt;=Baseline_Year,
INDEX('Number on ART'!$H$10:$AB$249,MATCH($B64&amp;"Adults",'Number on ART'!$F$10:$F$249,0),MATCH(Q$7,'Number on ART'!$H$9:$AB$9,0)),
IF(AND(P64+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Forecast'!$B$8:$B$127,0),MATCH(Q$7,'PLHIV Forecast'!$C$7:$W$7,0)),
INDEX('PLHIV Forecast'!$C$8:$W$127,MATCH($B64,'PLHIV Forecast'!$B$8:$B$127,0),MATCH(Q$7,'PLHIV Forecast'!$C$7:$W$7,0))&lt;&gt;0),
INDEX('PLHIV Forecast'!$C$8:$W$127,MATCH($B64,'PLHIV Forecast'!$B$8:$B$127,0),MATCH(Q$7,'PLHIV Forecast'!$C$7:$W$7,0)),
P64+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1596.6666666666665</v>
      </c>
      <c r="R64" s="84">
        <f>IF(IF(R$7&lt;=Baseline_Year,
INDEX('Number on ART'!$H$10:$AB$249,MATCH($B64&amp;"Adults",'Number on ART'!$F$10:$F$249,0),MATCH(R$7,'Number on ART'!$H$9:$AB$9,0)),
IF(AND(Q64+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Forecast'!$B$8:$B$127,0),MATCH(R$7,'PLHIV Forecast'!$C$7:$W$7,0)),
INDEX('PLHIV Forecast'!$C$8:$W$127,MATCH($B64,'PLHIV Forecast'!$B$8:$B$127,0),MATCH(R$7,'PLHIV Forecast'!$C$7:$W$7,0))&lt;&gt;0),
INDEX('PLHIV Forecast'!$C$8:$W$127,MATCH($B64,'PLHIV Forecast'!$B$8:$B$127,0),MATCH(R$7,'PLHIV Forecast'!$C$7:$W$7,0)),
Q64+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IF(R$7&lt;=Baseline_Year,
INDEX('Number on ART'!$H$10:$AB$249,MATCH($B64&amp;"Adults",'Number on ART'!$F$10:$F$249,0),MATCH(R$7,'Number on ART'!$H$9:$AB$9,0)),
IF(AND(Q64+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Forecast'!$B$8:$B$127,0),MATCH(R$7,'PLHIV Forecast'!$C$7:$W$7,0)),
INDEX('PLHIV Forecast'!$C$8:$W$127,MATCH($B64,'PLHIV Forecast'!$B$8:$B$127,0),MATCH(R$7,'PLHIV Forecast'!$C$7:$W$7,0))&lt;&gt;0),
INDEX('PLHIV Forecast'!$C$8:$W$127,MATCH($B64,'PLHIV Forecast'!$B$8:$B$127,0),MATCH(R$7,'PLHIV Forecast'!$C$7:$W$7,0)),
Q64+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1802.9999999999998</v>
      </c>
      <c r="S64" s="84">
        <f>IF(IF(S$7&lt;=Baseline_Year,
INDEX('Number on ART'!$H$10:$AB$249,MATCH($B64&amp;"Adults",'Number on ART'!$F$10:$F$249,0),MATCH(S$7,'Number on ART'!$H$9:$AB$9,0)),
IF(AND(R64+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Forecast'!$B$8:$B$127,0),MATCH(S$7,'PLHIV Forecast'!$C$7:$W$7,0)),
INDEX('PLHIV Forecast'!$C$8:$W$127,MATCH($B64,'PLHIV Forecast'!$B$8:$B$127,0),MATCH(S$7,'PLHIV Forecast'!$C$7:$W$7,0))&lt;&gt;0),
INDEX('PLHIV Forecast'!$C$8:$W$127,MATCH($B64,'PLHIV Forecast'!$B$8:$B$127,0),MATCH(S$7,'PLHIV Forecast'!$C$7:$W$7,0)),
R64+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IF(S$7&lt;=Baseline_Year,
INDEX('Number on ART'!$H$10:$AB$249,MATCH($B64&amp;"Adults",'Number on ART'!$F$10:$F$249,0),MATCH(S$7,'Number on ART'!$H$9:$AB$9,0)),
IF(AND(R64+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Forecast'!$B$8:$B$127,0),MATCH(S$7,'PLHIV Forecast'!$C$7:$W$7,0)),
INDEX('PLHIV Forecast'!$C$8:$W$127,MATCH($B64,'PLHIV Forecast'!$B$8:$B$127,0),MATCH(S$7,'PLHIV Forecast'!$C$7:$W$7,0))&lt;&gt;0),
INDEX('PLHIV Forecast'!$C$8:$W$127,MATCH($B64,'PLHIV Forecast'!$B$8:$B$127,0),MATCH(S$7,'PLHIV Forecast'!$C$7:$W$7,0)),
R64+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2009.333333333333</v>
      </c>
      <c r="T64" s="84">
        <f>IF(IF(T$7&lt;=Baseline_Year,
INDEX('Number on ART'!$H$10:$AB$249,MATCH($B64&amp;"Adults",'Number on ART'!$F$10:$F$249,0),MATCH(T$7,'Number on ART'!$H$9:$AB$9,0)),
IF(AND(S64+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Forecast'!$B$8:$B$127,0),MATCH(T$7,'PLHIV Forecast'!$C$7:$W$7,0)),
INDEX('PLHIV Forecast'!$C$8:$W$127,MATCH($B64,'PLHIV Forecast'!$B$8:$B$127,0),MATCH(T$7,'PLHIV Forecast'!$C$7:$W$7,0))&lt;&gt;0),
INDEX('PLHIV Forecast'!$C$8:$W$127,MATCH($B64,'PLHIV Forecast'!$B$8:$B$127,0),MATCH(T$7,'PLHIV Forecast'!$C$7:$W$7,0)),
S64+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IF(T$7&lt;=Baseline_Year,
INDEX('Number on ART'!$H$10:$AB$249,MATCH($B64&amp;"Adults",'Number on ART'!$F$10:$F$249,0),MATCH(T$7,'Number on ART'!$H$9:$AB$9,0)),
IF(AND(S64+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Forecast'!$B$8:$B$127,0),MATCH(T$7,'PLHIV Forecast'!$C$7:$W$7,0)),
INDEX('PLHIV Forecast'!$C$8:$W$127,MATCH($B64,'PLHIV Forecast'!$B$8:$B$127,0),MATCH(T$7,'PLHIV Forecast'!$C$7:$W$7,0))&lt;&gt;0),
INDEX('PLHIV Forecast'!$C$8:$W$127,MATCH($B64,'PLHIV Forecast'!$B$8:$B$127,0),MATCH(T$7,'PLHIV Forecast'!$C$7:$W$7,0)),
S64+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2215.6666666666665</v>
      </c>
      <c r="U64" s="84">
        <f>IF(IF(U$7&lt;=Baseline_Year,
INDEX('Number on ART'!$H$10:$AB$249,MATCH($B64&amp;"Adults",'Number on ART'!$F$10:$F$249,0),MATCH(U$7,'Number on ART'!$H$9:$AB$9,0)),
IF(AND(T64+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Forecast'!$B$8:$B$127,0),MATCH(U$7,'PLHIV Forecast'!$C$7:$W$7,0)),
INDEX('PLHIV Forecast'!$C$8:$W$127,MATCH($B64,'PLHIV Forecast'!$B$8:$B$127,0),MATCH(U$7,'PLHIV Forecast'!$C$7:$W$7,0))&lt;&gt;0),
INDEX('PLHIV Forecast'!$C$8:$W$127,MATCH($B64,'PLHIV Forecast'!$B$8:$B$127,0),MATCH(U$7,'PLHIV Forecast'!$C$7:$W$7,0)),
T64+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IF(U$7&lt;=Baseline_Year,
INDEX('Number on ART'!$H$10:$AB$249,MATCH($B64&amp;"Adults",'Number on ART'!$F$10:$F$249,0),MATCH(U$7,'Number on ART'!$H$9:$AB$9,0)),
IF(AND(T64+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Forecast'!$B$8:$B$127,0),MATCH(U$7,'PLHIV Forecast'!$C$7:$W$7,0)),
INDEX('PLHIV Forecast'!$C$8:$W$127,MATCH($B64,'PLHIV Forecast'!$B$8:$B$127,0),MATCH(U$7,'PLHIV Forecast'!$C$7:$W$7,0))&lt;&gt;0),
INDEX('PLHIV Forecast'!$C$8:$W$127,MATCH($B64,'PLHIV Forecast'!$B$8:$B$127,0),MATCH(U$7,'PLHIV Forecast'!$C$7:$W$7,0)),
T64+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2422</v>
      </c>
      <c r="V64" s="84">
        <f>IF(IF(V$7&lt;=Baseline_Year,
INDEX('Number on ART'!$H$10:$AB$249,MATCH($B64&amp;"Adults",'Number on ART'!$F$10:$F$249,0),MATCH(V$7,'Number on ART'!$H$9:$AB$9,0)),
IF(AND(U64+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Forecast'!$B$8:$B$127,0),MATCH(V$7,'PLHIV Forecast'!$C$7:$W$7,0)),
INDEX('PLHIV Forecast'!$C$8:$W$127,MATCH($B64,'PLHIV Forecast'!$B$8:$B$127,0),MATCH(V$7,'PLHIV Forecast'!$C$7:$W$7,0))&lt;&gt;0),
INDEX('PLHIV Forecast'!$C$8:$W$127,MATCH($B64,'PLHIV Forecast'!$B$8:$B$127,0),MATCH(V$7,'PLHIV Forecast'!$C$7:$W$7,0)),
U64+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IF(V$7&lt;=Baseline_Year,
INDEX('Number on ART'!$H$10:$AB$249,MATCH($B64&amp;"Adults",'Number on ART'!$F$10:$F$249,0),MATCH(V$7,'Number on ART'!$H$9:$AB$9,0)),
IF(AND(U64+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Forecast'!$B$8:$B$127,0),MATCH(V$7,'PLHIV Forecast'!$C$7:$W$7,0)),
INDEX('PLHIV Forecast'!$C$8:$W$127,MATCH($B64,'PLHIV Forecast'!$B$8:$B$127,0),MATCH(V$7,'PLHIV Forecast'!$C$7:$W$7,0))&lt;&gt;0),
INDEX('PLHIV Forecast'!$C$8:$W$127,MATCH($B64,'PLHIV Forecast'!$B$8:$B$127,0),MATCH(V$7,'PLHIV Forecast'!$C$7:$W$7,0)),
U64+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2628.3333333333335</v>
      </c>
      <c r="W64" s="84">
        <f>IF(IF(W$7&lt;=Baseline_Year,
INDEX('Number on ART'!$H$10:$AB$249,MATCH($B64&amp;"Adults",'Number on ART'!$F$10:$F$249,0),MATCH(W$7,'Number on ART'!$H$9:$AB$9,0)),
IF(AND(V64+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Forecast'!$B$8:$B$127,0),MATCH(W$7,'PLHIV Forecast'!$C$7:$W$7,0)),
INDEX('PLHIV Forecast'!$C$8:$W$127,MATCH($B64,'PLHIV Forecast'!$B$8:$B$127,0),MATCH(W$7,'PLHIV Forecast'!$C$7:$W$7,0))&lt;&gt;0),
INDEX('PLHIV Forecast'!$C$8:$W$127,MATCH($B64,'PLHIV Forecast'!$B$8:$B$127,0),MATCH(W$7,'PLHIV Forecast'!$C$7:$W$7,0)),
V64+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)))&lt;0,
0,
IF(W$7&lt;=Baseline_Year,
INDEX('Number on ART'!$H$10:$AB$249,MATCH($B64&amp;"Adults",'Number on ART'!$F$10:$F$249,0),MATCH(W$7,'Number on ART'!$H$9:$AB$9,0)),
IF(AND(V64+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)&gt;INDEX('PLHIV Forecast'!$C$8:$W$127,MATCH($B64,'PLHIV Forecast'!$B$8:$B$127,0),MATCH(W$7,'PLHIV Forecast'!$C$7:$W$7,0)),
INDEX('PLHIV Forecast'!$C$8:$W$127,MATCH($B64,'PLHIV Forecast'!$B$8:$B$127,0),MATCH(W$7,'PLHIV Forecast'!$C$7:$W$7,0))&lt;&gt;0),
INDEX('PLHIV Forecast'!$C$8:$W$127,MATCH($B64,'PLHIV Forecast'!$B$8:$B$127,0),MATCH(W$7,'PLHIV Forecast'!$C$7:$W$7,0)),
V64+
AVERAGE((INDEX($C$8:$W$127,MATCH($B64,$B$8:$B$127),MATCH(Baseline_Year,$C$7:$W$7,))-INDEX($C$8:$W$127,MATCH($B64,$B$8:$B$127),MATCH(Baseline_Year-1,$C$7:$W$7,))),
(INDEX($C$8:$W$127,MATCH($B64,$B$8:$B$127),MATCH(Baseline_Year-1,$C$7:$W$7,))-INDEX($C$8:$W$127,MATCH($B64,$B$8:$B$127),MATCH(Baseline_Year-2,$C$7:$W$7,))),
(INDEX($C$8:$W$127,MATCH($B64,$B$8:$B$127),MATCH(Baseline_Year-2,$C$7:$W$7,))-INDEX($C$8:$W$127,MATCH($B64,$B$8:$B$127),MATCH(Baseline_Year-3,$C$7:$W$7,)))
))))</f>
        <v>2834.666666666667</v>
      </c>
      <c r="X64" s="9" t="str">
        <f>IF(SUM(C64:W64)&lt;&gt;0,
IF(P64='PLHIV Forecast'!P64,"# adults on ART capped by total PLHIV starting 2023",
IF(Q64='PLHIV Forecast'!Q64,"# adults on ART capped by total PLHIV starting 2024",
IF(R64='PLHIV Forecast'!R64,"# adults on ART capped by total PLHIV starting 2025",
IF(S64='PLHIV Forecast'!S64,"# adults on ART capped by total PLHIV starting 2026",
IF(T64='PLHIV Forecast'!T64,"# adults on ART capped by total PLHIV starting 2027",
IF(U64='PLHIV Forecast'!U64,"# adults on ART capped by total PLHIV starting 2028",
IF(V64='PLHIV Forecast'!V64,"# adults on ART capped by total PLHIV starting 2029",
IF(W64='PLHIV Forecast'!W64,"# adults on ART capped by total PLHIV starting 2030",
"")))))))),"")</f>
        <v/>
      </c>
    </row>
    <row r="65" spans="2:24" x14ac:dyDescent="0.35">
      <c r="B65" s="18" t="str">
        <f>Countries!B61</f>
        <v>Jamaica</v>
      </c>
      <c r="C65" s="47">
        <f>IF(C$7&lt;='Algorithms &amp; Assumptions'!$C$3,INDEX('Number on ART'!$H$10:$AB$249,MATCH($B65&amp;"Adults",'Number on ART'!$F$10:$F$249,0),MATCH(C$7,'Number on ART'!$H$9:$AB$9,0)),"Error")</f>
        <v>5390</v>
      </c>
      <c r="D65" s="47">
        <f>IF(D$7&lt;='Algorithms &amp; Assumptions'!$C$3,INDEX('Number on ART'!$H$10:$AB$249,MATCH($B65&amp;"Adults",'Number on ART'!$F$10:$F$249,0),MATCH(D$7,'Number on ART'!$H$9:$AB$9,0)),"Error")</f>
        <v>6208</v>
      </c>
      <c r="E65" s="47">
        <f>IF(E$7&lt;='Algorithms &amp; Assumptions'!$C$3,INDEX('Number on ART'!$H$10:$AB$249,MATCH($B65&amp;"Adults",'Number on ART'!$F$10:$F$249,0),MATCH(E$7,'Number on ART'!$H$9:$AB$9,0)),"Error")</f>
        <v>7139</v>
      </c>
      <c r="F65" s="47">
        <f>IF(F$7&lt;='Algorithms &amp; Assumptions'!$C$3,INDEX('Number on ART'!$H$10:$AB$249,MATCH($B65&amp;"Adults",'Number on ART'!$F$10:$F$249,0),MATCH(F$7,'Number on ART'!$H$9:$AB$9,0)),"Error")</f>
        <v>8421</v>
      </c>
      <c r="G65" s="84">
        <f>IF(IF(G$7&lt;=Baseline_Year,
INDEX('Number on ART'!$H$10:$AB$249,MATCH($B65&amp;"Adults",'Number on ART'!$F$10:$F$249,0),MATCH(G$7,'Number on ART'!$H$9:$AB$9,0)),
IF(AND(F65+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Forecast'!$B$8:$B$127,0),MATCH(G$7,'PLHIV Forecast'!$C$7:$W$7,0)),
INDEX('PLHIV Forecast'!$C$8:$W$127,MATCH($B65,'PLHIV Forecast'!$B$8:$B$127,0),MATCH(G$7,'PLHIV Forecast'!$C$7:$W$7,0))&lt;&gt;0),
INDEX('PLHIV Forecast'!$C$8:$W$127,MATCH($B65,'PLHIV Forecast'!$B$8:$B$127,0),MATCH(G$7,'PLHIV Forecast'!$C$7:$W$7,0)),
F65+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IF(G$7&lt;=Baseline_Year,
INDEX('Number on ART'!$H$10:$AB$249,MATCH($B65&amp;"Adults",'Number on ART'!$F$10:$F$249,0),MATCH(G$7,'Number on ART'!$H$9:$AB$9,0)),
IF(AND(F65+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Forecast'!$B$8:$B$127,0),MATCH(G$7,'PLHIV Forecast'!$C$7:$W$7,0)),
INDEX('PLHIV Forecast'!$C$8:$W$127,MATCH($B65,'PLHIV Forecast'!$B$8:$B$127,0),MATCH(G$7,'PLHIV Forecast'!$C$7:$W$7,0))&lt;&gt;0),
INDEX('PLHIV Forecast'!$C$8:$W$127,MATCH($B65,'PLHIV Forecast'!$B$8:$B$127,0),MATCH(G$7,'PLHIV Forecast'!$C$7:$W$7,0)),
F65+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9141</v>
      </c>
      <c r="H65" s="84">
        <f>IF(IF(H$7&lt;=Baseline_Year,
INDEX('Number on ART'!$H$10:$AB$249,MATCH($B65&amp;"Adults",'Number on ART'!$F$10:$F$249,0),MATCH(H$7,'Number on ART'!$H$9:$AB$9,0)),
IF(AND(G65+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Forecast'!$B$8:$B$127,0),MATCH(H$7,'PLHIV Forecast'!$C$7:$W$7,0)),
INDEX('PLHIV Forecast'!$C$8:$W$127,MATCH($B65,'PLHIV Forecast'!$B$8:$B$127,0),MATCH(H$7,'PLHIV Forecast'!$C$7:$W$7,0))&lt;&gt;0),
INDEX('PLHIV Forecast'!$C$8:$W$127,MATCH($B65,'PLHIV Forecast'!$B$8:$B$127,0),MATCH(H$7,'PLHIV Forecast'!$C$7:$W$7,0)),
G65+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IF(H$7&lt;=Baseline_Year,
INDEX('Number on ART'!$H$10:$AB$249,MATCH($B65&amp;"Adults",'Number on ART'!$F$10:$F$249,0),MATCH(H$7,'Number on ART'!$H$9:$AB$9,0)),
IF(AND(G65+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Forecast'!$B$8:$B$127,0),MATCH(H$7,'PLHIV Forecast'!$C$7:$W$7,0)),
INDEX('PLHIV Forecast'!$C$8:$W$127,MATCH($B65,'PLHIV Forecast'!$B$8:$B$127,0),MATCH(H$7,'PLHIV Forecast'!$C$7:$W$7,0))&lt;&gt;0),
INDEX('PLHIV Forecast'!$C$8:$W$127,MATCH($B65,'PLHIV Forecast'!$B$8:$B$127,0),MATCH(H$7,'PLHIV Forecast'!$C$7:$W$7,0)),
G65+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9764</v>
      </c>
      <c r="I65" s="84">
        <f>IF(IF(I$7&lt;=Baseline_Year,
INDEX('Number on ART'!$H$10:$AB$249,MATCH($B65&amp;"Adults",'Number on ART'!$F$10:$F$249,0),MATCH(I$7,'Number on ART'!$H$9:$AB$9,0)),
IF(AND(H65+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Forecast'!$B$8:$B$127,0),MATCH(I$7,'PLHIV Forecast'!$C$7:$W$7,0)),
INDEX('PLHIV Forecast'!$C$8:$W$127,MATCH($B65,'PLHIV Forecast'!$B$8:$B$127,0),MATCH(I$7,'PLHIV Forecast'!$C$7:$W$7,0))&lt;&gt;0),
INDEX('PLHIV Forecast'!$C$8:$W$127,MATCH($B65,'PLHIV Forecast'!$B$8:$B$127,0),MATCH(I$7,'PLHIV Forecast'!$C$7:$W$7,0)),
H65+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IF(I$7&lt;=Baseline_Year,
INDEX('Number on ART'!$H$10:$AB$249,MATCH($B65&amp;"Adults",'Number on ART'!$F$10:$F$249,0),MATCH(I$7,'Number on ART'!$H$9:$AB$9,0)),
IF(AND(H65+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Forecast'!$B$8:$B$127,0),MATCH(I$7,'PLHIV Forecast'!$C$7:$W$7,0)),
INDEX('PLHIV Forecast'!$C$8:$W$127,MATCH($B65,'PLHIV Forecast'!$B$8:$B$127,0),MATCH(I$7,'PLHIV Forecast'!$C$7:$W$7,0))&lt;&gt;0),
INDEX('PLHIV Forecast'!$C$8:$W$127,MATCH($B65,'PLHIV Forecast'!$B$8:$B$127,0),MATCH(I$7,'PLHIV Forecast'!$C$7:$W$7,0)),
H65+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10680</v>
      </c>
      <c r="J65" s="84">
        <f>IF(IF(J$7&lt;=Baseline_Year,
INDEX('Number on ART'!$H$10:$AB$249,MATCH($B65&amp;"Adults",'Number on ART'!$F$10:$F$249,0),MATCH(J$7,'Number on ART'!$H$9:$AB$9,0)),
IF(AND(I65+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Forecast'!$B$8:$B$127,0),MATCH(J$7,'PLHIV Forecast'!$C$7:$W$7,0)),
INDEX('PLHIV Forecast'!$C$8:$W$127,MATCH($B65,'PLHIV Forecast'!$B$8:$B$127,0),MATCH(J$7,'PLHIV Forecast'!$C$7:$W$7,0))&lt;&gt;0),
INDEX('PLHIV Forecast'!$C$8:$W$127,MATCH($B65,'PLHIV Forecast'!$B$8:$B$127,0),MATCH(J$7,'PLHIV Forecast'!$C$7:$W$7,0)),
I65+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IF(J$7&lt;=Baseline_Year,
INDEX('Number on ART'!$H$10:$AB$249,MATCH($B65&amp;"Adults",'Number on ART'!$F$10:$F$249,0),MATCH(J$7,'Number on ART'!$H$9:$AB$9,0)),
IF(AND(I65+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Forecast'!$B$8:$B$127,0),MATCH(J$7,'PLHIV Forecast'!$C$7:$W$7,0)),
INDEX('PLHIV Forecast'!$C$8:$W$127,MATCH($B65,'PLHIV Forecast'!$B$8:$B$127,0),MATCH(J$7,'PLHIV Forecast'!$C$7:$W$7,0))&lt;&gt;0),
INDEX('PLHIV Forecast'!$C$8:$W$127,MATCH($B65,'PLHIV Forecast'!$B$8:$B$127,0),MATCH(J$7,'PLHIV Forecast'!$C$7:$W$7,0)),
I65+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11663</v>
      </c>
      <c r="K65" s="84">
        <f>IF(IF(K$7&lt;=Baseline_Year,
INDEX('Number on ART'!$H$10:$AB$249,MATCH($B65&amp;"Adults",'Number on ART'!$F$10:$F$249,0),MATCH(K$7,'Number on ART'!$H$9:$AB$9,0)),
IF(AND(J65+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Forecast'!$B$8:$B$127,0),MATCH(K$7,'PLHIV Forecast'!$C$7:$W$7,0)),
INDEX('PLHIV Forecast'!$C$8:$W$127,MATCH($B65,'PLHIV Forecast'!$B$8:$B$127,0),MATCH(K$7,'PLHIV Forecast'!$C$7:$W$7,0))&lt;&gt;0),
INDEX('PLHIV Forecast'!$C$8:$W$127,MATCH($B65,'PLHIV Forecast'!$B$8:$B$127,0),MATCH(K$7,'PLHIV Forecast'!$C$7:$W$7,0)),
J65+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IF(K$7&lt;=Baseline_Year,
INDEX('Number on ART'!$H$10:$AB$249,MATCH($B65&amp;"Adults",'Number on ART'!$F$10:$F$249,0),MATCH(K$7,'Number on ART'!$H$9:$AB$9,0)),
IF(AND(J65+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Forecast'!$B$8:$B$127,0),MATCH(K$7,'PLHIV Forecast'!$C$7:$W$7,0)),
INDEX('PLHIV Forecast'!$C$8:$W$127,MATCH($B65,'PLHIV Forecast'!$B$8:$B$127,0),MATCH(K$7,'PLHIV Forecast'!$C$7:$W$7,0))&lt;&gt;0),
INDEX('PLHIV Forecast'!$C$8:$W$127,MATCH($B65,'PLHIV Forecast'!$B$8:$B$127,0),MATCH(K$7,'PLHIV Forecast'!$C$7:$W$7,0)),
J65+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12452</v>
      </c>
      <c r="L65" s="84">
        <f>IF(IF(L$7&lt;=Baseline_Year,
INDEX('Number on ART'!$H$10:$AB$249,MATCH($B65&amp;"Adults",'Number on ART'!$F$10:$F$249,0),MATCH(L$7,'Number on ART'!$H$9:$AB$9,0)),
IF(AND(K65+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Forecast'!$B$8:$B$127,0),MATCH(L$7,'PLHIV Forecast'!$C$7:$W$7,0)),
INDEX('PLHIV Forecast'!$C$8:$W$127,MATCH($B65,'PLHIV Forecast'!$B$8:$B$127,0),MATCH(L$7,'PLHIV Forecast'!$C$7:$W$7,0))&lt;&gt;0),
INDEX('PLHIV Forecast'!$C$8:$W$127,MATCH($B65,'PLHIV Forecast'!$B$8:$B$127,0),MATCH(L$7,'PLHIV Forecast'!$C$7:$W$7,0)),
K65+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IF(L$7&lt;=Baseline_Year,
INDEX('Number on ART'!$H$10:$AB$249,MATCH($B65&amp;"Adults",'Number on ART'!$F$10:$F$249,0),MATCH(L$7,'Number on ART'!$H$9:$AB$9,0)),
IF(AND(K65+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Forecast'!$B$8:$B$127,0),MATCH(L$7,'PLHIV Forecast'!$C$7:$W$7,0)),
INDEX('PLHIV Forecast'!$C$8:$W$127,MATCH($B65,'PLHIV Forecast'!$B$8:$B$127,0),MATCH(L$7,'PLHIV Forecast'!$C$7:$W$7,0))&lt;&gt;0),
INDEX('PLHIV Forecast'!$C$8:$W$127,MATCH($B65,'PLHIV Forecast'!$B$8:$B$127,0),MATCH(L$7,'PLHIV Forecast'!$C$7:$W$7,0)),
K65+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13938</v>
      </c>
      <c r="M65" s="84">
        <f>IF(IF(M$7&lt;=Baseline_Year,
INDEX('Number on ART'!$H$10:$AB$249,MATCH($B65&amp;"Adults",'Number on ART'!$F$10:$F$249,0),MATCH(M$7,'Number on ART'!$H$9:$AB$9,0)),
IF(AND(L65+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Forecast'!$B$8:$B$127,0),MATCH(M$7,'PLHIV Forecast'!$C$7:$W$7,0)),
INDEX('PLHIV Forecast'!$C$8:$W$127,MATCH($B65,'PLHIV Forecast'!$B$8:$B$127,0),MATCH(M$7,'PLHIV Forecast'!$C$7:$W$7,0))&lt;&gt;0),
INDEX('PLHIV Forecast'!$C$8:$W$127,MATCH($B65,'PLHIV Forecast'!$B$8:$B$127,0),MATCH(M$7,'PLHIV Forecast'!$C$7:$W$7,0)),
L65+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IF(M$7&lt;=Baseline_Year,
INDEX('Number on ART'!$H$10:$AB$249,MATCH($B65&amp;"Adults",'Number on ART'!$F$10:$F$249,0),MATCH(M$7,'Number on ART'!$H$9:$AB$9,0)),
IF(AND(L65+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Forecast'!$B$8:$B$127,0),MATCH(M$7,'PLHIV Forecast'!$C$7:$W$7,0)),
INDEX('PLHIV Forecast'!$C$8:$W$127,MATCH($B65,'PLHIV Forecast'!$B$8:$B$127,0),MATCH(M$7,'PLHIV Forecast'!$C$7:$W$7,0))&lt;&gt;0),
INDEX('PLHIV Forecast'!$C$8:$W$127,MATCH($B65,'PLHIV Forecast'!$B$8:$B$127,0),MATCH(M$7,'PLHIV Forecast'!$C$7:$W$7,0)),
L65+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12908</v>
      </c>
      <c r="N65" s="84">
        <f>IF(IF(N$7&lt;=Baseline_Year,
INDEX('Number on ART'!$H$10:$AB$249,MATCH($B65&amp;"Adults",'Number on ART'!$F$10:$F$249,0),MATCH(N$7,'Number on ART'!$H$9:$AB$9,0)),
IF(AND(M65+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Forecast'!$B$8:$B$127,0),MATCH(N$7,'PLHIV Forecast'!$C$7:$W$7,0)),
INDEX('PLHIV Forecast'!$C$8:$W$127,MATCH($B65,'PLHIV Forecast'!$B$8:$B$127,0),MATCH(N$7,'PLHIV Forecast'!$C$7:$W$7,0))&lt;&gt;0),
INDEX('PLHIV Forecast'!$C$8:$W$127,MATCH($B65,'PLHIV Forecast'!$B$8:$B$127,0),MATCH(N$7,'PLHIV Forecast'!$C$7:$W$7,0)),
M65+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IF(N$7&lt;=Baseline_Year,
INDEX('Number on ART'!$H$10:$AB$249,MATCH($B65&amp;"Adults",'Number on ART'!$F$10:$F$249,0),MATCH(N$7,'Number on ART'!$H$9:$AB$9,0)),
IF(AND(M65+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Forecast'!$B$8:$B$127,0),MATCH(N$7,'PLHIV Forecast'!$C$7:$W$7,0)),
INDEX('PLHIV Forecast'!$C$8:$W$127,MATCH($B65,'PLHIV Forecast'!$B$8:$B$127,0),MATCH(N$7,'PLHIV Forecast'!$C$7:$W$7,0))&lt;&gt;0),
INDEX('PLHIV Forecast'!$C$8:$W$127,MATCH($B65,'PLHIV Forecast'!$B$8:$B$127,0),MATCH(N$7,'PLHIV Forecast'!$C$7:$W$7,0)),
M65+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13856</v>
      </c>
      <c r="O65" s="84">
        <f>IF(IF(O$7&lt;=Baseline_Year,
INDEX('Number on ART'!$H$10:$AB$249,MATCH($B65&amp;"Adults",'Number on ART'!$F$10:$F$249,0),MATCH(O$7,'Number on ART'!$H$9:$AB$9,0)),
IF(AND(N65+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Forecast'!$B$8:$B$127,0),MATCH(O$7,'PLHIV Forecast'!$C$7:$W$7,0)),
INDEX('PLHIV Forecast'!$C$8:$W$127,MATCH($B65,'PLHIV Forecast'!$B$8:$B$127,0),MATCH(O$7,'PLHIV Forecast'!$C$7:$W$7,0))&lt;&gt;0),
INDEX('PLHIV Forecast'!$C$8:$W$127,MATCH($B65,'PLHIV Forecast'!$B$8:$B$127,0),MATCH(O$7,'PLHIV Forecast'!$C$7:$W$7,0)),
N65+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IF(O$7&lt;=Baseline_Year,
INDEX('Number on ART'!$H$10:$AB$249,MATCH($B65&amp;"Adults",'Number on ART'!$F$10:$F$249,0),MATCH(O$7,'Number on ART'!$H$9:$AB$9,0)),
IF(AND(N65+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Forecast'!$B$8:$B$127,0),MATCH(O$7,'PLHIV Forecast'!$C$7:$W$7,0)),
INDEX('PLHIV Forecast'!$C$8:$W$127,MATCH($B65,'PLHIV Forecast'!$B$8:$B$127,0),MATCH(O$7,'PLHIV Forecast'!$C$7:$W$7,0))&lt;&gt;0),
INDEX('PLHIV Forecast'!$C$8:$W$127,MATCH($B65,'PLHIV Forecast'!$B$8:$B$127,0),MATCH(O$7,'PLHIV Forecast'!$C$7:$W$7,0)),
N65+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14550</v>
      </c>
      <c r="P65" s="84">
        <f>IF(IF(P$7&lt;=Baseline_Year,
INDEX('Number on ART'!$H$10:$AB$249,MATCH($B65&amp;"Adults",'Number on ART'!$F$10:$F$249,0),MATCH(P$7,'Number on ART'!$H$9:$AB$9,0)),
IF(AND(O65+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Forecast'!$B$8:$B$127,0),MATCH(P$7,'PLHIV Forecast'!$C$7:$W$7,0)),
INDEX('PLHIV Forecast'!$C$8:$W$127,MATCH($B65,'PLHIV Forecast'!$B$8:$B$127,0),MATCH(P$7,'PLHIV Forecast'!$C$7:$W$7,0))&lt;&gt;0),
INDEX('PLHIV Forecast'!$C$8:$W$127,MATCH($B65,'PLHIV Forecast'!$B$8:$B$127,0),MATCH(P$7,'PLHIV Forecast'!$C$7:$W$7,0)),
O65+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IF(P$7&lt;=Baseline_Year,
INDEX('Number on ART'!$H$10:$AB$249,MATCH($B65&amp;"Adults",'Number on ART'!$F$10:$F$249,0),MATCH(P$7,'Number on ART'!$H$9:$AB$9,0)),
IF(AND(O65+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Forecast'!$B$8:$B$127,0),MATCH(P$7,'PLHIV Forecast'!$C$7:$W$7,0)),
INDEX('PLHIV Forecast'!$C$8:$W$127,MATCH($B65,'PLHIV Forecast'!$B$8:$B$127,0),MATCH(P$7,'PLHIV Forecast'!$C$7:$W$7,0))&lt;&gt;0),
INDEX('PLHIV Forecast'!$C$8:$W$127,MATCH($B65,'PLHIV Forecast'!$B$8:$B$127,0),MATCH(P$7,'PLHIV Forecast'!$C$7:$W$7,0)),
O65+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14754</v>
      </c>
      <c r="Q65" s="84">
        <f>IF(IF(Q$7&lt;=Baseline_Year,
INDEX('Number on ART'!$H$10:$AB$249,MATCH($B65&amp;"Adults",'Number on ART'!$F$10:$F$249,0),MATCH(Q$7,'Number on ART'!$H$9:$AB$9,0)),
IF(AND(P65+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Forecast'!$B$8:$B$127,0),MATCH(Q$7,'PLHIV Forecast'!$C$7:$W$7,0)),
INDEX('PLHIV Forecast'!$C$8:$W$127,MATCH($B65,'PLHIV Forecast'!$B$8:$B$127,0),MATCH(Q$7,'PLHIV Forecast'!$C$7:$W$7,0))&lt;&gt;0),
INDEX('PLHIV Forecast'!$C$8:$W$127,MATCH($B65,'PLHIV Forecast'!$B$8:$B$127,0),MATCH(Q$7,'PLHIV Forecast'!$C$7:$W$7,0)),
P65+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IF(Q$7&lt;=Baseline_Year,
INDEX('Number on ART'!$H$10:$AB$249,MATCH($B65&amp;"Adults",'Number on ART'!$F$10:$F$249,0),MATCH(Q$7,'Number on ART'!$H$9:$AB$9,0)),
IF(AND(P65+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Forecast'!$B$8:$B$127,0),MATCH(Q$7,'PLHIV Forecast'!$C$7:$W$7,0)),
INDEX('PLHIV Forecast'!$C$8:$W$127,MATCH($B65,'PLHIV Forecast'!$B$8:$B$127,0),MATCH(Q$7,'PLHIV Forecast'!$C$7:$W$7,0))&lt;&gt;0),
INDEX('PLHIV Forecast'!$C$8:$W$127,MATCH($B65,'PLHIV Forecast'!$B$8:$B$127,0),MATCH(Q$7,'PLHIV Forecast'!$C$7:$W$7,0)),
P65+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14958</v>
      </c>
      <c r="R65" s="84">
        <f>IF(IF(R$7&lt;=Baseline_Year,
INDEX('Number on ART'!$H$10:$AB$249,MATCH($B65&amp;"Adults",'Number on ART'!$F$10:$F$249,0),MATCH(R$7,'Number on ART'!$H$9:$AB$9,0)),
IF(AND(Q65+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Forecast'!$B$8:$B$127,0),MATCH(R$7,'PLHIV Forecast'!$C$7:$W$7,0)),
INDEX('PLHIV Forecast'!$C$8:$W$127,MATCH($B65,'PLHIV Forecast'!$B$8:$B$127,0),MATCH(R$7,'PLHIV Forecast'!$C$7:$W$7,0))&lt;&gt;0),
INDEX('PLHIV Forecast'!$C$8:$W$127,MATCH($B65,'PLHIV Forecast'!$B$8:$B$127,0),MATCH(R$7,'PLHIV Forecast'!$C$7:$W$7,0)),
Q65+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IF(R$7&lt;=Baseline_Year,
INDEX('Number on ART'!$H$10:$AB$249,MATCH($B65&amp;"Adults",'Number on ART'!$F$10:$F$249,0),MATCH(R$7,'Number on ART'!$H$9:$AB$9,0)),
IF(AND(Q65+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Forecast'!$B$8:$B$127,0),MATCH(R$7,'PLHIV Forecast'!$C$7:$W$7,0)),
INDEX('PLHIV Forecast'!$C$8:$W$127,MATCH($B65,'PLHIV Forecast'!$B$8:$B$127,0),MATCH(R$7,'PLHIV Forecast'!$C$7:$W$7,0))&lt;&gt;0),
INDEX('PLHIV Forecast'!$C$8:$W$127,MATCH($B65,'PLHIV Forecast'!$B$8:$B$127,0),MATCH(R$7,'PLHIV Forecast'!$C$7:$W$7,0)),
Q65+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15162</v>
      </c>
      <c r="S65" s="84">
        <f>IF(IF(S$7&lt;=Baseline_Year,
INDEX('Number on ART'!$H$10:$AB$249,MATCH($B65&amp;"Adults",'Number on ART'!$F$10:$F$249,0),MATCH(S$7,'Number on ART'!$H$9:$AB$9,0)),
IF(AND(R65+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Forecast'!$B$8:$B$127,0),MATCH(S$7,'PLHIV Forecast'!$C$7:$W$7,0)),
INDEX('PLHIV Forecast'!$C$8:$W$127,MATCH($B65,'PLHIV Forecast'!$B$8:$B$127,0),MATCH(S$7,'PLHIV Forecast'!$C$7:$W$7,0))&lt;&gt;0),
INDEX('PLHIV Forecast'!$C$8:$W$127,MATCH($B65,'PLHIV Forecast'!$B$8:$B$127,0),MATCH(S$7,'PLHIV Forecast'!$C$7:$W$7,0)),
R65+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IF(S$7&lt;=Baseline_Year,
INDEX('Number on ART'!$H$10:$AB$249,MATCH($B65&amp;"Adults",'Number on ART'!$F$10:$F$249,0),MATCH(S$7,'Number on ART'!$H$9:$AB$9,0)),
IF(AND(R65+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Forecast'!$B$8:$B$127,0),MATCH(S$7,'PLHIV Forecast'!$C$7:$W$7,0)),
INDEX('PLHIV Forecast'!$C$8:$W$127,MATCH($B65,'PLHIV Forecast'!$B$8:$B$127,0),MATCH(S$7,'PLHIV Forecast'!$C$7:$W$7,0))&lt;&gt;0),
INDEX('PLHIV Forecast'!$C$8:$W$127,MATCH($B65,'PLHIV Forecast'!$B$8:$B$127,0),MATCH(S$7,'PLHIV Forecast'!$C$7:$W$7,0)),
R65+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15366</v>
      </c>
      <c r="T65" s="84">
        <f>IF(IF(T$7&lt;=Baseline_Year,
INDEX('Number on ART'!$H$10:$AB$249,MATCH($B65&amp;"Adults",'Number on ART'!$F$10:$F$249,0),MATCH(T$7,'Number on ART'!$H$9:$AB$9,0)),
IF(AND(S65+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Forecast'!$B$8:$B$127,0),MATCH(T$7,'PLHIV Forecast'!$C$7:$W$7,0)),
INDEX('PLHIV Forecast'!$C$8:$W$127,MATCH($B65,'PLHIV Forecast'!$B$8:$B$127,0),MATCH(T$7,'PLHIV Forecast'!$C$7:$W$7,0))&lt;&gt;0),
INDEX('PLHIV Forecast'!$C$8:$W$127,MATCH($B65,'PLHIV Forecast'!$B$8:$B$127,0),MATCH(T$7,'PLHIV Forecast'!$C$7:$W$7,0)),
S65+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IF(T$7&lt;=Baseline_Year,
INDEX('Number on ART'!$H$10:$AB$249,MATCH($B65&amp;"Adults",'Number on ART'!$F$10:$F$249,0),MATCH(T$7,'Number on ART'!$H$9:$AB$9,0)),
IF(AND(S65+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Forecast'!$B$8:$B$127,0),MATCH(T$7,'PLHIV Forecast'!$C$7:$W$7,0)),
INDEX('PLHIV Forecast'!$C$8:$W$127,MATCH($B65,'PLHIV Forecast'!$B$8:$B$127,0),MATCH(T$7,'PLHIV Forecast'!$C$7:$W$7,0))&lt;&gt;0),
INDEX('PLHIV Forecast'!$C$8:$W$127,MATCH($B65,'PLHIV Forecast'!$B$8:$B$127,0),MATCH(T$7,'PLHIV Forecast'!$C$7:$W$7,0)),
S65+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15570</v>
      </c>
      <c r="U65" s="84">
        <f>IF(IF(U$7&lt;=Baseline_Year,
INDEX('Number on ART'!$H$10:$AB$249,MATCH($B65&amp;"Adults",'Number on ART'!$F$10:$F$249,0),MATCH(U$7,'Number on ART'!$H$9:$AB$9,0)),
IF(AND(T65+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Forecast'!$B$8:$B$127,0),MATCH(U$7,'PLHIV Forecast'!$C$7:$W$7,0)),
INDEX('PLHIV Forecast'!$C$8:$W$127,MATCH($B65,'PLHIV Forecast'!$B$8:$B$127,0),MATCH(U$7,'PLHIV Forecast'!$C$7:$W$7,0))&lt;&gt;0),
INDEX('PLHIV Forecast'!$C$8:$W$127,MATCH($B65,'PLHIV Forecast'!$B$8:$B$127,0),MATCH(U$7,'PLHIV Forecast'!$C$7:$W$7,0)),
T65+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IF(U$7&lt;=Baseline_Year,
INDEX('Number on ART'!$H$10:$AB$249,MATCH($B65&amp;"Adults",'Number on ART'!$F$10:$F$249,0),MATCH(U$7,'Number on ART'!$H$9:$AB$9,0)),
IF(AND(T65+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Forecast'!$B$8:$B$127,0),MATCH(U$7,'PLHIV Forecast'!$C$7:$W$7,0)),
INDEX('PLHIV Forecast'!$C$8:$W$127,MATCH($B65,'PLHIV Forecast'!$B$8:$B$127,0),MATCH(U$7,'PLHIV Forecast'!$C$7:$W$7,0))&lt;&gt;0),
INDEX('PLHIV Forecast'!$C$8:$W$127,MATCH($B65,'PLHIV Forecast'!$B$8:$B$127,0),MATCH(U$7,'PLHIV Forecast'!$C$7:$W$7,0)),
T65+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15774</v>
      </c>
      <c r="V65" s="84">
        <f>IF(IF(V$7&lt;=Baseline_Year,
INDEX('Number on ART'!$H$10:$AB$249,MATCH($B65&amp;"Adults",'Number on ART'!$F$10:$F$249,0),MATCH(V$7,'Number on ART'!$H$9:$AB$9,0)),
IF(AND(U65+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Forecast'!$B$8:$B$127,0),MATCH(V$7,'PLHIV Forecast'!$C$7:$W$7,0)),
INDEX('PLHIV Forecast'!$C$8:$W$127,MATCH($B65,'PLHIV Forecast'!$B$8:$B$127,0),MATCH(V$7,'PLHIV Forecast'!$C$7:$W$7,0))&lt;&gt;0),
INDEX('PLHIV Forecast'!$C$8:$W$127,MATCH($B65,'PLHIV Forecast'!$B$8:$B$127,0),MATCH(V$7,'PLHIV Forecast'!$C$7:$W$7,0)),
U65+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IF(V$7&lt;=Baseline_Year,
INDEX('Number on ART'!$H$10:$AB$249,MATCH($B65&amp;"Adults",'Number on ART'!$F$10:$F$249,0),MATCH(V$7,'Number on ART'!$H$9:$AB$9,0)),
IF(AND(U65+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Forecast'!$B$8:$B$127,0),MATCH(V$7,'PLHIV Forecast'!$C$7:$W$7,0)),
INDEX('PLHIV Forecast'!$C$8:$W$127,MATCH($B65,'PLHIV Forecast'!$B$8:$B$127,0),MATCH(V$7,'PLHIV Forecast'!$C$7:$W$7,0))&lt;&gt;0),
INDEX('PLHIV Forecast'!$C$8:$W$127,MATCH($B65,'PLHIV Forecast'!$B$8:$B$127,0),MATCH(V$7,'PLHIV Forecast'!$C$7:$W$7,0)),
U65+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15978</v>
      </c>
      <c r="W65" s="84">
        <f>IF(IF(W$7&lt;=Baseline_Year,
INDEX('Number on ART'!$H$10:$AB$249,MATCH($B65&amp;"Adults",'Number on ART'!$F$10:$F$249,0),MATCH(W$7,'Number on ART'!$H$9:$AB$9,0)),
IF(AND(V65+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Forecast'!$B$8:$B$127,0),MATCH(W$7,'PLHIV Forecast'!$C$7:$W$7,0)),
INDEX('PLHIV Forecast'!$C$8:$W$127,MATCH($B65,'PLHIV Forecast'!$B$8:$B$127,0),MATCH(W$7,'PLHIV Forecast'!$C$7:$W$7,0))&lt;&gt;0),
INDEX('PLHIV Forecast'!$C$8:$W$127,MATCH($B65,'PLHIV Forecast'!$B$8:$B$127,0),MATCH(W$7,'PLHIV Forecast'!$C$7:$W$7,0)),
V65+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)))&lt;0,
0,
IF(W$7&lt;=Baseline_Year,
INDEX('Number on ART'!$H$10:$AB$249,MATCH($B65&amp;"Adults",'Number on ART'!$F$10:$F$249,0),MATCH(W$7,'Number on ART'!$H$9:$AB$9,0)),
IF(AND(V65+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)&gt;INDEX('PLHIV Forecast'!$C$8:$W$127,MATCH($B65,'PLHIV Forecast'!$B$8:$B$127,0),MATCH(W$7,'PLHIV Forecast'!$C$7:$W$7,0)),
INDEX('PLHIV Forecast'!$C$8:$W$127,MATCH($B65,'PLHIV Forecast'!$B$8:$B$127,0),MATCH(W$7,'PLHIV Forecast'!$C$7:$W$7,0))&lt;&gt;0),
INDEX('PLHIV Forecast'!$C$8:$W$127,MATCH($B65,'PLHIV Forecast'!$B$8:$B$127,0),MATCH(W$7,'PLHIV Forecast'!$C$7:$W$7,0)),
V65+
AVERAGE((INDEX($C$8:$W$127,MATCH($B65,$B$8:$B$127),MATCH(Baseline_Year,$C$7:$W$7,))-INDEX($C$8:$W$127,MATCH($B65,$B$8:$B$127),MATCH(Baseline_Year-1,$C$7:$W$7,))),
(INDEX($C$8:$W$127,MATCH($B65,$B$8:$B$127),MATCH(Baseline_Year-1,$C$7:$W$7,))-INDEX($C$8:$W$127,MATCH($B65,$B$8:$B$127),MATCH(Baseline_Year-2,$C$7:$W$7,))),
(INDEX($C$8:$W$127,MATCH($B65,$B$8:$B$127),MATCH(Baseline_Year-2,$C$7:$W$7,))-INDEX($C$8:$W$127,MATCH($B65,$B$8:$B$127),MATCH(Baseline_Year-3,$C$7:$W$7,)))
))))</f>
        <v>16182</v>
      </c>
      <c r="X65" s="9" t="str">
        <f>IF(SUM(C65:W65)&lt;&gt;0,
IF(P65='PLHIV Forecast'!P65,"# adults on ART capped by total PLHIV starting 2023",
IF(Q65='PLHIV Forecast'!Q65,"# adults on ART capped by total PLHIV starting 2024",
IF(R65='PLHIV Forecast'!R65,"# adults on ART capped by total PLHIV starting 2025",
IF(S65='PLHIV Forecast'!S65,"# adults on ART capped by total PLHIV starting 2026",
IF(T65='PLHIV Forecast'!T65,"# adults on ART capped by total PLHIV starting 2027",
IF(U65='PLHIV Forecast'!U65,"# adults on ART capped by total PLHIV starting 2028",
IF(V65='PLHIV Forecast'!V65,"# adults on ART capped by total PLHIV starting 2029",
IF(W65='PLHIV Forecast'!W65,"# adults on ART capped by total PLHIV starting 2030",
"")))))))),"")</f>
        <v/>
      </c>
    </row>
    <row r="66" spans="2:24" x14ac:dyDescent="0.35">
      <c r="B66" s="18" t="str">
        <f>Countries!B62</f>
        <v>Jordan</v>
      </c>
      <c r="C66" s="47">
        <f>IF(C$7&lt;='Algorithms &amp; Assumptions'!$C$3,INDEX('Number on ART'!$H$10:$AB$249,MATCH($B66&amp;"Adults",'Number on ART'!$F$10:$F$249,0),MATCH(C$7,'Number on ART'!$H$9:$AB$9,0)),"Error")</f>
        <v>104</v>
      </c>
      <c r="D66" s="47">
        <f>IF(D$7&lt;='Algorithms &amp; Assumptions'!$C$3,INDEX('Number on ART'!$H$10:$AB$249,MATCH($B66&amp;"Adults",'Number on ART'!$F$10:$F$249,0),MATCH(D$7,'Number on ART'!$H$9:$AB$9,0)),"Error")</f>
        <v>115</v>
      </c>
      <c r="E66" s="47">
        <f>IF(E$7&lt;='Algorithms &amp; Assumptions'!$C$3,INDEX('Number on ART'!$H$10:$AB$249,MATCH($B66&amp;"Adults",'Number on ART'!$F$10:$F$249,0),MATCH(E$7,'Number on ART'!$H$9:$AB$9,0)),"Error")</f>
        <v>130</v>
      </c>
      <c r="F66" s="47">
        <f>IF(F$7&lt;='Algorithms &amp; Assumptions'!$C$3,INDEX('Number on ART'!$H$10:$AB$249,MATCH($B66&amp;"Adults",'Number on ART'!$F$10:$F$249,0),MATCH(F$7,'Number on ART'!$H$9:$AB$9,0)),"Error")</f>
        <v>148</v>
      </c>
      <c r="G66" s="84">
        <f>IF(IF(G$7&lt;=Baseline_Year,
INDEX('Number on ART'!$H$10:$AB$249,MATCH($B66&amp;"Adults",'Number on ART'!$F$10:$F$249,0),MATCH(G$7,'Number on ART'!$H$9:$AB$9,0)),
IF(AND(F66+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Forecast'!$B$8:$B$127,0),MATCH(G$7,'PLHIV Forecast'!$C$7:$W$7,0)),
INDEX('PLHIV Forecast'!$C$8:$W$127,MATCH($B66,'PLHIV Forecast'!$B$8:$B$127,0),MATCH(G$7,'PLHIV Forecast'!$C$7:$W$7,0))&lt;&gt;0),
INDEX('PLHIV Forecast'!$C$8:$W$127,MATCH($B66,'PLHIV Forecast'!$B$8:$B$127,0),MATCH(G$7,'PLHIV Forecast'!$C$7:$W$7,0)),
F66+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IF(G$7&lt;=Baseline_Year,
INDEX('Number on ART'!$H$10:$AB$249,MATCH($B66&amp;"Adults",'Number on ART'!$F$10:$F$249,0),MATCH(G$7,'Number on ART'!$H$9:$AB$9,0)),
IF(AND(F66+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Forecast'!$B$8:$B$127,0),MATCH(G$7,'PLHIV Forecast'!$C$7:$W$7,0)),
INDEX('PLHIV Forecast'!$C$8:$W$127,MATCH($B66,'PLHIV Forecast'!$B$8:$B$127,0),MATCH(G$7,'PLHIV Forecast'!$C$7:$W$7,0))&lt;&gt;0),
INDEX('PLHIV Forecast'!$C$8:$W$127,MATCH($B66,'PLHIV Forecast'!$B$8:$B$127,0),MATCH(G$7,'PLHIV Forecast'!$C$7:$W$7,0)),
F66+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163</v>
      </c>
      <c r="H66" s="84">
        <f>IF(IF(H$7&lt;=Baseline_Year,
INDEX('Number on ART'!$H$10:$AB$249,MATCH($B66&amp;"Adults",'Number on ART'!$F$10:$F$249,0),MATCH(H$7,'Number on ART'!$H$9:$AB$9,0)),
IF(AND(G66+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Forecast'!$B$8:$B$127,0),MATCH(H$7,'PLHIV Forecast'!$C$7:$W$7,0)),
INDEX('PLHIV Forecast'!$C$8:$W$127,MATCH($B66,'PLHIV Forecast'!$B$8:$B$127,0),MATCH(H$7,'PLHIV Forecast'!$C$7:$W$7,0))&lt;&gt;0),
INDEX('PLHIV Forecast'!$C$8:$W$127,MATCH($B66,'PLHIV Forecast'!$B$8:$B$127,0),MATCH(H$7,'PLHIV Forecast'!$C$7:$W$7,0)),
G66+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IF(H$7&lt;=Baseline_Year,
INDEX('Number on ART'!$H$10:$AB$249,MATCH($B66&amp;"Adults",'Number on ART'!$F$10:$F$249,0),MATCH(H$7,'Number on ART'!$H$9:$AB$9,0)),
IF(AND(G66+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Forecast'!$B$8:$B$127,0),MATCH(H$7,'PLHIV Forecast'!$C$7:$W$7,0)),
INDEX('PLHIV Forecast'!$C$8:$W$127,MATCH($B66,'PLHIV Forecast'!$B$8:$B$127,0),MATCH(H$7,'PLHIV Forecast'!$C$7:$W$7,0))&lt;&gt;0),
INDEX('PLHIV Forecast'!$C$8:$W$127,MATCH($B66,'PLHIV Forecast'!$B$8:$B$127,0),MATCH(H$7,'PLHIV Forecast'!$C$7:$W$7,0)),
G66+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183</v>
      </c>
      <c r="I66" s="84">
        <f>IF(IF(I$7&lt;=Baseline_Year,
INDEX('Number on ART'!$H$10:$AB$249,MATCH($B66&amp;"Adults",'Number on ART'!$F$10:$F$249,0),MATCH(I$7,'Number on ART'!$H$9:$AB$9,0)),
IF(AND(H66+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Forecast'!$B$8:$B$127,0),MATCH(I$7,'PLHIV Forecast'!$C$7:$W$7,0)),
INDEX('PLHIV Forecast'!$C$8:$W$127,MATCH($B66,'PLHIV Forecast'!$B$8:$B$127,0),MATCH(I$7,'PLHIV Forecast'!$C$7:$W$7,0))&lt;&gt;0),
INDEX('PLHIV Forecast'!$C$8:$W$127,MATCH($B66,'PLHIV Forecast'!$B$8:$B$127,0),MATCH(I$7,'PLHIV Forecast'!$C$7:$W$7,0)),
H66+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IF(I$7&lt;=Baseline_Year,
INDEX('Number on ART'!$H$10:$AB$249,MATCH($B66&amp;"Adults",'Number on ART'!$F$10:$F$249,0),MATCH(I$7,'Number on ART'!$H$9:$AB$9,0)),
IF(AND(H66+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Forecast'!$B$8:$B$127,0),MATCH(I$7,'PLHIV Forecast'!$C$7:$W$7,0)),
INDEX('PLHIV Forecast'!$C$8:$W$127,MATCH($B66,'PLHIV Forecast'!$B$8:$B$127,0),MATCH(I$7,'PLHIV Forecast'!$C$7:$W$7,0))&lt;&gt;0),
INDEX('PLHIV Forecast'!$C$8:$W$127,MATCH($B66,'PLHIV Forecast'!$B$8:$B$127,0),MATCH(I$7,'PLHIV Forecast'!$C$7:$W$7,0)),
H66+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220</v>
      </c>
      <c r="J66" s="84">
        <f>IF(IF(J$7&lt;=Baseline_Year,
INDEX('Number on ART'!$H$10:$AB$249,MATCH($B66&amp;"Adults",'Number on ART'!$F$10:$F$249,0),MATCH(J$7,'Number on ART'!$H$9:$AB$9,0)),
IF(AND(I66+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Forecast'!$B$8:$B$127,0),MATCH(J$7,'PLHIV Forecast'!$C$7:$W$7,0)),
INDEX('PLHIV Forecast'!$C$8:$W$127,MATCH($B66,'PLHIV Forecast'!$B$8:$B$127,0),MATCH(J$7,'PLHIV Forecast'!$C$7:$W$7,0))&lt;&gt;0),
INDEX('PLHIV Forecast'!$C$8:$W$127,MATCH($B66,'PLHIV Forecast'!$B$8:$B$127,0),MATCH(J$7,'PLHIV Forecast'!$C$7:$W$7,0)),
I66+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IF(J$7&lt;=Baseline_Year,
INDEX('Number on ART'!$H$10:$AB$249,MATCH($B66&amp;"Adults",'Number on ART'!$F$10:$F$249,0),MATCH(J$7,'Number on ART'!$H$9:$AB$9,0)),
IF(AND(I66+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Forecast'!$B$8:$B$127,0),MATCH(J$7,'PLHIV Forecast'!$C$7:$W$7,0)),
INDEX('PLHIV Forecast'!$C$8:$W$127,MATCH($B66,'PLHIV Forecast'!$B$8:$B$127,0),MATCH(J$7,'PLHIV Forecast'!$C$7:$W$7,0))&lt;&gt;0),
INDEX('PLHIV Forecast'!$C$8:$W$127,MATCH($B66,'PLHIV Forecast'!$B$8:$B$127,0),MATCH(J$7,'PLHIV Forecast'!$C$7:$W$7,0)),
I66+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246</v>
      </c>
      <c r="K66" s="84">
        <f>IF(IF(K$7&lt;=Baseline_Year,
INDEX('Number on ART'!$H$10:$AB$249,MATCH($B66&amp;"Adults",'Number on ART'!$F$10:$F$249,0),MATCH(K$7,'Number on ART'!$H$9:$AB$9,0)),
IF(AND(J66+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Forecast'!$B$8:$B$127,0),MATCH(K$7,'PLHIV Forecast'!$C$7:$W$7,0)),
INDEX('PLHIV Forecast'!$C$8:$W$127,MATCH($B66,'PLHIV Forecast'!$B$8:$B$127,0),MATCH(K$7,'PLHIV Forecast'!$C$7:$W$7,0))&lt;&gt;0),
INDEX('PLHIV Forecast'!$C$8:$W$127,MATCH($B66,'PLHIV Forecast'!$B$8:$B$127,0),MATCH(K$7,'PLHIV Forecast'!$C$7:$W$7,0)),
J66+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IF(K$7&lt;=Baseline_Year,
INDEX('Number on ART'!$H$10:$AB$249,MATCH($B66&amp;"Adults",'Number on ART'!$F$10:$F$249,0),MATCH(K$7,'Number on ART'!$H$9:$AB$9,0)),
IF(AND(J66+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Forecast'!$B$8:$B$127,0),MATCH(K$7,'PLHIV Forecast'!$C$7:$W$7,0)),
INDEX('PLHIV Forecast'!$C$8:$W$127,MATCH($B66,'PLHIV Forecast'!$B$8:$B$127,0),MATCH(K$7,'PLHIV Forecast'!$C$7:$W$7,0))&lt;&gt;0),
INDEX('PLHIV Forecast'!$C$8:$W$127,MATCH($B66,'PLHIV Forecast'!$B$8:$B$127,0),MATCH(K$7,'PLHIV Forecast'!$C$7:$W$7,0)),
J66+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288</v>
      </c>
      <c r="L66" s="84">
        <f>IF(IF(L$7&lt;=Baseline_Year,
INDEX('Number on ART'!$H$10:$AB$249,MATCH($B66&amp;"Adults",'Number on ART'!$F$10:$F$249,0),MATCH(L$7,'Number on ART'!$H$9:$AB$9,0)),
IF(AND(K66+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Forecast'!$B$8:$B$127,0),MATCH(L$7,'PLHIV Forecast'!$C$7:$W$7,0)),
INDEX('PLHIV Forecast'!$C$8:$W$127,MATCH($B66,'PLHIV Forecast'!$B$8:$B$127,0),MATCH(L$7,'PLHIV Forecast'!$C$7:$W$7,0))&lt;&gt;0),
INDEX('PLHIV Forecast'!$C$8:$W$127,MATCH($B66,'PLHIV Forecast'!$B$8:$B$127,0),MATCH(L$7,'PLHIV Forecast'!$C$7:$W$7,0)),
K66+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IF(L$7&lt;=Baseline_Year,
INDEX('Number on ART'!$H$10:$AB$249,MATCH($B66&amp;"Adults",'Number on ART'!$F$10:$F$249,0),MATCH(L$7,'Number on ART'!$H$9:$AB$9,0)),
IF(AND(K66+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Forecast'!$B$8:$B$127,0),MATCH(L$7,'PLHIV Forecast'!$C$7:$W$7,0)),
INDEX('PLHIV Forecast'!$C$8:$W$127,MATCH($B66,'PLHIV Forecast'!$B$8:$B$127,0),MATCH(L$7,'PLHIV Forecast'!$C$7:$W$7,0))&lt;&gt;0),
INDEX('PLHIV Forecast'!$C$8:$W$127,MATCH($B66,'PLHIV Forecast'!$B$8:$B$127,0),MATCH(L$7,'PLHIV Forecast'!$C$7:$W$7,0)),
K66+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321</v>
      </c>
      <c r="M66" s="84">
        <f>IF(IF(M$7&lt;=Baseline_Year,
INDEX('Number on ART'!$H$10:$AB$249,MATCH($B66&amp;"Adults",'Number on ART'!$F$10:$F$249,0),MATCH(M$7,'Number on ART'!$H$9:$AB$9,0)),
IF(AND(L66+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Forecast'!$B$8:$B$127,0),MATCH(M$7,'PLHIV Forecast'!$C$7:$W$7,0)),
INDEX('PLHIV Forecast'!$C$8:$W$127,MATCH($B66,'PLHIV Forecast'!$B$8:$B$127,0),MATCH(M$7,'PLHIV Forecast'!$C$7:$W$7,0))&lt;&gt;0),
INDEX('PLHIV Forecast'!$C$8:$W$127,MATCH($B66,'PLHIV Forecast'!$B$8:$B$127,0),MATCH(M$7,'PLHIV Forecast'!$C$7:$W$7,0)),
L66+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IF(M$7&lt;=Baseline_Year,
INDEX('Number on ART'!$H$10:$AB$249,MATCH($B66&amp;"Adults",'Number on ART'!$F$10:$F$249,0),MATCH(M$7,'Number on ART'!$H$9:$AB$9,0)),
IF(AND(L66+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Forecast'!$B$8:$B$127,0),MATCH(M$7,'PLHIV Forecast'!$C$7:$W$7,0)),
INDEX('PLHIV Forecast'!$C$8:$W$127,MATCH($B66,'PLHIV Forecast'!$B$8:$B$127,0),MATCH(M$7,'PLHIV Forecast'!$C$7:$W$7,0))&lt;&gt;0),
INDEX('PLHIV Forecast'!$C$8:$W$127,MATCH($B66,'PLHIV Forecast'!$B$8:$B$127,0),MATCH(M$7,'PLHIV Forecast'!$C$7:$W$7,0)),
L66+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344</v>
      </c>
      <c r="N66" s="84">
        <f>IF(IF(N$7&lt;=Baseline_Year,
INDEX('Number on ART'!$H$10:$AB$249,MATCH($B66&amp;"Adults",'Number on ART'!$F$10:$F$249,0),MATCH(N$7,'Number on ART'!$H$9:$AB$9,0)),
IF(AND(M66+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Forecast'!$B$8:$B$127,0),MATCH(N$7,'PLHIV Forecast'!$C$7:$W$7,0)),
INDEX('PLHIV Forecast'!$C$8:$W$127,MATCH($B66,'PLHIV Forecast'!$B$8:$B$127,0),MATCH(N$7,'PLHIV Forecast'!$C$7:$W$7,0))&lt;&gt;0),
INDEX('PLHIV Forecast'!$C$8:$W$127,MATCH($B66,'PLHIV Forecast'!$B$8:$B$127,0),MATCH(N$7,'PLHIV Forecast'!$C$7:$W$7,0)),
M66+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IF(N$7&lt;=Baseline_Year,
INDEX('Number on ART'!$H$10:$AB$249,MATCH($B66&amp;"Adults",'Number on ART'!$F$10:$F$249,0),MATCH(N$7,'Number on ART'!$H$9:$AB$9,0)),
IF(AND(M66+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Forecast'!$B$8:$B$127,0),MATCH(N$7,'PLHIV Forecast'!$C$7:$W$7,0)),
INDEX('PLHIV Forecast'!$C$8:$W$127,MATCH($B66,'PLHIV Forecast'!$B$8:$B$127,0),MATCH(N$7,'PLHIV Forecast'!$C$7:$W$7,0))&lt;&gt;0),
INDEX('PLHIV Forecast'!$C$8:$W$127,MATCH($B66,'PLHIV Forecast'!$B$8:$B$127,0),MATCH(N$7,'PLHIV Forecast'!$C$7:$W$7,0)),
M66+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276</v>
      </c>
      <c r="O66" s="84">
        <f>IF(IF(O$7&lt;=Baseline_Year,
INDEX('Number on ART'!$H$10:$AB$249,MATCH($B66&amp;"Adults",'Number on ART'!$F$10:$F$249,0),MATCH(O$7,'Number on ART'!$H$9:$AB$9,0)),
IF(AND(N66+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Forecast'!$B$8:$B$127,0),MATCH(O$7,'PLHIV Forecast'!$C$7:$W$7,0)),
INDEX('PLHIV Forecast'!$C$8:$W$127,MATCH($B66,'PLHIV Forecast'!$B$8:$B$127,0),MATCH(O$7,'PLHIV Forecast'!$C$7:$W$7,0))&lt;&gt;0),
INDEX('PLHIV Forecast'!$C$8:$W$127,MATCH($B66,'PLHIV Forecast'!$B$8:$B$127,0),MATCH(O$7,'PLHIV Forecast'!$C$7:$W$7,0)),
N66+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IF(O$7&lt;=Baseline_Year,
INDEX('Number on ART'!$H$10:$AB$249,MATCH($B66&amp;"Adults",'Number on ART'!$F$10:$F$249,0),MATCH(O$7,'Number on ART'!$H$9:$AB$9,0)),
IF(AND(N66+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Forecast'!$B$8:$B$127,0),MATCH(O$7,'PLHIV Forecast'!$C$7:$W$7,0)),
INDEX('PLHIV Forecast'!$C$8:$W$127,MATCH($B66,'PLHIV Forecast'!$B$8:$B$127,0),MATCH(O$7,'PLHIV Forecast'!$C$7:$W$7,0))&lt;&gt;0),
INDEX('PLHIV Forecast'!$C$8:$W$127,MATCH($B66,'PLHIV Forecast'!$B$8:$B$127,0),MATCH(O$7,'PLHIV Forecast'!$C$7:$W$7,0)),
N66+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319</v>
      </c>
      <c r="P66" s="84">
        <f>IF(IF(P$7&lt;=Baseline_Year,
INDEX('Number on ART'!$H$10:$AB$249,MATCH($B66&amp;"Adults",'Number on ART'!$F$10:$F$249,0),MATCH(P$7,'Number on ART'!$H$9:$AB$9,0)),
IF(AND(O66+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Forecast'!$B$8:$B$127,0),MATCH(P$7,'PLHIV Forecast'!$C$7:$W$7,0)),
INDEX('PLHIV Forecast'!$C$8:$W$127,MATCH($B66,'PLHIV Forecast'!$B$8:$B$127,0),MATCH(P$7,'PLHIV Forecast'!$C$7:$W$7,0))&lt;&gt;0),
INDEX('PLHIV Forecast'!$C$8:$W$127,MATCH($B66,'PLHIV Forecast'!$B$8:$B$127,0),MATCH(P$7,'PLHIV Forecast'!$C$7:$W$7,0)),
O66+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IF(P$7&lt;=Baseline_Year,
INDEX('Number on ART'!$H$10:$AB$249,MATCH($B66&amp;"Adults",'Number on ART'!$F$10:$F$249,0),MATCH(P$7,'Number on ART'!$H$9:$AB$9,0)),
IF(AND(O66+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Forecast'!$B$8:$B$127,0),MATCH(P$7,'PLHIV Forecast'!$C$7:$W$7,0)),
INDEX('PLHIV Forecast'!$C$8:$W$127,MATCH($B66,'PLHIV Forecast'!$B$8:$B$127,0),MATCH(P$7,'PLHIV Forecast'!$C$7:$W$7,0))&lt;&gt;0),
INDEX('PLHIV Forecast'!$C$8:$W$127,MATCH($B66,'PLHIV Forecast'!$B$8:$B$127,0),MATCH(P$7,'PLHIV Forecast'!$C$7:$W$7,0)),
O66+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318.33333333333331</v>
      </c>
      <c r="Q66" s="84">
        <f>IF(IF(Q$7&lt;=Baseline_Year,
INDEX('Number on ART'!$H$10:$AB$249,MATCH($B66&amp;"Adults",'Number on ART'!$F$10:$F$249,0),MATCH(Q$7,'Number on ART'!$H$9:$AB$9,0)),
IF(AND(P66+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Forecast'!$B$8:$B$127,0),MATCH(Q$7,'PLHIV Forecast'!$C$7:$W$7,0)),
INDEX('PLHIV Forecast'!$C$8:$W$127,MATCH($B66,'PLHIV Forecast'!$B$8:$B$127,0),MATCH(Q$7,'PLHIV Forecast'!$C$7:$W$7,0))&lt;&gt;0),
INDEX('PLHIV Forecast'!$C$8:$W$127,MATCH($B66,'PLHIV Forecast'!$B$8:$B$127,0),MATCH(Q$7,'PLHIV Forecast'!$C$7:$W$7,0)),
P66+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IF(Q$7&lt;=Baseline_Year,
INDEX('Number on ART'!$H$10:$AB$249,MATCH($B66&amp;"Adults",'Number on ART'!$F$10:$F$249,0),MATCH(Q$7,'Number on ART'!$H$9:$AB$9,0)),
IF(AND(P66+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Forecast'!$B$8:$B$127,0),MATCH(Q$7,'PLHIV Forecast'!$C$7:$W$7,0)),
INDEX('PLHIV Forecast'!$C$8:$W$127,MATCH($B66,'PLHIV Forecast'!$B$8:$B$127,0),MATCH(Q$7,'PLHIV Forecast'!$C$7:$W$7,0))&lt;&gt;0),
INDEX('PLHIV Forecast'!$C$8:$W$127,MATCH($B66,'PLHIV Forecast'!$B$8:$B$127,0),MATCH(Q$7,'PLHIV Forecast'!$C$7:$W$7,0)),
P66+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317.66666666666663</v>
      </c>
      <c r="R66" s="84">
        <f>IF(IF(R$7&lt;=Baseline_Year,
INDEX('Number on ART'!$H$10:$AB$249,MATCH($B66&amp;"Adults",'Number on ART'!$F$10:$F$249,0),MATCH(R$7,'Number on ART'!$H$9:$AB$9,0)),
IF(AND(Q66+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Forecast'!$B$8:$B$127,0),MATCH(R$7,'PLHIV Forecast'!$C$7:$W$7,0)),
INDEX('PLHIV Forecast'!$C$8:$W$127,MATCH($B66,'PLHIV Forecast'!$B$8:$B$127,0),MATCH(R$7,'PLHIV Forecast'!$C$7:$W$7,0))&lt;&gt;0),
INDEX('PLHIV Forecast'!$C$8:$W$127,MATCH($B66,'PLHIV Forecast'!$B$8:$B$127,0),MATCH(R$7,'PLHIV Forecast'!$C$7:$W$7,0)),
Q66+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IF(R$7&lt;=Baseline_Year,
INDEX('Number on ART'!$H$10:$AB$249,MATCH($B66&amp;"Adults",'Number on ART'!$F$10:$F$249,0),MATCH(R$7,'Number on ART'!$H$9:$AB$9,0)),
IF(AND(Q66+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Forecast'!$B$8:$B$127,0),MATCH(R$7,'PLHIV Forecast'!$C$7:$W$7,0)),
INDEX('PLHIV Forecast'!$C$8:$W$127,MATCH($B66,'PLHIV Forecast'!$B$8:$B$127,0),MATCH(R$7,'PLHIV Forecast'!$C$7:$W$7,0))&lt;&gt;0),
INDEX('PLHIV Forecast'!$C$8:$W$127,MATCH($B66,'PLHIV Forecast'!$B$8:$B$127,0),MATCH(R$7,'PLHIV Forecast'!$C$7:$W$7,0)),
Q66+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316.99999999999994</v>
      </c>
      <c r="S66" s="84">
        <f>IF(IF(S$7&lt;=Baseline_Year,
INDEX('Number on ART'!$H$10:$AB$249,MATCH($B66&amp;"Adults",'Number on ART'!$F$10:$F$249,0),MATCH(S$7,'Number on ART'!$H$9:$AB$9,0)),
IF(AND(R66+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Forecast'!$B$8:$B$127,0),MATCH(S$7,'PLHIV Forecast'!$C$7:$W$7,0)),
INDEX('PLHIV Forecast'!$C$8:$W$127,MATCH($B66,'PLHIV Forecast'!$B$8:$B$127,0),MATCH(S$7,'PLHIV Forecast'!$C$7:$W$7,0))&lt;&gt;0),
INDEX('PLHIV Forecast'!$C$8:$W$127,MATCH($B66,'PLHIV Forecast'!$B$8:$B$127,0),MATCH(S$7,'PLHIV Forecast'!$C$7:$W$7,0)),
R66+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IF(S$7&lt;=Baseline_Year,
INDEX('Number on ART'!$H$10:$AB$249,MATCH($B66&amp;"Adults",'Number on ART'!$F$10:$F$249,0),MATCH(S$7,'Number on ART'!$H$9:$AB$9,0)),
IF(AND(R66+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Forecast'!$B$8:$B$127,0),MATCH(S$7,'PLHIV Forecast'!$C$7:$W$7,0)),
INDEX('PLHIV Forecast'!$C$8:$W$127,MATCH($B66,'PLHIV Forecast'!$B$8:$B$127,0),MATCH(S$7,'PLHIV Forecast'!$C$7:$W$7,0))&lt;&gt;0),
INDEX('PLHIV Forecast'!$C$8:$W$127,MATCH($B66,'PLHIV Forecast'!$B$8:$B$127,0),MATCH(S$7,'PLHIV Forecast'!$C$7:$W$7,0)),
R66+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316.33333333333326</v>
      </c>
      <c r="T66" s="84">
        <f>IF(IF(T$7&lt;=Baseline_Year,
INDEX('Number on ART'!$H$10:$AB$249,MATCH($B66&amp;"Adults",'Number on ART'!$F$10:$F$249,0),MATCH(T$7,'Number on ART'!$H$9:$AB$9,0)),
IF(AND(S66+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Forecast'!$B$8:$B$127,0),MATCH(T$7,'PLHIV Forecast'!$C$7:$W$7,0)),
INDEX('PLHIV Forecast'!$C$8:$W$127,MATCH($B66,'PLHIV Forecast'!$B$8:$B$127,0),MATCH(T$7,'PLHIV Forecast'!$C$7:$W$7,0))&lt;&gt;0),
INDEX('PLHIV Forecast'!$C$8:$W$127,MATCH($B66,'PLHIV Forecast'!$B$8:$B$127,0),MATCH(T$7,'PLHIV Forecast'!$C$7:$W$7,0)),
S66+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IF(T$7&lt;=Baseline_Year,
INDEX('Number on ART'!$H$10:$AB$249,MATCH($B66&amp;"Adults",'Number on ART'!$F$10:$F$249,0),MATCH(T$7,'Number on ART'!$H$9:$AB$9,0)),
IF(AND(S66+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Forecast'!$B$8:$B$127,0),MATCH(T$7,'PLHIV Forecast'!$C$7:$W$7,0)),
INDEX('PLHIV Forecast'!$C$8:$W$127,MATCH($B66,'PLHIV Forecast'!$B$8:$B$127,0),MATCH(T$7,'PLHIV Forecast'!$C$7:$W$7,0))&lt;&gt;0),
INDEX('PLHIV Forecast'!$C$8:$W$127,MATCH($B66,'PLHIV Forecast'!$B$8:$B$127,0),MATCH(T$7,'PLHIV Forecast'!$C$7:$W$7,0)),
S66+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315.66666666666657</v>
      </c>
      <c r="U66" s="84">
        <f>IF(IF(U$7&lt;=Baseline_Year,
INDEX('Number on ART'!$H$10:$AB$249,MATCH($B66&amp;"Adults",'Number on ART'!$F$10:$F$249,0),MATCH(U$7,'Number on ART'!$H$9:$AB$9,0)),
IF(AND(T66+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Forecast'!$B$8:$B$127,0),MATCH(U$7,'PLHIV Forecast'!$C$7:$W$7,0)),
INDEX('PLHIV Forecast'!$C$8:$W$127,MATCH($B66,'PLHIV Forecast'!$B$8:$B$127,0),MATCH(U$7,'PLHIV Forecast'!$C$7:$W$7,0))&lt;&gt;0),
INDEX('PLHIV Forecast'!$C$8:$W$127,MATCH($B66,'PLHIV Forecast'!$B$8:$B$127,0),MATCH(U$7,'PLHIV Forecast'!$C$7:$W$7,0)),
T66+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IF(U$7&lt;=Baseline_Year,
INDEX('Number on ART'!$H$10:$AB$249,MATCH($B66&amp;"Adults",'Number on ART'!$F$10:$F$249,0),MATCH(U$7,'Number on ART'!$H$9:$AB$9,0)),
IF(AND(T66+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Forecast'!$B$8:$B$127,0),MATCH(U$7,'PLHIV Forecast'!$C$7:$W$7,0)),
INDEX('PLHIV Forecast'!$C$8:$W$127,MATCH($B66,'PLHIV Forecast'!$B$8:$B$127,0),MATCH(U$7,'PLHIV Forecast'!$C$7:$W$7,0))&lt;&gt;0),
INDEX('PLHIV Forecast'!$C$8:$W$127,MATCH($B66,'PLHIV Forecast'!$B$8:$B$127,0),MATCH(U$7,'PLHIV Forecast'!$C$7:$W$7,0)),
T66+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314.99999999999989</v>
      </c>
      <c r="V66" s="84">
        <f>IF(IF(V$7&lt;=Baseline_Year,
INDEX('Number on ART'!$H$10:$AB$249,MATCH($B66&amp;"Adults",'Number on ART'!$F$10:$F$249,0),MATCH(V$7,'Number on ART'!$H$9:$AB$9,0)),
IF(AND(U66+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Forecast'!$B$8:$B$127,0),MATCH(V$7,'PLHIV Forecast'!$C$7:$W$7,0)),
INDEX('PLHIV Forecast'!$C$8:$W$127,MATCH($B66,'PLHIV Forecast'!$B$8:$B$127,0),MATCH(V$7,'PLHIV Forecast'!$C$7:$W$7,0))&lt;&gt;0),
INDEX('PLHIV Forecast'!$C$8:$W$127,MATCH($B66,'PLHIV Forecast'!$B$8:$B$127,0),MATCH(V$7,'PLHIV Forecast'!$C$7:$W$7,0)),
U66+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IF(V$7&lt;=Baseline_Year,
INDEX('Number on ART'!$H$10:$AB$249,MATCH($B66&amp;"Adults",'Number on ART'!$F$10:$F$249,0),MATCH(V$7,'Number on ART'!$H$9:$AB$9,0)),
IF(AND(U66+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Forecast'!$B$8:$B$127,0),MATCH(V$7,'PLHIV Forecast'!$C$7:$W$7,0)),
INDEX('PLHIV Forecast'!$C$8:$W$127,MATCH($B66,'PLHIV Forecast'!$B$8:$B$127,0),MATCH(V$7,'PLHIV Forecast'!$C$7:$W$7,0))&lt;&gt;0),
INDEX('PLHIV Forecast'!$C$8:$W$127,MATCH($B66,'PLHIV Forecast'!$B$8:$B$127,0),MATCH(V$7,'PLHIV Forecast'!$C$7:$W$7,0)),
U66+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314.3333333333332</v>
      </c>
      <c r="W66" s="84">
        <f>IF(IF(W$7&lt;=Baseline_Year,
INDEX('Number on ART'!$H$10:$AB$249,MATCH($B66&amp;"Adults",'Number on ART'!$F$10:$F$249,0),MATCH(W$7,'Number on ART'!$H$9:$AB$9,0)),
IF(AND(V66+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Forecast'!$B$8:$B$127,0),MATCH(W$7,'PLHIV Forecast'!$C$7:$W$7,0)),
INDEX('PLHIV Forecast'!$C$8:$W$127,MATCH($B66,'PLHIV Forecast'!$B$8:$B$127,0),MATCH(W$7,'PLHIV Forecast'!$C$7:$W$7,0))&lt;&gt;0),
INDEX('PLHIV Forecast'!$C$8:$W$127,MATCH($B66,'PLHIV Forecast'!$B$8:$B$127,0),MATCH(W$7,'PLHIV Forecast'!$C$7:$W$7,0)),
V66+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)))&lt;0,
0,
IF(W$7&lt;=Baseline_Year,
INDEX('Number on ART'!$H$10:$AB$249,MATCH($B66&amp;"Adults",'Number on ART'!$F$10:$F$249,0),MATCH(W$7,'Number on ART'!$H$9:$AB$9,0)),
IF(AND(V66+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)&gt;INDEX('PLHIV Forecast'!$C$8:$W$127,MATCH($B66,'PLHIV Forecast'!$B$8:$B$127,0),MATCH(W$7,'PLHIV Forecast'!$C$7:$W$7,0)),
INDEX('PLHIV Forecast'!$C$8:$W$127,MATCH($B66,'PLHIV Forecast'!$B$8:$B$127,0),MATCH(W$7,'PLHIV Forecast'!$C$7:$W$7,0))&lt;&gt;0),
INDEX('PLHIV Forecast'!$C$8:$W$127,MATCH($B66,'PLHIV Forecast'!$B$8:$B$127,0),MATCH(W$7,'PLHIV Forecast'!$C$7:$W$7,0)),
V66+
AVERAGE((INDEX($C$8:$W$127,MATCH($B66,$B$8:$B$127),MATCH(Baseline_Year,$C$7:$W$7,))-INDEX($C$8:$W$127,MATCH($B66,$B$8:$B$127),MATCH(Baseline_Year-1,$C$7:$W$7,))),
(INDEX($C$8:$W$127,MATCH($B66,$B$8:$B$127),MATCH(Baseline_Year-1,$C$7:$W$7,))-INDEX($C$8:$W$127,MATCH($B66,$B$8:$B$127),MATCH(Baseline_Year-2,$C$7:$W$7,))),
(INDEX($C$8:$W$127,MATCH($B66,$B$8:$B$127),MATCH(Baseline_Year-2,$C$7:$W$7,))-INDEX($C$8:$W$127,MATCH($B66,$B$8:$B$127),MATCH(Baseline_Year-3,$C$7:$W$7,)))
))))</f>
        <v>313.66666666666652</v>
      </c>
      <c r="X66" s="9" t="str">
        <f>IF(SUM(C66:W66)&lt;&gt;0,
IF(P66='PLHIV Forecast'!P66,"# adults on ART capped by total PLHIV starting 2023",
IF(Q66='PLHIV Forecast'!Q66,"# adults on ART capped by total PLHIV starting 2024",
IF(R66='PLHIV Forecast'!R66,"# adults on ART capped by total PLHIV starting 2025",
IF(S66='PLHIV Forecast'!S66,"# adults on ART capped by total PLHIV starting 2026",
IF(T66='PLHIV Forecast'!T66,"# adults on ART capped by total PLHIV starting 2027",
IF(U66='PLHIV Forecast'!U66,"# adults on ART capped by total PLHIV starting 2028",
IF(V66='PLHIV Forecast'!V66,"# adults on ART capped by total PLHIV starting 2029",
IF(W66='PLHIV Forecast'!W66,"# adults on ART capped by total PLHIV starting 2030",
"")))))))),"")</f>
        <v/>
      </c>
    </row>
    <row r="67" spans="2:24" x14ac:dyDescent="0.35">
      <c r="B67" s="18" t="str">
        <f>Countries!B63</f>
        <v>Kazakhstan</v>
      </c>
      <c r="C67" s="47">
        <f>IF(C$7&lt;='Algorithms &amp; Assumptions'!$C$3,INDEX('Number on ART'!$H$10:$AB$249,MATCH($B67&amp;"Adults",'Number on ART'!$F$10:$F$249,0),MATCH(C$7,'Number on ART'!$H$9:$AB$9,0)),"Error")</f>
        <v>1028</v>
      </c>
      <c r="D67" s="47">
        <f>IF(D$7&lt;='Algorithms &amp; Assumptions'!$C$3,INDEX('Number on ART'!$H$10:$AB$249,MATCH($B67&amp;"Adults",'Number on ART'!$F$10:$F$249,0),MATCH(D$7,'Number on ART'!$H$9:$AB$9,0)),"Error")</f>
        <v>1583</v>
      </c>
      <c r="E67" s="47">
        <f>IF(E$7&lt;='Algorithms &amp; Assumptions'!$C$3,INDEX('Number on ART'!$H$10:$AB$249,MATCH($B67&amp;"Adults",'Number on ART'!$F$10:$F$249,0),MATCH(E$7,'Number on ART'!$H$9:$AB$9,0)),"Error")</f>
        <v>2338</v>
      </c>
      <c r="F67" s="47">
        <f>IF(F$7&lt;='Algorithms &amp; Assumptions'!$C$3,INDEX('Number on ART'!$H$10:$AB$249,MATCH($B67&amp;"Adults",'Number on ART'!$F$10:$F$249,0),MATCH(F$7,'Number on ART'!$H$9:$AB$9,0)),"Error")</f>
        <v>3245</v>
      </c>
      <c r="G67" s="84">
        <f>IF(IF(G$7&lt;=Baseline_Year,
INDEX('Number on ART'!$H$10:$AB$249,MATCH($B67&amp;"Adults",'Number on ART'!$F$10:$F$249,0),MATCH(G$7,'Number on ART'!$H$9:$AB$9,0)),
IF(AND(F67+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Forecast'!$B$8:$B$127,0),MATCH(G$7,'PLHIV Forecast'!$C$7:$W$7,0)),
INDEX('PLHIV Forecast'!$C$8:$W$127,MATCH($B67,'PLHIV Forecast'!$B$8:$B$127,0),MATCH(G$7,'PLHIV Forecast'!$C$7:$W$7,0))&lt;&gt;0),
INDEX('PLHIV Forecast'!$C$8:$W$127,MATCH($B67,'PLHIV Forecast'!$B$8:$B$127,0),MATCH(G$7,'PLHIV Forecast'!$C$7:$W$7,0)),
F67+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IF(G$7&lt;=Baseline_Year,
INDEX('Number on ART'!$H$10:$AB$249,MATCH($B67&amp;"Adults",'Number on ART'!$F$10:$F$249,0),MATCH(G$7,'Number on ART'!$H$9:$AB$9,0)),
IF(AND(F67+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Forecast'!$B$8:$B$127,0),MATCH(G$7,'PLHIV Forecast'!$C$7:$W$7,0)),
INDEX('PLHIV Forecast'!$C$8:$W$127,MATCH($B67,'PLHIV Forecast'!$B$8:$B$127,0),MATCH(G$7,'PLHIV Forecast'!$C$7:$W$7,0))&lt;&gt;0),
INDEX('PLHIV Forecast'!$C$8:$W$127,MATCH($B67,'PLHIV Forecast'!$B$8:$B$127,0),MATCH(G$7,'PLHIV Forecast'!$C$7:$W$7,0)),
F67+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4280</v>
      </c>
      <c r="H67" s="84">
        <f>IF(IF(H$7&lt;=Baseline_Year,
INDEX('Number on ART'!$H$10:$AB$249,MATCH($B67&amp;"Adults",'Number on ART'!$F$10:$F$249,0),MATCH(H$7,'Number on ART'!$H$9:$AB$9,0)),
IF(AND(G67+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Forecast'!$B$8:$B$127,0),MATCH(H$7,'PLHIV Forecast'!$C$7:$W$7,0)),
INDEX('PLHIV Forecast'!$C$8:$W$127,MATCH($B67,'PLHIV Forecast'!$B$8:$B$127,0),MATCH(H$7,'PLHIV Forecast'!$C$7:$W$7,0))&lt;&gt;0),
INDEX('PLHIV Forecast'!$C$8:$W$127,MATCH($B67,'PLHIV Forecast'!$B$8:$B$127,0),MATCH(H$7,'PLHIV Forecast'!$C$7:$W$7,0)),
G67+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IF(H$7&lt;=Baseline_Year,
INDEX('Number on ART'!$H$10:$AB$249,MATCH($B67&amp;"Adults",'Number on ART'!$F$10:$F$249,0),MATCH(H$7,'Number on ART'!$H$9:$AB$9,0)),
IF(AND(G67+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Forecast'!$B$8:$B$127,0),MATCH(H$7,'PLHIV Forecast'!$C$7:$W$7,0)),
INDEX('PLHIV Forecast'!$C$8:$W$127,MATCH($B67,'PLHIV Forecast'!$B$8:$B$127,0),MATCH(H$7,'PLHIV Forecast'!$C$7:$W$7,0))&lt;&gt;0),
INDEX('PLHIV Forecast'!$C$8:$W$127,MATCH($B67,'PLHIV Forecast'!$B$8:$B$127,0),MATCH(H$7,'PLHIV Forecast'!$C$7:$W$7,0)),
G67+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5907</v>
      </c>
      <c r="I67" s="84">
        <f>IF(IF(I$7&lt;=Baseline_Year,
INDEX('Number on ART'!$H$10:$AB$249,MATCH($B67&amp;"Adults",'Number on ART'!$F$10:$F$249,0),MATCH(I$7,'Number on ART'!$H$9:$AB$9,0)),
IF(AND(H67+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Forecast'!$B$8:$B$127,0),MATCH(I$7,'PLHIV Forecast'!$C$7:$W$7,0)),
INDEX('PLHIV Forecast'!$C$8:$W$127,MATCH($B67,'PLHIV Forecast'!$B$8:$B$127,0),MATCH(I$7,'PLHIV Forecast'!$C$7:$W$7,0))&lt;&gt;0),
INDEX('PLHIV Forecast'!$C$8:$W$127,MATCH($B67,'PLHIV Forecast'!$B$8:$B$127,0),MATCH(I$7,'PLHIV Forecast'!$C$7:$W$7,0)),
H67+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IF(I$7&lt;=Baseline_Year,
INDEX('Number on ART'!$H$10:$AB$249,MATCH($B67&amp;"Adults",'Number on ART'!$F$10:$F$249,0),MATCH(I$7,'Number on ART'!$H$9:$AB$9,0)),
IF(AND(H67+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Forecast'!$B$8:$B$127,0),MATCH(I$7,'PLHIV Forecast'!$C$7:$W$7,0)),
INDEX('PLHIV Forecast'!$C$8:$W$127,MATCH($B67,'PLHIV Forecast'!$B$8:$B$127,0),MATCH(I$7,'PLHIV Forecast'!$C$7:$W$7,0))&lt;&gt;0),
INDEX('PLHIV Forecast'!$C$8:$W$127,MATCH($B67,'PLHIV Forecast'!$B$8:$B$127,0),MATCH(I$7,'PLHIV Forecast'!$C$7:$W$7,0)),
H67+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7588</v>
      </c>
      <c r="J67" s="84">
        <f>IF(IF(J$7&lt;=Baseline_Year,
INDEX('Number on ART'!$H$10:$AB$249,MATCH($B67&amp;"Adults",'Number on ART'!$F$10:$F$249,0),MATCH(J$7,'Number on ART'!$H$9:$AB$9,0)),
IF(AND(I67+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Forecast'!$B$8:$B$127,0),MATCH(J$7,'PLHIV Forecast'!$C$7:$W$7,0)),
INDEX('PLHIV Forecast'!$C$8:$W$127,MATCH($B67,'PLHIV Forecast'!$B$8:$B$127,0),MATCH(J$7,'PLHIV Forecast'!$C$7:$W$7,0))&lt;&gt;0),
INDEX('PLHIV Forecast'!$C$8:$W$127,MATCH($B67,'PLHIV Forecast'!$B$8:$B$127,0),MATCH(J$7,'PLHIV Forecast'!$C$7:$W$7,0)),
I67+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IF(J$7&lt;=Baseline_Year,
INDEX('Number on ART'!$H$10:$AB$249,MATCH($B67&amp;"Adults",'Number on ART'!$F$10:$F$249,0),MATCH(J$7,'Number on ART'!$H$9:$AB$9,0)),
IF(AND(I67+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Forecast'!$B$8:$B$127,0),MATCH(J$7,'PLHIV Forecast'!$C$7:$W$7,0)),
INDEX('PLHIV Forecast'!$C$8:$W$127,MATCH($B67,'PLHIV Forecast'!$B$8:$B$127,0),MATCH(J$7,'PLHIV Forecast'!$C$7:$W$7,0))&lt;&gt;0),
INDEX('PLHIV Forecast'!$C$8:$W$127,MATCH($B67,'PLHIV Forecast'!$B$8:$B$127,0),MATCH(J$7,'PLHIV Forecast'!$C$7:$W$7,0)),
I67+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10830</v>
      </c>
      <c r="K67" s="84">
        <f>IF(IF(K$7&lt;=Baseline_Year,
INDEX('Number on ART'!$H$10:$AB$249,MATCH($B67&amp;"Adults",'Number on ART'!$F$10:$F$249,0),MATCH(K$7,'Number on ART'!$H$9:$AB$9,0)),
IF(AND(J67+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Forecast'!$B$8:$B$127,0),MATCH(K$7,'PLHIV Forecast'!$C$7:$W$7,0)),
INDEX('PLHIV Forecast'!$C$8:$W$127,MATCH($B67,'PLHIV Forecast'!$B$8:$B$127,0),MATCH(K$7,'PLHIV Forecast'!$C$7:$W$7,0))&lt;&gt;0),
INDEX('PLHIV Forecast'!$C$8:$W$127,MATCH($B67,'PLHIV Forecast'!$B$8:$B$127,0),MATCH(K$7,'PLHIV Forecast'!$C$7:$W$7,0)),
J67+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IF(K$7&lt;=Baseline_Year,
INDEX('Number on ART'!$H$10:$AB$249,MATCH($B67&amp;"Adults",'Number on ART'!$F$10:$F$249,0),MATCH(K$7,'Number on ART'!$H$9:$AB$9,0)),
IF(AND(J67+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Forecast'!$B$8:$B$127,0),MATCH(K$7,'PLHIV Forecast'!$C$7:$W$7,0)),
INDEX('PLHIV Forecast'!$C$8:$W$127,MATCH($B67,'PLHIV Forecast'!$B$8:$B$127,0),MATCH(K$7,'PLHIV Forecast'!$C$7:$W$7,0))&lt;&gt;0),
INDEX('PLHIV Forecast'!$C$8:$W$127,MATCH($B67,'PLHIV Forecast'!$B$8:$B$127,0),MATCH(K$7,'PLHIV Forecast'!$C$7:$W$7,0)),
J67+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14518</v>
      </c>
      <c r="L67" s="84">
        <f>IF(IF(L$7&lt;=Baseline_Year,
INDEX('Number on ART'!$H$10:$AB$249,MATCH($B67&amp;"Adults",'Number on ART'!$F$10:$F$249,0),MATCH(L$7,'Number on ART'!$H$9:$AB$9,0)),
IF(AND(K67+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Forecast'!$B$8:$B$127,0),MATCH(L$7,'PLHIV Forecast'!$C$7:$W$7,0)),
INDEX('PLHIV Forecast'!$C$8:$W$127,MATCH($B67,'PLHIV Forecast'!$B$8:$B$127,0),MATCH(L$7,'PLHIV Forecast'!$C$7:$W$7,0))&lt;&gt;0),
INDEX('PLHIV Forecast'!$C$8:$W$127,MATCH($B67,'PLHIV Forecast'!$B$8:$B$127,0),MATCH(L$7,'PLHIV Forecast'!$C$7:$W$7,0)),
K67+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IF(L$7&lt;=Baseline_Year,
INDEX('Number on ART'!$H$10:$AB$249,MATCH($B67&amp;"Adults",'Number on ART'!$F$10:$F$249,0),MATCH(L$7,'Number on ART'!$H$9:$AB$9,0)),
IF(AND(K67+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Forecast'!$B$8:$B$127,0),MATCH(L$7,'PLHIV Forecast'!$C$7:$W$7,0)),
INDEX('PLHIV Forecast'!$C$8:$W$127,MATCH($B67,'PLHIV Forecast'!$B$8:$B$127,0),MATCH(L$7,'PLHIV Forecast'!$C$7:$W$7,0))&lt;&gt;0),
INDEX('PLHIV Forecast'!$C$8:$W$127,MATCH($B67,'PLHIV Forecast'!$B$8:$B$127,0),MATCH(L$7,'PLHIV Forecast'!$C$7:$W$7,0)),
K67+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17134</v>
      </c>
      <c r="M67" s="84">
        <f>IF(IF(M$7&lt;=Baseline_Year,
INDEX('Number on ART'!$H$10:$AB$249,MATCH($B67&amp;"Adults",'Number on ART'!$F$10:$F$249,0),MATCH(M$7,'Number on ART'!$H$9:$AB$9,0)),
IF(AND(L67+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Forecast'!$B$8:$B$127,0),MATCH(M$7,'PLHIV Forecast'!$C$7:$W$7,0)),
INDEX('PLHIV Forecast'!$C$8:$W$127,MATCH($B67,'PLHIV Forecast'!$B$8:$B$127,0),MATCH(M$7,'PLHIV Forecast'!$C$7:$W$7,0))&lt;&gt;0),
INDEX('PLHIV Forecast'!$C$8:$W$127,MATCH($B67,'PLHIV Forecast'!$B$8:$B$127,0),MATCH(M$7,'PLHIV Forecast'!$C$7:$W$7,0)),
L67+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IF(M$7&lt;=Baseline_Year,
INDEX('Number on ART'!$H$10:$AB$249,MATCH($B67&amp;"Adults",'Number on ART'!$F$10:$F$249,0),MATCH(M$7,'Number on ART'!$H$9:$AB$9,0)),
IF(AND(L67+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Forecast'!$B$8:$B$127,0),MATCH(M$7,'PLHIV Forecast'!$C$7:$W$7,0)),
INDEX('PLHIV Forecast'!$C$8:$W$127,MATCH($B67,'PLHIV Forecast'!$B$8:$B$127,0),MATCH(M$7,'PLHIV Forecast'!$C$7:$W$7,0))&lt;&gt;0),
INDEX('PLHIV Forecast'!$C$8:$W$127,MATCH($B67,'PLHIV Forecast'!$B$8:$B$127,0),MATCH(M$7,'PLHIV Forecast'!$C$7:$W$7,0)),
L67+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19869</v>
      </c>
      <c r="N67" s="84">
        <f>IF(IF(N$7&lt;=Baseline_Year,
INDEX('Number on ART'!$H$10:$AB$249,MATCH($B67&amp;"Adults",'Number on ART'!$F$10:$F$249,0),MATCH(N$7,'Number on ART'!$H$9:$AB$9,0)),
IF(AND(M67+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Forecast'!$B$8:$B$127,0),MATCH(N$7,'PLHIV Forecast'!$C$7:$W$7,0)),
INDEX('PLHIV Forecast'!$C$8:$W$127,MATCH($B67,'PLHIV Forecast'!$B$8:$B$127,0),MATCH(N$7,'PLHIV Forecast'!$C$7:$W$7,0))&lt;&gt;0),
INDEX('PLHIV Forecast'!$C$8:$W$127,MATCH($B67,'PLHIV Forecast'!$B$8:$B$127,0),MATCH(N$7,'PLHIV Forecast'!$C$7:$W$7,0)),
M67+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IF(N$7&lt;=Baseline_Year,
INDEX('Number on ART'!$H$10:$AB$249,MATCH($B67&amp;"Adults",'Number on ART'!$F$10:$F$249,0),MATCH(N$7,'Number on ART'!$H$9:$AB$9,0)),
IF(AND(M67+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Forecast'!$B$8:$B$127,0),MATCH(N$7,'PLHIV Forecast'!$C$7:$W$7,0)),
INDEX('PLHIV Forecast'!$C$8:$W$127,MATCH($B67,'PLHIV Forecast'!$B$8:$B$127,0),MATCH(N$7,'PLHIV Forecast'!$C$7:$W$7,0))&lt;&gt;0),
INDEX('PLHIV Forecast'!$C$8:$W$127,MATCH($B67,'PLHIV Forecast'!$B$8:$B$127,0),MATCH(N$7,'PLHIV Forecast'!$C$7:$W$7,0)),
M67+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22025</v>
      </c>
      <c r="O67" s="84">
        <f>IF(IF(O$7&lt;=Baseline_Year,
INDEX('Number on ART'!$H$10:$AB$249,MATCH($B67&amp;"Adults",'Number on ART'!$F$10:$F$249,0),MATCH(O$7,'Number on ART'!$H$9:$AB$9,0)),
IF(AND(N67+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Forecast'!$B$8:$B$127,0),MATCH(O$7,'PLHIV Forecast'!$C$7:$W$7,0)),
INDEX('PLHIV Forecast'!$C$8:$W$127,MATCH($B67,'PLHIV Forecast'!$B$8:$B$127,0),MATCH(O$7,'PLHIV Forecast'!$C$7:$W$7,0))&lt;&gt;0),
INDEX('PLHIV Forecast'!$C$8:$W$127,MATCH($B67,'PLHIV Forecast'!$B$8:$B$127,0),MATCH(O$7,'PLHIV Forecast'!$C$7:$W$7,0)),
N67+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IF(O$7&lt;=Baseline_Year,
INDEX('Number on ART'!$H$10:$AB$249,MATCH($B67&amp;"Adults",'Number on ART'!$F$10:$F$249,0),MATCH(O$7,'Number on ART'!$H$9:$AB$9,0)),
IF(AND(N67+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Forecast'!$B$8:$B$127,0),MATCH(O$7,'PLHIV Forecast'!$C$7:$W$7,0)),
INDEX('PLHIV Forecast'!$C$8:$W$127,MATCH($B67,'PLHIV Forecast'!$B$8:$B$127,0),MATCH(O$7,'PLHIV Forecast'!$C$7:$W$7,0))&lt;&gt;0),
INDEX('PLHIV Forecast'!$C$8:$W$127,MATCH($B67,'PLHIV Forecast'!$B$8:$B$127,0),MATCH(O$7,'PLHIV Forecast'!$C$7:$W$7,0)),
N67+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25350</v>
      </c>
      <c r="P67" s="84">
        <f>IF(IF(P$7&lt;=Baseline_Year,
INDEX('Number on ART'!$H$10:$AB$249,MATCH($B67&amp;"Adults",'Number on ART'!$F$10:$F$249,0),MATCH(P$7,'Number on ART'!$H$9:$AB$9,0)),
IF(AND(O67+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Forecast'!$B$8:$B$127,0),MATCH(P$7,'PLHIV Forecast'!$C$7:$W$7,0)),
INDEX('PLHIV Forecast'!$C$8:$W$127,MATCH($B67,'PLHIV Forecast'!$B$8:$B$127,0),MATCH(P$7,'PLHIV Forecast'!$C$7:$W$7,0))&lt;&gt;0),
INDEX('PLHIV Forecast'!$C$8:$W$127,MATCH($B67,'PLHIV Forecast'!$B$8:$B$127,0),MATCH(P$7,'PLHIV Forecast'!$C$7:$W$7,0)),
O67+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IF(P$7&lt;=Baseline_Year,
INDEX('Number on ART'!$H$10:$AB$249,MATCH($B67&amp;"Adults",'Number on ART'!$F$10:$F$249,0),MATCH(P$7,'Number on ART'!$H$9:$AB$9,0)),
IF(AND(O67+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Forecast'!$B$8:$B$127,0),MATCH(P$7,'PLHIV Forecast'!$C$7:$W$7,0)),
INDEX('PLHIV Forecast'!$C$8:$W$127,MATCH($B67,'PLHIV Forecast'!$B$8:$B$127,0),MATCH(P$7,'PLHIV Forecast'!$C$7:$W$7,0))&lt;&gt;0),
INDEX('PLHIV Forecast'!$C$8:$W$127,MATCH($B67,'PLHIV Forecast'!$B$8:$B$127,0),MATCH(P$7,'PLHIV Forecast'!$C$7:$W$7,0)),
O67+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28088.666666666668</v>
      </c>
      <c r="Q67" s="84">
        <f>IF(IF(Q$7&lt;=Baseline_Year,
INDEX('Number on ART'!$H$10:$AB$249,MATCH($B67&amp;"Adults",'Number on ART'!$F$10:$F$249,0),MATCH(Q$7,'Number on ART'!$H$9:$AB$9,0)),
IF(AND(P67+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Forecast'!$B$8:$B$127,0),MATCH(Q$7,'PLHIV Forecast'!$C$7:$W$7,0)),
INDEX('PLHIV Forecast'!$C$8:$W$127,MATCH($B67,'PLHIV Forecast'!$B$8:$B$127,0),MATCH(Q$7,'PLHIV Forecast'!$C$7:$W$7,0))&lt;&gt;0),
INDEX('PLHIV Forecast'!$C$8:$W$127,MATCH($B67,'PLHIV Forecast'!$B$8:$B$127,0),MATCH(Q$7,'PLHIV Forecast'!$C$7:$W$7,0)),
P67+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IF(Q$7&lt;=Baseline_Year,
INDEX('Number on ART'!$H$10:$AB$249,MATCH($B67&amp;"Adults",'Number on ART'!$F$10:$F$249,0),MATCH(Q$7,'Number on ART'!$H$9:$AB$9,0)),
IF(AND(P67+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Forecast'!$B$8:$B$127,0),MATCH(Q$7,'PLHIV Forecast'!$C$7:$W$7,0)),
INDEX('PLHIV Forecast'!$C$8:$W$127,MATCH($B67,'PLHIV Forecast'!$B$8:$B$127,0),MATCH(Q$7,'PLHIV Forecast'!$C$7:$W$7,0))&lt;&gt;0),
INDEX('PLHIV Forecast'!$C$8:$W$127,MATCH($B67,'PLHIV Forecast'!$B$8:$B$127,0),MATCH(Q$7,'PLHIV Forecast'!$C$7:$W$7,0)),
P67+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30827.333333333336</v>
      </c>
      <c r="R67" s="84">
        <f>IF(IF(R$7&lt;=Baseline_Year,
INDEX('Number on ART'!$H$10:$AB$249,MATCH($B67&amp;"Adults",'Number on ART'!$F$10:$F$249,0),MATCH(R$7,'Number on ART'!$H$9:$AB$9,0)),
IF(AND(Q67+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Forecast'!$B$8:$B$127,0),MATCH(R$7,'PLHIV Forecast'!$C$7:$W$7,0)),
INDEX('PLHIV Forecast'!$C$8:$W$127,MATCH($B67,'PLHIV Forecast'!$B$8:$B$127,0),MATCH(R$7,'PLHIV Forecast'!$C$7:$W$7,0))&lt;&gt;0),
INDEX('PLHIV Forecast'!$C$8:$W$127,MATCH($B67,'PLHIV Forecast'!$B$8:$B$127,0),MATCH(R$7,'PLHIV Forecast'!$C$7:$W$7,0)),
Q67+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IF(R$7&lt;=Baseline_Year,
INDEX('Number on ART'!$H$10:$AB$249,MATCH($B67&amp;"Adults",'Number on ART'!$F$10:$F$249,0),MATCH(R$7,'Number on ART'!$H$9:$AB$9,0)),
IF(AND(Q67+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Forecast'!$B$8:$B$127,0),MATCH(R$7,'PLHIV Forecast'!$C$7:$W$7,0)),
INDEX('PLHIV Forecast'!$C$8:$W$127,MATCH($B67,'PLHIV Forecast'!$B$8:$B$127,0),MATCH(R$7,'PLHIV Forecast'!$C$7:$W$7,0))&lt;&gt;0),
INDEX('PLHIV Forecast'!$C$8:$W$127,MATCH($B67,'PLHIV Forecast'!$B$8:$B$127,0),MATCH(R$7,'PLHIV Forecast'!$C$7:$W$7,0)),
Q67+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33566</v>
      </c>
      <c r="S67" s="84">
        <f>IF(IF(S$7&lt;=Baseline_Year,
INDEX('Number on ART'!$H$10:$AB$249,MATCH($B67&amp;"Adults",'Number on ART'!$F$10:$F$249,0),MATCH(S$7,'Number on ART'!$H$9:$AB$9,0)),
IF(AND(R67+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Forecast'!$B$8:$B$127,0),MATCH(S$7,'PLHIV Forecast'!$C$7:$W$7,0)),
INDEX('PLHIV Forecast'!$C$8:$W$127,MATCH($B67,'PLHIV Forecast'!$B$8:$B$127,0),MATCH(S$7,'PLHIV Forecast'!$C$7:$W$7,0))&lt;&gt;0),
INDEX('PLHIV Forecast'!$C$8:$W$127,MATCH($B67,'PLHIV Forecast'!$B$8:$B$127,0),MATCH(S$7,'PLHIV Forecast'!$C$7:$W$7,0)),
R67+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IF(S$7&lt;=Baseline_Year,
INDEX('Number on ART'!$H$10:$AB$249,MATCH($B67&amp;"Adults",'Number on ART'!$F$10:$F$249,0),MATCH(S$7,'Number on ART'!$H$9:$AB$9,0)),
IF(AND(R67+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Forecast'!$B$8:$B$127,0),MATCH(S$7,'PLHIV Forecast'!$C$7:$W$7,0)),
INDEX('PLHIV Forecast'!$C$8:$W$127,MATCH($B67,'PLHIV Forecast'!$B$8:$B$127,0),MATCH(S$7,'PLHIV Forecast'!$C$7:$W$7,0))&lt;&gt;0),
INDEX('PLHIV Forecast'!$C$8:$W$127,MATCH($B67,'PLHIV Forecast'!$B$8:$B$127,0),MATCH(S$7,'PLHIV Forecast'!$C$7:$W$7,0)),
R67+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36304.666666666664</v>
      </c>
      <c r="T67" s="84">
        <f>IF(IF(T$7&lt;=Baseline_Year,
INDEX('Number on ART'!$H$10:$AB$249,MATCH($B67&amp;"Adults",'Number on ART'!$F$10:$F$249,0),MATCH(T$7,'Number on ART'!$H$9:$AB$9,0)),
IF(AND(S67+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Forecast'!$B$8:$B$127,0),MATCH(T$7,'PLHIV Forecast'!$C$7:$W$7,0)),
INDEX('PLHIV Forecast'!$C$8:$W$127,MATCH($B67,'PLHIV Forecast'!$B$8:$B$127,0),MATCH(T$7,'PLHIV Forecast'!$C$7:$W$7,0))&lt;&gt;0),
INDEX('PLHIV Forecast'!$C$8:$W$127,MATCH($B67,'PLHIV Forecast'!$B$8:$B$127,0),MATCH(T$7,'PLHIV Forecast'!$C$7:$W$7,0)),
S67+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IF(T$7&lt;=Baseline_Year,
INDEX('Number on ART'!$H$10:$AB$249,MATCH($B67&amp;"Adults",'Number on ART'!$F$10:$F$249,0),MATCH(T$7,'Number on ART'!$H$9:$AB$9,0)),
IF(AND(S67+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Forecast'!$B$8:$B$127,0),MATCH(T$7,'PLHIV Forecast'!$C$7:$W$7,0)),
INDEX('PLHIV Forecast'!$C$8:$W$127,MATCH($B67,'PLHIV Forecast'!$B$8:$B$127,0),MATCH(T$7,'PLHIV Forecast'!$C$7:$W$7,0))&lt;&gt;0),
INDEX('PLHIV Forecast'!$C$8:$W$127,MATCH($B67,'PLHIV Forecast'!$B$8:$B$127,0),MATCH(T$7,'PLHIV Forecast'!$C$7:$W$7,0)),
S67+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39043.333333333328</v>
      </c>
      <c r="U67" s="84">
        <f>IF(IF(U$7&lt;=Baseline_Year,
INDEX('Number on ART'!$H$10:$AB$249,MATCH($B67&amp;"Adults",'Number on ART'!$F$10:$F$249,0),MATCH(U$7,'Number on ART'!$H$9:$AB$9,0)),
IF(AND(T67+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Forecast'!$B$8:$B$127,0),MATCH(U$7,'PLHIV Forecast'!$C$7:$W$7,0)),
INDEX('PLHIV Forecast'!$C$8:$W$127,MATCH($B67,'PLHIV Forecast'!$B$8:$B$127,0),MATCH(U$7,'PLHIV Forecast'!$C$7:$W$7,0))&lt;&gt;0),
INDEX('PLHIV Forecast'!$C$8:$W$127,MATCH($B67,'PLHIV Forecast'!$B$8:$B$127,0),MATCH(U$7,'PLHIV Forecast'!$C$7:$W$7,0)),
T67+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IF(U$7&lt;=Baseline_Year,
INDEX('Number on ART'!$H$10:$AB$249,MATCH($B67&amp;"Adults",'Number on ART'!$F$10:$F$249,0),MATCH(U$7,'Number on ART'!$H$9:$AB$9,0)),
IF(AND(T67+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Forecast'!$B$8:$B$127,0),MATCH(U$7,'PLHIV Forecast'!$C$7:$W$7,0)),
INDEX('PLHIV Forecast'!$C$8:$W$127,MATCH($B67,'PLHIV Forecast'!$B$8:$B$127,0),MATCH(U$7,'PLHIV Forecast'!$C$7:$W$7,0))&lt;&gt;0),
INDEX('PLHIV Forecast'!$C$8:$W$127,MATCH($B67,'PLHIV Forecast'!$B$8:$B$127,0),MATCH(U$7,'PLHIV Forecast'!$C$7:$W$7,0)),
T67+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41781.999999999993</v>
      </c>
      <c r="V67" s="84">
        <f>IF(IF(V$7&lt;=Baseline_Year,
INDEX('Number on ART'!$H$10:$AB$249,MATCH($B67&amp;"Adults",'Number on ART'!$F$10:$F$249,0),MATCH(V$7,'Number on ART'!$H$9:$AB$9,0)),
IF(AND(U67+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Forecast'!$B$8:$B$127,0),MATCH(V$7,'PLHIV Forecast'!$C$7:$W$7,0)),
INDEX('PLHIV Forecast'!$C$8:$W$127,MATCH($B67,'PLHIV Forecast'!$B$8:$B$127,0),MATCH(V$7,'PLHIV Forecast'!$C$7:$W$7,0))&lt;&gt;0),
INDEX('PLHIV Forecast'!$C$8:$W$127,MATCH($B67,'PLHIV Forecast'!$B$8:$B$127,0),MATCH(V$7,'PLHIV Forecast'!$C$7:$W$7,0)),
U67+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IF(V$7&lt;=Baseline_Year,
INDEX('Number on ART'!$H$10:$AB$249,MATCH($B67&amp;"Adults",'Number on ART'!$F$10:$F$249,0),MATCH(V$7,'Number on ART'!$H$9:$AB$9,0)),
IF(AND(U67+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Forecast'!$B$8:$B$127,0),MATCH(V$7,'PLHIV Forecast'!$C$7:$W$7,0)),
INDEX('PLHIV Forecast'!$C$8:$W$127,MATCH($B67,'PLHIV Forecast'!$B$8:$B$127,0),MATCH(V$7,'PLHIV Forecast'!$C$7:$W$7,0))&lt;&gt;0),
INDEX('PLHIV Forecast'!$C$8:$W$127,MATCH($B67,'PLHIV Forecast'!$B$8:$B$127,0),MATCH(V$7,'PLHIV Forecast'!$C$7:$W$7,0)),
U67+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44520.666666666657</v>
      </c>
      <c r="W67" s="84">
        <f>IF(IF(W$7&lt;=Baseline_Year,
INDEX('Number on ART'!$H$10:$AB$249,MATCH($B67&amp;"Adults",'Number on ART'!$F$10:$F$249,0),MATCH(W$7,'Number on ART'!$H$9:$AB$9,0)),
IF(AND(V67+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Forecast'!$B$8:$B$127,0),MATCH(W$7,'PLHIV Forecast'!$C$7:$W$7,0)),
INDEX('PLHIV Forecast'!$C$8:$W$127,MATCH($B67,'PLHIV Forecast'!$B$8:$B$127,0),MATCH(W$7,'PLHIV Forecast'!$C$7:$W$7,0))&lt;&gt;0),
INDEX('PLHIV Forecast'!$C$8:$W$127,MATCH($B67,'PLHIV Forecast'!$B$8:$B$127,0),MATCH(W$7,'PLHIV Forecast'!$C$7:$W$7,0)),
V67+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)))&lt;0,
0,
IF(W$7&lt;=Baseline_Year,
INDEX('Number on ART'!$H$10:$AB$249,MATCH($B67&amp;"Adults",'Number on ART'!$F$10:$F$249,0),MATCH(W$7,'Number on ART'!$H$9:$AB$9,0)),
IF(AND(V67+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)&gt;INDEX('PLHIV Forecast'!$C$8:$W$127,MATCH($B67,'PLHIV Forecast'!$B$8:$B$127,0),MATCH(W$7,'PLHIV Forecast'!$C$7:$W$7,0)),
INDEX('PLHIV Forecast'!$C$8:$W$127,MATCH($B67,'PLHIV Forecast'!$B$8:$B$127,0),MATCH(W$7,'PLHIV Forecast'!$C$7:$W$7,0))&lt;&gt;0),
INDEX('PLHIV Forecast'!$C$8:$W$127,MATCH($B67,'PLHIV Forecast'!$B$8:$B$127,0),MATCH(W$7,'PLHIV Forecast'!$C$7:$W$7,0)),
V67+
AVERAGE((INDEX($C$8:$W$127,MATCH($B67,$B$8:$B$127),MATCH(Baseline_Year,$C$7:$W$7,))-INDEX($C$8:$W$127,MATCH($B67,$B$8:$B$127),MATCH(Baseline_Year-1,$C$7:$W$7,))),
(INDEX($C$8:$W$127,MATCH($B67,$B$8:$B$127),MATCH(Baseline_Year-1,$C$7:$W$7,))-INDEX($C$8:$W$127,MATCH($B67,$B$8:$B$127),MATCH(Baseline_Year-2,$C$7:$W$7,))),
(INDEX($C$8:$W$127,MATCH($B67,$B$8:$B$127),MATCH(Baseline_Year-2,$C$7:$W$7,))-INDEX($C$8:$W$127,MATCH($B67,$B$8:$B$127),MATCH(Baseline_Year-3,$C$7:$W$7,)))
))))</f>
        <v>47259.333333333321</v>
      </c>
      <c r="X67" s="9" t="str">
        <f>IF(SUM(C67:W67)&lt;&gt;0,
IF(P67='PLHIV Forecast'!P67,"# adults on ART capped by total PLHIV starting 2023",
IF(Q67='PLHIV Forecast'!Q67,"# adults on ART capped by total PLHIV starting 2024",
IF(R67='PLHIV Forecast'!R67,"# adults on ART capped by total PLHIV starting 2025",
IF(S67='PLHIV Forecast'!S67,"# adults on ART capped by total PLHIV starting 2026",
IF(T67='PLHIV Forecast'!T67,"# adults on ART capped by total PLHIV starting 2027",
IF(U67='PLHIV Forecast'!U67,"# adults on ART capped by total PLHIV starting 2028",
IF(V67='PLHIV Forecast'!V67,"# adults on ART capped by total PLHIV starting 2029",
IF(W67='PLHIV Forecast'!W67,"# adults on ART capped by total PLHIV starting 2030",
"")))))))),"")</f>
        <v/>
      </c>
    </row>
    <row r="68" spans="2:24" x14ac:dyDescent="0.35">
      <c r="B68" s="18" t="str">
        <f>Countries!B64</f>
        <v>Kenya</v>
      </c>
      <c r="C68" s="47">
        <f>IF(C$7&lt;='Algorithms &amp; Assumptions'!$C$3,INDEX('Number on ART'!$H$10:$AB$249,MATCH($B68&amp;"Adults",'Number on ART'!$F$10:$F$249,0),MATCH(C$7,'Number on ART'!$H$9:$AB$9,0)),"Error")</f>
        <v>396526</v>
      </c>
      <c r="D68" s="47">
        <f>IF(D$7&lt;='Algorithms &amp; Assumptions'!$C$3,INDEX('Number on ART'!$H$10:$AB$249,MATCH($B68&amp;"Adults",'Number on ART'!$F$10:$F$249,0),MATCH(D$7,'Number on ART'!$H$9:$AB$9,0)),"Error")</f>
        <v>490437</v>
      </c>
      <c r="E68" s="47">
        <f>IF(E$7&lt;='Algorithms &amp; Assumptions'!$C$3,INDEX('Number on ART'!$H$10:$AB$249,MATCH($B68&amp;"Adults",'Number on ART'!$F$10:$F$249,0),MATCH(E$7,'Number on ART'!$H$9:$AB$9,0)),"Error")</f>
        <v>548559</v>
      </c>
      <c r="F68" s="47">
        <f>IF(F$7&lt;='Algorithms &amp; Assumptions'!$C$3,INDEX('Number on ART'!$H$10:$AB$249,MATCH($B68&amp;"Adults",'Number on ART'!$F$10:$F$249,0),MATCH(F$7,'Number on ART'!$H$9:$AB$9,0)),"Error")</f>
        <v>596228</v>
      </c>
      <c r="G68" s="84">
        <f>IF(IF(G$7&lt;=Baseline_Year,
INDEX('Number on ART'!$H$10:$AB$249,MATCH($B68&amp;"Adults",'Number on ART'!$F$10:$F$249,0),MATCH(G$7,'Number on ART'!$H$9:$AB$9,0)),
IF(AND(F68+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Forecast'!$B$8:$B$127,0),MATCH(G$7,'PLHIV Forecast'!$C$7:$W$7,0)),
INDEX('PLHIV Forecast'!$C$8:$W$127,MATCH($B68,'PLHIV Forecast'!$B$8:$B$127,0),MATCH(G$7,'PLHIV Forecast'!$C$7:$W$7,0))&lt;&gt;0),
INDEX('PLHIV Forecast'!$C$8:$W$127,MATCH($B68,'PLHIV Forecast'!$B$8:$B$127,0),MATCH(G$7,'PLHIV Forecast'!$C$7:$W$7,0)),
F68+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IF(G$7&lt;=Baseline_Year,
INDEX('Number on ART'!$H$10:$AB$249,MATCH($B68&amp;"Adults",'Number on ART'!$F$10:$F$249,0),MATCH(G$7,'Number on ART'!$H$9:$AB$9,0)),
IF(AND(F68+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Forecast'!$B$8:$B$127,0),MATCH(G$7,'PLHIV Forecast'!$C$7:$W$7,0)),
INDEX('PLHIV Forecast'!$C$8:$W$127,MATCH($B68,'PLHIV Forecast'!$B$8:$B$127,0),MATCH(G$7,'PLHIV Forecast'!$C$7:$W$7,0))&lt;&gt;0),
INDEX('PLHIV Forecast'!$C$8:$W$127,MATCH($B68,'PLHIV Forecast'!$B$8:$B$127,0),MATCH(G$7,'PLHIV Forecast'!$C$7:$W$7,0)),
F68+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689156</v>
      </c>
      <c r="H68" s="84">
        <f>IF(IF(H$7&lt;=Baseline_Year,
INDEX('Number on ART'!$H$10:$AB$249,MATCH($B68&amp;"Adults",'Number on ART'!$F$10:$F$249,0),MATCH(H$7,'Number on ART'!$H$9:$AB$9,0)),
IF(AND(G68+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Forecast'!$B$8:$B$127,0),MATCH(H$7,'PLHIV Forecast'!$C$7:$W$7,0)),
INDEX('PLHIV Forecast'!$C$8:$W$127,MATCH($B68,'PLHIV Forecast'!$B$8:$B$127,0),MATCH(H$7,'PLHIV Forecast'!$C$7:$W$7,0))&lt;&gt;0),
INDEX('PLHIV Forecast'!$C$8:$W$127,MATCH($B68,'PLHIV Forecast'!$B$8:$B$127,0),MATCH(H$7,'PLHIV Forecast'!$C$7:$W$7,0)),
G68+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IF(H$7&lt;=Baseline_Year,
INDEX('Number on ART'!$H$10:$AB$249,MATCH($B68&amp;"Adults",'Number on ART'!$F$10:$F$249,0),MATCH(H$7,'Number on ART'!$H$9:$AB$9,0)),
IF(AND(G68+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Forecast'!$B$8:$B$127,0),MATCH(H$7,'PLHIV Forecast'!$C$7:$W$7,0)),
INDEX('PLHIV Forecast'!$C$8:$W$127,MATCH($B68,'PLHIV Forecast'!$B$8:$B$127,0),MATCH(H$7,'PLHIV Forecast'!$C$7:$W$7,0))&lt;&gt;0),
INDEX('PLHIV Forecast'!$C$8:$W$127,MATCH($B68,'PLHIV Forecast'!$B$8:$B$127,0),MATCH(H$7,'PLHIV Forecast'!$C$7:$W$7,0)),
G68+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826097</v>
      </c>
      <c r="I68" s="84">
        <f>IF(IF(I$7&lt;=Baseline_Year,
INDEX('Number on ART'!$H$10:$AB$249,MATCH($B68&amp;"Adults",'Number on ART'!$F$10:$F$249,0),MATCH(I$7,'Number on ART'!$H$9:$AB$9,0)),
IF(AND(H68+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Forecast'!$B$8:$B$127,0),MATCH(I$7,'PLHIV Forecast'!$C$7:$W$7,0)),
INDEX('PLHIV Forecast'!$C$8:$W$127,MATCH($B68,'PLHIV Forecast'!$B$8:$B$127,0),MATCH(I$7,'PLHIV Forecast'!$C$7:$W$7,0))&lt;&gt;0),
INDEX('PLHIV Forecast'!$C$8:$W$127,MATCH($B68,'PLHIV Forecast'!$B$8:$B$127,0),MATCH(I$7,'PLHIV Forecast'!$C$7:$W$7,0)),
H68+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IF(I$7&lt;=Baseline_Year,
INDEX('Number on ART'!$H$10:$AB$249,MATCH($B68&amp;"Adults",'Number on ART'!$F$10:$F$249,0),MATCH(I$7,'Number on ART'!$H$9:$AB$9,0)),
IF(AND(H68+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Forecast'!$B$8:$B$127,0),MATCH(I$7,'PLHIV Forecast'!$C$7:$W$7,0)),
INDEX('PLHIV Forecast'!$C$8:$W$127,MATCH($B68,'PLHIV Forecast'!$B$8:$B$127,0),MATCH(I$7,'PLHIV Forecast'!$C$7:$W$7,0))&lt;&gt;0),
INDEX('PLHIV Forecast'!$C$8:$W$127,MATCH($B68,'PLHIV Forecast'!$B$8:$B$127,0),MATCH(I$7,'PLHIV Forecast'!$C$7:$W$7,0)),
H68+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940166</v>
      </c>
      <c r="J68" s="84">
        <f>IF(IF(J$7&lt;=Baseline_Year,
INDEX('Number on ART'!$H$10:$AB$249,MATCH($B68&amp;"Adults",'Number on ART'!$F$10:$F$249,0),MATCH(J$7,'Number on ART'!$H$9:$AB$9,0)),
IF(AND(I68+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Forecast'!$B$8:$B$127,0),MATCH(J$7,'PLHIV Forecast'!$C$7:$W$7,0)),
INDEX('PLHIV Forecast'!$C$8:$W$127,MATCH($B68,'PLHIV Forecast'!$B$8:$B$127,0),MATCH(J$7,'PLHIV Forecast'!$C$7:$W$7,0))&lt;&gt;0),
INDEX('PLHIV Forecast'!$C$8:$W$127,MATCH($B68,'PLHIV Forecast'!$B$8:$B$127,0),MATCH(J$7,'PLHIV Forecast'!$C$7:$W$7,0)),
I68+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IF(J$7&lt;=Baseline_Year,
INDEX('Number on ART'!$H$10:$AB$249,MATCH($B68&amp;"Adults",'Number on ART'!$F$10:$F$249,0),MATCH(J$7,'Number on ART'!$H$9:$AB$9,0)),
IF(AND(I68+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Forecast'!$B$8:$B$127,0),MATCH(J$7,'PLHIV Forecast'!$C$7:$W$7,0)),
INDEX('PLHIV Forecast'!$C$8:$W$127,MATCH($B68,'PLHIV Forecast'!$B$8:$B$127,0),MATCH(J$7,'PLHIV Forecast'!$C$7:$W$7,0))&lt;&gt;0),
INDEX('PLHIV Forecast'!$C$8:$W$127,MATCH($B68,'PLHIV Forecast'!$B$8:$B$127,0),MATCH(J$7,'PLHIV Forecast'!$C$7:$W$7,0)),
I68+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1026427</v>
      </c>
      <c r="K68" s="84">
        <f>IF(IF(K$7&lt;=Baseline_Year,
INDEX('Number on ART'!$H$10:$AB$249,MATCH($B68&amp;"Adults",'Number on ART'!$F$10:$F$249,0),MATCH(K$7,'Number on ART'!$H$9:$AB$9,0)),
IF(AND(J68+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Forecast'!$B$8:$B$127,0),MATCH(K$7,'PLHIV Forecast'!$C$7:$W$7,0)),
INDEX('PLHIV Forecast'!$C$8:$W$127,MATCH($B68,'PLHIV Forecast'!$B$8:$B$127,0),MATCH(K$7,'PLHIV Forecast'!$C$7:$W$7,0))&lt;&gt;0),
INDEX('PLHIV Forecast'!$C$8:$W$127,MATCH($B68,'PLHIV Forecast'!$B$8:$B$127,0),MATCH(K$7,'PLHIV Forecast'!$C$7:$W$7,0)),
J68+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IF(K$7&lt;=Baseline_Year,
INDEX('Number on ART'!$H$10:$AB$249,MATCH($B68&amp;"Adults",'Number on ART'!$F$10:$F$249,0),MATCH(K$7,'Number on ART'!$H$9:$AB$9,0)),
IF(AND(J68+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Forecast'!$B$8:$B$127,0),MATCH(K$7,'PLHIV Forecast'!$C$7:$W$7,0)),
INDEX('PLHIV Forecast'!$C$8:$W$127,MATCH($B68,'PLHIV Forecast'!$B$8:$B$127,0),MATCH(K$7,'PLHIV Forecast'!$C$7:$W$7,0))&lt;&gt;0),
INDEX('PLHIV Forecast'!$C$8:$W$127,MATCH($B68,'PLHIV Forecast'!$B$8:$B$127,0),MATCH(K$7,'PLHIV Forecast'!$C$7:$W$7,0)),
J68+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1015039</v>
      </c>
      <c r="L68" s="84">
        <f>IF(IF(L$7&lt;=Baseline_Year,
INDEX('Number on ART'!$H$10:$AB$249,MATCH($B68&amp;"Adults",'Number on ART'!$F$10:$F$249,0),MATCH(L$7,'Number on ART'!$H$9:$AB$9,0)),
IF(AND(K68+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Forecast'!$B$8:$B$127,0),MATCH(L$7,'PLHIV Forecast'!$C$7:$W$7,0)),
INDEX('PLHIV Forecast'!$C$8:$W$127,MATCH($B68,'PLHIV Forecast'!$B$8:$B$127,0),MATCH(L$7,'PLHIV Forecast'!$C$7:$W$7,0))&lt;&gt;0),
INDEX('PLHIV Forecast'!$C$8:$W$127,MATCH($B68,'PLHIV Forecast'!$B$8:$B$127,0),MATCH(L$7,'PLHIV Forecast'!$C$7:$W$7,0)),
K68+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IF(L$7&lt;=Baseline_Year,
INDEX('Number on ART'!$H$10:$AB$249,MATCH($B68&amp;"Adults",'Number on ART'!$F$10:$F$249,0),MATCH(L$7,'Number on ART'!$H$9:$AB$9,0)),
IF(AND(K68+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Forecast'!$B$8:$B$127,0),MATCH(L$7,'PLHIV Forecast'!$C$7:$W$7,0)),
INDEX('PLHIV Forecast'!$C$8:$W$127,MATCH($B68,'PLHIV Forecast'!$B$8:$B$127,0),MATCH(L$7,'PLHIV Forecast'!$C$7:$W$7,0))&lt;&gt;0),
INDEX('PLHIV Forecast'!$C$8:$W$127,MATCH($B68,'PLHIV Forecast'!$B$8:$B$127,0),MATCH(L$7,'PLHIV Forecast'!$C$7:$W$7,0)),
K68+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1034499</v>
      </c>
      <c r="M68" s="84">
        <f>IF(IF(M$7&lt;=Baseline_Year,
INDEX('Number on ART'!$H$10:$AB$249,MATCH($B68&amp;"Adults",'Number on ART'!$F$10:$F$249,0),MATCH(M$7,'Number on ART'!$H$9:$AB$9,0)),
IF(AND(L68+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Forecast'!$B$8:$B$127,0),MATCH(M$7,'PLHIV Forecast'!$C$7:$W$7,0)),
INDEX('PLHIV Forecast'!$C$8:$W$127,MATCH($B68,'PLHIV Forecast'!$B$8:$B$127,0),MATCH(M$7,'PLHIV Forecast'!$C$7:$W$7,0))&lt;&gt;0),
INDEX('PLHIV Forecast'!$C$8:$W$127,MATCH($B68,'PLHIV Forecast'!$B$8:$B$127,0),MATCH(M$7,'PLHIV Forecast'!$C$7:$W$7,0)),
L68+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IF(M$7&lt;=Baseline_Year,
INDEX('Number on ART'!$H$10:$AB$249,MATCH($B68&amp;"Adults",'Number on ART'!$F$10:$F$249,0),MATCH(M$7,'Number on ART'!$H$9:$AB$9,0)),
IF(AND(L68+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Forecast'!$B$8:$B$127,0),MATCH(M$7,'PLHIV Forecast'!$C$7:$W$7,0)),
INDEX('PLHIV Forecast'!$C$8:$W$127,MATCH($B68,'PLHIV Forecast'!$B$8:$B$127,0),MATCH(M$7,'PLHIV Forecast'!$C$7:$W$7,0))&lt;&gt;0),
INDEX('PLHIV Forecast'!$C$8:$W$127,MATCH($B68,'PLHIV Forecast'!$B$8:$B$127,0),MATCH(M$7,'PLHIV Forecast'!$C$7:$W$7,0)),
L68+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1053962</v>
      </c>
      <c r="N68" s="84">
        <f>IF(IF(N$7&lt;=Baseline_Year,
INDEX('Number on ART'!$H$10:$AB$249,MATCH($B68&amp;"Adults",'Number on ART'!$F$10:$F$249,0),MATCH(N$7,'Number on ART'!$H$9:$AB$9,0)),
IF(AND(M68+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Forecast'!$B$8:$B$127,0),MATCH(N$7,'PLHIV Forecast'!$C$7:$W$7,0)),
INDEX('PLHIV Forecast'!$C$8:$W$127,MATCH($B68,'PLHIV Forecast'!$B$8:$B$127,0),MATCH(N$7,'PLHIV Forecast'!$C$7:$W$7,0))&lt;&gt;0),
INDEX('PLHIV Forecast'!$C$8:$W$127,MATCH($B68,'PLHIV Forecast'!$B$8:$B$127,0),MATCH(N$7,'PLHIV Forecast'!$C$7:$W$7,0)),
M68+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IF(N$7&lt;=Baseline_Year,
INDEX('Number on ART'!$H$10:$AB$249,MATCH($B68&amp;"Adults",'Number on ART'!$F$10:$F$249,0),MATCH(N$7,'Number on ART'!$H$9:$AB$9,0)),
IF(AND(M68+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Forecast'!$B$8:$B$127,0),MATCH(N$7,'PLHIV Forecast'!$C$7:$W$7,0)),
INDEX('PLHIV Forecast'!$C$8:$W$127,MATCH($B68,'PLHIV Forecast'!$B$8:$B$127,0),MATCH(N$7,'PLHIV Forecast'!$C$7:$W$7,0))&lt;&gt;0),
INDEX('PLHIV Forecast'!$C$8:$W$127,MATCH($B68,'PLHIV Forecast'!$B$8:$B$127,0),MATCH(N$7,'PLHIV Forecast'!$C$7:$W$7,0)),
M68+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1211277</v>
      </c>
      <c r="O68" s="84">
        <f>IF(IF(O$7&lt;=Baseline_Year,
INDEX('Number on ART'!$H$10:$AB$249,MATCH($B68&amp;"Adults",'Number on ART'!$F$10:$F$249,0),MATCH(O$7,'Number on ART'!$H$9:$AB$9,0)),
IF(AND(N68+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Forecast'!$B$8:$B$127,0),MATCH(O$7,'PLHIV Forecast'!$C$7:$W$7,0)),
INDEX('PLHIV Forecast'!$C$8:$W$127,MATCH($B68,'PLHIV Forecast'!$B$8:$B$127,0),MATCH(O$7,'PLHIV Forecast'!$C$7:$W$7,0))&lt;&gt;0),
INDEX('PLHIV Forecast'!$C$8:$W$127,MATCH($B68,'PLHIV Forecast'!$B$8:$B$127,0),MATCH(O$7,'PLHIV Forecast'!$C$7:$W$7,0)),
N68+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IF(O$7&lt;=Baseline_Year,
INDEX('Number on ART'!$H$10:$AB$249,MATCH($B68&amp;"Adults",'Number on ART'!$F$10:$F$249,0),MATCH(O$7,'Number on ART'!$H$9:$AB$9,0)),
IF(AND(N68+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Forecast'!$B$8:$B$127,0),MATCH(O$7,'PLHIV Forecast'!$C$7:$W$7,0)),
INDEX('PLHIV Forecast'!$C$8:$W$127,MATCH($B68,'PLHIV Forecast'!$B$8:$B$127,0),MATCH(O$7,'PLHIV Forecast'!$C$7:$W$7,0))&lt;&gt;0),
INDEX('PLHIV Forecast'!$C$8:$W$127,MATCH($B68,'PLHIV Forecast'!$B$8:$B$127,0),MATCH(O$7,'PLHIV Forecast'!$C$7:$W$7,0)),
N68+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1240454</v>
      </c>
      <c r="P68" s="84">
        <f>IF(IF(P$7&lt;=Baseline_Year,
INDEX('Number on ART'!$H$10:$AB$249,MATCH($B68&amp;"Adults",'Number on ART'!$F$10:$F$249,0),MATCH(P$7,'Number on ART'!$H$9:$AB$9,0)),
IF(AND(O68+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Forecast'!$B$8:$B$127,0),MATCH(P$7,'PLHIV Forecast'!$C$7:$W$7,0)),
INDEX('PLHIV Forecast'!$C$8:$W$127,MATCH($B68,'PLHIV Forecast'!$B$8:$B$127,0),MATCH(P$7,'PLHIV Forecast'!$C$7:$W$7,0))&lt;&gt;0),
INDEX('PLHIV Forecast'!$C$8:$W$127,MATCH($B68,'PLHIV Forecast'!$B$8:$B$127,0),MATCH(P$7,'PLHIV Forecast'!$C$7:$W$7,0)),
O68+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IF(P$7&lt;=Baseline_Year,
INDEX('Number on ART'!$H$10:$AB$249,MATCH($B68&amp;"Adults",'Number on ART'!$F$10:$F$249,0),MATCH(P$7,'Number on ART'!$H$9:$AB$9,0)),
IF(AND(O68+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Forecast'!$B$8:$B$127,0),MATCH(P$7,'PLHIV Forecast'!$C$7:$W$7,0)),
INDEX('PLHIV Forecast'!$C$8:$W$127,MATCH($B68,'PLHIV Forecast'!$B$8:$B$127,0),MATCH(P$7,'PLHIV Forecast'!$C$7:$W$7,0))&lt;&gt;0),
INDEX('PLHIV Forecast'!$C$8:$W$127,MATCH($B68,'PLHIV Forecast'!$B$8:$B$127,0),MATCH(P$7,'PLHIV Forecast'!$C$7:$W$7,0)),
O68+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Q68" s="84">
        <f>IF(IF(Q$7&lt;=Baseline_Year,
INDEX('Number on ART'!$H$10:$AB$249,MATCH($B68&amp;"Adults",'Number on ART'!$F$10:$F$249,0),MATCH(Q$7,'Number on ART'!$H$9:$AB$9,0)),
IF(AND(P68+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Forecast'!$B$8:$B$127,0),MATCH(Q$7,'PLHIV Forecast'!$C$7:$W$7,0)),
INDEX('PLHIV Forecast'!$C$8:$W$127,MATCH($B68,'PLHIV Forecast'!$B$8:$B$127,0),MATCH(Q$7,'PLHIV Forecast'!$C$7:$W$7,0))&lt;&gt;0),
INDEX('PLHIV Forecast'!$C$8:$W$127,MATCH($B68,'PLHIV Forecast'!$B$8:$B$127,0),MATCH(Q$7,'PLHIV Forecast'!$C$7:$W$7,0)),
P68+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IF(Q$7&lt;=Baseline_Year,
INDEX('Number on ART'!$H$10:$AB$249,MATCH($B68&amp;"Adults",'Number on ART'!$F$10:$F$249,0),MATCH(Q$7,'Number on ART'!$H$9:$AB$9,0)),
IF(AND(P68+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Forecast'!$B$8:$B$127,0),MATCH(Q$7,'PLHIV Forecast'!$C$7:$W$7,0)),
INDEX('PLHIV Forecast'!$C$8:$W$127,MATCH($B68,'PLHIV Forecast'!$B$8:$B$127,0),MATCH(Q$7,'PLHIV Forecast'!$C$7:$W$7,0))&lt;&gt;0),
INDEX('PLHIV Forecast'!$C$8:$W$127,MATCH($B68,'PLHIV Forecast'!$B$8:$B$127,0),MATCH(Q$7,'PLHIV Forecast'!$C$7:$W$7,0)),
P68+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R68" s="84">
        <f>IF(IF(R$7&lt;=Baseline_Year,
INDEX('Number on ART'!$H$10:$AB$249,MATCH($B68&amp;"Adults",'Number on ART'!$F$10:$F$249,0),MATCH(R$7,'Number on ART'!$H$9:$AB$9,0)),
IF(AND(Q68+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Forecast'!$B$8:$B$127,0),MATCH(R$7,'PLHIV Forecast'!$C$7:$W$7,0)),
INDEX('PLHIV Forecast'!$C$8:$W$127,MATCH($B68,'PLHIV Forecast'!$B$8:$B$127,0),MATCH(R$7,'PLHIV Forecast'!$C$7:$W$7,0))&lt;&gt;0),
INDEX('PLHIV Forecast'!$C$8:$W$127,MATCH($B68,'PLHIV Forecast'!$B$8:$B$127,0),MATCH(R$7,'PLHIV Forecast'!$C$7:$W$7,0)),
Q68+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IF(R$7&lt;=Baseline_Year,
INDEX('Number on ART'!$H$10:$AB$249,MATCH($B68&amp;"Adults",'Number on ART'!$F$10:$F$249,0),MATCH(R$7,'Number on ART'!$H$9:$AB$9,0)),
IF(AND(Q68+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Forecast'!$B$8:$B$127,0),MATCH(R$7,'PLHIV Forecast'!$C$7:$W$7,0)),
INDEX('PLHIV Forecast'!$C$8:$W$127,MATCH($B68,'PLHIV Forecast'!$B$8:$B$127,0),MATCH(R$7,'PLHIV Forecast'!$C$7:$W$7,0))&lt;&gt;0),
INDEX('PLHIV Forecast'!$C$8:$W$127,MATCH($B68,'PLHIV Forecast'!$B$8:$B$127,0),MATCH(R$7,'PLHIV Forecast'!$C$7:$W$7,0)),
Q68+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S68" s="84">
        <f>IF(IF(S$7&lt;=Baseline_Year,
INDEX('Number on ART'!$H$10:$AB$249,MATCH($B68&amp;"Adults",'Number on ART'!$F$10:$F$249,0),MATCH(S$7,'Number on ART'!$H$9:$AB$9,0)),
IF(AND(R68+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Forecast'!$B$8:$B$127,0),MATCH(S$7,'PLHIV Forecast'!$C$7:$W$7,0)),
INDEX('PLHIV Forecast'!$C$8:$W$127,MATCH($B68,'PLHIV Forecast'!$B$8:$B$127,0),MATCH(S$7,'PLHIV Forecast'!$C$7:$W$7,0))&lt;&gt;0),
INDEX('PLHIV Forecast'!$C$8:$W$127,MATCH($B68,'PLHIV Forecast'!$B$8:$B$127,0),MATCH(S$7,'PLHIV Forecast'!$C$7:$W$7,0)),
R68+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IF(S$7&lt;=Baseline_Year,
INDEX('Number on ART'!$H$10:$AB$249,MATCH($B68&amp;"Adults",'Number on ART'!$F$10:$F$249,0),MATCH(S$7,'Number on ART'!$H$9:$AB$9,0)),
IF(AND(R68+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Forecast'!$B$8:$B$127,0),MATCH(S$7,'PLHIV Forecast'!$C$7:$W$7,0)),
INDEX('PLHIV Forecast'!$C$8:$W$127,MATCH($B68,'PLHIV Forecast'!$B$8:$B$127,0),MATCH(S$7,'PLHIV Forecast'!$C$7:$W$7,0))&lt;&gt;0),
INDEX('PLHIV Forecast'!$C$8:$W$127,MATCH($B68,'PLHIV Forecast'!$B$8:$B$127,0),MATCH(S$7,'PLHIV Forecast'!$C$7:$W$7,0)),
R68+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T68" s="84">
        <f>IF(IF(T$7&lt;=Baseline_Year,
INDEX('Number on ART'!$H$10:$AB$249,MATCH($B68&amp;"Adults",'Number on ART'!$F$10:$F$249,0),MATCH(T$7,'Number on ART'!$H$9:$AB$9,0)),
IF(AND(S68+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Forecast'!$B$8:$B$127,0),MATCH(T$7,'PLHIV Forecast'!$C$7:$W$7,0)),
INDEX('PLHIV Forecast'!$C$8:$W$127,MATCH($B68,'PLHIV Forecast'!$B$8:$B$127,0),MATCH(T$7,'PLHIV Forecast'!$C$7:$W$7,0))&lt;&gt;0),
INDEX('PLHIV Forecast'!$C$8:$W$127,MATCH($B68,'PLHIV Forecast'!$B$8:$B$127,0),MATCH(T$7,'PLHIV Forecast'!$C$7:$W$7,0)),
S68+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IF(T$7&lt;=Baseline_Year,
INDEX('Number on ART'!$H$10:$AB$249,MATCH($B68&amp;"Adults",'Number on ART'!$F$10:$F$249,0),MATCH(T$7,'Number on ART'!$H$9:$AB$9,0)),
IF(AND(S68+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Forecast'!$B$8:$B$127,0),MATCH(T$7,'PLHIV Forecast'!$C$7:$W$7,0)),
INDEX('PLHIV Forecast'!$C$8:$W$127,MATCH($B68,'PLHIV Forecast'!$B$8:$B$127,0),MATCH(T$7,'PLHIV Forecast'!$C$7:$W$7,0))&lt;&gt;0),
INDEX('PLHIV Forecast'!$C$8:$W$127,MATCH($B68,'PLHIV Forecast'!$B$8:$B$127,0),MATCH(T$7,'PLHIV Forecast'!$C$7:$W$7,0)),
S68+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U68" s="84">
        <f>IF(IF(U$7&lt;=Baseline_Year,
INDEX('Number on ART'!$H$10:$AB$249,MATCH($B68&amp;"Adults",'Number on ART'!$F$10:$F$249,0),MATCH(U$7,'Number on ART'!$H$9:$AB$9,0)),
IF(AND(T68+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Forecast'!$B$8:$B$127,0),MATCH(U$7,'PLHIV Forecast'!$C$7:$W$7,0)),
INDEX('PLHIV Forecast'!$C$8:$W$127,MATCH($B68,'PLHIV Forecast'!$B$8:$B$127,0),MATCH(U$7,'PLHIV Forecast'!$C$7:$W$7,0))&lt;&gt;0),
INDEX('PLHIV Forecast'!$C$8:$W$127,MATCH($B68,'PLHIV Forecast'!$B$8:$B$127,0),MATCH(U$7,'PLHIV Forecast'!$C$7:$W$7,0)),
T68+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IF(U$7&lt;=Baseline_Year,
INDEX('Number on ART'!$H$10:$AB$249,MATCH($B68&amp;"Adults",'Number on ART'!$F$10:$F$249,0),MATCH(U$7,'Number on ART'!$H$9:$AB$9,0)),
IF(AND(T68+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Forecast'!$B$8:$B$127,0),MATCH(U$7,'PLHIV Forecast'!$C$7:$W$7,0)),
INDEX('PLHIV Forecast'!$C$8:$W$127,MATCH($B68,'PLHIV Forecast'!$B$8:$B$127,0),MATCH(U$7,'PLHIV Forecast'!$C$7:$W$7,0))&lt;&gt;0),
INDEX('PLHIV Forecast'!$C$8:$W$127,MATCH($B68,'PLHIV Forecast'!$B$8:$B$127,0),MATCH(U$7,'PLHIV Forecast'!$C$7:$W$7,0)),
T68+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V68" s="84">
        <f>IF(IF(V$7&lt;=Baseline_Year,
INDEX('Number on ART'!$H$10:$AB$249,MATCH($B68&amp;"Adults",'Number on ART'!$F$10:$F$249,0),MATCH(V$7,'Number on ART'!$H$9:$AB$9,0)),
IF(AND(U68+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Forecast'!$B$8:$B$127,0),MATCH(V$7,'PLHIV Forecast'!$C$7:$W$7,0)),
INDEX('PLHIV Forecast'!$C$8:$W$127,MATCH($B68,'PLHIV Forecast'!$B$8:$B$127,0),MATCH(V$7,'PLHIV Forecast'!$C$7:$W$7,0))&lt;&gt;0),
INDEX('PLHIV Forecast'!$C$8:$W$127,MATCH($B68,'PLHIV Forecast'!$B$8:$B$127,0),MATCH(V$7,'PLHIV Forecast'!$C$7:$W$7,0)),
U68+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IF(V$7&lt;=Baseline_Year,
INDEX('Number on ART'!$H$10:$AB$249,MATCH($B68&amp;"Adults",'Number on ART'!$F$10:$F$249,0),MATCH(V$7,'Number on ART'!$H$9:$AB$9,0)),
IF(AND(U68+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Forecast'!$B$8:$B$127,0),MATCH(V$7,'PLHIV Forecast'!$C$7:$W$7,0)),
INDEX('PLHIV Forecast'!$C$8:$W$127,MATCH($B68,'PLHIV Forecast'!$B$8:$B$127,0),MATCH(V$7,'PLHIV Forecast'!$C$7:$W$7,0))&lt;&gt;0),
INDEX('PLHIV Forecast'!$C$8:$W$127,MATCH($B68,'PLHIV Forecast'!$B$8:$B$127,0),MATCH(V$7,'PLHIV Forecast'!$C$7:$W$7,0)),
U68+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W68" s="84">
        <f>IF(IF(W$7&lt;=Baseline_Year,
INDEX('Number on ART'!$H$10:$AB$249,MATCH($B68&amp;"Adults",'Number on ART'!$F$10:$F$249,0),MATCH(W$7,'Number on ART'!$H$9:$AB$9,0)),
IF(AND(V68+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Forecast'!$B$8:$B$127,0),MATCH(W$7,'PLHIV Forecast'!$C$7:$W$7,0)),
INDEX('PLHIV Forecast'!$C$8:$W$127,MATCH($B68,'PLHIV Forecast'!$B$8:$B$127,0),MATCH(W$7,'PLHIV Forecast'!$C$7:$W$7,0))&lt;&gt;0),
INDEX('PLHIV Forecast'!$C$8:$W$127,MATCH($B68,'PLHIV Forecast'!$B$8:$B$127,0),MATCH(W$7,'PLHIV Forecast'!$C$7:$W$7,0)),
V68+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)))&lt;0,
0,
IF(W$7&lt;=Baseline_Year,
INDEX('Number on ART'!$H$10:$AB$249,MATCH($B68&amp;"Adults",'Number on ART'!$F$10:$F$249,0),MATCH(W$7,'Number on ART'!$H$9:$AB$9,0)),
IF(AND(V68+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)&gt;INDEX('PLHIV Forecast'!$C$8:$W$127,MATCH($B68,'PLHIV Forecast'!$B$8:$B$127,0),MATCH(W$7,'PLHIV Forecast'!$C$7:$W$7,0)),
INDEX('PLHIV Forecast'!$C$8:$W$127,MATCH($B68,'PLHIV Forecast'!$B$8:$B$127,0),MATCH(W$7,'PLHIV Forecast'!$C$7:$W$7,0))&lt;&gt;0),
INDEX('PLHIV Forecast'!$C$8:$W$127,MATCH($B68,'PLHIV Forecast'!$B$8:$B$127,0),MATCH(W$7,'PLHIV Forecast'!$C$7:$W$7,0)),
V68+
AVERAGE((INDEX($C$8:$W$127,MATCH($B68,$B$8:$B$127),MATCH(Baseline_Year,$C$7:$W$7,))-INDEX($C$8:$W$127,MATCH($B68,$B$8:$B$127),MATCH(Baseline_Year-1,$C$7:$W$7,))),
(INDEX($C$8:$W$127,MATCH($B68,$B$8:$B$127),MATCH(Baseline_Year-1,$C$7:$W$7,))-INDEX($C$8:$W$127,MATCH($B68,$B$8:$B$127),MATCH(Baseline_Year-2,$C$7:$W$7,))),
(INDEX($C$8:$W$127,MATCH($B68,$B$8:$B$127),MATCH(Baseline_Year-2,$C$7:$W$7,))-INDEX($C$8:$W$127,MATCH($B68,$B$8:$B$127),MATCH(Baseline_Year-3,$C$7:$W$7,)))
))))</f>
        <v>1300000</v>
      </c>
      <c r="X68" s="9" t="str">
        <f>IF(SUM(C68:W68)&lt;&gt;0,
IF(P68='PLHIV Forecast'!P68,"# adults on ART capped by total PLHIV starting 2023",
IF(Q68='PLHIV Forecast'!Q68,"# adults on ART capped by total PLHIV starting 2024",
IF(R68='PLHIV Forecast'!R68,"# adults on ART capped by total PLHIV starting 2025",
IF(S68='PLHIV Forecast'!S68,"# adults on ART capped by total PLHIV starting 2026",
IF(T68='PLHIV Forecast'!T68,"# adults on ART capped by total PLHIV starting 2027",
IF(U68='PLHIV Forecast'!U68,"# adults on ART capped by total PLHIV starting 2028",
IF(V68='PLHIV Forecast'!V68,"# adults on ART capped by total PLHIV starting 2029",
IF(W68='PLHIV Forecast'!W68,"# adults on ART capped by total PLHIV starting 2030",
"")))))))),"")</f>
        <v># adults on ART capped by total PLHIV starting 2023</v>
      </c>
    </row>
    <row r="69" spans="2:24" x14ac:dyDescent="0.35">
      <c r="B69" s="18" t="str">
        <f>Countries!B65</f>
        <v>Kyrgyzstan</v>
      </c>
      <c r="C69" s="47">
        <f>IF(C$7&lt;='Algorithms &amp; Assumptions'!$C$3,INDEX('Number on ART'!$H$10:$AB$249,MATCH($B69&amp;"Adults",'Number on ART'!$F$10:$F$249,0),MATCH(C$7,'Number on ART'!$H$9:$AB$9,0)),"Error")</f>
        <v>212</v>
      </c>
      <c r="D69" s="47">
        <f>IF(D$7&lt;='Algorithms &amp; Assumptions'!$C$3,INDEX('Number on ART'!$H$10:$AB$249,MATCH($B69&amp;"Adults",'Number on ART'!$F$10:$F$249,0),MATCH(D$7,'Number on ART'!$H$9:$AB$9,0)),"Error")</f>
        <v>314</v>
      </c>
      <c r="E69" s="47">
        <f>IF(E$7&lt;='Algorithms &amp; Assumptions'!$C$3,INDEX('Number on ART'!$H$10:$AB$249,MATCH($B69&amp;"Adults",'Number on ART'!$F$10:$F$249,0),MATCH(E$7,'Number on ART'!$H$9:$AB$9,0)),"Error")</f>
        <v>442</v>
      </c>
      <c r="F69" s="47">
        <f>IF(F$7&lt;='Algorithms &amp; Assumptions'!$C$3,INDEX('Number on ART'!$H$10:$AB$249,MATCH($B69&amp;"Adults",'Number on ART'!$F$10:$F$249,0),MATCH(F$7,'Number on ART'!$H$9:$AB$9,0)),"Error")</f>
        <v>817</v>
      </c>
      <c r="G69" s="84">
        <f>IF(IF(G$7&lt;=Baseline_Year,
INDEX('Number on ART'!$H$10:$AB$249,MATCH($B69&amp;"Adults",'Number on ART'!$F$10:$F$249,0),MATCH(G$7,'Number on ART'!$H$9:$AB$9,0)),
IF(AND(F69+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Forecast'!$B$8:$B$127,0),MATCH(G$7,'PLHIV Forecast'!$C$7:$W$7,0)),
INDEX('PLHIV Forecast'!$C$8:$W$127,MATCH($B69,'PLHIV Forecast'!$B$8:$B$127,0),MATCH(G$7,'PLHIV Forecast'!$C$7:$W$7,0))&lt;&gt;0),
INDEX('PLHIV Forecast'!$C$8:$W$127,MATCH($B69,'PLHIV Forecast'!$B$8:$B$127,0),MATCH(G$7,'PLHIV Forecast'!$C$7:$W$7,0)),
F69+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IF(G$7&lt;=Baseline_Year,
INDEX('Number on ART'!$H$10:$AB$249,MATCH($B69&amp;"Adults",'Number on ART'!$F$10:$F$249,0),MATCH(G$7,'Number on ART'!$H$9:$AB$9,0)),
IF(AND(F69+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Forecast'!$B$8:$B$127,0),MATCH(G$7,'PLHIV Forecast'!$C$7:$W$7,0)),
INDEX('PLHIV Forecast'!$C$8:$W$127,MATCH($B69,'PLHIV Forecast'!$B$8:$B$127,0),MATCH(G$7,'PLHIV Forecast'!$C$7:$W$7,0))&lt;&gt;0),
INDEX('PLHIV Forecast'!$C$8:$W$127,MATCH($B69,'PLHIV Forecast'!$B$8:$B$127,0),MATCH(G$7,'PLHIV Forecast'!$C$7:$W$7,0)),
F69+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1305</v>
      </c>
      <c r="H69" s="84">
        <f>IF(IF(H$7&lt;=Baseline_Year,
INDEX('Number on ART'!$H$10:$AB$249,MATCH($B69&amp;"Adults",'Number on ART'!$F$10:$F$249,0),MATCH(H$7,'Number on ART'!$H$9:$AB$9,0)),
IF(AND(G69+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Forecast'!$B$8:$B$127,0),MATCH(H$7,'PLHIV Forecast'!$C$7:$W$7,0)),
INDEX('PLHIV Forecast'!$C$8:$W$127,MATCH($B69,'PLHIV Forecast'!$B$8:$B$127,0),MATCH(H$7,'PLHIV Forecast'!$C$7:$W$7,0))&lt;&gt;0),
INDEX('PLHIV Forecast'!$C$8:$W$127,MATCH($B69,'PLHIV Forecast'!$B$8:$B$127,0),MATCH(H$7,'PLHIV Forecast'!$C$7:$W$7,0)),
G69+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IF(H$7&lt;=Baseline_Year,
INDEX('Number on ART'!$H$10:$AB$249,MATCH($B69&amp;"Adults",'Number on ART'!$F$10:$F$249,0),MATCH(H$7,'Number on ART'!$H$9:$AB$9,0)),
IF(AND(G69+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Forecast'!$B$8:$B$127,0),MATCH(H$7,'PLHIV Forecast'!$C$7:$W$7,0)),
INDEX('PLHIV Forecast'!$C$8:$W$127,MATCH($B69,'PLHIV Forecast'!$B$8:$B$127,0),MATCH(H$7,'PLHIV Forecast'!$C$7:$W$7,0))&lt;&gt;0),
INDEX('PLHIV Forecast'!$C$8:$W$127,MATCH($B69,'PLHIV Forecast'!$B$8:$B$127,0),MATCH(H$7,'PLHIV Forecast'!$C$7:$W$7,0)),
G69+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1687</v>
      </c>
      <c r="I69" s="84">
        <f>IF(IF(I$7&lt;=Baseline_Year,
INDEX('Number on ART'!$H$10:$AB$249,MATCH($B69&amp;"Adults",'Number on ART'!$F$10:$F$249,0),MATCH(I$7,'Number on ART'!$H$9:$AB$9,0)),
IF(AND(H69+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Forecast'!$B$8:$B$127,0),MATCH(I$7,'PLHIV Forecast'!$C$7:$W$7,0)),
INDEX('PLHIV Forecast'!$C$8:$W$127,MATCH($B69,'PLHIV Forecast'!$B$8:$B$127,0),MATCH(I$7,'PLHIV Forecast'!$C$7:$W$7,0))&lt;&gt;0),
INDEX('PLHIV Forecast'!$C$8:$W$127,MATCH($B69,'PLHIV Forecast'!$B$8:$B$127,0),MATCH(I$7,'PLHIV Forecast'!$C$7:$W$7,0)),
H69+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IF(I$7&lt;=Baseline_Year,
INDEX('Number on ART'!$H$10:$AB$249,MATCH($B69&amp;"Adults",'Number on ART'!$F$10:$F$249,0),MATCH(I$7,'Number on ART'!$H$9:$AB$9,0)),
IF(AND(H69+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Forecast'!$B$8:$B$127,0),MATCH(I$7,'PLHIV Forecast'!$C$7:$W$7,0)),
INDEX('PLHIV Forecast'!$C$8:$W$127,MATCH($B69,'PLHIV Forecast'!$B$8:$B$127,0),MATCH(I$7,'PLHIV Forecast'!$C$7:$W$7,0))&lt;&gt;0),
INDEX('PLHIV Forecast'!$C$8:$W$127,MATCH($B69,'PLHIV Forecast'!$B$8:$B$127,0),MATCH(I$7,'PLHIV Forecast'!$C$7:$W$7,0)),
H69+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2221</v>
      </c>
      <c r="J69" s="84">
        <f>IF(IF(J$7&lt;=Baseline_Year,
INDEX('Number on ART'!$H$10:$AB$249,MATCH($B69&amp;"Adults",'Number on ART'!$F$10:$F$249,0),MATCH(J$7,'Number on ART'!$H$9:$AB$9,0)),
IF(AND(I69+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Forecast'!$B$8:$B$127,0),MATCH(J$7,'PLHIV Forecast'!$C$7:$W$7,0)),
INDEX('PLHIV Forecast'!$C$8:$W$127,MATCH($B69,'PLHIV Forecast'!$B$8:$B$127,0),MATCH(J$7,'PLHIV Forecast'!$C$7:$W$7,0))&lt;&gt;0),
INDEX('PLHIV Forecast'!$C$8:$W$127,MATCH($B69,'PLHIV Forecast'!$B$8:$B$127,0),MATCH(J$7,'PLHIV Forecast'!$C$7:$W$7,0)),
I69+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IF(J$7&lt;=Baseline_Year,
INDEX('Number on ART'!$H$10:$AB$249,MATCH($B69&amp;"Adults",'Number on ART'!$F$10:$F$249,0),MATCH(J$7,'Number on ART'!$H$9:$AB$9,0)),
IF(AND(I69+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Forecast'!$B$8:$B$127,0),MATCH(J$7,'PLHIV Forecast'!$C$7:$W$7,0)),
INDEX('PLHIV Forecast'!$C$8:$W$127,MATCH($B69,'PLHIV Forecast'!$B$8:$B$127,0),MATCH(J$7,'PLHIV Forecast'!$C$7:$W$7,0))&lt;&gt;0),
INDEX('PLHIV Forecast'!$C$8:$W$127,MATCH($B69,'PLHIV Forecast'!$B$8:$B$127,0),MATCH(J$7,'PLHIV Forecast'!$C$7:$W$7,0)),
I69+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2762</v>
      </c>
      <c r="K69" s="84">
        <f>IF(IF(K$7&lt;=Baseline_Year,
INDEX('Number on ART'!$H$10:$AB$249,MATCH($B69&amp;"Adults",'Number on ART'!$F$10:$F$249,0),MATCH(K$7,'Number on ART'!$H$9:$AB$9,0)),
IF(AND(J69+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Forecast'!$B$8:$B$127,0),MATCH(K$7,'PLHIV Forecast'!$C$7:$W$7,0)),
INDEX('PLHIV Forecast'!$C$8:$W$127,MATCH($B69,'PLHIV Forecast'!$B$8:$B$127,0),MATCH(K$7,'PLHIV Forecast'!$C$7:$W$7,0))&lt;&gt;0),
INDEX('PLHIV Forecast'!$C$8:$W$127,MATCH($B69,'PLHIV Forecast'!$B$8:$B$127,0),MATCH(K$7,'PLHIV Forecast'!$C$7:$W$7,0)),
J69+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IF(K$7&lt;=Baseline_Year,
INDEX('Number on ART'!$H$10:$AB$249,MATCH($B69&amp;"Adults",'Number on ART'!$F$10:$F$249,0),MATCH(K$7,'Number on ART'!$H$9:$AB$9,0)),
IF(AND(J69+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Forecast'!$B$8:$B$127,0),MATCH(K$7,'PLHIV Forecast'!$C$7:$W$7,0)),
INDEX('PLHIV Forecast'!$C$8:$W$127,MATCH($B69,'PLHIV Forecast'!$B$8:$B$127,0),MATCH(K$7,'PLHIV Forecast'!$C$7:$W$7,0))&lt;&gt;0),
INDEX('PLHIV Forecast'!$C$8:$W$127,MATCH($B69,'PLHIV Forecast'!$B$8:$B$127,0),MATCH(K$7,'PLHIV Forecast'!$C$7:$W$7,0)),
J69+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3263</v>
      </c>
      <c r="L69" s="84">
        <f>IF(IF(L$7&lt;=Baseline_Year,
INDEX('Number on ART'!$H$10:$AB$249,MATCH($B69&amp;"Adults",'Number on ART'!$F$10:$F$249,0),MATCH(L$7,'Number on ART'!$H$9:$AB$9,0)),
IF(AND(K69+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Forecast'!$B$8:$B$127,0),MATCH(L$7,'PLHIV Forecast'!$C$7:$W$7,0)),
INDEX('PLHIV Forecast'!$C$8:$W$127,MATCH($B69,'PLHIV Forecast'!$B$8:$B$127,0),MATCH(L$7,'PLHIV Forecast'!$C$7:$W$7,0))&lt;&gt;0),
INDEX('PLHIV Forecast'!$C$8:$W$127,MATCH($B69,'PLHIV Forecast'!$B$8:$B$127,0),MATCH(L$7,'PLHIV Forecast'!$C$7:$W$7,0)),
K69+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IF(L$7&lt;=Baseline_Year,
INDEX('Number on ART'!$H$10:$AB$249,MATCH($B69&amp;"Adults",'Number on ART'!$F$10:$F$249,0),MATCH(L$7,'Number on ART'!$H$9:$AB$9,0)),
IF(AND(K69+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Forecast'!$B$8:$B$127,0),MATCH(L$7,'PLHIV Forecast'!$C$7:$W$7,0)),
INDEX('PLHIV Forecast'!$C$8:$W$127,MATCH($B69,'PLHIV Forecast'!$B$8:$B$127,0),MATCH(L$7,'PLHIV Forecast'!$C$7:$W$7,0))&lt;&gt;0),
INDEX('PLHIV Forecast'!$C$8:$W$127,MATCH($B69,'PLHIV Forecast'!$B$8:$B$127,0),MATCH(L$7,'PLHIV Forecast'!$C$7:$W$7,0)),
K69+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3632</v>
      </c>
      <c r="M69" s="84">
        <f>IF(IF(M$7&lt;=Baseline_Year,
INDEX('Number on ART'!$H$10:$AB$249,MATCH($B69&amp;"Adults",'Number on ART'!$F$10:$F$249,0),MATCH(M$7,'Number on ART'!$H$9:$AB$9,0)),
IF(AND(L69+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Forecast'!$B$8:$B$127,0),MATCH(M$7,'PLHIV Forecast'!$C$7:$W$7,0)),
INDEX('PLHIV Forecast'!$C$8:$W$127,MATCH($B69,'PLHIV Forecast'!$B$8:$B$127,0),MATCH(M$7,'PLHIV Forecast'!$C$7:$W$7,0))&lt;&gt;0),
INDEX('PLHIV Forecast'!$C$8:$W$127,MATCH($B69,'PLHIV Forecast'!$B$8:$B$127,0),MATCH(M$7,'PLHIV Forecast'!$C$7:$W$7,0)),
L69+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IF(M$7&lt;=Baseline_Year,
INDEX('Number on ART'!$H$10:$AB$249,MATCH($B69&amp;"Adults",'Number on ART'!$F$10:$F$249,0),MATCH(M$7,'Number on ART'!$H$9:$AB$9,0)),
IF(AND(L69+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Forecast'!$B$8:$B$127,0),MATCH(M$7,'PLHIV Forecast'!$C$7:$W$7,0)),
INDEX('PLHIV Forecast'!$C$8:$W$127,MATCH($B69,'PLHIV Forecast'!$B$8:$B$127,0),MATCH(M$7,'PLHIV Forecast'!$C$7:$W$7,0))&lt;&gt;0),
INDEX('PLHIV Forecast'!$C$8:$W$127,MATCH($B69,'PLHIV Forecast'!$B$8:$B$127,0),MATCH(M$7,'PLHIV Forecast'!$C$7:$W$7,0)),
L69+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4122</v>
      </c>
      <c r="N69" s="84">
        <f>IF(IF(N$7&lt;=Baseline_Year,
INDEX('Number on ART'!$H$10:$AB$249,MATCH($B69&amp;"Adults",'Number on ART'!$F$10:$F$249,0),MATCH(N$7,'Number on ART'!$H$9:$AB$9,0)),
IF(AND(M69+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Forecast'!$B$8:$B$127,0),MATCH(N$7,'PLHIV Forecast'!$C$7:$W$7,0)),
INDEX('PLHIV Forecast'!$C$8:$W$127,MATCH($B69,'PLHIV Forecast'!$B$8:$B$127,0),MATCH(N$7,'PLHIV Forecast'!$C$7:$W$7,0))&lt;&gt;0),
INDEX('PLHIV Forecast'!$C$8:$W$127,MATCH($B69,'PLHIV Forecast'!$B$8:$B$127,0),MATCH(N$7,'PLHIV Forecast'!$C$7:$W$7,0)),
M69+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IF(N$7&lt;=Baseline_Year,
INDEX('Number on ART'!$H$10:$AB$249,MATCH($B69&amp;"Adults",'Number on ART'!$F$10:$F$249,0),MATCH(N$7,'Number on ART'!$H$9:$AB$9,0)),
IF(AND(M69+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Forecast'!$B$8:$B$127,0),MATCH(N$7,'PLHIV Forecast'!$C$7:$W$7,0)),
INDEX('PLHIV Forecast'!$C$8:$W$127,MATCH($B69,'PLHIV Forecast'!$B$8:$B$127,0),MATCH(N$7,'PLHIV Forecast'!$C$7:$W$7,0))&lt;&gt;0),
INDEX('PLHIV Forecast'!$C$8:$W$127,MATCH($B69,'PLHIV Forecast'!$B$8:$B$127,0),MATCH(N$7,'PLHIV Forecast'!$C$7:$W$7,0)),
M69+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4846</v>
      </c>
      <c r="O69" s="84">
        <f>IF(IF(O$7&lt;=Baseline_Year,
INDEX('Number on ART'!$H$10:$AB$249,MATCH($B69&amp;"Adults",'Number on ART'!$F$10:$F$249,0),MATCH(O$7,'Number on ART'!$H$9:$AB$9,0)),
IF(AND(N69+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Forecast'!$B$8:$B$127,0),MATCH(O$7,'PLHIV Forecast'!$C$7:$W$7,0)),
INDEX('PLHIV Forecast'!$C$8:$W$127,MATCH($B69,'PLHIV Forecast'!$B$8:$B$127,0),MATCH(O$7,'PLHIV Forecast'!$C$7:$W$7,0))&lt;&gt;0),
INDEX('PLHIV Forecast'!$C$8:$W$127,MATCH($B69,'PLHIV Forecast'!$B$8:$B$127,0),MATCH(O$7,'PLHIV Forecast'!$C$7:$W$7,0)),
N69+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IF(O$7&lt;=Baseline_Year,
INDEX('Number on ART'!$H$10:$AB$249,MATCH($B69&amp;"Adults",'Number on ART'!$F$10:$F$249,0),MATCH(O$7,'Number on ART'!$H$9:$AB$9,0)),
IF(AND(N69+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Forecast'!$B$8:$B$127,0),MATCH(O$7,'PLHIV Forecast'!$C$7:$W$7,0)),
INDEX('PLHIV Forecast'!$C$8:$W$127,MATCH($B69,'PLHIV Forecast'!$B$8:$B$127,0),MATCH(O$7,'PLHIV Forecast'!$C$7:$W$7,0))&lt;&gt;0),
INDEX('PLHIV Forecast'!$C$8:$W$127,MATCH($B69,'PLHIV Forecast'!$B$8:$B$127,0),MATCH(O$7,'PLHIV Forecast'!$C$7:$W$7,0)),
N69+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5604</v>
      </c>
      <c r="P69" s="84">
        <f>IF(IF(P$7&lt;=Baseline_Year,
INDEX('Number on ART'!$H$10:$AB$249,MATCH($B69&amp;"Adults",'Number on ART'!$F$10:$F$249,0),MATCH(P$7,'Number on ART'!$H$9:$AB$9,0)),
IF(AND(O69+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Forecast'!$B$8:$B$127,0),MATCH(P$7,'PLHIV Forecast'!$C$7:$W$7,0)),
INDEX('PLHIV Forecast'!$C$8:$W$127,MATCH($B69,'PLHIV Forecast'!$B$8:$B$127,0),MATCH(P$7,'PLHIV Forecast'!$C$7:$W$7,0))&lt;&gt;0),
INDEX('PLHIV Forecast'!$C$8:$W$127,MATCH($B69,'PLHIV Forecast'!$B$8:$B$127,0),MATCH(P$7,'PLHIV Forecast'!$C$7:$W$7,0)),
O69+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IF(P$7&lt;=Baseline_Year,
INDEX('Number on ART'!$H$10:$AB$249,MATCH($B69&amp;"Adults",'Number on ART'!$F$10:$F$249,0),MATCH(P$7,'Number on ART'!$H$9:$AB$9,0)),
IF(AND(O69+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Forecast'!$B$8:$B$127,0),MATCH(P$7,'PLHIV Forecast'!$C$7:$W$7,0)),
INDEX('PLHIV Forecast'!$C$8:$W$127,MATCH($B69,'PLHIV Forecast'!$B$8:$B$127,0),MATCH(P$7,'PLHIV Forecast'!$C$7:$W$7,0))&lt;&gt;0),
INDEX('PLHIV Forecast'!$C$8:$W$127,MATCH($B69,'PLHIV Forecast'!$B$8:$B$127,0),MATCH(P$7,'PLHIV Forecast'!$C$7:$W$7,0)),
O69+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6261.333333333333</v>
      </c>
      <c r="Q69" s="84">
        <f>IF(IF(Q$7&lt;=Baseline_Year,
INDEX('Number on ART'!$H$10:$AB$249,MATCH($B69&amp;"Adults",'Number on ART'!$F$10:$F$249,0),MATCH(Q$7,'Number on ART'!$H$9:$AB$9,0)),
IF(AND(P69+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Forecast'!$B$8:$B$127,0),MATCH(Q$7,'PLHIV Forecast'!$C$7:$W$7,0)),
INDEX('PLHIV Forecast'!$C$8:$W$127,MATCH($B69,'PLHIV Forecast'!$B$8:$B$127,0),MATCH(Q$7,'PLHIV Forecast'!$C$7:$W$7,0))&lt;&gt;0),
INDEX('PLHIV Forecast'!$C$8:$W$127,MATCH($B69,'PLHIV Forecast'!$B$8:$B$127,0),MATCH(Q$7,'PLHIV Forecast'!$C$7:$W$7,0)),
P69+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IF(Q$7&lt;=Baseline_Year,
INDEX('Number on ART'!$H$10:$AB$249,MATCH($B69&amp;"Adults",'Number on ART'!$F$10:$F$249,0),MATCH(Q$7,'Number on ART'!$H$9:$AB$9,0)),
IF(AND(P69+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Forecast'!$B$8:$B$127,0),MATCH(Q$7,'PLHIV Forecast'!$C$7:$W$7,0)),
INDEX('PLHIV Forecast'!$C$8:$W$127,MATCH($B69,'PLHIV Forecast'!$B$8:$B$127,0),MATCH(Q$7,'PLHIV Forecast'!$C$7:$W$7,0))&lt;&gt;0),
INDEX('PLHIV Forecast'!$C$8:$W$127,MATCH($B69,'PLHIV Forecast'!$B$8:$B$127,0),MATCH(Q$7,'PLHIV Forecast'!$C$7:$W$7,0)),
P69+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6918.6666666666661</v>
      </c>
      <c r="R69" s="84">
        <f>IF(IF(R$7&lt;=Baseline_Year,
INDEX('Number on ART'!$H$10:$AB$249,MATCH($B69&amp;"Adults",'Number on ART'!$F$10:$F$249,0),MATCH(R$7,'Number on ART'!$H$9:$AB$9,0)),
IF(AND(Q69+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Forecast'!$B$8:$B$127,0),MATCH(R$7,'PLHIV Forecast'!$C$7:$W$7,0)),
INDEX('PLHIV Forecast'!$C$8:$W$127,MATCH($B69,'PLHIV Forecast'!$B$8:$B$127,0),MATCH(R$7,'PLHIV Forecast'!$C$7:$W$7,0))&lt;&gt;0),
INDEX('PLHIV Forecast'!$C$8:$W$127,MATCH($B69,'PLHIV Forecast'!$B$8:$B$127,0),MATCH(R$7,'PLHIV Forecast'!$C$7:$W$7,0)),
Q69+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IF(R$7&lt;=Baseline_Year,
INDEX('Number on ART'!$H$10:$AB$249,MATCH($B69&amp;"Adults",'Number on ART'!$F$10:$F$249,0),MATCH(R$7,'Number on ART'!$H$9:$AB$9,0)),
IF(AND(Q69+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Forecast'!$B$8:$B$127,0),MATCH(R$7,'PLHIV Forecast'!$C$7:$W$7,0)),
INDEX('PLHIV Forecast'!$C$8:$W$127,MATCH($B69,'PLHIV Forecast'!$B$8:$B$127,0),MATCH(R$7,'PLHIV Forecast'!$C$7:$W$7,0))&lt;&gt;0),
INDEX('PLHIV Forecast'!$C$8:$W$127,MATCH($B69,'PLHIV Forecast'!$B$8:$B$127,0),MATCH(R$7,'PLHIV Forecast'!$C$7:$W$7,0)),
Q69+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7575.9999999999991</v>
      </c>
      <c r="S69" s="84">
        <f>IF(IF(S$7&lt;=Baseline_Year,
INDEX('Number on ART'!$H$10:$AB$249,MATCH($B69&amp;"Adults",'Number on ART'!$F$10:$F$249,0),MATCH(S$7,'Number on ART'!$H$9:$AB$9,0)),
IF(AND(R69+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Forecast'!$B$8:$B$127,0),MATCH(S$7,'PLHIV Forecast'!$C$7:$W$7,0)),
INDEX('PLHIV Forecast'!$C$8:$W$127,MATCH($B69,'PLHIV Forecast'!$B$8:$B$127,0),MATCH(S$7,'PLHIV Forecast'!$C$7:$W$7,0))&lt;&gt;0),
INDEX('PLHIV Forecast'!$C$8:$W$127,MATCH($B69,'PLHIV Forecast'!$B$8:$B$127,0),MATCH(S$7,'PLHIV Forecast'!$C$7:$W$7,0)),
R69+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IF(S$7&lt;=Baseline_Year,
INDEX('Number on ART'!$H$10:$AB$249,MATCH($B69&amp;"Adults",'Number on ART'!$F$10:$F$249,0),MATCH(S$7,'Number on ART'!$H$9:$AB$9,0)),
IF(AND(R69+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Forecast'!$B$8:$B$127,0),MATCH(S$7,'PLHIV Forecast'!$C$7:$W$7,0)),
INDEX('PLHIV Forecast'!$C$8:$W$127,MATCH($B69,'PLHIV Forecast'!$B$8:$B$127,0),MATCH(S$7,'PLHIV Forecast'!$C$7:$W$7,0))&lt;&gt;0),
INDEX('PLHIV Forecast'!$C$8:$W$127,MATCH($B69,'PLHIV Forecast'!$B$8:$B$127,0),MATCH(S$7,'PLHIV Forecast'!$C$7:$W$7,0)),
R69+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8233.3333333333321</v>
      </c>
      <c r="T69" s="84">
        <f>IF(IF(T$7&lt;=Baseline_Year,
INDEX('Number on ART'!$H$10:$AB$249,MATCH($B69&amp;"Adults",'Number on ART'!$F$10:$F$249,0),MATCH(T$7,'Number on ART'!$H$9:$AB$9,0)),
IF(AND(S69+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Forecast'!$B$8:$B$127,0),MATCH(T$7,'PLHIV Forecast'!$C$7:$W$7,0)),
INDEX('PLHIV Forecast'!$C$8:$W$127,MATCH($B69,'PLHIV Forecast'!$B$8:$B$127,0),MATCH(T$7,'PLHIV Forecast'!$C$7:$W$7,0))&lt;&gt;0),
INDEX('PLHIV Forecast'!$C$8:$W$127,MATCH($B69,'PLHIV Forecast'!$B$8:$B$127,0),MATCH(T$7,'PLHIV Forecast'!$C$7:$W$7,0)),
S69+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IF(T$7&lt;=Baseline_Year,
INDEX('Number on ART'!$H$10:$AB$249,MATCH($B69&amp;"Adults",'Number on ART'!$F$10:$F$249,0),MATCH(T$7,'Number on ART'!$H$9:$AB$9,0)),
IF(AND(S69+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Forecast'!$B$8:$B$127,0),MATCH(T$7,'PLHIV Forecast'!$C$7:$W$7,0)),
INDEX('PLHIV Forecast'!$C$8:$W$127,MATCH($B69,'PLHIV Forecast'!$B$8:$B$127,0),MATCH(T$7,'PLHIV Forecast'!$C$7:$W$7,0))&lt;&gt;0),
INDEX('PLHIV Forecast'!$C$8:$W$127,MATCH($B69,'PLHIV Forecast'!$B$8:$B$127,0),MATCH(T$7,'PLHIV Forecast'!$C$7:$W$7,0)),
S69+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8890.6666666666661</v>
      </c>
      <c r="U69" s="84">
        <f>IF(IF(U$7&lt;=Baseline_Year,
INDEX('Number on ART'!$H$10:$AB$249,MATCH($B69&amp;"Adults",'Number on ART'!$F$10:$F$249,0),MATCH(U$7,'Number on ART'!$H$9:$AB$9,0)),
IF(AND(T69+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Forecast'!$B$8:$B$127,0),MATCH(U$7,'PLHIV Forecast'!$C$7:$W$7,0)),
INDEX('PLHIV Forecast'!$C$8:$W$127,MATCH($B69,'PLHIV Forecast'!$B$8:$B$127,0),MATCH(U$7,'PLHIV Forecast'!$C$7:$W$7,0))&lt;&gt;0),
INDEX('PLHIV Forecast'!$C$8:$W$127,MATCH($B69,'PLHIV Forecast'!$B$8:$B$127,0),MATCH(U$7,'PLHIV Forecast'!$C$7:$W$7,0)),
T69+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IF(U$7&lt;=Baseline_Year,
INDEX('Number on ART'!$H$10:$AB$249,MATCH($B69&amp;"Adults",'Number on ART'!$F$10:$F$249,0),MATCH(U$7,'Number on ART'!$H$9:$AB$9,0)),
IF(AND(T69+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Forecast'!$B$8:$B$127,0),MATCH(U$7,'PLHIV Forecast'!$C$7:$W$7,0)),
INDEX('PLHIV Forecast'!$C$8:$W$127,MATCH($B69,'PLHIV Forecast'!$B$8:$B$127,0),MATCH(U$7,'PLHIV Forecast'!$C$7:$W$7,0))&lt;&gt;0),
INDEX('PLHIV Forecast'!$C$8:$W$127,MATCH($B69,'PLHIV Forecast'!$B$8:$B$127,0),MATCH(U$7,'PLHIV Forecast'!$C$7:$W$7,0)),
T69+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9548</v>
      </c>
      <c r="V69" s="84">
        <f>IF(IF(V$7&lt;=Baseline_Year,
INDEX('Number on ART'!$H$10:$AB$249,MATCH($B69&amp;"Adults",'Number on ART'!$F$10:$F$249,0),MATCH(V$7,'Number on ART'!$H$9:$AB$9,0)),
IF(AND(U69+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Forecast'!$B$8:$B$127,0),MATCH(V$7,'PLHIV Forecast'!$C$7:$W$7,0)),
INDEX('PLHIV Forecast'!$C$8:$W$127,MATCH($B69,'PLHIV Forecast'!$B$8:$B$127,0),MATCH(V$7,'PLHIV Forecast'!$C$7:$W$7,0))&lt;&gt;0),
INDEX('PLHIV Forecast'!$C$8:$W$127,MATCH($B69,'PLHIV Forecast'!$B$8:$B$127,0),MATCH(V$7,'PLHIV Forecast'!$C$7:$W$7,0)),
U69+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IF(V$7&lt;=Baseline_Year,
INDEX('Number on ART'!$H$10:$AB$249,MATCH($B69&amp;"Adults",'Number on ART'!$F$10:$F$249,0),MATCH(V$7,'Number on ART'!$H$9:$AB$9,0)),
IF(AND(U69+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Forecast'!$B$8:$B$127,0),MATCH(V$7,'PLHIV Forecast'!$C$7:$W$7,0)),
INDEX('PLHIV Forecast'!$C$8:$W$127,MATCH($B69,'PLHIV Forecast'!$B$8:$B$127,0),MATCH(V$7,'PLHIV Forecast'!$C$7:$W$7,0))&lt;&gt;0),
INDEX('PLHIV Forecast'!$C$8:$W$127,MATCH($B69,'PLHIV Forecast'!$B$8:$B$127,0),MATCH(V$7,'PLHIV Forecast'!$C$7:$W$7,0)),
U69+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10205.333333333334</v>
      </c>
      <c r="W69" s="84">
        <f>IF(IF(W$7&lt;=Baseline_Year,
INDEX('Number on ART'!$H$10:$AB$249,MATCH($B69&amp;"Adults",'Number on ART'!$F$10:$F$249,0),MATCH(W$7,'Number on ART'!$H$9:$AB$9,0)),
IF(AND(V69+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Forecast'!$B$8:$B$127,0),MATCH(W$7,'PLHIV Forecast'!$C$7:$W$7,0)),
INDEX('PLHIV Forecast'!$C$8:$W$127,MATCH($B69,'PLHIV Forecast'!$B$8:$B$127,0),MATCH(W$7,'PLHIV Forecast'!$C$7:$W$7,0))&lt;&gt;0),
INDEX('PLHIV Forecast'!$C$8:$W$127,MATCH($B69,'PLHIV Forecast'!$B$8:$B$127,0),MATCH(W$7,'PLHIV Forecast'!$C$7:$W$7,0)),
V69+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)))&lt;0,
0,
IF(W$7&lt;=Baseline_Year,
INDEX('Number on ART'!$H$10:$AB$249,MATCH($B69&amp;"Adults",'Number on ART'!$F$10:$F$249,0),MATCH(W$7,'Number on ART'!$H$9:$AB$9,0)),
IF(AND(V69+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)&gt;INDEX('PLHIV Forecast'!$C$8:$W$127,MATCH($B69,'PLHIV Forecast'!$B$8:$B$127,0),MATCH(W$7,'PLHIV Forecast'!$C$7:$W$7,0)),
INDEX('PLHIV Forecast'!$C$8:$W$127,MATCH($B69,'PLHIV Forecast'!$B$8:$B$127,0),MATCH(W$7,'PLHIV Forecast'!$C$7:$W$7,0))&lt;&gt;0),
INDEX('PLHIV Forecast'!$C$8:$W$127,MATCH($B69,'PLHIV Forecast'!$B$8:$B$127,0),MATCH(W$7,'PLHIV Forecast'!$C$7:$W$7,0)),
V69+
AVERAGE((INDEX($C$8:$W$127,MATCH($B69,$B$8:$B$127),MATCH(Baseline_Year,$C$7:$W$7,))-INDEX($C$8:$W$127,MATCH($B69,$B$8:$B$127),MATCH(Baseline_Year-1,$C$7:$W$7,))),
(INDEX($C$8:$W$127,MATCH($B69,$B$8:$B$127),MATCH(Baseline_Year-1,$C$7:$W$7,))-INDEX($C$8:$W$127,MATCH($B69,$B$8:$B$127),MATCH(Baseline_Year-2,$C$7:$W$7,))),
(INDEX($C$8:$W$127,MATCH($B69,$B$8:$B$127),MATCH(Baseline_Year-2,$C$7:$W$7,))-INDEX($C$8:$W$127,MATCH($B69,$B$8:$B$127),MATCH(Baseline_Year-3,$C$7:$W$7,)))
))))</f>
        <v>10862.666666666668</v>
      </c>
      <c r="X69" s="9" t="str">
        <f>IF(SUM(C69:W69)&lt;&gt;0,
IF(P69='PLHIV Forecast'!P69,"# adults on ART capped by total PLHIV starting 2023",
IF(Q69='PLHIV Forecast'!Q69,"# adults on ART capped by total PLHIV starting 2024",
IF(R69='PLHIV Forecast'!R69,"# adults on ART capped by total PLHIV starting 2025",
IF(S69='PLHIV Forecast'!S69,"# adults on ART capped by total PLHIV starting 2026",
IF(T69='PLHIV Forecast'!T69,"# adults on ART capped by total PLHIV starting 2027",
IF(U69='PLHIV Forecast'!U69,"# adults on ART capped by total PLHIV starting 2028",
IF(V69='PLHIV Forecast'!V69,"# adults on ART capped by total PLHIV starting 2029",
IF(W69='PLHIV Forecast'!W69,"# adults on ART capped by total PLHIV starting 2030",
"")))))))),"")</f>
        <v/>
      </c>
    </row>
    <row r="70" spans="2:24" x14ac:dyDescent="0.35">
      <c r="B70" s="18" t="str">
        <f>Countries!B66</f>
        <v>Laos</v>
      </c>
      <c r="C70" s="47">
        <f>IF(C$7&lt;='Algorithms &amp; Assumptions'!$C$3,INDEX('Number on ART'!$H$10:$AB$249,MATCH($B70&amp;"Adults",'Number on ART'!$F$10:$F$249,0),MATCH(C$7,'Number on ART'!$H$9:$AB$9,0)),"Error")</f>
        <v>1573</v>
      </c>
      <c r="D70" s="47">
        <f>IF(D$7&lt;='Algorithms &amp; Assumptions'!$C$3,INDEX('Number on ART'!$H$10:$AB$249,MATCH($B70&amp;"Adults",'Number on ART'!$F$10:$F$249,0),MATCH(D$7,'Number on ART'!$H$9:$AB$9,0)),"Error")</f>
        <v>1855</v>
      </c>
      <c r="E70" s="47">
        <f>IF(E$7&lt;='Algorithms &amp; Assumptions'!$C$3,INDEX('Number on ART'!$H$10:$AB$249,MATCH($B70&amp;"Adults",'Number on ART'!$F$10:$F$249,0),MATCH(E$7,'Number on ART'!$H$9:$AB$9,0)),"Error")</f>
        <v>2212</v>
      </c>
      <c r="F70" s="47">
        <f>IF(F$7&lt;='Algorithms &amp; Assumptions'!$C$3,INDEX('Number on ART'!$H$10:$AB$249,MATCH($B70&amp;"Adults",'Number on ART'!$F$10:$F$249,0),MATCH(F$7,'Number on ART'!$H$9:$AB$9,0)),"Error")</f>
        <v>2598</v>
      </c>
      <c r="G70" s="84">
        <f>IF(IF(G$7&lt;=Baseline_Year,
INDEX('Number on ART'!$H$10:$AB$249,MATCH($B70&amp;"Adults",'Number on ART'!$F$10:$F$249,0),MATCH(G$7,'Number on ART'!$H$9:$AB$9,0)),
IF(AND(F70+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Forecast'!$B$8:$B$127,0),MATCH(G$7,'PLHIV Forecast'!$C$7:$W$7,0)),
INDEX('PLHIV Forecast'!$C$8:$W$127,MATCH($B70,'PLHIV Forecast'!$B$8:$B$127,0),MATCH(G$7,'PLHIV Forecast'!$C$7:$W$7,0))&lt;&gt;0),
INDEX('PLHIV Forecast'!$C$8:$W$127,MATCH($B70,'PLHIV Forecast'!$B$8:$B$127,0),MATCH(G$7,'PLHIV Forecast'!$C$7:$W$7,0)),
F70+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IF(G$7&lt;=Baseline_Year,
INDEX('Number on ART'!$H$10:$AB$249,MATCH($B70&amp;"Adults",'Number on ART'!$F$10:$F$249,0),MATCH(G$7,'Number on ART'!$H$9:$AB$9,0)),
IF(AND(F70+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Forecast'!$B$8:$B$127,0),MATCH(G$7,'PLHIV Forecast'!$C$7:$W$7,0)),
INDEX('PLHIV Forecast'!$C$8:$W$127,MATCH($B70,'PLHIV Forecast'!$B$8:$B$127,0),MATCH(G$7,'PLHIV Forecast'!$C$7:$W$7,0))&lt;&gt;0),
INDEX('PLHIV Forecast'!$C$8:$W$127,MATCH($B70,'PLHIV Forecast'!$B$8:$B$127,0),MATCH(G$7,'PLHIV Forecast'!$C$7:$W$7,0)),
F70+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3122</v>
      </c>
      <c r="H70" s="84">
        <f>IF(IF(H$7&lt;=Baseline_Year,
INDEX('Number on ART'!$H$10:$AB$249,MATCH($B70&amp;"Adults",'Number on ART'!$F$10:$F$249,0),MATCH(H$7,'Number on ART'!$H$9:$AB$9,0)),
IF(AND(G70+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Forecast'!$B$8:$B$127,0),MATCH(H$7,'PLHIV Forecast'!$C$7:$W$7,0)),
INDEX('PLHIV Forecast'!$C$8:$W$127,MATCH($B70,'PLHIV Forecast'!$B$8:$B$127,0),MATCH(H$7,'PLHIV Forecast'!$C$7:$W$7,0))&lt;&gt;0),
INDEX('PLHIV Forecast'!$C$8:$W$127,MATCH($B70,'PLHIV Forecast'!$B$8:$B$127,0),MATCH(H$7,'PLHIV Forecast'!$C$7:$W$7,0)),
G70+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IF(H$7&lt;=Baseline_Year,
INDEX('Number on ART'!$H$10:$AB$249,MATCH($B70&amp;"Adults",'Number on ART'!$F$10:$F$249,0),MATCH(H$7,'Number on ART'!$H$9:$AB$9,0)),
IF(AND(G70+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Forecast'!$B$8:$B$127,0),MATCH(H$7,'PLHIV Forecast'!$C$7:$W$7,0)),
INDEX('PLHIV Forecast'!$C$8:$W$127,MATCH($B70,'PLHIV Forecast'!$B$8:$B$127,0),MATCH(H$7,'PLHIV Forecast'!$C$7:$W$7,0))&lt;&gt;0),
INDEX('PLHIV Forecast'!$C$8:$W$127,MATCH($B70,'PLHIV Forecast'!$B$8:$B$127,0),MATCH(H$7,'PLHIV Forecast'!$C$7:$W$7,0)),
G70+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3657</v>
      </c>
      <c r="I70" s="84">
        <f>IF(IF(I$7&lt;=Baseline_Year,
INDEX('Number on ART'!$H$10:$AB$249,MATCH($B70&amp;"Adults",'Number on ART'!$F$10:$F$249,0),MATCH(I$7,'Number on ART'!$H$9:$AB$9,0)),
IF(AND(H70+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Forecast'!$B$8:$B$127,0),MATCH(I$7,'PLHIV Forecast'!$C$7:$W$7,0)),
INDEX('PLHIV Forecast'!$C$8:$W$127,MATCH($B70,'PLHIV Forecast'!$B$8:$B$127,0),MATCH(I$7,'PLHIV Forecast'!$C$7:$W$7,0))&lt;&gt;0),
INDEX('PLHIV Forecast'!$C$8:$W$127,MATCH($B70,'PLHIV Forecast'!$B$8:$B$127,0),MATCH(I$7,'PLHIV Forecast'!$C$7:$W$7,0)),
H70+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IF(I$7&lt;=Baseline_Year,
INDEX('Number on ART'!$H$10:$AB$249,MATCH($B70&amp;"Adults",'Number on ART'!$F$10:$F$249,0),MATCH(I$7,'Number on ART'!$H$9:$AB$9,0)),
IF(AND(H70+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Forecast'!$B$8:$B$127,0),MATCH(I$7,'PLHIV Forecast'!$C$7:$W$7,0)),
INDEX('PLHIV Forecast'!$C$8:$W$127,MATCH($B70,'PLHIV Forecast'!$B$8:$B$127,0),MATCH(I$7,'PLHIV Forecast'!$C$7:$W$7,0))&lt;&gt;0),
INDEX('PLHIV Forecast'!$C$8:$W$127,MATCH($B70,'PLHIV Forecast'!$B$8:$B$127,0),MATCH(I$7,'PLHIV Forecast'!$C$7:$W$7,0)),
H70+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4411</v>
      </c>
      <c r="J70" s="84">
        <f>IF(IF(J$7&lt;=Baseline_Year,
INDEX('Number on ART'!$H$10:$AB$249,MATCH($B70&amp;"Adults",'Number on ART'!$F$10:$F$249,0),MATCH(J$7,'Number on ART'!$H$9:$AB$9,0)),
IF(AND(I70+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Forecast'!$B$8:$B$127,0),MATCH(J$7,'PLHIV Forecast'!$C$7:$W$7,0)),
INDEX('PLHIV Forecast'!$C$8:$W$127,MATCH($B70,'PLHIV Forecast'!$B$8:$B$127,0),MATCH(J$7,'PLHIV Forecast'!$C$7:$W$7,0))&lt;&gt;0),
INDEX('PLHIV Forecast'!$C$8:$W$127,MATCH($B70,'PLHIV Forecast'!$B$8:$B$127,0),MATCH(J$7,'PLHIV Forecast'!$C$7:$W$7,0)),
I70+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IF(J$7&lt;=Baseline_Year,
INDEX('Number on ART'!$H$10:$AB$249,MATCH($B70&amp;"Adults",'Number on ART'!$F$10:$F$249,0),MATCH(J$7,'Number on ART'!$H$9:$AB$9,0)),
IF(AND(I70+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Forecast'!$B$8:$B$127,0),MATCH(J$7,'PLHIV Forecast'!$C$7:$W$7,0)),
INDEX('PLHIV Forecast'!$C$8:$W$127,MATCH($B70,'PLHIV Forecast'!$B$8:$B$127,0),MATCH(J$7,'PLHIV Forecast'!$C$7:$W$7,0))&lt;&gt;0),
INDEX('PLHIV Forecast'!$C$8:$W$127,MATCH($B70,'PLHIV Forecast'!$B$8:$B$127,0),MATCH(J$7,'PLHIV Forecast'!$C$7:$W$7,0)),
I70+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5354</v>
      </c>
      <c r="K70" s="84">
        <f>IF(IF(K$7&lt;=Baseline_Year,
INDEX('Number on ART'!$H$10:$AB$249,MATCH($B70&amp;"Adults",'Number on ART'!$F$10:$F$249,0),MATCH(K$7,'Number on ART'!$H$9:$AB$9,0)),
IF(AND(J70+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Forecast'!$B$8:$B$127,0),MATCH(K$7,'PLHIV Forecast'!$C$7:$W$7,0)),
INDEX('PLHIV Forecast'!$C$8:$W$127,MATCH($B70,'PLHIV Forecast'!$B$8:$B$127,0),MATCH(K$7,'PLHIV Forecast'!$C$7:$W$7,0))&lt;&gt;0),
INDEX('PLHIV Forecast'!$C$8:$W$127,MATCH($B70,'PLHIV Forecast'!$B$8:$B$127,0),MATCH(K$7,'PLHIV Forecast'!$C$7:$W$7,0)),
J70+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IF(K$7&lt;=Baseline_Year,
INDEX('Number on ART'!$H$10:$AB$249,MATCH($B70&amp;"Adults",'Number on ART'!$F$10:$F$249,0),MATCH(K$7,'Number on ART'!$H$9:$AB$9,0)),
IF(AND(J70+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Forecast'!$B$8:$B$127,0),MATCH(K$7,'PLHIV Forecast'!$C$7:$W$7,0)),
INDEX('PLHIV Forecast'!$C$8:$W$127,MATCH($B70,'PLHIV Forecast'!$B$8:$B$127,0),MATCH(K$7,'PLHIV Forecast'!$C$7:$W$7,0))&lt;&gt;0),
INDEX('PLHIV Forecast'!$C$8:$W$127,MATCH($B70,'PLHIV Forecast'!$B$8:$B$127,0),MATCH(K$7,'PLHIV Forecast'!$C$7:$W$7,0)),
J70+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6205</v>
      </c>
      <c r="L70" s="84">
        <f>IF(IF(L$7&lt;=Baseline_Year,
INDEX('Number on ART'!$H$10:$AB$249,MATCH($B70&amp;"Adults",'Number on ART'!$F$10:$F$249,0),MATCH(L$7,'Number on ART'!$H$9:$AB$9,0)),
IF(AND(K70+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Forecast'!$B$8:$B$127,0),MATCH(L$7,'PLHIV Forecast'!$C$7:$W$7,0)),
INDEX('PLHIV Forecast'!$C$8:$W$127,MATCH($B70,'PLHIV Forecast'!$B$8:$B$127,0),MATCH(L$7,'PLHIV Forecast'!$C$7:$W$7,0))&lt;&gt;0),
INDEX('PLHIV Forecast'!$C$8:$W$127,MATCH($B70,'PLHIV Forecast'!$B$8:$B$127,0),MATCH(L$7,'PLHIV Forecast'!$C$7:$W$7,0)),
K70+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IF(L$7&lt;=Baseline_Year,
INDEX('Number on ART'!$H$10:$AB$249,MATCH($B70&amp;"Adults",'Number on ART'!$F$10:$F$249,0),MATCH(L$7,'Number on ART'!$H$9:$AB$9,0)),
IF(AND(K70+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Forecast'!$B$8:$B$127,0),MATCH(L$7,'PLHIV Forecast'!$C$7:$W$7,0)),
INDEX('PLHIV Forecast'!$C$8:$W$127,MATCH($B70,'PLHIV Forecast'!$B$8:$B$127,0),MATCH(L$7,'PLHIV Forecast'!$C$7:$W$7,0))&lt;&gt;0),
INDEX('PLHIV Forecast'!$C$8:$W$127,MATCH($B70,'PLHIV Forecast'!$B$8:$B$127,0),MATCH(L$7,'PLHIV Forecast'!$C$7:$W$7,0)),
K70+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7002</v>
      </c>
      <c r="M70" s="84">
        <f>IF(IF(M$7&lt;=Baseline_Year,
INDEX('Number on ART'!$H$10:$AB$249,MATCH($B70&amp;"Adults",'Number on ART'!$F$10:$F$249,0),MATCH(M$7,'Number on ART'!$H$9:$AB$9,0)),
IF(AND(L70+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Forecast'!$B$8:$B$127,0),MATCH(M$7,'PLHIV Forecast'!$C$7:$W$7,0)),
INDEX('PLHIV Forecast'!$C$8:$W$127,MATCH($B70,'PLHIV Forecast'!$B$8:$B$127,0),MATCH(M$7,'PLHIV Forecast'!$C$7:$W$7,0))&lt;&gt;0),
INDEX('PLHIV Forecast'!$C$8:$W$127,MATCH($B70,'PLHIV Forecast'!$B$8:$B$127,0),MATCH(M$7,'PLHIV Forecast'!$C$7:$W$7,0)),
L70+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IF(M$7&lt;=Baseline_Year,
INDEX('Number on ART'!$H$10:$AB$249,MATCH($B70&amp;"Adults",'Number on ART'!$F$10:$F$249,0),MATCH(M$7,'Number on ART'!$H$9:$AB$9,0)),
IF(AND(L70+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Forecast'!$B$8:$B$127,0),MATCH(M$7,'PLHIV Forecast'!$C$7:$W$7,0)),
INDEX('PLHIV Forecast'!$C$8:$W$127,MATCH($B70,'PLHIV Forecast'!$B$8:$B$127,0),MATCH(M$7,'PLHIV Forecast'!$C$7:$W$7,0))&lt;&gt;0),
INDEX('PLHIV Forecast'!$C$8:$W$127,MATCH($B70,'PLHIV Forecast'!$B$8:$B$127,0),MATCH(M$7,'PLHIV Forecast'!$C$7:$W$7,0)),
L70+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7882</v>
      </c>
      <c r="N70" s="84">
        <f>IF(IF(N$7&lt;=Baseline_Year,
INDEX('Number on ART'!$H$10:$AB$249,MATCH($B70&amp;"Adults",'Number on ART'!$F$10:$F$249,0),MATCH(N$7,'Number on ART'!$H$9:$AB$9,0)),
IF(AND(M70+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Forecast'!$B$8:$B$127,0),MATCH(N$7,'PLHIV Forecast'!$C$7:$W$7,0)),
INDEX('PLHIV Forecast'!$C$8:$W$127,MATCH($B70,'PLHIV Forecast'!$B$8:$B$127,0),MATCH(N$7,'PLHIV Forecast'!$C$7:$W$7,0))&lt;&gt;0),
INDEX('PLHIV Forecast'!$C$8:$W$127,MATCH($B70,'PLHIV Forecast'!$B$8:$B$127,0),MATCH(N$7,'PLHIV Forecast'!$C$7:$W$7,0)),
M70+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IF(N$7&lt;=Baseline_Year,
INDEX('Number on ART'!$H$10:$AB$249,MATCH($B70&amp;"Adults",'Number on ART'!$F$10:$F$249,0),MATCH(N$7,'Number on ART'!$H$9:$AB$9,0)),
IF(AND(M70+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Forecast'!$B$8:$B$127,0),MATCH(N$7,'PLHIV Forecast'!$C$7:$W$7,0)),
INDEX('PLHIV Forecast'!$C$8:$W$127,MATCH($B70,'PLHIV Forecast'!$B$8:$B$127,0),MATCH(N$7,'PLHIV Forecast'!$C$7:$W$7,0))&lt;&gt;0),
INDEX('PLHIV Forecast'!$C$8:$W$127,MATCH($B70,'PLHIV Forecast'!$B$8:$B$127,0),MATCH(N$7,'PLHIV Forecast'!$C$7:$W$7,0)),
M70+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8543</v>
      </c>
      <c r="O70" s="84">
        <f>IF(IF(O$7&lt;=Baseline_Year,
INDEX('Number on ART'!$H$10:$AB$249,MATCH($B70&amp;"Adults",'Number on ART'!$F$10:$F$249,0),MATCH(O$7,'Number on ART'!$H$9:$AB$9,0)),
IF(AND(N70+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Forecast'!$B$8:$B$127,0),MATCH(O$7,'PLHIV Forecast'!$C$7:$W$7,0)),
INDEX('PLHIV Forecast'!$C$8:$W$127,MATCH($B70,'PLHIV Forecast'!$B$8:$B$127,0),MATCH(O$7,'PLHIV Forecast'!$C$7:$W$7,0))&lt;&gt;0),
INDEX('PLHIV Forecast'!$C$8:$W$127,MATCH($B70,'PLHIV Forecast'!$B$8:$B$127,0),MATCH(O$7,'PLHIV Forecast'!$C$7:$W$7,0)),
N70+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IF(O$7&lt;=Baseline_Year,
INDEX('Number on ART'!$H$10:$AB$249,MATCH($B70&amp;"Adults",'Number on ART'!$F$10:$F$249,0),MATCH(O$7,'Number on ART'!$H$9:$AB$9,0)),
IF(AND(N70+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Forecast'!$B$8:$B$127,0),MATCH(O$7,'PLHIV Forecast'!$C$7:$W$7,0)),
INDEX('PLHIV Forecast'!$C$8:$W$127,MATCH($B70,'PLHIV Forecast'!$B$8:$B$127,0),MATCH(O$7,'PLHIV Forecast'!$C$7:$W$7,0))&lt;&gt;0),
INDEX('PLHIV Forecast'!$C$8:$W$127,MATCH($B70,'PLHIV Forecast'!$B$8:$B$127,0),MATCH(O$7,'PLHIV Forecast'!$C$7:$W$7,0)),
N70+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9755</v>
      </c>
      <c r="P70" s="84">
        <f>IF(IF(P$7&lt;=Baseline_Year,
INDEX('Number on ART'!$H$10:$AB$249,MATCH($B70&amp;"Adults",'Number on ART'!$F$10:$F$249,0),MATCH(P$7,'Number on ART'!$H$9:$AB$9,0)),
IF(AND(O70+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Forecast'!$B$8:$B$127,0),MATCH(P$7,'PLHIV Forecast'!$C$7:$W$7,0)),
INDEX('PLHIV Forecast'!$C$8:$W$127,MATCH($B70,'PLHIV Forecast'!$B$8:$B$127,0),MATCH(P$7,'PLHIV Forecast'!$C$7:$W$7,0))&lt;&gt;0),
INDEX('PLHIV Forecast'!$C$8:$W$127,MATCH($B70,'PLHIV Forecast'!$B$8:$B$127,0),MATCH(P$7,'PLHIV Forecast'!$C$7:$W$7,0)),
O70+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IF(P$7&lt;=Baseline_Year,
INDEX('Number on ART'!$H$10:$AB$249,MATCH($B70&amp;"Adults",'Number on ART'!$F$10:$F$249,0),MATCH(P$7,'Number on ART'!$H$9:$AB$9,0)),
IF(AND(O70+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Forecast'!$B$8:$B$127,0),MATCH(P$7,'PLHIV Forecast'!$C$7:$W$7,0)),
INDEX('PLHIV Forecast'!$C$8:$W$127,MATCH($B70,'PLHIV Forecast'!$B$8:$B$127,0),MATCH(P$7,'PLHIV Forecast'!$C$7:$W$7,0))&lt;&gt;0),
INDEX('PLHIV Forecast'!$C$8:$W$127,MATCH($B70,'PLHIV Forecast'!$B$8:$B$127,0),MATCH(P$7,'PLHIV Forecast'!$C$7:$W$7,0)),
O70+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10672.666666666666</v>
      </c>
      <c r="Q70" s="84">
        <f>IF(IF(Q$7&lt;=Baseline_Year,
INDEX('Number on ART'!$H$10:$AB$249,MATCH($B70&amp;"Adults",'Number on ART'!$F$10:$F$249,0),MATCH(Q$7,'Number on ART'!$H$9:$AB$9,0)),
IF(AND(P70+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Forecast'!$B$8:$B$127,0),MATCH(Q$7,'PLHIV Forecast'!$C$7:$W$7,0)),
INDEX('PLHIV Forecast'!$C$8:$W$127,MATCH($B70,'PLHIV Forecast'!$B$8:$B$127,0),MATCH(Q$7,'PLHIV Forecast'!$C$7:$W$7,0))&lt;&gt;0),
INDEX('PLHIV Forecast'!$C$8:$W$127,MATCH($B70,'PLHIV Forecast'!$B$8:$B$127,0),MATCH(Q$7,'PLHIV Forecast'!$C$7:$W$7,0)),
P70+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IF(Q$7&lt;=Baseline_Year,
INDEX('Number on ART'!$H$10:$AB$249,MATCH($B70&amp;"Adults",'Number on ART'!$F$10:$F$249,0),MATCH(Q$7,'Number on ART'!$H$9:$AB$9,0)),
IF(AND(P70+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Forecast'!$B$8:$B$127,0),MATCH(Q$7,'PLHIV Forecast'!$C$7:$W$7,0)),
INDEX('PLHIV Forecast'!$C$8:$W$127,MATCH($B70,'PLHIV Forecast'!$B$8:$B$127,0),MATCH(Q$7,'PLHIV Forecast'!$C$7:$W$7,0))&lt;&gt;0),
INDEX('PLHIV Forecast'!$C$8:$W$127,MATCH($B70,'PLHIV Forecast'!$B$8:$B$127,0),MATCH(Q$7,'PLHIV Forecast'!$C$7:$W$7,0)),
P70+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11590.333333333332</v>
      </c>
      <c r="R70" s="84">
        <f>IF(IF(R$7&lt;=Baseline_Year,
INDEX('Number on ART'!$H$10:$AB$249,MATCH($B70&amp;"Adults",'Number on ART'!$F$10:$F$249,0),MATCH(R$7,'Number on ART'!$H$9:$AB$9,0)),
IF(AND(Q70+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Forecast'!$B$8:$B$127,0),MATCH(R$7,'PLHIV Forecast'!$C$7:$W$7,0)),
INDEX('PLHIV Forecast'!$C$8:$W$127,MATCH($B70,'PLHIV Forecast'!$B$8:$B$127,0),MATCH(R$7,'PLHIV Forecast'!$C$7:$W$7,0))&lt;&gt;0),
INDEX('PLHIV Forecast'!$C$8:$W$127,MATCH($B70,'PLHIV Forecast'!$B$8:$B$127,0),MATCH(R$7,'PLHIV Forecast'!$C$7:$W$7,0)),
Q70+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IF(R$7&lt;=Baseline_Year,
INDEX('Number on ART'!$H$10:$AB$249,MATCH($B70&amp;"Adults",'Number on ART'!$F$10:$F$249,0),MATCH(R$7,'Number on ART'!$H$9:$AB$9,0)),
IF(AND(Q70+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Forecast'!$B$8:$B$127,0),MATCH(R$7,'PLHIV Forecast'!$C$7:$W$7,0)),
INDEX('PLHIV Forecast'!$C$8:$W$127,MATCH($B70,'PLHIV Forecast'!$B$8:$B$127,0),MATCH(R$7,'PLHIV Forecast'!$C$7:$W$7,0))&lt;&gt;0),
INDEX('PLHIV Forecast'!$C$8:$W$127,MATCH($B70,'PLHIV Forecast'!$B$8:$B$127,0),MATCH(R$7,'PLHIV Forecast'!$C$7:$W$7,0)),
Q70+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12507.999999999998</v>
      </c>
      <c r="S70" s="84">
        <f>IF(IF(S$7&lt;=Baseline_Year,
INDEX('Number on ART'!$H$10:$AB$249,MATCH($B70&amp;"Adults",'Number on ART'!$F$10:$F$249,0),MATCH(S$7,'Number on ART'!$H$9:$AB$9,0)),
IF(AND(R70+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Forecast'!$B$8:$B$127,0),MATCH(S$7,'PLHIV Forecast'!$C$7:$W$7,0)),
INDEX('PLHIV Forecast'!$C$8:$W$127,MATCH($B70,'PLHIV Forecast'!$B$8:$B$127,0),MATCH(S$7,'PLHIV Forecast'!$C$7:$W$7,0))&lt;&gt;0),
INDEX('PLHIV Forecast'!$C$8:$W$127,MATCH($B70,'PLHIV Forecast'!$B$8:$B$127,0),MATCH(S$7,'PLHIV Forecast'!$C$7:$W$7,0)),
R70+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IF(S$7&lt;=Baseline_Year,
INDEX('Number on ART'!$H$10:$AB$249,MATCH($B70&amp;"Adults",'Number on ART'!$F$10:$F$249,0),MATCH(S$7,'Number on ART'!$H$9:$AB$9,0)),
IF(AND(R70+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Forecast'!$B$8:$B$127,0),MATCH(S$7,'PLHIV Forecast'!$C$7:$W$7,0)),
INDEX('PLHIV Forecast'!$C$8:$W$127,MATCH($B70,'PLHIV Forecast'!$B$8:$B$127,0),MATCH(S$7,'PLHIV Forecast'!$C$7:$W$7,0))&lt;&gt;0),
INDEX('PLHIV Forecast'!$C$8:$W$127,MATCH($B70,'PLHIV Forecast'!$B$8:$B$127,0),MATCH(S$7,'PLHIV Forecast'!$C$7:$W$7,0)),
R70+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13425.666666666664</v>
      </c>
      <c r="T70" s="84">
        <f>IF(IF(T$7&lt;=Baseline_Year,
INDEX('Number on ART'!$H$10:$AB$249,MATCH($B70&amp;"Adults",'Number on ART'!$F$10:$F$249,0),MATCH(T$7,'Number on ART'!$H$9:$AB$9,0)),
IF(AND(S70+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Forecast'!$B$8:$B$127,0),MATCH(T$7,'PLHIV Forecast'!$C$7:$W$7,0)),
INDEX('PLHIV Forecast'!$C$8:$W$127,MATCH($B70,'PLHIV Forecast'!$B$8:$B$127,0),MATCH(T$7,'PLHIV Forecast'!$C$7:$W$7,0))&lt;&gt;0),
INDEX('PLHIV Forecast'!$C$8:$W$127,MATCH($B70,'PLHIV Forecast'!$B$8:$B$127,0),MATCH(T$7,'PLHIV Forecast'!$C$7:$W$7,0)),
S70+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IF(T$7&lt;=Baseline_Year,
INDEX('Number on ART'!$H$10:$AB$249,MATCH($B70&amp;"Adults",'Number on ART'!$F$10:$F$249,0),MATCH(T$7,'Number on ART'!$H$9:$AB$9,0)),
IF(AND(S70+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Forecast'!$B$8:$B$127,0),MATCH(T$7,'PLHIV Forecast'!$C$7:$W$7,0)),
INDEX('PLHIV Forecast'!$C$8:$W$127,MATCH($B70,'PLHIV Forecast'!$B$8:$B$127,0),MATCH(T$7,'PLHIV Forecast'!$C$7:$W$7,0))&lt;&gt;0),
INDEX('PLHIV Forecast'!$C$8:$W$127,MATCH($B70,'PLHIV Forecast'!$B$8:$B$127,0),MATCH(T$7,'PLHIV Forecast'!$C$7:$W$7,0)),
S70+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14343.33333333333</v>
      </c>
      <c r="U70" s="84">
        <f>IF(IF(U$7&lt;=Baseline_Year,
INDEX('Number on ART'!$H$10:$AB$249,MATCH($B70&amp;"Adults",'Number on ART'!$F$10:$F$249,0),MATCH(U$7,'Number on ART'!$H$9:$AB$9,0)),
IF(AND(T70+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Forecast'!$B$8:$B$127,0),MATCH(U$7,'PLHIV Forecast'!$C$7:$W$7,0)),
INDEX('PLHIV Forecast'!$C$8:$W$127,MATCH($B70,'PLHIV Forecast'!$B$8:$B$127,0),MATCH(U$7,'PLHIV Forecast'!$C$7:$W$7,0))&lt;&gt;0),
INDEX('PLHIV Forecast'!$C$8:$W$127,MATCH($B70,'PLHIV Forecast'!$B$8:$B$127,0),MATCH(U$7,'PLHIV Forecast'!$C$7:$W$7,0)),
T70+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IF(U$7&lt;=Baseline_Year,
INDEX('Number on ART'!$H$10:$AB$249,MATCH($B70&amp;"Adults",'Number on ART'!$F$10:$F$249,0),MATCH(U$7,'Number on ART'!$H$9:$AB$9,0)),
IF(AND(T70+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Forecast'!$B$8:$B$127,0),MATCH(U$7,'PLHIV Forecast'!$C$7:$W$7,0)),
INDEX('PLHIV Forecast'!$C$8:$W$127,MATCH($B70,'PLHIV Forecast'!$B$8:$B$127,0),MATCH(U$7,'PLHIV Forecast'!$C$7:$W$7,0))&lt;&gt;0),
INDEX('PLHIV Forecast'!$C$8:$W$127,MATCH($B70,'PLHIV Forecast'!$B$8:$B$127,0),MATCH(U$7,'PLHIV Forecast'!$C$7:$W$7,0)),
T70+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15260.999999999996</v>
      </c>
      <c r="V70" s="84">
        <f>IF(IF(V$7&lt;=Baseline_Year,
INDEX('Number on ART'!$H$10:$AB$249,MATCH($B70&amp;"Adults",'Number on ART'!$F$10:$F$249,0),MATCH(V$7,'Number on ART'!$H$9:$AB$9,0)),
IF(AND(U70+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Forecast'!$B$8:$B$127,0),MATCH(V$7,'PLHIV Forecast'!$C$7:$W$7,0)),
INDEX('PLHIV Forecast'!$C$8:$W$127,MATCH($B70,'PLHIV Forecast'!$B$8:$B$127,0),MATCH(V$7,'PLHIV Forecast'!$C$7:$W$7,0))&lt;&gt;0),
INDEX('PLHIV Forecast'!$C$8:$W$127,MATCH($B70,'PLHIV Forecast'!$B$8:$B$127,0),MATCH(V$7,'PLHIV Forecast'!$C$7:$W$7,0)),
U70+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IF(V$7&lt;=Baseline_Year,
INDEX('Number on ART'!$H$10:$AB$249,MATCH($B70&amp;"Adults",'Number on ART'!$F$10:$F$249,0),MATCH(V$7,'Number on ART'!$H$9:$AB$9,0)),
IF(AND(U70+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Forecast'!$B$8:$B$127,0),MATCH(V$7,'PLHIV Forecast'!$C$7:$W$7,0)),
INDEX('PLHIV Forecast'!$C$8:$W$127,MATCH($B70,'PLHIV Forecast'!$B$8:$B$127,0),MATCH(V$7,'PLHIV Forecast'!$C$7:$W$7,0))&lt;&gt;0),
INDEX('PLHIV Forecast'!$C$8:$W$127,MATCH($B70,'PLHIV Forecast'!$B$8:$B$127,0),MATCH(V$7,'PLHIV Forecast'!$C$7:$W$7,0)),
U70+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16178.666666666662</v>
      </c>
      <c r="W70" s="84">
        <f>IF(IF(W$7&lt;=Baseline_Year,
INDEX('Number on ART'!$H$10:$AB$249,MATCH($B70&amp;"Adults",'Number on ART'!$F$10:$F$249,0),MATCH(W$7,'Number on ART'!$H$9:$AB$9,0)),
IF(AND(V70+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Forecast'!$B$8:$B$127,0),MATCH(W$7,'PLHIV Forecast'!$C$7:$W$7,0)),
INDEX('PLHIV Forecast'!$C$8:$W$127,MATCH($B70,'PLHIV Forecast'!$B$8:$B$127,0),MATCH(W$7,'PLHIV Forecast'!$C$7:$W$7,0))&lt;&gt;0),
INDEX('PLHIV Forecast'!$C$8:$W$127,MATCH($B70,'PLHIV Forecast'!$B$8:$B$127,0),MATCH(W$7,'PLHIV Forecast'!$C$7:$W$7,0)),
V70+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)))&lt;0,
0,
IF(W$7&lt;=Baseline_Year,
INDEX('Number on ART'!$H$10:$AB$249,MATCH($B70&amp;"Adults",'Number on ART'!$F$10:$F$249,0),MATCH(W$7,'Number on ART'!$H$9:$AB$9,0)),
IF(AND(V70+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)&gt;INDEX('PLHIV Forecast'!$C$8:$W$127,MATCH($B70,'PLHIV Forecast'!$B$8:$B$127,0),MATCH(W$7,'PLHIV Forecast'!$C$7:$W$7,0)),
INDEX('PLHIV Forecast'!$C$8:$W$127,MATCH($B70,'PLHIV Forecast'!$B$8:$B$127,0),MATCH(W$7,'PLHIV Forecast'!$C$7:$W$7,0))&lt;&gt;0),
INDEX('PLHIV Forecast'!$C$8:$W$127,MATCH($B70,'PLHIV Forecast'!$B$8:$B$127,0),MATCH(W$7,'PLHIV Forecast'!$C$7:$W$7,0)),
V70+
AVERAGE((INDEX($C$8:$W$127,MATCH($B70,$B$8:$B$127),MATCH(Baseline_Year,$C$7:$W$7,))-INDEX($C$8:$W$127,MATCH($B70,$B$8:$B$127),MATCH(Baseline_Year-1,$C$7:$W$7,))),
(INDEX($C$8:$W$127,MATCH($B70,$B$8:$B$127),MATCH(Baseline_Year-1,$C$7:$W$7,))-INDEX($C$8:$W$127,MATCH($B70,$B$8:$B$127),MATCH(Baseline_Year-2,$C$7:$W$7,))),
(INDEX($C$8:$W$127,MATCH($B70,$B$8:$B$127),MATCH(Baseline_Year-2,$C$7:$W$7,))-INDEX($C$8:$W$127,MATCH($B70,$B$8:$B$127),MATCH(Baseline_Year-3,$C$7:$W$7,)))
))))</f>
        <v>17096.333333333328</v>
      </c>
      <c r="X70" s="9" t="str">
        <f>IF(SUM(C70:W70)&lt;&gt;0,
IF(P70='PLHIV Forecast'!P70,"# adults on ART capped by total PLHIV starting 2023",
IF(Q70='PLHIV Forecast'!Q70,"# adults on ART capped by total PLHIV starting 2024",
IF(R70='PLHIV Forecast'!R70,"# adults on ART capped by total PLHIV starting 2025",
IF(S70='PLHIV Forecast'!S70,"# adults on ART capped by total PLHIV starting 2026",
IF(T70='PLHIV Forecast'!T70,"# adults on ART capped by total PLHIV starting 2027",
IF(U70='PLHIV Forecast'!U70,"# adults on ART capped by total PLHIV starting 2028",
IF(V70='PLHIV Forecast'!V70,"# adults on ART capped by total PLHIV starting 2029",
IF(W70='PLHIV Forecast'!W70,"# adults on ART capped by total PLHIV starting 2030",
"")))))))),"")</f>
        <v/>
      </c>
    </row>
    <row r="71" spans="2:24" x14ac:dyDescent="0.35">
      <c r="B71" s="18" t="str">
        <f>Countries!B67</f>
        <v>Lebanon</v>
      </c>
      <c r="C71" s="47">
        <f>IF(C$7&lt;='Algorithms &amp; Assumptions'!$C$3,INDEX('Number on ART'!$H$10:$AB$249,MATCH($B71&amp;"Adults",'Number on ART'!$F$10:$F$249,0),MATCH(C$7,'Number on ART'!$H$9:$AB$9,0)),"Error")</f>
        <v>424</v>
      </c>
      <c r="D71" s="47">
        <f>IF(D$7&lt;='Algorithms &amp; Assumptions'!$C$3,INDEX('Number on ART'!$H$10:$AB$249,MATCH($B71&amp;"Adults",'Number on ART'!$F$10:$F$249,0),MATCH(D$7,'Number on ART'!$H$9:$AB$9,0)),"Error")</f>
        <v>511</v>
      </c>
      <c r="E71" s="47">
        <f>IF(E$7&lt;='Algorithms &amp; Assumptions'!$C$3,INDEX('Number on ART'!$H$10:$AB$249,MATCH($B71&amp;"Adults",'Number on ART'!$F$10:$F$249,0),MATCH(E$7,'Number on ART'!$H$9:$AB$9,0)),"Error")</f>
        <v>598</v>
      </c>
      <c r="F71" s="47">
        <f>IF(F$7&lt;='Algorithms &amp; Assumptions'!$C$3,INDEX('Number on ART'!$H$10:$AB$249,MATCH($B71&amp;"Adults",'Number on ART'!$F$10:$F$249,0),MATCH(F$7,'Number on ART'!$H$9:$AB$9,0)),"Error")</f>
        <v>704</v>
      </c>
      <c r="G71" s="84">
        <f>IF(IF(G$7&lt;=Baseline_Year,
INDEX('Number on ART'!$H$10:$AB$249,MATCH($B71&amp;"Adults",'Number on ART'!$F$10:$F$249,0),MATCH(G$7,'Number on ART'!$H$9:$AB$9,0)),
IF(AND(F71+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Forecast'!$B$8:$B$127,0),MATCH(G$7,'PLHIV Forecast'!$C$7:$W$7,0)),
INDEX('PLHIV Forecast'!$C$8:$W$127,MATCH($B71,'PLHIV Forecast'!$B$8:$B$127,0),MATCH(G$7,'PLHIV Forecast'!$C$7:$W$7,0))&lt;&gt;0),
INDEX('PLHIV Forecast'!$C$8:$W$127,MATCH($B71,'PLHIV Forecast'!$B$8:$B$127,0),MATCH(G$7,'PLHIV Forecast'!$C$7:$W$7,0)),
F71+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IF(G$7&lt;=Baseline_Year,
INDEX('Number on ART'!$H$10:$AB$249,MATCH($B71&amp;"Adults",'Number on ART'!$F$10:$F$249,0),MATCH(G$7,'Number on ART'!$H$9:$AB$9,0)),
IF(AND(F71+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Forecast'!$B$8:$B$127,0),MATCH(G$7,'PLHIV Forecast'!$C$7:$W$7,0)),
INDEX('PLHIV Forecast'!$C$8:$W$127,MATCH($B71,'PLHIV Forecast'!$B$8:$B$127,0),MATCH(G$7,'PLHIV Forecast'!$C$7:$W$7,0))&lt;&gt;0),
INDEX('PLHIV Forecast'!$C$8:$W$127,MATCH($B71,'PLHIV Forecast'!$B$8:$B$127,0),MATCH(G$7,'PLHIV Forecast'!$C$7:$W$7,0)),
F71+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827</v>
      </c>
      <c r="H71" s="84">
        <f>IF(IF(H$7&lt;=Baseline_Year,
INDEX('Number on ART'!$H$10:$AB$249,MATCH($B71&amp;"Adults",'Number on ART'!$F$10:$F$249,0),MATCH(H$7,'Number on ART'!$H$9:$AB$9,0)),
IF(AND(G71+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Forecast'!$B$8:$B$127,0),MATCH(H$7,'PLHIV Forecast'!$C$7:$W$7,0)),
INDEX('PLHIV Forecast'!$C$8:$W$127,MATCH($B71,'PLHIV Forecast'!$B$8:$B$127,0),MATCH(H$7,'PLHIV Forecast'!$C$7:$W$7,0))&lt;&gt;0),
INDEX('PLHIV Forecast'!$C$8:$W$127,MATCH($B71,'PLHIV Forecast'!$B$8:$B$127,0),MATCH(H$7,'PLHIV Forecast'!$C$7:$W$7,0)),
G71+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IF(H$7&lt;=Baseline_Year,
INDEX('Number on ART'!$H$10:$AB$249,MATCH($B71&amp;"Adults",'Number on ART'!$F$10:$F$249,0),MATCH(H$7,'Number on ART'!$H$9:$AB$9,0)),
IF(AND(G71+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Forecast'!$B$8:$B$127,0),MATCH(H$7,'PLHIV Forecast'!$C$7:$W$7,0)),
INDEX('PLHIV Forecast'!$C$8:$W$127,MATCH($B71,'PLHIV Forecast'!$B$8:$B$127,0),MATCH(H$7,'PLHIV Forecast'!$C$7:$W$7,0))&lt;&gt;0),
INDEX('PLHIV Forecast'!$C$8:$W$127,MATCH($B71,'PLHIV Forecast'!$B$8:$B$127,0),MATCH(H$7,'PLHIV Forecast'!$C$7:$W$7,0)),
G71+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949</v>
      </c>
      <c r="I71" s="84">
        <f>IF(IF(I$7&lt;=Baseline_Year,
INDEX('Number on ART'!$H$10:$AB$249,MATCH($B71&amp;"Adults",'Number on ART'!$F$10:$F$249,0),MATCH(I$7,'Number on ART'!$H$9:$AB$9,0)),
IF(AND(H71+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Forecast'!$B$8:$B$127,0),MATCH(I$7,'PLHIV Forecast'!$C$7:$W$7,0)),
INDEX('PLHIV Forecast'!$C$8:$W$127,MATCH($B71,'PLHIV Forecast'!$B$8:$B$127,0),MATCH(I$7,'PLHIV Forecast'!$C$7:$W$7,0))&lt;&gt;0),
INDEX('PLHIV Forecast'!$C$8:$W$127,MATCH($B71,'PLHIV Forecast'!$B$8:$B$127,0),MATCH(I$7,'PLHIV Forecast'!$C$7:$W$7,0)),
H71+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IF(I$7&lt;=Baseline_Year,
INDEX('Number on ART'!$H$10:$AB$249,MATCH($B71&amp;"Adults",'Number on ART'!$F$10:$F$249,0),MATCH(I$7,'Number on ART'!$H$9:$AB$9,0)),
IF(AND(H71+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Forecast'!$B$8:$B$127,0),MATCH(I$7,'PLHIV Forecast'!$C$7:$W$7,0)),
INDEX('PLHIV Forecast'!$C$8:$W$127,MATCH($B71,'PLHIV Forecast'!$B$8:$B$127,0),MATCH(I$7,'PLHIV Forecast'!$C$7:$W$7,0))&lt;&gt;0),
INDEX('PLHIV Forecast'!$C$8:$W$127,MATCH($B71,'PLHIV Forecast'!$B$8:$B$127,0),MATCH(I$7,'PLHIV Forecast'!$C$7:$W$7,0)),
H71+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1125</v>
      </c>
      <c r="J71" s="84">
        <f>IF(IF(J$7&lt;=Baseline_Year,
INDEX('Number on ART'!$H$10:$AB$249,MATCH($B71&amp;"Adults",'Number on ART'!$F$10:$F$249,0),MATCH(J$7,'Number on ART'!$H$9:$AB$9,0)),
IF(AND(I71+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Forecast'!$B$8:$B$127,0),MATCH(J$7,'PLHIV Forecast'!$C$7:$W$7,0)),
INDEX('PLHIV Forecast'!$C$8:$W$127,MATCH($B71,'PLHIV Forecast'!$B$8:$B$127,0),MATCH(J$7,'PLHIV Forecast'!$C$7:$W$7,0))&lt;&gt;0),
INDEX('PLHIV Forecast'!$C$8:$W$127,MATCH($B71,'PLHIV Forecast'!$B$8:$B$127,0),MATCH(J$7,'PLHIV Forecast'!$C$7:$W$7,0)),
I71+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IF(J$7&lt;=Baseline_Year,
INDEX('Number on ART'!$H$10:$AB$249,MATCH($B71&amp;"Adults",'Number on ART'!$F$10:$F$249,0),MATCH(J$7,'Number on ART'!$H$9:$AB$9,0)),
IF(AND(I71+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Forecast'!$B$8:$B$127,0),MATCH(J$7,'PLHIV Forecast'!$C$7:$W$7,0)),
INDEX('PLHIV Forecast'!$C$8:$W$127,MATCH($B71,'PLHIV Forecast'!$B$8:$B$127,0),MATCH(J$7,'PLHIV Forecast'!$C$7:$W$7,0))&lt;&gt;0),
INDEX('PLHIV Forecast'!$C$8:$W$127,MATCH($B71,'PLHIV Forecast'!$B$8:$B$127,0),MATCH(J$7,'PLHIV Forecast'!$C$7:$W$7,0)),
I71+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1316</v>
      </c>
      <c r="K71" s="84">
        <f>IF(IF(K$7&lt;=Baseline_Year,
INDEX('Number on ART'!$H$10:$AB$249,MATCH($B71&amp;"Adults",'Number on ART'!$F$10:$F$249,0),MATCH(K$7,'Number on ART'!$H$9:$AB$9,0)),
IF(AND(J71+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Forecast'!$B$8:$B$127,0),MATCH(K$7,'PLHIV Forecast'!$C$7:$W$7,0)),
INDEX('PLHIV Forecast'!$C$8:$W$127,MATCH($B71,'PLHIV Forecast'!$B$8:$B$127,0),MATCH(K$7,'PLHIV Forecast'!$C$7:$W$7,0))&lt;&gt;0),
INDEX('PLHIV Forecast'!$C$8:$W$127,MATCH($B71,'PLHIV Forecast'!$B$8:$B$127,0),MATCH(K$7,'PLHIV Forecast'!$C$7:$W$7,0)),
J71+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IF(K$7&lt;=Baseline_Year,
INDEX('Number on ART'!$H$10:$AB$249,MATCH($B71&amp;"Adults",'Number on ART'!$F$10:$F$249,0),MATCH(K$7,'Number on ART'!$H$9:$AB$9,0)),
IF(AND(J71+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Forecast'!$B$8:$B$127,0),MATCH(K$7,'PLHIV Forecast'!$C$7:$W$7,0)),
INDEX('PLHIV Forecast'!$C$8:$W$127,MATCH($B71,'PLHIV Forecast'!$B$8:$B$127,0),MATCH(K$7,'PLHIV Forecast'!$C$7:$W$7,0))&lt;&gt;0),
INDEX('PLHIV Forecast'!$C$8:$W$127,MATCH($B71,'PLHIV Forecast'!$B$8:$B$127,0),MATCH(K$7,'PLHIV Forecast'!$C$7:$W$7,0)),
J71+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1500</v>
      </c>
      <c r="L71" s="84">
        <f>IF(IF(L$7&lt;=Baseline_Year,
INDEX('Number on ART'!$H$10:$AB$249,MATCH($B71&amp;"Adults",'Number on ART'!$F$10:$F$249,0),MATCH(L$7,'Number on ART'!$H$9:$AB$9,0)),
IF(AND(K71+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Forecast'!$B$8:$B$127,0),MATCH(L$7,'PLHIV Forecast'!$C$7:$W$7,0)),
INDEX('PLHIV Forecast'!$C$8:$W$127,MATCH($B71,'PLHIV Forecast'!$B$8:$B$127,0),MATCH(L$7,'PLHIV Forecast'!$C$7:$W$7,0))&lt;&gt;0),
INDEX('PLHIV Forecast'!$C$8:$W$127,MATCH($B71,'PLHIV Forecast'!$B$8:$B$127,0),MATCH(L$7,'PLHIV Forecast'!$C$7:$W$7,0)),
K71+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IF(L$7&lt;=Baseline_Year,
INDEX('Number on ART'!$H$10:$AB$249,MATCH($B71&amp;"Adults",'Number on ART'!$F$10:$F$249,0),MATCH(L$7,'Number on ART'!$H$9:$AB$9,0)),
IF(AND(K71+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Forecast'!$B$8:$B$127,0),MATCH(L$7,'PLHIV Forecast'!$C$7:$W$7,0)),
INDEX('PLHIV Forecast'!$C$8:$W$127,MATCH($B71,'PLHIV Forecast'!$B$8:$B$127,0),MATCH(L$7,'PLHIV Forecast'!$C$7:$W$7,0))&lt;&gt;0),
INDEX('PLHIV Forecast'!$C$8:$W$127,MATCH($B71,'PLHIV Forecast'!$B$8:$B$127,0),MATCH(L$7,'PLHIV Forecast'!$C$7:$W$7,0)),
K71+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1713</v>
      </c>
      <c r="M71" s="84">
        <f>IF(IF(M$7&lt;=Baseline_Year,
INDEX('Number on ART'!$H$10:$AB$249,MATCH($B71&amp;"Adults",'Number on ART'!$F$10:$F$249,0),MATCH(M$7,'Number on ART'!$H$9:$AB$9,0)),
IF(AND(L71+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Forecast'!$B$8:$B$127,0),MATCH(M$7,'PLHIV Forecast'!$C$7:$W$7,0)),
INDEX('PLHIV Forecast'!$C$8:$W$127,MATCH($B71,'PLHIV Forecast'!$B$8:$B$127,0),MATCH(M$7,'PLHIV Forecast'!$C$7:$W$7,0))&lt;&gt;0),
INDEX('PLHIV Forecast'!$C$8:$W$127,MATCH($B71,'PLHIV Forecast'!$B$8:$B$127,0),MATCH(M$7,'PLHIV Forecast'!$C$7:$W$7,0)),
L71+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IF(M$7&lt;=Baseline_Year,
INDEX('Number on ART'!$H$10:$AB$249,MATCH($B71&amp;"Adults",'Number on ART'!$F$10:$F$249,0),MATCH(M$7,'Number on ART'!$H$9:$AB$9,0)),
IF(AND(L71+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Forecast'!$B$8:$B$127,0),MATCH(M$7,'PLHIV Forecast'!$C$7:$W$7,0)),
INDEX('PLHIV Forecast'!$C$8:$W$127,MATCH($B71,'PLHIV Forecast'!$B$8:$B$127,0),MATCH(M$7,'PLHIV Forecast'!$C$7:$W$7,0))&lt;&gt;0),
INDEX('PLHIV Forecast'!$C$8:$W$127,MATCH($B71,'PLHIV Forecast'!$B$8:$B$127,0),MATCH(M$7,'PLHIV Forecast'!$C$7:$W$7,0)),
L71+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1851</v>
      </c>
      <c r="N71" s="84">
        <f>IF(IF(N$7&lt;=Baseline_Year,
INDEX('Number on ART'!$H$10:$AB$249,MATCH($B71&amp;"Adults",'Number on ART'!$F$10:$F$249,0),MATCH(N$7,'Number on ART'!$H$9:$AB$9,0)),
IF(AND(M71+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Forecast'!$B$8:$B$127,0),MATCH(N$7,'PLHIV Forecast'!$C$7:$W$7,0)),
INDEX('PLHIV Forecast'!$C$8:$W$127,MATCH($B71,'PLHIV Forecast'!$B$8:$B$127,0),MATCH(N$7,'PLHIV Forecast'!$C$7:$W$7,0))&lt;&gt;0),
INDEX('PLHIV Forecast'!$C$8:$W$127,MATCH($B71,'PLHIV Forecast'!$B$8:$B$127,0),MATCH(N$7,'PLHIV Forecast'!$C$7:$W$7,0)),
M71+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IF(N$7&lt;=Baseline_Year,
INDEX('Number on ART'!$H$10:$AB$249,MATCH($B71&amp;"Adults",'Number on ART'!$F$10:$F$249,0),MATCH(N$7,'Number on ART'!$H$9:$AB$9,0)),
IF(AND(M71+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Forecast'!$B$8:$B$127,0),MATCH(N$7,'PLHIV Forecast'!$C$7:$W$7,0)),
INDEX('PLHIV Forecast'!$C$8:$W$127,MATCH($B71,'PLHIV Forecast'!$B$8:$B$127,0),MATCH(N$7,'PLHIV Forecast'!$C$7:$W$7,0))&lt;&gt;0),
INDEX('PLHIV Forecast'!$C$8:$W$127,MATCH($B71,'PLHIV Forecast'!$B$8:$B$127,0),MATCH(N$7,'PLHIV Forecast'!$C$7:$W$7,0)),
M71+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1949</v>
      </c>
      <c r="O71" s="84">
        <f>IF(IF(O$7&lt;=Baseline_Year,
INDEX('Number on ART'!$H$10:$AB$249,MATCH($B71&amp;"Adults",'Number on ART'!$F$10:$F$249,0),MATCH(O$7,'Number on ART'!$H$9:$AB$9,0)),
IF(AND(N71+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Forecast'!$B$8:$B$127,0),MATCH(O$7,'PLHIV Forecast'!$C$7:$W$7,0)),
INDEX('PLHIV Forecast'!$C$8:$W$127,MATCH($B71,'PLHIV Forecast'!$B$8:$B$127,0),MATCH(O$7,'PLHIV Forecast'!$C$7:$W$7,0))&lt;&gt;0),
INDEX('PLHIV Forecast'!$C$8:$W$127,MATCH($B71,'PLHIV Forecast'!$B$8:$B$127,0),MATCH(O$7,'PLHIV Forecast'!$C$7:$W$7,0)),
N71+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IF(O$7&lt;=Baseline_Year,
INDEX('Number on ART'!$H$10:$AB$249,MATCH($B71&amp;"Adults",'Number on ART'!$F$10:$F$249,0),MATCH(O$7,'Number on ART'!$H$9:$AB$9,0)),
IF(AND(N71+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Forecast'!$B$8:$B$127,0),MATCH(O$7,'PLHIV Forecast'!$C$7:$W$7,0)),
INDEX('PLHIV Forecast'!$C$8:$W$127,MATCH($B71,'PLHIV Forecast'!$B$8:$B$127,0),MATCH(O$7,'PLHIV Forecast'!$C$7:$W$7,0))&lt;&gt;0),
INDEX('PLHIV Forecast'!$C$8:$W$127,MATCH($B71,'PLHIV Forecast'!$B$8:$B$127,0),MATCH(O$7,'PLHIV Forecast'!$C$7:$W$7,0)),
N71+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2105</v>
      </c>
      <c r="P71" s="84">
        <f>IF(IF(P$7&lt;=Baseline_Year,
INDEX('Number on ART'!$H$10:$AB$249,MATCH($B71&amp;"Adults",'Number on ART'!$F$10:$F$249,0),MATCH(P$7,'Number on ART'!$H$9:$AB$9,0)),
IF(AND(O71+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Forecast'!$B$8:$B$127,0),MATCH(P$7,'PLHIV Forecast'!$C$7:$W$7,0)),
INDEX('PLHIV Forecast'!$C$8:$W$127,MATCH($B71,'PLHIV Forecast'!$B$8:$B$127,0),MATCH(P$7,'PLHIV Forecast'!$C$7:$W$7,0))&lt;&gt;0),
INDEX('PLHIV Forecast'!$C$8:$W$127,MATCH($B71,'PLHIV Forecast'!$B$8:$B$127,0),MATCH(P$7,'PLHIV Forecast'!$C$7:$W$7,0)),
O71+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IF(P$7&lt;=Baseline_Year,
INDEX('Number on ART'!$H$10:$AB$249,MATCH($B71&amp;"Adults",'Number on ART'!$F$10:$F$249,0),MATCH(P$7,'Number on ART'!$H$9:$AB$9,0)),
IF(AND(O71+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Forecast'!$B$8:$B$127,0),MATCH(P$7,'PLHIV Forecast'!$C$7:$W$7,0)),
INDEX('PLHIV Forecast'!$C$8:$W$127,MATCH($B71,'PLHIV Forecast'!$B$8:$B$127,0),MATCH(P$7,'PLHIV Forecast'!$C$7:$W$7,0))&lt;&gt;0),
INDEX('PLHIV Forecast'!$C$8:$W$127,MATCH($B71,'PLHIV Forecast'!$B$8:$B$127,0),MATCH(P$7,'PLHIV Forecast'!$C$7:$W$7,0)),
O71+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2235.6666666666665</v>
      </c>
      <c r="Q71" s="84">
        <f>IF(IF(Q$7&lt;=Baseline_Year,
INDEX('Number on ART'!$H$10:$AB$249,MATCH($B71&amp;"Adults",'Number on ART'!$F$10:$F$249,0),MATCH(Q$7,'Number on ART'!$H$9:$AB$9,0)),
IF(AND(P71+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Forecast'!$B$8:$B$127,0),MATCH(Q$7,'PLHIV Forecast'!$C$7:$W$7,0)),
INDEX('PLHIV Forecast'!$C$8:$W$127,MATCH($B71,'PLHIV Forecast'!$B$8:$B$127,0),MATCH(Q$7,'PLHIV Forecast'!$C$7:$W$7,0))&lt;&gt;0),
INDEX('PLHIV Forecast'!$C$8:$W$127,MATCH($B71,'PLHIV Forecast'!$B$8:$B$127,0),MATCH(Q$7,'PLHIV Forecast'!$C$7:$W$7,0)),
P71+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IF(Q$7&lt;=Baseline_Year,
INDEX('Number on ART'!$H$10:$AB$249,MATCH($B71&amp;"Adults",'Number on ART'!$F$10:$F$249,0),MATCH(Q$7,'Number on ART'!$H$9:$AB$9,0)),
IF(AND(P71+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Forecast'!$B$8:$B$127,0),MATCH(Q$7,'PLHIV Forecast'!$C$7:$W$7,0)),
INDEX('PLHIV Forecast'!$C$8:$W$127,MATCH($B71,'PLHIV Forecast'!$B$8:$B$127,0),MATCH(Q$7,'PLHIV Forecast'!$C$7:$W$7,0))&lt;&gt;0),
INDEX('PLHIV Forecast'!$C$8:$W$127,MATCH($B71,'PLHIV Forecast'!$B$8:$B$127,0),MATCH(Q$7,'PLHIV Forecast'!$C$7:$W$7,0)),
P71+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2366.333333333333</v>
      </c>
      <c r="R71" s="84">
        <f>IF(IF(R$7&lt;=Baseline_Year,
INDEX('Number on ART'!$H$10:$AB$249,MATCH($B71&amp;"Adults",'Number on ART'!$F$10:$F$249,0),MATCH(R$7,'Number on ART'!$H$9:$AB$9,0)),
IF(AND(Q71+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Forecast'!$B$8:$B$127,0),MATCH(R$7,'PLHIV Forecast'!$C$7:$W$7,0)),
INDEX('PLHIV Forecast'!$C$8:$W$127,MATCH($B71,'PLHIV Forecast'!$B$8:$B$127,0),MATCH(R$7,'PLHIV Forecast'!$C$7:$W$7,0))&lt;&gt;0),
INDEX('PLHIV Forecast'!$C$8:$W$127,MATCH($B71,'PLHIV Forecast'!$B$8:$B$127,0),MATCH(R$7,'PLHIV Forecast'!$C$7:$W$7,0)),
Q71+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IF(R$7&lt;=Baseline_Year,
INDEX('Number on ART'!$H$10:$AB$249,MATCH($B71&amp;"Adults",'Number on ART'!$F$10:$F$249,0),MATCH(R$7,'Number on ART'!$H$9:$AB$9,0)),
IF(AND(Q71+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Forecast'!$B$8:$B$127,0),MATCH(R$7,'PLHIV Forecast'!$C$7:$W$7,0)),
INDEX('PLHIV Forecast'!$C$8:$W$127,MATCH($B71,'PLHIV Forecast'!$B$8:$B$127,0),MATCH(R$7,'PLHIV Forecast'!$C$7:$W$7,0))&lt;&gt;0),
INDEX('PLHIV Forecast'!$C$8:$W$127,MATCH($B71,'PLHIV Forecast'!$B$8:$B$127,0),MATCH(R$7,'PLHIV Forecast'!$C$7:$W$7,0)),
Q71+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2440.7407407407591</v>
      </c>
      <c r="S71" s="84">
        <f>IF(IF(S$7&lt;=Baseline_Year,
INDEX('Number on ART'!$H$10:$AB$249,MATCH($B71&amp;"Adults",'Number on ART'!$F$10:$F$249,0),MATCH(S$7,'Number on ART'!$H$9:$AB$9,0)),
IF(AND(R71+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Forecast'!$B$8:$B$127,0),MATCH(S$7,'PLHIV Forecast'!$C$7:$W$7,0)),
INDEX('PLHIV Forecast'!$C$8:$W$127,MATCH($B71,'PLHIV Forecast'!$B$8:$B$127,0),MATCH(S$7,'PLHIV Forecast'!$C$7:$W$7,0))&lt;&gt;0),
INDEX('PLHIV Forecast'!$C$8:$W$127,MATCH($B71,'PLHIV Forecast'!$B$8:$B$127,0),MATCH(S$7,'PLHIV Forecast'!$C$7:$W$7,0)),
R71+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IF(S$7&lt;=Baseline_Year,
INDEX('Number on ART'!$H$10:$AB$249,MATCH($B71&amp;"Adults",'Number on ART'!$F$10:$F$249,0),MATCH(S$7,'Number on ART'!$H$9:$AB$9,0)),
IF(AND(R71+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Forecast'!$B$8:$B$127,0),MATCH(S$7,'PLHIV Forecast'!$C$7:$W$7,0)),
INDEX('PLHIV Forecast'!$C$8:$W$127,MATCH($B71,'PLHIV Forecast'!$B$8:$B$127,0),MATCH(S$7,'PLHIV Forecast'!$C$7:$W$7,0))&lt;&gt;0),
INDEX('PLHIV Forecast'!$C$8:$W$127,MATCH($B71,'PLHIV Forecast'!$B$8:$B$127,0),MATCH(S$7,'PLHIV Forecast'!$C$7:$W$7,0)),
R71+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2372.8395061728661</v>
      </c>
      <c r="T71" s="84">
        <f>IF(IF(T$7&lt;=Baseline_Year,
INDEX('Number on ART'!$H$10:$AB$249,MATCH($B71&amp;"Adults",'Number on ART'!$F$10:$F$249,0),MATCH(T$7,'Number on ART'!$H$9:$AB$9,0)),
IF(AND(S71+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Forecast'!$B$8:$B$127,0),MATCH(T$7,'PLHIV Forecast'!$C$7:$W$7,0)),
INDEX('PLHIV Forecast'!$C$8:$W$127,MATCH($B71,'PLHIV Forecast'!$B$8:$B$127,0),MATCH(T$7,'PLHIV Forecast'!$C$7:$W$7,0))&lt;&gt;0),
INDEX('PLHIV Forecast'!$C$8:$W$127,MATCH($B71,'PLHIV Forecast'!$B$8:$B$127,0),MATCH(T$7,'PLHIV Forecast'!$C$7:$W$7,0)),
S71+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IF(T$7&lt;=Baseline_Year,
INDEX('Number on ART'!$H$10:$AB$249,MATCH($B71&amp;"Adults",'Number on ART'!$F$10:$F$249,0),MATCH(T$7,'Number on ART'!$H$9:$AB$9,0)),
IF(AND(S71+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Forecast'!$B$8:$B$127,0),MATCH(T$7,'PLHIV Forecast'!$C$7:$W$7,0)),
INDEX('PLHIV Forecast'!$C$8:$W$127,MATCH($B71,'PLHIV Forecast'!$B$8:$B$127,0),MATCH(T$7,'PLHIV Forecast'!$C$7:$W$7,0))&lt;&gt;0),
INDEX('PLHIV Forecast'!$C$8:$W$127,MATCH($B71,'PLHIV Forecast'!$B$8:$B$127,0),MATCH(T$7,'PLHIV Forecast'!$C$7:$W$7,0)),
S71+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2318.1069958848093</v>
      </c>
      <c r="U71" s="84">
        <f>IF(IF(U$7&lt;=Baseline_Year,
INDEX('Number on ART'!$H$10:$AB$249,MATCH($B71&amp;"Adults",'Number on ART'!$F$10:$F$249,0),MATCH(U$7,'Number on ART'!$H$9:$AB$9,0)),
IF(AND(T71+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Forecast'!$B$8:$B$127,0),MATCH(U$7,'PLHIV Forecast'!$C$7:$W$7,0)),
INDEX('PLHIV Forecast'!$C$8:$W$127,MATCH($B71,'PLHIV Forecast'!$B$8:$B$127,0),MATCH(U$7,'PLHIV Forecast'!$C$7:$W$7,0))&lt;&gt;0),
INDEX('PLHIV Forecast'!$C$8:$W$127,MATCH($B71,'PLHIV Forecast'!$B$8:$B$127,0),MATCH(U$7,'PLHIV Forecast'!$C$7:$W$7,0)),
T71+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IF(U$7&lt;=Baseline_Year,
INDEX('Number on ART'!$H$10:$AB$249,MATCH($B71&amp;"Adults",'Number on ART'!$F$10:$F$249,0),MATCH(U$7,'Number on ART'!$H$9:$AB$9,0)),
IF(AND(T71+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Forecast'!$B$8:$B$127,0),MATCH(U$7,'PLHIV Forecast'!$C$7:$W$7,0)),
INDEX('PLHIV Forecast'!$C$8:$W$127,MATCH($B71,'PLHIV Forecast'!$B$8:$B$127,0),MATCH(U$7,'PLHIV Forecast'!$C$7:$W$7,0))&lt;&gt;0),
INDEX('PLHIV Forecast'!$C$8:$W$127,MATCH($B71,'PLHIV Forecast'!$B$8:$B$127,0),MATCH(U$7,'PLHIV Forecast'!$C$7:$W$7,0)),
T71+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2254.5953360768617</v>
      </c>
      <c r="V71" s="84">
        <f>IF(IF(V$7&lt;=Baseline_Year,
INDEX('Number on ART'!$H$10:$AB$249,MATCH($B71&amp;"Adults",'Number on ART'!$F$10:$F$249,0),MATCH(V$7,'Number on ART'!$H$9:$AB$9,0)),
IF(AND(U71+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Forecast'!$B$8:$B$127,0),MATCH(V$7,'PLHIV Forecast'!$C$7:$W$7,0)),
INDEX('PLHIV Forecast'!$C$8:$W$127,MATCH($B71,'PLHIV Forecast'!$B$8:$B$127,0),MATCH(V$7,'PLHIV Forecast'!$C$7:$W$7,0))&lt;&gt;0),
INDEX('PLHIV Forecast'!$C$8:$W$127,MATCH($B71,'PLHIV Forecast'!$B$8:$B$127,0),MATCH(V$7,'PLHIV Forecast'!$C$7:$W$7,0)),
U71+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IF(V$7&lt;=Baseline_Year,
INDEX('Number on ART'!$H$10:$AB$249,MATCH($B71&amp;"Adults",'Number on ART'!$F$10:$F$249,0),MATCH(V$7,'Number on ART'!$H$9:$AB$9,0)),
IF(AND(U71+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Forecast'!$B$8:$B$127,0),MATCH(V$7,'PLHIV Forecast'!$C$7:$W$7,0)),
INDEX('PLHIV Forecast'!$C$8:$W$127,MATCH($B71,'PLHIV Forecast'!$B$8:$B$127,0),MATCH(V$7,'PLHIV Forecast'!$C$7:$W$7,0))&lt;&gt;0),
INDEX('PLHIV Forecast'!$C$8:$W$127,MATCH($B71,'PLHIV Forecast'!$B$8:$B$127,0),MATCH(V$7,'PLHIV Forecast'!$C$7:$W$7,0)),
U71+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2196.936442615508</v>
      </c>
      <c r="W71" s="84">
        <f>IF(IF(W$7&lt;=Baseline_Year,
INDEX('Number on ART'!$H$10:$AB$249,MATCH($B71&amp;"Adults",'Number on ART'!$F$10:$F$249,0),MATCH(W$7,'Number on ART'!$H$9:$AB$9,0)),
IF(AND(V71+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Forecast'!$B$8:$B$127,0),MATCH(W$7,'PLHIV Forecast'!$C$7:$W$7,0)),
INDEX('PLHIV Forecast'!$C$8:$W$127,MATCH($B71,'PLHIV Forecast'!$B$8:$B$127,0),MATCH(W$7,'PLHIV Forecast'!$C$7:$W$7,0))&lt;&gt;0),
INDEX('PLHIV Forecast'!$C$8:$W$127,MATCH($B71,'PLHIV Forecast'!$B$8:$B$127,0),MATCH(W$7,'PLHIV Forecast'!$C$7:$W$7,0)),
V71+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)))&lt;0,
0,
IF(W$7&lt;=Baseline_Year,
INDEX('Number on ART'!$H$10:$AB$249,MATCH($B71&amp;"Adults",'Number on ART'!$F$10:$F$249,0),MATCH(W$7,'Number on ART'!$H$9:$AB$9,0)),
IF(AND(V71+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)&gt;INDEX('PLHIV Forecast'!$C$8:$W$127,MATCH($B71,'PLHIV Forecast'!$B$8:$B$127,0),MATCH(W$7,'PLHIV Forecast'!$C$7:$W$7,0)),
INDEX('PLHIV Forecast'!$C$8:$W$127,MATCH($B71,'PLHIV Forecast'!$B$8:$B$127,0),MATCH(W$7,'PLHIV Forecast'!$C$7:$W$7,0))&lt;&gt;0),
INDEX('PLHIV Forecast'!$C$8:$W$127,MATCH($B71,'PLHIV Forecast'!$B$8:$B$127,0),MATCH(W$7,'PLHIV Forecast'!$C$7:$W$7,0)),
V71+
AVERAGE((INDEX($C$8:$W$127,MATCH($B71,$B$8:$B$127),MATCH(Baseline_Year,$C$7:$W$7,))-INDEX($C$8:$W$127,MATCH($B71,$B$8:$B$127),MATCH(Baseline_Year-1,$C$7:$W$7,))),
(INDEX($C$8:$W$127,MATCH($B71,$B$8:$B$127),MATCH(Baseline_Year-1,$C$7:$W$7,))-INDEX($C$8:$W$127,MATCH($B71,$B$8:$B$127),MATCH(Baseline_Year-2,$C$7:$W$7,))),
(INDEX($C$8:$W$127,MATCH($B71,$B$8:$B$127),MATCH(Baseline_Year-2,$C$7:$W$7,))-INDEX($C$8:$W$127,MATCH($B71,$B$8:$B$127),MATCH(Baseline_Year-3,$C$7:$W$7,)))
))))</f>
        <v>2135.3757049230917</v>
      </c>
      <c r="X71" s="9" t="str">
        <f>IF(SUM(C71:W71)&lt;&gt;0,
IF(P71='PLHIV Forecast'!P71,"# adults on ART capped by total PLHIV starting 2023",
IF(Q71='PLHIV Forecast'!Q71,"# adults on ART capped by total PLHIV starting 2024",
IF(R71='PLHIV Forecast'!R71,"# adults on ART capped by total PLHIV starting 2025",
IF(S71='PLHIV Forecast'!S71,"# adults on ART capped by total PLHIV starting 2026",
IF(T71='PLHIV Forecast'!T71,"# adults on ART capped by total PLHIV starting 2027",
IF(U71='PLHIV Forecast'!U71,"# adults on ART capped by total PLHIV starting 2028",
IF(V71='PLHIV Forecast'!V71,"# adults on ART capped by total PLHIV starting 2029",
IF(W71='PLHIV Forecast'!W71,"# adults on ART capped by total PLHIV starting 2030",
"")))))))),"")</f>
        <v># adults on ART capped by total PLHIV starting 2025</v>
      </c>
    </row>
    <row r="72" spans="2:24" x14ac:dyDescent="0.35">
      <c r="B72" s="18" t="str">
        <f>Countries!B68</f>
        <v>Lesotho</v>
      </c>
      <c r="C72" s="47">
        <f>IF(C$7&lt;='Algorithms &amp; Assumptions'!$C$3,INDEX('Number on ART'!$H$10:$AB$249,MATCH($B72&amp;"Adults",'Number on ART'!$F$10:$F$249,0),MATCH(C$7,'Number on ART'!$H$9:$AB$9,0)),"Error")</f>
        <v>89476</v>
      </c>
      <c r="D72" s="47">
        <f>IF(D$7&lt;='Algorithms &amp; Assumptions'!$C$3,INDEX('Number on ART'!$H$10:$AB$249,MATCH($B72&amp;"Adults",'Number on ART'!$F$10:$F$249,0),MATCH(D$7,'Number on ART'!$H$9:$AB$9,0)),"Error")</f>
        <v>93146</v>
      </c>
      <c r="E72" s="47">
        <f>IF(E$7&lt;='Algorithms &amp; Assumptions'!$C$3,INDEX('Number on ART'!$H$10:$AB$249,MATCH($B72&amp;"Adults",'Number on ART'!$F$10:$F$249,0),MATCH(E$7,'Number on ART'!$H$9:$AB$9,0)),"Error")</f>
        <v>103844</v>
      </c>
      <c r="F72" s="47">
        <f>IF(F$7&lt;='Algorithms &amp; Assumptions'!$C$3,INDEX('Number on ART'!$H$10:$AB$249,MATCH($B72&amp;"Adults",'Number on ART'!$F$10:$F$249,0),MATCH(F$7,'Number on ART'!$H$9:$AB$9,0)),"Error")</f>
        <v>115670</v>
      </c>
      <c r="G72" s="84">
        <f>IF(IF(G$7&lt;=Baseline_Year,
INDEX('Number on ART'!$H$10:$AB$249,MATCH($B72&amp;"Adults",'Number on ART'!$F$10:$F$249,0),MATCH(G$7,'Number on ART'!$H$9:$AB$9,0)),
IF(AND(F72+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Forecast'!$B$8:$B$127,0),MATCH(G$7,'PLHIV Forecast'!$C$7:$W$7,0)),
INDEX('PLHIV Forecast'!$C$8:$W$127,MATCH($B72,'PLHIV Forecast'!$B$8:$B$127,0),MATCH(G$7,'PLHIV Forecast'!$C$7:$W$7,0))&lt;&gt;0),
INDEX('PLHIV Forecast'!$C$8:$W$127,MATCH($B72,'PLHIV Forecast'!$B$8:$B$127,0),MATCH(G$7,'PLHIV Forecast'!$C$7:$W$7,0)),
F72+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IF(G$7&lt;=Baseline_Year,
INDEX('Number on ART'!$H$10:$AB$249,MATCH($B72&amp;"Adults",'Number on ART'!$F$10:$F$249,0),MATCH(G$7,'Number on ART'!$H$9:$AB$9,0)),
IF(AND(F72+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Forecast'!$B$8:$B$127,0),MATCH(G$7,'PLHIV Forecast'!$C$7:$W$7,0)),
INDEX('PLHIV Forecast'!$C$8:$W$127,MATCH($B72,'PLHIV Forecast'!$B$8:$B$127,0),MATCH(G$7,'PLHIV Forecast'!$C$7:$W$7,0))&lt;&gt;0),
INDEX('PLHIV Forecast'!$C$8:$W$127,MATCH($B72,'PLHIV Forecast'!$B$8:$B$127,0),MATCH(G$7,'PLHIV Forecast'!$C$7:$W$7,0)),
F72+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126762</v>
      </c>
      <c r="H72" s="84">
        <f>IF(IF(H$7&lt;=Baseline_Year,
INDEX('Number on ART'!$H$10:$AB$249,MATCH($B72&amp;"Adults",'Number on ART'!$F$10:$F$249,0),MATCH(H$7,'Number on ART'!$H$9:$AB$9,0)),
IF(AND(G72+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Forecast'!$B$8:$B$127,0),MATCH(H$7,'PLHIV Forecast'!$C$7:$W$7,0)),
INDEX('PLHIV Forecast'!$C$8:$W$127,MATCH($B72,'PLHIV Forecast'!$B$8:$B$127,0),MATCH(H$7,'PLHIV Forecast'!$C$7:$W$7,0))&lt;&gt;0),
INDEX('PLHIV Forecast'!$C$8:$W$127,MATCH($B72,'PLHIV Forecast'!$B$8:$B$127,0),MATCH(H$7,'PLHIV Forecast'!$C$7:$W$7,0)),
G72+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IF(H$7&lt;=Baseline_Year,
INDEX('Number on ART'!$H$10:$AB$249,MATCH($B72&amp;"Adults",'Number on ART'!$F$10:$F$249,0),MATCH(H$7,'Number on ART'!$H$9:$AB$9,0)),
IF(AND(G72+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Forecast'!$B$8:$B$127,0),MATCH(H$7,'PLHIV Forecast'!$C$7:$W$7,0)),
INDEX('PLHIV Forecast'!$C$8:$W$127,MATCH($B72,'PLHIV Forecast'!$B$8:$B$127,0),MATCH(H$7,'PLHIV Forecast'!$C$7:$W$7,0))&lt;&gt;0),
INDEX('PLHIV Forecast'!$C$8:$W$127,MATCH($B72,'PLHIV Forecast'!$B$8:$B$127,0),MATCH(H$7,'PLHIV Forecast'!$C$7:$W$7,0)),
G72+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145993</v>
      </c>
      <c r="I72" s="84">
        <f>IF(IF(I$7&lt;=Baseline_Year,
INDEX('Number on ART'!$H$10:$AB$249,MATCH($B72&amp;"Adults",'Number on ART'!$F$10:$F$249,0),MATCH(I$7,'Number on ART'!$H$9:$AB$9,0)),
IF(AND(H72+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Forecast'!$B$8:$B$127,0),MATCH(I$7,'PLHIV Forecast'!$C$7:$W$7,0)),
INDEX('PLHIV Forecast'!$C$8:$W$127,MATCH($B72,'PLHIV Forecast'!$B$8:$B$127,0),MATCH(I$7,'PLHIV Forecast'!$C$7:$W$7,0))&lt;&gt;0),
INDEX('PLHIV Forecast'!$C$8:$W$127,MATCH($B72,'PLHIV Forecast'!$B$8:$B$127,0),MATCH(I$7,'PLHIV Forecast'!$C$7:$W$7,0)),
H72+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IF(I$7&lt;=Baseline_Year,
INDEX('Number on ART'!$H$10:$AB$249,MATCH($B72&amp;"Adults",'Number on ART'!$F$10:$F$249,0),MATCH(I$7,'Number on ART'!$H$9:$AB$9,0)),
IF(AND(H72+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Forecast'!$B$8:$B$127,0),MATCH(I$7,'PLHIV Forecast'!$C$7:$W$7,0)),
INDEX('PLHIV Forecast'!$C$8:$W$127,MATCH($B72,'PLHIV Forecast'!$B$8:$B$127,0),MATCH(I$7,'PLHIV Forecast'!$C$7:$W$7,0))&lt;&gt;0),
INDEX('PLHIV Forecast'!$C$8:$W$127,MATCH($B72,'PLHIV Forecast'!$B$8:$B$127,0),MATCH(I$7,'PLHIV Forecast'!$C$7:$W$7,0)),
H72+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171994</v>
      </c>
      <c r="J72" s="84">
        <f>IF(IF(J$7&lt;=Baseline_Year,
INDEX('Number on ART'!$H$10:$AB$249,MATCH($B72&amp;"Adults",'Number on ART'!$F$10:$F$249,0),MATCH(J$7,'Number on ART'!$H$9:$AB$9,0)),
IF(AND(I72+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Forecast'!$B$8:$B$127,0),MATCH(J$7,'PLHIV Forecast'!$C$7:$W$7,0)),
INDEX('PLHIV Forecast'!$C$8:$W$127,MATCH($B72,'PLHIV Forecast'!$B$8:$B$127,0),MATCH(J$7,'PLHIV Forecast'!$C$7:$W$7,0))&lt;&gt;0),
INDEX('PLHIV Forecast'!$C$8:$W$127,MATCH($B72,'PLHIV Forecast'!$B$8:$B$127,0),MATCH(J$7,'PLHIV Forecast'!$C$7:$W$7,0)),
I72+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IF(J$7&lt;=Baseline_Year,
INDEX('Number on ART'!$H$10:$AB$249,MATCH($B72&amp;"Adults",'Number on ART'!$F$10:$F$249,0),MATCH(J$7,'Number on ART'!$H$9:$AB$9,0)),
IF(AND(I72+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Forecast'!$B$8:$B$127,0),MATCH(J$7,'PLHIV Forecast'!$C$7:$W$7,0)),
INDEX('PLHIV Forecast'!$C$8:$W$127,MATCH($B72,'PLHIV Forecast'!$B$8:$B$127,0),MATCH(J$7,'PLHIV Forecast'!$C$7:$W$7,0))&lt;&gt;0),
INDEX('PLHIV Forecast'!$C$8:$W$127,MATCH($B72,'PLHIV Forecast'!$B$8:$B$127,0),MATCH(J$7,'PLHIV Forecast'!$C$7:$W$7,0)),
I72+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192880</v>
      </c>
      <c r="K72" s="84">
        <f>IF(IF(K$7&lt;=Baseline_Year,
INDEX('Number on ART'!$H$10:$AB$249,MATCH($B72&amp;"Adults",'Number on ART'!$F$10:$F$249,0),MATCH(K$7,'Number on ART'!$H$9:$AB$9,0)),
IF(AND(J72+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Forecast'!$B$8:$B$127,0),MATCH(K$7,'PLHIV Forecast'!$C$7:$W$7,0)),
INDEX('PLHIV Forecast'!$C$8:$W$127,MATCH($B72,'PLHIV Forecast'!$B$8:$B$127,0),MATCH(K$7,'PLHIV Forecast'!$C$7:$W$7,0))&lt;&gt;0),
INDEX('PLHIV Forecast'!$C$8:$W$127,MATCH($B72,'PLHIV Forecast'!$B$8:$B$127,0),MATCH(K$7,'PLHIV Forecast'!$C$7:$W$7,0)),
J72+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IF(K$7&lt;=Baseline_Year,
INDEX('Number on ART'!$H$10:$AB$249,MATCH($B72&amp;"Adults",'Number on ART'!$F$10:$F$249,0),MATCH(K$7,'Number on ART'!$H$9:$AB$9,0)),
IF(AND(J72+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Forecast'!$B$8:$B$127,0),MATCH(K$7,'PLHIV Forecast'!$C$7:$W$7,0)),
INDEX('PLHIV Forecast'!$C$8:$W$127,MATCH($B72,'PLHIV Forecast'!$B$8:$B$127,0),MATCH(K$7,'PLHIV Forecast'!$C$7:$W$7,0))&lt;&gt;0),
INDEX('PLHIV Forecast'!$C$8:$W$127,MATCH($B72,'PLHIV Forecast'!$B$8:$B$127,0),MATCH(K$7,'PLHIV Forecast'!$C$7:$W$7,0)),
J72+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197799</v>
      </c>
      <c r="L72" s="84">
        <f>IF(IF(L$7&lt;=Baseline_Year,
INDEX('Number on ART'!$H$10:$AB$249,MATCH($B72&amp;"Adults",'Number on ART'!$F$10:$F$249,0),MATCH(L$7,'Number on ART'!$H$9:$AB$9,0)),
IF(AND(K72+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Forecast'!$B$8:$B$127,0),MATCH(L$7,'PLHIV Forecast'!$C$7:$W$7,0)),
INDEX('PLHIV Forecast'!$C$8:$W$127,MATCH($B72,'PLHIV Forecast'!$B$8:$B$127,0),MATCH(L$7,'PLHIV Forecast'!$C$7:$W$7,0))&lt;&gt;0),
INDEX('PLHIV Forecast'!$C$8:$W$127,MATCH($B72,'PLHIV Forecast'!$B$8:$B$127,0),MATCH(L$7,'PLHIV Forecast'!$C$7:$W$7,0)),
K72+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IF(L$7&lt;=Baseline_Year,
INDEX('Number on ART'!$H$10:$AB$249,MATCH($B72&amp;"Adults",'Number on ART'!$F$10:$F$249,0),MATCH(L$7,'Number on ART'!$H$9:$AB$9,0)),
IF(AND(K72+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Forecast'!$B$8:$B$127,0),MATCH(L$7,'PLHIV Forecast'!$C$7:$W$7,0)),
INDEX('PLHIV Forecast'!$C$8:$W$127,MATCH($B72,'PLHIV Forecast'!$B$8:$B$127,0),MATCH(L$7,'PLHIV Forecast'!$C$7:$W$7,0))&lt;&gt;0),
INDEX('PLHIV Forecast'!$C$8:$W$127,MATCH($B72,'PLHIV Forecast'!$B$8:$B$127,0),MATCH(L$7,'PLHIV Forecast'!$C$7:$W$7,0)),
K72+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212536</v>
      </c>
      <c r="M72" s="84">
        <f>IF(IF(M$7&lt;=Baseline_Year,
INDEX('Number on ART'!$H$10:$AB$249,MATCH($B72&amp;"Adults",'Number on ART'!$F$10:$F$249,0),MATCH(M$7,'Number on ART'!$H$9:$AB$9,0)),
IF(AND(L72+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Forecast'!$B$8:$B$127,0),MATCH(M$7,'PLHIV Forecast'!$C$7:$W$7,0)),
INDEX('PLHIV Forecast'!$C$8:$W$127,MATCH($B72,'PLHIV Forecast'!$B$8:$B$127,0),MATCH(M$7,'PLHIV Forecast'!$C$7:$W$7,0))&lt;&gt;0),
INDEX('PLHIV Forecast'!$C$8:$W$127,MATCH($B72,'PLHIV Forecast'!$B$8:$B$127,0),MATCH(M$7,'PLHIV Forecast'!$C$7:$W$7,0)),
L72+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IF(M$7&lt;=Baseline_Year,
INDEX('Number on ART'!$H$10:$AB$249,MATCH($B72&amp;"Adults",'Number on ART'!$F$10:$F$249,0),MATCH(M$7,'Number on ART'!$H$9:$AB$9,0)),
IF(AND(L72+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Forecast'!$B$8:$B$127,0),MATCH(M$7,'PLHIV Forecast'!$C$7:$W$7,0)),
INDEX('PLHIV Forecast'!$C$8:$W$127,MATCH($B72,'PLHIV Forecast'!$B$8:$B$127,0),MATCH(M$7,'PLHIV Forecast'!$C$7:$W$7,0))&lt;&gt;0),
INDEX('PLHIV Forecast'!$C$8:$W$127,MATCH($B72,'PLHIV Forecast'!$B$8:$B$127,0),MATCH(M$7,'PLHIV Forecast'!$C$7:$W$7,0)),
L72+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221073</v>
      </c>
      <c r="N72" s="84">
        <f>IF(IF(N$7&lt;=Baseline_Year,
INDEX('Number on ART'!$H$10:$AB$249,MATCH($B72&amp;"Adults",'Number on ART'!$F$10:$F$249,0),MATCH(N$7,'Number on ART'!$H$9:$AB$9,0)),
IF(AND(M72+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Forecast'!$B$8:$B$127,0),MATCH(N$7,'PLHIV Forecast'!$C$7:$W$7,0)),
INDEX('PLHIV Forecast'!$C$8:$W$127,MATCH($B72,'PLHIV Forecast'!$B$8:$B$127,0),MATCH(N$7,'PLHIV Forecast'!$C$7:$W$7,0))&lt;&gt;0),
INDEX('PLHIV Forecast'!$C$8:$W$127,MATCH($B72,'PLHIV Forecast'!$B$8:$B$127,0),MATCH(N$7,'PLHIV Forecast'!$C$7:$W$7,0)),
M72+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IF(N$7&lt;=Baseline_Year,
INDEX('Number on ART'!$H$10:$AB$249,MATCH($B72&amp;"Adults",'Number on ART'!$F$10:$F$249,0),MATCH(N$7,'Number on ART'!$H$9:$AB$9,0)),
IF(AND(M72+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Forecast'!$B$8:$B$127,0),MATCH(N$7,'PLHIV Forecast'!$C$7:$W$7,0)),
INDEX('PLHIV Forecast'!$C$8:$W$127,MATCH($B72,'PLHIV Forecast'!$B$8:$B$127,0),MATCH(N$7,'PLHIV Forecast'!$C$7:$W$7,0))&lt;&gt;0),
INDEX('PLHIV Forecast'!$C$8:$W$127,MATCH($B72,'PLHIV Forecast'!$B$8:$B$127,0),MATCH(N$7,'PLHIV Forecast'!$C$7:$W$7,0)),
M72+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226200</v>
      </c>
      <c r="O72" s="84">
        <f>IF(IF(O$7&lt;=Baseline_Year,
INDEX('Number on ART'!$H$10:$AB$249,MATCH($B72&amp;"Adults",'Number on ART'!$F$10:$F$249,0),MATCH(O$7,'Number on ART'!$H$9:$AB$9,0)),
IF(AND(N72+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Forecast'!$B$8:$B$127,0),MATCH(O$7,'PLHIV Forecast'!$C$7:$W$7,0)),
INDEX('PLHIV Forecast'!$C$8:$W$127,MATCH($B72,'PLHIV Forecast'!$B$8:$B$127,0),MATCH(O$7,'PLHIV Forecast'!$C$7:$W$7,0))&lt;&gt;0),
INDEX('PLHIV Forecast'!$C$8:$W$127,MATCH($B72,'PLHIV Forecast'!$B$8:$B$127,0),MATCH(O$7,'PLHIV Forecast'!$C$7:$W$7,0)),
N72+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IF(O$7&lt;=Baseline_Year,
INDEX('Number on ART'!$H$10:$AB$249,MATCH($B72&amp;"Adults",'Number on ART'!$F$10:$F$249,0),MATCH(O$7,'Number on ART'!$H$9:$AB$9,0)),
IF(AND(N72+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Forecast'!$B$8:$B$127,0),MATCH(O$7,'PLHIV Forecast'!$C$7:$W$7,0)),
INDEX('PLHIV Forecast'!$C$8:$W$127,MATCH($B72,'PLHIV Forecast'!$B$8:$B$127,0),MATCH(O$7,'PLHIV Forecast'!$C$7:$W$7,0))&lt;&gt;0),
INDEX('PLHIV Forecast'!$C$8:$W$127,MATCH($B72,'PLHIV Forecast'!$B$8:$B$127,0),MATCH(O$7,'PLHIV Forecast'!$C$7:$W$7,0)),
N72+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229715</v>
      </c>
      <c r="P72" s="84">
        <f>IF(IF(P$7&lt;=Baseline_Year,
INDEX('Number on ART'!$H$10:$AB$249,MATCH($B72&amp;"Adults",'Number on ART'!$F$10:$F$249,0),MATCH(P$7,'Number on ART'!$H$9:$AB$9,0)),
IF(AND(O72+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Forecast'!$B$8:$B$127,0),MATCH(P$7,'PLHIV Forecast'!$C$7:$W$7,0)),
INDEX('PLHIV Forecast'!$C$8:$W$127,MATCH($B72,'PLHIV Forecast'!$B$8:$B$127,0),MATCH(P$7,'PLHIV Forecast'!$C$7:$W$7,0))&lt;&gt;0),
INDEX('PLHIV Forecast'!$C$8:$W$127,MATCH($B72,'PLHIV Forecast'!$B$8:$B$127,0),MATCH(P$7,'PLHIV Forecast'!$C$7:$W$7,0)),
O72+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IF(P$7&lt;=Baseline_Year,
INDEX('Number on ART'!$H$10:$AB$249,MATCH($B72&amp;"Adults",'Number on ART'!$F$10:$F$249,0),MATCH(P$7,'Number on ART'!$H$9:$AB$9,0)),
IF(AND(O72+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Forecast'!$B$8:$B$127,0),MATCH(P$7,'PLHIV Forecast'!$C$7:$W$7,0)),
INDEX('PLHIV Forecast'!$C$8:$W$127,MATCH($B72,'PLHIV Forecast'!$B$8:$B$127,0),MATCH(P$7,'PLHIV Forecast'!$C$7:$W$7,0))&lt;&gt;0),
INDEX('PLHIV Forecast'!$C$8:$W$127,MATCH($B72,'PLHIV Forecast'!$B$8:$B$127,0),MATCH(P$7,'PLHIV Forecast'!$C$7:$W$7,0)),
O72+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235441.33333333334</v>
      </c>
      <c r="Q72" s="84">
        <f>IF(IF(Q$7&lt;=Baseline_Year,
INDEX('Number on ART'!$H$10:$AB$249,MATCH($B72&amp;"Adults",'Number on ART'!$F$10:$F$249,0),MATCH(Q$7,'Number on ART'!$H$9:$AB$9,0)),
IF(AND(P72+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Forecast'!$B$8:$B$127,0),MATCH(Q$7,'PLHIV Forecast'!$C$7:$W$7,0)),
INDEX('PLHIV Forecast'!$C$8:$W$127,MATCH($B72,'PLHIV Forecast'!$B$8:$B$127,0),MATCH(Q$7,'PLHIV Forecast'!$C$7:$W$7,0))&lt;&gt;0),
INDEX('PLHIV Forecast'!$C$8:$W$127,MATCH($B72,'PLHIV Forecast'!$B$8:$B$127,0),MATCH(Q$7,'PLHIV Forecast'!$C$7:$W$7,0)),
P72+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IF(Q$7&lt;=Baseline_Year,
INDEX('Number on ART'!$H$10:$AB$249,MATCH($B72&amp;"Adults",'Number on ART'!$F$10:$F$249,0),MATCH(Q$7,'Number on ART'!$H$9:$AB$9,0)),
IF(AND(P72+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Forecast'!$B$8:$B$127,0),MATCH(Q$7,'PLHIV Forecast'!$C$7:$W$7,0)),
INDEX('PLHIV Forecast'!$C$8:$W$127,MATCH($B72,'PLHIV Forecast'!$B$8:$B$127,0),MATCH(Q$7,'PLHIV Forecast'!$C$7:$W$7,0))&lt;&gt;0),
INDEX('PLHIV Forecast'!$C$8:$W$127,MATCH($B72,'PLHIV Forecast'!$B$8:$B$127,0),MATCH(Q$7,'PLHIV Forecast'!$C$7:$W$7,0)),
P72+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241167.66666666669</v>
      </c>
      <c r="R72" s="84">
        <f>IF(IF(R$7&lt;=Baseline_Year,
INDEX('Number on ART'!$H$10:$AB$249,MATCH($B72&amp;"Adults",'Number on ART'!$F$10:$F$249,0),MATCH(R$7,'Number on ART'!$H$9:$AB$9,0)),
IF(AND(Q72+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Forecast'!$B$8:$B$127,0),MATCH(R$7,'PLHIV Forecast'!$C$7:$W$7,0)),
INDEX('PLHIV Forecast'!$C$8:$W$127,MATCH($B72,'PLHIV Forecast'!$B$8:$B$127,0),MATCH(R$7,'PLHIV Forecast'!$C$7:$W$7,0))&lt;&gt;0),
INDEX('PLHIV Forecast'!$C$8:$W$127,MATCH($B72,'PLHIV Forecast'!$B$8:$B$127,0),MATCH(R$7,'PLHIV Forecast'!$C$7:$W$7,0)),
Q72+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IF(R$7&lt;=Baseline_Year,
INDEX('Number on ART'!$H$10:$AB$249,MATCH($B72&amp;"Adults",'Number on ART'!$F$10:$F$249,0),MATCH(R$7,'Number on ART'!$H$9:$AB$9,0)),
IF(AND(Q72+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Forecast'!$B$8:$B$127,0),MATCH(R$7,'PLHIV Forecast'!$C$7:$W$7,0)),
INDEX('PLHIV Forecast'!$C$8:$W$127,MATCH($B72,'PLHIV Forecast'!$B$8:$B$127,0),MATCH(R$7,'PLHIV Forecast'!$C$7:$W$7,0))&lt;&gt;0),
INDEX('PLHIV Forecast'!$C$8:$W$127,MATCH($B72,'PLHIV Forecast'!$B$8:$B$127,0),MATCH(R$7,'PLHIV Forecast'!$C$7:$W$7,0)),
Q72+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246894.00000000003</v>
      </c>
      <c r="S72" s="84">
        <f>IF(IF(S$7&lt;=Baseline_Year,
INDEX('Number on ART'!$H$10:$AB$249,MATCH($B72&amp;"Adults",'Number on ART'!$F$10:$F$249,0),MATCH(S$7,'Number on ART'!$H$9:$AB$9,0)),
IF(AND(R72+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Forecast'!$B$8:$B$127,0),MATCH(S$7,'PLHIV Forecast'!$C$7:$W$7,0)),
INDEX('PLHIV Forecast'!$C$8:$W$127,MATCH($B72,'PLHIV Forecast'!$B$8:$B$127,0),MATCH(S$7,'PLHIV Forecast'!$C$7:$W$7,0))&lt;&gt;0),
INDEX('PLHIV Forecast'!$C$8:$W$127,MATCH($B72,'PLHIV Forecast'!$B$8:$B$127,0),MATCH(S$7,'PLHIV Forecast'!$C$7:$W$7,0)),
R72+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IF(S$7&lt;=Baseline_Year,
INDEX('Number on ART'!$H$10:$AB$249,MATCH($B72&amp;"Adults",'Number on ART'!$F$10:$F$249,0),MATCH(S$7,'Number on ART'!$H$9:$AB$9,0)),
IF(AND(R72+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Forecast'!$B$8:$B$127,0),MATCH(S$7,'PLHIV Forecast'!$C$7:$W$7,0)),
INDEX('PLHIV Forecast'!$C$8:$W$127,MATCH($B72,'PLHIV Forecast'!$B$8:$B$127,0),MATCH(S$7,'PLHIV Forecast'!$C$7:$W$7,0))&lt;&gt;0),
INDEX('PLHIV Forecast'!$C$8:$W$127,MATCH($B72,'PLHIV Forecast'!$B$8:$B$127,0),MATCH(S$7,'PLHIV Forecast'!$C$7:$W$7,0)),
R72+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252620.33333333337</v>
      </c>
      <c r="T72" s="84">
        <f>IF(IF(T$7&lt;=Baseline_Year,
INDEX('Number on ART'!$H$10:$AB$249,MATCH($B72&amp;"Adults",'Number on ART'!$F$10:$F$249,0),MATCH(T$7,'Number on ART'!$H$9:$AB$9,0)),
IF(AND(S72+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Forecast'!$B$8:$B$127,0),MATCH(T$7,'PLHIV Forecast'!$C$7:$W$7,0)),
INDEX('PLHIV Forecast'!$C$8:$W$127,MATCH($B72,'PLHIV Forecast'!$B$8:$B$127,0),MATCH(T$7,'PLHIV Forecast'!$C$7:$W$7,0))&lt;&gt;0),
INDEX('PLHIV Forecast'!$C$8:$W$127,MATCH($B72,'PLHIV Forecast'!$B$8:$B$127,0),MATCH(T$7,'PLHIV Forecast'!$C$7:$W$7,0)),
S72+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IF(T$7&lt;=Baseline_Year,
INDEX('Number on ART'!$H$10:$AB$249,MATCH($B72&amp;"Adults",'Number on ART'!$F$10:$F$249,0),MATCH(T$7,'Number on ART'!$H$9:$AB$9,0)),
IF(AND(S72+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Forecast'!$B$8:$B$127,0),MATCH(T$7,'PLHIV Forecast'!$C$7:$W$7,0)),
INDEX('PLHIV Forecast'!$C$8:$W$127,MATCH($B72,'PLHIV Forecast'!$B$8:$B$127,0),MATCH(T$7,'PLHIV Forecast'!$C$7:$W$7,0))&lt;&gt;0),
INDEX('PLHIV Forecast'!$C$8:$W$127,MATCH($B72,'PLHIV Forecast'!$B$8:$B$127,0),MATCH(T$7,'PLHIV Forecast'!$C$7:$W$7,0)),
S72+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258346.66666666672</v>
      </c>
      <c r="U72" s="84">
        <f>IF(IF(U$7&lt;=Baseline_Year,
INDEX('Number on ART'!$H$10:$AB$249,MATCH($B72&amp;"Adults",'Number on ART'!$F$10:$F$249,0),MATCH(U$7,'Number on ART'!$H$9:$AB$9,0)),
IF(AND(T72+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Forecast'!$B$8:$B$127,0),MATCH(U$7,'PLHIV Forecast'!$C$7:$W$7,0)),
INDEX('PLHIV Forecast'!$C$8:$W$127,MATCH($B72,'PLHIV Forecast'!$B$8:$B$127,0),MATCH(U$7,'PLHIV Forecast'!$C$7:$W$7,0))&lt;&gt;0),
INDEX('PLHIV Forecast'!$C$8:$W$127,MATCH($B72,'PLHIV Forecast'!$B$8:$B$127,0),MATCH(U$7,'PLHIV Forecast'!$C$7:$W$7,0)),
T72+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IF(U$7&lt;=Baseline_Year,
INDEX('Number on ART'!$H$10:$AB$249,MATCH($B72&amp;"Adults",'Number on ART'!$F$10:$F$249,0),MATCH(U$7,'Number on ART'!$H$9:$AB$9,0)),
IF(AND(T72+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Forecast'!$B$8:$B$127,0),MATCH(U$7,'PLHIV Forecast'!$C$7:$W$7,0)),
INDEX('PLHIV Forecast'!$C$8:$W$127,MATCH($B72,'PLHIV Forecast'!$B$8:$B$127,0),MATCH(U$7,'PLHIV Forecast'!$C$7:$W$7,0))&lt;&gt;0),
INDEX('PLHIV Forecast'!$C$8:$W$127,MATCH($B72,'PLHIV Forecast'!$B$8:$B$127,0),MATCH(U$7,'PLHIV Forecast'!$C$7:$W$7,0)),
T72+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264073.00000000006</v>
      </c>
      <c r="V72" s="84">
        <f>IF(IF(V$7&lt;=Baseline_Year,
INDEX('Number on ART'!$H$10:$AB$249,MATCH($B72&amp;"Adults",'Number on ART'!$F$10:$F$249,0),MATCH(V$7,'Number on ART'!$H$9:$AB$9,0)),
IF(AND(U72+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Forecast'!$B$8:$B$127,0),MATCH(V$7,'PLHIV Forecast'!$C$7:$W$7,0)),
INDEX('PLHIV Forecast'!$C$8:$W$127,MATCH($B72,'PLHIV Forecast'!$B$8:$B$127,0),MATCH(V$7,'PLHIV Forecast'!$C$7:$W$7,0))&lt;&gt;0),
INDEX('PLHIV Forecast'!$C$8:$W$127,MATCH($B72,'PLHIV Forecast'!$B$8:$B$127,0),MATCH(V$7,'PLHIV Forecast'!$C$7:$W$7,0)),
U72+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IF(V$7&lt;=Baseline_Year,
INDEX('Number on ART'!$H$10:$AB$249,MATCH($B72&amp;"Adults",'Number on ART'!$F$10:$F$249,0),MATCH(V$7,'Number on ART'!$H$9:$AB$9,0)),
IF(AND(U72+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Forecast'!$B$8:$B$127,0),MATCH(V$7,'PLHIV Forecast'!$C$7:$W$7,0)),
INDEX('PLHIV Forecast'!$C$8:$W$127,MATCH($B72,'PLHIV Forecast'!$B$8:$B$127,0),MATCH(V$7,'PLHIV Forecast'!$C$7:$W$7,0))&lt;&gt;0),
INDEX('PLHIV Forecast'!$C$8:$W$127,MATCH($B72,'PLHIV Forecast'!$B$8:$B$127,0),MATCH(V$7,'PLHIV Forecast'!$C$7:$W$7,0)),
U72+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269799.33333333337</v>
      </c>
      <c r="W72" s="84">
        <f>IF(IF(W$7&lt;=Baseline_Year,
INDEX('Number on ART'!$H$10:$AB$249,MATCH($B72&amp;"Adults",'Number on ART'!$F$10:$F$249,0),MATCH(W$7,'Number on ART'!$H$9:$AB$9,0)),
IF(AND(V72+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Forecast'!$B$8:$B$127,0),MATCH(W$7,'PLHIV Forecast'!$C$7:$W$7,0)),
INDEX('PLHIV Forecast'!$C$8:$W$127,MATCH($B72,'PLHIV Forecast'!$B$8:$B$127,0),MATCH(W$7,'PLHIV Forecast'!$C$7:$W$7,0))&lt;&gt;0),
INDEX('PLHIV Forecast'!$C$8:$W$127,MATCH($B72,'PLHIV Forecast'!$B$8:$B$127,0),MATCH(W$7,'PLHIV Forecast'!$C$7:$W$7,0)),
V72+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)))&lt;0,
0,
IF(W$7&lt;=Baseline_Year,
INDEX('Number on ART'!$H$10:$AB$249,MATCH($B72&amp;"Adults",'Number on ART'!$F$10:$F$249,0),MATCH(W$7,'Number on ART'!$H$9:$AB$9,0)),
IF(AND(V72+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)&gt;INDEX('PLHIV Forecast'!$C$8:$W$127,MATCH($B72,'PLHIV Forecast'!$B$8:$B$127,0),MATCH(W$7,'PLHIV Forecast'!$C$7:$W$7,0)),
INDEX('PLHIV Forecast'!$C$8:$W$127,MATCH($B72,'PLHIV Forecast'!$B$8:$B$127,0),MATCH(W$7,'PLHIV Forecast'!$C$7:$W$7,0))&lt;&gt;0),
INDEX('PLHIV Forecast'!$C$8:$W$127,MATCH($B72,'PLHIV Forecast'!$B$8:$B$127,0),MATCH(W$7,'PLHIV Forecast'!$C$7:$W$7,0)),
V72+
AVERAGE((INDEX($C$8:$W$127,MATCH($B72,$B$8:$B$127),MATCH(Baseline_Year,$C$7:$W$7,))-INDEX($C$8:$W$127,MATCH($B72,$B$8:$B$127),MATCH(Baseline_Year-1,$C$7:$W$7,))),
(INDEX($C$8:$W$127,MATCH($B72,$B$8:$B$127),MATCH(Baseline_Year-1,$C$7:$W$7,))-INDEX($C$8:$W$127,MATCH($B72,$B$8:$B$127),MATCH(Baseline_Year-2,$C$7:$W$7,))),
(INDEX($C$8:$W$127,MATCH($B72,$B$8:$B$127),MATCH(Baseline_Year-2,$C$7:$W$7,))-INDEX($C$8:$W$127,MATCH($B72,$B$8:$B$127),MATCH(Baseline_Year-3,$C$7:$W$7,)))
))))</f>
        <v>270000</v>
      </c>
      <c r="X72" s="9" t="str">
        <f>IF(SUM(C72:W72)&lt;&gt;0,
IF(P72='PLHIV Forecast'!P72,"# adults on ART capped by total PLHIV starting 2023",
IF(Q72='PLHIV Forecast'!Q72,"# adults on ART capped by total PLHIV starting 2024",
IF(R72='PLHIV Forecast'!R72,"# adults on ART capped by total PLHIV starting 2025",
IF(S72='PLHIV Forecast'!S72,"# adults on ART capped by total PLHIV starting 2026",
IF(T72='PLHIV Forecast'!T72,"# adults on ART capped by total PLHIV starting 2027",
IF(U72='PLHIV Forecast'!U72,"# adults on ART capped by total PLHIV starting 2028",
IF(V72='PLHIV Forecast'!V72,"# adults on ART capped by total PLHIV starting 2029",
IF(W72='PLHIV Forecast'!W72,"# adults on ART capped by total PLHIV starting 2030",
"")))))))),"")</f>
        <v># adults on ART capped by total PLHIV starting 2030</v>
      </c>
    </row>
    <row r="73" spans="2:24" x14ac:dyDescent="0.35">
      <c r="B73" s="18" t="str">
        <f>Countries!B69</f>
        <v>Liberia</v>
      </c>
      <c r="C73" s="47">
        <f>IF(C$7&lt;='Algorithms &amp; Assumptions'!$C$3,INDEX('Number on ART'!$H$10:$AB$249,MATCH($B73&amp;"Adults",'Number on ART'!$F$10:$F$249,0),MATCH(C$7,'Number on ART'!$H$9:$AB$9,0)),"Error")</f>
        <v>4098</v>
      </c>
      <c r="D73" s="47">
        <f>IF(D$7&lt;='Algorithms &amp; Assumptions'!$C$3,INDEX('Number on ART'!$H$10:$AB$249,MATCH($B73&amp;"Adults",'Number on ART'!$F$10:$F$249,0),MATCH(D$7,'Number on ART'!$H$9:$AB$9,0)),"Error")</f>
        <v>5269</v>
      </c>
      <c r="E73" s="47">
        <f>IF(E$7&lt;='Algorithms &amp; Assumptions'!$C$3,INDEX('Number on ART'!$H$10:$AB$249,MATCH($B73&amp;"Adults",'Number on ART'!$F$10:$F$249,0),MATCH(E$7,'Number on ART'!$H$9:$AB$9,0)),"Error")</f>
        <v>5048</v>
      </c>
      <c r="F73" s="47">
        <f>IF(F$7&lt;='Algorithms &amp; Assumptions'!$C$3,INDEX('Number on ART'!$H$10:$AB$249,MATCH($B73&amp;"Adults",'Number on ART'!$F$10:$F$249,0),MATCH(F$7,'Number on ART'!$H$9:$AB$9,0)),"Error")</f>
        <v>6051</v>
      </c>
      <c r="G73" s="84">
        <f>IF(IF(G$7&lt;=Baseline_Year,
INDEX('Number on ART'!$H$10:$AB$249,MATCH($B73&amp;"Adults",'Number on ART'!$F$10:$F$249,0),MATCH(G$7,'Number on ART'!$H$9:$AB$9,0)),
IF(AND(F73+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Forecast'!$B$8:$B$127,0),MATCH(G$7,'PLHIV Forecast'!$C$7:$W$7,0)),
INDEX('PLHIV Forecast'!$C$8:$W$127,MATCH($B73,'PLHIV Forecast'!$B$8:$B$127,0),MATCH(G$7,'PLHIV Forecast'!$C$7:$W$7,0))&lt;&gt;0),
INDEX('PLHIV Forecast'!$C$8:$W$127,MATCH($B73,'PLHIV Forecast'!$B$8:$B$127,0),MATCH(G$7,'PLHIV Forecast'!$C$7:$W$7,0)),
F73+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IF(G$7&lt;=Baseline_Year,
INDEX('Number on ART'!$H$10:$AB$249,MATCH($B73&amp;"Adults",'Number on ART'!$F$10:$F$249,0),MATCH(G$7,'Number on ART'!$H$9:$AB$9,0)),
IF(AND(F73+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Forecast'!$B$8:$B$127,0),MATCH(G$7,'PLHIV Forecast'!$C$7:$W$7,0)),
INDEX('PLHIV Forecast'!$C$8:$W$127,MATCH($B73,'PLHIV Forecast'!$B$8:$B$127,0),MATCH(G$7,'PLHIV Forecast'!$C$7:$W$7,0))&lt;&gt;0),
INDEX('PLHIV Forecast'!$C$8:$W$127,MATCH($B73,'PLHIV Forecast'!$B$8:$B$127,0),MATCH(G$7,'PLHIV Forecast'!$C$7:$W$7,0)),
F73+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6504</v>
      </c>
      <c r="H73" s="84">
        <f>IF(IF(H$7&lt;=Baseline_Year,
INDEX('Number on ART'!$H$10:$AB$249,MATCH($B73&amp;"Adults",'Number on ART'!$F$10:$F$249,0),MATCH(H$7,'Number on ART'!$H$9:$AB$9,0)),
IF(AND(G73+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Forecast'!$B$8:$B$127,0),MATCH(H$7,'PLHIV Forecast'!$C$7:$W$7,0)),
INDEX('PLHIV Forecast'!$C$8:$W$127,MATCH($B73,'PLHIV Forecast'!$B$8:$B$127,0),MATCH(H$7,'PLHIV Forecast'!$C$7:$W$7,0))&lt;&gt;0),
INDEX('PLHIV Forecast'!$C$8:$W$127,MATCH($B73,'PLHIV Forecast'!$B$8:$B$127,0),MATCH(H$7,'PLHIV Forecast'!$C$7:$W$7,0)),
G73+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IF(H$7&lt;=Baseline_Year,
INDEX('Number on ART'!$H$10:$AB$249,MATCH($B73&amp;"Adults",'Number on ART'!$F$10:$F$249,0),MATCH(H$7,'Number on ART'!$H$9:$AB$9,0)),
IF(AND(G73+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Forecast'!$B$8:$B$127,0),MATCH(H$7,'PLHIV Forecast'!$C$7:$W$7,0)),
INDEX('PLHIV Forecast'!$C$8:$W$127,MATCH($B73,'PLHIV Forecast'!$B$8:$B$127,0),MATCH(H$7,'PLHIV Forecast'!$C$7:$W$7,0))&lt;&gt;0),
INDEX('PLHIV Forecast'!$C$8:$W$127,MATCH($B73,'PLHIV Forecast'!$B$8:$B$127,0),MATCH(H$7,'PLHIV Forecast'!$C$7:$W$7,0)),
G73+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7002</v>
      </c>
      <c r="I73" s="84">
        <f>IF(IF(I$7&lt;=Baseline_Year,
INDEX('Number on ART'!$H$10:$AB$249,MATCH($B73&amp;"Adults",'Number on ART'!$F$10:$F$249,0),MATCH(I$7,'Number on ART'!$H$9:$AB$9,0)),
IF(AND(H73+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Forecast'!$B$8:$B$127,0),MATCH(I$7,'PLHIV Forecast'!$C$7:$W$7,0)),
INDEX('PLHIV Forecast'!$C$8:$W$127,MATCH($B73,'PLHIV Forecast'!$B$8:$B$127,0),MATCH(I$7,'PLHIV Forecast'!$C$7:$W$7,0))&lt;&gt;0),
INDEX('PLHIV Forecast'!$C$8:$W$127,MATCH($B73,'PLHIV Forecast'!$B$8:$B$127,0),MATCH(I$7,'PLHIV Forecast'!$C$7:$W$7,0)),
H73+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IF(I$7&lt;=Baseline_Year,
INDEX('Number on ART'!$H$10:$AB$249,MATCH($B73&amp;"Adults",'Number on ART'!$F$10:$F$249,0),MATCH(I$7,'Number on ART'!$H$9:$AB$9,0)),
IF(AND(H73+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Forecast'!$B$8:$B$127,0),MATCH(I$7,'PLHIV Forecast'!$C$7:$W$7,0)),
INDEX('PLHIV Forecast'!$C$8:$W$127,MATCH($B73,'PLHIV Forecast'!$B$8:$B$127,0),MATCH(I$7,'PLHIV Forecast'!$C$7:$W$7,0))&lt;&gt;0),
INDEX('PLHIV Forecast'!$C$8:$W$127,MATCH($B73,'PLHIV Forecast'!$B$8:$B$127,0),MATCH(I$7,'PLHIV Forecast'!$C$7:$W$7,0)),
H73+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7634</v>
      </c>
      <c r="J73" s="84">
        <f>IF(IF(J$7&lt;=Baseline_Year,
INDEX('Number on ART'!$H$10:$AB$249,MATCH($B73&amp;"Adults",'Number on ART'!$F$10:$F$249,0),MATCH(J$7,'Number on ART'!$H$9:$AB$9,0)),
IF(AND(I73+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Forecast'!$B$8:$B$127,0),MATCH(J$7,'PLHIV Forecast'!$C$7:$W$7,0)),
INDEX('PLHIV Forecast'!$C$8:$W$127,MATCH($B73,'PLHIV Forecast'!$B$8:$B$127,0),MATCH(J$7,'PLHIV Forecast'!$C$7:$W$7,0))&lt;&gt;0),
INDEX('PLHIV Forecast'!$C$8:$W$127,MATCH($B73,'PLHIV Forecast'!$B$8:$B$127,0),MATCH(J$7,'PLHIV Forecast'!$C$7:$W$7,0)),
I73+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IF(J$7&lt;=Baseline_Year,
INDEX('Number on ART'!$H$10:$AB$249,MATCH($B73&amp;"Adults",'Number on ART'!$F$10:$F$249,0),MATCH(J$7,'Number on ART'!$H$9:$AB$9,0)),
IF(AND(I73+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Forecast'!$B$8:$B$127,0),MATCH(J$7,'PLHIV Forecast'!$C$7:$W$7,0)),
INDEX('PLHIV Forecast'!$C$8:$W$127,MATCH($B73,'PLHIV Forecast'!$B$8:$B$127,0),MATCH(J$7,'PLHIV Forecast'!$C$7:$W$7,0))&lt;&gt;0),
INDEX('PLHIV Forecast'!$C$8:$W$127,MATCH($B73,'PLHIV Forecast'!$B$8:$B$127,0),MATCH(J$7,'PLHIV Forecast'!$C$7:$W$7,0)),
I73+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11013</v>
      </c>
      <c r="K73" s="84">
        <f>IF(IF(K$7&lt;=Baseline_Year,
INDEX('Number on ART'!$H$10:$AB$249,MATCH($B73&amp;"Adults",'Number on ART'!$F$10:$F$249,0),MATCH(K$7,'Number on ART'!$H$9:$AB$9,0)),
IF(AND(J73+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Forecast'!$B$8:$B$127,0),MATCH(K$7,'PLHIV Forecast'!$C$7:$W$7,0)),
INDEX('PLHIV Forecast'!$C$8:$W$127,MATCH($B73,'PLHIV Forecast'!$B$8:$B$127,0),MATCH(K$7,'PLHIV Forecast'!$C$7:$W$7,0))&lt;&gt;0),
INDEX('PLHIV Forecast'!$C$8:$W$127,MATCH($B73,'PLHIV Forecast'!$B$8:$B$127,0),MATCH(K$7,'PLHIV Forecast'!$C$7:$W$7,0)),
J73+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IF(K$7&lt;=Baseline_Year,
INDEX('Number on ART'!$H$10:$AB$249,MATCH($B73&amp;"Adults",'Number on ART'!$F$10:$F$249,0),MATCH(K$7,'Number on ART'!$H$9:$AB$9,0)),
IF(AND(J73+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Forecast'!$B$8:$B$127,0),MATCH(K$7,'PLHIV Forecast'!$C$7:$W$7,0)),
INDEX('PLHIV Forecast'!$C$8:$W$127,MATCH($B73,'PLHIV Forecast'!$B$8:$B$127,0),MATCH(K$7,'PLHIV Forecast'!$C$7:$W$7,0))&lt;&gt;0),
INDEX('PLHIV Forecast'!$C$8:$W$127,MATCH($B73,'PLHIV Forecast'!$B$8:$B$127,0),MATCH(K$7,'PLHIV Forecast'!$C$7:$W$7,0)),
J73+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13200</v>
      </c>
      <c r="L73" s="84">
        <f>IF(IF(L$7&lt;=Baseline_Year,
INDEX('Number on ART'!$H$10:$AB$249,MATCH($B73&amp;"Adults",'Number on ART'!$F$10:$F$249,0),MATCH(L$7,'Number on ART'!$H$9:$AB$9,0)),
IF(AND(K73+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Forecast'!$B$8:$B$127,0),MATCH(L$7,'PLHIV Forecast'!$C$7:$W$7,0)),
INDEX('PLHIV Forecast'!$C$8:$W$127,MATCH($B73,'PLHIV Forecast'!$B$8:$B$127,0),MATCH(L$7,'PLHIV Forecast'!$C$7:$W$7,0))&lt;&gt;0),
INDEX('PLHIV Forecast'!$C$8:$W$127,MATCH($B73,'PLHIV Forecast'!$B$8:$B$127,0),MATCH(L$7,'PLHIV Forecast'!$C$7:$W$7,0)),
K73+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IF(L$7&lt;=Baseline_Year,
INDEX('Number on ART'!$H$10:$AB$249,MATCH($B73&amp;"Adults",'Number on ART'!$F$10:$F$249,0),MATCH(L$7,'Number on ART'!$H$9:$AB$9,0)),
IF(AND(K73+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Forecast'!$B$8:$B$127,0),MATCH(L$7,'PLHIV Forecast'!$C$7:$W$7,0)),
INDEX('PLHIV Forecast'!$C$8:$W$127,MATCH($B73,'PLHIV Forecast'!$B$8:$B$127,0),MATCH(L$7,'PLHIV Forecast'!$C$7:$W$7,0))&lt;&gt;0),
INDEX('PLHIV Forecast'!$C$8:$W$127,MATCH($B73,'PLHIV Forecast'!$B$8:$B$127,0),MATCH(L$7,'PLHIV Forecast'!$C$7:$W$7,0)),
K73+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14660</v>
      </c>
      <c r="M73" s="84">
        <f>IF(IF(M$7&lt;=Baseline_Year,
INDEX('Number on ART'!$H$10:$AB$249,MATCH($B73&amp;"Adults",'Number on ART'!$F$10:$F$249,0),MATCH(M$7,'Number on ART'!$H$9:$AB$9,0)),
IF(AND(L73+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Forecast'!$B$8:$B$127,0),MATCH(M$7,'PLHIV Forecast'!$C$7:$W$7,0)),
INDEX('PLHIV Forecast'!$C$8:$W$127,MATCH($B73,'PLHIV Forecast'!$B$8:$B$127,0),MATCH(M$7,'PLHIV Forecast'!$C$7:$W$7,0))&lt;&gt;0),
INDEX('PLHIV Forecast'!$C$8:$W$127,MATCH($B73,'PLHIV Forecast'!$B$8:$B$127,0),MATCH(M$7,'PLHIV Forecast'!$C$7:$W$7,0)),
L73+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IF(M$7&lt;=Baseline_Year,
INDEX('Number on ART'!$H$10:$AB$249,MATCH($B73&amp;"Adults",'Number on ART'!$F$10:$F$249,0),MATCH(M$7,'Number on ART'!$H$9:$AB$9,0)),
IF(AND(L73+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Forecast'!$B$8:$B$127,0),MATCH(M$7,'PLHIV Forecast'!$C$7:$W$7,0)),
INDEX('PLHIV Forecast'!$C$8:$W$127,MATCH($B73,'PLHIV Forecast'!$B$8:$B$127,0),MATCH(M$7,'PLHIV Forecast'!$C$7:$W$7,0))&lt;&gt;0),
INDEX('PLHIV Forecast'!$C$8:$W$127,MATCH($B73,'PLHIV Forecast'!$B$8:$B$127,0),MATCH(M$7,'PLHIV Forecast'!$C$7:$W$7,0)),
L73+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17673</v>
      </c>
      <c r="N73" s="84">
        <f>IF(IF(N$7&lt;=Baseline_Year,
INDEX('Number on ART'!$H$10:$AB$249,MATCH($B73&amp;"Adults",'Number on ART'!$F$10:$F$249,0),MATCH(N$7,'Number on ART'!$H$9:$AB$9,0)),
IF(AND(M73+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Forecast'!$B$8:$B$127,0),MATCH(N$7,'PLHIV Forecast'!$C$7:$W$7,0)),
INDEX('PLHIV Forecast'!$C$8:$W$127,MATCH($B73,'PLHIV Forecast'!$B$8:$B$127,0),MATCH(N$7,'PLHIV Forecast'!$C$7:$W$7,0))&lt;&gt;0),
INDEX('PLHIV Forecast'!$C$8:$W$127,MATCH($B73,'PLHIV Forecast'!$B$8:$B$127,0),MATCH(N$7,'PLHIV Forecast'!$C$7:$W$7,0)),
M73+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IF(N$7&lt;=Baseline_Year,
INDEX('Number on ART'!$H$10:$AB$249,MATCH($B73&amp;"Adults",'Number on ART'!$F$10:$F$249,0),MATCH(N$7,'Number on ART'!$H$9:$AB$9,0)),
IF(AND(M73+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Forecast'!$B$8:$B$127,0),MATCH(N$7,'PLHIV Forecast'!$C$7:$W$7,0)),
INDEX('PLHIV Forecast'!$C$8:$W$127,MATCH($B73,'PLHIV Forecast'!$B$8:$B$127,0),MATCH(N$7,'PLHIV Forecast'!$C$7:$W$7,0))&lt;&gt;0),
INDEX('PLHIV Forecast'!$C$8:$W$127,MATCH($B73,'PLHIV Forecast'!$B$8:$B$127,0),MATCH(N$7,'PLHIV Forecast'!$C$7:$W$7,0)),
M73+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20259</v>
      </c>
      <c r="O73" s="84">
        <f>IF(IF(O$7&lt;=Baseline_Year,
INDEX('Number on ART'!$H$10:$AB$249,MATCH($B73&amp;"Adults",'Number on ART'!$F$10:$F$249,0),MATCH(O$7,'Number on ART'!$H$9:$AB$9,0)),
IF(AND(N73+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Forecast'!$B$8:$B$127,0),MATCH(O$7,'PLHIV Forecast'!$C$7:$W$7,0)),
INDEX('PLHIV Forecast'!$C$8:$W$127,MATCH($B73,'PLHIV Forecast'!$B$8:$B$127,0),MATCH(O$7,'PLHIV Forecast'!$C$7:$W$7,0))&lt;&gt;0),
INDEX('PLHIV Forecast'!$C$8:$W$127,MATCH($B73,'PLHIV Forecast'!$B$8:$B$127,0),MATCH(O$7,'PLHIV Forecast'!$C$7:$W$7,0)),
N73+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IF(O$7&lt;=Baseline_Year,
INDEX('Number on ART'!$H$10:$AB$249,MATCH($B73&amp;"Adults",'Number on ART'!$F$10:$F$249,0),MATCH(O$7,'Number on ART'!$H$9:$AB$9,0)),
IF(AND(N73+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Forecast'!$B$8:$B$127,0),MATCH(O$7,'PLHIV Forecast'!$C$7:$W$7,0)),
INDEX('PLHIV Forecast'!$C$8:$W$127,MATCH($B73,'PLHIV Forecast'!$B$8:$B$127,0),MATCH(O$7,'PLHIV Forecast'!$C$7:$W$7,0))&lt;&gt;0),
INDEX('PLHIV Forecast'!$C$8:$W$127,MATCH($B73,'PLHIV Forecast'!$B$8:$B$127,0),MATCH(O$7,'PLHIV Forecast'!$C$7:$W$7,0)),
N73+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23918</v>
      </c>
      <c r="P73" s="84">
        <f>IF(IF(P$7&lt;=Baseline_Year,
INDEX('Number on ART'!$H$10:$AB$249,MATCH($B73&amp;"Adults",'Number on ART'!$F$10:$F$249,0),MATCH(P$7,'Number on ART'!$H$9:$AB$9,0)),
IF(AND(O73+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Forecast'!$B$8:$B$127,0),MATCH(P$7,'PLHIV Forecast'!$C$7:$W$7,0)),
INDEX('PLHIV Forecast'!$C$8:$W$127,MATCH($B73,'PLHIV Forecast'!$B$8:$B$127,0),MATCH(P$7,'PLHIV Forecast'!$C$7:$W$7,0))&lt;&gt;0),
INDEX('PLHIV Forecast'!$C$8:$W$127,MATCH($B73,'PLHIV Forecast'!$B$8:$B$127,0),MATCH(P$7,'PLHIV Forecast'!$C$7:$W$7,0)),
O73+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IF(P$7&lt;=Baseline_Year,
INDEX('Number on ART'!$H$10:$AB$249,MATCH($B73&amp;"Adults",'Number on ART'!$F$10:$F$249,0),MATCH(P$7,'Number on ART'!$H$9:$AB$9,0)),
IF(AND(O73+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Forecast'!$B$8:$B$127,0),MATCH(P$7,'PLHIV Forecast'!$C$7:$W$7,0)),
INDEX('PLHIV Forecast'!$C$8:$W$127,MATCH($B73,'PLHIV Forecast'!$B$8:$B$127,0),MATCH(P$7,'PLHIV Forecast'!$C$7:$W$7,0))&lt;&gt;0),
INDEX('PLHIV Forecast'!$C$8:$W$127,MATCH($B73,'PLHIV Forecast'!$B$8:$B$127,0),MATCH(P$7,'PLHIV Forecast'!$C$7:$W$7,0)),
O73+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27004</v>
      </c>
      <c r="Q73" s="84">
        <f>IF(IF(Q$7&lt;=Baseline_Year,
INDEX('Number on ART'!$H$10:$AB$249,MATCH($B73&amp;"Adults",'Number on ART'!$F$10:$F$249,0),MATCH(Q$7,'Number on ART'!$H$9:$AB$9,0)),
IF(AND(P73+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Forecast'!$B$8:$B$127,0),MATCH(Q$7,'PLHIV Forecast'!$C$7:$W$7,0)),
INDEX('PLHIV Forecast'!$C$8:$W$127,MATCH($B73,'PLHIV Forecast'!$B$8:$B$127,0),MATCH(Q$7,'PLHIV Forecast'!$C$7:$W$7,0))&lt;&gt;0),
INDEX('PLHIV Forecast'!$C$8:$W$127,MATCH($B73,'PLHIV Forecast'!$B$8:$B$127,0),MATCH(Q$7,'PLHIV Forecast'!$C$7:$W$7,0)),
P73+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IF(Q$7&lt;=Baseline_Year,
INDEX('Number on ART'!$H$10:$AB$249,MATCH($B73&amp;"Adults",'Number on ART'!$F$10:$F$249,0),MATCH(Q$7,'Number on ART'!$H$9:$AB$9,0)),
IF(AND(P73+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Forecast'!$B$8:$B$127,0),MATCH(Q$7,'PLHIV Forecast'!$C$7:$W$7,0)),
INDEX('PLHIV Forecast'!$C$8:$W$127,MATCH($B73,'PLHIV Forecast'!$B$8:$B$127,0),MATCH(Q$7,'PLHIV Forecast'!$C$7:$W$7,0))&lt;&gt;0),
INDEX('PLHIV Forecast'!$C$8:$W$127,MATCH($B73,'PLHIV Forecast'!$B$8:$B$127,0),MATCH(Q$7,'PLHIV Forecast'!$C$7:$W$7,0)),
P73+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30090</v>
      </c>
      <c r="R73" s="84">
        <f>IF(IF(R$7&lt;=Baseline_Year,
INDEX('Number on ART'!$H$10:$AB$249,MATCH($B73&amp;"Adults",'Number on ART'!$F$10:$F$249,0),MATCH(R$7,'Number on ART'!$H$9:$AB$9,0)),
IF(AND(Q73+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Forecast'!$B$8:$B$127,0),MATCH(R$7,'PLHIV Forecast'!$C$7:$W$7,0)),
INDEX('PLHIV Forecast'!$C$8:$W$127,MATCH($B73,'PLHIV Forecast'!$B$8:$B$127,0),MATCH(R$7,'PLHIV Forecast'!$C$7:$W$7,0))&lt;&gt;0),
INDEX('PLHIV Forecast'!$C$8:$W$127,MATCH($B73,'PLHIV Forecast'!$B$8:$B$127,0),MATCH(R$7,'PLHIV Forecast'!$C$7:$W$7,0)),
Q73+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IF(R$7&lt;=Baseline_Year,
INDEX('Number on ART'!$H$10:$AB$249,MATCH($B73&amp;"Adults",'Number on ART'!$F$10:$F$249,0),MATCH(R$7,'Number on ART'!$H$9:$AB$9,0)),
IF(AND(Q73+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Forecast'!$B$8:$B$127,0),MATCH(R$7,'PLHIV Forecast'!$C$7:$W$7,0)),
INDEX('PLHIV Forecast'!$C$8:$W$127,MATCH($B73,'PLHIV Forecast'!$B$8:$B$127,0),MATCH(R$7,'PLHIV Forecast'!$C$7:$W$7,0))&lt;&gt;0),
INDEX('PLHIV Forecast'!$C$8:$W$127,MATCH($B73,'PLHIV Forecast'!$B$8:$B$127,0),MATCH(R$7,'PLHIV Forecast'!$C$7:$W$7,0)),
Q73+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31000</v>
      </c>
      <c r="S73" s="84">
        <f>IF(IF(S$7&lt;=Baseline_Year,
INDEX('Number on ART'!$H$10:$AB$249,MATCH($B73&amp;"Adults",'Number on ART'!$F$10:$F$249,0),MATCH(S$7,'Number on ART'!$H$9:$AB$9,0)),
IF(AND(R73+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Forecast'!$B$8:$B$127,0),MATCH(S$7,'PLHIV Forecast'!$C$7:$W$7,0)),
INDEX('PLHIV Forecast'!$C$8:$W$127,MATCH($B73,'PLHIV Forecast'!$B$8:$B$127,0),MATCH(S$7,'PLHIV Forecast'!$C$7:$W$7,0))&lt;&gt;0),
INDEX('PLHIV Forecast'!$C$8:$W$127,MATCH($B73,'PLHIV Forecast'!$B$8:$B$127,0),MATCH(S$7,'PLHIV Forecast'!$C$7:$W$7,0)),
R73+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IF(S$7&lt;=Baseline_Year,
INDEX('Number on ART'!$H$10:$AB$249,MATCH($B73&amp;"Adults",'Number on ART'!$F$10:$F$249,0),MATCH(S$7,'Number on ART'!$H$9:$AB$9,0)),
IF(AND(R73+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Forecast'!$B$8:$B$127,0),MATCH(S$7,'PLHIV Forecast'!$C$7:$W$7,0)),
INDEX('PLHIV Forecast'!$C$8:$W$127,MATCH($B73,'PLHIV Forecast'!$B$8:$B$127,0),MATCH(S$7,'PLHIV Forecast'!$C$7:$W$7,0))&lt;&gt;0),
INDEX('PLHIV Forecast'!$C$8:$W$127,MATCH($B73,'PLHIV Forecast'!$B$8:$B$127,0),MATCH(S$7,'PLHIV Forecast'!$C$7:$W$7,0)),
R73+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31000</v>
      </c>
      <c r="T73" s="84">
        <f>IF(IF(T$7&lt;=Baseline_Year,
INDEX('Number on ART'!$H$10:$AB$249,MATCH($B73&amp;"Adults",'Number on ART'!$F$10:$F$249,0),MATCH(T$7,'Number on ART'!$H$9:$AB$9,0)),
IF(AND(S73+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Forecast'!$B$8:$B$127,0),MATCH(T$7,'PLHIV Forecast'!$C$7:$W$7,0)),
INDEX('PLHIV Forecast'!$C$8:$W$127,MATCH($B73,'PLHIV Forecast'!$B$8:$B$127,0),MATCH(T$7,'PLHIV Forecast'!$C$7:$W$7,0))&lt;&gt;0),
INDEX('PLHIV Forecast'!$C$8:$W$127,MATCH($B73,'PLHIV Forecast'!$B$8:$B$127,0),MATCH(T$7,'PLHIV Forecast'!$C$7:$W$7,0)),
S73+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IF(T$7&lt;=Baseline_Year,
INDEX('Number on ART'!$H$10:$AB$249,MATCH($B73&amp;"Adults",'Number on ART'!$F$10:$F$249,0),MATCH(T$7,'Number on ART'!$H$9:$AB$9,0)),
IF(AND(S73+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Forecast'!$B$8:$B$127,0),MATCH(T$7,'PLHIV Forecast'!$C$7:$W$7,0)),
INDEX('PLHIV Forecast'!$C$8:$W$127,MATCH($B73,'PLHIV Forecast'!$B$8:$B$127,0),MATCH(T$7,'PLHIV Forecast'!$C$7:$W$7,0))&lt;&gt;0),
INDEX('PLHIV Forecast'!$C$8:$W$127,MATCH($B73,'PLHIV Forecast'!$B$8:$B$127,0),MATCH(T$7,'PLHIV Forecast'!$C$7:$W$7,0)),
S73+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31000</v>
      </c>
      <c r="U73" s="84">
        <f>IF(IF(U$7&lt;=Baseline_Year,
INDEX('Number on ART'!$H$10:$AB$249,MATCH($B73&amp;"Adults",'Number on ART'!$F$10:$F$249,0),MATCH(U$7,'Number on ART'!$H$9:$AB$9,0)),
IF(AND(T73+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Forecast'!$B$8:$B$127,0),MATCH(U$7,'PLHIV Forecast'!$C$7:$W$7,0)),
INDEX('PLHIV Forecast'!$C$8:$W$127,MATCH($B73,'PLHIV Forecast'!$B$8:$B$127,0),MATCH(U$7,'PLHIV Forecast'!$C$7:$W$7,0))&lt;&gt;0),
INDEX('PLHIV Forecast'!$C$8:$W$127,MATCH($B73,'PLHIV Forecast'!$B$8:$B$127,0),MATCH(U$7,'PLHIV Forecast'!$C$7:$W$7,0)),
T73+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IF(U$7&lt;=Baseline_Year,
INDEX('Number on ART'!$H$10:$AB$249,MATCH($B73&amp;"Adults",'Number on ART'!$F$10:$F$249,0),MATCH(U$7,'Number on ART'!$H$9:$AB$9,0)),
IF(AND(T73+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Forecast'!$B$8:$B$127,0),MATCH(U$7,'PLHIV Forecast'!$C$7:$W$7,0)),
INDEX('PLHIV Forecast'!$C$8:$W$127,MATCH($B73,'PLHIV Forecast'!$B$8:$B$127,0),MATCH(U$7,'PLHIV Forecast'!$C$7:$W$7,0))&lt;&gt;0),
INDEX('PLHIV Forecast'!$C$8:$W$127,MATCH($B73,'PLHIV Forecast'!$B$8:$B$127,0),MATCH(U$7,'PLHIV Forecast'!$C$7:$W$7,0)),
T73+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31000</v>
      </c>
      <c r="V73" s="84">
        <f>IF(IF(V$7&lt;=Baseline_Year,
INDEX('Number on ART'!$H$10:$AB$249,MATCH($B73&amp;"Adults",'Number on ART'!$F$10:$F$249,0),MATCH(V$7,'Number on ART'!$H$9:$AB$9,0)),
IF(AND(U73+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Forecast'!$B$8:$B$127,0),MATCH(V$7,'PLHIV Forecast'!$C$7:$W$7,0)),
INDEX('PLHIV Forecast'!$C$8:$W$127,MATCH($B73,'PLHIV Forecast'!$B$8:$B$127,0),MATCH(V$7,'PLHIV Forecast'!$C$7:$W$7,0))&lt;&gt;0),
INDEX('PLHIV Forecast'!$C$8:$W$127,MATCH($B73,'PLHIV Forecast'!$B$8:$B$127,0),MATCH(V$7,'PLHIV Forecast'!$C$7:$W$7,0)),
U73+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IF(V$7&lt;=Baseline_Year,
INDEX('Number on ART'!$H$10:$AB$249,MATCH($B73&amp;"Adults",'Number on ART'!$F$10:$F$249,0),MATCH(V$7,'Number on ART'!$H$9:$AB$9,0)),
IF(AND(U73+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Forecast'!$B$8:$B$127,0),MATCH(V$7,'PLHIV Forecast'!$C$7:$W$7,0)),
INDEX('PLHIV Forecast'!$C$8:$W$127,MATCH($B73,'PLHIV Forecast'!$B$8:$B$127,0),MATCH(V$7,'PLHIV Forecast'!$C$7:$W$7,0))&lt;&gt;0),
INDEX('PLHIV Forecast'!$C$8:$W$127,MATCH($B73,'PLHIV Forecast'!$B$8:$B$127,0),MATCH(V$7,'PLHIV Forecast'!$C$7:$W$7,0)),
U73+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31000</v>
      </c>
      <c r="W73" s="84">
        <f>IF(IF(W$7&lt;=Baseline_Year,
INDEX('Number on ART'!$H$10:$AB$249,MATCH($B73&amp;"Adults",'Number on ART'!$F$10:$F$249,0),MATCH(W$7,'Number on ART'!$H$9:$AB$9,0)),
IF(AND(V73+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Forecast'!$B$8:$B$127,0),MATCH(W$7,'PLHIV Forecast'!$C$7:$W$7,0)),
INDEX('PLHIV Forecast'!$C$8:$W$127,MATCH($B73,'PLHIV Forecast'!$B$8:$B$127,0),MATCH(W$7,'PLHIV Forecast'!$C$7:$W$7,0))&lt;&gt;0),
INDEX('PLHIV Forecast'!$C$8:$W$127,MATCH($B73,'PLHIV Forecast'!$B$8:$B$127,0),MATCH(W$7,'PLHIV Forecast'!$C$7:$W$7,0)),
V73+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)))&lt;0,
0,
IF(W$7&lt;=Baseline_Year,
INDEX('Number on ART'!$H$10:$AB$249,MATCH($B73&amp;"Adults",'Number on ART'!$F$10:$F$249,0),MATCH(W$7,'Number on ART'!$H$9:$AB$9,0)),
IF(AND(V73+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)&gt;INDEX('PLHIV Forecast'!$C$8:$W$127,MATCH($B73,'PLHIV Forecast'!$B$8:$B$127,0),MATCH(W$7,'PLHIV Forecast'!$C$7:$W$7,0)),
INDEX('PLHIV Forecast'!$C$8:$W$127,MATCH($B73,'PLHIV Forecast'!$B$8:$B$127,0),MATCH(W$7,'PLHIV Forecast'!$C$7:$W$7,0))&lt;&gt;0),
INDEX('PLHIV Forecast'!$C$8:$W$127,MATCH($B73,'PLHIV Forecast'!$B$8:$B$127,0),MATCH(W$7,'PLHIV Forecast'!$C$7:$W$7,0)),
V73+
AVERAGE((INDEX($C$8:$W$127,MATCH($B73,$B$8:$B$127),MATCH(Baseline_Year,$C$7:$W$7,))-INDEX($C$8:$W$127,MATCH($B73,$B$8:$B$127),MATCH(Baseline_Year-1,$C$7:$W$7,))),
(INDEX($C$8:$W$127,MATCH($B73,$B$8:$B$127),MATCH(Baseline_Year-1,$C$7:$W$7,))-INDEX($C$8:$W$127,MATCH($B73,$B$8:$B$127),MATCH(Baseline_Year-2,$C$7:$W$7,))),
(INDEX($C$8:$W$127,MATCH($B73,$B$8:$B$127),MATCH(Baseline_Year-2,$C$7:$W$7,))-INDEX($C$8:$W$127,MATCH($B73,$B$8:$B$127),MATCH(Baseline_Year-3,$C$7:$W$7,)))
))))</f>
        <v>31000</v>
      </c>
      <c r="X73" s="9" t="str">
        <f>IF(SUM(C73:W73)&lt;&gt;0,
IF(P73='PLHIV Forecast'!P73,"# adults on ART capped by total PLHIV starting 2023",
IF(Q73='PLHIV Forecast'!Q73,"# adults on ART capped by total PLHIV starting 2024",
IF(R73='PLHIV Forecast'!R73,"# adults on ART capped by total PLHIV starting 2025",
IF(S73='PLHIV Forecast'!S73,"# adults on ART capped by total PLHIV starting 2026",
IF(T73='PLHIV Forecast'!T73,"# adults on ART capped by total PLHIV starting 2027",
IF(U73='PLHIV Forecast'!U73,"# adults on ART capped by total PLHIV starting 2028",
IF(V73='PLHIV Forecast'!V73,"# adults on ART capped by total PLHIV starting 2029",
IF(W73='PLHIV Forecast'!W73,"# adults on ART capped by total PLHIV starting 2030",
"")))))))),"")</f>
        <v># adults on ART capped by total PLHIV starting 2025</v>
      </c>
    </row>
    <row r="74" spans="2:24" x14ac:dyDescent="0.35">
      <c r="B74" s="18" t="str">
        <f>Countries!B70</f>
        <v>Libya</v>
      </c>
      <c r="C74" s="47">
        <f>IF(C$7&lt;='Algorithms &amp; Assumptions'!$C$3,INDEX('Number on ART'!$H$10:$AB$249,MATCH($B74&amp;"Adults",'Number on ART'!$F$10:$F$249,0),MATCH(C$7,'Number on ART'!$H$9:$AB$9,0)),"Error")</f>
        <v>1726</v>
      </c>
      <c r="D74" s="47">
        <f>IF(D$7&lt;='Algorithms &amp; Assumptions'!$C$3,INDEX('Number on ART'!$H$10:$AB$249,MATCH($B74&amp;"Adults",'Number on ART'!$F$10:$F$249,0),MATCH(D$7,'Number on ART'!$H$9:$AB$9,0)),"Error")</f>
        <v>1906</v>
      </c>
      <c r="E74" s="47">
        <f>IF(E$7&lt;='Algorithms &amp; Assumptions'!$C$3,INDEX('Number on ART'!$H$10:$AB$249,MATCH($B74&amp;"Adults",'Number on ART'!$F$10:$F$249,0),MATCH(E$7,'Number on ART'!$H$9:$AB$9,0)),"Error")</f>
        <v>2148</v>
      </c>
      <c r="F74" s="47">
        <f>IF(F$7&lt;='Algorithms &amp; Assumptions'!$C$3,INDEX('Number on ART'!$H$10:$AB$249,MATCH($B74&amp;"Adults",'Number on ART'!$F$10:$F$249,0),MATCH(F$7,'Number on ART'!$H$9:$AB$9,0)),"Error")</f>
        <v>2276</v>
      </c>
      <c r="G74" s="84">
        <f>IF(IF(G$7&lt;=Baseline_Year,
INDEX('Number on ART'!$H$10:$AB$249,MATCH($B74&amp;"Adults",'Number on ART'!$F$10:$F$249,0),MATCH(G$7,'Number on ART'!$H$9:$AB$9,0)),
IF(AND(F74+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Forecast'!$B$8:$B$127,0),MATCH(G$7,'PLHIV Forecast'!$C$7:$W$7,0)),
INDEX('PLHIV Forecast'!$C$8:$W$127,MATCH($B74,'PLHIV Forecast'!$B$8:$B$127,0),MATCH(G$7,'PLHIV Forecast'!$C$7:$W$7,0))&lt;&gt;0),
INDEX('PLHIV Forecast'!$C$8:$W$127,MATCH($B74,'PLHIV Forecast'!$B$8:$B$127,0),MATCH(G$7,'PLHIV Forecast'!$C$7:$W$7,0)),
F74+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IF(G$7&lt;=Baseline_Year,
INDEX('Number on ART'!$H$10:$AB$249,MATCH($B74&amp;"Adults",'Number on ART'!$F$10:$F$249,0),MATCH(G$7,'Number on ART'!$H$9:$AB$9,0)),
IF(AND(F74+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Forecast'!$B$8:$B$127,0),MATCH(G$7,'PLHIV Forecast'!$C$7:$W$7,0)),
INDEX('PLHIV Forecast'!$C$8:$W$127,MATCH($B74,'PLHIV Forecast'!$B$8:$B$127,0),MATCH(G$7,'PLHIV Forecast'!$C$7:$W$7,0))&lt;&gt;0),
INDEX('PLHIV Forecast'!$C$8:$W$127,MATCH($B74,'PLHIV Forecast'!$B$8:$B$127,0),MATCH(G$7,'PLHIV Forecast'!$C$7:$W$7,0)),
F74+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2586</v>
      </c>
      <c r="H74" s="84">
        <f>IF(IF(H$7&lt;=Baseline_Year,
INDEX('Number on ART'!$H$10:$AB$249,MATCH($B74&amp;"Adults",'Number on ART'!$F$10:$F$249,0),MATCH(H$7,'Number on ART'!$H$9:$AB$9,0)),
IF(AND(G74+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Forecast'!$B$8:$B$127,0),MATCH(H$7,'PLHIV Forecast'!$C$7:$W$7,0)),
INDEX('PLHIV Forecast'!$C$8:$W$127,MATCH($B74,'PLHIV Forecast'!$B$8:$B$127,0),MATCH(H$7,'PLHIV Forecast'!$C$7:$W$7,0))&lt;&gt;0),
INDEX('PLHIV Forecast'!$C$8:$W$127,MATCH($B74,'PLHIV Forecast'!$B$8:$B$127,0),MATCH(H$7,'PLHIV Forecast'!$C$7:$W$7,0)),
G74+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IF(H$7&lt;=Baseline_Year,
INDEX('Number on ART'!$H$10:$AB$249,MATCH($B74&amp;"Adults",'Number on ART'!$F$10:$F$249,0),MATCH(H$7,'Number on ART'!$H$9:$AB$9,0)),
IF(AND(G74+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Forecast'!$B$8:$B$127,0),MATCH(H$7,'PLHIV Forecast'!$C$7:$W$7,0)),
INDEX('PLHIV Forecast'!$C$8:$W$127,MATCH($B74,'PLHIV Forecast'!$B$8:$B$127,0),MATCH(H$7,'PLHIV Forecast'!$C$7:$W$7,0))&lt;&gt;0),
INDEX('PLHIV Forecast'!$C$8:$W$127,MATCH($B74,'PLHIV Forecast'!$B$8:$B$127,0),MATCH(H$7,'PLHIV Forecast'!$C$7:$W$7,0)),
G74+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2965</v>
      </c>
      <c r="I74" s="84">
        <f>IF(IF(I$7&lt;=Baseline_Year,
INDEX('Number on ART'!$H$10:$AB$249,MATCH($B74&amp;"Adults",'Number on ART'!$F$10:$F$249,0),MATCH(I$7,'Number on ART'!$H$9:$AB$9,0)),
IF(AND(H74+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Forecast'!$B$8:$B$127,0),MATCH(I$7,'PLHIV Forecast'!$C$7:$W$7,0)),
INDEX('PLHIV Forecast'!$C$8:$W$127,MATCH($B74,'PLHIV Forecast'!$B$8:$B$127,0),MATCH(I$7,'PLHIV Forecast'!$C$7:$W$7,0))&lt;&gt;0),
INDEX('PLHIV Forecast'!$C$8:$W$127,MATCH($B74,'PLHIV Forecast'!$B$8:$B$127,0),MATCH(I$7,'PLHIV Forecast'!$C$7:$W$7,0)),
H74+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IF(I$7&lt;=Baseline_Year,
INDEX('Number on ART'!$H$10:$AB$249,MATCH($B74&amp;"Adults",'Number on ART'!$F$10:$F$249,0),MATCH(I$7,'Number on ART'!$H$9:$AB$9,0)),
IF(AND(H74+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Forecast'!$B$8:$B$127,0),MATCH(I$7,'PLHIV Forecast'!$C$7:$W$7,0)),
INDEX('PLHIV Forecast'!$C$8:$W$127,MATCH($B74,'PLHIV Forecast'!$B$8:$B$127,0),MATCH(I$7,'PLHIV Forecast'!$C$7:$W$7,0))&lt;&gt;0),
INDEX('PLHIV Forecast'!$C$8:$W$127,MATCH($B74,'PLHIV Forecast'!$B$8:$B$127,0),MATCH(I$7,'PLHIV Forecast'!$C$7:$W$7,0)),
H74+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3242</v>
      </c>
      <c r="J74" s="84">
        <f>IF(IF(J$7&lt;=Baseline_Year,
INDEX('Number on ART'!$H$10:$AB$249,MATCH($B74&amp;"Adults",'Number on ART'!$F$10:$F$249,0),MATCH(J$7,'Number on ART'!$H$9:$AB$9,0)),
IF(AND(I74+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Forecast'!$B$8:$B$127,0),MATCH(J$7,'PLHIV Forecast'!$C$7:$W$7,0)),
INDEX('PLHIV Forecast'!$C$8:$W$127,MATCH($B74,'PLHIV Forecast'!$B$8:$B$127,0),MATCH(J$7,'PLHIV Forecast'!$C$7:$W$7,0))&lt;&gt;0),
INDEX('PLHIV Forecast'!$C$8:$W$127,MATCH($B74,'PLHIV Forecast'!$B$8:$B$127,0),MATCH(J$7,'PLHIV Forecast'!$C$7:$W$7,0)),
I74+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IF(J$7&lt;=Baseline_Year,
INDEX('Number on ART'!$H$10:$AB$249,MATCH($B74&amp;"Adults",'Number on ART'!$F$10:$F$249,0),MATCH(J$7,'Number on ART'!$H$9:$AB$9,0)),
IF(AND(I74+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Forecast'!$B$8:$B$127,0),MATCH(J$7,'PLHIV Forecast'!$C$7:$W$7,0)),
INDEX('PLHIV Forecast'!$C$8:$W$127,MATCH($B74,'PLHIV Forecast'!$B$8:$B$127,0),MATCH(J$7,'PLHIV Forecast'!$C$7:$W$7,0))&lt;&gt;0),
INDEX('PLHIV Forecast'!$C$8:$W$127,MATCH($B74,'PLHIV Forecast'!$B$8:$B$127,0),MATCH(J$7,'PLHIV Forecast'!$C$7:$W$7,0)),
I74+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3451</v>
      </c>
      <c r="K74" s="84">
        <f>IF(IF(K$7&lt;=Baseline_Year,
INDEX('Number on ART'!$H$10:$AB$249,MATCH($B74&amp;"Adults",'Number on ART'!$F$10:$F$249,0),MATCH(K$7,'Number on ART'!$H$9:$AB$9,0)),
IF(AND(J74+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Forecast'!$B$8:$B$127,0),MATCH(K$7,'PLHIV Forecast'!$C$7:$W$7,0)),
INDEX('PLHIV Forecast'!$C$8:$W$127,MATCH($B74,'PLHIV Forecast'!$B$8:$B$127,0),MATCH(K$7,'PLHIV Forecast'!$C$7:$W$7,0))&lt;&gt;0),
INDEX('PLHIV Forecast'!$C$8:$W$127,MATCH($B74,'PLHIV Forecast'!$B$8:$B$127,0),MATCH(K$7,'PLHIV Forecast'!$C$7:$W$7,0)),
J74+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IF(K$7&lt;=Baseline_Year,
INDEX('Number on ART'!$H$10:$AB$249,MATCH($B74&amp;"Adults",'Number on ART'!$F$10:$F$249,0),MATCH(K$7,'Number on ART'!$H$9:$AB$9,0)),
IF(AND(J74+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Forecast'!$B$8:$B$127,0),MATCH(K$7,'PLHIV Forecast'!$C$7:$W$7,0)),
INDEX('PLHIV Forecast'!$C$8:$W$127,MATCH($B74,'PLHIV Forecast'!$B$8:$B$127,0),MATCH(K$7,'PLHIV Forecast'!$C$7:$W$7,0))&lt;&gt;0),
INDEX('PLHIV Forecast'!$C$8:$W$127,MATCH($B74,'PLHIV Forecast'!$B$8:$B$127,0),MATCH(K$7,'PLHIV Forecast'!$C$7:$W$7,0)),
J74+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3983</v>
      </c>
      <c r="L74" s="84">
        <f>IF(IF(L$7&lt;=Baseline_Year,
INDEX('Number on ART'!$H$10:$AB$249,MATCH($B74&amp;"Adults",'Number on ART'!$F$10:$F$249,0),MATCH(L$7,'Number on ART'!$H$9:$AB$9,0)),
IF(AND(K74+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Forecast'!$B$8:$B$127,0),MATCH(L$7,'PLHIV Forecast'!$C$7:$W$7,0)),
INDEX('PLHIV Forecast'!$C$8:$W$127,MATCH($B74,'PLHIV Forecast'!$B$8:$B$127,0),MATCH(L$7,'PLHIV Forecast'!$C$7:$W$7,0))&lt;&gt;0),
INDEX('PLHIV Forecast'!$C$8:$W$127,MATCH($B74,'PLHIV Forecast'!$B$8:$B$127,0),MATCH(L$7,'PLHIV Forecast'!$C$7:$W$7,0)),
K74+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IF(L$7&lt;=Baseline_Year,
INDEX('Number on ART'!$H$10:$AB$249,MATCH($B74&amp;"Adults",'Number on ART'!$F$10:$F$249,0),MATCH(L$7,'Number on ART'!$H$9:$AB$9,0)),
IF(AND(K74+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Forecast'!$B$8:$B$127,0),MATCH(L$7,'PLHIV Forecast'!$C$7:$W$7,0)),
INDEX('PLHIV Forecast'!$C$8:$W$127,MATCH($B74,'PLHIV Forecast'!$B$8:$B$127,0),MATCH(L$7,'PLHIV Forecast'!$C$7:$W$7,0))&lt;&gt;0),
INDEX('PLHIV Forecast'!$C$8:$W$127,MATCH($B74,'PLHIV Forecast'!$B$8:$B$127,0),MATCH(L$7,'PLHIV Forecast'!$C$7:$W$7,0)),
K74+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4291</v>
      </c>
      <c r="M74" s="84">
        <f>IF(IF(M$7&lt;=Baseline_Year,
INDEX('Number on ART'!$H$10:$AB$249,MATCH($B74&amp;"Adults",'Number on ART'!$F$10:$F$249,0),MATCH(M$7,'Number on ART'!$H$9:$AB$9,0)),
IF(AND(L74+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Forecast'!$B$8:$B$127,0),MATCH(M$7,'PLHIV Forecast'!$C$7:$W$7,0)),
INDEX('PLHIV Forecast'!$C$8:$W$127,MATCH($B74,'PLHIV Forecast'!$B$8:$B$127,0),MATCH(M$7,'PLHIV Forecast'!$C$7:$W$7,0))&lt;&gt;0),
INDEX('PLHIV Forecast'!$C$8:$W$127,MATCH($B74,'PLHIV Forecast'!$B$8:$B$127,0),MATCH(M$7,'PLHIV Forecast'!$C$7:$W$7,0)),
L74+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IF(M$7&lt;=Baseline_Year,
INDEX('Number on ART'!$H$10:$AB$249,MATCH($B74&amp;"Adults",'Number on ART'!$F$10:$F$249,0),MATCH(M$7,'Number on ART'!$H$9:$AB$9,0)),
IF(AND(L74+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Forecast'!$B$8:$B$127,0),MATCH(M$7,'PLHIV Forecast'!$C$7:$W$7,0)),
INDEX('PLHIV Forecast'!$C$8:$W$127,MATCH($B74,'PLHIV Forecast'!$B$8:$B$127,0),MATCH(M$7,'PLHIV Forecast'!$C$7:$W$7,0))&lt;&gt;0),
INDEX('PLHIV Forecast'!$C$8:$W$127,MATCH($B74,'PLHIV Forecast'!$B$8:$B$127,0),MATCH(M$7,'PLHIV Forecast'!$C$7:$W$7,0)),
L74+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4475</v>
      </c>
      <c r="N74" s="84">
        <f>IF(IF(N$7&lt;=Baseline_Year,
INDEX('Number on ART'!$H$10:$AB$249,MATCH($B74&amp;"Adults",'Number on ART'!$F$10:$F$249,0),MATCH(N$7,'Number on ART'!$H$9:$AB$9,0)),
IF(AND(M74+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Forecast'!$B$8:$B$127,0),MATCH(N$7,'PLHIV Forecast'!$C$7:$W$7,0)),
INDEX('PLHIV Forecast'!$C$8:$W$127,MATCH($B74,'PLHIV Forecast'!$B$8:$B$127,0),MATCH(N$7,'PLHIV Forecast'!$C$7:$W$7,0))&lt;&gt;0),
INDEX('PLHIV Forecast'!$C$8:$W$127,MATCH($B74,'PLHIV Forecast'!$B$8:$B$127,0),MATCH(N$7,'PLHIV Forecast'!$C$7:$W$7,0)),
M74+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IF(N$7&lt;=Baseline_Year,
INDEX('Number on ART'!$H$10:$AB$249,MATCH($B74&amp;"Adults",'Number on ART'!$F$10:$F$249,0),MATCH(N$7,'Number on ART'!$H$9:$AB$9,0)),
IF(AND(M74+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Forecast'!$B$8:$B$127,0),MATCH(N$7,'PLHIV Forecast'!$C$7:$W$7,0)),
INDEX('PLHIV Forecast'!$C$8:$W$127,MATCH($B74,'PLHIV Forecast'!$B$8:$B$127,0),MATCH(N$7,'PLHIV Forecast'!$C$7:$W$7,0))&lt;&gt;0),
INDEX('PLHIV Forecast'!$C$8:$W$127,MATCH($B74,'PLHIV Forecast'!$B$8:$B$127,0),MATCH(N$7,'PLHIV Forecast'!$C$7:$W$7,0)),
M74+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4688</v>
      </c>
      <c r="O74" s="84">
        <f>IF(IF(O$7&lt;=Baseline_Year,
INDEX('Number on ART'!$H$10:$AB$249,MATCH($B74&amp;"Adults",'Number on ART'!$F$10:$F$249,0),MATCH(O$7,'Number on ART'!$H$9:$AB$9,0)),
IF(AND(N74+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Forecast'!$B$8:$B$127,0),MATCH(O$7,'PLHIV Forecast'!$C$7:$W$7,0)),
INDEX('PLHIV Forecast'!$C$8:$W$127,MATCH($B74,'PLHIV Forecast'!$B$8:$B$127,0),MATCH(O$7,'PLHIV Forecast'!$C$7:$W$7,0))&lt;&gt;0),
INDEX('PLHIV Forecast'!$C$8:$W$127,MATCH($B74,'PLHIV Forecast'!$B$8:$B$127,0),MATCH(O$7,'PLHIV Forecast'!$C$7:$W$7,0)),
N74+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IF(O$7&lt;=Baseline_Year,
INDEX('Number on ART'!$H$10:$AB$249,MATCH($B74&amp;"Adults",'Number on ART'!$F$10:$F$249,0),MATCH(O$7,'Number on ART'!$H$9:$AB$9,0)),
IF(AND(N74+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Forecast'!$B$8:$B$127,0),MATCH(O$7,'PLHIV Forecast'!$C$7:$W$7,0)),
INDEX('PLHIV Forecast'!$C$8:$W$127,MATCH($B74,'PLHIV Forecast'!$B$8:$B$127,0),MATCH(O$7,'PLHIV Forecast'!$C$7:$W$7,0))&lt;&gt;0),
INDEX('PLHIV Forecast'!$C$8:$W$127,MATCH($B74,'PLHIV Forecast'!$B$8:$B$127,0),MATCH(O$7,'PLHIV Forecast'!$C$7:$W$7,0)),
N74+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4974</v>
      </c>
      <c r="P74" s="84">
        <f>IF(IF(P$7&lt;=Baseline_Year,
INDEX('Number on ART'!$H$10:$AB$249,MATCH($B74&amp;"Adults",'Number on ART'!$F$10:$F$249,0),MATCH(P$7,'Number on ART'!$H$9:$AB$9,0)),
IF(AND(O74+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Forecast'!$B$8:$B$127,0),MATCH(P$7,'PLHIV Forecast'!$C$7:$W$7,0)),
INDEX('PLHIV Forecast'!$C$8:$W$127,MATCH($B74,'PLHIV Forecast'!$B$8:$B$127,0),MATCH(P$7,'PLHIV Forecast'!$C$7:$W$7,0))&lt;&gt;0),
INDEX('PLHIV Forecast'!$C$8:$W$127,MATCH($B74,'PLHIV Forecast'!$B$8:$B$127,0),MATCH(P$7,'PLHIV Forecast'!$C$7:$W$7,0)),
O74+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IF(P$7&lt;=Baseline_Year,
INDEX('Number on ART'!$H$10:$AB$249,MATCH($B74&amp;"Adults",'Number on ART'!$F$10:$F$249,0),MATCH(P$7,'Number on ART'!$H$9:$AB$9,0)),
IF(AND(O74+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Forecast'!$B$8:$B$127,0),MATCH(P$7,'PLHIV Forecast'!$C$7:$W$7,0)),
INDEX('PLHIV Forecast'!$C$8:$W$127,MATCH($B74,'PLHIV Forecast'!$B$8:$B$127,0),MATCH(P$7,'PLHIV Forecast'!$C$7:$W$7,0))&lt;&gt;0),
INDEX('PLHIV Forecast'!$C$8:$W$127,MATCH($B74,'PLHIV Forecast'!$B$8:$B$127,0),MATCH(P$7,'PLHIV Forecast'!$C$7:$W$7,0)),
O74+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5201.666666666667</v>
      </c>
      <c r="Q74" s="84">
        <f>IF(IF(Q$7&lt;=Baseline_Year,
INDEX('Number on ART'!$H$10:$AB$249,MATCH($B74&amp;"Adults",'Number on ART'!$F$10:$F$249,0),MATCH(Q$7,'Number on ART'!$H$9:$AB$9,0)),
IF(AND(P74+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Forecast'!$B$8:$B$127,0),MATCH(Q$7,'PLHIV Forecast'!$C$7:$W$7,0)),
INDEX('PLHIV Forecast'!$C$8:$W$127,MATCH($B74,'PLHIV Forecast'!$B$8:$B$127,0),MATCH(Q$7,'PLHIV Forecast'!$C$7:$W$7,0))&lt;&gt;0),
INDEX('PLHIV Forecast'!$C$8:$W$127,MATCH($B74,'PLHIV Forecast'!$B$8:$B$127,0),MATCH(Q$7,'PLHIV Forecast'!$C$7:$W$7,0)),
P74+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IF(Q$7&lt;=Baseline_Year,
INDEX('Number on ART'!$H$10:$AB$249,MATCH($B74&amp;"Adults",'Number on ART'!$F$10:$F$249,0),MATCH(Q$7,'Number on ART'!$H$9:$AB$9,0)),
IF(AND(P74+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Forecast'!$B$8:$B$127,0),MATCH(Q$7,'PLHIV Forecast'!$C$7:$W$7,0)),
INDEX('PLHIV Forecast'!$C$8:$W$127,MATCH($B74,'PLHIV Forecast'!$B$8:$B$127,0),MATCH(Q$7,'PLHIV Forecast'!$C$7:$W$7,0))&lt;&gt;0),
INDEX('PLHIV Forecast'!$C$8:$W$127,MATCH($B74,'PLHIV Forecast'!$B$8:$B$127,0),MATCH(Q$7,'PLHIV Forecast'!$C$7:$W$7,0)),
P74+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5429.3333333333339</v>
      </c>
      <c r="R74" s="84">
        <f>IF(IF(R$7&lt;=Baseline_Year,
INDEX('Number on ART'!$H$10:$AB$249,MATCH($B74&amp;"Adults",'Number on ART'!$F$10:$F$249,0),MATCH(R$7,'Number on ART'!$H$9:$AB$9,0)),
IF(AND(Q74+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Forecast'!$B$8:$B$127,0),MATCH(R$7,'PLHIV Forecast'!$C$7:$W$7,0)),
INDEX('PLHIV Forecast'!$C$8:$W$127,MATCH($B74,'PLHIV Forecast'!$B$8:$B$127,0),MATCH(R$7,'PLHIV Forecast'!$C$7:$W$7,0))&lt;&gt;0),
INDEX('PLHIV Forecast'!$C$8:$W$127,MATCH($B74,'PLHIV Forecast'!$B$8:$B$127,0),MATCH(R$7,'PLHIV Forecast'!$C$7:$W$7,0)),
Q74+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IF(R$7&lt;=Baseline_Year,
INDEX('Number on ART'!$H$10:$AB$249,MATCH($B74&amp;"Adults",'Number on ART'!$F$10:$F$249,0),MATCH(R$7,'Number on ART'!$H$9:$AB$9,0)),
IF(AND(Q74+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Forecast'!$B$8:$B$127,0),MATCH(R$7,'PLHIV Forecast'!$C$7:$W$7,0)),
INDEX('PLHIV Forecast'!$C$8:$W$127,MATCH($B74,'PLHIV Forecast'!$B$8:$B$127,0),MATCH(R$7,'PLHIV Forecast'!$C$7:$W$7,0))&lt;&gt;0),
INDEX('PLHIV Forecast'!$C$8:$W$127,MATCH($B74,'PLHIV Forecast'!$B$8:$B$127,0),MATCH(R$7,'PLHIV Forecast'!$C$7:$W$7,0)),
Q74+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5657.0000000000009</v>
      </c>
      <c r="S74" s="84">
        <f>IF(IF(S$7&lt;=Baseline_Year,
INDEX('Number on ART'!$H$10:$AB$249,MATCH($B74&amp;"Adults",'Number on ART'!$F$10:$F$249,0),MATCH(S$7,'Number on ART'!$H$9:$AB$9,0)),
IF(AND(R74+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Forecast'!$B$8:$B$127,0),MATCH(S$7,'PLHIV Forecast'!$C$7:$W$7,0)),
INDEX('PLHIV Forecast'!$C$8:$W$127,MATCH($B74,'PLHIV Forecast'!$B$8:$B$127,0),MATCH(S$7,'PLHIV Forecast'!$C$7:$W$7,0))&lt;&gt;0),
INDEX('PLHIV Forecast'!$C$8:$W$127,MATCH($B74,'PLHIV Forecast'!$B$8:$B$127,0),MATCH(S$7,'PLHIV Forecast'!$C$7:$W$7,0)),
R74+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IF(S$7&lt;=Baseline_Year,
INDEX('Number on ART'!$H$10:$AB$249,MATCH($B74&amp;"Adults",'Number on ART'!$F$10:$F$249,0),MATCH(S$7,'Number on ART'!$H$9:$AB$9,0)),
IF(AND(R74+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Forecast'!$B$8:$B$127,0),MATCH(S$7,'PLHIV Forecast'!$C$7:$W$7,0)),
INDEX('PLHIV Forecast'!$C$8:$W$127,MATCH($B74,'PLHIV Forecast'!$B$8:$B$127,0),MATCH(S$7,'PLHIV Forecast'!$C$7:$W$7,0))&lt;&gt;0),
INDEX('PLHIV Forecast'!$C$8:$W$127,MATCH($B74,'PLHIV Forecast'!$B$8:$B$127,0),MATCH(S$7,'PLHIV Forecast'!$C$7:$W$7,0)),
R74+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5884.6666666666679</v>
      </c>
      <c r="T74" s="84">
        <f>IF(IF(T$7&lt;=Baseline_Year,
INDEX('Number on ART'!$H$10:$AB$249,MATCH($B74&amp;"Adults",'Number on ART'!$F$10:$F$249,0),MATCH(T$7,'Number on ART'!$H$9:$AB$9,0)),
IF(AND(S74+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Forecast'!$B$8:$B$127,0),MATCH(T$7,'PLHIV Forecast'!$C$7:$W$7,0)),
INDEX('PLHIV Forecast'!$C$8:$W$127,MATCH($B74,'PLHIV Forecast'!$B$8:$B$127,0),MATCH(T$7,'PLHIV Forecast'!$C$7:$W$7,0))&lt;&gt;0),
INDEX('PLHIV Forecast'!$C$8:$W$127,MATCH($B74,'PLHIV Forecast'!$B$8:$B$127,0),MATCH(T$7,'PLHIV Forecast'!$C$7:$W$7,0)),
S74+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IF(T$7&lt;=Baseline_Year,
INDEX('Number on ART'!$H$10:$AB$249,MATCH($B74&amp;"Adults",'Number on ART'!$F$10:$F$249,0),MATCH(T$7,'Number on ART'!$H$9:$AB$9,0)),
IF(AND(S74+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Forecast'!$B$8:$B$127,0),MATCH(T$7,'PLHIV Forecast'!$C$7:$W$7,0)),
INDEX('PLHIV Forecast'!$C$8:$W$127,MATCH($B74,'PLHIV Forecast'!$B$8:$B$127,0),MATCH(T$7,'PLHIV Forecast'!$C$7:$W$7,0))&lt;&gt;0),
INDEX('PLHIV Forecast'!$C$8:$W$127,MATCH($B74,'PLHIV Forecast'!$B$8:$B$127,0),MATCH(T$7,'PLHIV Forecast'!$C$7:$W$7,0)),
S74+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6112.3333333333348</v>
      </c>
      <c r="U74" s="84">
        <f>IF(IF(U$7&lt;=Baseline_Year,
INDEX('Number on ART'!$H$10:$AB$249,MATCH($B74&amp;"Adults",'Number on ART'!$F$10:$F$249,0),MATCH(U$7,'Number on ART'!$H$9:$AB$9,0)),
IF(AND(T74+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Forecast'!$B$8:$B$127,0),MATCH(U$7,'PLHIV Forecast'!$C$7:$W$7,0)),
INDEX('PLHIV Forecast'!$C$8:$W$127,MATCH($B74,'PLHIV Forecast'!$B$8:$B$127,0),MATCH(U$7,'PLHIV Forecast'!$C$7:$W$7,0))&lt;&gt;0),
INDEX('PLHIV Forecast'!$C$8:$W$127,MATCH($B74,'PLHIV Forecast'!$B$8:$B$127,0),MATCH(U$7,'PLHIV Forecast'!$C$7:$W$7,0)),
T74+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IF(U$7&lt;=Baseline_Year,
INDEX('Number on ART'!$H$10:$AB$249,MATCH($B74&amp;"Adults",'Number on ART'!$F$10:$F$249,0),MATCH(U$7,'Number on ART'!$H$9:$AB$9,0)),
IF(AND(T74+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Forecast'!$B$8:$B$127,0),MATCH(U$7,'PLHIV Forecast'!$C$7:$W$7,0)),
INDEX('PLHIV Forecast'!$C$8:$W$127,MATCH($B74,'PLHIV Forecast'!$B$8:$B$127,0),MATCH(U$7,'PLHIV Forecast'!$C$7:$W$7,0))&lt;&gt;0),
INDEX('PLHIV Forecast'!$C$8:$W$127,MATCH($B74,'PLHIV Forecast'!$B$8:$B$127,0),MATCH(U$7,'PLHIV Forecast'!$C$7:$W$7,0)),
T74+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6340.0000000000018</v>
      </c>
      <c r="V74" s="84">
        <f>IF(IF(V$7&lt;=Baseline_Year,
INDEX('Number on ART'!$H$10:$AB$249,MATCH($B74&amp;"Adults",'Number on ART'!$F$10:$F$249,0),MATCH(V$7,'Number on ART'!$H$9:$AB$9,0)),
IF(AND(U74+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Forecast'!$B$8:$B$127,0),MATCH(V$7,'PLHIV Forecast'!$C$7:$W$7,0)),
INDEX('PLHIV Forecast'!$C$8:$W$127,MATCH($B74,'PLHIV Forecast'!$B$8:$B$127,0),MATCH(V$7,'PLHIV Forecast'!$C$7:$W$7,0))&lt;&gt;0),
INDEX('PLHIV Forecast'!$C$8:$W$127,MATCH($B74,'PLHIV Forecast'!$B$8:$B$127,0),MATCH(V$7,'PLHIV Forecast'!$C$7:$W$7,0)),
U74+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IF(V$7&lt;=Baseline_Year,
INDEX('Number on ART'!$H$10:$AB$249,MATCH($B74&amp;"Adults",'Number on ART'!$F$10:$F$249,0),MATCH(V$7,'Number on ART'!$H$9:$AB$9,0)),
IF(AND(U74+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Forecast'!$B$8:$B$127,0),MATCH(V$7,'PLHIV Forecast'!$C$7:$W$7,0)),
INDEX('PLHIV Forecast'!$C$8:$W$127,MATCH($B74,'PLHIV Forecast'!$B$8:$B$127,0),MATCH(V$7,'PLHIV Forecast'!$C$7:$W$7,0))&lt;&gt;0),
INDEX('PLHIV Forecast'!$C$8:$W$127,MATCH($B74,'PLHIV Forecast'!$B$8:$B$127,0),MATCH(V$7,'PLHIV Forecast'!$C$7:$W$7,0)),
U74+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6567.6666666666688</v>
      </c>
      <c r="W74" s="84">
        <f>IF(IF(W$7&lt;=Baseline_Year,
INDEX('Number on ART'!$H$10:$AB$249,MATCH($B74&amp;"Adults",'Number on ART'!$F$10:$F$249,0),MATCH(W$7,'Number on ART'!$H$9:$AB$9,0)),
IF(AND(V74+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Forecast'!$B$8:$B$127,0),MATCH(W$7,'PLHIV Forecast'!$C$7:$W$7,0)),
INDEX('PLHIV Forecast'!$C$8:$W$127,MATCH($B74,'PLHIV Forecast'!$B$8:$B$127,0),MATCH(W$7,'PLHIV Forecast'!$C$7:$W$7,0))&lt;&gt;0),
INDEX('PLHIV Forecast'!$C$8:$W$127,MATCH($B74,'PLHIV Forecast'!$B$8:$B$127,0),MATCH(W$7,'PLHIV Forecast'!$C$7:$W$7,0)),
V74+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)))&lt;0,
0,
IF(W$7&lt;=Baseline_Year,
INDEX('Number on ART'!$H$10:$AB$249,MATCH($B74&amp;"Adults",'Number on ART'!$F$10:$F$249,0),MATCH(W$7,'Number on ART'!$H$9:$AB$9,0)),
IF(AND(V74+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)&gt;INDEX('PLHIV Forecast'!$C$8:$W$127,MATCH($B74,'PLHIV Forecast'!$B$8:$B$127,0),MATCH(W$7,'PLHIV Forecast'!$C$7:$W$7,0)),
INDEX('PLHIV Forecast'!$C$8:$W$127,MATCH($B74,'PLHIV Forecast'!$B$8:$B$127,0),MATCH(W$7,'PLHIV Forecast'!$C$7:$W$7,0))&lt;&gt;0),
INDEX('PLHIV Forecast'!$C$8:$W$127,MATCH($B74,'PLHIV Forecast'!$B$8:$B$127,0),MATCH(W$7,'PLHIV Forecast'!$C$7:$W$7,0)),
V74+
AVERAGE((INDEX($C$8:$W$127,MATCH($B74,$B$8:$B$127),MATCH(Baseline_Year,$C$7:$W$7,))-INDEX($C$8:$W$127,MATCH($B74,$B$8:$B$127),MATCH(Baseline_Year-1,$C$7:$W$7,))),
(INDEX($C$8:$W$127,MATCH($B74,$B$8:$B$127),MATCH(Baseline_Year-1,$C$7:$W$7,))-INDEX($C$8:$W$127,MATCH($B74,$B$8:$B$127),MATCH(Baseline_Year-2,$C$7:$W$7,))),
(INDEX($C$8:$W$127,MATCH($B74,$B$8:$B$127),MATCH(Baseline_Year-2,$C$7:$W$7,))-INDEX($C$8:$W$127,MATCH($B74,$B$8:$B$127),MATCH(Baseline_Year-3,$C$7:$W$7,)))
))))</f>
        <v>6795.3333333333358</v>
      </c>
      <c r="X74" s="9" t="str">
        <f>IF(SUM(C74:W74)&lt;&gt;0,
IF(P74='PLHIV Forecast'!P74,"# adults on ART capped by total PLHIV starting 2023",
IF(Q74='PLHIV Forecast'!Q74,"# adults on ART capped by total PLHIV starting 2024",
IF(R74='PLHIV Forecast'!R74,"# adults on ART capped by total PLHIV starting 2025",
IF(S74='PLHIV Forecast'!S74,"# adults on ART capped by total PLHIV starting 2026",
IF(T74='PLHIV Forecast'!T74,"# adults on ART capped by total PLHIV starting 2027",
IF(U74='PLHIV Forecast'!U74,"# adults on ART capped by total PLHIV starting 2028",
IF(V74='PLHIV Forecast'!V74,"# adults on ART capped by total PLHIV starting 2029",
IF(W74='PLHIV Forecast'!W74,"# adults on ART capped by total PLHIV starting 2030",
"")))))))),"")</f>
        <v/>
      </c>
    </row>
    <row r="75" spans="2:24" x14ac:dyDescent="0.35">
      <c r="B75" s="18" t="str">
        <f>Countries!B71</f>
        <v>Macedonia</v>
      </c>
      <c r="C75" s="47">
        <f>IF(C$7&lt;='Algorithms &amp; Assumptions'!$C$3,INDEX('Number on ART'!$H$10:$AB$249,MATCH($B75&amp;"Adults",'Number on ART'!$F$10:$F$249,0),MATCH(C$7,'Number on ART'!$H$9:$AB$9,0)),"Error")</f>
        <v>36</v>
      </c>
      <c r="D75" s="47">
        <f>IF(D$7&lt;='Algorithms &amp; Assumptions'!$C$3,INDEX('Number on ART'!$H$10:$AB$249,MATCH($B75&amp;"Adults",'Number on ART'!$F$10:$F$249,0),MATCH(D$7,'Number on ART'!$H$9:$AB$9,0)),"Error")</f>
        <v>45</v>
      </c>
      <c r="E75" s="47">
        <f>IF(E$7&lt;='Algorithms &amp; Assumptions'!$C$3,INDEX('Number on ART'!$H$10:$AB$249,MATCH($B75&amp;"Adults",'Number on ART'!$F$10:$F$249,0),MATCH(E$7,'Number on ART'!$H$9:$AB$9,0)),"Error")</f>
        <v>61</v>
      </c>
      <c r="F75" s="47">
        <f>IF(F$7&lt;='Algorithms &amp; Assumptions'!$C$3,INDEX('Number on ART'!$H$10:$AB$249,MATCH($B75&amp;"Adults",'Number on ART'!$F$10:$F$249,0),MATCH(F$7,'Number on ART'!$H$9:$AB$9,0)),"Error")</f>
        <v>76</v>
      </c>
      <c r="G75" s="84">
        <f>IF(IF(G$7&lt;=Baseline_Year,
INDEX('Number on ART'!$H$10:$AB$249,MATCH($B75&amp;"Adults",'Number on ART'!$F$10:$F$249,0),MATCH(G$7,'Number on ART'!$H$9:$AB$9,0)),
IF(AND(F75+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Forecast'!$B$8:$B$127,0),MATCH(G$7,'PLHIV Forecast'!$C$7:$W$7,0)),
INDEX('PLHIV Forecast'!$C$8:$W$127,MATCH($B75,'PLHIV Forecast'!$B$8:$B$127,0),MATCH(G$7,'PLHIV Forecast'!$C$7:$W$7,0))&lt;&gt;0),
INDEX('PLHIV Forecast'!$C$8:$W$127,MATCH($B75,'PLHIV Forecast'!$B$8:$B$127,0),MATCH(G$7,'PLHIV Forecast'!$C$7:$W$7,0)),
F75+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IF(G$7&lt;=Baseline_Year,
INDEX('Number on ART'!$H$10:$AB$249,MATCH($B75&amp;"Adults",'Number on ART'!$F$10:$F$249,0),MATCH(G$7,'Number on ART'!$H$9:$AB$9,0)),
IF(AND(F75+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Forecast'!$B$8:$B$127,0),MATCH(G$7,'PLHIV Forecast'!$C$7:$W$7,0)),
INDEX('PLHIV Forecast'!$C$8:$W$127,MATCH($B75,'PLHIV Forecast'!$B$8:$B$127,0),MATCH(G$7,'PLHIV Forecast'!$C$7:$W$7,0))&lt;&gt;0),
INDEX('PLHIV Forecast'!$C$8:$W$127,MATCH($B75,'PLHIV Forecast'!$B$8:$B$127,0),MATCH(G$7,'PLHIV Forecast'!$C$7:$W$7,0)),
F75+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94</v>
      </c>
      <c r="H75" s="84">
        <f>IF(IF(H$7&lt;=Baseline_Year,
INDEX('Number on ART'!$H$10:$AB$249,MATCH($B75&amp;"Adults",'Number on ART'!$F$10:$F$249,0),MATCH(H$7,'Number on ART'!$H$9:$AB$9,0)),
IF(AND(G75+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Forecast'!$B$8:$B$127,0),MATCH(H$7,'PLHIV Forecast'!$C$7:$W$7,0)),
INDEX('PLHIV Forecast'!$C$8:$W$127,MATCH($B75,'PLHIV Forecast'!$B$8:$B$127,0),MATCH(H$7,'PLHIV Forecast'!$C$7:$W$7,0))&lt;&gt;0),
INDEX('PLHIV Forecast'!$C$8:$W$127,MATCH($B75,'PLHIV Forecast'!$B$8:$B$127,0),MATCH(H$7,'PLHIV Forecast'!$C$7:$W$7,0)),
G75+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IF(H$7&lt;=Baseline_Year,
INDEX('Number on ART'!$H$10:$AB$249,MATCH($B75&amp;"Adults",'Number on ART'!$F$10:$F$249,0),MATCH(H$7,'Number on ART'!$H$9:$AB$9,0)),
IF(AND(G75+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Forecast'!$B$8:$B$127,0),MATCH(H$7,'PLHIV Forecast'!$C$7:$W$7,0)),
INDEX('PLHIV Forecast'!$C$8:$W$127,MATCH($B75,'PLHIV Forecast'!$B$8:$B$127,0),MATCH(H$7,'PLHIV Forecast'!$C$7:$W$7,0))&lt;&gt;0),
INDEX('PLHIV Forecast'!$C$8:$W$127,MATCH($B75,'PLHIV Forecast'!$B$8:$B$127,0),MATCH(H$7,'PLHIV Forecast'!$C$7:$W$7,0)),
G75+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132</v>
      </c>
      <c r="I75" s="84">
        <f>IF(IF(I$7&lt;=Baseline_Year,
INDEX('Number on ART'!$H$10:$AB$249,MATCH($B75&amp;"Adults",'Number on ART'!$F$10:$F$249,0),MATCH(I$7,'Number on ART'!$H$9:$AB$9,0)),
IF(AND(H75+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Forecast'!$B$8:$B$127,0),MATCH(I$7,'PLHIV Forecast'!$C$7:$W$7,0)),
INDEX('PLHIV Forecast'!$C$8:$W$127,MATCH($B75,'PLHIV Forecast'!$B$8:$B$127,0),MATCH(I$7,'PLHIV Forecast'!$C$7:$W$7,0))&lt;&gt;0),
INDEX('PLHIV Forecast'!$C$8:$W$127,MATCH($B75,'PLHIV Forecast'!$B$8:$B$127,0),MATCH(I$7,'PLHIV Forecast'!$C$7:$W$7,0)),
H75+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IF(I$7&lt;=Baseline_Year,
INDEX('Number on ART'!$H$10:$AB$249,MATCH($B75&amp;"Adults",'Number on ART'!$F$10:$F$249,0),MATCH(I$7,'Number on ART'!$H$9:$AB$9,0)),
IF(AND(H75+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Forecast'!$B$8:$B$127,0),MATCH(I$7,'PLHIV Forecast'!$C$7:$W$7,0)),
INDEX('PLHIV Forecast'!$C$8:$W$127,MATCH($B75,'PLHIV Forecast'!$B$8:$B$127,0),MATCH(I$7,'PLHIV Forecast'!$C$7:$W$7,0))&lt;&gt;0),
INDEX('PLHIV Forecast'!$C$8:$W$127,MATCH($B75,'PLHIV Forecast'!$B$8:$B$127,0),MATCH(I$7,'PLHIV Forecast'!$C$7:$W$7,0)),
H75+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166</v>
      </c>
      <c r="J75" s="84">
        <f>IF(IF(J$7&lt;=Baseline_Year,
INDEX('Number on ART'!$H$10:$AB$249,MATCH($B75&amp;"Adults",'Number on ART'!$F$10:$F$249,0),MATCH(J$7,'Number on ART'!$H$9:$AB$9,0)),
IF(AND(I75+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Forecast'!$B$8:$B$127,0),MATCH(J$7,'PLHIV Forecast'!$C$7:$W$7,0)),
INDEX('PLHIV Forecast'!$C$8:$W$127,MATCH($B75,'PLHIV Forecast'!$B$8:$B$127,0),MATCH(J$7,'PLHIV Forecast'!$C$7:$W$7,0))&lt;&gt;0),
INDEX('PLHIV Forecast'!$C$8:$W$127,MATCH($B75,'PLHIV Forecast'!$B$8:$B$127,0),MATCH(J$7,'PLHIV Forecast'!$C$7:$W$7,0)),
I75+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IF(J$7&lt;=Baseline_Year,
INDEX('Number on ART'!$H$10:$AB$249,MATCH($B75&amp;"Adults",'Number on ART'!$F$10:$F$249,0),MATCH(J$7,'Number on ART'!$H$9:$AB$9,0)),
IF(AND(I75+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Forecast'!$B$8:$B$127,0),MATCH(J$7,'PLHIV Forecast'!$C$7:$W$7,0)),
INDEX('PLHIV Forecast'!$C$8:$W$127,MATCH($B75,'PLHIV Forecast'!$B$8:$B$127,0),MATCH(J$7,'PLHIV Forecast'!$C$7:$W$7,0))&lt;&gt;0),
INDEX('PLHIV Forecast'!$C$8:$W$127,MATCH($B75,'PLHIV Forecast'!$B$8:$B$127,0),MATCH(J$7,'PLHIV Forecast'!$C$7:$W$7,0)),
I75+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194</v>
      </c>
      <c r="K75" s="84">
        <f>IF(IF(K$7&lt;=Baseline_Year,
INDEX('Number on ART'!$H$10:$AB$249,MATCH($B75&amp;"Adults",'Number on ART'!$F$10:$F$249,0),MATCH(K$7,'Number on ART'!$H$9:$AB$9,0)),
IF(AND(J75+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Forecast'!$B$8:$B$127,0),MATCH(K$7,'PLHIV Forecast'!$C$7:$W$7,0)),
INDEX('PLHIV Forecast'!$C$8:$W$127,MATCH($B75,'PLHIV Forecast'!$B$8:$B$127,0),MATCH(K$7,'PLHIV Forecast'!$C$7:$W$7,0))&lt;&gt;0),
INDEX('PLHIV Forecast'!$C$8:$W$127,MATCH($B75,'PLHIV Forecast'!$B$8:$B$127,0),MATCH(K$7,'PLHIV Forecast'!$C$7:$W$7,0)),
J75+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IF(K$7&lt;=Baseline_Year,
INDEX('Number on ART'!$H$10:$AB$249,MATCH($B75&amp;"Adults",'Number on ART'!$F$10:$F$249,0),MATCH(K$7,'Number on ART'!$H$9:$AB$9,0)),
IF(AND(J75+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Forecast'!$B$8:$B$127,0),MATCH(K$7,'PLHIV Forecast'!$C$7:$W$7,0)),
INDEX('PLHIV Forecast'!$C$8:$W$127,MATCH($B75,'PLHIV Forecast'!$B$8:$B$127,0),MATCH(K$7,'PLHIV Forecast'!$C$7:$W$7,0))&lt;&gt;0),
INDEX('PLHIV Forecast'!$C$8:$W$127,MATCH($B75,'PLHIV Forecast'!$B$8:$B$127,0),MATCH(K$7,'PLHIV Forecast'!$C$7:$W$7,0)),
J75+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235</v>
      </c>
      <c r="L75" s="84">
        <f>IF(IF(L$7&lt;=Baseline_Year,
INDEX('Number on ART'!$H$10:$AB$249,MATCH($B75&amp;"Adults",'Number on ART'!$F$10:$F$249,0),MATCH(L$7,'Number on ART'!$H$9:$AB$9,0)),
IF(AND(K75+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Forecast'!$B$8:$B$127,0),MATCH(L$7,'PLHIV Forecast'!$C$7:$W$7,0)),
INDEX('PLHIV Forecast'!$C$8:$W$127,MATCH($B75,'PLHIV Forecast'!$B$8:$B$127,0),MATCH(L$7,'PLHIV Forecast'!$C$7:$W$7,0))&lt;&gt;0),
INDEX('PLHIV Forecast'!$C$8:$W$127,MATCH($B75,'PLHIV Forecast'!$B$8:$B$127,0),MATCH(L$7,'PLHIV Forecast'!$C$7:$W$7,0)),
K75+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IF(L$7&lt;=Baseline_Year,
INDEX('Number on ART'!$H$10:$AB$249,MATCH($B75&amp;"Adults",'Number on ART'!$F$10:$F$249,0),MATCH(L$7,'Number on ART'!$H$9:$AB$9,0)),
IF(AND(K75+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Forecast'!$B$8:$B$127,0),MATCH(L$7,'PLHIV Forecast'!$C$7:$W$7,0)),
INDEX('PLHIV Forecast'!$C$8:$W$127,MATCH($B75,'PLHIV Forecast'!$B$8:$B$127,0),MATCH(L$7,'PLHIV Forecast'!$C$7:$W$7,0))&lt;&gt;0),
INDEX('PLHIV Forecast'!$C$8:$W$127,MATCH($B75,'PLHIV Forecast'!$B$8:$B$127,0),MATCH(L$7,'PLHIV Forecast'!$C$7:$W$7,0)),
K75+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260</v>
      </c>
      <c r="M75" s="84">
        <f>IF(IF(M$7&lt;=Baseline_Year,
INDEX('Number on ART'!$H$10:$AB$249,MATCH($B75&amp;"Adults",'Number on ART'!$F$10:$F$249,0),MATCH(M$7,'Number on ART'!$H$9:$AB$9,0)),
IF(AND(L75+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Forecast'!$B$8:$B$127,0),MATCH(M$7,'PLHIV Forecast'!$C$7:$W$7,0)),
INDEX('PLHIV Forecast'!$C$8:$W$127,MATCH($B75,'PLHIV Forecast'!$B$8:$B$127,0),MATCH(M$7,'PLHIV Forecast'!$C$7:$W$7,0))&lt;&gt;0),
INDEX('PLHIV Forecast'!$C$8:$W$127,MATCH($B75,'PLHIV Forecast'!$B$8:$B$127,0),MATCH(M$7,'PLHIV Forecast'!$C$7:$W$7,0)),
L75+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IF(M$7&lt;=Baseline_Year,
INDEX('Number on ART'!$H$10:$AB$249,MATCH($B75&amp;"Adults",'Number on ART'!$F$10:$F$249,0),MATCH(M$7,'Number on ART'!$H$9:$AB$9,0)),
IF(AND(L75+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Forecast'!$B$8:$B$127,0),MATCH(M$7,'PLHIV Forecast'!$C$7:$W$7,0)),
INDEX('PLHIV Forecast'!$C$8:$W$127,MATCH($B75,'PLHIV Forecast'!$B$8:$B$127,0),MATCH(M$7,'PLHIV Forecast'!$C$7:$W$7,0))&lt;&gt;0),
INDEX('PLHIV Forecast'!$C$8:$W$127,MATCH($B75,'PLHIV Forecast'!$B$8:$B$127,0),MATCH(M$7,'PLHIV Forecast'!$C$7:$W$7,0)),
L75+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299</v>
      </c>
      <c r="N75" s="84">
        <f>IF(IF(N$7&lt;=Baseline_Year,
INDEX('Number on ART'!$H$10:$AB$249,MATCH($B75&amp;"Adults",'Number on ART'!$F$10:$F$249,0),MATCH(N$7,'Number on ART'!$H$9:$AB$9,0)),
IF(AND(M75+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Forecast'!$B$8:$B$127,0),MATCH(N$7,'PLHIV Forecast'!$C$7:$W$7,0)),
INDEX('PLHIV Forecast'!$C$8:$W$127,MATCH($B75,'PLHIV Forecast'!$B$8:$B$127,0),MATCH(N$7,'PLHIV Forecast'!$C$7:$W$7,0))&lt;&gt;0),
INDEX('PLHIV Forecast'!$C$8:$W$127,MATCH($B75,'PLHIV Forecast'!$B$8:$B$127,0),MATCH(N$7,'PLHIV Forecast'!$C$7:$W$7,0)),
M75+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IF(N$7&lt;=Baseline_Year,
INDEX('Number on ART'!$H$10:$AB$249,MATCH($B75&amp;"Adults",'Number on ART'!$F$10:$F$249,0),MATCH(N$7,'Number on ART'!$H$9:$AB$9,0)),
IF(AND(M75+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Forecast'!$B$8:$B$127,0),MATCH(N$7,'PLHIV Forecast'!$C$7:$W$7,0)),
INDEX('PLHIV Forecast'!$C$8:$W$127,MATCH($B75,'PLHIV Forecast'!$B$8:$B$127,0),MATCH(N$7,'PLHIV Forecast'!$C$7:$W$7,0))&lt;&gt;0),
INDEX('PLHIV Forecast'!$C$8:$W$127,MATCH($B75,'PLHIV Forecast'!$B$8:$B$127,0),MATCH(N$7,'PLHIV Forecast'!$C$7:$W$7,0)),
M75+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O75" s="84">
        <f>IF(IF(O$7&lt;=Baseline_Year,
INDEX('Number on ART'!$H$10:$AB$249,MATCH($B75&amp;"Adults",'Number on ART'!$F$10:$F$249,0),MATCH(O$7,'Number on ART'!$H$9:$AB$9,0)),
IF(AND(N75+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Forecast'!$B$8:$B$127,0),MATCH(O$7,'PLHIV Forecast'!$C$7:$W$7,0)),
INDEX('PLHIV Forecast'!$C$8:$W$127,MATCH($B75,'PLHIV Forecast'!$B$8:$B$127,0),MATCH(O$7,'PLHIV Forecast'!$C$7:$W$7,0))&lt;&gt;0),
INDEX('PLHIV Forecast'!$C$8:$W$127,MATCH($B75,'PLHIV Forecast'!$B$8:$B$127,0),MATCH(O$7,'PLHIV Forecast'!$C$7:$W$7,0)),
N75+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IF(O$7&lt;=Baseline_Year,
INDEX('Number on ART'!$H$10:$AB$249,MATCH($B75&amp;"Adults",'Number on ART'!$F$10:$F$249,0),MATCH(O$7,'Number on ART'!$H$9:$AB$9,0)),
IF(AND(N75+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Forecast'!$B$8:$B$127,0),MATCH(O$7,'PLHIV Forecast'!$C$7:$W$7,0)),
INDEX('PLHIV Forecast'!$C$8:$W$127,MATCH($B75,'PLHIV Forecast'!$B$8:$B$127,0),MATCH(O$7,'PLHIV Forecast'!$C$7:$W$7,0))&lt;&gt;0),
INDEX('PLHIV Forecast'!$C$8:$W$127,MATCH($B75,'PLHIV Forecast'!$B$8:$B$127,0),MATCH(O$7,'PLHIV Forecast'!$C$7:$W$7,0)),
N75+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P75" s="84">
        <f>IF(IF(P$7&lt;=Baseline_Year,
INDEX('Number on ART'!$H$10:$AB$249,MATCH($B75&amp;"Adults",'Number on ART'!$F$10:$F$249,0),MATCH(P$7,'Number on ART'!$H$9:$AB$9,0)),
IF(AND(O75+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Forecast'!$B$8:$B$127,0),MATCH(P$7,'PLHIV Forecast'!$C$7:$W$7,0)),
INDEX('PLHIV Forecast'!$C$8:$W$127,MATCH($B75,'PLHIV Forecast'!$B$8:$B$127,0),MATCH(P$7,'PLHIV Forecast'!$C$7:$W$7,0))&lt;&gt;0),
INDEX('PLHIV Forecast'!$C$8:$W$127,MATCH($B75,'PLHIV Forecast'!$B$8:$B$127,0),MATCH(P$7,'PLHIV Forecast'!$C$7:$W$7,0)),
O75+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IF(P$7&lt;=Baseline_Year,
INDEX('Number on ART'!$H$10:$AB$249,MATCH($B75&amp;"Adults",'Number on ART'!$F$10:$F$249,0),MATCH(P$7,'Number on ART'!$H$9:$AB$9,0)),
IF(AND(O75+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Forecast'!$B$8:$B$127,0),MATCH(P$7,'PLHIV Forecast'!$C$7:$W$7,0)),
INDEX('PLHIV Forecast'!$C$8:$W$127,MATCH($B75,'PLHIV Forecast'!$B$8:$B$127,0),MATCH(P$7,'PLHIV Forecast'!$C$7:$W$7,0))&lt;&gt;0),
INDEX('PLHIV Forecast'!$C$8:$W$127,MATCH($B75,'PLHIV Forecast'!$B$8:$B$127,0),MATCH(P$7,'PLHIV Forecast'!$C$7:$W$7,0)),
O75+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Q75" s="84">
        <f>IF(IF(Q$7&lt;=Baseline_Year,
INDEX('Number on ART'!$H$10:$AB$249,MATCH($B75&amp;"Adults",'Number on ART'!$F$10:$F$249,0),MATCH(Q$7,'Number on ART'!$H$9:$AB$9,0)),
IF(AND(P75+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Forecast'!$B$8:$B$127,0),MATCH(Q$7,'PLHIV Forecast'!$C$7:$W$7,0)),
INDEX('PLHIV Forecast'!$C$8:$W$127,MATCH($B75,'PLHIV Forecast'!$B$8:$B$127,0),MATCH(Q$7,'PLHIV Forecast'!$C$7:$W$7,0))&lt;&gt;0),
INDEX('PLHIV Forecast'!$C$8:$W$127,MATCH($B75,'PLHIV Forecast'!$B$8:$B$127,0),MATCH(Q$7,'PLHIV Forecast'!$C$7:$W$7,0)),
P75+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IF(Q$7&lt;=Baseline_Year,
INDEX('Number on ART'!$H$10:$AB$249,MATCH($B75&amp;"Adults",'Number on ART'!$F$10:$F$249,0),MATCH(Q$7,'Number on ART'!$H$9:$AB$9,0)),
IF(AND(P75+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Forecast'!$B$8:$B$127,0),MATCH(Q$7,'PLHIV Forecast'!$C$7:$W$7,0)),
INDEX('PLHIV Forecast'!$C$8:$W$127,MATCH($B75,'PLHIV Forecast'!$B$8:$B$127,0),MATCH(Q$7,'PLHIV Forecast'!$C$7:$W$7,0))&lt;&gt;0),
INDEX('PLHIV Forecast'!$C$8:$W$127,MATCH($B75,'PLHIV Forecast'!$B$8:$B$127,0),MATCH(Q$7,'PLHIV Forecast'!$C$7:$W$7,0)),
P75+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R75" s="84">
        <f>IF(IF(R$7&lt;=Baseline_Year,
INDEX('Number on ART'!$H$10:$AB$249,MATCH($B75&amp;"Adults",'Number on ART'!$F$10:$F$249,0),MATCH(R$7,'Number on ART'!$H$9:$AB$9,0)),
IF(AND(Q75+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Forecast'!$B$8:$B$127,0),MATCH(R$7,'PLHIV Forecast'!$C$7:$W$7,0)),
INDEX('PLHIV Forecast'!$C$8:$W$127,MATCH($B75,'PLHIV Forecast'!$B$8:$B$127,0),MATCH(R$7,'PLHIV Forecast'!$C$7:$W$7,0))&lt;&gt;0),
INDEX('PLHIV Forecast'!$C$8:$W$127,MATCH($B75,'PLHIV Forecast'!$B$8:$B$127,0),MATCH(R$7,'PLHIV Forecast'!$C$7:$W$7,0)),
Q75+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IF(R$7&lt;=Baseline_Year,
INDEX('Number on ART'!$H$10:$AB$249,MATCH($B75&amp;"Adults",'Number on ART'!$F$10:$F$249,0),MATCH(R$7,'Number on ART'!$H$9:$AB$9,0)),
IF(AND(Q75+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Forecast'!$B$8:$B$127,0),MATCH(R$7,'PLHIV Forecast'!$C$7:$W$7,0)),
INDEX('PLHIV Forecast'!$C$8:$W$127,MATCH($B75,'PLHIV Forecast'!$B$8:$B$127,0),MATCH(R$7,'PLHIV Forecast'!$C$7:$W$7,0))&lt;&gt;0),
INDEX('PLHIV Forecast'!$C$8:$W$127,MATCH($B75,'PLHIV Forecast'!$B$8:$B$127,0),MATCH(R$7,'PLHIV Forecast'!$C$7:$W$7,0)),
Q75+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S75" s="84">
        <f>IF(IF(S$7&lt;=Baseline_Year,
INDEX('Number on ART'!$H$10:$AB$249,MATCH($B75&amp;"Adults",'Number on ART'!$F$10:$F$249,0),MATCH(S$7,'Number on ART'!$H$9:$AB$9,0)),
IF(AND(R75+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Forecast'!$B$8:$B$127,0),MATCH(S$7,'PLHIV Forecast'!$C$7:$W$7,0)),
INDEX('PLHIV Forecast'!$C$8:$W$127,MATCH($B75,'PLHIV Forecast'!$B$8:$B$127,0),MATCH(S$7,'PLHIV Forecast'!$C$7:$W$7,0))&lt;&gt;0),
INDEX('PLHIV Forecast'!$C$8:$W$127,MATCH($B75,'PLHIV Forecast'!$B$8:$B$127,0),MATCH(S$7,'PLHIV Forecast'!$C$7:$W$7,0)),
R75+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IF(S$7&lt;=Baseline_Year,
INDEX('Number on ART'!$H$10:$AB$249,MATCH($B75&amp;"Adults",'Number on ART'!$F$10:$F$249,0),MATCH(S$7,'Number on ART'!$H$9:$AB$9,0)),
IF(AND(R75+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Forecast'!$B$8:$B$127,0),MATCH(S$7,'PLHIV Forecast'!$C$7:$W$7,0)),
INDEX('PLHIV Forecast'!$C$8:$W$127,MATCH($B75,'PLHIV Forecast'!$B$8:$B$127,0),MATCH(S$7,'PLHIV Forecast'!$C$7:$W$7,0))&lt;&gt;0),
INDEX('PLHIV Forecast'!$C$8:$W$127,MATCH($B75,'PLHIV Forecast'!$B$8:$B$127,0),MATCH(S$7,'PLHIV Forecast'!$C$7:$W$7,0)),
R75+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T75" s="84">
        <f>IF(IF(T$7&lt;=Baseline_Year,
INDEX('Number on ART'!$H$10:$AB$249,MATCH($B75&amp;"Adults",'Number on ART'!$F$10:$F$249,0),MATCH(T$7,'Number on ART'!$H$9:$AB$9,0)),
IF(AND(S75+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Forecast'!$B$8:$B$127,0),MATCH(T$7,'PLHIV Forecast'!$C$7:$W$7,0)),
INDEX('PLHIV Forecast'!$C$8:$W$127,MATCH($B75,'PLHIV Forecast'!$B$8:$B$127,0),MATCH(T$7,'PLHIV Forecast'!$C$7:$W$7,0))&lt;&gt;0),
INDEX('PLHIV Forecast'!$C$8:$W$127,MATCH($B75,'PLHIV Forecast'!$B$8:$B$127,0),MATCH(T$7,'PLHIV Forecast'!$C$7:$W$7,0)),
S75+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IF(T$7&lt;=Baseline_Year,
INDEX('Number on ART'!$H$10:$AB$249,MATCH($B75&amp;"Adults",'Number on ART'!$F$10:$F$249,0),MATCH(T$7,'Number on ART'!$H$9:$AB$9,0)),
IF(AND(S75+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Forecast'!$B$8:$B$127,0),MATCH(T$7,'PLHIV Forecast'!$C$7:$W$7,0)),
INDEX('PLHIV Forecast'!$C$8:$W$127,MATCH($B75,'PLHIV Forecast'!$B$8:$B$127,0),MATCH(T$7,'PLHIV Forecast'!$C$7:$W$7,0))&lt;&gt;0),
INDEX('PLHIV Forecast'!$C$8:$W$127,MATCH($B75,'PLHIV Forecast'!$B$8:$B$127,0),MATCH(T$7,'PLHIV Forecast'!$C$7:$W$7,0)),
S75+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U75" s="84">
        <f>IF(IF(U$7&lt;=Baseline_Year,
INDEX('Number on ART'!$H$10:$AB$249,MATCH($B75&amp;"Adults",'Number on ART'!$F$10:$F$249,0),MATCH(U$7,'Number on ART'!$H$9:$AB$9,0)),
IF(AND(T75+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Forecast'!$B$8:$B$127,0),MATCH(U$7,'PLHIV Forecast'!$C$7:$W$7,0)),
INDEX('PLHIV Forecast'!$C$8:$W$127,MATCH($B75,'PLHIV Forecast'!$B$8:$B$127,0),MATCH(U$7,'PLHIV Forecast'!$C$7:$W$7,0))&lt;&gt;0),
INDEX('PLHIV Forecast'!$C$8:$W$127,MATCH($B75,'PLHIV Forecast'!$B$8:$B$127,0),MATCH(U$7,'PLHIV Forecast'!$C$7:$W$7,0)),
T75+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IF(U$7&lt;=Baseline_Year,
INDEX('Number on ART'!$H$10:$AB$249,MATCH($B75&amp;"Adults",'Number on ART'!$F$10:$F$249,0),MATCH(U$7,'Number on ART'!$H$9:$AB$9,0)),
IF(AND(T75+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Forecast'!$B$8:$B$127,0),MATCH(U$7,'PLHIV Forecast'!$C$7:$W$7,0)),
INDEX('PLHIV Forecast'!$C$8:$W$127,MATCH($B75,'PLHIV Forecast'!$B$8:$B$127,0),MATCH(U$7,'PLHIV Forecast'!$C$7:$W$7,0))&lt;&gt;0),
INDEX('PLHIV Forecast'!$C$8:$W$127,MATCH($B75,'PLHIV Forecast'!$B$8:$B$127,0),MATCH(U$7,'PLHIV Forecast'!$C$7:$W$7,0)),
T75+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V75" s="84">
        <f>IF(IF(V$7&lt;=Baseline_Year,
INDEX('Number on ART'!$H$10:$AB$249,MATCH($B75&amp;"Adults",'Number on ART'!$F$10:$F$249,0),MATCH(V$7,'Number on ART'!$H$9:$AB$9,0)),
IF(AND(U75+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Forecast'!$B$8:$B$127,0),MATCH(V$7,'PLHIV Forecast'!$C$7:$W$7,0)),
INDEX('PLHIV Forecast'!$C$8:$W$127,MATCH($B75,'PLHIV Forecast'!$B$8:$B$127,0),MATCH(V$7,'PLHIV Forecast'!$C$7:$W$7,0))&lt;&gt;0),
INDEX('PLHIV Forecast'!$C$8:$W$127,MATCH($B75,'PLHIV Forecast'!$B$8:$B$127,0),MATCH(V$7,'PLHIV Forecast'!$C$7:$W$7,0)),
U75+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IF(V$7&lt;=Baseline_Year,
INDEX('Number on ART'!$H$10:$AB$249,MATCH($B75&amp;"Adults",'Number on ART'!$F$10:$F$249,0),MATCH(V$7,'Number on ART'!$H$9:$AB$9,0)),
IF(AND(U75+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Forecast'!$B$8:$B$127,0),MATCH(V$7,'PLHIV Forecast'!$C$7:$W$7,0)),
INDEX('PLHIV Forecast'!$C$8:$W$127,MATCH($B75,'PLHIV Forecast'!$B$8:$B$127,0),MATCH(V$7,'PLHIV Forecast'!$C$7:$W$7,0))&lt;&gt;0),
INDEX('PLHIV Forecast'!$C$8:$W$127,MATCH($B75,'PLHIV Forecast'!$B$8:$B$127,0),MATCH(V$7,'PLHIV Forecast'!$C$7:$W$7,0)),
U75+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W75" s="84">
        <f>IF(IF(W$7&lt;=Baseline_Year,
INDEX('Number on ART'!$H$10:$AB$249,MATCH($B75&amp;"Adults",'Number on ART'!$F$10:$F$249,0),MATCH(W$7,'Number on ART'!$H$9:$AB$9,0)),
IF(AND(V75+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Forecast'!$B$8:$B$127,0),MATCH(W$7,'PLHIV Forecast'!$C$7:$W$7,0)),
INDEX('PLHIV Forecast'!$C$8:$W$127,MATCH($B75,'PLHIV Forecast'!$B$8:$B$127,0),MATCH(W$7,'PLHIV Forecast'!$C$7:$W$7,0))&lt;&gt;0),
INDEX('PLHIV Forecast'!$C$8:$W$127,MATCH($B75,'PLHIV Forecast'!$B$8:$B$127,0),MATCH(W$7,'PLHIV Forecast'!$C$7:$W$7,0)),
V75+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)))&lt;0,
0,
IF(W$7&lt;=Baseline_Year,
INDEX('Number on ART'!$H$10:$AB$249,MATCH($B75&amp;"Adults",'Number on ART'!$F$10:$F$249,0),MATCH(W$7,'Number on ART'!$H$9:$AB$9,0)),
IF(AND(V75+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)&gt;INDEX('PLHIV Forecast'!$C$8:$W$127,MATCH($B75,'PLHIV Forecast'!$B$8:$B$127,0),MATCH(W$7,'PLHIV Forecast'!$C$7:$W$7,0)),
INDEX('PLHIV Forecast'!$C$8:$W$127,MATCH($B75,'PLHIV Forecast'!$B$8:$B$127,0),MATCH(W$7,'PLHIV Forecast'!$C$7:$W$7,0))&lt;&gt;0),
INDEX('PLHIV Forecast'!$C$8:$W$127,MATCH($B75,'PLHIV Forecast'!$B$8:$B$127,0),MATCH(W$7,'PLHIV Forecast'!$C$7:$W$7,0)),
V75+
AVERAGE((INDEX($C$8:$W$127,MATCH($B75,$B$8:$B$127),MATCH(Baseline_Year,$C$7:$W$7,))-INDEX($C$8:$W$127,MATCH($B75,$B$8:$B$127),MATCH(Baseline_Year-1,$C$7:$W$7,))),
(INDEX($C$8:$W$127,MATCH($B75,$B$8:$B$127),MATCH(Baseline_Year-1,$C$7:$W$7,))-INDEX($C$8:$W$127,MATCH($B75,$B$8:$B$127),MATCH(Baseline_Year-2,$C$7:$W$7,))),
(INDEX($C$8:$W$127,MATCH($B75,$B$8:$B$127),MATCH(Baseline_Year-2,$C$7:$W$7,))-INDEX($C$8:$W$127,MATCH($B75,$B$8:$B$127),MATCH(Baseline_Year-3,$C$7:$W$7,)))
))))</f>
        <v>0</v>
      </c>
      <c r="X75" s="9" t="str">
        <f>IF(SUM(C75:W75)&lt;&gt;0,
IF(P75='PLHIV Forecast'!P75,"# adults on ART capped by total PLHIV starting 2023",
IF(Q75='PLHIV Forecast'!Q75,"# adults on ART capped by total PLHIV starting 2024",
IF(R75='PLHIV Forecast'!R75,"# adults on ART capped by total PLHIV starting 2025",
IF(S75='PLHIV Forecast'!S75,"# adults on ART capped by total PLHIV starting 2026",
IF(T75='PLHIV Forecast'!T75,"# adults on ART capped by total PLHIV starting 2027",
IF(U75='PLHIV Forecast'!U75,"# adults on ART capped by total PLHIV starting 2028",
IF(V75='PLHIV Forecast'!V75,"# adults on ART capped by total PLHIV starting 2029",
IF(W75='PLHIV Forecast'!W75,"# adults on ART capped by total PLHIV starting 2030",
"")))))))),"")</f>
        <v/>
      </c>
    </row>
    <row r="76" spans="2:24" x14ac:dyDescent="0.35">
      <c r="B76" s="18" t="str">
        <f>Countries!B72</f>
        <v>Madagascar</v>
      </c>
      <c r="C76" s="47">
        <f>IF(C$7&lt;='Algorithms &amp; Assumptions'!$C$3,INDEX('Number on ART'!$H$10:$AB$249,MATCH($B76&amp;"Adults",'Number on ART'!$F$10:$F$249,0),MATCH(C$7,'Number on ART'!$H$9:$AB$9,0)),"Error")</f>
        <v>248</v>
      </c>
      <c r="D76" s="47">
        <f>IF(D$7&lt;='Algorithms &amp; Assumptions'!$C$3,INDEX('Number on ART'!$H$10:$AB$249,MATCH($B76&amp;"Adults",'Number on ART'!$F$10:$F$249,0),MATCH(D$7,'Number on ART'!$H$9:$AB$9,0)),"Error")</f>
        <v>383</v>
      </c>
      <c r="E76" s="47">
        <f>IF(E$7&lt;='Algorithms &amp; Assumptions'!$C$3,INDEX('Number on ART'!$H$10:$AB$249,MATCH($B76&amp;"Adults",'Number on ART'!$F$10:$F$249,0),MATCH(E$7,'Number on ART'!$H$9:$AB$9,0)),"Error")</f>
        <v>357</v>
      </c>
      <c r="F76" s="47">
        <f>IF(F$7&lt;='Algorithms &amp; Assumptions'!$C$3,INDEX('Number on ART'!$H$10:$AB$249,MATCH($B76&amp;"Adults",'Number on ART'!$F$10:$F$249,0),MATCH(F$7,'Number on ART'!$H$9:$AB$9,0)),"Error")</f>
        <v>502</v>
      </c>
      <c r="G76" s="84">
        <f>IF(IF(G$7&lt;=Baseline_Year,
INDEX('Number on ART'!$H$10:$AB$249,MATCH($B76&amp;"Adults",'Number on ART'!$F$10:$F$249,0),MATCH(G$7,'Number on ART'!$H$9:$AB$9,0)),
IF(AND(F76+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Forecast'!$B$8:$B$127,0),MATCH(G$7,'PLHIV Forecast'!$C$7:$W$7,0)),
INDEX('PLHIV Forecast'!$C$8:$W$127,MATCH($B76,'PLHIV Forecast'!$B$8:$B$127,0),MATCH(G$7,'PLHIV Forecast'!$C$7:$W$7,0))&lt;&gt;0),
INDEX('PLHIV Forecast'!$C$8:$W$127,MATCH($B76,'PLHIV Forecast'!$B$8:$B$127,0),MATCH(G$7,'PLHIV Forecast'!$C$7:$W$7,0)),
F76+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IF(G$7&lt;=Baseline_Year,
INDEX('Number on ART'!$H$10:$AB$249,MATCH($B76&amp;"Adults",'Number on ART'!$F$10:$F$249,0),MATCH(G$7,'Number on ART'!$H$9:$AB$9,0)),
IF(AND(F76+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Forecast'!$B$8:$B$127,0),MATCH(G$7,'PLHIV Forecast'!$C$7:$W$7,0)),
INDEX('PLHIV Forecast'!$C$8:$W$127,MATCH($B76,'PLHIV Forecast'!$B$8:$B$127,0),MATCH(G$7,'PLHIV Forecast'!$C$7:$W$7,0))&lt;&gt;0),
INDEX('PLHIV Forecast'!$C$8:$W$127,MATCH($B76,'PLHIV Forecast'!$B$8:$B$127,0),MATCH(G$7,'PLHIV Forecast'!$C$7:$W$7,0)),
F76+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744</v>
      </c>
      <c r="H76" s="84">
        <f>IF(IF(H$7&lt;=Baseline_Year,
INDEX('Number on ART'!$H$10:$AB$249,MATCH($B76&amp;"Adults",'Number on ART'!$F$10:$F$249,0),MATCH(H$7,'Number on ART'!$H$9:$AB$9,0)),
IF(AND(G76+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Forecast'!$B$8:$B$127,0),MATCH(H$7,'PLHIV Forecast'!$C$7:$W$7,0)),
INDEX('PLHIV Forecast'!$C$8:$W$127,MATCH($B76,'PLHIV Forecast'!$B$8:$B$127,0),MATCH(H$7,'PLHIV Forecast'!$C$7:$W$7,0))&lt;&gt;0),
INDEX('PLHIV Forecast'!$C$8:$W$127,MATCH($B76,'PLHIV Forecast'!$B$8:$B$127,0),MATCH(H$7,'PLHIV Forecast'!$C$7:$W$7,0)),
G76+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IF(H$7&lt;=Baseline_Year,
INDEX('Number on ART'!$H$10:$AB$249,MATCH($B76&amp;"Adults",'Number on ART'!$F$10:$F$249,0),MATCH(H$7,'Number on ART'!$H$9:$AB$9,0)),
IF(AND(G76+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Forecast'!$B$8:$B$127,0),MATCH(H$7,'PLHIV Forecast'!$C$7:$W$7,0)),
INDEX('PLHIV Forecast'!$C$8:$W$127,MATCH($B76,'PLHIV Forecast'!$B$8:$B$127,0),MATCH(H$7,'PLHIV Forecast'!$C$7:$W$7,0))&lt;&gt;0),
INDEX('PLHIV Forecast'!$C$8:$W$127,MATCH($B76,'PLHIV Forecast'!$B$8:$B$127,0),MATCH(H$7,'PLHIV Forecast'!$C$7:$W$7,0)),
G76+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1218</v>
      </c>
      <c r="I76" s="84">
        <f>IF(IF(I$7&lt;=Baseline_Year,
INDEX('Number on ART'!$H$10:$AB$249,MATCH($B76&amp;"Adults",'Number on ART'!$F$10:$F$249,0),MATCH(I$7,'Number on ART'!$H$9:$AB$9,0)),
IF(AND(H76+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Forecast'!$B$8:$B$127,0),MATCH(I$7,'PLHIV Forecast'!$C$7:$W$7,0)),
INDEX('PLHIV Forecast'!$C$8:$W$127,MATCH($B76,'PLHIV Forecast'!$B$8:$B$127,0),MATCH(I$7,'PLHIV Forecast'!$C$7:$W$7,0))&lt;&gt;0),
INDEX('PLHIV Forecast'!$C$8:$W$127,MATCH($B76,'PLHIV Forecast'!$B$8:$B$127,0),MATCH(I$7,'PLHIV Forecast'!$C$7:$W$7,0)),
H76+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IF(I$7&lt;=Baseline_Year,
INDEX('Number on ART'!$H$10:$AB$249,MATCH($B76&amp;"Adults",'Number on ART'!$F$10:$F$249,0),MATCH(I$7,'Number on ART'!$H$9:$AB$9,0)),
IF(AND(H76+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Forecast'!$B$8:$B$127,0),MATCH(I$7,'PLHIV Forecast'!$C$7:$W$7,0)),
INDEX('PLHIV Forecast'!$C$8:$W$127,MATCH($B76,'PLHIV Forecast'!$B$8:$B$127,0),MATCH(I$7,'PLHIV Forecast'!$C$7:$W$7,0))&lt;&gt;0),
INDEX('PLHIV Forecast'!$C$8:$W$127,MATCH($B76,'PLHIV Forecast'!$B$8:$B$127,0),MATCH(I$7,'PLHIV Forecast'!$C$7:$W$7,0)),
H76+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1665</v>
      </c>
      <c r="J76" s="84">
        <f>IF(IF(J$7&lt;=Baseline_Year,
INDEX('Number on ART'!$H$10:$AB$249,MATCH($B76&amp;"Adults",'Number on ART'!$F$10:$F$249,0),MATCH(J$7,'Number on ART'!$H$9:$AB$9,0)),
IF(AND(I76+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Forecast'!$B$8:$B$127,0),MATCH(J$7,'PLHIV Forecast'!$C$7:$W$7,0)),
INDEX('PLHIV Forecast'!$C$8:$W$127,MATCH($B76,'PLHIV Forecast'!$B$8:$B$127,0),MATCH(J$7,'PLHIV Forecast'!$C$7:$W$7,0))&lt;&gt;0),
INDEX('PLHIV Forecast'!$C$8:$W$127,MATCH($B76,'PLHIV Forecast'!$B$8:$B$127,0),MATCH(J$7,'PLHIV Forecast'!$C$7:$W$7,0)),
I76+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IF(J$7&lt;=Baseline_Year,
INDEX('Number on ART'!$H$10:$AB$249,MATCH($B76&amp;"Adults",'Number on ART'!$F$10:$F$249,0),MATCH(J$7,'Number on ART'!$H$9:$AB$9,0)),
IF(AND(I76+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Forecast'!$B$8:$B$127,0),MATCH(J$7,'PLHIV Forecast'!$C$7:$W$7,0)),
INDEX('PLHIV Forecast'!$C$8:$W$127,MATCH($B76,'PLHIV Forecast'!$B$8:$B$127,0),MATCH(J$7,'PLHIV Forecast'!$C$7:$W$7,0))&lt;&gt;0),
INDEX('PLHIV Forecast'!$C$8:$W$127,MATCH($B76,'PLHIV Forecast'!$B$8:$B$127,0),MATCH(J$7,'PLHIV Forecast'!$C$7:$W$7,0)),
I76+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2266</v>
      </c>
      <c r="K76" s="84">
        <f>IF(IF(K$7&lt;=Baseline_Year,
INDEX('Number on ART'!$H$10:$AB$249,MATCH($B76&amp;"Adults",'Number on ART'!$F$10:$F$249,0),MATCH(K$7,'Number on ART'!$H$9:$AB$9,0)),
IF(AND(J76+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Forecast'!$B$8:$B$127,0),MATCH(K$7,'PLHIV Forecast'!$C$7:$W$7,0)),
INDEX('PLHIV Forecast'!$C$8:$W$127,MATCH($B76,'PLHIV Forecast'!$B$8:$B$127,0),MATCH(K$7,'PLHIV Forecast'!$C$7:$W$7,0))&lt;&gt;0),
INDEX('PLHIV Forecast'!$C$8:$W$127,MATCH($B76,'PLHIV Forecast'!$B$8:$B$127,0),MATCH(K$7,'PLHIV Forecast'!$C$7:$W$7,0)),
J76+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IF(K$7&lt;=Baseline_Year,
INDEX('Number on ART'!$H$10:$AB$249,MATCH($B76&amp;"Adults",'Number on ART'!$F$10:$F$249,0),MATCH(K$7,'Number on ART'!$H$9:$AB$9,0)),
IF(AND(J76+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Forecast'!$B$8:$B$127,0),MATCH(K$7,'PLHIV Forecast'!$C$7:$W$7,0)),
INDEX('PLHIV Forecast'!$C$8:$W$127,MATCH($B76,'PLHIV Forecast'!$B$8:$B$127,0),MATCH(K$7,'PLHIV Forecast'!$C$7:$W$7,0))&lt;&gt;0),
INDEX('PLHIV Forecast'!$C$8:$W$127,MATCH($B76,'PLHIV Forecast'!$B$8:$B$127,0),MATCH(K$7,'PLHIV Forecast'!$C$7:$W$7,0)),
J76+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3419</v>
      </c>
      <c r="L76" s="84">
        <f>IF(IF(L$7&lt;=Baseline_Year,
INDEX('Number on ART'!$H$10:$AB$249,MATCH($B76&amp;"Adults",'Number on ART'!$F$10:$F$249,0),MATCH(L$7,'Number on ART'!$H$9:$AB$9,0)),
IF(AND(K76+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Forecast'!$B$8:$B$127,0),MATCH(L$7,'PLHIV Forecast'!$C$7:$W$7,0)),
INDEX('PLHIV Forecast'!$C$8:$W$127,MATCH($B76,'PLHIV Forecast'!$B$8:$B$127,0),MATCH(L$7,'PLHIV Forecast'!$C$7:$W$7,0))&lt;&gt;0),
INDEX('PLHIV Forecast'!$C$8:$W$127,MATCH($B76,'PLHIV Forecast'!$B$8:$B$127,0),MATCH(L$7,'PLHIV Forecast'!$C$7:$W$7,0)),
K76+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IF(L$7&lt;=Baseline_Year,
INDEX('Number on ART'!$H$10:$AB$249,MATCH($B76&amp;"Adults",'Number on ART'!$F$10:$F$249,0),MATCH(L$7,'Number on ART'!$H$9:$AB$9,0)),
IF(AND(K76+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Forecast'!$B$8:$B$127,0),MATCH(L$7,'PLHIV Forecast'!$C$7:$W$7,0)),
INDEX('PLHIV Forecast'!$C$8:$W$127,MATCH($B76,'PLHIV Forecast'!$B$8:$B$127,0),MATCH(L$7,'PLHIV Forecast'!$C$7:$W$7,0))&lt;&gt;0),
INDEX('PLHIV Forecast'!$C$8:$W$127,MATCH($B76,'PLHIV Forecast'!$B$8:$B$127,0),MATCH(L$7,'PLHIV Forecast'!$C$7:$W$7,0)),
K76+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5015</v>
      </c>
      <c r="M76" s="84">
        <f>IF(IF(M$7&lt;=Baseline_Year,
INDEX('Number on ART'!$H$10:$AB$249,MATCH($B76&amp;"Adults",'Number on ART'!$F$10:$F$249,0),MATCH(M$7,'Number on ART'!$H$9:$AB$9,0)),
IF(AND(L76+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Forecast'!$B$8:$B$127,0),MATCH(M$7,'PLHIV Forecast'!$C$7:$W$7,0)),
INDEX('PLHIV Forecast'!$C$8:$W$127,MATCH($B76,'PLHIV Forecast'!$B$8:$B$127,0),MATCH(M$7,'PLHIV Forecast'!$C$7:$W$7,0))&lt;&gt;0),
INDEX('PLHIV Forecast'!$C$8:$W$127,MATCH($B76,'PLHIV Forecast'!$B$8:$B$127,0),MATCH(M$7,'PLHIV Forecast'!$C$7:$W$7,0)),
L76+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IF(M$7&lt;=Baseline_Year,
INDEX('Number on ART'!$H$10:$AB$249,MATCH($B76&amp;"Adults",'Number on ART'!$F$10:$F$249,0),MATCH(M$7,'Number on ART'!$H$9:$AB$9,0)),
IF(AND(L76+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Forecast'!$B$8:$B$127,0),MATCH(M$7,'PLHIV Forecast'!$C$7:$W$7,0)),
INDEX('PLHIV Forecast'!$C$8:$W$127,MATCH($B76,'PLHIV Forecast'!$B$8:$B$127,0),MATCH(M$7,'PLHIV Forecast'!$C$7:$W$7,0))&lt;&gt;0),
INDEX('PLHIV Forecast'!$C$8:$W$127,MATCH($B76,'PLHIV Forecast'!$B$8:$B$127,0),MATCH(M$7,'PLHIV Forecast'!$C$7:$W$7,0)),
L76+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5731</v>
      </c>
      <c r="N76" s="84">
        <f>IF(IF(N$7&lt;=Baseline_Year,
INDEX('Number on ART'!$H$10:$AB$249,MATCH($B76&amp;"Adults",'Number on ART'!$F$10:$F$249,0),MATCH(N$7,'Number on ART'!$H$9:$AB$9,0)),
IF(AND(M76+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Forecast'!$B$8:$B$127,0),MATCH(N$7,'PLHIV Forecast'!$C$7:$W$7,0)),
INDEX('PLHIV Forecast'!$C$8:$W$127,MATCH($B76,'PLHIV Forecast'!$B$8:$B$127,0),MATCH(N$7,'PLHIV Forecast'!$C$7:$W$7,0))&lt;&gt;0),
INDEX('PLHIV Forecast'!$C$8:$W$127,MATCH($B76,'PLHIV Forecast'!$B$8:$B$127,0),MATCH(N$7,'PLHIV Forecast'!$C$7:$W$7,0)),
M76+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IF(N$7&lt;=Baseline_Year,
INDEX('Number on ART'!$H$10:$AB$249,MATCH($B76&amp;"Adults",'Number on ART'!$F$10:$F$249,0),MATCH(N$7,'Number on ART'!$H$9:$AB$9,0)),
IF(AND(M76+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Forecast'!$B$8:$B$127,0),MATCH(N$7,'PLHIV Forecast'!$C$7:$W$7,0)),
INDEX('PLHIV Forecast'!$C$8:$W$127,MATCH($B76,'PLHIV Forecast'!$B$8:$B$127,0),MATCH(N$7,'PLHIV Forecast'!$C$7:$W$7,0))&lt;&gt;0),
INDEX('PLHIV Forecast'!$C$8:$W$127,MATCH($B76,'PLHIV Forecast'!$B$8:$B$127,0),MATCH(N$7,'PLHIV Forecast'!$C$7:$W$7,0)),
M76+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8739</v>
      </c>
      <c r="O76" s="84">
        <f>IF(IF(O$7&lt;=Baseline_Year,
INDEX('Number on ART'!$H$10:$AB$249,MATCH($B76&amp;"Adults",'Number on ART'!$F$10:$F$249,0),MATCH(O$7,'Number on ART'!$H$9:$AB$9,0)),
IF(AND(N76+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Forecast'!$B$8:$B$127,0),MATCH(O$7,'PLHIV Forecast'!$C$7:$W$7,0)),
INDEX('PLHIV Forecast'!$C$8:$W$127,MATCH($B76,'PLHIV Forecast'!$B$8:$B$127,0),MATCH(O$7,'PLHIV Forecast'!$C$7:$W$7,0))&lt;&gt;0),
INDEX('PLHIV Forecast'!$C$8:$W$127,MATCH($B76,'PLHIV Forecast'!$B$8:$B$127,0),MATCH(O$7,'PLHIV Forecast'!$C$7:$W$7,0)),
N76+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IF(O$7&lt;=Baseline_Year,
INDEX('Number on ART'!$H$10:$AB$249,MATCH($B76&amp;"Adults",'Number on ART'!$F$10:$F$249,0),MATCH(O$7,'Number on ART'!$H$9:$AB$9,0)),
IF(AND(N76+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Forecast'!$B$8:$B$127,0),MATCH(O$7,'PLHIV Forecast'!$C$7:$W$7,0)),
INDEX('PLHIV Forecast'!$C$8:$W$127,MATCH($B76,'PLHIV Forecast'!$B$8:$B$127,0),MATCH(O$7,'PLHIV Forecast'!$C$7:$W$7,0))&lt;&gt;0),
INDEX('PLHIV Forecast'!$C$8:$W$127,MATCH($B76,'PLHIV Forecast'!$B$8:$B$127,0),MATCH(O$7,'PLHIV Forecast'!$C$7:$W$7,0)),
N76+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11922</v>
      </c>
      <c r="P76" s="84">
        <f>IF(IF(P$7&lt;=Baseline_Year,
INDEX('Number on ART'!$H$10:$AB$249,MATCH($B76&amp;"Adults",'Number on ART'!$F$10:$F$249,0),MATCH(P$7,'Number on ART'!$H$9:$AB$9,0)),
IF(AND(O76+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Forecast'!$B$8:$B$127,0),MATCH(P$7,'PLHIV Forecast'!$C$7:$W$7,0)),
INDEX('PLHIV Forecast'!$C$8:$W$127,MATCH($B76,'PLHIV Forecast'!$B$8:$B$127,0),MATCH(P$7,'PLHIV Forecast'!$C$7:$W$7,0))&lt;&gt;0),
INDEX('PLHIV Forecast'!$C$8:$W$127,MATCH($B76,'PLHIV Forecast'!$B$8:$B$127,0),MATCH(P$7,'PLHIV Forecast'!$C$7:$W$7,0)),
O76+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IF(P$7&lt;=Baseline_Year,
INDEX('Number on ART'!$H$10:$AB$249,MATCH($B76&amp;"Adults",'Number on ART'!$F$10:$F$249,0),MATCH(P$7,'Number on ART'!$H$9:$AB$9,0)),
IF(AND(O76+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Forecast'!$B$8:$B$127,0),MATCH(P$7,'PLHIV Forecast'!$C$7:$W$7,0)),
INDEX('PLHIV Forecast'!$C$8:$W$127,MATCH($B76,'PLHIV Forecast'!$B$8:$B$127,0),MATCH(P$7,'PLHIV Forecast'!$C$7:$W$7,0))&lt;&gt;0),
INDEX('PLHIV Forecast'!$C$8:$W$127,MATCH($B76,'PLHIV Forecast'!$B$8:$B$127,0),MATCH(P$7,'PLHIV Forecast'!$C$7:$W$7,0)),
O76+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14224.333333333334</v>
      </c>
      <c r="Q76" s="84">
        <f>IF(IF(Q$7&lt;=Baseline_Year,
INDEX('Number on ART'!$H$10:$AB$249,MATCH($B76&amp;"Adults",'Number on ART'!$F$10:$F$249,0),MATCH(Q$7,'Number on ART'!$H$9:$AB$9,0)),
IF(AND(P76+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Forecast'!$B$8:$B$127,0),MATCH(Q$7,'PLHIV Forecast'!$C$7:$W$7,0)),
INDEX('PLHIV Forecast'!$C$8:$W$127,MATCH($B76,'PLHIV Forecast'!$B$8:$B$127,0),MATCH(Q$7,'PLHIV Forecast'!$C$7:$W$7,0))&lt;&gt;0),
INDEX('PLHIV Forecast'!$C$8:$W$127,MATCH($B76,'PLHIV Forecast'!$B$8:$B$127,0),MATCH(Q$7,'PLHIV Forecast'!$C$7:$W$7,0)),
P76+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IF(Q$7&lt;=Baseline_Year,
INDEX('Number on ART'!$H$10:$AB$249,MATCH($B76&amp;"Adults",'Number on ART'!$F$10:$F$249,0),MATCH(Q$7,'Number on ART'!$H$9:$AB$9,0)),
IF(AND(P76+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Forecast'!$B$8:$B$127,0),MATCH(Q$7,'PLHIV Forecast'!$C$7:$W$7,0)),
INDEX('PLHIV Forecast'!$C$8:$W$127,MATCH($B76,'PLHIV Forecast'!$B$8:$B$127,0),MATCH(Q$7,'PLHIV Forecast'!$C$7:$W$7,0))&lt;&gt;0),
INDEX('PLHIV Forecast'!$C$8:$W$127,MATCH($B76,'PLHIV Forecast'!$B$8:$B$127,0),MATCH(Q$7,'PLHIV Forecast'!$C$7:$W$7,0)),
P76+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16526.666666666668</v>
      </c>
      <c r="R76" s="84">
        <f>IF(IF(R$7&lt;=Baseline_Year,
INDEX('Number on ART'!$H$10:$AB$249,MATCH($B76&amp;"Adults",'Number on ART'!$F$10:$F$249,0),MATCH(R$7,'Number on ART'!$H$9:$AB$9,0)),
IF(AND(Q76+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Forecast'!$B$8:$B$127,0),MATCH(R$7,'PLHIV Forecast'!$C$7:$W$7,0)),
INDEX('PLHIV Forecast'!$C$8:$W$127,MATCH($B76,'PLHIV Forecast'!$B$8:$B$127,0),MATCH(R$7,'PLHIV Forecast'!$C$7:$W$7,0))&lt;&gt;0),
INDEX('PLHIV Forecast'!$C$8:$W$127,MATCH($B76,'PLHIV Forecast'!$B$8:$B$127,0),MATCH(R$7,'PLHIV Forecast'!$C$7:$W$7,0)),
Q76+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IF(R$7&lt;=Baseline_Year,
INDEX('Number on ART'!$H$10:$AB$249,MATCH($B76&amp;"Adults",'Number on ART'!$F$10:$F$249,0),MATCH(R$7,'Number on ART'!$H$9:$AB$9,0)),
IF(AND(Q76+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Forecast'!$B$8:$B$127,0),MATCH(R$7,'PLHIV Forecast'!$C$7:$W$7,0)),
INDEX('PLHIV Forecast'!$C$8:$W$127,MATCH($B76,'PLHIV Forecast'!$B$8:$B$127,0),MATCH(R$7,'PLHIV Forecast'!$C$7:$W$7,0))&lt;&gt;0),
INDEX('PLHIV Forecast'!$C$8:$W$127,MATCH($B76,'PLHIV Forecast'!$B$8:$B$127,0),MATCH(R$7,'PLHIV Forecast'!$C$7:$W$7,0)),
Q76+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18829</v>
      </c>
      <c r="S76" s="84">
        <f>IF(IF(S$7&lt;=Baseline_Year,
INDEX('Number on ART'!$H$10:$AB$249,MATCH($B76&amp;"Adults",'Number on ART'!$F$10:$F$249,0),MATCH(S$7,'Number on ART'!$H$9:$AB$9,0)),
IF(AND(R76+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Forecast'!$B$8:$B$127,0),MATCH(S$7,'PLHIV Forecast'!$C$7:$W$7,0)),
INDEX('PLHIV Forecast'!$C$8:$W$127,MATCH($B76,'PLHIV Forecast'!$B$8:$B$127,0),MATCH(S$7,'PLHIV Forecast'!$C$7:$W$7,0))&lt;&gt;0),
INDEX('PLHIV Forecast'!$C$8:$W$127,MATCH($B76,'PLHIV Forecast'!$B$8:$B$127,0),MATCH(S$7,'PLHIV Forecast'!$C$7:$W$7,0)),
R76+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IF(S$7&lt;=Baseline_Year,
INDEX('Number on ART'!$H$10:$AB$249,MATCH($B76&amp;"Adults",'Number on ART'!$F$10:$F$249,0),MATCH(S$7,'Number on ART'!$H$9:$AB$9,0)),
IF(AND(R76+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Forecast'!$B$8:$B$127,0),MATCH(S$7,'PLHIV Forecast'!$C$7:$W$7,0)),
INDEX('PLHIV Forecast'!$C$8:$W$127,MATCH($B76,'PLHIV Forecast'!$B$8:$B$127,0),MATCH(S$7,'PLHIV Forecast'!$C$7:$W$7,0))&lt;&gt;0),
INDEX('PLHIV Forecast'!$C$8:$W$127,MATCH($B76,'PLHIV Forecast'!$B$8:$B$127,0),MATCH(S$7,'PLHIV Forecast'!$C$7:$W$7,0)),
R76+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21131.333333333332</v>
      </c>
      <c r="T76" s="84">
        <f>IF(IF(T$7&lt;=Baseline_Year,
INDEX('Number on ART'!$H$10:$AB$249,MATCH($B76&amp;"Adults",'Number on ART'!$F$10:$F$249,0),MATCH(T$7,'Number on ART'!$H$9:$AB$9,0)),
IF(AND(S76+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Forecast'!$B$8:$B$127,0),MATCH(T$7,'PLHIV Forecast'!$C$7:$W$7,0)),
INDEX('PLHIV Forecast'!$C$8:$W$127,MATCH($B76,'PLHIV Forecast'!$B$8:$B$127,0),MATCH(T$7,'PLHIV Forecast'!$C$7:$W$7,0))&lt;&gt;0),
INDEX('PLHIV Forecast'!$C$8:$W$127,MATCH($B76,'PLHIV Forecast'!$B$8:$B$127,0),MATCH(T$7,'PLHIV Forecast'!$C$7:$W$7,0)),
S76+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IF(T$7&lt;=Baseline_Year,
INDEX('Number on ART'!$H$10:$AB$249,MATCH($B76&amp;"Adults",'Number on ART'!$F$10:$F$249,0),MATCH(T$7,'Number on ART'!$H$9:$AB$9,0)),
IF(AND(S76+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Forecast'!$B$8:$B$127,0),MATCH(T$7,'PLHIV Forecast'!$C$7:$W$7,0)),
INDEX('PLHIV Forecast'!$C$8:$W$127,MATCH($B76,'PLHIV Forecast'!$B$8:$B$127,0),MATCH(T$7,'PLHIV Forecast'!$C$7:$W$7,0))&lt;&gt;0),
INDEX('PLHIV Forecast'!$C$8:$W$127,MATCH($B76,'PLHIV Forecast'!$B$8:$B$127,0),MATCH(T$7,'PLHIV Forecast'!$C$7:$W$7,0)),
S76+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23433.666666666664</v>
      </c>
      <c r="U76" s="84">
        <f>IF(IF(U$7&lt;=Baseline_Year,
INDEX('Number on ART'!$H$10:$AB$249,MATCH($B76&amp;"Adults",'Number on ART'!$F$10:$F$249,0),MATCH(U$7,'Number on ART'!$H$9:$AB$9,0)),
IF(AND(T76+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Forecast'!$B$8:$B$127,0),MATCH(U$7,'PLHIV Forecast'!$C$7:$W$7,0)),
INDEX('PLHIV Forecast'!$C$8:$W$127,MATCH($B76,'PLHIV Forecast'!$B$8:$B$127,0),MATCH(U$7,'PLHIV Forecast'!$C$7:$W$7,0))&lt;&gt;0),
INDEX('PLHIV Forecast'!$C$8:$W$127,MATCH($B76,'PLHIV Forecast'!$B$8:$B$127,0),MATCH(U$7,'PLHIV Forecast'!$C$7:$W$7,0)),
T76+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IF(U$7&lt;=Baseline_Year,
INDEX('Number on ART'!$H$10:$AB$249,MATCH($B76&amp;"Adults",'Number on ART'!$F$10:$F$249,0),MATCH(U$7,'Number on ART'!$H$9:$AB$9,0)),
IF(AND(T76+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Forecast'!$B$8:$B$127,0),MATCH(U$7,'PLHIV Forecast'!$C$7:$W$7,0)),
INDEX('PLHIV Forecast'!$C$8:$W$127,MATCH($B76,'PLHIV Forecast'!$B$8:$B$127,0),MATCH(U$7,'PLHIV Forecast'!$C$7:$W$7,0))&lt;&gt;0),
INDEX('PLHIV Forecast'!$C$8:$W$127,MATCH($B76,'PLHIV Forecast'!$B$8:$B$127,0),MATCH(U$7,'PLHIV Forecast'!$C$7:$W$7,0)),
T76+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25735.999999999996</v>
      </c>
      <c r="V76" s="84">
        <f>IF(IF(V$7&lt;=Baseline_Year,
INDEX('Number on ART'!$H$10:$AB$249,MATCH($B76&amp;"Adults",'Number on ART'!$F$10:$F$249,0),MATCH(V$7,'Number on ART'!$H$9:$AB$9,0)),
IF(AND(U76+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Forecast'!$B$8:$B$127,0),MATCH(V$7,'PLHIV Forecast'!$C$7:$W$7,0)),
INDEX('PLHIV Forecast'!$C$8:$W$127,MATCH($B76,'PLHIV Forecast'!$B$8:$B$127,0),MATCH(V$7,'PLHIV Forecast'!$C$7:$W$7,0))&lt;&gt;0),
INDEX('PLHIV Forecast'!$C$8:$W$127,MATCH($B76,'PLHIV Forecast'!$B$8:$B$127,0),MATCH(V$7,'PLHIV Forecast'!$C$7:$W$7,0)),
U76+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IF(V$7&lt;=Baseline_Year,
INDEX('Number on ART'!$H$10:$AB$249,MATCH($B76&amp;"Adults",'Number on ART'!$F$10:$F$249,0),MATCH(V$7,'Number on ART'!$H$9:$AB$9,0)),
IF(AND(U76+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Forecast'!$B$8:$B$127,0),MATCH(V$7,'PLHIV Forecast'!$C$7:$W$7,0)),
INDEX('PLHIV Forecast'!$C$8:$W$127,MATCH($B76,'PLHIV Forecast'!$B$8:$B$127,0),MATCH(V$7,'PLHIV Forecast'!$C$7:$W$7,0))&lt;&gt;0),
INDEX('PLHIV Forecast'!$C$8:$W$127,MATCH($B76,'PLHIV Forecast'!$B$8:$B$127,0),MATCH(V$7,'PLHIV Forecast'!$C$7:$W$7,0)),
U76+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28038.333333333328</v>
      </c>
      <c r="W76" s="84">
        <f>IF(IF(W$7&lt;=Baseline_Year,
INDEX('Number on ART'!$H$10:$AB$249,MATCH($B76&amp;"Adults",'Number on ART'!$F$10:$F$249,0),MATCH(W$7,'Number on ART'!$H$9:$AB$9,0)),
IF(AND(V76+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Forecast'!$B$8:$B$127,0),MATCH(W$7,'PLHIV Forecast'!$C$7:$W$7,0)),
INDEX('PLHIV Forecast'!$C$8:$W$127,MATCH($B76,'PLHIV Forecast'!$B$8:$B$127,0),MATCH(W$7,'PLHIV Forecast'!$C$7:$W$7,0))&lt;&gt;0),
INDEX('PLHIV Forecast'!$C$8:$W$127,MATCH($B76,'PLHIV Forecast'!$B$8:$B$127,0),MATCH(W$7,'PLHIV Forecast'!$C$7:$W$7,0)),
V76+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)))&lt;0,
0,
IF(W$7&lt;=Baseline_Year,
INDEX('Number on ART'!$H$10:$AB$249,MATCH($B76&amp;"Adults",'Number on ART'!$F$10:$F$249,0),MATCH(W$7,'Number on ART'!$H$9:$AB$9,0)),
IF(AND(V76+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)&gt;INDEX('PLHIV Forecast'!$C$8:$W$127,MATCH($B76,'PLHIV Forecast'!$B$8:$B$127,0),MATCH(W$7,'PLHIV Forecast'!$C$7:$W$7,0)),
INDEX('PLHIV Forecast'!$C$8:$W$127,MATCH($B76,'PLHIV Forecast'!$B$8:$B$127,0),MATCH(W$7,'PLHIV Forecast'!$C$7:$W$7,0))&lt;&gt;0),
INDEX('PLHIV Forecast'!$C$8:$W$127,MATCH($B76,'PLHIV Forecast'!$B$8:$B$127,0),MATCH(W$7,'PLHIV Forecast'!$C$7:$W$7,0)),
V76+
AVERAGE((INDEX($C$8:$W$127,MATCH($B76,$B$8:$B$127),MATCH(Baseline_Year,$C$7:$W$7,))-INDEX($C$8:$W$127,MATCH($B76,$B$8:$B$127),MATCH(Baseline_Year-1,$C$7:$W$7,))),
(INDEX($C$8:$W$127,MATCH($B76,$B$8:$B$127),MATCH(Baseline_Year-1,$C$7:$W$7,))-INDEX($C$8:$W$127,MATCH($B76,$B$8:$B$127),MATCH(Baseline_Year-2,$C$7:$W$7,))),
(INDEX($C$8:$W$127,MATCH($B76,$B$8:$B$127),MATCH(Baseline_Year-2,$C$7:$W$7,))-INDEX($C$8:$W$127,MATCH($B76,$B$8:$B$127),MATCH(Baseline_Year-3,$C$7:$W$7,)))
))))</f>
        <v>30340.666666666661</v>
      </c>
      <c r="X76" s="9" t="str">
        <f>IF(SUM(C76:W76)&lt;&gt;0,
IF(P76='PLHIV Forecast'!P76,"# adults on ART capped by total PLHIV starting 2023",
IF(Q76='PLHIV Forecast'!Q76,"# adults on ART capped by total PLHIV starting 2024",
IF(R76='PLHIV Forecast'!R76,"# adults on ART capped by total PLHIV starting 2025",
IF(S76='PLHIV Forecast'!S76,"# adults on ART capped by total PLHIV starting 2026",
IF(T76='PLHIV Forecast'!T76,"# adults on ART capped by total PLHIV starting 2027",
IF(U76='PLHIV Forecast'!U76,"# adults on ART capped by total PLHIV starting 2028",
IF(V76='PLHIV Forecast'!V76,"# adults on ART capped by total PLHIV starting 2029",
IF(W76='PLHIV Forecast'!W76,"# adults on ART capped by total PLHIV starting 2030",
"")))))))),"")</f>
        <v/>
      </c>
    </row>
    <row r="77" spans="2:24" x14ac:dyDescent="0.35">
      <c r="B77" s="18" t="str">
        <f>Countries!B73</f>
        <v>Malawi</v>
      </c>
      <c r="C77" s="47">
        <f>IF(C$7&lt;='Algorithms &amp; Assumptions'!$C$3,INDEX('Number on ART'!$H$10:$AB$249,MATCH($B77&amp;"Adults",'Number on ART'!$F$10:$F$249,0),MATCH(C$7,'Number on ART'!$H$9:$AB$9,0)),"Error")</f>
        <v>235220</v>
      </c>
      <c r="D77" s="47">
        <f>IF(D$7&lt;='Algorithms &amp; Assumptions'!$C$3,INDEX('Number on ART'!$H$10:$AB$249,MATCH($B77&amp;"Adults",'Number on ART'!$F$10:$F$249,0),MATCH(D$7,'Number on ART'!$H$9:$AB$9,0)),"Error")</f>
        <v>303280</v>
      </c>
      <c r="E77" s="47">
        <f>IF(E$7&lt;='Algorithms &amp; Assumptions'!$C$3,INDEX('Number on ART'!$H$10:$AB$249,MATCH($B77&amp;"Adults",'Number on ART'!$F$10:$F$249,0),MATCH(E$7,'Number on ART'!$H$9:$AB$9,0)),"Error")</f>
        <v>380024</v>
      </c>
      <c r="F77" s="47">
        <f>IF(F$7&lt;='Algorithms &amp; Assumptions'!$C$3,INDEX('Number on ART'!$H$10:$AB$249,MATCH($B77&amp;"Adults",'Number on ART'!$F$10:$F$249,0),MATCH(F$7,'Number on ART'!$H$9:$AB$9,0)),"Error")</f>
        <v>443397</v>
      </c>
      <c r="G77" s="84">
        <f>IF(IF(G$7&lt;=Baseline_Year,
INDEX('Number on ART'!$H$10:$AB$249,MATCH($B77&amp;"Adults",'Number on ART'!$F$10:$F$249,0),MATCH(G$7,'Number on ART'!$H$9:$AB$9,0)),
IF(AND(F77+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Forecast'!$B$8:$B$127,0),MATCH(G$7,'PLHIV Forecast'!$C$7:$W$7,0)),
INDEX('PLHIV Forecast'!$C$8:$W$127,MATCH($B77,'PLHIV Forecast'!$B$8:$B$127,0),MATCH(G$7,'PLHIV Forecast'!$C$7:$W$7,0))&lt;&gt;0),
INDEX('PLHIV Forecast'!$C$8:$W$127,MATCH($B77,'PLHIV Forecast'!$B$8:$B$127,0),MATCH(G$7,'PLHIV Forecast'!$C$7:$W$7,0)),
F77+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IF(G$7&lt;=Baseline_Year,
INDEX('Number on ART'!$H$10:$AB$249,MATCH($B77&amp;"Adults",'Number on ART'!$F$10:$F$249,0),MATCH(G$7,'Number on ART'!$H$9:$AB$9,0)),
IF(AND(F77+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Forecast'!$B$8:$B$127,0),MATCH(G$7,'PLHIV Forecast'!$C$7:$W$7,0)),
INDEX('PLHIV Forecast'!$C$8:$W$127,MATCH($B77,'PLHIV Forecast'!$B$8:$B$127,0),MATCH(G$7,'PLHIV Forecast'!$C$7:$W$7,0))&lt;&gt;0),
INDEX('PLHIV Forecast'!$C$8:$W$127,MATCH($B77,'PLHIV Forecast'!$B$8:$B$127,0),MATCH(G$7,'PLHIV Forecast'!$C$7:$W$7,0)),
F77+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506722</v>
      </c>
      <c r="H77" s="84">
        <f>IF(IF(H$7&lt;=Baseline_Year,
INDEX('Number on ART'!$H$10:$AB$249,MATCH($B77&amp;"Adults",'Number on ART'!$F$10:$F$249,0),MATCH(H$7,'Number on ART'!$H$9:$AB$9,0)),
IF(AND(G77+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Forecast'!$B$8:$B$127,0),MATCH(H$7,'PLHIV Forecast'!$C$7:$W$7,0)),
INDEX('PLHIV Forecast'!$C$8:$W$127,MATCH($B77,'PLHIV Forecast'!$B$8:$B$127,0),MATCH(H$7,'PLHIV Forecast'!$C$7:$W$7,0))&lt;&gt;0),
INDEX('PLHIV Forecast'!$C$8:$W$127,MATCH($B77,'PLHIV Forecast'!$B$8:$B$127,0),MATCH(H$7,'PLHIV Forecast'!$C$7:$W$7,0)),
G77+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IF(H$7&lt;=Baseline_Year,
INDEX('Number on ART'!$H$10:$AB$249,MATCH($B77&amp;"Adults",'Number on ART'!$F$10:$F$249,0),MATCH(H$7,'Number on ART'!$H$9:$AB$9,0)),
IF(AND(G77+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Forecast'!$B$8:$B$127,0),MATCH(H$7,'PLHIV Forecast'!$C$7:$W$7,0)),
INDEX('PLHIV Forecast'!$C$8:$W$127,MATCH($B77,'PLHIV Forecast'!$B$8:$B$127,0),MATCH(H$7,'PLHIV Forecast'!$C$7:$W$7,0))&lt;&gt;0),
INDEX('PLHIV Forecast'!$C$8:$W$127,MATCH($B77,'PLHIV Forecast'!$B$8:$B$127,0),MATCH(H$7,'PLHIV Forecast'!$C$7:$W$7,0)),
G77+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559762</v>
      </c>
      <c r="I77" s="84">
        <f>IF(IF(I$7&lt;=Baseline_Year,
INDEX('Number on ART'!$H$10:$AB$249,MATCH($B77&amp;"Adults",'Number on ART'!$F$10:$F$249,0),MATCH(I$7,'Number on ART'!$H$9:$AB$9,0)),
IF(AND(H77+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Forecast'!$B$8:$B$127,0),MATCH(I$7,'PLHIV Forecast'!$C$7:$W$7,0)),
INDEX('PLHIV Forecast'!$C$8:$W$127,MATCH($B77,'PLHIV Forecast'!$B$8:$B$127,0),MATCH(I$7,'PLHIV Forecast'!$C$7:$W$7,0))&lt;&gt;0),
INDEX('PLHIV Forecast'!$C$8:$W$127,MATCH($B77,'PLHIV Forecast'!$B$8:$B$127,0),MATCH(I$7,'PLHIV Forecast'!$C$7:$W$7,0)),
H77+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IF(I$7&lt;=Baseline_Year,
INDEX('Number on ART'!$H$10:$AB$249,MATCH($B77&amp;"Adults",'Number on ART'!$F$10:$F$249,0),MATCH(I$7,'Number on ART'!$H$9:$AB$9,0)),
IF(AND(H77+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Forecast'!$B$8:$B$127,0),MATCH(I$7,'PLHIV Forecast'!$C$7:$W$7,0)),
INDEX('PLHIV Forecast'!$C$8:$W$127,MATCH($B77,'PLHIV Forecast'!$B$8:$B$127,0),MATCH(I$7,'PLHIV Forecast'!$C$7:$W$7,0))&lt;&gt;0),
INDEX('PLHIV Forecast'!$C$8:$W$127,MATCH($B77,'PLHIV Forecast'!$B$8:$B$127,0),MATCH(I$7,'PLHIV Forecast'!$C$7:$W$7,0)),
H77+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638031</v>
      </c>
      <c r="J77" s="84">
        <f>IF(IF(J$7&lt;=Baseline_Year,
INDEX('Number on ART'!$H$10:$AB$249,MATCH($B77&amp;"Adults",'Number on ART'!$F$10:$F$249,0),MATCH(J$7,'Number on ART'!$H$9:$AB$9,0)),
IF(AND(I77+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Forecast'!$B$8:$B$127,0),MATCH(J$7,'PLHIV Forecast'!$C$7:$W$7,0)),
INDEX('PLHIV Forecast'!$C$8:$W$127,MATCH($B77,'PLHIV Forecast'!$B$8:$B$127,0),MATCH(J$7,'PLHIV Forecast'!$C$7:$W$7,0))&lt;&gt;0),
INDEX('PLHIV Forecast'!$C$8:$W$127,MATCH($B77,'PLHIV Forecast'!$B$8:$B$127,0),MATCH(J$7,'PLHIV Forecast'!$C$7:$W$7,0)),
I77+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IF(J$7&lt;=Baseline_Year,
INDEX('Number on ART'!$H$10:$AB$249,MATCH($B77&amp;"Adults",'Number on ART'!$F$10:$F$249,0),MATCH(J$7,'Number on ART'!$H$9:$AB$9,0)),
IF(AND(I77+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Forecast'!$B$8:$B$127,0),MATCH(J$7,'PLHIV Forecast'!$C$7:$W$7,0)),
INDEX('PLHIV Forecast'!$C$8:$W$127,MATCH($B77,'PLHIV Forecast'!$B$8:$B$127,0),MATCH(J$7,'PLHIV Forecast'!$C$7:$W$7,0))&lt;&gt;0),
INDEX('PLHIV Forecast'!$C$8:$W$127,MATCH($B77,'PLHIV Forecast'!$B$8:$B$127,0),MATCH(J$7,'PLHIV Forecast'!$C$7:$W$7,0)),
I77+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705150</v>
      </c>
      <c r="K77" s="84">
        <f>IF(IF(K$7&lt;=Baseline_Year,
INDEX('Number on ART'!$H$10:$AB$249,MATCH($B77&amp;"Adults",'Number on ART'!$F$10:$F$249,0),MATCH(K$7,'Number on ART'!$H$9:$AB$9,0)),
IF(AND(J77+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Forecast'!$B$8:$B$127,0),MATCH(K$7,'PLHIV Forecast'!$C$7:$W$7,0)),
INDEX('PLHIV Forecast'!$C$8:$W$127,MATCH($B77,'PLHIV Forecast'!$B$8:$B$127,0),MATCH(K$7,'PLHIV Forecast'!$C$7:$W$7,0))&lt;&gt;0),
INDEX('PLHIV Forecast'!$C$8:$W$127,MATCH($B77,'PLHIV Forecast'!$B$8:$B$127,0),MATCH(K$7,'PLHIV Forecast'!$C$7:$W$7,0)),
J77+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IF(K$7&lt;=Baseline_Year,
INDEX('Number on ART'!$H$10:$AB$249,MATCH($B77&amp;"Adults",'Number on ART'!$F$10:$F$249,0),MATCH(K$7,'Number on ART'!$H$9:$AB$9,0)),
IF(AND(J77+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Forecast'!$B$8:$B$127,0),MATCH(K$7,'PLHIV Forecast'!$C$7:$W$7,0)),
INDEX('PLHIV Forecast'!$C$8:$W$127,MATCH($B77,'PLHIV Forecast'!$B$8:$B$127,0),MATCH(K$7,'PLHIV Forecast'!$C$7:$W$7,0))&lt;&gt;0),
INDEX('PLHIV Forecast'!$C$8:$W$127,MATCH($B77,'PLHIV Forecast'!$B$8:$B$127,0),MATCH(K$7,'PLHIV Forecast'!$C$7:$W$7,0)),
J77+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769179</v>
      </c>
      <c r="L77" s="84">
        <f>IF(IF(L$7&lt;=Baseline_Year,
INDEX('Number on ART'!$H$10:$AB$249,MATCH($B77&amp;"Adults",'Number on ART'!$F$10:$F$249,0),MATCH(L$7,'Number on ART'!$H$9:$AB$9,0)),
IF(AND(K77+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Forecast'!$B$8:$B$127,0),MATCH(L$7,'PLHIV Forecast'!$C$7:$W$7,0)),
INDEX('PLHIV Forecast'!$C$8:$W$127,MATCH($B77,'PLHIV Forecast'!$B$8:$B$127,0),MATCH(L$7,'PLHIV Forecast'!$C$7:$W$7,0))&lt;&gt;0),
INDEX('PLHIV Forecast'!$C$8:$W$127,MATCH($B77,'PLHIV Forecast'!$B$8:$B$127,0),MATCH(L$7,'PLHIV Forecast'!$C$7:$W$7,0)),
K77+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IF(L$7&lt;=Baseline_Year,
INDEX('Number on ART'!$H$10:$AB$249,MATCH($B77&amp;"Adults",'Number on ART'!$F$10:$F$249,0),MATCH(L$7,'Number on ART'!$H$9:$AB$9,0)),
IF(AND(K77+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Forecast'!$B$8:$B$127,0),MATCH(L$7,'PLHIV Forecast'!$C$7:$W$7,0)),
INDEX('PLHIV Forecast'!$C$8:$W$127,MATCH($B77,'PLHIV Forecast'!$B$8:$B$127,0),MATCH(L$7,'PLHIV Forecast'!$C$7:$W$7,0))&lt;&gt;0),
INDEX('PLHIV Forecast'!$C$8:$W$127,MATCH($B77,'PLHIV Forecast'!$B$8:$B$127,0),MATCH(L$7,'PLHIV Forecast'!$C$7:$W$7,0)),
K77+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782138</v>
      </c>
      <c r="M77" s="84">
        <f>IF(IF(M$7&lt;=Baseline_Year,
INDEX('Number on ART'!$H$10:$AB$249,MATCH($B77&amp;"Adults",'Number on ART'!$F$10:$F$249,0),MATCH(M$7,'Number on ART'!$H$9:$AB$9,0)),
IF(AND(L77+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Forecast'!$B$8:$B$127,0),MATCH(M$7,'PLHIV Forecast'!$C$7:$W$7,0)),
INDEX('PLHIV Forecast'!$C$8:$W$127,MATCH($B77,'PLHIV Forecast'!$B$8:$B$127,0),MATCH(M$7,'PLHIV Forecast'!$C$7:$W$7,0))&lt;&gt;0),
INDEX('PLHIV Forecast'!$C$8:$W$127,MATCH($B77,'PLHIV Forecast'!$B$8:$B$127,0),MATCH(M$7,'PLHIV Forecast'!$C$7:$W$7,0)),
L77+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IF(M$7&lt;=Baseline_Year,
INDEX('Number on ART'!$H$10:$AB$249,MATCH($B77&amp;"Adults",'Number on ART'!$F$10:$F$249,0),MATCH(M$7,'Number on ART'!$H$9:$AB$9,0)),
IF(AND(L77+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Forecast'!$B$8:$B$127,0),MATCH(M$7,'PLHIV Forecast'!$C$7:$W$7,0)),
INDEX('PLHIV Forecast'!$C$8:$W$127,MATCH($B77,'PLHIV Forecast'!$B$8:$B$127,0),MATCH(M$7,'PLHIV Forecast'!$C$7:$W$7,0))&lt;&gt;0),
INDEX('PLHIV Forecast'!$C$8:$W$127,MATCH($B77,'PLHIV Forecast'!$B$8:$B$127,0),MATCH(M$7,'PLHIV Forecast'!$C$7:$W$7,0)),
L77+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815938</v>
      </c>
      <c r="N77" s="84">
        <f>IF(IF(N$7&lt;=Baseline_Year,
INDEX('Number on ART'!$H$10:$AB$249,MATCH($B77&amp;"Adults",'Number on ART'!$F$10:$F$249,0),MATCH(N$7,'Number on ART'!$H$9:$AB$9,0)),
IF(AND(M77+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Forecast'!$B$8:$B$127,0),MATCH(N$7,'PLHIV Forecast'!$C$7:$W$7,0)),
INDEX('PLHIV Forecast'!$C$8:$W$127,MATCH($B77,'PLHIV Forecast'!$B$8:$B$127,0),MATCH(N$7,'PLHIV Forecast'!$C$7:$W$7,0))&lt;&gt;0),
INDEX('PLHIV Forecast'!$C$8:$W$127,MATCH($B77,'PLHIV Forecast'!$B$8:$B$127,0),MATCH(N$7,'PLHIV Forecast'!$C$7:$W$7,0)),
M77+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IF(N$7&lt;=Baseline_Year,
INDEX('Number on ART'!$H$10:$AB$249,MATCH($B77&amp;"Adults",'Number on ART'!$F$10:$F$249,0),MATCH(N$7,'Number on ART'!$H$9:$AB$9,0)),
IF(AND(M77+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Forecast'!$B$8:$B$127,0),MATCH(N$7,'PLHIV Forecast'!$C$7:$W$7,0)),
INDEX('PLHIV Forecast'!$C$8:$W$127,MATCH($B77,'PLHIV Forecast'!$B$8:$B$127,0),MATCH(N$7,'PLHIV Forecast'!$C$7:$W$7,0))&lt;&gt;0),
INDEX('PLHIV Forecast'!$C$8:$W$127,MATCH($B77,'PLHIV Forecast'!$B$8:$B$127,0),MATCH(N$7,'PLHIV Forecast'!$C$7:$W$7,0)),
M77+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855135</v>
      </c>
      <c r="O77" s="84">
        <f>IF(IF(O$7&lt;=Baseline_Year,
INDEX('Number on ART'!$H$10:$AB$249,MATCH($B77&amp;"Adults",'Number on ART'!$F$10:$F$249,0),MATCH(O$7,'Number on ART'!$H$9:$AB$9,0)),
IF(AND(N77+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Forecast'!$B$8:$B$127,0),MATCH(O$7,'PLHIV Forecast'!$C$7:$W$7,0)),
INDEX('PLHIV Forecast'!$C$8:$W$127,MATCH($B77,'PLHIV Forecast'!$B$8:$B$127,0),MATCH(O$7,'PLHIV Forecast'!$C$7:$W$7,0))&lt;&gt;0),
INDEX('PLHIV Forecast'!$C$8:$W$127,MATCH($B77,'PLHIV Forecast'!$B$8:$B$127,0),MATCH(O$7,'PLHIV Forecast'!$C$7:$W$7,0)),
N77+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IF(O$7&lt;=Baseline_Year,
INDEX('Number on ART'!$H$10:$AB$249,MATCH($B77&amp;"Adults",'Number on ART'!$F$10:$F$249,0),MATCH(O$7,'Number on ART'!$H$9:$AB$9,0)),
IF(AND(N77+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Forecast'!$B$8:$B$127,0),MATCH(O$7,'PLHIV Forecast'!$C$7:$W$7,0)),
INDEX('PLHIV Forecast'!$C$8:$W$127,MATCH($B77,'PLHIV Forecast'!$B$8:$B$127,0),MATCH(O$7,'PLHIV Forecast'!$C$7:$W$7,0))&lt;&gt;0),
INDEX('PLHIV Forecast'!$C$8:$W$127,MATCH($B77,'PLHIV Forecast'!$B$8:$B$127,0),MATCH(O$7,'PLHIV Forecast'!$C$7:$W$7,0)),
N77+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891950</v>
      </c>
      <c r="P77" s="84">
        <f>IF(IF(P$7&lt;=Baseline_Year,
INDEX('Number on ART'!$H$10:$AB$249,MATCH($B77&amp;"Adults",'Number on ART'!$F$10:$F$249,0),MATCH(P$7,'Number on ART'!$H$9:$AB$9,0)),
IF(AND(O77+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Forecast'!$B$8:$B$127,0),MATCH(P$7,'PLHIV Forecast'!$C$7:$W$7,0)),
INDEX('PLHIV Forecast'!$C$8:$W$127,MATCH($B77,'PLHIV Forecast'!$B$8:$B$127,0),MATCH(P$7,'PLHIV Forecast'!$C$7:$W$7,0))&lt;&gt;0),
INDEX('PLHIV Forecast'!$C$8:$W$127,MATCH($B77,'PLHIV Forecast'!$B$8:$B$127,0),MATCH(P$7,'PLHIV Forecast'!$C$7:$W$7,0)),
O77+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IF(P$7&lt;=Baseline_Year,
INDEX('Number on ART'!$H$10:$AB$249,MATCH($B77&amp;"Adults",'Number on ART'!$F$10:$F$249,0),MATCH(P$7,'Number on ART'!$H$9:$AB$9,0)),
IF(AND(O77+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Forecast'!$B$8:$B$127,0),MATCH(P$7,'PLHIV Forecast'!$C$7:$W$7,0)),
INDEX('PLHIV Forecast'!$C$8:$W$127,MATCH($B77,'PLHIV Forecast'!$B$8:$B$127,0),MATCH(P$7,'PLHIV Forecast'!$C$7:$W$7,0))&lt;&gt;0),
INDEX('PLHIV Forecast'!$C$8:$W$127,MATCH($B77,'PLHIV Forecast'!$B$8:$B$127,0),MATCH(P$7,'PLHIV Forecast'!$C$7:$W$7,0)),
O77+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928554</v>
      </c>
      <c r="Q77" s="84">
        <f>IF(IF(Q$7&lt;=Baseline_Year,
INDEX('Number on ART'!$H$10:$AB$249,MATCH($B77&amp;"Adults",'Number on ART'!$F$10:$F$249,0),MATCH(Q$7,'Number on ART'!$H$9:$AB$9,0)),
IF(AND(P77+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Forecast'!$B$8:$B$127,0),MATCH(Q$7,'PLHIV Forecast'!$C$7:$W$7,0)),
INDEX('PLHIV Forecast'!$C$8:$W$127,MATCH($B77,'PLHIV Forecast'!$B$8:$B$127,0),MATCH(Q$7,'PLHIV Forecast'!$C$7:$W$7,0))&lt;&gt;0),
INDEX('PLHIV Forecast'!$C$8:$W$127,MATCH($B77,'PLHIV Forecast'!$B$8:$B$127,0),MATCH(Q$7,'PLHIV Forecast'!$C$7:$W$7,0)),
P77+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IF(Q$7&lt;=Baseline_Year,
INDEX('Number on ART'!$H$10:$AB$249,MATCH($B77&amp;"Adults",'Number on ART'!$F$10:$F$249,0),MATCH(Q$7,'Number on ART'!$H$9:$AB$9,0)),
IF(AND(P77+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Forecast'!$B$8:$B$127,0),MATCH(Q$7,'PLHIV Forecast'!$C$7:$W$7,0)),
INDEX('PLHIV Forecast'!$C$8:$W$127,MATCH($B77,'PLHIV Forecast'!$B$8:$B$127,0),MATCH(Q$7,'PLHIV Forecast'!$C$7:$W$7,0))&lt;&gt;0),
INDEX('PLHIV Forecast'!$C$8:$W$127,MATCH($B77,'PLHIV Forecast'!$B$8:$B$127,0),MATCH(Q$7,'PLHIV Forecast'!$C$7:$W$7,0)),
P77+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R77" s="84">
        <f>IF(IF(R$7&lt;=Baseline_Year,
INDEX('Number on ART'!$H$10:$AB$249,MATCH($B77&amp;"Adults",'Number on ART'!$F$10:$F$249,0),MATCH(R$7,'Number on ART'!$H$9:$AB$9,0)),
IF(AND(Q77+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Forecast'!$B$8:$B$127,0),MATCH(R$7,'PLHIV Forecast'!$C$7:$W$7,0)),
INDEX('PLHIV Forecast'!$C$8:$W$127,MATCH($B77,'PLHIV Forecast'!$B$8:$B$127,0),MATCH(R$7,'PLHIV Forecast'!$C$7:$W$7,0))&lt;&gt;0),
INDEX('PLHIV Forecast'!$C$8:$W$127,MATCH($B77,'PLHIV Forecast'!$B$8:$B$127,0),MATCH(R$7,'PLHIV Forecast'!$C$7:$W$7,0)),
Q77+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IF(R$7&lt;=Baseline_Year,
INDEX('Number on ART'!$H$10:$AB$249,MATCH($B77&amp;"Adults",'Number on ART'!$F$10:$F$249,0),MATCH(R$7,'Number on ART'!$H$9:$AB$9,0)),
IF(AND(Q77+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Forecast'!$B$8:$B$127,0),MATCH(R$7,'PLHIV Forecast'!$C$7:$W$7,0)),
INDEX('PLHIV Forecast'!$C$8:$W$127,MATCH($B77,'PLHIV Forecast'!$B$8:$B$127,0),MATCH(R$7,'PLHIV Forecast'!$C$7:$W$7,0))&lt;&gt;0),
INDEX('PLHIV Forecast'!$C$8:$W$127,MATCH($B77,'PLHIV Forecast'!$B$8:$B$127,0),MATCH(R$7,'PLHIV Forecast'!$C$7:$W$7,0)),
Q77+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S77" s="84">
        <f>IF(IF(S$7&lt;=Baseline_Year,
INDEX('Number on ART'!$H$10:$AB$249,MATCH($B77&amp;"Adults",'Number on ART'!$F$10:$F$249,0),MATCH(S$7,'Number on ART'!$H$9:$AB$9,0)),
IF(AND(R77+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Forecast'!$B$8:$B$127,0),MATCH(S$7,'PLHIV Forecast'!$C$7:$W$7,0)),
INDEX('PLHIV Forecast'!$C$8:$W$127,MATCH($B77,'PLHIV Forecast'!$B$8:$B$127,0),MATCH(S$7,'PLHIV Forecast'!$C$7:$W$7,0))&lt;&gt;0),
INDEX('PLHIV Forecast'!$C$8:$W$127,MATCH($B77,'PLHIV Forecast'!$B$8:$B$127,0),MATCH(S$7,'PLHIV Forecast'!$C$7:$W$7,0)),
R77+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IF(S$7&lt;=Baseline_Year,
INDEX('Number on ART'!$H$10:$AB$249,MATCH($B77&amp;"Adults",'Number on ART'!$F$10:$F$249,0),MATCH(S$7,'Number on ART'!$H$9:$AB$9,0)),
IF(AND(R77+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Forecast'!$B$8:$B$127,0),MATCH(S$7,'PLHIV Forecast'!$C$7:$W$7,0)),
INDEX('PLHIV Forecast'!$C$8:$W$127,MATCH($B77,'PLHIV Forecast'!$B$8:$B$127,0),MATCH(S$7,'PLHIV Forecast'!$C$7:$W$7,0))&lt;&gt;0),
INDEX('PLHIV Forecast'!$C$8:$W$127,MATCH($B77,'PLHIV Forecast'!$B$8:$B$127,0),MATCH(S$7,'PLHIV Forecast'!$C$7:$W$7,0)),
R77+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T77" s="84">
        <f>IF(IF(T$7&lt;=Baseline_Year,
INDEX('Number on ART'!$H$10:$AB$249,MATCH($B77&amp;"Adults",'Number on ART'!$F$10:$F$249,0),MATCH(T$7,'Number on ART'!$H$9:$AB$9,0)),
IF(AND(S77+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Forecast'!$B$8:$B$127,0),MATCH(T$7,'PLHIV Forecast'!$C$7:$W$7,0)),
INDEX('PLHIV Forecast'!$C$8:$W$127,MATCH($B77,'PLHIV Forecast'!$B$8:$B$127,0),MATCH(T$7,'PLHIV Forecast'!$C$7:$W$7,0))&lt;&gt;0),
INDEX('PLHIV Forecast'!$C$8:$W$127,MATCH($B77,'PLHIV Forecast'!$B$8:$B$127,0),MATCH(T$7,'PLHIV Forecast'!$C$7:$W$7,0)),
S77+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IF(T$7&lt;=Baseline_Year,
INDEX('Number on ART'!$H$10:$AB$249,MATCH($B77&amp;"Adults",'Number on ART'!$F$10:$F$249,0),MATCH(T$7,'Number on ART'!$H$9:$AB$9,0)),
IF(AND(S77+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Forecast'!$B$8:$B$127,0),MATCH(T$7,'PLHIV Forecast'!$C$7:$W$7,0)),
INDEX('PLHIV Forecast'!$C$8:$W$127,MATCH($B77,'PLHIV Forecast'!$B$8:$B$127,0),MATCH(T$7,'PLHIV Forecast'!$C$7:$W$7,0))&lt;&gt;0),
INDEX('PLHIV Forecast'!$C$8:$W$127,MATCH($B77,'PLHIV Forecast'!$B$8:$B$127,0),MATCH(T$7,'PLHIV Forecast'!$C$7:$W$7,0)),
S77+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U77" s="84">
        <f>IF(IF(U$7&lt;=Baseline_Year,
INDEX('Number on ART'!$H$10:$AB$249,MATCH($B77&amp;"Adults",'Number on ART'!$F$10:$F$249,0),MATCH(U$7,'Number on ART'!$H$9:$AB$9,0)),
IF(AND(T77+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Forecast'!$B$8:$B$127,0),MATCH(U$7,'PLHIV Forecast'!$C$7:$W$7,0)),
INDEX('PLHIV Forecast'!$C$8:$W$127,MATCH($B77,'PLHIV Forecast'!$B$8:$B$127,0),MATCH(U$7,'PLHIV Forecast'!$C$7:$W$7,0))&lt;&gt;0),
INDEX('PLHIV Forecast'!$C$8:$W$127,MATCH($B77,'PLHIV Forecast'!$B$8:$B$127,0),MATCH(U$7,'PLHIV Forecast'!$C$7:$W$7,0)),
T77+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IF(U$7&lt;=Baseline_Year,
INDEX('Number on ART'!$H$10:$AB$249,MATCH($B77&amp;"Adults",'Number on ART'!$F$10:$F$249,0),MATCH(U$7,'Number on ART'!$H$9:$AB$9,0)),
IF(AND(T77+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Forecast'!$B$8:$B$127,0),MATCH(U$7,'PLHIV Forecast'!$C$7:$W$7,0)),
INDEX('PLHIV Forecast'!$C$8:$W$127,MATCH($B77,'PLHIV Forecast'!$B$8:$B$127,0),MATCH(U$7,'PLHIV Forecast'!$C$7:$W$7,0))&lt;&gt;0),
INDEX('PLHIV Forecast'!$C$8:$W$127,MATCH($B77,'PLHIV Forecast'!$B$8:$B$127,0),MATCH(U$7,'PLHIV Forecast'!$C$7:$W$7,0)),
T77+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V77" s="84">
        <f>IF(IF(V$7&lt;=Baseline_Year,
INDEX('Number on ART'!$H$10:$AB$249,MATCH($B77&amp;"Adults",'Number on ART'!$F$10:$F$249,0),MATCH(V$7,'Number on ART'!$H$9:$AB$9,0)),
IF(AND(U77+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Forecast'!$B$8:$B$127,0),MATCH(V$7,'PLHIV Forecast'!$C$7:$W$7,0)),
INDEX('PLHIV Forecast'!$C$8:$W$127,MATCH($B77,'PLHIV Forecast'!$B$8:$B$127,0),MATCH(V$7,'PLHIV Forecast'!$C$7:$W$7,0))&lt;&gt;0),
INDEX('PLHIV Forecast'!$C$8:$W$127,MATCH($B77,'PLHIV Forecast'!$B$8:$B$127,0),MATCH(V$7,'PLHIV Forecast'!$C$7:$W$7,0)),
U77+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IF(V$7&lt;=Baseline_Year,
INDEX('Number on ART'!$H$10:$AB$249,MATCH($B77&amp;"Adults",'Number on ART'!$F$10:$F$249,0),MATCH(V$7,'Number on ART'!$H$9:$AB$9,0)),
IF(AND(U77+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Forecast'!$B$8:$B$127,0),MATCH(V$7,'PLHIV Forecast'!$C$7:$W$7,0)),
INDEX('PLHIV Forecast'!$C$8:$W$127,MATCH($B77,'PLHIV Forecast'!$B$8:$B$127,0),MATCH(V$7,'PLHIV Forecast'!$C$7:$W$7,0))&lt;&gt;0),
INDEX('PLHIV Forecast'!$C$8:$W$127,MATCH($B77,'PLHIV Forecast'!$B$8:$B$127,0),MATCH(V$7,'PLHIV Forecast'!$C$7:$W$7,0)),
U77+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W77" s="84">
        <f>IF(IF(W$7&lt;=Baseline_Year,
INDEX('Number on ART'!$H$10:$AB$249,MATCH($B77&amp;"Adults",'Number on ART'!$F$10:$F$249,0),MATCH(W$7,'Number on ART'!$H$9:$AB$9,0)),
IF(AND(V77+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Forecast'!$B$8:$B$127,0),MATCH(W$7,'PLHIV Forecast'!$C$7:$W$7,0)),
INDEX('PLHIV Forecast'!$C$8:$W$127,MATCH($B77,'PLHIV Forecast'!$B$8:$B$127,0),MATCH(W$7,'PLHIV Forecast'!$C$7:$W$7,0))&lt;&gt;0),
INDEX('PLHIV Forecast'!$C$8:$W$127,MATCH($B77,'PLHIV Forecast'!$B$8:$B$127,0),MATCH(W$7,'PLHIV Forecast'!$C$7:$W$7,0)),
V77+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)))&lt;0,
0,
IF(W$7&lt;=Baseline_Year,
INDEX('Number on ART'!$H$10:$AB$249,MATCH($B77&amp;"Adults",'Number on ART'!$F$10:$F$249,0),MATCH(W$7,'Number on ART'!$H$9:$AB$9,0)),
IF(AND(V77+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)&gt;INDEX('PLHIV Forecast'!$C$8:$W$127,MATCH($B77,'PLHIV Forecast'!$B$8:$B$127,0),MATCH(W$7,'PLHIV Forecast'!$C$7:$W$7,0)),
INDEX('PLHIV Forecast'!$C$8:$W$127,MATCH($B77,'PLHIV Forecast'!$B$8:$B$127,0),MATCH(W$7,'PLHIV Forecast'!$C$7:$W$7,0))&lt;&gt;0),
INDEX('PLHIV Forecast'!$C$8:$W$127,MATCH($B77,'PLHIV Forecast'!$B$8:$B$127,0),MATCH(W$7,'PLHIV Forecast'!$C$7:$W$7,0)),
V77+
AVERAGE((INDEX($C$8:$W$127,MATCH($B77,$B$8:$B$127),MATCH(Baseline_Year,$C$7:$W$7,))-INDEX($C$8:$W$127,MATCH($B77,$B$8:$B$127),MATCH(Baseline_Year-1,$C$7:$W$7,))),
(INDEX($C$8:$W$127,MATCH($B77,$B$8:$B$127),MATCH(Baseline_Year-1,$C$7:$W$7,))-INDEX($C$8:$W$127,MATCH($B77,$B$8:$B$127),MATCH(Baseline_Year-2,$C$7:$W$7,))),
(INDEX($C$8:$W$127,MATCH($B77,$B$8:$B$127),MATCH(Baseline_Year-2,$C$7:$W$7,))-INDEX($C$8:$W$127,MATCH($B77,$B$8:$B$127),MATCH(Baseline_Year-3,$C$7:$W$7,)))
))))</f>
        <v>950000</v>
      </c>
      <c r="X77" s="9" t="str">
        <f>IF(SUM(C77:W77)&lt;&gt;0,
IF(P77='PLHIV Forecast'!P77,"# adults on ART capped by total PLHIV starting 2023",
IF(Q77='PLHIV Forecast'!Q77,"# adults on ART capped by total PLHIV starting 2024",
IF(R77='PLHIV Forecast'!R77,"# adults on ART capped by total PLHIV starting 2025",
IF(S77='PLHIV Forecast'!S77,"# adults on ART capped by total PLHIV starting 2026",
IF(T77='PLHIV Forecast'!T77,"# adults on ART capped by total PLHIV starting 2027",
IF(U77='PLHIV Forecast'!U77,"# adults on ART capped by total PLHIV starting 2028",
IF(V77='PLHIV Forecast'!V77,"# adults on ART capped by total PLHIV starting 2029",
IF(W77='PLHIV Forecast'!W77,"# adults on ART capped by total PLHIV starting 2030",
"")))))))),"")</f>
        <v># adults on ART capped by total PLHIV starting 2024</v>
      </c>
    </row>
    <row r="78" spans="2:24" x14ac:dyDescent="0.35">
      <c r="B78" s="18" t="str">
        <f>Countries!B74</f>
        <v>Malaysia</v>
      </c>
      <c r="C78" s="47">
        <f>IF(C$7&lt;='Algorithms &amp; Assumptions'!$C$3,INDEX('Number on ART'!$H$10:$AB$249,MATCH($B78&amp;"Adults",'Number on ART'!$F$10:$F$249,0),MATCH(C$7,'Number on ART'!$H$9:$AB$9,0)),"Error")</f>
        <v>12699</v>
      </c>
      <c r="D78" s="47">
        <f>IF(D$7&lt;='Algorithms &amp; Assumptions'!$C$3,INDEX('Number on ART'!$H$10:$AB$249,MATCH($B78&amp;"Adults",'Number on ART'!$F$10:$F$249,0),MATCH(D$7,'Number on ART'!$H$9:$AB$9,0)),"Error")</f>
        <v>14002</v>
      </c>
      <c r="E78" s="47">
        <f>IF(E$7&lt;='Algorithms &amp; Assumptions'!$C$3,INDEX('Number on ART'!$H$10:$AB$249,MATCH($B78&amp;"Adults",'Number on ART'!$F$10:$F$249,0),MATCH(E$7,'Number on ART'!$H$9:$AB$9,0)),"Error")</f>
        <v>14594</v>
      </c>
      <c r="F78" s="47">
        <f>IF(F$7&lt;='Algorithms &amp; Assumptions'!$C$3,INDEX('Number on ART'!$H$10:$AB$249,MATCH($B78&amp;"Adults",'Number on ART'!$F$10:$F$249,0),MATCH(F$7,'Number on ART'!$H$9:$AB$9,0)),"Error")</f>
        <v>16862</v>
      </c>
      <c r="G78" s="84">
        <f>IF(IF(G$7&lt;=Baseline_Year,
INDEX('Number on ART'!$H$10:$AB$249,MATCH($B78&amp;"Adults",'Number on ART'!$F$10:$F$249,0),MATCH(G$7,'Number on ART'!$H$9:$AB$9,0)),
IF(AND(F78+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Forecast'!$B$8:$B$127,0),MATCH(G$7,'PLHIV Forecast'!$C$7:$W$7,0)),
INDEX('PLHIV Forecast'!$C$8:$W$127,MATCH($B78,'PLHIV Forecast'!$B$8:$B$127,0),MATCH(G$7,'PLHIV Forecast'!$C$7:$W$7,0))&lt;&gt;0),
INDEX('PLHIV Forecast'!$C$8:$W$127,MATCH($B78,'PLHIV Forecast'!$B$8:$B$127,0),MATCH(G$7,'PLHIV Forecast'!$C$7:$W$7,0)),
F78+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IF(G$7&lt;=Baseline_Year,
INDEX('Number on ART'!$H$10:$AB$249,MATCH($B78&amp;"Adults",'Number on ART'!$F$10:$F$249,0),MATCH(G$7,'Number on ART'!$H$9:$AB$9,0)),
IF(AND(F78+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Forecast'!$B$8:$B$127,0),MATCH(G$7,'PLHIV Forecast'!$C$7:$W$7,0)),
INDEX('PLHIV Forecast'!$C$8:$W$127,MATCH($B78,'PLHIV Forecast'!$B$8:$B$127,0),MATCH(G$7,'PLHIV Forecast'!$C$7:$W$7,0))&lt;&gt;0),
INDEX('PLHIV Forecast'!$C$8:$W$127,MATCH($B78,'PLHIV Forecast'!$B$8:$B$127,0),MATCH(G$7,'PLHIV Forecast'!$C$7:$W$7,0)),
F78+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21153</v>
      </c>
      <c r="H78" s="84">
        <f>IF(IF(H$7&lt;=Baseline_Year,
INDEX('Number on ART'!$H$10:$AB$249,MATCH($B78&amp;"Adults",'Number on ART'!$F$10:$F$249,0),MATCH(H$7,'Number on ART'!$H$9:$AB$9,0)),
IF(AND(G78+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Forecast'!$B$8:$B$127,0),MATCH(H$7,'PLHIV Forecast'!$C$7:$W$7,0)),
INDEX('PLHIV Forecast'!$C$8:$W$127,MATCH($B78,'PLHIV Forecast'!$B$8:$B$127,0),MATCH(H$7,'PLHIV Forecast'!$C$7:$W$7,0))&lt;&gt;0),
INDEX('PLHIV Forecast'!$C$8:$W$127,MATCH($B78,'PLHIV Forecast'!$B$8:$B$127,0),MATCH(H$7,'PLHIV Forecast'!$C$7:$W$7,0)),
G78+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IF(H$7&lt;=Baseline_Year,
INDEX('Number on ART'!$H$10:$AB$249,MATCH($B78&amp;"Adults",'Number on ART'!$F$10:$F$249,0),MATCH(H$7,'Number on ART'!$H$9:$AB$9,0)),
IF(AND(G78+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Forecast'!$B$8:$B$127,0),MATCH(H$7,'PLHIV Forecast'!$C$7:$W$7,0)),
INDEX('PLHIV Forecast'!$C$8:$W$127,MATCH($B78,'PLHIV Forecast'!$B$8:$B$127,0),MATCH(H$7,'PLHIV Forecast'!$C$7:$W$7,0))&lt;&gt;0),
INDEX('PLHIV Forecast'!$C$8:$W$127,MATCH($B78,'PLHIV Forecast'!$B$8:$B$127,0),MATCH(H$7,'PLHIV Forecast'!$C$7:$W$7,0)),
G78+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25213</v>
      </c>
      <c r="I78" s="84">
        <f>IF(IF(I$7&lt;=Baseline_Year,
INDEX('Number on ART'!$H$10:$AB$249,MATCH($B78&amp;"Adults",'Number on ART'!$F$10:$F$249,0),MATCH(I$7,'Number on ART'!$H$9:$AB$9,0)),
IF(AND(H78+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Forecast'!$B$8:$B$127,0),MATCH(I$7,'PLHIV Forecast'!$C$7:$W$7,0)),
INDEX('PLHIV Forecast'!$C$8:$W$127,MATCH($B78,'PLHIV Forecast'!$B$8:$B$127,0),MATCH(I$7,'PLHIV Forecast'!$C$7:$W$7,0))&lt;&gt;0),
INDEX('PLHIV Forecast'!$C$8:$W$127,MATCH($B78,'PLHIV Forecast'!$B$8:$B$127,0),MATCH(I$7,'PLHIV Forecast'!$C$7:$W$7,0)),
H78+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IF(I$7&lt;=Baseline_Year,
INDEX('Number on ART'!$H$10:$AB$249,MATCH($B78&amp;"Adults",'Number on ART'!$F$10:$F$249,0),MATCH(I$7,'Number on ART'!$H$9:$AB$9,0)),
IF(AND(H78+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Forecast'!$B$8:$B$127,0),MATCH(I$7,'PLHIV Forecast'!$C$7:$W$7,0)),
INDEX('PLHIV Forecast'!$C$8:$W$127,MATCH($B78,'PLHIV Forecast'!$B$8:$B$127,0),MATCH(I$7,'PLHIV Forecast'!$C$7:$W$7,0))&lt;&gt;0),
INDEX('PLHIV Forecast'!$C$8:$W$127,MATCH($B78,'PLHIV Forecast'!$B$8:$B$127,0),MATCH(I$7,'PLHIV Forecast'!$C$7:$W$7,0)),
H78+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35499</v>
      </c>
      <c r="J78" s="84">
        <f>IF(IF(J$7&lt;=Baseline_Year,
INDEX('Number on ART'!$H$10:$AB$249,MATCH($B78&amp;"Adults",'Number on ART'!$F$10:$F$249,0),MATCH(J$7,'Number on ART'!$H$9:$AB$9,0)),
IF(AND(I78+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Forecast'!$B$8:$B$127,0),MATCH(J$7,'PLHIV Forecast'!$C$7:$W$7,0)),
INDEX('PLHIV Forecast'!$C$8:$W$127,MATCH($B78,'PLHIV Forecast'!$B$8:$B$127,0),MATCH(J$7,'PLHIV Forecast'!$C$7:$W$7,0))&lt;&gt;0),
INDEX('PLHIV Forecast'!$C$8:$W$127,MATCH($B78,'PLHIV Forecast'!$B$8:$B$127,0),MATCH(J$7,'PLHIV Forecast'!$C$7:$W$7,0)),
I78+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IF(J$7&lt;=Baseline_Year,
INDEX('Number on ART'!$H$10:$AB$249,MATCH($B78&amp;"Adults",'Number on ART'!$F$10:$F$249,0),MATCH(J$7,'Number on ART'!$H$9:$AB$9,0)),
IF(AND(I78+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Forecast'!$B$8:$B$127,0),MATCH(J$7,'PLHIV Forecast'!$C$7:$W$7,0)),
INDEX('PLHIV Forecast'!$C$8:$W$127,MATCH($B78,'PLHIV Forecast'!$B$8:$B$127,0),MATCH(J$7,'PLHIV Forecast'!$C$7:$W$7,0))&lt;&gt;0),
INDEX('PLHIV Forecast'!$C$8:$W$127,MATCH($B78,'PLHIV Forecast'!$B$8:$B$127,0),MATCH(J$7,'PLHIV Forecast'!$C$7:$W$7,0)),
I78+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38689</v>
      </c>
      <c r="K78" s="84">
        <f>IF(IF(K$7&lt;=Baseline_Year,
INDEX('Number on ART'!$H$10:$AB$249,MATCH($B78&amp;"Adults",'Number on ART'!$F$10:$F$249,0),MATCH(K$7,'Number on ART'!$H$9:$AB$9,0)),
IF(AND(J78+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Forecast'!$B$8:$B$127,0),MATCH(K$7,'PLHIV Forecast'!$C$7:$W$7,0)),
INDEX('PLHIV Forecast'!$C$8:$W$127,MATCH($B78,'PLHIV Forecast'!$B$8:$B$127,0),MATCH(K$7,'PLHIV Forecast'!$C$7:$W$7,0))&lt;&gt;0),
INDEX('PLHIV Forecast'!$C$8:$W$127,MATCH($B78,'PLHIV Forecast'!$B$8:$B$127,0),MATCH(K$7,'PLHIV Forecast'!$C$7:$W$7,0)),
J78+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IF(K$7&lt;=Baseline_Year,
INDEX('Number on ART'!$H$10:$AB$249,MATCH($B78&amp;"Adults",'Number on ART'!$F$10:$F$249,0),MATCH(K$7,'Number on ART'!$H$9:$AB$9,0)),
IF(AND(J78+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Forecast'!$B$8:$B$127,0),MATCH(K$7,'PLHIV Forecast'!$C$7:$W$7,0)),
INDEX('PLHIV Forecast'!$C$8:$W$127,MATCH($B78,'PLHIV Forecast'!$B$8:$B$127,0),MATCH(K$7,'PLHIV Forecast'!$C$7:$W$7,0))&lt;&gt;0),
INDEX('PLHIV Forecast'!$C$8:$W$127,MATCH($B78,'PLHIV Forecast'!$B$8:$B$127,0),MATCH(K$7,'PLHIV Forecast'!$C$7:$W$7,0)),
J78+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41087</v>
      </c>
      <c r="L78" s="84">
        <f>IF(IF(L$7&lt;=Baseline_Year,
INDEX('Number on ART'!$H$10:$AB$249,MATCH($B78&amp;"Adults",'Number on ART'!$F$10:$F$249,0),MATCH(L$7,'Number on ART'!$H$9:$AB$9,0)),
IF(AND(K78+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Forecast'!$B$8:$B$127,0),MATCH(L$7,'PLHIV Forecast'!$C$7:$W$7,0)),
INDEX('PLHIV Forecast'!$C$8:$W$127,MATCH($B78,'PLHIV Forecast'!$B$8:$B$127,0),MATCH(L$7,'PLHIV Forecast'!$C$7:$W$7,0))&lt;&gt;0),
INDEX('PLHIV Forecast'!$C$8:$W$127,MATCH($B78,'PLHIV Forecast'!$B$8:$B$127,0),MATCH(L$7,'PLHIV Forecast'!$C$7:$W$7,0)),
K78+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IF(L$7&lt;=Baseline_Year,
INDEX('Number on ART'!$H$10:$AB$249,MATCH($B78&amp;"Adults",'Number on ART'!$F$10:$F$249,0),MATCH(L$7,'Number on ART'!$H$9:$AB$9,0)),
IF(AND(K78+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Forecast'!$B$8:$B$127,0),MATCH(L$7,'PLHIV Forecast'!$C$7:$W$7,0)),
INDEX('PLHIV Forecast'!$C$8:$W$127,MATCH($B78,'PLHIV Forecast'!$B$8:$B$127,0),MATCH(L$7,'PLHIV Forecast'!$C$7:$W$7,0))&lt;&gt;0),
INDEX('PLHIV Forecast'!$C$8:$W$127,MATCH($B78,'PLHIV Forecast'!$B$8:$B$127,0),MATCH(L$7,'PLHIV Forecast'!$C$7:$W$7,0)),
K78+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43867</v>
      </c>
      <c r="M78" s="84">
        <f>IF(IF(M$7&lt;=Baseline_Year,
INDEX('Number on ART'!$H$10:$AB$249,MATCH($B78&amp;"Adults",'Number on ART'!$F$10:$F$249,0),MATCH(M$7,'Number on ART'!$H$9:$AB$9,0)),
IF(AND(L78+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Forecast'!$B$8:$B$127,0),MATCH(M$7,'PLHIV Forecast'!$C$7:$W$7,0)),
INDEX('PLHIV Forecast'!$C$8:$W$127,MATCH($B78,'PLHIV Forecast'!$B$8:$B$127,0),MATCH(M$7,'PLHIV Forecast'!$C$7:$W$7,0))&lt;&gt;0),
INDEX('PLHIV Forecast'!$C$8:$W$127,MATCH($B78,'PLHIV Forecast'!$B$8:$B$127,0),MATCH(M$7,'PLHIV Forecast'!$C$7:$W$7,0)),
L78+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IF(M$7&lt;=Baseline_Year,
INDEX('Number on ART'!$H$10:$AB$249,MATCH($B78&amp;"Adults",'Number on ART'!$F$10:$F$249,0),MATCH(M$7,'Number on ART'!$H$9:$AB$9,0)),
IF(AND(L78+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Forecast'!$B$8:$B$127,0),MATCH(M$7,'PLHIV Forecast'!$C$7:$W$7,0)),
INDEX('PLHIV Forecast'!$C$8:$W$127,MATCH($B78,'PLHIV Forecast'!$B$8:$B$127,0),MATCH(M$7,'PLHIV Forecast'!$C$7:$W$7,0))&lt;&gt;0),
INDEX('PLHIV Forecast'!$C$8:$W$127,MATCH($B78,'PLHIV Forecast'!$B$8:$B$127,0),MATCH(M$7,'PLHIV Forecast'!$C$7:$W$7,0)),
L78+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46671</v>
      </c>
      <c r="N78" s="84">
        <f>IF(IF(N$7&lt;=Baseline_Year,
INDEX('Number on ART'!$H$10:$AB$249,MATCH($B78&amp;"Adults",'Number on ART'!$F$10:$F$249,0),MATCH(N$7,'Number on ART'!$H$9:$AB$9,0)),
IF(AND(M78+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Forecast'!$B$8:$B$127,0),MATCH(N$7,'PLHIV Forecast'!$C$7:$W$7,0)),
INDEX('PLHIV Forecast'!$C$8:$W$127,MATCH($B78,'PLHIV Forecast'!$B$8:$B$127,0),MATCH(N$7,'PLHIV Forecast'!$C$7:$W$7,0))&lt;&gt;0),
INDEX('PLHIV Forecast'!$C$8:$W$127,MATCH($B78,'PLHIV Forecast'!$B$8:$B$127,0),MATCH(N$7,'PLHIV Forecast'!$C$7:$W$7,0)),
M78+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IF(N$7&lt;=Baseline_Year,
INDEX('Number on ART'!$H$10:$AB$249,MATCH($B78&amp;"Adults",'Number on ART'!$F$10:$F$249,0),MATCH(N$7,'Number on ART'!$H$9:$AB$9,0)),
IF(AND(M78+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Forecast'!$B$8:$B$127,0),MATCH(N$7,'PLHIV Forecast'!$C$7:$W$7,0)),
INDEX('PLHIV Forecast'!$C$8:$W$127,MATCH($B78,'PLHIV Forecast'!$B$8:$B$127,0),MATCH(N$7,'PLHIV Forecast'!$C$7:$W$7,0))&lt;&gt;0),
INDEX('PLHIV Forecast'!$C$8:$W$127,MATCH($B78,'PLHIV Forecast'!$B$8:$B$127,0),MATCH(N$7,'PLHIV Forecast'!$C$7:$W$7,0)),
M78+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46771</v>
      </c>
      <c r="O78" s="84">
        <f>IF(IF(O$7&lt;=Baseline_Year,
INDEX('Number on ART'!$H$10:$AB$249,MATCH($B78&amp;"Adults",'Number on ART'!$F$10:$F$249,0),MATCH(O$7,'Number on ART'!$H$9:$AB$9,0)),
IF(AND(N78+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Forecast'!$B$8:$B$127,0),MATCH(O$7,'PLHIV Forecast'!$C$7:$W$7,0)),
INDEX('PLHIV Forecast'!$C$8:$W$127,MATCH($B78,'PLHIV Forecast'!$B$8:$B$127,0),MATCH(O$7,'PLHIV Forecast'!$C$7:$W$7,0))&lt;&gt;0),
INDEX('PLHIV Forecast'!$C$8:$W$127,MATCH($B78,'PLHIV Forecast'!$B$8:$B$127,0),MATCH(O$7,'PLHIV Forecast'!$C$7:$W$7,0)),
N78+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IF(O$7&lt;=Baseline_Year,
INDEX('Number on ART'!$H$10:$AB$249,MATCH($B78&amp;"Adults",'Number on ART'!$F$10:$F$249,0),MATCH(O$7,'Number on ART'!$H$9:$AB$9,0)),
IF(AND(N78+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Forecast'!$B$8:$B$127,0),MATCH(O$7,'PLHIV Forecast'!$C$7:$W$7,0)),
INDEX('PLHIV Forecast'!$C$8:$W$127,MATCH($B78,'PLHIV Forecast'!$B$8:$B$127,0),MATCH(O$7,'PLHIV Forecast'!$C$7:$W$7,0))&lt;&gt;0),
INDEX('PLHIV Forecast'!$C$8:$W$127,MATCH($B78,'PLHIV Forecast'!$B$8:$B$127,0),MATCH(O$7,'PLHIV Forecast'!$C$7:$W$7,0)),
N78+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46869</v>
      </c>
      <c r="P78" s="84">
        <f>IF(IF(P$7&lt;=Baseline_Year,
INDEX('Number on ART'!$H$10:$AB$249,MATCH($B78&amp;"Adults",'Number on ART'!$F$10:$F$249,0),MATCH(P$7,'Number on ART'!$H$9:$AB$9,0)),
IF(AND(O78+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Forecast'!$B$8:$B$127,0),MATCH(P$7,'PLHIV Forecast'!$C$7:$W$7,0)),
INDEX('PLHIV Forecast'!$C$8:$W$127,MATCH($B78,'PLHIV Forecast'!$B$8:$B$127,0),MATCH(P$7,'PLHIV Forecast'!$C$7:$W$7,0))&lt;&gt;0),
INDEX('PLHIV Forecast'!$C$8:$W$127,MATCH($B78,'PLHIV Forecast'!$B$8:$B$127,0),MATCH(P$7,'PLHIV Forecast'!$C$7:$W$7,0)),
O78+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IF(P$7&lt;=Baseline_Year,
INDEX('Number on ART'!$H$10:$AB$249,MATCH($B78&amp;"Adults",'Number on ART'!$F$10:$F$249,0),MATCH(P$7,'Number on ART'!$H$9:$AB$9,0)),
IF(AND(O78+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Forecast'!$B$8:$B$127,0),MATCH(P$7,'PLHIV Forecast'!$C$7:$W$7,0)),
INDEX('PLHIV Forecast'!$C$8:$W$127,MATCH($B78,'PLHIV Forecast'!$B$8:$B$127,0),MATCH(P$7,'PLHIV Forecast'!$C$7:$W$7,0))&lt;&gt;0),
INDEX('PLHIV Forecast'!$C$8:$W$127,MATCH($B78,'PLHIV Forecast'!$B$8:$B$127,0),MATCH(P$7,'PLHIV Forecast'!$C$7:$W$7,0)),
O78+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47869.666666666664</v>
      </c>
      <c r="Q78" s="84">
        <f>IF(IF(Q$7&lt;=Baseline_Year,
INDEX('Number on ART'!$H$10:$AB$249,MATCH($B78&amp;"Adults",'Number on ART'!$F$10:$F$249,0),MATCH(Q$7,'Number on ART'!$H$9:$AB$9,0)),
IF(AND(P78+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Forecast'!$B$8:$B$127,0),MATCH(Q$7,'PLHIV Forecast'!$C$7:$W$7,0)),
INDEX('PLHIV Forecast'!$C$8:$W$127,MATCH($B78,'PLHIV Forecast'!$B$8:$B$127,0),MATCH(Q$7,'PLHIV Forecast'!$C$7:$W$7,0))&lt;&gt;0),
INDEX('PLHIV Forecast'!$C$8:$W$127,MATCH($B78,'PLHIV Forecast'!$B$8:$B$127,0),MATCH(Q$7,'PLHIV Forecast'!$C$7:$W$7,0)),
P78+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IF(Q$7&lt;=Baseline_Year,
INDEX('Number on ART'!$H$10:$AB$249,MATCH($B78&amp;"Adults",'Number on ART'!$F$10:$F$249,0),MATCH(Q$7,'Number on ART'!$H$9:$AB$9,0)),
IF(AND(P78+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Forecast'!$B$8:$B$127,0),MATCH(Q$7,'PLHIV Forecast'!$C$7:$W$7,0)),
INDEX('PLHIV Forecast'!$C$8:$W$127,MATCH($B78,'PLHIV Forecast'!$B$8:$B$127,0),MATCH(Q$7,'PLHIV Forecast'!$C$7:$W$7,0))&lt;&gt;0),
INDEX('PLHIV Forecast'!$C$8:$W$127,MATCH($B78,'PLHIV Forecast'!$B$8:$B$127,0),MATCH(Q$7,'PLHIV Forecast'!$C$7:$W$7,0)),
P78+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48870.333333333328</v>
      </c>
      <c r="R78" s="84">
        <f>IF(IF(R$7&lt;=Baseline_Year,
INDEX('Number on ART'!$H$10:$AB$249,MATCH($B78&amp;"Adults",'Number on ART'!$F$10:$F$249,0),MATCH(R$7,'Number on ART'!$H$9:$AB$9,0)),
IF(AND(Q78+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Forecast'!$B$8:$B$127,0),MATCH(R$7,'PLHIV Forecast'!$C$7:$W$7,0)),
INDEX('PLHIV Forecast'!$C$8:$W$127,MATCH($B78,'PLHIV Forecast'!$B$8:$B$127,0),MATCH(R$7,'PLHIV Forecast'!$C$7:$W$7,0))&lt;&gt;0),
INDEX('PLHIV Forecast'!$C$8:$W$127,MATCH($B78,'PLHIV Forecast'!$B$8:$B$127,0),MATCH(R$7,'PLHIV Forecast'!$C$7:$W$7,0)),
Q78+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IF(R$7&lt;=Baseline_Year,
INDEX('Number on ART'!$H$10:$AB$249,MATCH($B78&amp;"Adults",'Number on ART'!$F$10:$F$249,0),MATCH(R$7,'Number on ART'!$H$9:$AB$9,0)),
IF(AND(Q78+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Forecast'!$B$8:$B$127,0),MATCH(R$7,'PLHIV Forecast'!$C$7:$W$7,0)),
INDEX('PLHIV Forecast'!$C$8:$W$127,MATCH($B78,'PLHIV Forecast'!$B$8:$B$127,0),MATCH(R$7,'PLHIV Forecast'!$C$7:$W$7,0))&lt;&gt;0),
INDEX('PLHIV Forecast'!$C$8:$W$127,MATCH($B78,'PLHIV Forecast'!$B$8:$B$127,0),MATCH(R$7,'PLHIV Forecast'!$C$7:$W$7,0)),
Q78+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49870.999999999993</v>
      </c>
      <c r="S78" s="84">
        <f>IF(IF(S$7&lt;=Baseline_Year,
INDEX('Number on ART'!$H$10:$AB$249,MATCH($B78&amp;"Adults",'Number on ART'!$F$10:$F$249,0),MATCH(S$7,'Number on ART'!$H$9:$AB$9,0)),
IF(AND(R78+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Forecast'!$B$8:$B$127,0),MATCH(S$7,'PLHIV Forecast'!$C$7:$W$7,0)),
INDEX('PLHIV Forecast'!$C$8:$W$127,MATCH($B78,'PLHIV Forecast'!$B$8:$B$127,0),MATCH(S$7,'PLHIV Forecast'!$C$7:$W$7,0))&lt;&gt;0),
INDEX('PLHIV Forecast'!$C$8:$W$127,MATCH($B78,'PLHIV Forecast'!$B$8:$B$127,0),MATCH(S$7,'PLHIV Forecast'!$C$7:$W$7,0)),
R78+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IF(S$7&lt;=Baseline_Year,
INDEX('Number on ART'!$H$10:$AB$249,MATCH($B78&amp;"Adults",'Number on ART'!$F$10:$F$249,0),MATCH(S$7,'Number on ART'!$H$9:$AB$9,0)),
IF(AND(R78+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Forecast'!$B$8:$B$127,0),MATCH(S$7,'PLHIV Forecast'!$C$7:$W$7,0)),
INDEX('PLHIV Forecast'!$C$8:$W$127,MATCH($B78,'PLHIV Forecast'!$B$8:$B$127,0),MATCH(S$7,'PLHIV Forecast'!$C$7:$W$7,0))&lt;&gt;0),
INDEX('PLHIV Forecast'!$C$8:$W$127,MATCH($B78,'PLHIV Forecast'!$B$8:$B$127,0),MATCH(S$7,'PLHIV Forecast'!$C$7:$W$7,0)),
R78+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50871.666666666657</v>
      </c>
      <c r="T78" s="84">
        <f>IF(IF(T$7&lt;=Baseline_Year,
INDEX('Number on ART'!$H$10:$AB$249,MATCH($B78&amp;"Adults",'Number on ART'!$F$10:$F$249,0),MATCH(T$7,'Number on ART'!$H$9:$AB$9,0)),
IF(AND(S78+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Forecast'!$B$8:$B$127,0),MATCH(T$7,'PLHIV Forecast'!$C$7:$W$7,0)),
INDEX('PLHIV Forecast'!$C$8:$W$127,MATCH($B78,'PLHIV Forecast'!$B$8:$B$127,0),MATCH(T$7,'PLHIV Forecast'!$C$7:$W$7,0))&lt;&gt;0),
INDEX('PLHIV Forecast'!$C$8:$W$127,MATCH($B78,'PLHIV Forecast'!$B$8:$B$127,0),MATCH(T$7,'PLHIV Forecast'!$C$7:$W$7,0)),
S78+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IF(T$7&lt;=Baseline_Year,
INDEX('Number on ART'!$H$10:$AB$249,MATCH($B78&amp;"Adults",'Number on ART'!$F$10:$F$249,0),MATCH(T$7,'Number on ART'!$H$9:$AB$9,0)),
IF(AND(S78+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Forecast'!$B$8:$B$127,0),MATCH(T$7,'PLHIV Forecast'!$C$7:$W$7,0)),
INDEX('PLHIV Forecast'!$C$8:$W$127,MATCH($B78,'PLHIV Forecast'!$B$8:$B$127,0),MATCH(T$7,'PLHIV Forecast'!$C$7:$W$7,0))&lt;&gt;0),
INDEX('PLHIV Forecast'!$C$8:$W$127,MATCH($B78,'PLHIV Forecast'!$B$8:$B$127,0),MATCH(T$7,'PLHIV Forecast'!$C$7:$W$7,0)),
S78+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51872.333333333321</v>
      </c>
      <c r="U78" s="84">
        <f>IF(IF(U$7&lt;=Baseline_Year,
INDEX('Number on ART'!$H$10:$AB$249,MATCH($B78&amp;"Adults",'Number on ART'!$F$10:$F$249,0),MATCH(U$7,'Number on ART'!$H$9:$AB$9,0)),
IF(AND(T78+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Forecast'!$B$8:$B$127,0),MATCH(U$7,'PLHIV Forecast'!$C$7:$W$7,0)),
INDEX('PLHIV Forecast'!$C$8:$W$127,MATCH($B78,'PLHIV Forecast'!$B$8:$B$127,0),MATCH(U$7,'PLHIV Forecast'!$C$7:$W$7,0))&lt;&gt;0),
INDEX('PLHIV Forecast'!$C$8:$W$127,MATCH($B78,'PLHIV Forecast'!$B$8:$B$127,0),MATCH(U$7,'PLHIV Forecast'!$C$7:$W$7,0)),
T78+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IF(U$7&lt;=Baseline_Year,
INDEX('Number on ART'!$H$10:$AB$249,MATCH($B78&amp;"Adults",'Number on ART'!$F$10:$F$249,0),MATCH(U$7,'Number on ART'!$H$9:$AB$9,0)),
IF(AND(T78+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Forecast'!$B$8:$B$127,0),MATCH(U$7,'PLHIV Forecast'!$C$7:$W$7,0)),
INDEX('PLHIV Forecast'!$C$8:$W$127,MATCH($B78,'PLHIV Forecast'!$B$8:$B$127,0),MATCH(U$7,'PLHIV Forecast'!$C$7:$W$7,0))&lt;&gt;0),
INDEX('PLHIV Forecast'!$C$8:$W$127,MATCH($B78,'PLHIV Forecast'!$B$8:$B$127,0),MATCH(U$7,'PLHIV Forecast'!$C$7:$W$7,0)),
T78+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52872.999999999985</v>
      </c>
      <c r="V78" s="84">
        <f>IF(IF(V$7&lt;=Baseline_Year,
INDEX('Number on ART'!$H$10:$AB$249,MATCH($B78&amp;"Adults",'Number on ART'!$F$10:$F$249,0),MATCH(V$7,'Number on ART'!$H$9:$AB$9,0)),
IF(AND(U78+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Forecast'!$B$8:$B$127,0),MATCH(V$7,'PLHIV Forecast'!$C$7:$W$7,0)),
INDEX('PLHIV Forecast'!$C$8:$W$127,MATCH($B78,'PLHIV Forecast'!$B$8:$B$127,0),MATCH(V$7,'PLHIV Forecast'!$C$7:$W$7,0))&lt;&gt;0),
INDEX('PLHIV Forecast'!$C$8:$W$127,MATCH($B78,'PLHIV Forecast'!$B$8:$B$127,0),MATCH(V$7,'PLHIV Forecast'!$C$7:$W$7,0)),
U78+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IF(V$7&lt;=Baseline_Year,
INDEX('Number on ART'!$H$10:$AB$249,MATCH($B78&amp;"Adults",'Number on ART'!$F$10:$F$249,0),MATCH(V$7,'Number on ART'!$H$9:$AB$9,0)),
IF(AND(U78+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Forecast'!$B$8:$B$127,0),MATCH(V$7,'PLHIV Forecast'!$C$7:$W$7,0)),
INDEX('PLHIV Forecast'!$C$8:$W$127,MATCH($B78,'PLHIV Forecast'!$B$8:$B$127,0),MATCH(V$7,'PLHIV Forecast'!$C$7:$W$7,0))&lt;&gt;0),
INDEX('PLHIV Forecast'!$C$8:$W$127,MATCH($B78,'PLHIV Forecast'!$B$8:$B$127,0),MATCH(V$7,'PLHIV Forecast'!$C$7:$W$7,0)),
U78+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53873.66666666665</v>
      </c>
      <c r="W78" s="84">
        <f>IF(IF(W$7&lt;=Baseline_Year,
INDEX('Number on ART'!$H$10:$AB$249,MATCH($B78&amp;"Adults",'Number on ART'!$F$10:$F$249,0),MATCH(W$7,'Number on ART'!$H$9:$AB$9,0)),
IF(AND(V78+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Forecast'!$B$8:$B$127,0),MATCH(W$7,'PLHIV Forecast'!$C$7:$W$7,0)),
INDEX('PLHIV Forecast'!$C$8:$W$127,MATCH($B78,'PLHIV Forecast'!$B$8:$B$127,0),MATCH(W$7,'PLHIV Forecast'!$C$7:$W$7,0))&lt;&gt;0),
INDEX('PLHIV Forecast'!$C$8:$W$127,MATCH($B78,'PLHIV Forecast'!$B$8:$B$127,0),MATCH(W$7,'PLHIV Forecast'!$C$7:$W$7,0)),
V78+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)))&lt;0,
0,
IF(W$7&lt;=Baseline_Year,
INDEX('Number on ART'!$H$10:$AB$249,MATCH($B78&amp;"Adults",'Number on ART'!$F$10:$F$249,0),MATCH(W$7,'Number on ART'!$H$9:$AB$9,0)),
IF(AND(V78+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)&gt;INDEX('PLHIV Forecast'!$C$8:$W$127,MATCH($B78,'PLHIV Forecast'!$B$8:$B$127,0),MATCH(W$7,'PLHIV Forecast'!$C$7:$W$7,0)),
INDEX('PLHIV Forecast'!$C$8:$W$127,MATCH($B78,'PLHIV Forecast'!$B$8:$B$127,0),MATCH(W$7,'PLHIV Forecast'!$C$7:$W$7,0))&lt;&gt;0),
INDEX('PLHIV Forecast'!$C$8:$W$127,MATCH($B78,'PLHIV Forecast'!$B$8:$B$127,0),MATCH(W$7,'PLHIV Forecast'!$C$7:$W$7,0)),
V78+
AVERAGE((INDEX($C$8:$W$127,MATCH($B78,$B$8:$B$127),MATCH(Baseline_Year,$C$7:$W$7,))-INDEX($C$8:$W$127,MATCH($B78,$B$8:$B$127),MATCH(Baseline_Year-1,$C$7:$W$7,))),
(INDEX($C$8:$W$127,MATCH($B78,$B$8:$B$127),MATCH(Baseline_Year-1,$C$7:$W$7,))-INDEX($C$8:$W$127,MATCH($B78,$B$8:$B$127),MATCH(Baseline_Year-2,$C$7:$W$7,))),
(INDEX($C$8:$W$127,MATCH($B78,$B$8:$B$127),MATCH(Baseline_Year-2,$C$7:$W$7,))-INDEX($C$8:$W$127,MATCH($B78,$B$8:$B$127),MATCH(Baseline_Year-3,$C$7:$W$7,)))
))))</f>
        <v>54874.333333333314</v>
      </c>
      <c r="X78" s="9" t="str">
        <f>IF(SUM(C78:W78)&lt;&gt;0,
IF(P78='PLHIV Forecast'!P78,"# adults on ART capped by total PLHIV starting 2023",
IF(Q78='PLHIV Forecast'!Q78,"# adults on ART capped by total PLHIV starting 2024",
IF(R78='PLHIV Forecast'!R78,"# adults on ART capped by total PLHIV starting 2025",
IF(S78='PLHIV Forecast'!S78,"# adults on ART capped by total PLHIV starting 2026",
IF(T78='PLHIV Forecast'!T78,"# adults on ART capped by total PLHIV starting 2027",
IF(U78='PLHIV Forecast'!U78,"# adults on ART capped by total PLHIV starting 2028",
IF(V78='PLHIV Forecast'!V78,"# adults on ART capped by total PLHIV starting 2029",
IF(W78='PLHIV Forecast'!W78,"# adults on ART capped by total PLHIV starting 2030",
"")))))))),"")</f>
        <v/>
      </c>
    </row>
    <row r="79" spans="2:24" x14ac:dyDescent="0.35">
      <c r="B79" s="18" t="str">
        <f>Countries!B75</f>
        <v>Maldives</v>
      </c>
      <c r="C79" s="47">
        <f>IF(C$7&lt;='Algorithms &amp; Assumptions'!$C$3,INDEX('Number on ART'!$H$10:$AB$249,MATCH($B79&amp;"Adults",'Number on ART'!$F$10:$F$249,0),MATCH(C$7,'Number on ART'!$H$9:$AB$9,0)),"Error")</f>
        <v>14</v>
      </c>
      <c r="D79" s="47">
        <f>IF(D$7&lt;='Algorithms &amp; Assumptions'!$C$3,INDEX('Number on ART'!$H$10:$AB$249,MATCH($B79&amp;"Adults",'Number on ART'!$F$10:$F$249,0),MATCH(D$7,'Number on ART'!$H$9:$AB$9,0)),"Error")</f>
        <v>15</v>
      </c>
      <c r="E79" s="47">
        <f>IF(E$7&lt;='Algorithms &amp; Assumptions'!$C$3,INDEX('Number on ART'!$H$10:$AB$249,MATCH($B79&amp;"Adults",'Number on ART'!$F$10:$F$249,0),MATCH(E$7,'Number on ART'!$H$9:$AB$9,0)),"Error")</f>
        <v>18</v>
      </c>
      <c r="F79" s="47">
        <f>IF(F$7&lt;='Algorithms &amp; Assumptions'!$C$3,INDEX('Number on ART'!$H$10:$AB$249,MATCH($B79&amp;"Adults",'Number on ART'!$F$10:$F$249,0),MATCH(F$7,'Number on ART'!$H$9:$AB$9,0)),"Error")</f>
        <v>19</v>
      </c>
      <c r="G79" s="84">
        <f>IF(IF(G$7&lt;=Baseline_Year,
INDEX('Number on ART'!$H$10:$AB$249,MATCH($B79&amp;"Adults",'Number on ART'!$F$10:$F$249,0),MATCH(G$7,'Number on ART'!$H$9:$AB$9,0)),
IF(AND(F79+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Forecast'!$B$8:$B$127,0),MATCH(G$7,'PLHIV Forecast'!$C$7:$W$7,0)),
INDEX('PLHIV Forecast'!$C$8:$W$127,MATCH($B79,'PLHIV Forecast'!$B$8:$B$127,0),MATCH(G$7,'PLHIV Forecast'!$C$7:$W$7,0))&lt;&gt;0),
INDEX('PLHIV Forecast'!$C$8:$W$127,MATCH($B79,'PLHIV Forecast'!$B$8:$B$127,0),MATCH(G$7,'PLHIV Forecast'!$C$7:$W$7,0)),
F79+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IF(G$7&lt;=Baseline_Year,
INDEX('Number on ART'!$H$10:$AB$249,MATCH($B79&amp;"Adults",'Number on ART'!$F$10:$F$249,0),MATCH(G$7,'Number on ART'!$H$9:$AB$9,0)),
IF(AND(F79+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Forecast'!$B$8:$B$127,0),MATCH(G$7,'PLHIV Forecast'!$C$7:$W$7,0)),
INDEX('PLHIV Forecast'!$C$8:$W$127,MATCH($B79,'PLHIV Forecast'!$B$8:$B$127,0),MATCH(G$7,'PLHIV Forecast'!$C$7:$W$7,0))&lt;&gt;0),
INDEX('PLHIV Forecast'!$C$8:$W$127,MATCH($B79,'PLHIV Forecast'!$B$8:$B$127,0),MATCH(G$7,'PLHIV Forecast'!$C$7:$W$7,0)),
F79+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21</v>
      </c>
      <c r="H79" s="84">
        <f>IF(IF(H$7&lt;=Baseline_Year,
INDEX('Number on ART'!$H$10:$AB$249,MATCH($B79&amp;"Adults",'Number on ART'!$F$10:$F$249,0),MATCH(H$7,'Number on ART'!$H$9:$AB$9,0)),
IF(AND(G79+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Forecast'!$B$8:$B$127,0),MATCH(H$7,'PLHIV Forecast'!$C$7:$W$7,0)),
INDEX('PLHIV Forecast'!$C$8:$W$127,MATCH($B79,'PLHIV Forecast'!$B$8:$B$127,0),MATCH(H$7,'PLHIV Forecast'!$C$7:$W$7,0))&lt;&gt;0),
INDEX('PLHIV Forecast'!$C$8:$W$127,MATCH($B79,'PLHIV Forecast'!$B$8:$B$127,0),MATCH(H$7,'PLHIV Forecast'!$C$7:$W$7,0)),
G79+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IF(H$7&lt;=Baseline_Year,
INDEX('Number on ART'!$H$10:$AB$249,MATCH($B79&amp;"Adults",'Number on ART'!$F$10:$F$249,0),MATCH(H$7,'Number on ART'!$H$9:$AB$9,0)),
IF(AND(G79+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Forecast'!$B$8:$B$127,0),MATCH(H$7,'PLHIV Forecast'!$C$7:$W$7,0)),
INDEX('PLHIV Forecast'!$C$8:$W$127,MATCH($B79,'PLHIV Forecast'!$B$8:$B$127,0),MATCH(H$7,'PLHIV Forecast'!$C$7:$W$7,0))&lt;&gt;0),
INDEX('PLHIV Forecast'!$C$8:$W$127,MATCH($B79,'PLHIV Forecast'!$B$8:$B$127,0),MATCH(H$7,'PLHIV Forecast'!$C$7:$W$7,0)),
G79+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23</v>
      </c>
      <c r="I79" s="84">
        <f>IF(IF(I$7&lt;=Baseline_Year,
INDEX('Number on ART'!$H$10:$AB$249,MATCH($B79&amp;"Adults",'Number on ART'!$F$10:$F$249,0),MATCH(I$7,'Number on ART'!$H$9:$AB$9,0)),
IF(AND(H79+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Forecast'!$B$8:$B$127,0),MATCH(I$7,'PLHIV Forecast'!$C$7:$W$7,0)),
INDEX('PLHIV Forecast'!$C$8:$W$127,MATCH($B79,'PLHIV Forecast'!$B$8:$B$127,0),MATCH(I$7,'PLHIV Forecast'!$C$7:$W$7,0))&lt;&gt;0),
INDEX('PLHIV Forecast'!$C$8:$W$127,MATCH($B79,'PLHIV Forecast'!$B$8:$B$127,0),MATCH(I$7,'PLHIV Forecast'!$C$7:$W$7,0)),
H79+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IF(I$7&lt;=Baseline_Year,
INDEX('Number on ART'!$H$10:$AB$249,MATCH($B79&amp;"Adults",'Number on ART'!$F$10:$F$249,0),MATCH(I$7,'Number on ART'!$H$9:$AB$9,0)),
IF(AND(H79+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Forecast'!$B$8:$B$127,0),MATCH(I$7,'PLHIV Forecast'!$C$7:$W$7,0)),
INDEX('PLHIV Forecast'!$C$8:$W$127,MATCH($B79,'PLHIV Forecast'!$B$8:$B$127,0),MATCH(I$7,'PLHIV Forecast'!$C$7:$W$7,0))&lt;&gt;0),
INDEX('PLHIV Forecast'!$C$8:$W$127,MATCH($B79,'PLHIV Forecast'!$B$8:$B$127,0),MATCH(I$7,'PLHIV Forecast'!$C$7:$W$7,0)),
H79+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23</v>
      </c>
      <c r="J79" s="84">
        <f>IF(IF(J$7&lt;=Baseline_Year,
INDEX('Number on ART'!$H$10:$AB$249,MATCH($B79&amp;"Adults",'Number on ART'!$F$10:$F$249,0),MATCH(J$7,'Number on ART'!$H$9:$AB$9,0)),
IF(AND(I79+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Forecast'!$B$8:$B$127,0),MATCH(J$7,'PLHIV Forecast'!$C$7:$W$7,0)),
INDEX('PLHIV Forecast'!$C$8:$W$127,MATCH($B79,'PLHIV Forecast'!$B$8:$B$127,0),MATCH(J$7,'PLHIV Forecast'!$C$7:$W$7,0))&lt;&gt;0),
INDEX('PLHIV Forecast'!$C$8:$W$127,MATCH($B79,'PLHIV Forecast'!$B$8:$B$127,0),MATCH(J$7,'PLHIV Forecast'!$C$7:$W$7,0)),
I79+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IF(J$7&lt;=Baseline_Year,
INDEX('Number on ART'!$H$10:$AB$249,MATCH($B79&amp;"Adults",'Number on ART'!$F$10:$F$249,0),MATCH(J$7,'Number on ART'!$H$9:$AB$9,0)),
IF(AND(I79+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Forecast'!$B$8:$B$127,0),MATCH(J$7,'PLHIV Forecast'!$C$7:$W$7,0)),
INDEX('PLHIV Forecast'!$C$8:$W$127,MATCH($B79,'PLHIV Forecast'!$B$8:$B$127,0),MATCH(J$7,'PLHIV Forecast'!$C$7:$W$7,0))&lt;&gt;0),
INDEX('PLHIV Forecast'!$C$8:$W$127,MATCH($B79,'PLHIV Forecast'!$B$8:$B$127,0),MATCH(J$7,'PLHIV Forecast'!$C$7:$W$7,0)),
I79+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25</v>
      </c>
      <c r="K79" s="84">
        <f>IF(IF(K$7&lt;=Baseline_Year,
INDEX('Number on ART'!$H$10:$AB$249,MATCH($B79&amp;"Adults",'Number on ART'!$F$10:$F$249,0),MATCH(K$7,'Number on ART'!$H$9:$AB$9,0)),
IF(AND(J79+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Forecast'!$B$8:$B$127,0),MATCH(K$7,'PLHIV Forecast'!$C$7:$W$7,0)),
INDEX('PLHIV Forecast'!$C$8:$W$127,MATCH($B79,'PLHIV Forecast'!$B$8:$B$127,0),MATCH(K$7,'PLHIV Forecast'!$C$7:$W$7,0))&lt;&gt;0),
INDEX('PLHIV Forecast'!$C$8:$W$127,MATCH($B79,'PLHIV Forecast'!$B$8:$B$127,0),MATCH(K$7,'PLHIV Forecast'!$C$7:$W$7,0)),
J79+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IF(K$7&lt;=Baseline_Year,
INDEX('Number on ART'!$H$10:$AB$249,MATCH($B79&amp;"Adults",'Number on ART'!$F$10:$F$249,0),MATCH(K$7,'Number on ART'!$H$9:$AB$9,0)),
IF(AND(J79+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Forecast'!$B$8:$B$127,0),MATCH(K$7,'PLHIV Forecast'!$C$7:$W$7,0)),
INDEX('PLHIV Forecast'!$C$8:$W$127,MATCH($B79,'PLHIV Forecast'!$B$8:$B$127,0),MATCH(K$7,'PLHIV Forecast'!$C$7:$W$7,0))&lt;&gt;0),
INDEX('PLHIV Forecast'!$C$8:$W$127,MATCH($B79,'PLHIV Forecast'!$B$8:$B$127,0),MATCH(K$7,'PLHIV Forecast'!$C$7:$W$7,0)),
J79+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25</v>
      </c>
      <c r="L79" s="84">
        <f>IF(IF(L$7&lt;=Baseline_Year,
INDEX('Number on ART'!$H$10:$AB$249,MATCH($B79&amp;"Adults",'Number on ART'!$F$10:$F$249,0),MATCH(L$7,'Number on ART'!$H$9:$AB$9,0)),
IF(AND(K79+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Forecast'!$B$8:$B$127,0),MATCH(L$7,'PLHIV Forecast'!$C$7:$W$7,0)),
INDEX('PLHIV Forecast'!$C$8:$W$127,MATCH($B79,'PLHIV Forecast'!$B$8:$B$127,0),MATCH(L$7,'PLHIV Forecast'!$C$7:$W$7,0))&lt;&gt;0),
INDEX('PLHIV Forecast'!$C$8:$W$127,MATCH($B79,'PLHIV Forecast'!$B$8:$B$127,0),MATCH(L$7,'PLHIV Forecast'!$C$7:$W$7,0)),
K79+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IF(L$7&lt;=Baseline_Year,
INDEX('Number on ART'!$H$10:$AB$249,MATCH($B79&amp;"Adults",'Number on ART'!$F$10:$F$249,0),MATCH(L$7,'Number on ART'!$H$9:$AB$9,0)),
IF(AND(K79+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Forecast'!$B$8:$B$127,0),MATCH(L$7,'PLHIV Forecast'!$C$7:$W$7,0)),
INDEX('PLHIV Forecast'!$C$8:$W$127,MATCH($B79,'PLHIV Forecast'!$B$8:$B$127,0),MATCH(L$7,'PLHIV Forecast'!$C$7:$W$7,0))&lt;&gt;0),
INDEX('PLHIV Forecast'!$C$8:$W$127,MATCH($B79,'PLHIV Forecast'!$B$8:$B$127,0),MATCH(L$7,'PLHIV Forecast'!$C$7:$W$7,0)),
K79+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34</v>
      </c>
      <c r="M79" s="84">
        <f>IF(IF(M$7&lt;=Baseline_Year,
INDEX('Number on ART'!$H$10:$AB$249,MATCH($B79&amp;"Adults",'Number on ART'!$F$10:$F$249,0),MATCH(M$7,'Number on ART'!$H$9:$AB$9,0)),
IF(AND(L79+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Forecast'!$B$8:$B$127,0),MATCH(M$7,'PLHIV Forecast'!$C$7:$W$7,0)),
INDEX('PLHIV Forecast'!$C$8:$W$127,MATCH($B79,'PLHIV Forecast'!$B$8:$B$127,0),MATCH(M$7,'PLHIV Forecast'!$C$7:$W$7,0))&lt;&gt;0),
INDEX('PLHIV Forecast'!$C$8:$W$127,MATCH($B79,'PLHIV Forecast'!$B$8:$B$127,0),MATCH(M$7,'PLHIV Forecast'!$C$7:$W$7,0)),
L79+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IF(M$7&lt;=Baseline_Year,
INDEX('Number on ART'!$H$10:$AB$249,MATCH($B79&amp;"Adults",'Number on ART'!$F$10:$F$249,0),MATCH(M$7,'Number on ART'!$H$9:$AB$9,0)),
IF(AND(L79+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Forecast'!$B$8:$B$127,0),MATCH(M$7,'PLHIV Forecast'!$C$7:$W$7,0)),
INDEX('PLHIV Forecast'!$C$8:$W$127,MATCH($B79,'PLHIV Forecast'!$B$8:$B$127,0),MATCH(M$7,'PLHIV Forecast'!$C$7:$W$7,0))&lt;&gt;0),
INDEX('PLHIV Forecast'!$C$8:$W$127,MATCH($B79,'PLHIV Forecast'!$B$8:$B$127,0),MATCH(M$7,'PLHIV Forecast'!$C$7:$W$7,0)),
L79+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37</v>
      </c>
      <c r="N79" s="84">
        <f>IF(IF(N$7&lt;=Baseline_Year,
INDEX('Number on ART'!$H$10:$AB$249,MATCH($B79&amp;"Adults",'Number on ART'!$F$10:$F$249,0),MATCH(N$7,'Number on ART'!$H$9:$AB$9,0)),
IF(AND(M79+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Forecast'!$B$8:$B$127,0),MATCH(N$7,'PLHIV Forecast'!$C$7:$W$7,0)),
INDEX('PLHIV Forecast'!$C$8:$W$127,MATCH($B79,'PLHIV Forecast'!$B$8:$B$127,0),MATCH(N$7,'PLHIV Forecast'!$C$7:$W$7,0))&lt;&gt;0),
INDEX('PLHIV Forecast'!$C$8:$W$127,MATCH($B79,'PLHIV Forecast'!$B$8:$B$127,0),MATCH(N$7,'PLHIV Forecast'!$C$7:$W$7,0)),
M79+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IF(N$7&lt;=Baseline_Year,
INDEX('Number on ART'!$H$10:$AB$249,MATCH($B79&amp;"Adults",'Number on ART'!$F$10:$F$249,0),MATCH(N$7,'Number on ART'!$H$9:$AB$9,0)),
IF(AND(M79+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Forecast'!$B$8:$B$127,0),MATCH(N$7,'PLHIV Forecast'!$C$7:$W$7,0)),
INDEX('PLHIV Forecast'!$C$8:$W$127,MATCH($B79,'PLHIV Forecast'!$B$8:$B$127,0),MATCH(N$7,'PLHIV Forecast'!$C$7:$W$7,0))&lt;&gt;0),
INDEX('PLHIV Forecast'!$C$8:$W$127,MATCH($B79,'PLHIV Forecast'!$B$8:$B$127,0),MATCH(N$7,'PLHIV Forecast'!$C$7:$W$7,0)),
M79+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39</v>
      </c>
      <c r="O79" s="84">
        <f>IF(IF(O$7&lt;=Baseline_Year,
INDEX('Number on ART'!$H$10:$AB$249,MATCH($B79&amp;"Adults",'Number on ART'!$F$10:$F$249,0),MATCH(O$7,'Number on ART'!$H$9:$AB$9,0)),
IF(AND(N79+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Forecast'!$B$8:$B$127,0),MATCH(O$7,'PLHIV Forecast'!$C$7:$W$7,0)),
INDEX('PLHIV Forecast'!$C$8:$W$127,MATCH($B79,'PLHIV Forecast'!$B$8:$B$127,0),MATCH(O$7,'PLHIV Forecast'!$C$7:$W$7,0))&lt;&gt;0),
INDEX('PLHIV Forecast'!$C$8:$W$127,MATCH($B79,'PLHIV Forecast'!$B$8:$B$127,0),MATCH(O$7,'PLHIV Forecast'!$C$7:$W$7,0)),
N79+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IF(O$7&lt;=Baseline_Year,
INDEX('Number on ART'!$H$10:$AB$249,MATCH($B79&amp;"Adults",'Number on ART'!$F$10:$F$249,0),MATCH(O$7,'Number on ART'!$H$9:$AB$9,0)),
IF(AND(N79+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Forecast'!$B$8:$B$127,0),MATCH(O$7,'PLHIV Forecast'!$C$7:$W$7,0)),
INDEX('PLHIV Forecast'!$C$8:$W$127,MATCH($B79,'PLHIV Forecast'!$B$8:$B$127,0),MATCH(O$7,'PLHIV Forecast'!$C$7:$W$7,0))&lt;&gt;0),
INDEX('PLHIV Forecast'!$C$8:$W$127,MATCH($B79,'PLHIV Forecast'!$B$8:$B$127,0),MATCH(O$7,'PLHIV Forecast'!$C$7:$W$7,0)),
N79+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40</v>
      </c>
      <c r="P79" s="84">
        <f>IF(IF(P$7&lt;=Baseline_Year,
INDEX('Number on ART'!$H$10:$AB$249,MATCH($B79&amp;"Adults",'Number on ART'!$F$10:$F$249,0),MATCH(P$7,'Number on ART'!$H$9:$AB$9,0)),
IF(AND(O79+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Forecast'!$B$8:$B$127,0),MATCH(P$7,'PLHIV Forecast'!$C$7:$W$7,0)),
INDEX('PLHIV Forecast'!$C$8:$W$127,MATCH($B79,'PLHIV Forecast'!$B$8:$B$127,0),MATCH(P$7,'PLHIV Forecast'!$C$7:$W$7,0))&lt;&gt;0),
INDEX('PLHIV Forecast'!$C$8:$W$127,MATCH($B79,'PLHIV Forecast'!$B$8:$B$127,0),MATCH(P$7,'PLHIV Forecast'!$C$7:$W$7,0)),
O79+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IF(P$7&lt;=Baseline_Year,
INDEX('Number on ART'!$H$10:$AB$249,MATCH($B79&amp;"Adults",'Number on ART'!$F$10:$F$249,0),MATCH(P$7,'Number on ART'!$H$9:$AB$9,0)),
IF(AND(O79+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Forecast'!$B$8:$B$127,0),MATCH(P$7,'PLHIV Forecast'!$C$7:$W$7,0)),
INDEX('PLHIV Forecast'!$C$8:$W$127,MATCH($B79,'PLHIV Forecast'!$B$8:$B$127,0),MATCH(P$7,'PLHIV Forecast'!$C$7:$W$7,0))&lt;&gt;0),
INDEX('PLHIV Forecast'!$C$8:$W$127,MATCH($B79,'PLHIV Forecast'!$B$8:$B$127,0),MATCH(P$7,'PLHIV Forecast'!$C$7:$W$7,0)),
O79+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42</v>
      </c>
      <c r="Q79" s="84">
        <f>IF(IF(Q$7&lt;=Baseline_Year,
INDEX('Number on ART'!$H$10:$AB$249,MATCH($B79&amp;"Adults",'Number on ART'!$F$10:$F$249,0),MATCH(Q$7,'Number on ART'!$H$9:$AB$9,0)),
IF(AND(P79+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Forecast'!$B$8:$B$127,0),MATCH(Q$7,'PLHIV Forecast'!$C$7:$W$7,0)),
INDEX('PLHIV Forecast'!$C$8:$W$127,MATCH($B79,'PLHIV Forecast'!$B$8:$B$127,0),MATCH(Q$7,'PLHIV Forecast'!$C$7:$W$7,0))&lt;&gt;0),
INDEX('PLHIV Forecast'!$C$8:$W$127,MATCH($B79,'PLHIV Forecast'!$B$8:$B$127,0),MATCH(Q$7,'PLHIV Forecast'!$C$7:$W$7,0)),
P79+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IF(Q$7&lt;=Baseline_Year,
INDEX('Number on ART'!$H$10:$AB$249,MATCH($B79&amp;"Adults",'Number on ART'!$F$10:$F$249,0),MATCH(Q$7,'Number on ART'!$H$9:$AB$9,0)),
IF(AND(P79+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Forecast'!$B$8:$B$127,0),MATCH(Q$7,'PLHIV Forecast'!$C$7:$W$7,0)),
INDEX('PLHIV Forecast'!$C$8:$W$127,MATCH($B79,'PLHIV Forecast'!$B$8:$B$127,0),MATCH(Q$7,'PLHIV Forecast'!$C$7:$W$7,0))&lt;&gt;0),
INDEX('PLHIV Forecast'!$C$8:$W$127,MATCH($B79,'PLHIV Forecast'!$B$8:$B$127,0),MATCH(Q$7,'PLHIV Forecast'!$C$7:$W$7,0)),
P79+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44</v>
      </c>
      <c r="R79" s="84">
        <f>IF(IF(R$7&lt;=Baseline_Year,
INDEX('Number on ART'!$H$10:$AB$249,MATCH($B79&amp;"Adults",'Number on ART'!$F$10:$F$249,0),MATCH(R$7,'Number on ART'!$H$9:$AB$9,0)),
IF(AND(Q79+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Forecast'!$B$8:$B$127,0),MATCH(R$7,'PLHIV Forecast'!$C$7:$W$7,0)),
INDEX('PLHIV Forecast'!$C$8:$W$127,MATCH($B79,'PLHIV Forecast'!$B$8:$B$127,0),MATCH(R$7,'PLHIV Forecast'!$C$7:$W$7,0))&lt;&gt;0),
INDEX('PLHIV Forecast'!$C$8:$W$127,MATCH($B79,'PLHIV Forecast'!$B$8:$B$127,0),MATCH(R$7,'PLHIV Forecast'!$C$7:$W$7,0)),
Q79+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IF(R$7&lt;=Baseline_Year,
INDEX('Number on ART'!$H$10:$AB$249,MATCH($B79&amp;"Adults",'Number on ART'!$F$10:$F$249,0),MATCH(R$7,'Number on ART'!$H$9:$AB$9,0)),
IF(AND(Q79+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Forecast'!$B$8:$B$127,0),MATCH(R$7,'PLHIV Forecast'!$C$7:$W$7,0)),
INDEX('PLHIV Forecast'!$C$8:$W$127,MATCH($B79,'PLHIV Forecast'!$B$8:$B$127,0),MATCH(R$7,'PLHIV Forecast'!$C$7:$W$7,0))&lt;&gt;0),
INDEX('PLHIV Forecast'!$C$8:$W$127,MATCH($B79,'PLHIV Forecast'!$B$8:$B$127,0),MATCH(R$7,'PLHIV Forecast'!$C$7:$W$7,0)),
Q79+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46</v>
      </c>
      <c r="S79" s="84">
        <f>IF(IF(S$7&lt;=Baseline_Year,
INDEX('Number on ART'!$H$10:$AB$249,MATCH($B79&amp;"Adults",'Number on ART'!$F$10:$F$249,0),MATCH(S$7,'Number on ART'!$H$9:$AB$9,0)),
IF(AND(R79+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Forecast'!$B$8:$B$127,0),MATCH(S$7,'PLHIV Forecast'!$C$7:$W$7,0)),
INDEX('PLHIV Forecast'!$C$8:$W$127,MATCH($B79,'PLHIV Forecast'!$B$8:$B$127,0),MATCH(S$7,'PLHIV Forecast'!$C$7:$W$7,0))&lt;&gt;0),
INDEX('PLHIV Forecast'!$C$8:$W$127,MATCH($B79,'PLHIV Forecast'!$B$8:$B$127,0),MATCH(S$7,'PLHIV Forecast'!$C$7:$W$7,0)),
R79+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IF(S$7&lt;=Baseline_Year,
INDEX('Number on ART'!$H$10:$AB$249,MATCH($B79&amp;"Adults",'Number on ART'!$F$10:$F$249,0),MATCH(S$7,'Number on ART'!$H$9:$AB$9,0)),
IF(AND(R79+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Forecast'!$B$8:$B$127,0),MATCH(S$7,'PLHIV Forecast'!$C$7:$W$7,0)),
INDEX('PLHIV Forecast'!$C$8:$W$127,MATCH($B79,'PLHIV Forecast'!$B$8:$B$127,0),MATCH(S$7,'PLHIV Forecast'!$C$7:$W$7,0))&lt;&gt;0),
INDEX('PLHIV Forecast'!$C$8:$W$127,MATCH($B79,'PLHIV Forecast'!$B$8:$B$127,0),MATCH(S$7,'PLHIV Forecast'!$C$7:$W$7,0)),
R79+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48</v>
      </c>
      <c r="T79" s="84">
        <f>IF(IF(T$7&lt;=Baseline_Year,
INDEX('Number on ART'!$H$10:$AB$249,MATCH($B79&amp;"Adults",'Number on ART'!$F$10:$F$249,0),MATCH(T$7,'Number on ART'!$H$9:$AB$9,0)),
IF(AND(S79+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Forecast'!$B$8:$B$127,0),MATCH(T$7,'PLHIV Forecast'!$C$7:$W$7,0)),
INDEX('PLHIV Forecast'!$C$8:$W$127,MATCH($B79,'PLHIV Forecast'!$B$8:$B$127,0),MATCH(T$7,'PLHIV Forecast'!$C$7:$W$7,0))&lt;&gt;0),
INDEX('PLHIV Forecast'!$C$8:$W$127,MATCH($B79,'PLHIV Forecast'!$B$8:$B$127,0),MATCH(T$7,'PLHIV Forecast'!$C$7:$W$7,0)),
S79+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IF(T$7&lt;=Baseline_Year,
INDEX('Number on ART'!$H$10:$AB$249,MATCH($B79&amp;"Adults",'Number on ART'!$F$10:$F$249,0),MATCH(T$7,'Number on ART'!$H$9:$AB$9,0)),
IF(AND(S79+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Forecast'!$B$8:$B$127,0),MATCH(T$7,'PLHIV Forecast'!$C$7:$W$7,0)),
INDEX('PLHIV Forecast'!$C$8:$W$127,MATCH($B79,'PLHIV Forecast'!$B$8:$B$127,0),MATCH(T$7,'PLHIV Forecast'!$C$7:$W$7,0))&lt;&gt;0),
INDEX('PLHIV Forecast'!$C$8:$W$127,MATCH($B79,'PLHIV Forecast'!$B$8:$B$127,0),MATCH(T$7,'PLHIV Forecast'!$C$7:$W$7,0)),
S79+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50</v>
      </c>
      <c r="U79" s="84">
        <f>IF(IF(U$7&lt;=Baseline_Year,
INDEX('Number on ART'!$H$10:$AB$249,MATCH($B79&amp;"Adults",'Number on ART'!$F$10:$F$249,0),MATCH(U$7,'Number on ART'!$H$9:$AB$9,0)),
IF(AND(T79+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Forecast'!$B$8:$B$127,0),MATCH(U$7,'PLHIV Forecast'!$C$7:$W$7,0)),
INDEX('PLHIV Forecast'!$C$8:$W$127,MATCH($B79,'PLHIV Forecast'!$B$8:$B$127,0),MATCH(U$7,'PLHIV Forecast'!$C$7:$W$7,0))&lt;&gt;0),
INDEX('PLHIV Forecast'!$C$8:$W$127,MATCH($B79,'PLHIV Forecast'!$B$8:$B$127,0),MATCH(U$7,'PLHIV Forecast'!$C$7:$W$7,0)),
T79+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IF(U$7&lt;=Baseline_Year,
INDEX('Number on ART'!$H$10:$AB$249,MATCH($B79&amp;"Adults",'Number on ART'!$F$10:$F$249,0),MATCH(U$7,'Number on ART'!$H$9:$AB$9,0)),
IF(AND(T79+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Forecast'!$B$8:$B$127,0),MATCH(U$7,'PLHIV Forecast'!$C$7:$W$7,0)),
INDEX('PLHIV Forecast'!$C$8:$W$127,MATCH($B79,'PLHIV Forecast'!$B$8:$B$127,0),MATCH(U$7,'PLHIV Forecast'!$C$7:$W$7,0))&lt;&gt;0),
INDEX('PLHIV Forecast'!$C$8:$W$127,MATCH($B79,'PLHIV Forecast'!$B$8:$B$127,0),MATCH(U$7,'PLHIV Forecast'!$C$7:$W$7,0)),
T79+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52</v>
      </c>
      <c r="V79" s="84">
        <f>IF(IF(V$7&lt;=Baseline_Year,
INDEX('Number on ART'!$H$10:$AB$249,MATCH($B79&amp;"Adults",'Number on ART'!$F$10:$F$249,0),MATCH(V$7,'Number on ART'!$H$9:$AB$9,0)),
IF(AND(U79+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Forecast'!$B$8:$B$127,0),MATCH(V$7,'PLHIV Forecast'!$C$7:$W$7,0)),
INDEX('PLHIV Forecast'!$C$8:$W$127,MATCH($B79,'PLHIV Forecast'!$B$8:$B$127,0),MATCH(V$7,'PLHIV Forecast'!$C$7:$W$7,0))&lt;&gt;0),
INDEX('PLHIV Forecast'!$C$8:$W$127,MATCH($B79,'PLHIV Forecast'!$B$8:$B$127,0),MATCH(V$7,'PLHIV Forecast'!$C$7:$W$7,0)),
U79+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IF(V$7&lt;=Baseline_Year,
INDEX('Number on ART'!$H$10:$AB$249,MATCH($B79&amp;"Adults",'Number on ART'!$F$10:$F$249,0),MATCH(V$7,'Number on ART'!$H$9:$AB$9,0)),
IF(AND(U79+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Forecast'!$B$8:$B$127,0),MATCH(V$7,'PLHIV Forecast'!$C$7:$W$7,0)),
INDEX('PLHIV Forecast'!$C$8:$W$127,MATCH($B79,'PLHIV Forecast'!$B$8:$B$127,0),MATCH(V$7,'PLHIV Forecast'!$C$7:$W$7,0))&lt;&gt;0),
INDEX('PLHIV Forecast'!$C$8:$W$127,MATCH($B79,'PLHIV Forecast'!$B$8:$B$127,0),MATCH(V$7,'PLHIV Forecast'!$C$7:$W$7,0)),
U79+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54</v>
      </c>
      <c r="W79" s="84">
        <f>IF(IF(W$7&lt;=Baseline_Year,
INDEX('Number on ART'!$H$10:$AB$249,MATCH($B79&amp;"Adults",'Number on ART'!$F$10:$F$249,0),MATCH(W$7,'Number on ART'!$H$9:$AB$9,0)),
IF(AND(V79+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Forecast'!$B$8:$B$127,0),MATCH(W$7,'PLHIV Forecast'!$C$7:$W$7,0)),
INDEX('PLHIV Forecast'!$C$8:$W$127,MATCH($B79,'PLHIV Forecast'!$B$8:$B$127,0),MATCH(W$7,'PLHIV Forecast'!$C$7:$W$7,0))&lt;&gt;0),
INDEX('PLHIV Forecast'!$C$8:$W$127,MATCH($B79,'PLHIV Forecast'!$B$8:$B$127,0),MATCH(W$7,'PLHIV Forecast'!$C$7:$W$7,0)),
V79+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)))&lt;0,
0,
IF(W$7&lt;=Baseline_Year,
INDEX('Number on ART'!$H$10:$AB$249,MATCH($B79&amp;"Adults",'Number on ART'!$F$10:$F$249,0),MATCH(W$7,'Number on ART'!$H$9:$AB$9,0)),
IF(AND(V79+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)&gt;INDEX('PLHIV Forecast'!$C$8:$W$127,MATCH($B79,'PLHIV Forecast'!$B$8:$B$127,0),MATCH(W$7,'PLHIV Forecast'!$C$7:$W$7,0)),
INDEX('PLHIV Forecast'!$C$8:$W$127,MATCH($B79,'PLHIV Forecast'!$B$8:$B$127,0),MATCH(W$7,'PLHIV Forecast'!$C$7:$W$7,0))&lt;&gt;0),
INDEX('PLHIV Forecast'!$C$8:$W$127,MATCH($B79,'PLHIV Forecast'!$B$8:$B$127,0),MATCH(W$7,'PLHIV Forecast'!$C$7:$W$7,0)),
V79+
AVERAGE((INDEX($C$8:$W$127,MATCH($B79,$B$8:$B$127),MATCH(Baseline_Year,$C$7:$W$7,))-INDEX($C$8:$W$127,MATCH($B79,$B$8:$B$127),MATCH(Baseline_Year-1,$C$7:$W$7,))),
(INDEX($C$8:$W$127,MATCH($B79,$B$8:$B$127),MATCH(Baseline_Year-1,$C$7:$W$7,))-INDEX($C$8:$W$127,MATCH($B79,$B$8:$B$127),MATCH(Baseline_Year-2,$C$7:$W$7,))),
(INDEX($C$8:$W$127,MATCH($B79,$B$8:$B$127),MATCH(Baseline_Year-2,$C$7:$W$7,))-INDEX($C$8:$W$127,MATCH($B79,$B$8:$B$127),MATCH(Baseline_Year-3,$C$7:$W$7,)))
))))</f>
        <v>56</v>
      </c>
      <c r="X79" s="9" t="str">
        <f>IF(SUM(C79:W79)&lt;&gt;0,
IF(P79='PLHIV Forecast'!P79,"# adults on ART capped by total PLHIV starting 2023",
IF(Q79='PLHIV Forecast'!Q79,"# adults on ART capped by total PLHIV starting 2024",
IF(R79='PLHIV Forecast'!R79,"# adults on ART capped by total PLHIV starting 2025",
IF(S79='PLHIV Forecast'!S79,"# adults on ART capped by total PLHIV starting 2026",
IF(T79='PLHIV Forecast'!T79,"# adults on ART capped by total PLHIV starting 2027",
IF(U79='PLHIV Forecast'!U79,"# adults on ART capped by total PLHIV starting 2028",
IF(V79='PLHIV Forecast'!V79,"# adults on ART capped by total PLHIV starting 2029",
IF(W79='PLHIV Forecast'!W79,"# adults on ART capped by total PLHIV starting 2030",
"")))))))),"")</f>
        <v/>
      </c>
    </row>
    <row r="80" spans="2:24" x14ac:dyDescent="0.35">
      <c r="B80" s="18" t="str">
        <f>Countries!B76</f>
        <v>Mali</v>
      </c>
      <c r="C80" s="47">
        <f>IF(C$7&lt;='Algorithms &amp; Assumptions'!$C$3,INDEX('Number on ART'!$H$10:$AB$249,MATCH($B80&amp;"Adults",'Number on ART'!$F$10:$F$249,0),MATCH(C$7,'Number on ART'!$H$9:$AB$9,0)),"Error")</f>
        <v>23385</v>
      </c>
      <c r="D80" s="47">
        <f>IF(D$7&lt;='Algorithms &amp; Assumptions'!$C$3,INDEX('Number on ART'!$H$10:$AB$249,MATCH($B80&amp;"Adults",'Number on ART'!$F$10:$F$249,0),MATCH(D$7,'Number on ART'!$H$9:$AB$9,0)),"Error")</f>
        <v>27505</v>
      </c>
      <c r="E80" s="47">
        <f>IF(E$7&lt;='Algorithms &amp; Assumptions'!$C$3,INDEX('Number on ART'!$H$10:$AB$249,MATCH($B80&amp;"Adults",'Number on ART'!$F$10:$F$249,0),MATCH(E$7,'Number on ART'!$H$9:$AB$9,0)),"Error")</f>
        <v>26839</v>
      </c>
      <c r="F80" s="47">
        <f>IF(F$7&lt;='Algorithms &amp; Assumptions'!$C$3,INDEX('Number on ART'!$H$10:$AB$249,MATCH($B80&amp;"Adults",'Number on ART'!$F$10:$F$249,0),MATCH(F$7,'Number on ART'!$H$9:$AB$9,0)),"Error")</f>
        <v>26724</v>
      </c>
      <c r="G80" s="84">
        <f>IF(IF(G$7&lt;=Baseline_Year,
INDEX('Number on ART'!$H$10:$AB$249,MATCH($B80&amp;"Adults",'Number on ART'!$F$10:$F$249,0),MATCH(G$7,'Number on ART'!$H$9:$AB$9,0)),
IF(AND(F80+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Forecast'!$B$8:$B$127,0),MATCH(G$7,'PLHIV Forecast'!$C$7:$W$7,0)),
INDEX('PLHIV Forecast'!$C$8:$W$127,MATCH($B80,'PLHIV Forecast'!$B$8:$B$127,0),MATCH(G$7,'PLHIV Forecast'!$C$7:$W$7,0))&lt;&gt;0),
INDEX('PLHIV Forecast'!$C$8:$W$127,MATCH($B80,'PLHIV Forecast'!$B$8:$B$127,0),MATCH(G$7,'PLHIV Forecast'!$C$7:$W$7,0)),
F80+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IF(G$7&lt;=Baseline_Year,
INDEX('Number on ART'!$H$10:$AB$249,MATCH($B80&amp;"Adults",'Number on ART'!$F$10:$F$249,0),MATCH(G$7,'Number on ART'!$H$9:$AB$9,0)),
IF(AND(F80+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Forecast'!$B$8:$B$127,0),MATCH(G$7,'PLHIV Forecast'!$C$7:$W$7,0)),
INDEX('PLHIV Forecast'!$C$8:$W$127,MATCH($B80,'PLHIV Forecast'!$B$8:$B$127,0),MATCH(G$7,'PLHIV Forecast'!$C$7:$W$7,0))&lt;&gt;0),
INDEX('PLHIV Forecast'!$C$8:$W$127,MATCH($B80,'PLHIV Forecast'!$B$8:$B$127,0),MATCH(G$7,'PLHIV Forecast'!$C$7:$W$7,0)),
F80+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29113</v>
      </c>
      <c r="H80" s="84">
        <f>IF(IF(H$7&lt;=Baseline_Year,
INDEX('Number on ART'!$H$10:$AB$249,MATCH($B80&amp;"Adults",'Number on ART'!$F$10:$F$249,0),MATCH(H$7,'Number on ART'!$H$9:$AB$9,0)),
IF(AND(G80+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Forecast'!$B$8:$B$127,0),MATCH(H$7,'PLHIV Forecast'!$C$7:$W$7,0)),
INDEX('PLHIV Forecast'!$C$8:$W$127,MATCH($B80,'PLHIV Forecast'!$B$8:$B$127,0),MATCH(H$7,'PLHIV Forecast'!$C$7:$W$7,0))&lt;&gt;0),
INDEX('PLHIV Forecast'!$C$8:$W$127,MATCH($B80,'PLHIV Forecast'!$B$8:$B$127,0),MATCH(H$7,'PLHIV Forecast'!$C$7:$W$7,0)),
G80+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IF(H$7&lt;=Baseline_Year,
INDEX('Number on ART'!$H$10:$AB$249,MATCH($B80&amp;"Adults",'Number on ART'!$F$10:$F$249,0),MATCH(H$7,'Number on ART'!$H$9:$AB$9,0)),
IF(AND(G80+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Forecast'!$B$8:$B$127,0),MATCH(H$7,'PLHIV Forecast'!$C$7:$W$7,0)),
INDEX('PLHIV Forecast'!$C$8:$W$127,MATCH($B80,'PLHIV Forecast'!$B$8:$B$127,0),MATCH(H$7,'PLHIV Forecast'!$C$7:$W$7,0))&lt;&gt;0),
INDEX('PLHIV Forecast'!$C$8:$W$127,MATCH($B80,'PLHIV Forecast'!$B$8:$B$127,0),MATCH(H$7,'PLHIV Forecast'!$C$7:$W$7,0)),
G80+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32309</v>
      </c>
      <c r="I80" s="84">
        <f>IF(IF(I$7&lt;=Baseline_Year,
INDEX('Number on ART'!$H$10:$AB$249,MATCH($B80&amp;"Adults",'Number on ART'!$F$10:$F$249,0),MATCH(I$7,'Number on ART'!$H$9:$AB$9,0)),
IF(AND(H80+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Forecast'!$B$8:$B$127,0),MATCH(I$7,'PLHIV Forecast'!$C$7:$W$7,0)),
INDEX('PLHIV Forecast'!$C$8:$W$127,MATCH($B80,'PLHIV Forecast'!$B$8:$B$127,0),MATCH(I$7,'PLHIV Forecast'!$C$7:$W$7,0))&lt;&gt;0),
INDEX('PLHIV Forecast'!$C$8:$W$127,MATCH($B80,'PLHIV Forecast'!$B$8:$B$127,0),MATCH(I$7,'PLHIV Forecast'!$C$7:$W$7,0)),
H80+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IF(I$7&lt;=Baseline_Year,
INDEX('Number on ART'!$H$10:$AB$249,MATCH($B80&amp;"Adults",'Number on ART'!$F$10:$F$249,0),MATCH(I$7,'Number on ART'!$H$9:$AB$9,0)),
IF(AND(H80+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Forecast'!$B$8:$B$127,0),MATCH(I$7,'PLHIV Forecast'!$C$7:$W$7,0)),
INDEX('PLHIV Forecast'!$C$8:$W$127,MATCH($B80,'PLHIV Forecast'!$B$8:$B$127,0),MATCH(I$7,'PLHIV Forecast'!$C$7:$W$7,0))&lt;&gt;0),
INDEX('PLHIV Forecast'!$C$8:$W$127,MATCH($B80,'PLHIV Forecast'!$B$8:$B$127,0),MATCH(I$7,'PLHIV Forecast'!$C$7:$W$7,0)),
H80+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35082</v>
      </c>
      <c r="J80" s="84">
        <f>IF(IF(J$7&lt;=Baseline_Year,
INDEX('Number on ART'!$H$10:$AB$249,MATCH($B80&amp;"Adults",'Number on ART'!$F$10:$F$249,0),MATCH(J$7,'Number on ART'!$H$9:$AB$9,0)),
IF(AND(I80+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Forecast'!$B$8:$B$127,0),MATCH(J$7,'PLHIV Forecast'!$C$7:$W$7,0)),
INDEX('PLHIV Forecast'!$C$8:$W$127,MATCH($B80,'PLHIV Forecast'!$B$8:$B$127,0),MATCH(J$7,'PLHIV Forecast'!$C$7:$W$7,0))&lt;&gt;0),
INDEX('PLHIV Forecast'!$C$8:$W$127,MATCH($B80,'PLHIV Forecast'!$B$8:$B$127,0),MATCH(J$7,'PLHIV Forecast'!$C$7:$W$7,0)),
I80+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IF(J$7&lt;=Baseline_Year,
INDEX('Number on ART'!$H$10:$AB$249,MATCH($B80&amp;"Adults",'Number on ART'!$F$10:$F$249,0),MATCH(J$7,'Number on ART'!$H$9:$AB$9,0)),
IF(AND(I80+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Forecast'!$B$8:$B$127,0),MATCH(J$7,'PLHIV Forecast'!$C$7:$W$7,0)),
INDEX('PLHIV Forecast'!$C$8:$W$127,MATCH($B80,'PLHIV Forecast'!$B$8:$B$127,0),MATCH(J$7,'PLHIV Forecast'!$C$7:$W$7,0))&lt;&gt;0),
INDEX('PLHIV Forecast'!$C$8:$W$127,MATCH($B80,'PLHIV Forecast'!$B$8:$B$127,0),MATCH(J$7,'PLHIV Forecast'!$C$7:$W$7,0)),
I80+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38658</v>
      </c>
      <c r="K80" s="84">
        <f>IF(IF(K$7&lt;=Baseline_Year,
INDEX('Number on ART'!$H$10:$AB$249,MATCH($B80&amp;"Adults",'Number on ART'!$F$10:$F$249,0),MATCH(K$7,'Number on ART'!$H$9:$AB$9,0)),
IF(AND(J80+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Forecast'!$B$8:$B$127,0),MATCH(K$7,'PLHIV Forecast'!$C$7:$W$7,0)),
INDEX('PLHIV Forecast'!$C$8:$W$127,MATCH($B80,'PLHIV Forecast'!$B$8:$B$127,0),MATCH(K$7,'PLHIV Forecast'!$C$7:$W$7,0))&lt;&gt;0),
INDEX('PLHIV Forecast'!$C$8:$W$127,MATCH($B80,'PLHIV Forecast'!$B$8:$B$127,0),MATCH(K$7,'PLHIV Forecast'!$C$7:$W$7,0)),
J80+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IF(K$7&lt;=Baseline_Year,
INDEX('Number on ART'!$H$10:$AB$249,MATCH($B80&amp;"Adults",'Number on ART'!$F$10:$F$249,0),MATCH(K$7,'Number on ART'!$H$9:$AB$9,0)),
IF(AND(J80+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Forecast'!$B$8:$B$127,0),MATCH(K$7,'PLHIV Forecast'!$C$7:$W$7,0)),
INDEX('PLHIV Forecast'!$C$8:$W$127,MATCH($B80,'PLHIV Forecast'!$B$8:$B$127,0),MATCH(K$7,'PLHIV Forecast'!$C$7:$W$7,0))&lt;&gt;0),
INDEX('PLHIV Forecast'!$C$8:$W$127,MATCH($B80,'PLHIV Forecast'!$B$8:$B$127,0),MATCH(K$7,'PLHIV Forecast'!$C$7:$W$7,0)),
J80+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42737</v>
      </c>
      <c r="L80" s="84">
        <f>IF(IF(L$7&lt;=Baseline_Year,
INDEX('Number on ART'!$H$10:$AB$249,MATCH($B80&amp;"Adults",'Number on ART'!$F$10:$F$249,0),MATCH(L$7,'Number on ART'!$H$9:$AB$9,0)),
IF(AND(K80+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Forecast'!$B$8:$B$127,0),MATCH(L$7,'PLHIV Forecast'!$C$7:$W$7,0)),
INDEX('PLHIV Forecast'!$C$8:$W$127,MATCH($B80,'PLHIV Forecast'!$B$8:$B$127,0),MATCH(L$7,'PLHIV Forecast'!$C$7:$W$7,0))&lt;&gt;0),
INDEX('PLHIV Forecast'!$C$8:$W$127,MATCH($B80,'PLHIV Forecast'!$B$8:$B$127,0),MATCH(L$7,'PLHIV Forecast'!$C$7:$W$7,0)),
K80+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IF(L$7&lt;=Baseline_Year,
INDEX('Number on ART'!$H$10:$AB$249,MATCH($B80&amp;"Adults",'Number on ART'!$F$10:$F$249,0),MATCH(L$7,'Number on ART'!$H$9:$AB$9,0)),
IF(AND(K80+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Forecast'!$B$8:$B$127,0),MATCH(L$7,'PLHIV Forecast'!$C$7:$W$7,0)),
INDEX('PLHIV Forecast'!$C$8:$W$127,MATCH($B80,'PLHIV Forecast'!$B$8:$B$127,0),MATCH(L$7,'PLHIV Forecast'!$C$7:$W$7,0))&lt;&gt;0),
INDEX('PLHIV Forecast'!$C$8:$W$127,MATCH($B80,'PLHIV Forecast'!$B$8:$B$127,0),MATCH(L$7,'PLHIV Forecast'!$C$7:$W$7,0)),
K80+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42162</v>
      </c>
      <c r="M80" s="84">
        <f>IF(IF(M$7&lt;=Baseline_Year,
INDEX('Number on ART'!$H$10:$AB$249,MATCH($B80&amp;"Adults",'Number on ART'!$F$10:$F$249,0),MATCH(M$7,'Number on ART'!$H$9:$AB$9,0)),
IF(AND(L80+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Forecast'!$B$8:$B$127,0),MATCH(M$7,'PLHIV Forecast'!$C$7:$W$7,0)),
INDEX('PLHIV Forecast'!$C$8:$W$127,MATCH($B80,'PLHIV Forecast'!$B$8:$B$127,0),MATCH(M$7,'PLHIV Forecast'!$C$7:$W$7,0))&lt;&gt;0),
INDEX('PLHIV Forecast'!$C$8:$W$127,MATCH($B80,'PLHIV Forecast'!$B$8:$B$127,0),MATCH(M$7,'PLHIV Forecast'!$C$7:$W$7,0)),
L80+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IF(M$7&lt;=Baseline_Year,
INDEX('Number on ART'!$H$10:$AB$249,MATCH($B80&amp;"Adults",'Number on ART'!$F$10:$F$249,0),MATCH(M$7,'Number on ART'!$H$9:$AB$9,0)),
IF(AND(L80+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Forecast'!$B$8:$B$127,0),MATCH(M$7,'PLHIV Forecast'!$C$7:$W$7,0)),
INDEX('PLHIV Forecast'!$C$8:$W$127,MATCH($B80,'PLHIV Forecast'!$B$8:$B$127,0),MATCH(M$7,'PLHIV Forecast'!$C$7:$W$7,0))&lt;&gt;0),
INDEX('PLHIV Forecast'!$C$8:$W$127,MATCH($B80,'PLHIV Forecast'!$B$8:$B$127,0),MATCH(M$7,'PLHIV Forecast'!$C$7:$W$7,0)),
L80+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50654</v>
      </c>
      <c r="N80" s="84">
        <f>IF(IF(N$7&lt;=Baseline_Year,
INDEX('Number on ART'!$H$10:$AB$249,MATCH($B80&amp;"Adults",'Number on ART'!$F$10:$F$249,0),MATCH(N$7,'Number on ART'!$H$9:$AB$9,0)),
IF(AND(M80+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Forecast'!$B$8:$B$127,0),MATCH(N$7,'PLHIV Forecast'!$C$7:$W$7,0)),
INDEX('PLHIV Forecast'!$C$8:$W$127,MATCH($B80,'PLHIV Forecast'!$B$8:$B$127,0),MATCH(N$7,'PLHIV Forecast'!$C$7:$W$7,0))&lt;&gt;0),
INDEX('PLHIV Forecast'!$C$8:$W$127,MATCH($B80,'PLHIV Forecast'!$B$8:$B$127,0),MATCH(N$7,'PLHIV Forecast'!$C$7:$W$7,0)),
M80+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IF(N$7&lt;=Baseline_Year,
INDEX('Number on ART'!$H$10:$AB$249,MATCH($B80&amp;"Adults",'Number on ART'!$F$10:$F$249,0),MATCH(N$7,'Number on ART'!$H$9:$AB$9,0)),
IF(AND(M80+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Forecast'!$B$8:$B$127,0),MATCH(N$7,'PLHIV Forecast'!$C$7:$W$7,0)),
INDEX('PLHIV Forecast'!$C$8:$W$127,MATCH($B80,'PLHIV Forecast'!$B$8:$B$127,0),MATCH(N$7,'PLHIV Forecast'!$C$7:$W$7,0))&lt;&gt;0),
INDEX('PLHIV Forecast'!$C$8:$W$127,MATCH($B80,'PLHIV Forecast'!$B$8:$B$127,0),MATCH(N$7,'PLHIV Forecast'!$C$7:$W$7,0)),
M80+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49718</v>
      </c>
      <c r="O80" s="84">
        <f>IF(IF(O$7&lt;=Baseline_Year,
INDEX('Number on ART'!$H$10:$AB$249,MATCH($B80&amp;"Adults",'Number on ART'!$F$10:$F$249,0),MATCH(O$7,'Number on ART'!$H$9:$AB$9,0)),
IF(AND(N80+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Forecast'!$B$8:$B$127,0),MATCH(O$7,'PLHIV Forecast'!$C$7:$W$7,0)),
INDEX('PLHIV Forecast'!$C$8:$W$127,MATCH($B80,'PLHIV Forecast'!$B$8:$B$127,0),MATCH(O$7,'PLHIV Forecast'!$C$7:$W$7,0))&lt;&gt;0),
INDEX('PLHIV Forecast'!$C$8:$W$127,MATCH($B80,'PLHIV Forecast'!$B$8:$B$127,0),MATCH(O$7,'PLHIV Forecast'!$C$7:$W$7,0)),
N80+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IF(O$7&lt;=Baseline_Year,
INDEX('Number on ART'!$H$10:$AB$249,MATCH($B80&amp;"Adults",'Number on ART'!$F$10:$F$249,0),MATCH(O$7,'Number on ART'!$H$9:$AB$9,0)),
IF(AND(N80+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Forecast'!$B$8:$B$127,0),MATCH(O$7,'PLHIV Forecast'!$C$7:$W$7,0)),
INDEX('PLHIV Forecast'!$C$8:$W$127,MATCH($B80,'PLHIV Forecast'!$B$8:$B$127,0),MATCH(O$7,'PLHIV Forecast'!$C$7:$W$7,0))&lt;&gt;0),
INDEX('PLHIV Forecast'!$C$8:$W$127,MATCH($B80,'PLHIV Forecast'!$B$8:$B$127,0),MATCH(O$7,'PLHIV Forecast'!$C$7:$W$7,0)),
N80+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55909</v>
      </c>
      <c r="P80" s="84">
        <f>IF(IF(P$7&lt;=Baseline_Year,
INDEX('Number on ART'!$H$10:$AB$249,MATCH($B80&amp;"Adults",'Number on ART'!$F$10:$F$249,0),MATCH(P$7,'Number on ART'!$H$9:$AB$9,0)),
IF(AND(O80+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Forecast'!$B$8:$B$127,0),MATCH(P$7,'PLHIV Forecast'!$C$7:$W$7,0)),
INDEX('PLHIV Forecast'!$C$8:$W$127,MATCH($B80,'PLHIV Forecast'!$B$8:$B$127,0),MATCH(P$7,'PLHIV Forecast'!$C$7:$W$7,0))&lt;&gt;0),
INDEX('PLHIV Forecast'!$C$8:$W$127,MATCH($B80,'PLHIV Forecast'!$B$8:$B$127,0),MATCH(P$7,'PLHIV Forecast'!$C$7:$W$7,0)),
O80+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IF(P$7&lt;=Baseline_Year,
INDEX('Number on ART'!$H$10:$AB$249,MATCH($B80&amp;"Adults",'Number on ART'!$F$10:$F$249,0),MATCH(P$7,'Number on ART'!$H$9:$AB$9,0)),
IF(AND(O80+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Forecast'!$B$8:$B$127,0),MATCH(P$7,'PLHIV Forecast'!$C$7:$W$7,0)),
INDEX('PLHIV Forecast'!$C$8:$W$127,MATCH($B80,'PLHIV Forecast'!$B$8:$B$127,0),MATCH(P$7,'PLHIV Forecast'!$C$7:$W$7,0))&lt;&gt;0),
INDEX('PLHIV Forecast'!$C$8:$W$127,MATCH($B80,'PLHIV Forecast'!$B$8:$B$127,0),MATCH(P$7,'PLHIV Forecast'!$C$7:$W$7,0)),
O80+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60491.333333333336</v>
      </c>
      <c r="Q80" s="84">
        <f>IF(IF(Q$7&lt;=Baseline_Year,
INDEX('Number on ART'!$H$10:$AB$249,MATCH($B80&amp;"Adults",'Number on ART'!$F$10:$F$249,0),MATCH(Q$7,'Number on ART'!$H$9:$AB$9,0)),
IF(AND(P80+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Forecast'!$B$8:$B$127,0),MATCH(Q$7,'PLHIV Forecast'!$C$7:$W$7,0)),
INDEX('PLHIV Forecast'!$C$8:$W$127,MATCH($B80,'PLHIV Forecast'!$B$8:$B$127,0),MATCH(Q$7,'PLHIV Forecast'!$C$7:$W$7,0))&lt;&gt;0),
INDEX('PLHIV Forecast'!$C$8:$W$127,MATCH($B80,'PLHIV Forecast'!$B$8:$B$127,0),MATCH(Q$7,'PLHIV Forecast'!$C$7:$W$7,0)),
P80+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IF(Q$7&lt;=Baseline_Year,
INDEX('Number on ART'!$H$10:$AB$249,MATCH($B80&amp;"Adults",'Number on ART'!$F$10:$F$249,0),MATCH(Q$7,'Number on ART'!$H$9:$AB$9,0)),
IF(AND(P80+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Forecast'!$B$8:$B$127,0),MATCH(Q$7,'PLHIV Forecast'!$C$7:$W$7,0)),
INDEX('PLHIV Forecast'!$C$8:$W$127,MATCH($B80,'PLHIV Forecast'!$B$8:$B$127,0),MATCH(Q$7,'PLHIV Forecast'!$C$7:$W$7,0))&lt;&gt;0),
INDEX('PLHIV Forecast'!$C$8:$W$127,MATCH($B80,'PLHIV Forecast'!$B$8:$B$127,0),MATCH(Q$7,'PLHIV Forecast'!$C$7:$W$7,0)),
P80+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65073.666666666672</v>
      </c>
      <c r="R80" s="84">
        <f>IF(IF(R$7&lt;=Baseline_Year,
INDEX('Number on ART'!$H$10:$AB$249,MATCH($B80&amp;"Adults",'Number on ART'!$F$10:$F$249,0),MATCH(R$7,'Number on ART'!$H$9:$AB$9,0)),
IF(AND(Q80+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Forecast'!$B$8:$B$127,0),MATCH(R$7,'PLHIV Forecast'!$C$7:$W$7,0)),
INDEX('PLHIV Forecast'!$C$8:$W$127,MATCH($B80,'PLHIV Forecast'!$B$8:$B$127,0),MATCH(R$7,'PLHIV Forecast'!$C$7:$W$7,0))&lt;&gt;0),
INDEX('PLHIV Forecast'!$C$8:$W$127,MATCH($B80,'PLHIV Forecast'!$B$8:$B$127,0),MATCH(R$7,'PLHIV Forecast'!$C$7:$W$7,0)),
Q80+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IF(R$7&lt;=Baseline_Year,
INDEX('Number on ART'!$H$10:$AB$249,MATCH($B80&amp;"Adults",'Number on ART'!$F$10:$F$249,0),MATCH(R$7,'Number on ART'!$H$9:$AB$9,0)),
IF(AND(Q80+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Forecast'!$B$8:$B$127,0),MATCH(R$7,'PLHIV Forecast'!$C$7:$W$7,0)),
INDEX('PLHIV Forecast'!$C$8:$W$127,MATCH($B80,'PLHIV Forecast'!$B$8:$B$127,0),MATCH(R$7,'PLHIV Forecast'!$C$7:$W$7,0))&lt;&gt;0),
INDEX('PLHIV Forecast'!$C$8:$W$127,MATCH($B80,'PLHIV Forecast'!$B$8:$B$127,0),MATCH(R$7,'PLHIV Forecast'!$C$7:$W$7,0)),
Q80+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69656</v>
      </c>
      <c r="S80" s="84">
        <f>IF(IF(S$7&lt;=Baseline_Year,
INDEX('Number on ART'!$H$10:$AB$249,MATCH($B80&amp;"Adults",'Number on ART'!$F$10:$F$249,0),MATCH(S$7,'Number on ART'!$H$9:$AB$9,0)),
IF(AND(R80+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Forecast'!$B$8:$B$127,0),MATCH(S$7,'PLHIV Forecast'!$C$7:$W$7,0)),
INDEX('PLHIV Forecast'!$C$8:$W$127,MATCH($B80,'PLHIV Forecast'!$B$8:$B$127,0),MATCH(S$7,'PLHIV Forecast'!$C$7:$W$7,0))&lt;&gt;0),
INDEX('PLHIV Forecast'!$C$8:$W$127,MATCH($B80,'PLHIV Forecast'!$B$8:$B$127,0),MATCH(S$7,'PLHIV Forecast'!$C$7:$W$7,0)),
R80+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IF(S$7&lt;=Baseline_Year,
INDEX('Number on ART'!$H$10:$AB$249,MATCH($B80&amp;"Adults",'Number on ART'!$F$10:$F$249,0),MATCH(S$7,'Number on ART'!$H$9:$AB$9,0)),
IF(AND(R80+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Forecast'!$B$8:$B$127,0),MATCH(S$7,'PLHIV Forecast'!$C$7:$W$7,0)),
INDEX('PLHIV Forecast'!$C$8:$W$127,MATCH($B80,'PLHIV Forecast'!$B$8:$B$127,0),MATCH(S$7,'PLHIV Forecast'!$C$7:$W$7,0))&lt;&gt;0),
INDEX('PLHIV Forecast'!$C$8:$W$127,MATCH($B80,'PLHIV Forecast'!$B$8:$B$127,0),MATCH(S$7,'PLHIV Forecast'!$C$7:$W$7,0)),
R80+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74238.333333333328</v>
      </c>
      <c r="T80" s="84">
        <f>IF(IF(T$7&lt;=Baseline_Year,
INDEX('Number on ART'!$H$10:$AB$249,MATCH($B80&amp;"Adults",'Number on ART'!$F$10:$F$249,0),MATCH(T$7,'Number on ART'!$H$9:$AB$9,0)),
IF(AND(S80+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Forecast'!$B$8:$B$127,0),MATCH(T$7,'PLHIV Forecast'!$C$7:$W$7,0)),
INDEX('PLHIV Forecast'!$C$8:$W$127,MATCH($B80,'PLHIV Forecast'!$B$8:$B$127,0),MATCH(T$7,'PLHIV Forecast'!$C$7:$W$7,0))&lt;&gt;0),
INDEX('PLHIV Forecast'!$C$8:$W$127,MATCH($B80,'PLHIV Forecast'!$B$8:$B$127,0),MATCH(T$7,'PLHIV Forecast'!$C$7:$W$7,0)),
S80+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IF(T$7&lt;=Baseline_Year,
INDEX('Number on ART'!$H$10:$AB$249,MATCH($B80&amp;"Adults",'Number on ART'!$F$10:$F$249,0),MATCH(T$7,'Number on ART'!$H$9:$AB$9,0)),
IF(AND(S80+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Forecast'!$B$8:$B$127,0),MATCH(T$7,'PLHIV Forecast'!$C$7:$W$7,0)),
INDEX('PLHIV Forecast'!$C$8:$W$127,MATCH($B80,'PLHIV Forecast'!$B$8:$B$127,0),MATCH(T$7,'PLHIV Forecast'!$C$7:$W$7,0))&lt;&gt;0),
INDEX('PLHIV Forecast'!$C$8:$W$127,MATCH($B80,'PLHIV Forecast'!$B$8:$B$127,0),MATCH(T$7,'PLHIV Forecast'!$C$7:$W$7,0)),
S80+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78820.666666666657</v>
      </c>
      <c r="U80" s="84">
        <f>IF(IF(U$7&lt;=Baseline_Year,
INDEX('Number on ART'!$H$10:$AB$249,MATCH($B80&amp;"Adults",'Number on ART'!$F$10:$F$249,0),MATCH(U$7,'Number on ART'!$H$9:$AB$9,0)),
IF(AND(T80+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Forecast'!$B$8:$B$127,0),MATCH(U$7,'PLHIV Forecast'!$C$7:$W$7,0)),
INDEX('PLHIV Forecast'!$C$8:$W$127,MATCH($B80,'PLHIV Forecast'!$B$8:$B$127,0),MATCH(U$7,'PLHIV Forecast'!$C$7:$W$7,0))&lt;&gt;0),
INDEX('PLHIV Forecast'!$C$8:$W$127,MATCH($B80,'PLHIV Forecast'!$B$8:$B$127,0),MATCH(U$7,'PLHIV Forecast'!$C$7:$W$7,0)),
T80+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IF(U$7&lt;=Baseline_Year,
INDEX('Number on ART'!$H$10:$AB$249,MATCH($B80&amp;"Adults",'Number on ART'!$F$10:$F$249,0),MATCH(U$7,'Number on ART'!$H$9:$AB$9,0)),
IF(AND(T80+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Forecast'!$B$8:$B$127,0),MATCH(U$7,'PLHIV Forecast'!$C$7:$W$7,0)),
INDEX('PLHIV Forecast'!$C$8:$W$127,MATCH($B80,'PLHIV Forecast'!$B$8:$B$127,0),MATCH(U$7,'PLHIV Forecast'!$C$7:$W$7,0))&lt;&gt;0),
INDEX('PLHIV Forecast'!$C$8:$W$127,MATCH($B80,'PLHIV Forecast'!$B$8:$B$127,0),MATCH(U$7,'PLHIV Forecast'!$C$7:$W$7,0)),
T80+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83402.999999999985</v>
      </c>
      <c r="V80" s="84">
        <f>IF(IF(V$7&lt;=Baseline_Year,
INDEX('Number on ART'!$H$10:$AB$249,MATCH($B80&amp;"Adults",'Number on ART'!$F$10:$F$249,0),MATCH(V$7,'Number on ART'!$H$9:$AB$9,0)),
IF(AND(U80+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Forecast'!$B$8:$B$127,0),MATCH(V$7,'PLHIV Forecast'!$C$7:$W$7,0)),
INDEX('PLHIV Forecast'!$C$8:$W$127,MATCH($B80,'PLHIV Forecast'!$B$8:$B$127,0),MATCH(V$7,'PLHIV Forecast'!$C$7:$W$7,0))&lt;&gt;0),
INDEX('PLHIV Forecast'!$C$8:$W$127,MATCH($B80,'PLHIV Forecast'!$B$8:$B$127,0),MATCH(V$7,'PLHIV Forecast'!$C$7:$W$7,0)),
U80+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IF(V$7&lt;=Baseline_Year,
INDEX('Number on ART'!$H$10:$AB$249,MATCH($B80&amp;"Adults",'Number on ART'!$F$10:$F$249,0),MATCH(V$7,'Number on ART'!$H$9:$AB$9,0)),
IF(AND(U80+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Forecast'!$B$8:$B$127,0),MATCH(V$7,'PLHIV Forecast'!$C$7:$W$7,0)),
INDEX('PLHIV Forecast'!$C$8:$W$127,MATCH($B80,'PLHIV Forecast'!$B$8:$B$127,0),MATCH(V$7,'PLHIV Forecast'!$C$7:$W$7,0))&lt;&gt;0),
INDEX('PLHIV Forecast'!$C$8:$W$127,MATCH($B80,'PLHIV Forecast'!$B$8:$B$127,0),MATCH(V$7,'PLHIV Forecast'!$C$7:$W$7,0)),
U80+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87985.333333333314</v>
      </c>
      <c r="W80" s="84">
        <f>IF(IF(W$7&lt;=Baseline_Year,
INDEX('Number on ART'!$H$10:$AB$249,MATCH($B80&amp;"Adults",'Number on ART'!$F$10:$F$249,0),MATCH(W$7,'Number on ART'!$H$9:$AB$9,0)),
IF(AND(V80+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Forecast'!$B$8:$B$127,0),MATCH(W$7,'PLHIV Forecast'!$C$7:$W$7,0)),
INDEX('PLHIV Forecast'!$C$8:$W$127,MATCH($B80,'PLHIV Forecast'!$B$8:$B$127,0),MATCH(W$7,'PLHIV Forecast'!$C$7:$W$7,0))&lt;&gt;0),
INDEX('PLHIV Forecast'!$C$8:$W$127,MATCH($B80,'PLHIV Forecast'!$B$8:$B$127,0),MATCH(W$7,'PLHIV Forecast'!$C$7:$W$7,0)),
V80+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)))&lt;0,
0,
IF(W$7&lt;=Baseline_Year,
INDEX('Number on ART'!$H$10:$AB$249,MATCH($B80&amp;"Adults",'Number on ART'!$F$10:$F$249,0),MATCH(W$7,'Number on ART'!$H$9:$AB$9,0)),
IF(AND(V80+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)&gt;INDEX('PLHIV Forecast'!$C$8:$W$127,MATCH($B80,'PLHIV Forecast'!$B$8:$B$127,0),MATCH(W$7,'PLHIV Forecast'!$C$7:$W$7,0)),
INDEX('PLHIV Forecast'!$C$8:$W$127,MATCH($B80,'PLHIV Forecast'!$B$8:$B$127,0),MATCH(W$7,'PLHIV Forecast'!$C$7:$W$7,0))&lt;&gt;0),
INDEX('PLHIV Forecast'!$C$8:$W$127,MATCH($B80,'PLHIV Forecast'!$B$8:$B$127,0),MATCH(W$7,'PLHIV Forecast'!$C$7:$W$7,0)),
V80+
AVERAGE((INDEX($C$8:$W$127,MATCH($B80,$B$8:$B$127),MATCH(Baseline_Year,$C$7:$W$7,))-INDEX($C$8:$W$127,MATCH($B80,$B$8:$B$127),MATCH(Baseline_Year-1,$C$7:$W$7,))),
(INDEX($C$8:$W$127,MATCH($B80,$B$8:$B$127),MATCH(Baseline_Year-1,$C$7:$W$7,))-INDEX($C$8:$W$127,MATCH($B80,$B$8:$B$127),MATCH(Baseline_Year-2,$C$7:$W$7,))),
(INDEX($C$8:$W$127,MATCH($B80,$B$8:$B$127),MATCH(Baseline_Year-2,$C$7:$W$7,))-INDEX($C$8:$W$127,MATCH($B80,$B$8:$B$127),MATCH(Baseline_Year-3,$C$7:$W$7,)))
))))</f>
        <v>92567.666666666642</v>
      </c>
      <c r="X80" s="9" t="str">
        <f>IF(SUM(C80:W80)&lt;&gt;0,
IF(P80='PLHIV Forecast'!P80,"# adults on ART capped by total PLHIV starting 2023",
IF(Q80='PLHIV Forecast'!Q80,"# adults on ART capped by total PLHIV starting 2024",
IF(R80='PLHIV Forecast'!R80,"# adults on ART capped by total PLHIV starting 2025",
IF(S80='PLHIV Forecast'!S80,"# adults on ART capped by total PLHIV starting 2026",
IF(T80='PLHIV Forecast'!T80,"# adults on ART capped by total PLHIV starting 2027",
IF(U80='PLHIV Forecast'!U80,"# adults on ART capped by total PLHIV starting 2028",
IF(V80='PLHIV Forecast'!V80,"# adults on ART capped by total PLHIV starting 2029",
IF(W80='PLHIV Forecast'!W80,"# adults on ART capped by total PLHIV starting 2030",
"")))))))),"")</f>
        <v/>
      </c>
    </row>
    <row r="81" spans="2:24" x14ac:dyDescent="0.35">
      <c r="B81" s="18" t="str">
        <f>Countries!B77</f>
        <v>Mauritania</v>
      </c>
      <c r="C81" s="47">
        <f>IF(C$7&lt;='Algorithms &amp; Assumptions'!$C$3,INDEX('Number on ART'!$H$10:$AB$249,MATCH($B81&amp;"Adults",'Number on ART'!$F$10:$F$249,0),MATCH(C$7,'Number on ART'!$H$9:$AB$9,0)),"Error")</f>
        <v>1593</v>
      </c>
      <c r="D81" s="47">
        <f>IF(D$7&lt;='Algorithms &amp; Assumptions'!$C$3,INDEX('Number on ART'!$H$10:$AB$249,MATCH($B81&amp;"Adults",'Number on ART'!$F$10:$F$249,0),MATCH(D$7,'Number on ART'!$H$9:$AB$9,0)),"Error")</f>
        <v>1738</v>
      </c>
      <c r="E81" s="47">
        <f>IF(E$7&lt;='Algorithms &amp; Assumptions'!$C$3,INDEX('Number on ART'!$H$10:$AB$249,MATCH($B81&amp;"Adults",'Number on ART'!$F$10:$F$249,0),MATCH(E$7,'Number on ART'!$H$9:$AB$9,0)),"Error")</f>
        <v>1830</v>
      </c>
      <c r="F81" s="47">
        <f>IF(F$7&lt;='Algorithms &amp; Assumptions'!$C$3,INDEX('Number on ART'!$H$10:$AB$249,MATCH($B81&amp;"Adults",'Number on ART'!$F$10:$F$249,0),MATCH(F$7,'Number on ART'!$H$9:$AB$9,0)),"Error")</f>
        <v>2044</v>
      </c>
      <c r="G81" s="84">
        <f>IF(IF(G$7&lt;=Baseline_Year,
INDEX('Number on ART'!$H$10:$AB$249,MATCH($B81&amp;"Adults",'Number on ART'!$F$10:$F$249,0),MATCH(G$7,'Number on ART'!$H$9:$AB$9,0)),
IF(AND(F81+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Forecast'!$B$8:$B$127,0),MATCH(G$7,'PLHIV Forecast'!$C$7:$W$7,0)),
INDEX('PLHIV Forecast'!$C$8:$W$127,MATCH($B81,'PLHIV Forecast'!$B$8:$B$127,0),MATCH(G$7,'PLHIV Forecast'!$C$7:$W$7,0))&lt;&gt;0),
INDEX('PLHIV Forecast'!$C$8:$W$127,MATCH($B81,'PLHIV Forecast'!$B$8:$B$127,0),MATCH(G$7,'PLHIV Forecast'!$C$7:$W$7,0)),
F81+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IF(G$7&lt;=Baseline_Year,
INDEX('Number on ART'!$H$10:$AB$249,MATCH($B81&amp;"Adults",'Number on ART'!$F$10:$F$249,0),MATCH(G$7,'Number on ART'!$H$9:$AB$9,0)),
IF(AND(F81+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Forecast'!$B$8:$B$127,0),MATCH(G$7,'PLHIV Forecast'!$C$7:$W$7,0)),
INDEX('PLHIV Forecast'!$C$8:$W$127,MATCH($B81,'PLHIV Forecast'!$B$8:$B$127,0),MATCH(G$7,'PLHIV Forecast'!$C$7:$W$7,0))&lt;&gt;0),
INDEX('PLHIV Forecast'!$C$8:$W$127,MATCH($B81,'PLHIV Forecast'!$B$8:$B$127,0),MATCH(G$7,'PLHIV Forecast'!$C$7:$W$7,0)),
F81+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2137</v>
      </c>
      <c r="H81" s="84">
        <f>IF(IF(H$7&lt;=Baseline_Year,
INDEX('Number on ART'!$H$10:$AB$249,MATCH($B81&amp;"Adults",'Number on ART'!$F$10:$F$249,0),MATCH(H$7,'Number on ART'!$H$9:$AB$9,0)),
IF(AND(G81+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Forecast'!$B$8:$B$127,0),MATCH(H$7,'PLHIV Forecast'!$C$7:$W$7,0)),
INDEX('PLHIV Forecast'!$C$8:$W$127,MATCH($B81,'PLHIV Forecast'!$B$8:$B$127,0),MATCH(H$7,'PLHIV Forecast'!$C$7:$W$7,0))&lt;&gt;0),
INDEX('PLHIV Forecast'!$C$8:$W$127,MATCH($B81,'PLHIV Forecast'!$B$8:$B$127,0),MATCH(H$7,'PLHIV Forecast'!$C$7:$W$7,0)),
G81+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IF(H$7&lt;=Baseline_Year,
INDEX('Number on ART'!$H$10:$AB$249,MATCH($B81&amp;"Adults",'Number on ART'!$F$10:$F$249,0),MATCH(H$7,'Number on ART'!$H$9:$AB$9,0)),
IF(AND(G81+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Forecast'!$B$8:$B$127,0),MATCH(H$7,'PLHIV Forecast'!$C$7:$W$7,0)),
INDEX('PLHIV Forecast'!$C$8:$W$127,MATCH($B81,'PLHIV Forecast'!$B$8:$B$127,0),MATCH(H$7,'PLHIV Forecast'!$C$7:$W$7,0))&lt;&gt;0),
INDEX('PLHIV Forecast'!$C$8:$W$127,MATCH($B81,'PLHIV Forecast'!$B$8:$B$127,0),MATCH(H$7,'PLHIV Forecast'!$C$7:$W$7,0)),
G81+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2301</v>
      </c>
      <c r="I81" s="84">
        <f>IF(IF(I$7&lt;=Baseline_Year,
INDEX('Number on ART'!$H$10:$AB$249,MATCH($B81&amp;"Adults",'Number on ART'!$F$10:$F$249,0),MATCH(I$7,'Number on ART'!$H$9:$AB$9,0)),
IF(AND(H81+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Forecast'!$B$8:$B$127,0),MATCH(I$7,'PLHIV Forecast'!$C$7:$W$7,0)),
INDEX('PLHIV Forecast'!$C$8:$W$127,MATCH($B81,'PLHIV Forecast'!$B$8:$B$127,0),MATCH(I$7,'PLHIV Forecast'!$C$7:$W$7,0))&lt;&gt;0),
INDEX('PLHIV Forecast'!$C$8:$W$127,MATCH($B81,'PLHIV Forecast'!$B$8:$B$127,0),MATCH(I$7,'PLHIV Forecast'!$C$7:$W$7,0)),
H81+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IF(I$7&lt;=Baseline_Year,
INDEX('Number on ART'!$H$10:$AB$249,MATCH($B81&amp;"Adults",'Number on ART'!$F$10:$F$249,0),MATCH(I$7,'Number on ART'!$H$9:$AB$9,0)),
IF(AND(H81+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Forecast'!$B$8:$B$127,0),MATCH(I$7,'PLHIV Forecast'!$C$7:$W$7,0)),
INDEX('PLHIV Forecast'!$C$8:$W$127,MATCH($B81,'PLHIV Forecast'!$B$8:$B$127,0),MATCH(I$7,'PLHIV Forecast'!$C$7:$W$7,0))&lt;&gt;0),
INDEX('PLHIV Forecast'!$C$8:$W$127,MATCH($B81,'PLHIV Forecast'!$B$8:$B$127,0),MATCH(I$7,'PLHIV Forecast'!$C$7:$W$7,0)),
H81+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2453</v>
      </c>
      <c r="J81" s="84">
        <f>IF(IF(J$7&lt;=Baseline_Year,
INDEX('Number on ART'!$H$10:$AB$249,MATCH($B81&amp;"Adults",'Number on ART'!$F$10:$F$249,0),MATCH(J$7,'Number on ART'!$H$9:$AB$9,0)),
IF(AND(I81+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Forecast'!$B$8:$B$127,0),MATCH(J$7,'PLHIV Forecast'!$C$7:$W$7,0)),
INDEX('PLHIV Forecast'!$C$8:$W$127,MATCH($B81,'PLHIV Forecast'!$B$8:$B$127,0),MATCH(J$7,'PLHIV Forecast'!$C$7:$W$7,0))&lt;&gt;0),
INDEX('PLHIV Forecast'!$C$8:$W$127,MATCH($B81,'PLHIV Forecast'!$B$8:$B$127,0),MATCH(J$7,'PLHIV Forecast'!$C$7:$W$7,0)),
I81+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IF(J$7&lt;=Baseline_Year,
INDEX('Number on ART'!$H$10:$AB$249,MATCH($B81&amp;"Adults",'Number on ART'!$F$10:$F$249,0),MATCH(J$7,'Number on ART'!$H$9:$AB$9,0)),
IF(AND(I81+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Forecast'!$B$8:$B$127,0),MATCH(J$7,'PLHIV Forecast'!$C$7:$W$7,0)),
INDEX('PLHIV Forecast'!$C$8:$W$127,MATCH($B81,'PLHIV Forecast'!$B$8:$B$127,0),MATCH(J$7,'PLHIV Forecast'!$C$7:$W$7,0))&lt;&gt;0),
INDEX('PLHIV Forecast'!$C$8:$W$127,MATCH($B81,'PLHIV Forecast'!$B$8:$B$127,0),MATCH(J$7,'PLHIV Forecast'!$C$7:$W$7,0)),
I81+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2858</v>
      </c>
      <c r="K81" s="84">
        <f>IF(IF(K$7&lt;=Baseline_Year,
INDEX('Number on ART'!$H$10:$AB$249,MATCH($B81&amp;"Adults",'Number on ART'!$F$10:$F$249,0),MATCH(K$7,'Number on ART'!$H$9:$AB$9,0)),
IF(AND(J81+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Forecast'!$B$8:$B$127,0),MATCH(K$7,'PLHIV Forecast'!$C$7:$W$7,0)),
INDEX('PLHIV Forecast'!$C$8:$W$127,MATCH($B81,'PLHIV Forecast'!$B$8:$B$127,0),MATCH(K$7,'PLHIV Forecast'!$C$7:$W$7,0))&lt;&gt;0),
INDEX('PLHIV Forecast'!$C$8:$W$127,MATCH($B81,'PLHIV Forecast'!$B$8:$B$127,0),MATCH(K$7,'PLHIV Forecast'!$C$7:$W$7,0)),
J81+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IF(K$7&lt;=Baseline_Year,
INDEX('Number on ART'!$H$10:$AB$249,MATCH($B81&amp;"Adults",'Number on ART'!$F$10:$F$249,0),MATCH(K$7,'Number on ART'!$H$9:$AB$9,0)),
IF(AND(J81+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Forecast'!$B$8:$B$127,0),MATCH(K$7,'PLHIV Forecast'!$C$7:$W$7,0)),
INDEX('PLHIV Forecast'!$C$8:$W$127,MATCH($B81,'PLHIV Forecast'!$B$8:$B$127,0),MATCH(K$7,'PLHIV Forecast'!$C$7:$W$7,0))&lt;&gt;0),
INDEX('PLHIV Forecast'!$C$8:$W$127,MATCH($B81,'PLHIV Forecast'!$B$8:$B$127,0),MATCH(K$7,'PLHIV Forecast'!$C$7:$W$7,0)),
J81+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2857</v>
      </c>
      <c r="L81" s="84">
        <f>IF(IF(L$7&lt;=Baseline_Year,
INDEX('Number on ART'!$H$10:$AB$249,MATCH($B81&amp;"Adults",'Number on ART'!$F$10:$F$249,0),MATCH(L$7,'Number on ART'!$H$9:$AB$9,0)),
IF(AND(K81+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Forecast'!$B$8:$B$127,0),MATCH(L$7,'PLHIV Forecast'!$C$7:$W$7,0)),
INDEX('PLHIV Forecast'!$C$8:$W$127,MATCH($B81,'PLHIV Forecast'!$B$8:$B$127,0),MATCH(L$7,'PLHIV Forecast'!$C$7:$W$7,0))&lt;&gt;0),
INDEX('PLHIV Forecast'!$C$8:$W$127,MATCH($B81,'PLHIV Forecast'!$B$8:$B$127,0),MATCH(L$7,'PLHIV Forecast'!$C$7:$W$7,0)),
K81+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IF(L$7&lt;=Baseline_Year,
INDEX('Number on ART'!$H$10:$AB$249,MATCH($B81&amp;"Adults",'Number on ART'!$F$10:$F$249,0),MATCH(L$7,'Number on ART'!$H$9:$AB$9,0)),
IF(AND(K81+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Forecast'!$B$8:$B$127,0),MATCH(L$7,'PLHIV Forecast'!$C$7:$W$7,0)),
INDEX('PLHIV Forecast'!$C$8:$W$127,MATCH($B81,'PLHIV Forecast'!$B$8:$B$127,0),MATCH(L$7,'PLHIV Forecast'!$C$7:$W$7,0))&lt;&gt;0),
INDEX('PLHIV Forecast'!$C$8:$W$127,MATCH($B81,'PLHIV Forecast'!$B$8:$B$127,0),MATCH(L$7,'PLHIV Forecast'!$C$7:$W$7,0)),
K81+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3108</v>
      </c>
      <c r="M81" s="84">
        <f>IF(IF(M$7&lt;=Baseline_Year,
INDEX('Number on ART'!$H$10:$AB$249,MATCH($B81&amp;"Adults",'Number on ART'!$F$10:$F$249,0),MATCH(M$7,'Number on ART'!$H$9:$AB$9,0)),
IF(AND(L81+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Forecast'!$B$8:$B$127,0),MATCH(M$7,'PLHIV Forecast'!$C$7:$W$7,0)),
INDEX('PLHIV Forecast'!$C$8:$W$127,MATCH($B81,'PLHIV Forecast'!$B$8:$B$127,0),MATCH(M$7,'PLHIV Forecast'!$C$7:$W$7,0))&lt;&gt;0),
INDEX('PLHIV Forecast'!$C$8:$W$127,MATCH($B81,'PLHIV Forecast'!$B$8:$B$127,0),MATCH(M$7,'PLHIV Forecast'!$C$7:$W$7,0)),
L81+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IF(M$7&lt;=Baseline_Year,
INDEX('Number on ART'!$H$10:$AB$249,MATCH($B81&amp;"Adults",'Number on ART'!$F$10:$F$249,0),MATCH(M$7,'Number on ART'!$H$9:$AB$9,0)),
IF(AND(L81+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Forecast'!$B$8:$B$127,0),MATCH(M$7,'PLHIV Forecast'!$C$7:$W$7,0)),
INDEX('PLHIV Forecast'!$C$8:$W$127,MATCH($B81,'PLHIV Forecast'!$B$8:$B$127,0),MATCH(M$7,'PLHIV Forecast'!$C$7:$W$7,0))&lt;&gt;0),
INDEX('PLHIV Forecast'!$C$8:$W$127,MATCH($B81,'PLHIV Forecast'!$B$8:$B$127,0),MATCH(M$7,'PLHIV Forecast'!$C$7:$W$7,0)),
L81+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3224</v>
      </c>
      <c r="N81" s="84">
        <f>IF(IF(N$7&lt;=Baseline_Year,
INDEX('Number on ART'!$H$10:$AB$249,MATCH($B81&amp;"Adults",'Number on ART'!$F$10:$F$249,0),MATCH(N$7,'Number on ART'!$H$9:$AB$9,0)),
IF(AND(M81+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Forecast'!$B$8:$B$127,0),MATCH(N$7,'PLHIV Forecast'!$C$7:$W$7,0)),
INDEX('PLHIV Forecast'!$C$8:$W$127,MATCH($B81,'PLHIV Forecast'!$B$8:$B$127,0),MATCH(N$7,'PLHIV Forecast'!$C$7:$W$7,0))&lt;&gt;0),
INDEX('PLHIV Forecast'!$C$8:$W$127,MATCH($B81,'PLHIV Forecast'!$B$8:$B$127,0),MATCH(N$7,'PLHIV Forecast'!$C$7:$W$7,0)),
M81+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IF(N$7&lt;=Baseline_Year,
INDEX('Number on ART'!$H$10:$AB$249,MATCH($B81&amp;"Adults",'Number on ART'!$F$10:$F$249,0),MATCH(N$7,'Number on ART'!$H$9:$AB$9,0)),
IF(AND(M81+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Forecast'!$B$8:$B$127,0),MATCH(N$7,'PLHIV Forecast'!$C$7:$W$7,0)),
INDEX('PLHIV Forecast'!$C$8:$W$127,MATCH($B81,'PLHIV Forecast'!$B$8:$B$127,0),MATCH(N$7,'PLHIV Forecast'!$C$7:$W$7,0))&lt;&gt;0),
INDEX('PLHIV Forecast'!$C$8:$W$127,MATCH($B81,'PLHIV Forecast'!$B$8:$B$127,0),MATCH(N$7,'PLHIV Forecast'!$C$7:$W$7,0)),
M81+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3470</v>
      </c>
      <c r="O81" s="84">
        <f>IF(IF(O$7&lt;=Baseline_Year,
INDEX('Number on ART'!$H$10:$AB$249,MATCH($B81&amp;"Adults",'Number on ART'!$F$10:$F$249,0),MATCH(O$7,'Number on ART'!$H$9:$AB$9,0)),
IF(AND(N81+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Forecast'!$B$8:$B$127,0),MATCH(O$7,'PLHIV Forecast'!$C$7:$W$7,0)),
INDEX('PLHIV Forecast'!$C$8:$W$127,MATCH($B81,'PLHIV Forecast'!$B$8:$B$127,0),MATCH(O$7,'PLHIV Forecast'!$C$7:$W$7,0))&lt;&gt;0),
INDEX('PLHIV Forecast'!$C$8:$W$127,MATCH($B81,'PLHIV Forecast'!$B$8:$B$127,0),MATCH(O$7,'PLHIV Forecast'!$C$7:$W$7,0)),
N81+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IF(O$7&lt;=Baseline_Year,
INDEX('Number on ART'!$H$10:$AB$249,MATCH($B81&amp;"Adults",'Number on ART'!$F$10:$F$249,0),MATCH(O$7,'Number on ART'!$H$9:$AB$9,0)),
IF(AND(N81+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Forecast'!$B$8:$B$127,0),MATCH(O$7,'PLHIV Forecast'!$C$7:$W$7,0)),
INDEX('PLHIV Forecast'!$C$8:$W$127,MATCH($B81,'PLHIV Forecast'!$B$8:$B$127,0),MATCH(O$7,'PLHIV Forecast'!$C$7:$W$7,0))&lt;&gt;0),
INDEX('PLHIV Forecast'!$C$8:$W$127,MATCH($B81,'PLHIV Forecast'!$B$8:$B$127,0),MATCH(O$7,'PLHIV Forecast'!$C$7:$W$7,0)),
N81+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3610</v>
      </c>
      <c r="P81" s="84">
        <f>IF(IF(P$7&lt;=Baseline_Year,
INDEX('Number on ART'!$H$10:$AB$249,MATCH($B81&amp;"Adults",'Number on ART'!$F$10:$F$249,0),MATCH(P$7,'Number on ART'!$H$9:$AB$9,0)),
IF(AND(O81+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Forecast'!$B$8:$B$127,0),MATCH(P$7,'PLHIV Forecast'!$C$7:$W$7,0)),
INDEX('PLHIV Forecast'!$C$8:$W$127,MATCH($B81,'PLHIV Forecast'!$B$8:$B$127,0),MATCH(P$7,'PLHIV Forecast'!$C$7:$W$7,0))&lt;&gt;0),
INDEX('PLHIV Forecast'!$C$8:$W$127,MATCH($B81,'PLHIV Forecast'!$B$8:$B$127,0),MATCH(P$7,'PLHIV Forecast'!$C$7:$W$7,0)),
O81+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IF(P$7&lt;=Baseline_Year,
INDEX('Number on ART'!$H$10:$AB$249,MATCH($B81&amp;"Adults",'Number on ART'!$F$10:$F$249,0),MATCH(P$7,'Number on ART'!$H$9:$AB$9,0)),
IF(AND(O81+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Forecast'!$B$8:$B$127,0),MATCH(P$7,'PLHIV Forecast'!$C$7:$W$7,0)),
INDEX('PLHIV Forecast'!$C$8:$W$127,MATCH($B81,'PLHIV Forecast'!$B$8:$B$127,0),MATCH(P$7,'PLHIV Forecast'!$C$7:$W$7,0))&lt;&gt;0),
INDEX('PLHIV Forecast'!$C$8:$W$127,MATCH($B81,'PLHIV Forecast'!$B$8:$B$127,0),MATCH(P$7,'PLHIV Forecast'!$C$7:$W$7,0)),
O81+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3777.3333333333335</v>
      </c>
      <c r="Q81" s="84">
        <f>IF(IF(Q$7&lt;=Baseline_Year,
INDEX('Number on ART'!$H$10:$AB$249,MATCH($B81&amp;"Adults",'Number on ART'!$F$10:$F$249,0),MATCH(Q$7,'Number on ART'!$H$9:$AB$9,0)),
IF(AND(P81+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Forecast'!$B$8:$B$127,0),MATCH(Q$7,'PLHIV Forecast'!$C$7:$W$7,0)),
INDEX('PLHIV Forecast'!$C$8:$W$127,MATCH($B81,'PLHIV Forecast'!$B$8:$B$127,0),MATCH(Q$7,'PLHIV Forecast'!$C$7:$W$7,0))&lt;&gt;0),
INDEX('PLHIV Forecast'!$C$8:$W$127,MATCH($B81,'PLHIV Forecast'!$B$8:$B$127,0),MATCH(Q$7,'PLHIV Forecast'!$C$7:$W$7,0)),
P81+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IF(Q$7&lt;=Baseline_Year,
INDEX('Number on ART'!$H$10:$AB$249,MATCH($B81&amp;"Adults",'Number on ART'!$F$10:$F$249,0),MATCH(Q$7,'Number on ART'!$H$9:$AB$9,0)),
IF(AND(P81+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Forecast'!$B$8:$B$127,0),MATCH(Q$7,'PLHIV Forecast'!$C$7:$W$7,0)),
INDEX('PLHIV Forecast'!$C$8:$W$127,MATCH($B81,'PLHIV Forecast'!$B$8:$B$127,0),MATCH(Q$7,'PLHIV Forecast'!$C$7:$W$7,0))&lt;&gt;0),
INDEX('PLHIV Forecast'!$C$8:$W$127,MATCH($B81,'PLHIV Forecast'!$B$8:$B$127,0),MATCH(Q$7,'PLHIV Forecast'!$C$7:$W$7,0)),
P81+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3944.666666666667</v>
      </c>
      <c r="R81" s="84">
        <f>IF(IF(R$7&lt;=Baseline_Year,
INDEX('Number on ART'!$H$10:$AB$249,MATCH($B81&amp;"Adults",'Number on ART'!$F$10:$F$249,0),MATCH(R$7,'Number on ART'!$H$9:$AB$9,0)),
IF(AND(Q81+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Forecast'!$B$8:$B$127,0),MATCH(R$7,'PLHIV Forecast'!$C$7:$W$7,0)),
INDEX('PLHIV Forecast'!$C$8:$W$127,MATCH($B81,'PLHIV Forecast'!$B$8:$B$127,0),MATCH(R$7,'PLHIV Forecast'!$C$7:$W$7,0))&lt;&gt;0),
INDEX('PLHIV Forecast'!$C$8:$W$127,MATCH($B81,'PLHIV Forecast'!$B$8:$B$127,0),MATCH(R$7,'PLHIV Forecast'!$C$7:$W$7,0)),
Q81+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IF(R$7&lt;=Baseline_Year,
INDEX('Number on ART'!$H$10:$AB$249,MATCH($B81&amp;"Adults",'Number on ART'!$F$10:$F$249,0),MATCH(R$7,'Number on ART'!$H$9:$AB$9,0)),
IF(AND(Q81+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Forecast'!$B$8:$B$127,0),MATCH(R$7,'PLHIV Forecast'!$C$7:$W$7,0)),
INDEX('PLHIV Forecast'!$C$8:$W$127,MATCH($B81,'PLHIV Forecast'!$B$8:$B$127,0),MATCH(R$7,'PLHIV Forecast'!$C$7:$W$7,0))&lt;&gt;0),
INDEX('PLHIV Forecast'!$C$8:$W$127,MATCH($B81,'PLHIV Forecast'!$B$8:$B$127,0),MATCH(R$7,'PLHIV Forecast'!$C$7:$W$7,0)),
Q81+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4112</v>
      </c>
      <c r="S81" s="84">
        <f>IF(IF(S$7&lt;=Baseline_Year,
INDEX('Number on ART'!$H$10:$AB$249,MATCH($B81&amp;"Adults",'Number on ART'!$F$10:$F$249,0),MATCH(S$7,'Number on ART'!$H$9:$AB$9,0)),
IF(AND(R81+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Forecast'!$B$8:$B$127,0),MATCH(S$7,'PLHIV Forecast'!$C$7:$W$7,0)),
INDEX('PLHIV Forecast'!$C$8:$W$127,MATCH($B81,'PLHIV Forecast'!$B$8:$B$127,0),MATCH(S$7,'PLHIV Forecast'!$C$7:$W$7,0))&lt;&gt;0),
INDEX('PLHIV Forecast'!$C$8:$W$127,MATCH($B81,'PLHIV Forecast'!$B$8:$B$127,0),MATCH(S$7,'PLHIV Forecast'!$C$7:$W$7,0)),
R81+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IF(S$7&lt;=Baseline_Year,
INDEX('Number on ART'!$H$10:$AB$249,MATCH($B81&amp;"Adults",'Number on ART'!$F$10:$F$249,0),MATCH(S$7,'Number on ART'!$H$9:$AB$9,0)),
IF(AND(R81+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Forecast'!$B$8:$B$127,0),MATCH(S$7,'PLHIV Forecast'!$C$7:$W$7,0)),
INDEX('PLHIV Forecast'!$C$8:$W$127,MATCH($B81,'PLHIV Forecast'!$B$8:$B$127,0),MATCH(S$7,'PLHIV Forecast'!$C$7:$W$7,0))&lt;&gt;0),
INDEX('PLHIV Forecast'!$C$8:$W$127,MATCH($B81,'PLHIV Forecast'!$B$8:$B$127,0),MATCH(S$7,'PLHIV Forecast'!$C$7:$W$7,0)),
R81+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4279.333333333333</v>
      </c>
      <c r="T81" s="84">
        <f>IF(IF(T$7&lt;=Baseline_Year,
INDEX('Number on ART'!$H$10:$AB$249,MATCH($B81&amp;"Adults",'Number on ART'!$F$10:$F$249,0),MATCH(T$7,'Number on ART'!$H$9:$AB$9,0)),
IF(AND(S81+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Forecast'!$B$8:$B$127,0),MATCH(T$7,'PLHIV Forecast'!$C$7:$W$7,0)),
INDEX('PLHIV Forecast'!$C$8:$W$127,MATCH($B81,'PLHIV Forecast'!$B$8:$B$127,0),MATCH(T$7,'PLHIV Forecast'!$C$7:$W$7,0))&lt;&gt;0),
INDEX('PLHIV Forecast'!$C$8:$W$127,MATCH($B81,'PLHIV Forecast'!$B$8:$B$127,0),MATCH(T$7,'PLHIV Forecast'!$C$7:$W$7,0)),
S81+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IF(T$7&lt;=Baseline_Year,
INDEX('Number on ART'!$H$10:$AB$249,MATCH($B81&amp;"Adults",'Number on ART'!$F$10:$F$249,0),MATCH(T$7,'Number on ART'!$H$9:$AB$9,0)),
IF(AND(S81+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Forecast'!$B$8:$B$127,0),MATCH(T$7,'PLHIV Forecast'!$C$7:$W$7,0)),
INDEX('PLHIV Forecast'!$C$8:$W$127,MATCH($B81,'PLHIV Forecast'!$B$8:$B$127,0),MATCH(T$7,'PLHIV Forecast'!$C$7:$W$7,0))&lt;&gt;0),
INDEX('PLHIV Forecast'!$C$8:$W$127,MATCH($B81,'PLHIV Forecast'!$B$8:$B$127,0),MATCH(T$7,'PLHIV Forecast'!$C$7:$W$7,0)),
S81+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4446.6666666666661</v>
      </c>
      <c r="U81" s="84">
        <f>IF(IF(U$7&lt;=Baseline_Year,
INDEX('Number on ART'!$H$10:$AB$249,MATCH($B81&amp;"Adults",'Number on ART'!$F$10:$F$249,0),MATCH(U$7,'Number on ART'!$H$9:$AB$9,0)),
IF(AND(T81+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Forecast'!$B$8:$B$127,0),MATCH(U$7,'PLHIV Forecast'!$C$7:$W$7,0)),
INDEX('PLHIV Forecast'!$C$8:$W$127,MATCH($B81,'PLHIV Forecast'!$B$8:$B$127,0),MATCH(U$7,'PLHIV Forecast'!$C$7:$W$7,0))&lt;&gt;0),
INDEX('PLHIV Forecast'!$C$8:$W$127,MATCH($B81,'PLHIV Forecast'!$B$8:$B$127,0),MATCH(U$7,'PLHIV Forecast'!$C$7:$W$7,0)),
T81+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IF(U$7&lt;=Baseline_Year,
INDEX('Number on ART'!$H$10:$AB$249,MATCH($B81&amp;"Adults",'Number on ART'!$F$10:$F$249,0),MATCH(U$7,'Number on ART'!$H$9:$AB$9,0)),
IF(AND(T81+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Forecast'!$B$8:$B$127,0),MATCH(U$7,'PLHIV Forecast'!$C$7:$W$7,0)),
INDEX('PLHIV Forecast'!$C$8:$W$127,MATCH($B81,'PLHIV Forecast'!$B$8:$B$127,0),MATCH(U$7,'PLHIV Forecast'!$C$7:$W$7,0))&lt;&gt;0),
INDEX('PLHIV Forecast'!$C$8:$W$127,MATCH($B81,'PLHIV Forecast'!$B$8:$B$127,0),MATCH(U$7,'PLHIV Forecast'!$C$7:$W$7,0)),
T81+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4613.9999999999991</v>
      </c>
      <c r="V81" s="84">
        <f>IF(IF(V$7&lt;=Baseline_Year,
INDEX('Number on ART'!$H$10:$AB$249,MATCH($B81&amp;"Adults",'Number on ART'!$F$10:$F$249,0),MATCH(V$7,'Number on ART'!$H$9:$AB$9,0)),
IF(AND(U81+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Forecast'!$B$8:$B$127,0),MATCH(V$7,'PLHIV Forecast'!$C$7:$W$7,0)),
INDEX('PLHIV Forecast'!$C$8:$W$127,MATCH($B81,'PLHIV Forecast'!$B$8:$B$127,0),MATCH(V$7,'PLHIV Forecast'!$C$7:$W$7,0))&lt;&gt;0),
INDEX('PLHIV Forecast'!$C$8:$W$127,MATCH($B81,'PLHIV Forecast'!$B$8:$B$127,0),MATCH(V$7,'PLHIV Forecast'!$C$7:$W$7,0)),
U81+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IF(V$7&lt;=Baseline_Year,
INDEX('Number on ART'!$H$10:$AB$249,MATCH($B81&amp;"Adults",'Number on ART'!$F$10:$F$249,0),MATCH(V$7,'Number on ART'!$H$9:$AB$9,0)),
IF(AND(U81+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Forecast'!$B$8:$B$127,0),MATCH(V$7,'PLHIV Forecast'!$C$7:$W$7,0)),
INDEX('PLHIV Forecast'!$C$8:$W$127,MATCH($B81,'PLHIV Forecast'!$B$8:$B$127,0),MATCH(V$7,'PLHIV Forecast'!$C$7:$W$7,0))&lt;&gt;0),
INDEX('PLHIV Forecast'!$C$8:$W$127,MATCH($B81,'PLHIV Forecast'!$B$8:$B$127,0),MATCH(V$7,'PLHIV Forecast'!$C$7:$W$7,0)),
U81+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4781.3333333333321</v>
      </c>
      <c r="W81" s="84">
        <f>IF(IF(W$7&lt;=Baseline_Year,
INDEX('Number on ART'!$H$10:$AB$249,MATCH($B81&amp;"Adults",'Number on ART'!$F$10:$F$249,0),MATCH(W$7,'Number on ART'!$H$9:$AB$9,0)),
IF(AND(V81+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Forecast'!$B$8:$B$127,0),MATCH(W$7,'PLHIV Forecast'!$C$7:$W$7,0)),
INDEX('PLHIV Forecast'!$C$8:$W$127,MATCH($B81,'PLHIV Forecast'!$B$8:$B$127,0),MATCH(W$7,'PLHIV Forecast'!$C$7:$W$7,0))&lt;&gt;0),
INDEX('PLHIV Forecast'!$C$8:$W$127,MATCH($B81,'PLHIV Forecast'!$B$8:$B$127,0),MATCH(W$7,'PLHIV Forecast'!$C$7:$W$7,0)),
V81+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)))&lt;0,
0,
IF(W$7&lt;=Baseline_Year,
INDEX('Number on ART'!$H$10:$AB$249,MATCH($B81&amp;"Adults",'Number on ART'!$F$10:$F$249,0),MATCH(W$7,'Number on ART'!$H$9:$AB$9,0)),
IF(AND(V81+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)&gt;INDEX('PLHIV Forecast'!$C$8:$W$127,MATCH($B81,'PLHIV Forecast'!$B$8:$B$127,0),MATCH(W$7,'PLHIV Forecast'!$C$7:$W$7,0)),
INDEX('PLHIV Forecast'!$C$8:$W$127,MATCH($B81,'PLHIV Forecast'!$B$8:$B$127,0),MATCH(W$7,'PLHIV Forecast'!$C$7:$W$7,0))&lt;&gt;0),
INDEX('PLHIV Forecast'!$C$8:$W$127,MATCH($B81,'PLHIV Forecast'!$B$8:$B$127,0),MATCH(W$7,'PLHIV Forecast'!$C$7:$W$7,0)),
V81+
AVERAGE((INDEX($C$8:$W$127,MATCH($B81,$B$8:$B$127),MATCH(Baseline_Year,$C$7:$W$7,))-INDEX($C$8:$W$127,MATCH($B81,$B$8:$B$127),MATCH(Baseline_Year-1,$C$7:$W$7,))),
(INDEX($C$8:$W$127,MATCH($B81,$B$8:$B$127),MATCH(Baseline_Year-1,$C$7:$W$7,))-INDEX($C$8:$W$127,MATCH($B81,$B$8:$B$127),MATCH(Baseline_Year-2,$C$7:$W$7,))),
(INDEX($C$8:$W$127,MATCH($B81,$B$8:$B$127),MATCH(Baseline_Year-2,$C$7:$W$7,))-INDEX($C$8:$W$127,MATCH($B81,$B$8:$B$127),MATCH(Baseline_Year-3,$C$7:$W$7,)))
))))</f>
        <v>4948.6666666666652</v>
      </c>
      <c r="X81" s="9" t="str">
        <f>IF(SUM(C81:W81)&lt;&gt;0,
IF(P81='PLHIV Forecast'!P81,"# adults on ART capped by total PLHIV starting 2023",
IF(Q81='PLHIV Forecast'!Q81,"# adults on ART capped by total PLHIV starting 2024",
IF(R81='PLHIV Forecast'!R81,"# adults on ART capped by total PLHIV starting 2025",
IF(S81='PLHIV Forecast'!S81,"# adults on ART capped by total PLHIV starting 2026",
IF(T81='PLHIV Forecast'!T81,"# adults on ART capped by total PLHIV starting 2027",
IF(U81='PLHIV Forecast'!U81,"# adults on ART capped by total PLHIV starting 2028",
IF(V81='PLHIV Forecast'!V81,"# adults on ART capped by total PLHIV starting 2029",
IF(W81='PLHIV Forecast'!W81,"# adults on ART capped by total PLHIV starting 2030",
"")))))))),"")</f>
        <v/>
      </c>
    </row>
    <row r="82" spans="2:24" x14ac:dyDescent="0.35">
      <c r="B82" s="18" t="str">
        <f>Countries!B78</f>
        <v>Mauritius</v>
      </c>
      <c r="C82" s="47">
        <f>IF(C$7&lt;='Algorithms &amp; Assumptions'!$C$3,INDEX('Number on ART'!$H$10:$AB$249,MATCH($B82&amp;"Adults",'Number on ART'!$F$10:$F$249,0),MATCH(C$7,'Number on ART'!$H$9:$AB$9,0)),"Error")</f>
        <v>0</v>
      </c>
      <c r="D82" s="47">
        <f>IF(D$7&lt;='Algorithms &amp; Assumptions'!$C$3,INDEX('Number on ART'!$H$10:$AB$249,MATCH($B82&amp;"Adults",'Number on ART'!$F$10:$F$249,0),MATCH(D$7,'Number on ART'!$H$9:$AB$9,0)),"Error")</f>
        <v>0</v>
      </c>
      <c r="E82" s="47">
        <f>IF(E$7&lt;='Algorithms &amp; Assumptions'!$C$3,INDEX('Number on ART'!$H$10:$AB$249,MATCH($B82&amp;"Adults",'Number on ART'!$F$10:$F$249,0),MATCH(E$7,'Number on ART'!$H$9:$AB$9,0)),"Error")</f>
        <v>0</v>
      </c>
      <c r="F82" s="47">
        <f>IF(F$7&lt;='Algorithms &amp; Assumptions'!$C$3,INDEX('Number on ART'!$H$10:$AB$249,MATCH($B82&amp;"Adults",'Number on ART'!$F$10:$F$249,0),MATCH(F$7,'Number on ART'!$H$9:$AB$9,0)),"Error")</f>
        <v>0</v>
      </c>
      <c r="G82" s="84">
        <f>IF(IF(G$7&lt;=Baseline_Year,
INDEX('Number on ART'!$H$10:$AB$249,MATCH($B82&amp;"Adults",'Number on ART'!$F$10:$F$249,0),MATCH(G$7,'Number on ART'!$H$9:$AB$9,0)),
IF(AND(F82+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Forecast'!$B$8:$B$127,0),MATCH(G$7,'PLHIV Forecast'!$C$7:$W$7,0)),
INDEX('PLHIV Forecast'!$C$8:$W$127,MATCH($B82,'PLHIV Forecast'!$B$8:$B$127,0),MATCH(G$7,'PLHIV Forecast'!$C$7:$W$7,0))&lt;&gt;0),
INDEX('PLHIV Forecast'!$C$8:$W$127,MATCH($B82,'PLHIV Forecast'!$B$8:$B$127,0),MATCH(G$7,'PLHIV Forecast'!$C$7:$W$7,0)),
F82+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IF(G$7&lt;=Baseline_Year,
INDEX('Number on ART'!$H$10:$AB$249,MATCH($B82&amp;"Adults",'Number on ART'!$F$10:$F$249,0),MATCH(G$7,'Number on ART'!$H$9:$AB$9,0)),
IF(AND(F82+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Forecast'!$B$8:$B$127,0),MATCH(G$7,'PLHIV Forecast'!$C$7:$W$7,0)),
INDEX('PLHIV Forecast'!$C$8:$W$127,MATCH($B82,'PLHIV Forecast'!$B$8:$B$127,0),MATCH(G$7,'PLHIV Forecast'!$C$7:$W$7,0))&lt;&gt;0),
INDEX('PLHIV Forecast'!$C$8:$W$127,MATCH($B82,'PLHIV Forecast'!$B$8:$B$127,0),MATCH(G$7,'PLHIV Forecast'!$C$7:$W$7,0)),
F82+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H82" s="84">
        <f>IF(IF(H$7&lt;=Baseline_Year,
INDEX('Number on ART'!$H$10:$AB$249,MATCH($B82&amp;"Adults",'Number on ART'!$F$10:$F$249,0),MATCH(H$7,'Number on ART'!$H$9:$AB$9,0)),
IF(AND(G82+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Forecast'!$B$8:$B$127,0),MATCH(H$7,'PLHIV Forecast'!$C$7:$W$7,0)),
INDEX('PLHIV Forecast'!$C$8:$W$127,MATCH($B82,'PLHIV Forecast'!$B$8:$B$127,0),MATCH(H$7,'PLHIV Forecast'!$C$7:$W$7,0))&lt;&gt;0),
INDEX('PLHIV Forecast'!$C$8:$W$127,MATCH($B82,'PLHIV Forecast'!$B$8:$B$127,0),MATCH(H$7,'PLHIV Forecast'!$C$7:$W$7,0)),
G82+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IF(H$7&lt;=Baseline_Year,
INDEX('Number on ART'!$H$10:$AB$249,MATCH($B82&amp;"Adults",'Number on ART'!$F$10:$F$249,0),MATCH(H$7,'Number on ART'!$H$9:$AB$9,0)),
IF(AND(G82+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Forecast'!$B$8:$B$127,0),MATCH(H$7,'PLHIV Forecast'!$C$7:$W$7,0)),
INDEX('PLHIV Forecast'!$C$8:$W$127,MATCH($B82,'PLHIV Forecast'!$B$8:$B$127,0),MATCH(H$7,'PLHIV Forecast'!$C$7:$W$7,0))&lt;&gt;0),
INDEX('PLHIV Forecast'!$C$8:$W$127,MATCH($B82,'PLHIV Forecast'!$B$8:$B$127,0),MATCH(H$7,'PLHIV Forecast'!$C$7:$W$7,0)),
G82+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I82" s="84">
        <f>IF(IF(I$7&lt;=Baseline_Year,
INDEX('Number on ART'!$H$10:$AB$249,MATCH($B82&amp;"Adults",'Number on ART'!$F$10:$F$249,0),MATCH(I$7,'Number on ART'!$H$9:$AB$9,0)),
IF(AND(H82+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Forecast'!$B$8:$B$127,0),MATCH(I$7,'PLHIV Forecast'!$C$7:$W$7,0)),
INDEX('PLHIV Forecast'!$C$8:$W$127,MATCH($B82,'PLHIV Forecast'!$B$8:$B$127,0),MATCH(I$7,'PLHIV Forecast'!$C$7:$W$7,0))&lt;&gt;0),
INDEX('PLHIV Forecast'!$C$8:$W$127,MATCH($B82,'PLHIV Forecast'!$B$8:$B$127,0),MATCH(I$7,'PLHIV Forecast'!$C$7:$W$7,0)),
H82+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IF(I$7&lt;=Baseline_Year,
INDEX('Number on ART'!$H$10:$AB$249,MATCH($B82&amp;"Adults",'Number on ART'!$F$10:$F$249,0),MATCH(I$7,'Number on ART'!$H$9:$AB$9,0)),
IF(AND(H82+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Forecast'!$B$8:$B$127,0),MATCH(I$7,'PLHIV Forecast'!$C$7:$W$7,0)),
INDEX('PLHIV Forecast'!$C$8:$W$127,MATCH($B82,'PLHIV Forecast'!$B$8:$B$127,0),MATCH(I$7,'PLHIV Forecast'!$C$7:$W$7,0))&lt;&gt;0),
INDEX('PLHIV Forecast'!$C$8:$W$127,MATCH($B82,'PLHIV Forecast'!$B$8:$B$127,0),MATCH(I$7,'PLHIV Forecast'!$C$7:$W$7,0)),
H82+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J82" s="84">
        <f>IF(IF(J$7&lt;=Baseline_Year,
INDEX('Number on ART'!$H$10:$AB$249,MATCH($B82&amp;"Adults",'Number on ART'!$F$10:$F$249,0),MATCH(J$7,'Number on ART'!$H$9:$AB$9,0)),
IF(AND(I82+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Forecast'!$B$8:$B$127,0),MATCH(J$7,'PLHIV Forecast'!$C$7:$W$7,0)),
INDEX('PLHIV Forecast'!$C$8:$W$127,MATCH($B82,'PLHIV Forecast'!$B$8:$B$127,0),MATCH(J$7,'PLHIV Forecast'!$C$7:$W$7,0))&lt;&gt;0),
INDEX('PLHIV Forecast'!$C$8:$W$127,MATCH($B82,'PLHIV Forecast'!$B$8:$B$127,0),MATCH(J$7,'PLHIV Forecast'!$C$7:$W$7,0)),
I82+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IF(J$7&lt;=Baseline_Year,
INDEX('Number on ART'!$H$10:$AB$249,MATCH($B82&amp;"Adults",'Number on ART'!$F$10:$F$249,0),MATCH(J$7,'Number on ART'!$H$9:$AB$9,0)),
IF(AND(I82+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Forecast'!$B$8:$B$127,0),MATCH(J$7,'PLHIV Forecast'!$C$7:$W$7,0)),
INDEX('PLHIV Forecast'!$C$8:$W$127,MATCH($B82,'PLHIV Forecast'!$B$8:$B$127,0),MATCH(J$7,'PLHIV Forecast'!$C$7:$W$7,0))&lt;&gt;0),
INDEX('PLHIV Forecast'!$C$8:$W$127,MATCH($B82,'PLHIV Forecast'!$B$8:$B$127,0),MATCH(J$7,'PLHIV Forecast'!$C$7:$W$7,0)),
I82+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K82" s="84">
        <f>IF(IF(K$7&lt;=Baseline_Year,
INDEX('Number on ART'!$H$10:$AB$249,MATCH($B82&amp;"Adults",'Number on ART'!$F$10:$F$249,0),MATCH(K$7,'Number on ART'!$H$9:$AB$9,0)),
IF(AND(J82+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Forecast'!$B$8:$B$127,0),MATCH(K$7,'PLHIV Forecast'!$C$7:$W$7,0)),
INDEX('PLHIV Forecast'!$C$8:$W$127,MATCH($B82,'PLHIV Forecast'!$B$8:$B$127,0),MATCH(K$7,'PLHIV Forecast'!$C$7:$W$7,0))&lt;&gt;0),
INDEX('PLHIV Forecast'!$C$8:$W$127,MATCH($B82,'PLHIV Forecast'!$B$8:$B$127,0),MATCH(K$7,'PLHIV Forecast'!$C$7:$W$7,0)),
J82+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IF(K$7&lt;=Baseline_Year,
INDEX('Number on ART'!$H$10:$AB$249,MATCH($B82&amp;"Adults",'Number on ART'!$F$10:$F$249,0),MATCH(K$7,'Number on ART'!$H$9:$AB$9,0)),
IF(AND(J82+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Forecast'!$B$8:$B$127,0),MATCH(K$7,'PLHIV Forecast'!$C$7:$W$7,0)),
INDEX('PLHIV Forecast'!$C$8:$W$127,MATCH($B82,'PLHIV Forecast'!$B$8:$B$127,0),MATCH(K$7,'PLHIV Forecast'!$C$7:$W$7,0))&lt;&gt;0),
INDEX('PLHIV Forecast'!$C$8:$W$127,MATCH($B82,'PLHIV Forecast'!$B$8:$B$127,0),MATCH(K$7,'PLHIV Forecast'!$C$7:$W$7,0)),
J82+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L82" s="84">
        <f>IF(IF(L$7&lt;=Baseline_Year,
INDEX('Number on ART'!$H$10:$AB$249,MATCH($B82&amp;"Adults",'Number on ART'!$F$10:$F$249,0),MATCH(L$7,'Number on ART'!$H$9:$AB$9,0)),
IF(AND(K82+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Forecast'!$B$8:$B$127,0),MATCH(L$7,'PLHIV Forecast'!$C$7:$W$7,0)),
INDEX('PLHIV Forecast'!$C$8:$W$127,MATCH($B82,'PLHIV Forecast'!$B$8:$B$127,0),MATCH(L$7,'PLHIV Forecast'!$C$7:$W$7,0))&lt;&gt;0),
INDEX('PLHIV Forecast'!$C$8:$W$127,MATCH($B82,'PLHIV Forecast'!$B$8:$B$127,0),MATCH(L$7,'PLHIV Forecast'!$C$7:$W$7,0)),
K82+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IF(L$7&lt;=Baseline_Year,
INDEX('Number on ART'!$H$10:$AB$249,MATCH($B82&amp;"Adults",'Number on ART'!$F$10:$F$249,0),MATCH(L$7,'Number on ART'!$H$9:$AB$9,0)),
IF(AND(K82+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Forecast'!$B$8:$B$127,0),MATCH(L$7,'PLHIV Forecast'!$C$7:$W$7,0)),
INDEX('PLHIV Forecast'!$C$8:$W$127,MATCH($B82,'PLHIV Forecast'!$B$8:$B$127,0),MATCH(L$7,'PLHIV Forecast'!$C$7:$W$7,0))&lt;&gt;0),
INDEX('PLHIV Forecast'!$C$8:$W$127,MATCH($B82,'PLHIV Forecast'!$B$8:$B$127,0),MATCH(L$7,'PLHIV Forecast'!$C$7:$W$7,0)),
K82+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M82" s="84">
        <f>IF(IF(M$7&lt;=Baseline_Year,
INDEX('Number on ART'!$H$10:$AB$249,MATCH($B82&amp;"Adults",'Number on ART'!$F$10:$F$249,0),MATCH(M$7,'Number on ART'!$H$9:$AB$9,0)),
IF(AND(L82+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Forecast'!$B$8:$B$127,0),MATCH(M$7,'PLHIV Forecast'!$C$7:$W$7,0)),
INDEX('PLHIV Forecast'!$C$8:$W$127,MATCH($B82,'PLHIV Forecast'!$B$8:$B$127,0),MATCH(M$7,'PLHIV Forecast'!$C$7:$W$7,0))&lt;&gt;0),
INDEX('PLHIV Forecast'!$C$8:$W$127,MATCH($B82,'PLHIV Forecast'!$B$8:$B$127,0),MATCH(M$7,'PLHIV Forecast'!$C$7:$W$7,0)),
L82+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IF(M$7&lt;=Baseline_Year,
INDEX('Number on ART'!$H$10:$AB$249,MATCH($B82&amp;"Adults",'Number on ART'!$F$10:$F$249,0),MATCH(M$7,'Number on ART'!$H$9:$AB$9,0)),
IF(AND(L82+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Forecast'!$B$8:$B$127,0),MATCH(M$7,'PLHIV Forecast'!$C$7:$W$7,0)),
INDEX('PLHIV Forecast'!$C$8:$W$127,MATCH($B82,'PLHIV Forecast'!$B$8:$B$127,0),MATCH(M$7,'PLHIV Forecast'!$C$7:$W$7,0))&lt;&gt;0),
INDEX('PLHIV Forecast'!$C$8:$W$127,MATCH($B82,'PLHIV Forecast'!$B$8:$B$127,0),MATCH(M$7,'PLHIV Forecast'!$C$7:$W$7,0)),
L82+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N82" s="84">
        <f>IF(IF(N$7&lt;=Baseline_Year,
INDEX('Number on ART'!$H$10:$AB$249,MATCH($B82&amp;"Adults",'Number on ART'!$F$10:$F$249,0),MATCH(N$7,'Number on ART'!$H$9:$AB$9,0)),
IF(AND(M82+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Forecast'!$B$8:$B$127,0),MATCH(N$7,'PLHIV Forecast'!$C$7:$W$7,0)),
INDEX('PLHIV Forecast'!$C$8:$W$127,MATCH($B82,'PLHIV Forecast'!$B$8:$B$127,0),MATCH(N$7,'PLHIV Forecast'!$C$7:$W$7,0))&lt;&gt;0),
INDEX('PLHIV Forecast'!$C$8:$W$127,MATCH($B82,'PLHIV Forecast'!$B$8:$B$127,0),MATCH(N$7,'PLHIV Forecast'!$C$7:$W$7,0)),
M82+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IF(N$7&lt;=Baseline_Year,
INDEX('Number on ART'!$H$10:$AB$249,MATCH($B82&amp;"Adults",'Number on ART'!$F$10:$F$249,0),MATCH(N$7,'Number on ART'!$H$9:$AB$9,0)),
IF(AND(M82+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Forecast'!$B$8:$B$127,0),MATCH(N$7,'PLHIV Forecast'!$C$7:$W$7,0)),
INDEX('PLHIV Forecast'!$C$8:$W$127,MATCH($B82,'PLHIV Forecast'!$B$8:$B$127,0),MATCH(N$7,'PLHIV Forecast'!$C$7:$W$7,0))&lt;&gt;0),
INDEX('PLHIV Forecast'!$C$8:$W$127,MATCH($B82,'PLHIV Forecast'!$B$8:$B$127,0),MATCH(N$7,'PLHIV Forecast'!$C$7:$W$7,0)),
M82+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O82" s="84">
        <f>IF(IF(O$7&lt;=Baseline_Year,
INDEX('Number on ART'!$H$10:$AB$249,MATCH($B82&amp;"Adults",'Number on ART'!$F$10:$F$249,0),MATCH(O$7,'Number on ART'!$H$9:$AB$9,0)),
IF(AND(N82+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Forecast'!$B$8:$B$127,0),MATCH(O$7,'PLHIV Forecast'!$C$7:$W$7,0)),
INDEX('PLHIV Forecast'!$C$8:$W$127,MATCH($B82,'PLHIV Forecast'!$B$8:$B$127,0),MATCH(O$7,'PLHIV Forecast'!$C$7:$W$7,0))&lt;&gt;0),
INDEX('PLHIV Forecast'!$C$8:$W$127,MATCH($B82,'PLHIV Forecast'!$B$8:$B$127,0),MATCH(O$7,'PLHIV Forecast'!$C$7:$W$7,0)),
N82+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IF(O$7&lt;=Baseline_Year,
INDEX('Number on ART'!$H$10:$AB$249,MATCH($B82&amp;"Adults",'Number on ART'!$F$10:$F$249,0),MATCH(O$7,'Number on ART'!$H$9:$AB$9,0)),
IF(AND(N82+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Forecast'!$B$8:$B$127,0),MATCH(O$7,'PLHIV Forecast'!$C$7:$W$7,0)),
INDEX('PLHIV Forecast'!$C$8:$W$127,MATCH($B82,'PLHIV Forecast'!$B$8:$B$127,0),MATCH(O$7,'PLHIV Forecast'!$C$7:$W$7,0))&lt;&gt;0),
INDEX('PLHIV Forecast'!$C$8:$W$127,MATCH($B82,'PLHIV Forecast'!$B$8:$B$127,0),MATCH(O$7,'PLHIV Forecast'!$C$7:$W$7,0)),
N82+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P82" s="84">
        <f>IF(IF(P$7&lt;=Baseline_Year,
INDEX('Number on ART'!$H$10:$AB$249,MATCH($B82&amp;"Adults",'Number on ART'!$F$10:$F$249,0),MATCH(P$7,'Number on ART'!$H$9:$AB$9,0)),
IF(AND(O82+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Forecast'!$B$8:$B$127,0),MATCH(P$7,'PLHIV Forecast'!$C$7:$W$7,0)),
INDEX('PLHIV Forecast'!$C$8:$W$127,MATCH($B82,'PLHIV Forecast'!$B$8:$B$127,0),MATCH(P$7,'PLHIV Forecast'!$C$7:$W$7,0))&lt;&gt;0),
INDEX('PLHIV Forecast'!$C$8:$W$127,MATCH($B82,'PLHIV Forecast'!$B$8:$B$127,0),MATCH(P$7,'PLHIV Forecast'!$C$7:$W$7,0)),
O82+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IF(P$7&lt;=Baseline_Year,
INDEX('Number on ART'!$H$10:$AB$249,MATCH($B82&amp;"Adults",'Number on ART'!$F$10:$F$249,0),MATCH(P$7,'Number on ART'!$H$9:$AB$9,0)),
IF(AND(O82+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Forecast'!$B$8:$B$127,0),MATCH(P$7,'PLHIV Forecast'!$C$7:$W$7,0)),
INDEX('PLHIV Forecast'!$C$8:$W$127,MATCH($B82,'PLHIV Forecast'!$B$8:$B$127,0),MATCH(P$7,'PLHIV Forecast'!$C$7:$W$7,0))&lt;&gt;0),
INDEX('PLHIV Forecast'!$C$8:$W$127,MATCH($B82,'PLHIV Forecast'!$B$8:$B$127,0),MATCH(P$7,'PLHIV Forecast'!$C$7:$W$7,0)),
O82+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Q82" s="84">
        <f>IF(IF(Q$7&lt;=Baseline_Year,
INDEX('Number on ART'!$H$10:$AB$249,MATCH($B82&amp;"Adults",'Number on ART'!$F$10:$F$249,0),MATCH(Q$7,'Number on ART'!$H$9:$AB$9,0)),
IF(AND(P82+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Forecast'!$B$8:$B$127,0),MATCH(Q$7,'PLHIV Forecast'!$C$7:$W$7,0)),
INDEX('PLHIV Forecast'!$C$8:$W$127,MATCH($B82,'PLHIV Forecast'!$B$8:$B$127,0),MATCH(Q$7,'PLHIV Forecast'!$C$7:$W$7,0))&lt;&gt;0),
INDEX('PLHIV Forecast'!$C$8:$W$127,MATCH($B82,'PLHIV Forecast'!$B$8:$B$127,0),MATCH(Q$7,'PLHIV Forecast'!$C$7:$W$7,0)),
P82+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IF(Q$7&lt;=Baseline_Year,
INDEX('Number on ART'!$H$10:$AB$249,MATCH($B82&amp;"Adults",'Number on ART'!$F$10:$F$249,0),MATCH(Q$7,'Number on ART'!$H$9:$AB$9,0)),
IF(AND(P82+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Forecast'!$B$8:$B$127,0),MATCH(Q$7,'PLHIV Forecast'!$C$7:$W$7,0)),
INDEX('PLHIV Forecast'!$C$8:$W$127,MATCH($B82,'PLHIV Forecast'!$B$8:$B$127,0),MATCH(Q$7,'PLHIV Forecast'!$C$7:$W$7,0))&lt;&gt;0),
INDEX('PLHIV Forecast'!$C$8:$W$127,MATCH($B82,'PLHIV Forecast'!$B$8:$B$127,0),MATCH(Q$7,'PLHIV Forecast'!$C$7:$W$7,0)),
P82+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R82" s="84">
        <f>IF(IF(R$7&lt;=Baseline_Year,
INDEX('Number on ART'!$H$10:$AB$249,MATCH($B82&amp;"Adults",'Number on ART'!$F$10:$F$249,0),MATCH(R$7,'Number on ART'!$H$9:$AB$9,0)),
IF(AND(Q82+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Forecast'!$B$8:$B$127,0),MATCH(R$7,'PLHIV Forecast'!$C$7:$W$7,0)),
INDEX('PLHIV Forecast'!$C$8:$W$127,MATCH($B82,'PLHIV Forecast'!$B$8:$B$127,0),MATCH(R$7,'PLHIV Forecast'!$C$7:$W$7,0))&lt;&gt;0),
INDEX('PLHIV Forecast'!$C$8:$W$127,MATCH($B82,'PLHIV Forecast'!$B$8:$B$127,0),MATCH(R$7,'PLHIV Forecast'!$C$7:$W$7,0)),
Q82+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IF(R$7&lt;=Baseline_Year,
INDEX('Number on ART'!$H$10:$AB$249,MATCH($B82&amp;"Adults",'Number on ART'!$F$10:$F$249,0),MATCH(R$7,'Number on ART'!$H$9:$AB$9,0)),
IF(AND(Q82+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Forecast'!$B$8:$B$127,0),MATCH(R$7,'PLHIV Forecast'!$C$7:$W$7,0)),
INDEX('PLHIV Forecast'!$C$8:$W$127,MATCH($B82,'PLHIV Forecast'!$B$8:$B$127,0),MATCH(R$7,'PLHIV Forecast'!$C$7:$W$7,0))&lt;&gt;0),
INDEX('PLHIV Forecast'!$C$8:$W$127,MATCH($B82,'PLHIV Forecast'!$B$8:$B$127,0),MATCH(R$7,'PLHIV Forecast'!$C$7:$W$7,0)),
Q82+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S82" s="84">
        <f>IF(IF(S$7&lt;=Baseline_Year,
INDEX('Number on ART'!$H$10:$AB$249,MATCH($B82&amp;"Adults",'Number on ART'!$F$10:$F$249,0),MATCH(S$7,'Number on ART'!$H$9:$AB$9,0)),
IF(AND(R82+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Forecast'!$B$8:$B$127,0),MATCH(S$7,'PLHIV Forecast'!$C$7:$W$7,0)),
INDEX('PLHIV Forecast'!$C$8:$W$127,MATCH($B82,'PLHIV Forecast'!$B$8:$B$127,0),MATCH(S$7,'PLHIV Forecast'!$C$7:$W$7,0))&lt;&gt;0),
INDEX('PLHIV Forecast'!$C$8:$W$127,MATCH($B82,'PLHIV Forecast'!$B$8:$B$127,0),MATCH(S$7,'PLHIV Forecast'!$C$7:$W$7,0)),
R82+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IF(S$7&lt;=Baseline_Year,
INDEX('Number on ART'!$H$10:$AB$249,MATCH($B82&amp;"Adults",'Number on ART'!$F$10:$F$249,0),MATCH(S$7,'Number on ART'!$H$9:$AB$9,0)),
IF(AND(R82+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Forecast'!$B$8:$B$127,0),MATCH(S$7,'PLHIV Forecast'!$C$7:$W$7,0)),
INDEX('PLHIV Forecast'!$C$8:$W$127,MATCH($B82,'PLHIV Forecast'!$B$8:$B$127,0),MATCH(S$7,'PLHIV Forecast'!$C$7:$W$7,0))&lt;&gt;0),
INDEX('PLHIV Forecast'!$C$8:$W$127,MATCH($B82,'PLHIV Forecast'!$B$8:$B$127,0),MATCH(S$7,'PLHIV Forecast'!$C$7:$W$7,0)),
R82+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T82" s="84">
        <f>IF(IF(T$7&lt;=Baseline_Year,
INDEX('Number on ART'!$H$10:$AB$249,MATCH($B82&amp;"Adults",'Number on ART'!$F$10:$F$249,0),MATCH(T$7,'Number on ART'!$H$9:$AB$9,0)),
IF(AND(S82+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Forecast'!$B$8:$B$127,0),MATCH(T$7,'PLHIV Forecast'!$C$7:$W$7,0)),
INDEX('PLHIV Forecast'!$C$8:$W$127,MATCH($B82,'PLHIV Forecast'!$B$8:$B$127,0),MATCH(T$7,'PLHIV Forecast'!$C$7:$W$7,0))&lt;&gt;0),
INDEX('PLHIV Forecast'!$C$8:$W$127,MATCH($B82,'PLHIV Forecast'!$B$8:$B$127,0),MATCH(T$7,'PLHIV Forecast'!$C$7:$W$7,0)),
S82+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IF(T$7&lt;=Baseline_Year,
INDEX('Number on ART'!$H$10:$AB$249,MATCH($B82&amp;"Adults",'Number on ART'!$F$10:$F$249,0),MATCH(T$7,'Number on ART'!$H$9:$AB$9,0)),
IF(AND(S82+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Forecast'!$B$8:$B$127,0),MATCH(T$7,'PLHIV Forecast'!$C$7:$W$7,0)),
INDEX('PLHIV Forecast'!$C$8:$W$127,MATCH($B82,'PLHIV Forecast'!$B$8:$B$127,0),MATCH(T$7,'PLHIV Forecast'!$C$7:$W$7,0))&lt;&gt;0),
INDEX('PLHIV Forecast'!$C$8:$W$127,MATCH($B82,'PLHIV Forecast'!$B$8:$B$127,0),MATCH(T$7,'PLHIV Forecast'!$C$7:$W$7,0)),
S82+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U82" s="84">
        <f>IF(IF(U$7&lt;=Baseline_Year,
INDEX('Number on ART'!$H$10:$AB$249,MATCH($B82&amp;"Adults",'Number on ART'!$F$10:$F$249,0),MATCH(U$7,'Number on ART'!$H$9:$AB$9,0)),
IF(AND(T82+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Forecast'!$B$8:$B$127,0),MATCH(U$7,'PLHIV Forecast'!$C$7:$W$7,0)),
INDEX('PLHIV Forecast'!$C$8:$W$127,MATCH($B82,'PLHIV Forecast'!$B$8:$B$127,0),MATCH(U$7,'PLHIV Forecast'!$C$7:$W$7,0))&lt;&gt;0),
INDEX('PLHIV Forecast'!$C$8:$W$127,MATCH($B82,'PLHIV Forecast'!$B$8:$B$127,0),MATCH(U$7,'PLHIV Forecast'!$C$7:$W$7,0)),
T82+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IF(U$7&lt;=Baseline_Year,
INDEX('Number on ART'!$H$10:$AB$249,MATCH($B82&amp;"Adults",'Number on ART'!$F$10:$F$249,0),MATCH(U$7,'Number on ART'!$H$9:$AB$9,0)),
IF(AND(T82+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Forecast'!$B$8:$B$127,0),MATCH(U$7,'PLHIV Forecast'!$C$7:$W$7,0)),
INDEX('PLHIV Forecast'!$C$8:$W$127,MATCH($B82,'PLHIV Forecast'!$B$8:$B$127,0),MATCH(U$7,'PLHIV Forecast'!$C$7:$W$7,0))&lt;&gt;0),
INDEX('PLHIV Forecast'!$C$8:$W$127,MATCH($B82,'PLHIV Forecast'!$B$8:$B$127,0),MATCH(U$7,'PLHIV Forecast'!$C$7:$W$7,0)),
T82+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V82" s="84">
        <f>IF(IF(V$7&lt;=Baseline_Year,
INDEX('Number on ART'!$H$10:$AB$249,MATCH($B82&amp;"Adults",'Number on ART'!$F$10:$F$249,0),MATCH(V$7,'Number on ART'!$H$9:$AB$9,0)),
IF(AND(U82+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Forecast'!$B$8:$B$127,0),MATCH(V$7,'PLHIV Forecast'!$C$7:$W$7,0)),
INDEX('PLHIV Forecast'!$C$8:$W$127,MATCH($B82,'PLHIV Forecast'!$B$8:$B$127,0),MATCH(V$7,'PLHIV Forecast'!$C$7:$W$7,0))&lt;&gt;0),
INDEX('PLHIV Forecast'!$C$8:$W$127,MATCH($B82,'PLHIV Forecast'!$B$8:$B$127,0),MATCH(V$7,'PLHIV Forecast'!$C$7:$W$7,0)),
U82+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IF(V$7&lt;=Baseline_Year,
INDEX('Number on ART'!$H$10:$AB$249,MATCH($B82&amp;"Adults",'Number on ART'!$F$10:$F$249,0),MATCH(V$7,'Number on ART'!$H$9:$AB$9,0)),
IF(AND(U82+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Forecast'!$B$8:$B$127,0),MATCH(V$7,'PLHIV Forecast'!$C$7:$W$7,0)),
INDEX('PLHIV Forecast'!$C$8:$W$127,MATCH($B82,'PLHIV Forecast'!$B$8:$B$127,0),MATCH(V$7,'PLHIV Forecast'!$C$7:$W$7,0))&lt;&gt;0),
INDEX('PLHIV Forecast'!$C$8:$W$127,MATCH($B82,'PLHIV Forecast'!$B$8:$B$127,0),MATCH(V$7,'PLHIV Forecast'!$C$7:$W$7,0)),
U82+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W82" s="84">
        <f>IF(IF(W$7&lt;=Baseline_Year,
INDEX('Number on ART'!$H$10:$AB$249,MATCH($B82&amp;"Adults",'Number on ART'!$F$10:$F$249,0),MATCH(W$7,'Number on ART'!$H$9:$AB$9,0)),
IF(AND(V82+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Forecast'!$B$8:$B$127,0),MATCH(W$7,'PLHIV Forecast'!$C$7:$W$7,0)),
INDEX('PLHIV Forecast'!$C$8:$W$127,MATCH($B82,'PLHIV Forecast'!$B$8:$B$127,0),MATCH(W$7,'PLHIV Forecast'!$C$7:$W$7,0))&lt;&gt;0),
INDEX('PLHIV Forecast'!$C$8:$W$127,MATCH($B82,'PLHIV Forecast'!$B$8:$B$127,0),MATCH(W$7,'PLHIV Forecast'!$C$7:$W$7,0)),
V82+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)))&lt;0,
0,
IF(W$7&lt;=Baseline_Year,
INDEX('Number on ART'!$H$10:$AB$249,MATCH($B82&amp;"Adults",'Number on ART'!$F$10:$F$249,0),MATCH(W$7,'Number on ART'!$H$9:$AB$9,0)),
IF(AND(V82+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)&gt;INDEX('PLHIV Forecast'!$C$8:$W$127,MATCH($B82,'PLHIV Forecast'!$B$8:$B$127,0),MATCH(W$7,'PLHIV Forecast'!$C$7:$W$7,0)),
INDEX('PLHIV Forecast'!$C$8:$W$127,MATCH($B82,'PLHIV Forecast'!$B$8:$B$127,0),MATCH(W$7,'PLHIV Forecast'!$C$7:$W$7,0))&lt;&gt;0),
INDEX('PLHIV Forecast'!$C$8:$W$127,MATCH($B82,'PLHIV Forecast'!$B$8:$B$127,0),MATCH(W$7,'PLHIV Forecast'!$C$7:$W$7,0)),
V82+
AVERAGE((INDEX($C$8:$W$127,MATCH($B82,$B$8:$B$127),MATCH(Baseline_Year,$C$7:$W$7,))-INDEX($C$8:$W$127,MATCH($B82,$B$8:$B$127),MATCH(Baseline_Year-1,$C$7:$W$7,))),
(INDEX($C$8:$W$127,MATCH($B82,$B$8:$B$127),MATCH(Baseline_Year-1,$C$7:$W$7,))-INDEX($C$8:$W$127,MATCH($B82,$B$8:$B$127),MATCH(Baseline_Year-2,$C$7:$W$7,))),
(INDEX($C$8:$W$127,MATCH($B82,$B$8:$B$127),MATCH(Baseline_Year-2,$C$7:$W$7,))-INDEX($C$8:$W$127,MATCH($B82,$B$8:$B$127),MATCH(Baseline_Year-3,$C$7:$W$7,)))
))))</f>
        <v>0</v>
      </c>
      <c r="X82" s="9" t="str">
        <f>IF(SUM(C82:W82)&lt;&gt;0,
IF(P82='PLHIV Forecast'!P82,"# adults on ART capped by total PLHIV starting 2023",
IF(Q82='PLHIV Forecast'!Q82,"# adults on ART capped by total PLHIV starting 2024",
IF(R82='PLHIV Forecast'!R82,"# adults on ART capped by total PLHIV starting 2025",
IF(S82='PLHIV Forecast'!S82,"# adults on ART capped by total PLHIV starting 2026",
IF(T82='PLHIV Forecast'!T82,"# adults on ART capped by total PLHIV starting 2027",
IF(U82='PLHIV Forecast'!U82,"# adults on ART capped by total PLHIV starting 2028",
IF(V82='PLHIV Forecast'!V82,"# adults on ART capped by total PLHIV starting 2029",
IF(W82='PLHIV Forecast'!W82,"# adults on ART capped by total PLHIV starting 2030",
"")))))))),"")</f>
        <v/>
      </c>
    </row>
    <row r="83" spans="2:24" x14ac:dyDescent="0.35">
      <c r="B83" s="18" t="str">
        <f>Countries!B79</f>
        <v>Mexico</v>
      </c>
      <c r="C83" s="47">
        <f>IF(C$7&lt;='Algorithms &amp; Assumptions'!$C$3,INDEX('Number on ART'!$H$10:$AB$249,MATCH($B83&amp;"Adults",'Number on ART'!$F$10:$F$249,0),MATCH(C$7,'Number on ART'!$H$9:$AB$9,0)),"Error")</f>
        <v>63492</v>
      </c>
      <c r="D83" s="47">
        <f>IF(D$7&lt;='Algorithms &amp; Assumptions'!$C$3,INDEX('Number on ART'!$H$10:$AB$249,MATCH($B83&amp;"Adults",'Number on ART'!$F$10:$F$249,0),MATCH(D$7,'Number on ART'!$H$9:$AB$9,0)),"Error")</f>
        <v>70219</v>
      </c>
      <c r="E83" s="47">
        <f>IF(E$7&lt;='Algorithms &amp; Assumptions'!$C$3,INDEX('Number on ART'!$H$10:$AB$249,MATCH($B83&amp;"Adults",'Number on ART'!$F$10:$F$249,0),MATCH(E$7,'Number on ART'!$H$9:$AB$9,0)),"Error")</f>
        <v>82341</v>
      </c>
      <c r="F83" s="47">
        <f>IF(F$7&lt;='Algorithms &amp; Assumptions'!$C$3,INDEX('Number on ART'!$H$10:$AB$249,MATCH($B83&amp;"Adults",'Number on ART'!$F$10:$F$249,0),MATCH(F$7,'Number on ART'!$H$9:$AB$9,0)),"Error")</f>
        <v>87608</v>
      </c>
      <c r="G83" s="84">
        <f>IF(IF(G$7&lt;=Baseline_Year,
INDEX('Number on ART'!$H$10:$AB$249,MATCH($B83&amp;"Adults",'Number on ART'!$F$10:$F$249,0),MATCH(G$7,'Number on ART'!$H$9:$AB$9,0)),
IF(AND(F83+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Forecast'!$B$8:$B$127,0),MATCH(G$7,'PLHIV Forecast'!$C$7:$W$7,0)),
INDEX('PLHIV Forecast'!$C$8:$W$127,MATCH($B83,'PLHIV Forecast'!$B$8:$B$127,0),MATCH(G$7,'PLHIV Forecast'!$C$7:$W$7,0))&lt;&gt;0),
INDEX('PLHIV Forecast'!$C$8:$W$127,MATCH($B83,'PLHIV Forecast'!$B$8:$B$127,0),MATCH(G$7,'PLHIV Forecast'!$C$7:$W$7,0)),
F83+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IF(G$7&lt;=Baseline_Year,
INDEX('Number on ART'!$H$10:$AB$249,MATCH($B83&amp;"Adults",'Number on ART'!$F$10:$F$249,0),MATCH(G$7,'Number on ART'!$H$9:$AB$9,0)),
IF(AND(F83+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Forecast'!$B$8:$B$127,0),MATCH(G$7,'PLHIV Forecast'!$C$7:$W$7,0)),
INDEX('PLHIV Forecast'!$C$8:$W$127,MATCH($B83,'PLHIV Forecast'!$B$8:$B$127,0),MATCH(G$7,'PLHIV Forecast'!$C$7:$W$7,0))&lt;&gt;0),
INDEX('PLHIV Forecast'!$C$8:$W$127,MATCH($B83,'PLHIV Forecast'!$B$8:$B$127,0),MATCH(G$7,'PLHIV Forecast'!$C$7:$W$7,0)),
F83+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95587</v>
      </c>
      <c r="H83" s="84">
        <f>IF(IF(H$7&lt;=Baseline_Year,
INDEX('Number on ART'!$H$10:$AB$249,MATCH($B83&amp;"Adults",'Number on ART'!$F$10:$F$249,0),MATCH(H$7,'Number on ART'!$H$9:$AB$9,0)),
IF(AND(G83+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Forecast'!$B$8:$B$127,0),MATCH(H$7,'PLHIV Forecast'!$C$7:$W$7,0)),
INDEX('PLHIV Forecast'!$C$8:$W$127,MATCH($B83,'PLHIV Forecast'!$B$8:$B$127,0),MATCH(H$7,'PLHIV Forecast'!$C$7:$W$7,0))&lt;&gt;0),
INDEX('PLHIV Forecast'!$C$8:$W$127,MATCH($B83,'PLHIV Forecast'!$B$8:$B$127,0),MATCH(H$7,'PLHIV Forecast'!$C$7:$W$7,0)),
G83+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IF(H$7&lt;=Baseline_Year,
INDEX('Number on ART'!$H$10:$AB$249,MATCH($B83&amp;"Adults",'Number on ART'!$F$10:$F$249,0),MATCH(H$7,'Number on ART'!$H$9:$AB$9,0)),
IF(AND(G83+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Forecast'!$B$8:$B$127,0),MATCH(H$7,'PLHIV Forecast'!$C$7:$W$7,0)),
INDEX('PLHIV Forecast'!$C$8:$W$127,MATCH($B83,'PLHIV Forecast'!$B$8:$B$127,0),MATCH(H$7,'PLHIV Forecast'!$C$7:$W$7,0))&lt;&gt;0),
INDEX('PLHIV Forecast'!$C$8:$W$127,MATCH($B83,'PLHIV Forecast'!$B$8:$B$127,0),MATCH(H$7,'PLHIV Forecast'!$C$7:$W$7,0)),
G83+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115731</v>
      </c>
      <c r="I83" s="84">
        <f>IF(IF(I$7&lt;=Baseline_Year,
INDEX('Number on ART'!$H$10:$AB$249,MATCH($B83&amp;"Adults",'Number on ART'!$F$10:$F$249,0),MATCH(I$7,'Number on ART'!$H$9:$AB$9,0)),
IF(AND(H83+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Forecast'!$B$8:$B$127,0),MATCH(I$7,'PLHIV Forecast'!$C$7:$W$7,0)),
INDEX('PLHIV Forecast'!$C$8:$W$127,MATCH($B83,'PLHIV Forecast'!$B$8:$B$127,0),MATCH(I$7,'PLHIV Forecast'!$C$7:$W$7,0))&lt;&gt;0),
INDEX('PLHIV Forecast'!$C$8:$W$127,MATCH($B83,'PLHIV Forecast'!$B$8:$B$127,0),MATCH(I$7,'PLHIV Forecast'!$C$7:$W$7,0)),
H83+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IF(I$7&lt;=Baseline_Year,
INDEX('Number on ART'!$H$10:$AB$249,MATCH($B83&amp;"Adults",'Number on ART'!$F$10:$F$249,0),MATCH(I$7,'Number on ART'!$H$9:$AB$9,0)),
IF(AND(H83+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Forecast'!$B$8:$B$127,0),MATCH(I$7,'PLHIV Forecast'!$C$7:$W$7,0)),
INDEX('PLHIV Forecast'!$C$8:$W$127,MATCH($B83,'PLHIV Forecast'!$B$8:$B$127,0),MATCH(I$7,'PLHIV Forecast'!$C$7:$W$7,0))&lt;&gt;0),
INDEX('PLHIV Forecast'!$C$8:$W$127,MATCH($B83,'PLHIV Forecast'!$B$8:$B$127,0),MATCH(I$7,'PLHIV Forecast'!$C$7:$W$7,0)),
H83+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130094</v>
      </c>
      <c r="J83" s="84">
        <f>IF(IF(J$7&lt;=Baseline_Year,
INDEX('Number on ART'!$H$10:$AB$249,MATCH($B83&amp;"Adults",'Number on ART'!$F$10:$F$249,0),MATCH(J$7,'Number on ART'!$H$9:$AB$9,0)),
IF(AND(I83+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Forecast'!$B$8:$B$127,0),MATCH(J$7,'PLHIV Forecast'!$C$7:$W$7,0)),
INDEX('PLHIV Forecast'!$C$8:$W$127,MATCH($B83,'PLHIV Forecast'!$B$8:$B$127,0),MATCH(J$7,'PLHIV Forecast'!$C$7:$W$7,0))&lt;&gt;0),
INDEX('PLHIV Forecast'!$C$8:$W$127,MATCH($B83,'PLHIV Forecast'!$B$8:$B$127,0),MATCH(J$7,'PLHIV Forecast'!$C$7:$W$7,0)),
I83+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IF(J$7&lt;=Baseline_Year,
INDEX('Number on ART'!$H$10:$AB$249,MATCH($B83&amp;"Adults",'Number on ART'!$F$10:$F$249,0),MATCH(J$7,'Number on ART'!$H$9:$AB$9,0)),
IF(AND(I83+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Forecast'!$B$8:$B$127,0),MATCH(J$7,'PLHIV Forecast'!$C$7:$W$7,0)),
INDEX('PLHIV Forecast'!$C$8:$W$127,MATCH($B83,'PLHIV Forecast'!$B$8:$B$127,0),MATCH(J$7,'PLHIV Forecast'!$C$7:$W$7,0))&lt;&gt;0),
INDEX('PLHIV Forecast'!$C$8:$W$127,MATCH($B83,'PLHIV Forecast'!$B$8:$B$127,0),MATCH(J$7,'PLHIV Forecast'!$C$7:$W$7,0)),
I83+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139527</v>
      </c>
      <c r="K83" s="84">
        <f>IF(IF(K$7&lt;=Baseline_Year,
INDEX('Number on ART'!$H$10:$AB$249,MATCH($B83&amp;"Adults",'Number on ART'!$F$10:$F$249,0),MATCH(K$7,'Number on ART'!$H$9:$AB$9,0)),
IF(AND(J83+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Forecast'!$B$8:$B$127,0),MATCH(K$7,'PLHIV Forecast'!$C$7:$W$7,0)),
INDEX('PLHIV Forecast'!$C$8:$W$127,MATCH($B83,'PLHIV Forecast'!$B$8:$B$127,0),MATCH(K$7,'PLHIV Forecast'!$C$7:$W$7,0))&lt;&gt;0),
INDEX('PLHIV Forecast'!$C$8:$W$127,MATCH($B83,'PLHIV Forecast'!$B$8:$B$127,0),MATCH(K$7,'PLHIV Forecast'!$C$7:$W$7,0)),
J83+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IF(K$7&lt;=Baseline_Year,
INDEX('Number on ART'!$H$10:$AB$249,MATCH($B83&amp;"Adults",'Number on ART'!$F$10:$F$249,0),MATCH(K$7,'Number on ART'!$H$9:$AB$9,0)),
IF(AND(J83+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Forecast'!$B$8:$B$127,0),MATCH(K$7,'PLHIV Forecast'!$C$7:$W$7,0)),
INDEX('PLHIV Forecast'!$C$8:$W$127,MATCH($B83,'PLHIV Forecast'!$B$8:$B$127,0),MATCH(K$7,'PLHIV Forecast'!$C$7:$W$7,0))&lt;&gt;0),
INDEX('PLHIV Forecast'!$C$8:$W$127,MATCH($B83,'PLHIV Forecast'!$B$8:$B$127,0),MATCH(K$7,'PLHIV Forecast'!$C$7:$W$7,0)),
J83+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162847</v>
      </c>
      <c r="L83" s="84">
        <f>IF(IF(L$7&lt;=Baseline_Year,
INDEX('Number on ART'!$H$10:$AB$249,MATCH($B83&amp;"Adults",'Number on ART'!$F$10:$F$249,0),MATCH(L$7,'Number on ART'!$H$9:$AB$9,0)),
IF(AND(K83+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Forecast'!$B$8:$B$127,0),MATCH(L$7,'PLHIV Forecast'!$C$7:$W$7,0)),
INDEX('PLHIV Forecast'!$C$8:$W$127,MATCH($B83,'PLHIV Forecast'!$B$8:$B$127,0),MATCH(L$7,'PLHIV Forecast'!$C$7:$W$7,0))&lt;&gt;0),
INDEX('PLHIV Forecast'!$C$8:$W$127,MATCH($B83,'PLHIV Forecast'!$B$8:$B$127,0),MATCH(L$7,'PLHIV Forecast'!$C$7:$W$7,0)),
K83+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IF(L$7&lt;=Baseline_Year,
INDEX('Number on ART'!$H$10:$AB$249,MATCH($B83&amp;"Adults",'Number on ART'!$F$10:$F$249,0),MATCH(L$7,'Number on ART'!$H$9:$AB$9,0)),
IF(AND(K83+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Forecast'!$B$8:$B$127,0),MATCH(L$7,'PLHIV Forecast'!$C$7:$W$7,0)),
INDEX('PLHIV Forecast'!$C$8:$W$127,MATCH($B83,'PLHIV Forecast'!$B$8:$B$127,0),MATCH(L$7,'PLHIV Forecast'!$C$7:$W$7,0))&lt;&gt;0),
INDEX('PLHIV Forecast'!$C$8:$W$127,MATCH($B83,'PLHIV Forecast'!$B$8:$B$127,0),MATCH(L$7,'PLHIV Forecast'!$C$7:$W$7,0)),
K83+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172479</v>
      </c>
      <c r="M83" s="84">
        <f>IF(IF(M$7&lt;=Baseline_Year,
INDEX('Number on ART'!$H$10:$AB$249,MATCH($B83&amp;"Adults",'Number on ART'!$F$10:$F$249,0),MATCH(M$7,'Number on ART'!$H$9:$AB$9,0)),
IF(AND(L83+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Forecast'!$B$8:$B$127,0),MATCH(M$7,'PLHIV Forecast'!$C$7:$W$7,0)),
INDEX('PLHIV Forecast'!$C$8:$W$127,MATCH($B83,'PLHIV Forecast'!$B$8:$B$127,0),MATCH(M$7,'PLHIV Forecast'!$C$7:$W$7,0))&lt;&gt;0),
INDEX('PLHIV Forecast'!$C$8:$W$127,MATCH($B83,'PLHIV Forecast'!$B$8:$B$127,0),MATCH(M$7,'PLHIV Forecast'!$C$7:$W$7,0)),
L83+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IF(M$7&lt;=Baseline_Year,
INDEX('Number on ART'!$H$10:$AB$249,MATCH($B83&amp;"Adults",'Number on ART'!$F$10:$F$249,0),MATCH(M$7,'Number on ART'!$H$9:$AB$9,0)),
IF(AND(L83+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Forecast'!$B$8:$B$127,0),MATCH(M$7,'PLHIV Forecast'!$C$7:$W$7,0)),
INDEX('PLHIV Forecast'!$C$8:$W$127,MATCH($B83,'PLHIV Forecast'!$B$8:$B$127,0),MATCH(M$7,'PLHIV Forecast'!$C$7:$W$7,0))&lt;&gt;0),
INDEX('PLHIV Forecast'!$C$8:$W$127,MATCH($B83,'PLHIV Forecast'!$B$8:$B$127,0),MATCH(M$7,'PLHIV Forecast'!$C$7:$W$7,0)),
L83+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198670</v>
      </c>
      <c r="N83" s="84">
        <f>IF(IF(N$7&lt;=Baseline_Year,
INDEX('Number on ART'!$H$10:$AB$249,MATCH($B83&amp;"Adults",'Number on ART'!$F$10:$F$249,0),MATCH(N$7,'Number on ART'!$H$9:$AB$9,0)),
IF(AND(M83+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Forecast'!$B$8:$B$127,0),MATCH(N$7,'PLHIV Forecast'!$C$7:$W$7,0)),
INDEX('PLHIV Forecast'!$C$8:$W$127,MATCH($B83,'PLHIV Forecast'!$B$8:$B$127,0),MATCH(N$7,'PLHIV Forecast'!$C$7:$W$7,0))&lt;&gt;0),
INDEX('PLHIV Forecast'!$C$8:$W$127,MATCH($B83,'PLHIV Forecast'!$B$8:$B$127,0),MATCH(N$7,'PLHIV Forecast'!$C$7:$W$7,0)),
M83+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IF(N$7&lt;=Baseline_Year,
INDEX('Number on ART'!$H$10:$AB$249,MATCH($B83&amp;"Adults",'Number on ART'!$F$10:$F$249,0),MATCH(N$7,'Number on ART'!$H$9:$AB$9,0)),
IF(AND(M83+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Forecast'!$B$8:$B$127,0),MATCH(N$7,'PLHIV Forecast'!$C$7:$W$7,0)),
INDEX('PLHIV Forecast'!$C$8:$W$127,MATCH($B83,'PLHIV Forecast'!$B$8:$B$127,0),MATCH(N$7,'PLHIV Forecast'!$C$7:$W$7,0))&lt;&gt;0),
INDEX('PLHIV Forecast'!$C$8:$W$127,MATCH($B83,'PLHIV Forecast'!$B$8:$B$127,0),MATCH(N$7,'PLHIV Forecast'!$C$7:$W$7,0)),
M83+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213746</v>
      </c>
      <c r="O83" s="84">
        <f>IF(IF(O$7&lt;=Baseline_Year,
INDEX('Number on ART'!$H$10:$AB$249,MATCH($B83&amp;"Adults",'Number on ART'!$F$10:$F$249,0),MATCH(O$7,'Number on ART'!$H$9:$AB$9,0)),
IF(AND(N83+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Forecast'!$B$8:$B$127,0),MATCH(O$7,'PLHIV Forecast'!$C$7:$W$7,0)),
INDEX('PLHIV Forecast'!$C$8:$W$127,MATCH($B83,'PLHIV Forecast'!$B$8:$B$127,0),MATCH(O$7,'PLHIV Forecast'!$C$7:$W$7,0))&lt;&gt;0),
INDEX('PLHIV Forecast'!$C$8:$W$127,MATCH($B83,'PLHIV Forecast'!$B$8:$B$127,0),MATCH(O$7,'PLHIV Forecast'!$C$7:$W$7,0)),
N83+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IF(O$7&lt;=Baseline_Year,
INDEX('Number on ART'!$H$10:$AB$249,MATCH($B83&amp;"Adults",'Number on ART'!$F$10:$F$249,0),MATCH(O$7,'Number on ART'!$H$9:$AB$9,0)),
IF(AND(N83+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Forecast'!$B$8:$B$127,0),MATCH(O$7,'PLHIV Forecast'!$C$7:$W$7,0)),
INDEX('PLHIV Forecast'!$C$8:$W$127,MATCH($B83,'PLHIV Forecast'!$B$8:$B$127,0),MATCH(O$7,'PLHIV Forecast'!$C$7:$W$7,0))&lt;&gt;0),
INDEX('PLHIV Forecast'!$C$8:$W$127,MATCH($B83,'PLHIV Forecast'!$B$8:$B$127,0),MATCH(O$7,'PLHIV Forecast'!$C$7:$W$7,0)),
N83+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227938</v>
      </c>
      <c r="P83" s="84">
        <f>IF(IF(P$7&lt;=Baseline_Year,
INDEX('Number on ART'!$H$10:$AB$249,MATCH($B83&amp;"Adults",'Number on ART'!$F$10:$F$249,0),MATCH(P$7,'Number on ART'!$H$9:$AB$9,0)),
IF(AND(O83+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Forecast'!$B$8:$B$127,0),MATCH(P$7,'PLHIV Forecast'!$C$7:$W$7,0)),
INDEX('PLHIV Forecast'!$C$8:$W$127,MATCH($B83,'PLHIV Forecast'!$B$8:$B$127,0),MATCH(P$7,'PLHIV Forecast'!$C$7:$W$7,0))&lt;&gt;0),
INDEX('PLHIV Forecast'!$C$8:$W$127,MATCH($B83,'PLHIV Forecast'!$B$8:$B$127,0),MATCH(P$7,'PLHIV Forecast'!$C$7:$W$7,0)),
O83+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IF(P$7&lt;=Baseline_Year,
INDEX('Number on ART'!$H$10:$AB$249,MATCH($B83&amp;"Adults",'Number on ART'!$F$10:$F$249,0),MATCH(P$7,'Number on ART'!$H$9:$AB$9,0)),
IF(AND(O83+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Forecast'!$B$8:$B$127,0),MATCH(P$7,'PLHIV Forecast'!$C$7:$W$7,0)),
INDEX('PLHIV Forecast'!$C$8:$W$127,MATCH($B83,'PLHIV Forecast'!$B$8:$B$127,0),MATCH(P$7,'PLHIV Forecast'!$C$7:$W$7,0))&lt;&gt;0),
INDEX('PLHIV Forecast'!$C$8:$W$127,MATCH($B83,'PLHIV Forecast'!$B$8:$B$127,0),MATCH(P$7,'PLHIV Forecast'!$C$7:$W$7,0)),
O83+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246424.33333333334</v>
      </c>
      <c r="Q83" s="84">
        <f>IF(IF(Q$7&lt;=Baseline_Year,
INDEX('Number on ART'!$H$10:$AB$249,MATCH($B83&amp;"Adults",'Number on ART'!$F$10:$F$249,0),MATCH(Q$7,'Number on ART'!$H$9:$AB$9,0)),
IF(AND(P83+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Forecast'!$B$8:$B$127,0),MATCH(Q$7,'PLHIV Forecast'!$C$7:$W$7,0)),
INDEX('PLHIV Forecast'!$C$8:$W$127,MATCH($B83,'PLHIV Forecast'!$B$8:$B$127,0),MATCH(Q$7,'PLHIV Forecast'!$C$7:$W$7,0))&lt;&gt;0),
INDEX('PLHIV Forecast'!$C$8:$W$127,MATCH($B83,'PLHIV Forecast'!$B$8:$B$127,0),MATCH(Q$7,'PLHIV Forecast'!$C$7:$W$7,0)),
P83+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IF(Q$7&lt;=Baseline_Year,
INDEX('Number on ART'!$H$10:$AB$249,MATCH($B83&amp;"Adults",'Number on ART'!$F$10:$F$249,0),MATCH(Q$7,'Number on ART'!$H$9:$AB$9,0)),
IF(AND(P83+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Forecast'!$B$8:$B$127,0),MATCH(Q$7,'PLHIV Forecast'!$C$7:$W$7,0)),
INDEX('PLHIV Forecast'!$C$8:$W$127,MATCH($B83,'PLHIV Forecast'!$B$8:$B$127,0),MATCH(Q$7,'PLHIV Forecast'!$C$7:$W$7,0))&lt;&gt;0),
INDEX('PLHIV Forecast'!$C$8:$W$127,MATCH($B83,'PLHIV Forecast'!$B$8:$B$127,0),MATCH(Q$7,'PLHIV Forecast'!$C$7:$W$7,0)),
P83+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264910.66666666669</v>
      </c>
      <c r="R83" s="84">
        <f>IF(IF(R$7&lt;=Baseline_Year,
INDEX('Number on ART'!$H$10:$AB$249,MATCH($B83&amp;"Adults",'Number on ART'!$F$10:$F$249,0),MATCH(R$7,'Number on ART'!$H$9:$AB$9,0)),
IF(AND(Q83+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Forecast'!$B$8:$B$127,0),MATCH(R$7,'PLHIV Forecast'!$C$7:$W$7,0)),
INDEX('PLHIV Forecast'!$C$8:$W$127,MATCH($B83,'PLHIV Forecast'!$B$8:$B$127,0),MATCH(R$7,'PLHIV Forecast'!$C$7:$W$7,0))&lt;&gt;0),
INDEX('PLHIV Forecast'!$C$8:$W$127,MATCH($B83,'PLHIV Forecast'!$B$8:$B$127,0),MATCH(R$7,'PLHIV Forecast'!$C$7:$W$7,0)),
Q83+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IF(R$7&lt;=Baseline_Year,
INDEX('Number on ART'!$H$10:$AB$249,MATCH($B83&amp;"Adults",'Number on ART'!$F$10:$F$249,0),MATCH(R$7,'Number on ART'!$H$9:$AB$9,0)),
IF(AND(Q83+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Forecast'!$B$8:$B$127,0),MATCH(R$7,'PLHIV Forecast'!$C$7:$W$7,0)),
INDEX('PLHIV Forecast'!$C$8:$W$127,MATCH($B83,'PLHIV Forecast'!$B$8:$B$127,0),MATCH(R$7,'PLHIV Forecast'!$C$7:$W$7,0))&lt;&gt;0),
INDEX('PLHIV Forecast'!$C$8:$W$127,MATCH($B83,'PLHIV Forecast'!$B$8:$B$127,0),MATCH(R$7,'PLHIV Forecast'!$C$7:$W$7,0)),
Q83+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283397</v>
      </c>
      <c r="S83" s="84">
        <f>IF(IF(S$7&lt;=Baseline_Year,
INDEX('Number on ART'!$H$10:$AB$249,MATCH($B83&amp;"Adults",'Number on ART'!$F$10:$F$249,0),MATCH(S$7,'Number on ART'!$H$9:$AB$9,0)),
IF(AND(R83+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Forecast'!$B$8:$B$127,0),MATCH(S$7,'PLHIV Forecast'!$C$7:$W$7,0)),
INDEX('PLHIV Forecast'!$C$8:$W$127,MATCH($B83,'PLHIV Forecast'!$B$8:$B$127,0),MATCH(S$7,'PLHIV Forecast'!$C$7:$W$7,0))&lt;&gt;0),
INDEX('PLHIV Forecast'!$C$8:$W$127,MATCH($B83,'PLHIV Forecast'!$B$8:$B$127,0),MATCH(S$7,'PLHIV Forecast'!$C$7:$W$7,0)),
R83+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IF(S$7&lt;=Baseline_Year,
INDEX('Number on ART'!$H$10:$AB$249,MATCH($B83&amp;"Adults",'Number on ART'!$F$10:$F$249,0),MATCH(S$7,'Number on ART'!$H$9:$AB$9,0)),
IF(AND(R83+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Forecast'!$B$8:$B$127,0),MATCH(S$7,'PLHIV Forecast'!$C$7:$W$7,0)),
INDEX('PLHIV Forecast'!$C$8:$W$127,MATCH($B83,'PLHIV Forecast'!$B$8:$B$127,0),MATCH(S$7,'PLHIV Forecast'!$C$7:$W$7,0))&lt;&gt;0),
INDEX('PLHIV Forecast'!$C$8:$W$127,MATCH($B83,'PLHIV Forecast'!$B$8:$B$127,0),MATCH(S$7,'PLHIV Forecast'!$C$7:$W$7,0)),
R83+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301883.33333333331</v>
      </c>
      <c r="T83" s="84">
        <f>IF(IF(T$7&lt;=Baseline_Year,
INDEX('Number on ART'!$H$10:$AB$249,MATCH($B83&amp;"Adults",'Number on ART'!$F$10:$F$249,0),MATCH(T$7,'Number on ART'!$H$9:$AB$9,0)),
IF(AND(S83+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Forecast'!$B$8:$B$127,0),MATCH(T$7,'PLHIV Forecast'!$C$7:$W$7,0)),
INDEX('PLHIV Forecast'!$C$8:$W$127,MATCH($B83,'PLHIV Forecast'!$B$8:$B$127,0),MATCH(T$7,'PLHIV Forecast'!$C$7:$W$7,0))&lt;&gt;0),
INDEX('PLHIV Forecast'!$C$8:$W$127,MATCH($B83,'PLHIV Forecast'!$B$8:$B$127,0),MATCH(T$7,'PLHIV Forecast'!$C$7:$W$7,0)),
S83+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IF(T$7&lt;=Baseline_Year,
INDEX('Number on ART'!$H$10:$AB$249,MATCH($B83&amp;"Adults",'Number on ART'!$F$10:$F$249,0),MATCH(T$7,'Number on ART'!$H$9:$AB$9,0)),
IF(AND(S83+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Forecast'!$B$8:$B$127,0),MATCH(T$7,'PLHIV Forecast'!$C$7:$W$7,0)),
INDEX('PLHIV Forecast'!$C$8:$W$127,MATCH($B83,'PLHIV Forecast'!$B$8:$B$127,0),MATCH(T$7,'PLHIV Forecast'!$C$7:$W$7,0))&lt;&gt;0),
INDEX('PLHIV Forecast'!$C$8:$W$127,MATCH($B83,'PLHIV Forecast'!$B$8:$B$127,0),MATCH(T$7,'PLHIV Forecast'!$C$7:$W$7,0)),
S83+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320369.66666666663</v>
      </c>
      <c r="U83" s="84">
        <f>IF(IF(U$7&lt;=Baseline_Year,
INDEX('Number on ART'!$H$10:$AB$249,MATCH($B83&amp;"Adults",'Number on ART'!$F$10:$F$249,0),MATCH(U$7,'Number on ART'!$H$9:$AB$9,0)),
IF(AND(T83+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Forecast'!$B$8:$B$127,0),MATCH(U$7,'PLHIV Forecast'!$C$7:$W$7,0)),
INDEX('PLHIV Forecast'!$C$8:$W$127,MATCH($B83,'PLHIV Forecast'!$B$8:$B$127,0),MATCH(U$7,'PLHIV Forecast'!$C$7:$W$7,0))&lt;&gt;0),
INDEX('PLHIV Forecast'!$C$8:$W$127,MATCH($B83,'PLHIV Forecast'!$B$8:$B$127,0),MATCH(U$7,'PLHIV Forecast'!$C$7:$W$7,0)),
T83+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IF(U$7&lt;=Baseline_Year,
INDEX('Number on ART'!$H$10:$AB$249,MATCH($B83&amp;"Adults",'Number on ART'!$F$10:$F$249,0),MATCH(U$7,'Number on ART'!$H$9:$AB$9,0)),
IF(AND(T83+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Forecast'!$B$8:$B$127,0),MATCH(U$7,'PLHIV Forecast'!$C$7:$W$7,0)),
INDEX('PLHIV Forecast'!$C$8:$W$127,MATCH($B83,'PLHIV Forecast'!$B$8:$B$127,0),MATCH(U$7,'PLHIV Forecast'!$C$7:$W$7,0))&lt;&gt;0),
INDEX('PLHIV Forecast'!$C$8:$W$127,MATCH($B83,'PLHIV Forecast'!$B$8:$B$127,0),MATCH(U$7,'PLHIV Forecast'!$C$7:$W$7,0)),
T83+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338855.99999999994</v>
      </c>
      <c r="V83" s="84">
        <f>IF(IF(V$7&lt;=Baseline_Year,
INDEX('Number on ART'!$H$10:$AB$249,MATCH($B83&amp;"Adults",'Number on ART'!$F$10:$F$249,0),MATCH(V$7,'Number on ART'!$H$9:$AB$9,0)),
IF(AND(U83+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Forecast'!$B$8:$B$127,0),MATCH(V$7,'PLHIV Forecast'!$C$7:$W$7,0)),
INDEX('PLHIV Forecast'!$C$8:$W$127,MATCH($B83,'PLHIV Forecast'!$B$8:$B$127,0),MATCH(V$7,'PLHIV Forecast'!$C$7:$W$7,0))&lt;&gt;0),
INDEX('PLHIV Forecast'!$C$8:$W$127,MATCH($B83,'PLHIV Forecast'!$B$8:$B$127,0),MATCH(V$7,'PLHIV Forecast'!$C$7:$W$7,0)),
U83+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IF(V$7&lt;=Baseline_Year,
INDEX('Number on ART'!$H$10:$AB$249,MATCH($B83&amp;"Adults",'Number on ART'!$F$10:$F$249,0),MATCH(V$7,'Number on ART'!$H$9:$AB$9,0)),
IF(AND(U83+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Forecast'!$B$8:$B$127,0),MATCH(V$7,'PLHIV Forecast'!$C$7:$W$7,0)),
INDEX('PLHIV Forecast'!$C$8:$W$127,MATCH($B83,'PLHIV Forecast'!$B$8:$B$127,0),MATCH(V$7,'PLHIV Forecast'!$C$7:$W$7,0))&lt;&gt;0),
INDEX('PLHIV Forecast'!$C$8:$W$127,MATCH($B83,'PLHIV Forecast'!$B$8:$B$127,0),MATCH(V$7,'PLHIV Forecast'!$C$7:$W$7,0)),
U83+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357342.33333333326</v>
      </c>
      <c r="W83" s="84">
        <f>IF(IF(W$7&lt;=Baseline_Year,
INDEX('Number on ART'!$H$10:$AB$249,MATCH($B83&amp;"Adults",'Number on ART'!$F$10:$F$249,0),MATCH(W$7,'Number on ART'!$H$9:$AB$9,0)),
IF(AND(V83+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Forecast'!$B$8:$B$127,0),MATCH(W$7,'PLHIV Forecast'!$C$7:$W$7,0)),
INDEX('PLHIV Forecast'!$C$8:$W$127,MATCH($B83,'PLHIV Forecast'!$B$8:$B$127,0),MATCH(W$7,'PLHIV Forecast'!$C$7:$W$7,0))&lt;&gt;0),
INDEX('PLHIV Forecast'!$C$8:$W$127,MATCH($B83,'PLHIV Forecast'!$B$8:$B$127,0),MATCH(W$7,'PLHIV Forecast'!$C$7:$W$7,0)),
V83+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)))&lt;0,
0,
IF(W$7&lt;=Baseline_Year,
INDEX('Number on ART'!$H$10:$AB$249,MATCH($B83&amp;"Adults",'Number on ART'!$F$10:$F$249,0),MATCH(W$7,'Number on ART'!$H$9:$AB$9,0)),
IF(AND(V83+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)&gt;INDEX('PLHIV Forecast'!$C$8:$W$127,MATCH($B83,'PLHIV Forecast'!$B$8:$B$127,0),MATCH(W$7,'PLHIV Forecast'!$C$7:$W$7,0)),
INDEX('PLHIV Forecast'!$C$8:$W$127,MATCH($B83,'PLHIV Forecast'!$B$8:$B$127,0),MATCH(W$7,'PLHIV Forecast'!$C$7:$W$7,0))&lt;&gt;0),
INDEX('PLHIV Forecast'!$C$8:$W$127,MATCH($B83,'PLHIV Forecast'!$B$8:$B$127,0),MATCH(W$7,'PLHIV Forecast'!$C$7:$W$7,0)),
V83+
AVERAGE((INDEX($C$8:$W$127,MATCH($B83,$B$8:$B$127),MATCH(Baseline_Year,$C$7:$W$7,))-INDEX($C$8:$W$127,MATCH($B83,$B$8:$B$127),MATCH(Baseline_Year-1,$C$7:$W$7,))),
(INDEX($C$8:$W$127,MATCH($B83,$B$8:$B$127),MATCH(Baseline_Year-1,$C$7:$W$7,))-INDEX($C$8:$W$127,MATCH($B83,$B$8:$B$127),MATCH(Baseline_Year-2,$C$7:$W$7,))),
(INDEX($C$8:$W$127,MATCH($B83,$B$8:$B$127),MATCH(Baseline_Year-2,$C$7:$W$7,))-INDEX($C$8:$W$127,MATCH($B83,$B$8:$B$127),MATCH(Baseline_Year-3,$C$7:$W$7,)))
))))</f>
        <v>375828.66666666657</v>
      </c>
      <c r="X83" s="9" t="str">
        <f>IF(SUM(C83:W83)&lt;&gt;0,
IF(P83='PLHIV Forecast'!P83,"# adults on ART capped by total PLHIV starting 2023",
IF(Q83='PLHIV Forecast'!Q83,"# adults on ART capped by total PLHIV starting 2024",
IF(R83='PLHIV Forecast'!R83,"# adults on ART capped by total PLHIV starting 2025",
IF(S83='PLHIV Forecast'!S83,"# adults on ART capped by total PLHIV starting 2026",
IF(T83='PLHIV Forecast'!T83,"# adults on ART capped by total PLHIV starting 2027",
IF(U83='PLHIV Forecast'!U83,"# adults on ART capped by total PLHIV starting 2028",
IF(V83='PLHIV Forecast'!V83,"# adults on ART capped by total PLHIV starting 2029",
IF(W83='PLHIV Forecast'!W83,"# adults on ART capped by total PLHIV starting 2030",
"")))))))),"")</f>
        <v/>
      </c>
    </row>
    <row r="84" spans="2:24" x14ac:dyDescent="0.35">
      <c r="B84" s="18" t="str">
        <f>Countries!B80</f>
        <v>Moldova</v>
      </c>
      <c r="C84" s="47">
        <f>IF(C$7&lt;='Algorithms &amp; Assumptions'!$C$3,INDEX('Number on ART'!$H$10:$AB$249,MATCH($B84&amp;"Adults",'Number on ART'!$F$10:$F$249,0),MATCH(C$7,'Number on ART'!$H$9:$AB$9,0)),"Error")</f>
        <v>1196</v>
      </c>
      <c r="D84" s="47">
        <f>IF(D$7&lt;='Algorithms &amp; Assumptions'!$C$3,INDEX('Number on ART'!$H$10:$AB$249,MATCH($B84&amp;"Adults",'Number on ART'!$F$10:$F$249,0),MATCH(D$7,'Number on ART'!$H$9:$AB$9,0)),"Error")</f>
        <v>1614</v>
      </c>
      <c r="E84" s="47">
        <f>IF(E$7&lt;='Algorithms &amp; Assumptions'!$C$3,INDEX('Number on ART'!$H$10:$AB$249,MATCH($B84&amp;"Adults",'Number on ART'!$F$10:$F$249,0),MATCH(E$7,'Number on ART'!$H$9:$AB$9,0)),"Error")</f>
        <v>2012</v>
      </c>
      <c r="F84" s="47">
        <f>IF(F$7&lt;='Algorithms &amp; Assumptions'!$C$3,INDEX('Number on ART'!$H$10:$AB$249,MATCH($B84&amp;"Adults",'Number on ART'!$F$10:$F$249,0),MATCH(F$7,'Number on ART'!$H$9:$AB$9,0)),"Error")</f>
        <v>2411</v>
      </c>
      <c r="G84" s="84">
        <f>IF(IF(G$7&lt;=Baseline_Year,
INDEX('Number on ART'!$H$10:$AB$249,MATCH($B84&amp;"Adults",'Number on ART'!$F$10:$F$249,0),MATCH(G$7,'Number on ART'!$H$9:$AB$9,0)),
IF(AND(F84+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Forecast'!$B$8:$B$127,0),MATCH(G$7,'PLHIV Forecast'!$C$7:$W$7,0)),
INDEX('PLHIV Forecast'!$C$8:$W$127,MATCH($B84,'PLHIV Forecast'!$B$8:$B$127,0),MATCH(G$7,'PLHIV Forecast'!$C$7:$W$7,0))&lt;&gt;0),
INDEX('PLHIV Forecast'!$C$8:$W$127,MATCH($B84,'PLHIV Forecast'!$B$8:$B$127,0),MATCH(G$7,'PLHIV Forecast'!$C$7:$W$7,0)),
F84+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IF(G$7&lt;=Baseline_Year,
INDEX('Number on ART'!$H$10:$AB$249,MATCH($B84&amp;"Adults",'Number on ART'!$F$10:$F$249,0),MATCH(G$7,'Number on ART'!$H$9:$AB$9,0)),
IF(AND(F84+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Forecast'!$B$8:$B$127,0),MATCH(G$7,'PLHIV Forecast'!$C$7:$W$7,0)),
INDEX('PLHIV Forecast'!$C$8:$W$127,MATCH($B84,'PLHIV Forecast'!$B$8:$B$127,0),MATCH(G$7,'PLHIV Forecast'!$C$7:$W$7,0))&lt;&gt;0),
INDEX('PLHIV Forecast'!$C$8:$W$127,MATCH($B84,'PLHIV Forecast'!$B$8:$B$127,0),MATCH(G$7,'PLHIV Forecast'!$C$7:$W$7,0)),
F84+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3018</v>
      </c>
      <c r="H84" s="84">
        <f>IF(IF(H$7&lt;=Baseline_Year,
INDEX('Number on ART'!$H$10:$AB$249,MATCH($B84&amp;"Adults",'Number on ART'!$F$10:$F$249,0),MATCH(H$7,'Number on ART'!$H$9:$AB$9,0)),
IF(AND(G84+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Forecast'!$B$8:$B$127,0),MATCH(H$7,'PLHIV Forecast'!$C$7:$W$7,0)),
INDEX('PLHIV Forecast'!$C$8:$W$127,MATCH($B84,'PLHIV Forecast'!$B$8:$B$127,0),MATCH(H$7,'PLHIV Forecast'!$C$7:$W$7,0))&lt;&gt;0),
INDEX('PLHIV Forecast'!$C$8:$W$127,MATCH($B84,'PLHIV Forecast'!$B$8:$B$127,0),MATCH(H$7,'PLHIV Forecast'!$C$7:$W$7,0)),
G84+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IF(H$7&lt;=Baseline_Year,
INDEX('Number on ART'!$H$10:$AB$249,MATCH($B84&amp;"Adults",'Number on ART'!$F$10:$F$249,0),MATCH(H$7,'Number on ART'!$H$9:$AB$9,0)),
IF(AND(G84+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Forecast'!$B$8:$B$127,0),MATCH(H$7,'PLHIV Forecast'!$C$7:$W$7,0)),
INDEX('PLHIV Forecast'!$C$8:$W$127,MATCH($B84,'PLHIV Forecast'!$B$8:$B$127,0),MATCH(H$7,'PLHIV Forecast'!$C$7:$W$7,0))&lt;&gt;0),
INDEX('PLHIV Forecast'!$C$8:$W$127,MATCH($B84,'PLHIV Forecast'!$B$8:$B$127,0),MATCH(H$7,'PLHIV Forecast'!$C$7:$W$7,0)),
G84+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3744</v>
      </c>
      <c r="I84" s="84">
        <f>IF(IF(I$7&lt;=Baseline_Year,
INDEX('Number on ART'!$H$10:$AB$249,MATCH($B84&amp;"Adults",'Number on ART'!$F$10:$F$249,0),MATCH(I$7,'Number on ART'!$H$9:$AB$9,0)),
IF(AND(H84+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Forecast'!$B$8:$B$127,0),MATCH(I$7,'PLHIV Forecast'!$C$7:$W$7,0)),
INDEX('PLHIV Forecast'!$C$8:$W$127,MATCH($B84,'PLHIV Forecast'!$B$8:$B$127,0),MATCH(I$7,'PLHIV Forecast'!$C$7:$W$7,0))&lt;&gt;0),
INDEX('PLHIV Forecast'!$C$8:$W$127,MATCH($B84,'PLHIV Forecast'!$B$8:$B$127,0),MATCH(I$7,'PLHIV Forecast'!$C$7:$W$7,0)),
H84+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IF(I$7&lt;=Baseline_Year,
INDEX('Number on ART'!$H$10:$AB$249,MATCH($B84&amp;"Adults",'Number on ART'!$F$10:$F$249,0),MATCH(I$7,'Number on ART'!$H$9:$AB$9,0)),
IF(AND(H84+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Forecast'!$B$8:$B$127,0),MATCH(I$7,'PLHIV Forecast'!$C$7:$W$7,0)),
INDEX('PLHIV Forecast'!$C$8:$W$127,MATCH($B84,'PLHIV Forecast'!$B$8:$B$127,0),MATCH(I$7,'PLHIV Forecast'!$C$7:$W$7,0))&lt;&gt;0),
INDEX('PLHIV Forecast'!$C$8:$W$127,MATCH($B84,'PLHIV Forecast'!$B$8:$B$127,0),MATCH(I$7,'PLHIV Forecast'!$C$7:$W$7,0)),
H84+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4369</v>
      </c>
      <c r="J84" s="84">
        <f>IF(IF(J$7&lt;=Baseline_Year,
INDEX('Number on ART'!$H$10:$AB$249,MATCH($B84&amp;"Adults",'Number on ART'!$F$10:$F$249,0),MATCH(J$7,'Number on ART'!$H$9:$AB$9,0)),
IF(AND(I84+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Forecast'!$B$8:$B$127,0),MATCH(J$7,'PLHIV Forecast'!$C$7:$W$7,0)),
INDEX('PLHIV Forecast'!$C$8:$W$127,MATCH($B84,'PLHIV Forecast'!$B$8:$B$127,0),MATCH(J$7,'PLHIV Forecast'!$C$7:$W$7,0))&lt;&gt;0),
INDEX('PLHIV Forecast'!$C$8:$W$127,MATCH($B84,'PLHIV Forecast'!$B$8:$B$127,0),MATCH(J$7,'PLHIV Forecast'!$C$7:$W$7,0)),
I84+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IF(J$7&lt;=Baseline_Year,
INDEX('Number on ART'!$H$10:$AB$249,MATCH($B84&amp;"Adults",'Number on ART'!$F$10:$F$249,0),MATCH(J$7,'Number on ART'!$H$9:$AB$9,0)),
IF(AND(I84+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Forecast'!$B$8:$B$127,0),MATCH(J$7,'PLHIV Forecast'!$C$7:$W$7,0)),
INDEX('PLHIV Forecast'!$C$8:$W$127,MATCH($B84,'PLHIV Forecast'!$B$8:$B$127,0),MATCH(J$7,'PLHIV Forecast'!$C$7:$W$7,0))&lt;&gt;0),
INDEX('PLHIV Forecast'!$C$8:$W$127,MATCH($B84,'PLHIV Forecast'!$B$8:$B$127,0),MATCH(J$7,'PLHIV Forecast'!$C$7:$W$7,0)),
I84+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5032</v>
      </c>
      <c r="K84" s="84">
        <f>IF(IF(K$7&lt;=Baseline_Year,
INDEX('Number on ART'!$H$10:$AB$249,MATCH($B84&amp;"Adults",'Number on ART'!$F$10:$F$249,0),MATCH(K$7,'Number on ART'!$H$9:$AB$9,0)),
IF(AND(J84+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Forecast'!$B$8:$B$127,0),MATCH(K$7,'PLHIV Forecast'!$C$7:$W$7,0)),
INDEX('PLHIV Forecast'!$C$8:$W$127,MATCH($B84,'PLHIV Forecast'!$B$8:$B$127,0),MATCH(K$7,'PLHIV Forecast'!$C$7:$W$7,0))&lt;&gt;0),
INDEX('PLHIV Forecast'!$C$8:$W$127,MATCH($B84,'PLHIV Forecast'!$B$8:$B$127,0),MATCH(K$7,'PLHIV Forecast'!$C$7:$W$7,0)),
J84+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IF(K$7&lt;=Baseline_Year,
INDEX('Number on ART'!$H$10:$AB$249,MATCH($B84&amp;"Adults",'Number on ART'!$F$10:$F$249,0),MATCH(K$7,'Number on ART'!$H$9:$AB$9,0)),
IF(AND(J84+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Forecast'!$B$8:$B$127,0),MATCH(K$7,'PLHIV Forecast'!$C$7:$W$7,0)),
INDEX('PLHIV Forecast'!$C$8:$W$127,MATCH($B84,'PLHIV Forecast'!$B$8:$B$127,0),MATCH(K$7,'PLHIV Forecast'!$C$7:$W$7,0))&lt;&gt;0),
INDEX('PLHIV Forecast'!$C$8:$W$127,MATCH($B84,'PLHIV Forecast'!$B$8:$B$127,0),MATCH(K$7,'PLHIV Forecast'!$C$7:$W$7,0)),
J84+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5835</v>
      </c>
      <c r="L84" s="84">
        <f>IF(IF(L$7&lt;=Baseline_Year,
INDEX('Number on ART'!$H$10:$AB$249,MATCH($B84&amp;"Adults",'Number on ART'!$F$10:$F$249,0),MATCH(L$7,'Number on ART'!$H$9:$AB$9,0)),
IF(AND(K84+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Forecast'!$B$8:$B$127,0),MATCH(L$7,'PLHIV Forecast'!$C$7:$W$7,0)),
INDEX('PLHIV Forecast'!$C$8:$W$127,MATCH($B84,'PLHIV Forecast'!$B$8:$B$127,0),MATCH(L$7,'PLHIV Forecast'!$C$7:$W$7,0))&lt;&gt;0),
INDEX('PLHIV Forecast'!$C$8:$W$127,MATCH($B84,'PLHIV Forecast'!$B$8:$B$127,0),MATCH(L$7,'PLHIV Forecast'!$C$7:$W$7,0)),
K84+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IF(L$7&lt;=Baseline_Year,
INDEX('Number on ART'!$H$10:$AB$249,MATCH($B84&amp;"Adults",'Number on ART'!$F$10:$F$249,0),MATCH(L$7,'Number on ART'!$H$9:$AB$9,0)),
IF(AND(K84+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Forecast'!$B$8:$B$127,0),MATCH(L$7,'PLHIV Forecast'!$C$7:$W$7,0)),
INDEX('PLHIV Forecast'!$C$8:$W$127,MATCH($B84,'PLHIV Forecast'!$B$8:$B$127,0),MATCH(L$7,'PLHIV Forecast'!$C$7:$W$7,0))&lt;&gt;0),
INDEX('PLHIV Forecast'!$C$8:$W$127,MATCH($B84,'PLHIV Forecast'!$B$8:$B$127,0),MATCH(L$7,'PLHIV Forecast'!$C$7:$W$7,0)),
K84+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6559</v>
      </c>
      <c r="M84" s="84">
        <f>IF(IF(M$7&lt;=Baseline_Year,
INDEX('Number on ART'!$H$10:$AB$249,MATCH($B84&amp;"Adults",'Number on ART'!$F$10:$F$249,0),MATCH(M$7,'Number on ART'!$H$9:$AB$9,0)),
IF(AND(L84+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Forecast'!$B$8:$B$127,0),MATCH(M$7,'PLHIV Forecast'!$C$7:$W$7,0)),
INDEX('PLHIV Forecast'!$C$8:$W$127,MATCH($B84,'PLHIV Forecast'!$B$8:$B$127,0),MATCH(M$7,'PLHIV Forecast'!$C$7:$W$7,0))&lt;&gt;0),
INDEX('PLHIV Forecast'!$C$8:$W$127,MATCH($B84,'PLHIV Forecast'!$B$8:$B$127,0),MATCH(M$7,'PLHIV Forecast'!$C$7:$W$7,0)),
L84+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IF(M$7&lt;=Baseline_Year,
INDEX('Number on ART'!$H$10:$AB$249,MATCH($B84&amp;"Adults",'Number on ART'!$F$10:$F$249,0),MATCH(M$7,'Number on ART'!$H$9:$AB$9,0)),
IF(AND(L84+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Forecast'!$B$8:$B$127,0),MATCH(M$7,'PLHIV Forecast'!$C$7:$W$7,0)),
INDEX('PLHIV Forecast'!$C$8:$W$127,MATCH($B84,'PLHIV Forecast'!$B$8:$B$127,0),MATCH(M$7,'PLHIV Forecast'!$C$7:$W$7,0))&lt;&gt;0),
INDEX('PLHIV Forecast'!$C$8:$W$127,MATCH($B84,'PLHIV Forecast'!$B$8:$B$127,0),MATCH(M$7,'PLHIV Forecast'!$C$7:$W$7,0)),
L84+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6678</v>
      </c>
      <c r="N84" s="84">
        <f>IF(IF(N$7&lt;=Baseline_Year,
INDEX('Number on ART'!$H$10:$AB$249,MATCH($B84&amp;"Adults",'Number on ART'!$F$10:$F$249,0),MATCH(N$7,'Number on ART'!$H$9:$AB$9,0)),
IF(AND(M84+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Forecast'!$B$8:$B$127,0),MATCH(N$7,'PLHIV Forecast'!$C$7:$W$7,0)),
INDEX('PLHIV Forecast'!$C$8:$W$127,MATCH($B84,'PLHIV Forecast'!$B$8:$B$127,0),MATCH(N$7,'PLHIV Forecast'!$C$7:$W$7,0))&lt;&gt;0),
INDEX('PLHIV Forecast'!$C$8:$W$127,MATCH($B84,'PLHIV Forecast'!$B$8:$B$127,0),MATCH(N$7,'PLHIV Forecast'!$C$7:$W$7,0)),
M84+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IF(N$7&lt;=Baseline_Year,
INDEX('Number on ART'!$H$10:$AB$249,MATCH($B84&amp;"Adults",'Number on ART'!$F$10:$F$249,0),MATCH(N$7,'Number on ART'!$H$9:$AB$9,0)),
IF(AND(M84+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Forecast'!$B$8:$B$127,0),MATCH(N$7,'PLHIV Forecast'!$C$7:$W$7,0)),
INDEX('PLHIV Forecast'!$C$8:$W$127,MATCH($B84,'PLHIV Forecast'!$B$8:$B$127,0),MATCH(N$7,'PLHIV Forecast'!$C$7:$W$7,0))&lt;&gt;0),
INDEX('PLHIV Forecast'!$C$8:$W$127,MATCH($B84,'PLHIV Forecast'!$B$8:$B$127,0),MATCH(N$7,'PLHIV Forecast'!$C$7:$W$7,0)),
M84+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7136</v>
      </c>
      <c r="O84" s="84">
        <f>IF(IF(O$7&lt;=Baseline_Year,
INDEX('Number on ART'!$H$10:$AB$249,MATCH($B84&amp;"Adults",'Number on ART'!$F$10:$F$249,0),MATCH(O$7,'Number on ART'!$H$9:$AB$9,0)),
IF(AND(N84+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Forecast'!$B$8:$B$127,0),MATCH(O$7,'PLHIV Forecast'!$C$7:$W$7,0)),
INDEX('PLHIV Forecast'!$C$8:$W$127,MATCH($B84,'PLHIV Forecast'!$B$8:$B$127,0),MATCH(O$7,'PLHIV Forecast'!$C$7:$W$7,0))&lt;&gt;0),
INDEX('PLHIV Forecast'!$C$8:$W$127,MATCH($B84,'PLHIV Forecast'!$B$8:$B$127,0),MATCH(O$7,'PLHIV Forecast'!$C$7:$W$7,0)),
N84+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IF(O$7&lt;=Baseline_Year,
INDEX('Number on ART'!$H$10:$AB$249,MATCH($B84&amp;"Adults",'Number on ART'!$F$10:$F$249,0),MATCH(O$7,'Number on ART'!$H$9:$AB$9,0)),
IF(AND(N84+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Forecast'!$B$8:$B$127,0),MATCH(O$7,'PLHIV Forecast'!$C$7:$W$7,0)),
INDEX('PLHIV Forecast'!$C$8:$W$127,MATCH($B84,'PLHIV Forecast'!$B$8:$B$127,0),MATCH(O$7,'PLHIV Forecast'!$C$7:$W$7,0))&lt;&gt;0),
INDEX('PLHIV Forecast'!$C$8:$W$127,MATCH($B84,'PLHIV Forecast'!$B$8:$B$127,0),MATCH(O$7,'PLHIV Forecast'!$C$7:$W$7,0)),
N84+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7728</v>
      </c>
      <c r="P84" s="84">
        <f>IF(IF(P$7&lt;=Baseline_Year,
INDEX('Number on ART'!$H$10:$AB$249,MATCH($B84&amp;"Adults",'Number on ART'!$F$10:$F$249,0),MATCH(P$7,'Number on ART'!$H$9:$AB$9,0)),
IF(AND(O84+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Forecast'!$B$8:$B$127,0),MATCH(P$7,'PLHIV Forecast'!$C$7:$W$7,0)),
INDEX('PLHIV Forecast'!$C$8:$W$127,MATCH($B84,'PLHIV Forecast'!$B$8:$B$127,0),MATCH(P$7,'PLHIV Forecast'!$C$7:$W$7,0))&lt;&gt;0),
INDEX('PLHIV Forecast'!$C$8:$W$127,MATCH($B84,'PLHIV Forecast'!$B$8:$B$127,0),MATCH(P$7,'PLHIV Forecast'!$C$7:$W$7,0)),
O84+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IF(P$7&lt;=Baseline_Year,
INDEX('Number on ART'!$H$10:$AB$249,MATCH($B84&amp;"Adults",'Number on ART'!$F$10:$F$249,0),MATCH(P$7,'Number on ART'!$H$9:$AB$9,0)),
IF(AND(O84+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Forecast'!$B$8:$B$127,0),MATCH(P$7,'PLHIV Forecast'!$C$7:$W$7,0)),
INDEX('PLHIV Forecast'!$C$8:$W$127,MATCH($B84,'PLHIV Forecast'!$B$8:$B$127,0),MATCH(P$7,'PLHIV Forecast'!$C$7:$W$7,0))&lt;&gt;0),
INDEX('PLHIV Forecast'!$C$8:$W$127,MATCH($B84,'PLHIV Forecast'!$B$8:$B$127,0),MATCH(P$7,'PLHIV Forecast'!$C$7:$W$7,0)),
O84+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8117.666666666667</v>
      </c>
      <c r="Q84" s="84">
        <f>IF(IF(Q$7&lt;=Baseline_Year,
INDEX('Number on ART'!$H$10:$AB$249,MATCH($B84&amp;"Adults",'Number on ART'!$F$10:$F$249,0),MATCH(Q$7,'Number on ART'!$H$9:$AB$9,0)),
IF(AND(P84+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Forecast'!$B$8:$B$127,0),MATCH(Q$7,'PLHIV Forecast'!$C$7:$W$7,0)),
INDEX('PLHIV Forecast'!$C$8:$W$127,MATCH($B84,'PLHIV Forecast'!$B$8:$B$127,0),MATCH(Q$7,'PLHIV Forecast'!$C$7:$W$7,0))&lt;&gt;0),
INDEX('PLHIV Forecast'!$C$8:$W$127,MATCH($B84,'PLHIV Forecast'!$B$8:$B$127,0),MATCH(Q$7,'PLHIV Forecast'!$C$7:$W$7,0)),
P84+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IF(Q$7&lt;=Baseline_Year,
INDEX('Number on ART'!$H$10:$AB$249,MATCH($B84&amp;"Adults",'Number on ART'!$F$10:$F$249,0),MATCH(Q$7,'Number on ART'!$H$9:$AB$9,0)),
IF(AND(P84+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Forecast'!$B$8:$B$127,0),MATCH(Q$7,'PLHIV Forecast'!$C$7:$W$7,0)),
INDEX('PLHIV Forecast'!$C$8:$W$127,MATCH($B84,'PLHIV Forecast'!$B$8:$B$127,0),MATCH(Q$7,'PLHIV Forecast'!$C$7:$W$7,0))&lt;&gt;0),
INDEX('PLHIV Forecast'!$C$8:$W$127,MATCH($B84,'PLHIV Forecast'!$B$8:$B$127,0),MATCH(Q$7,'PLHIV Forecast'!$C$7:$W$7,0)),
P84+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8507.3333333333339</v>
      </c>
      <c r="R84" s="84">
        <f>IF(IF(R$7&lt;=Baseline_Year,
INDEX('Number on ART'!$H$10:$AB$249,MATCH($B84&amp;"Adults",'Number on ART'!$F$10:$F$249,0),MATCH(R$7,'Number on ART'!$H$9:$AB$9,0)),
IF(AND(Q84+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Forecast'!$B$8:$B$127,0),MATCH(R$7,'PLHIV Forecast'!$C$7:$W$7,0)),
INDEX('PLHIV Forecast'!$C$8:$W$127,MATCH($B84,'PLHIV Forecast'!$B$8:$B$127,0),MATCH(R$7,'PLHIV Forecast'!$C$7:$W$7,0))&lt;&gt;0),
INDEX('PLHIV Forecast'!$C$8:$W$127,MATCH($B84,'PLHIV Forecast'!$B$8:$B$127,0),MATCH(R$7,'PLHIV Forecast'!$C$7:$W$7,0)),
Q84+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IF(R$7&lt;=Baseline_Year,
INDEX('Number on ART'!$H$10:$AB$249,MATCH($B84&amp;"Adults",'Number on ART'!$F$10:$F$249,0),MATCH(R$7,'Number on ART'!$H$9:$AB$9,0)),
IF(AND(Q84+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Forecast'!$B$8:$B$127,0),MATCH(R$7,'PLHIV Forecast'!$C$7:$W$7,0)),
INDEX('PLHIV Forecast'!$C$8:$W$127,MATCH($B84,'PLHIV Forecast'!$B$8:$B$127,0),MATCH(R$7,'PLHIV Forecast'!$C$7:$W$7,0))&lt;&gt;0),
INDEX('PLHIV Forecast'!$C$8:$W$127,MATCH($B84,'PLHIV Forecast'!$B$8:$B$127,0),MATCH(R$7,'PLHIV Forecast'!$C$7:$W$7,0)),
Q84+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8897</v>
      </c>
      <c r="S84" s="84">
        <f>IF(IF(S$7&lt;=Baseline_Year,
INDEX('Number on ART'!$H$10:$AB$249,MATCH($B84&amp;"Adults",'Number on ART'!$F$10:$F$249,0),MATCH(S$7,'Number on ART'!$H$9:$AB$9,0)),
IF(AND(R84+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Forecast'!$B$8:$B$127,0),MATCH(S$7,'PLHIV Forecast'!$C$7:$W$7,0)),
INDEX('PLHIV Forecast'!$C$8:$W$127,MATCH($B84,'PLHIV Forecast'!$B$8:$B$127,0),MATCH(S$7,'PLHIV Forecast'!$C$7:$W$7,0))&lt;&gt;0),
INDEX('PLHIV Forecast'!$C$8:$W$127,MATCH($B84,'PLHIV Forecast'!$B$8:$B$127,0),MATCH(S$7,'PLHIV Forecast'!$C$7:$W$7,0)),
R84+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IF(S$7&lt;=Baseline_Year,
INDEX('Number on ART'!$H$10:$AB$249,MATCH($B84&amp;"Adults",'Number on ART'!$F$10:$F$249,0),MATCH(S$7,'Number on ART'!$H$9:$AB$9,0)),
IF(AND(R84+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Forecast'!$B$8:$B$127,0),MATCH(S$7,'PLHIV Forecast'!$C$7:$W$7,0)),
INDEX('PLHIV Forecast'!$C$8:$W$127,MATCH($B84,'PLHIV Forecast'!$B$8:$B$127,0),MATCH(S$7,'PLHIV Forecast'!$C$7:$W$7,0))&lt;&gt;0),
INDEX('PLHIV Forecast'!$C$8:$W$127,MATCH($B84,'PLHIV Forecast'!$B$8:$B$127,0),MATCH(S$7,'PLHIV Forecast'!$C$7:$W$7,0)),
R84+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9286.6666666666661</v>
      </c>
      <c r="T84" s="84">
        <f>IF(IF(T$7&lt;=Baseline_Year,
INDEX('Number on ART'!$H$10:$AB$249,MATCH($B84&amp;"Adults",'Number on ART'!$F$10:$F$249,0),MATCH(T$7,'Number on ART'!$H$9:$AB$9,0)),
IF(AND(S84+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Forecast'!$B$8:$B$127,0),MATCH(T$7,'PLHIV Forecast'!$C$7:$W$7,0)),
INDEX('PLHIV Forecast'!$C$8:$W$127,MATCH($B84,'PLHIV Forecast'!$B$8:$B$127,0),MATCH(T$7,'PLHIV Forecast'!$C$7:$W$7,0))&lt;&gt;0),
INDEX('PLHIV Forecast'!$C$8:$W$127,MATCH($B84,'PLHIV Forecast'!$B$8:$B$127,0),MATCH(T$7,'PLHIV Forecast'!$C$7:$W$7,0)),
S84+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IF(T$7&lt;=Baseline_Year,
INDEX('Number on ART'!$H$10:$AB$249,MATCH($B84&amp;"Adults",'Number on ART'!$F$10:$F$249,0),MATCH(T$7,'Number on ART'!$H$9:$AB$9,0)),
IF(AND(S84+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Forecast'!$B$8:$B$127,0),MATCH(T$7,'PLHIV Forecast'!$C$7:$W$7,0)),
INDEX('PLHIV Forecast'!$C$8:$W$127,MATCH($B84,'PLHIV Forecast'!$B$8:$B$127,0),MATCH(T$7,'PLHIV Forecast'!$C$7:$W$7,0))&lt;&gt;0),
INDEX('PLHIV Forecast'!$C$8:$W$127,MATCH($B84,'PLHIV Forecast'!$B$8:$B$127,0),MATCH(T$7,'PLHIV Forecast'!$C$7:$W$7,0)),
S84+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9676.3333333333321</v>
      </c>
      <c r="U84" s="84">
        <f>IF(IF(U$7&lt;=Baseline_Year,
INDEX('Number on ART'!$H$10:$AB$249,MATCH($B84&amp;"Adults",'Number on ART'!$F$10:$F$249,0),MATCH(U$7,'Number on ART'!$H$9:$AB$9,0)),
IF(AND(T84+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Forecast'!$B$8:$B$127,0),MATCH(U$7,'PLHIV Forecast'!$C$7:$W$7,0)),
INDEX('PLHIV Forecast'!$C$8:$W$127,MATCH($B84,'PLHIV Forecast'!$B$8:$B$127,0),MATCH(U$7,'PLHIV Forecast'!$C$7:$W$7,0))&lt;&gt;0),
INDEX('PLHIV Forecast'!$C$8:$W$127,MATCH($B84,'PLHIV Forecast'!$B$8:$B$127,0),MATCH(U$7,'PLHIV Forecast'!$C$7:$W$7,0)),
T84+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IF(U$7&lt;=Baseline_Year,
INDEX('Number on ART'!$H$10:$AB$249,MATCH($B84&amp;"Adults",'Number on ART'!$F$10:$F$249,0),MATCH(U$7,'Number on ART'!$H$9:$AB$9,0)),
IF(AND(T84+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Forecast'!$B$8:$B$127,0),MATCH(U$7,'PLHIV Forecast'!$C$7:$W$7,0)),
INDEX('PLHIV Forecast'!$C$8:$W$127,MATCH($B84,'PLHIV Forecast'!$B$8:$B$127,0),MATCH(U$7,'PLHIV Forecast'!$C$7:$W$7,0))&lt;&gt;0),
INDEX('PLHIV Forecast'!$C$8:$W$127,MATCH($B84,'PLHIV Forecast'!$B$8:$B$127,0),MATCH(U$7,'PLHIV Forecast'!$C$7:$W$7,0)),
T84+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10065.999999999998</v>
      </c>
      <c r="V84" s="84">
        <f>IF(IF(V$7&lt;=Baseline_Year,
INDEX('Number on ART'!$H$10:$AB$249,MATCH($B84&amp;"Adults",'Number on ART'!$F$10:$F$249,0),MATCH(V$7,'Number on ART'!$H$9:$AB$9,0)),
IF(AND(U84+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Forecast'!$B$8:$B$127,0),MATCH(V$7,'PLHIV Forecast'!$C$7:$W$7,0)),
INDEX('PLHIV Forecast'!$C$8:$W$127,MATCH($B84,'PLHIV Forecast'!$B$8:$B$127,0),MATCH(V$7,'PLHIV Forecast'!$C$7:$W$7,0))&lt;&gt;0),
INDEX('PLHIV Forecast'!$C$8:$W$127,MATCH($B84,'PLHIV Forecast'!$B$8:$B$127,0),MATCH(V$7,'PLHIV Forecast'!$C$7:$W$7,0)),
U84+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IF(V$7&lt;=Baseline_Year,
INDEX('Number on ART'!$H$10:$AB$249,MATCH($B84&amp;"Adults",'Number on ART'!$F$10:$F$249,0),MATCH(V$7,'Number on ART'!$H$9:$AB$9,0)),
IF(AND(U84+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Forecast'!$B$8:$B$127,0),MATCH(V$7,'PLHIV Forecast'!$C$7:$W$7,0)),
INDEX('PLHIV Forecast'!$C$8:$W$127,MATCH($B84,'PLHIV Forecast'!$B$8:$B$127,0),MATCH(V$7,'PLHIV Forecast'!$C$7:$W$7,0))&lt;&gt;0),
INDEX('PLHIV Forecast'!$C$8:$W$127,MATCH($B84,'PLHIV Forecast'!$B$8:$B$127,0),MATCH(V$7,'PLHIV Forecast'!$C$7:$W$7,0)),
U84+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10455.666666666664</v>
      </c>
      <c r="W84" s="84">
        <f>IF(IF(W$7&lt;=Baseline_Year,
INDEX('Number on ART'!$H$10:$AB$249,MATCH($B84&amp;"Adults",'Number on ART'!$F$10:$F$249,0),MATCH(W$7,'Number on ART'!$H$9:$AB$9,0)),
IF(AND(V84+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Forecast'!$B$8:$B$127,0),MATCH(W$7,'PLHIV Forecast'!$C$7:$W$7,0)),
INDEX('PLHIV Forecast'!$C$8:$W$127,MATCH($B84,'PLHIV Forecast'!$B$8:$B$127,0),MATCH(W$7,'PLHIV Forecast'!$C$7:$W$7,0))&lt;&gt;0),
INDEX('PLHIV Forecast'!$C$8:$W$127,MATCH($B84,'PLHIV Forecast'!$B$8:$B$127,0),MATCH(W$7,'PLHIV Forecast'!$C$7:$W$7,0)),
V84+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)))&lt;0,
0,
IF(W$7&lt;=Baseline_Year,
INDEX('Number on ART'!$H$10:$AB$249,MATCH($B84&amp;"Adults",'Number on ART'!$F$10:$F$249,0),MATCH(W$7,'Number on ART'!$H$9:$AB$9,0)),
IF(AND(V84+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)&gt;INDEX('PLHIV Forecast'!$C$8:$W$127,MATCH($B84,'PLHIV Forecast'!$B$8:$B$127,0),MATCH(W$7,'PLHIV Forecast'!$C$7:$W$7,0)),
INDEX('PLHIV Forecast'!$C$8:$W$127,MATCH($B84,'PLHIV Forecast'!$B$8:$B$127,0),MATCH(W$7,'PLHIV Forecast'!$C$7:$W$7,0))&lt;&gt;0),
INDEX('PLHIV Forecast'!$C$8:$W$127,MATCH($B84,'PLHIV Forecast'!$B$8:$B$127,0),MATCH(W$7,'PLHIV Forecast'!$C$7:$W$7,0)),
V84+
AVERAGE((INDEX($C$8:$W$127,MATCH($B84,$B$8:$B$127),MATCH(Baseline_Year,$C$7:$W$7,))-INDEX($C$8:$W$127,MATCH($B84,$B$8:$B$127),MATCH(Baseline_Year-1,$C$7:$W$7,))),
(INDEX($C$8:$W$127,MATCH($B84,$B$8:$B$127),MATCH(Baseline_Year-1,$C$7:$W$7,))-INDEX($C$8:$W$127,MATCH($B84,$B$8:$B$127),MATCH(Baseline_Year-2,$C$7:$W$7,))),
(INDEX($C$8:$W$127,MATCH($B84,$B$8:$B$127),MATCH(Baseline_Year-2,$C$7:$W$7,))-INDEX($C$8:$W$127,MATCH($B84,$B$8:$B$127),MATCH(Baseline_Year-3,$C$7:$W$7,)))
))))</f>
        <v>10845.33333333333</v>
      </c>
      <c r="X84" s="9" t="str">
        <f>IF(SUM(C84:W84)&lt;&gt;0,
IF(P84='PLHIV Forecast'!P84,"# adults on ART capped by total PLHIV starting 2023",
IF(Q84='PLHIV Forecast'!Q84,"# adults on ART capped by total PLHIV starting 2024",
IF(R84='PLHIV Forecast'!R84,"# adults on ART capped by total PLHIV starting 2025",
IF(S84='PLHIV Forecast'!S84,"# adults on ART capped by total PLHIV starting 2026",
IF(T84='PLHIV Forecast'!T84,"# adults on ART capped by total PLHIV starting 2027",
IF(U84='PLHIV Forecast'!U84,"# adults on ART capped by total PLHIV starting 2028",
IF(V84='PLHIV Forecast'!V84,"# adults on ART capped by total PLHIV starting 2029",
IF(W84='PLHIV Forecast'!W84,"# adults on ART capped by total PLHIV starting 2030",
"")))))))),"")</f>
        <v/>
      </c>
    </row>
    <row r="85" spans="2:24" x14ac:dyDescent="0.35">
      <c r="B85" s="18" t="str">
        <f>Countries!B81</f>
        <v>Mongolia</v>
      </c>
      <c r="C85" s="47">
        <f>IF(C$7&lt;='Algorithms &amp; Assumptions'!$C$3,INDEX('Number on ART'!$H$10:$AB$249,MATCH($B85&amp;"Adults",'Number on ART'!$F$10:$F$249,0),MATCH(C$7,'Number on ART'!$H$9:$AB$9,0)),"Error")</f>
        <v>25</v>
      </c>
      <c r="D85" s="47">
        <f>IF(D$7&lt;='Algorithms &amp; Assumptions'!$C$3,INDEX('Number on ART'!$H$10:$AB$249,MATCH($B85&amp;"Adults",'Number on ART'!$F$10:$F$249,0),MATCH(D$7,'Number on ART'!$H$9:$AB$9,0)),"Error")</f>
        <v>38</v>
      </c>
      <c r="E85" s="47">
        <f>IF(E$7&lt;='Algorithms &amp; Assumptions'!$C$3,INDEX('Number on ART'!$H$10:$AB$249,MATCH($B85&amp;"Adults",'Number on ART'!$F$10:$F$249,0),MATCH(E$7,'Number on ART'!$H$9:$AB$9,0)),"Error")</f>
        <v>53</v>
      </c>
      <c r="F85" s="47">
        <f>IF(F$7&lt;='Algorithms &amp; Assumptions'!$C$3,INDEX('Number on ART'!$H$10:$AB$249,MATCH($B85&amp;"Adults",'Number on ART'!$F$10:$F$249,0),MATCH(F$7,'Number on ART'!$H$9:$AB$9,0)),"Error")</f>
        <v>94</v>
      </c>
      <c r="G85" s="84">
        <f>IF(IF(G$7&lt;=Baseline_Year,
INDEX('Number on ART'!$H$10:$AB$249,MATCH($B85&amp;"Adults",'Number on ART'!$F$10:$F$249,0),MATCH(G$7,'Number on ART'!$H$9:$AB$9,0)),
IF(AND(F85+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Forecast'!$B$8:$B$127,0),MATCH(G$7,'PLHIV Forecast'!$C$7:$W$7,0)),
INDEX('PLHIV Forecast'!$C$8:$W$127,MATCH($B85,'PLHIV Forecast'!$B$8:$B$127,0),MATCH(G$7,'PLHIV Forecast'!$C$7:$W$7,0))&lt;&gt;0),
INDEX('PLHIV Forecast'!$C$8:$W$127,MATCH($B85,'PLHIV Forecast'!$B$8:$B$127,0),MATCH(G$7,'PLHIV Forecast'!$C$7:$W$7,0)),
F85+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IF(G$7&lt;=Baseline_Year,
INDEX('Number on ART'!$H$10:$AB$249,MATCH($B85&amp;"Adults",'Number on ART'!$F$10:$F$249,0),MATCH(G$7,'Number on ART'!$H$9:$AB$9,0)),
IF(AND(F85+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Forecast'!$B$8:$B$127,0),MATCH(G$7,'PLHIV Forecast'!$C$7:$W$7,0)),
INDEX('PLHIV Forecast'!$C$8:$W$127,MATCH($B85,'PLHIV Forecast'!$B$8:$B$127,0),MATCH(G$7,'PLHIV Forecast'!$C$7:$W$7,0))&lt;&gt;0),
INDEX('PLHIV Forecast'!$C$8:$W$127,MATCH($B85,'PLHIV Forecast'!$B$8:$B$127,0),MATCH(G$7,'PLHIV Forecast'!$C$7:$W$7,0)),
F85+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126</v>
      </c>
      <c r="H85" s="84">
        <f>IF(IF(H$7&lt;=Baseline_Year,
INDEX('Number on ART'!$H$10:$AB$249,MATCH($B85&amp;"Adults",'Number on ART'!$F$10:$F$249,0),MATCH(H$7,'Number on ART'!$H$9:$AB$9,0)),
IF(AND(G85+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Forecast'!$B$8:$B$127,0),MATCH(H$7,'PLHIV Forecast'!$C$7:$W$7,0)),
INDEX('PLHIV Forecast'!$C$8:$W$127,MATCH($B85,'PLHIV Forecast'!$B$8:$B$127,0),MATCH(H$7,'PLHIV Forecast'!$C$7:$W$7,0))&lt;&gt;0),
INDEX('PLHIV Forecast'!$C$8:$W$127,MATCH($B85,'PLHIV Forecast'!$B$8:$B$127,0),MATCH(H$7,'PLHIV Forecast'!$C$7:$W$7,0)),
G85+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IF(H$7&lt;=Baseline_Year,
INDEX('Number on ART'!$H$10:$AB$249,MATCH($B85&amp;"Adults",'Number on ART'!$F$10:$F$249,0),MATCH(H$7,'Number on ART'!$H$9:$AB$9,0)),
IF(AND(G85+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Forecast'!$B$8:$B$127,0),MATCH(H$7,'PLHIV Forecast'!$C$7:$W$7,0)),
INDEX('PLHIV Forecast'!$C$8:$W$127,MATCH($B85,'PLHIV Forecast'!$B$8:$B$127,0),MATCH(H$7,'PLHIV Forecast'!$C$7:$W$7,0))&lt;&gt;0),
INDEX('PLHIV Forecast'!$C$8:$W$127,MATCH($B85,'PLHIV Forecast'!$B$8:$B$127,0),MATCH(H$7,'PLHIV Forecast'!$C$7:$W$7,0)),
G85+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147</v>
      </c>
      <c r="I85" s="84">
        <f>IF(IF(I$7&lt;=Baseline_Year,
INDEX('Number on ART'!$H$10:$AB$249,MATCH($B85&amp;"Adults",'Number on ART'!$F$10:$F$249,0),MATCH(I$7,'Number on ART'!$H$9:$AB$9,0)),
IF(AND(H85+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Forecast'!$B$8:$B$127,0),MATCH(I$7,'PLHIV Forecast'!$C$7:$W$7,0)),
INDEX('PLHIV Forecast'!$C$8:$W$127,MATCH($B85,'PLHIV Forecast'!$B$8:$B$127,0),MATCH(I$7,'PLHIV Forecast'!$C$7:$W$7,0))&lt;&gt;0),
INDEX('PLHIV Forecast'!$C$8:$W$127,MATCH($B85,'PLHIV Forecast'!$B$8:$B$127,0),MATCH(I$7,'PLHIV Forecast'!$C$7:$W$7,0)),
H85+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IF(I$7&lt;=Baseline_Year,
INDEX('Number on ART'!$H$10:$AB$249,MATCH($B85&amp;"Adults",'Number on ART'!$F$10:$F$249,0),MATCH(I$7,'Number on ART'!$H$9:$AB$9,0)),
IF(AND(H85+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Forecast'!$B$8:$B$127,0),MATCH(I$7,'PLHIV Forecast'!$C$7:$W$7,0)),
INDEX('PLHIV Forecast'!$C$8:$W$127,MATCH($B85,'PLHIV Forecast'!$B$8:$B$127,0),MATCH(I$7,'PLHIV Forecast'!$C$7:$W$7,0))&lt;&gt;0),
INDEX('PLHIV Forecast'!$C$8:$W$127,MATCH($B85,'PLHIV Forecast'!$B$8:$B$127,0),MATCH(I$7,'PLHIV Forecast'!$C$7:$W$7,0)),
H85+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156</v>
      </c>
      <c r="J85" s="84">
        <f>IF(IF(J$7&lt;=Baseline_Year,
INDEX('Number on ART'!$H$10:$AB$249,MATCH($B85&amp;"Adults",'Number on ART'!$F$10:$F$249,0),MATCH(J$7,'Number on ART'!$H$9:$AB$9,0)),
IF(AND(I85+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Forecast'!$B$8:$B$127,0),MATCH(J$7,'PLHIV Forecast'!$C$7:$W$7,0)),
INDEX('PLHIV Forecast'!$C$8:$W$127,MATCH($B85,'PLHIV Forecast'!$B$8:$B$127,0),MATCH(J$7,'PLHIV Forecast'!$C$7:$W$7,0))&lt;&gt;0),
INDEX('PLHIV Forecast'!$C$8:$W$127,MATCH($B85,'PLHIV Forecast'!$B$8:$B$127,0),MATCH(J$7,'PLHIV Forecast'!$C$7:$W$7,0)),
I85+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IF(J$7&lt;=Baseline_Year,
INDEX('Number on ART'!$H$10:$AB$249,MATCH($B85&amp;"Adults",'Number on ART'!$F$10:$F$249,0),MATCH(J$7,'Number on ART'!$H$9:$AB$9,0)),
IF(AND(I85+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Forecast'!$B$8:$B$127,0),MATCH(J$7,'PLHIV Forecast'!$C$7:$W$7,0)),
INDEX('PLHIV Forecast'!$C$8:$W$127,MATCH($B85,'PLHIV Forecast'!$B$8:$B$127,0),MATCH(J$7,'PLHIV Forecast'!$C$7:$W$7,0))&lt;&gt;0),
INDEX('PLHIV Forecast'!$C$8:$W$127,MATCH($B85,'PLHIV Forecast'!$B$8:$B$127,0),MATCH(J$7,'PLHIV Forecast'!$C$7:$W$7,0)),
I85+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181</v>
      </c>
      <c r="K85" s="84">
        <f>IF(IF(K$7&lt;=Baseline_Year,
INDEX('Number on ART'!$H$10:$AB$249,MATCH($B85&amp;"Adults",'Number on ART'!$F$10:$F$249,0),MATCH(K$7,'Number on ART'!$H$9:$AB$9,0)),
IF(AND(J85+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Forecast'!$B$8:$B$127,0),MATCH(K$7,'PLHIV Forecast'!$C$7:$W$7,0)),
INDEX('PLHIV Forecast'!$C$8:$W$127,MATCH($B85,'PLHIV Forecast'!$B$8:$B$127,0),MATCH(K$7,'PLHIV Forecast'!$C$7:$W$7,0))&lt;&gt;0),
INDEX('PLHIV Forecast'!$C$8:$W$127,MATCH($B85,'PLHIV Forecast'!$B$8:$B$127,0),MATCH(K$7,'PLHIV Forecast'!$C$7:$W$7,0)),
J85+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IF(K$7&lt;=Baseline_Year,
INDEX('Number on ART'!$H$10:$AB$249,MATCH($B85&amp;"Adults",'Number on ART'!$F$10:$F$249,0),MATCH(K$7,'Number on ART'!$H$9:$AB$9,0)),
IF(AND(J85+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Forecast'!$B$8:$B$127,0),MATCH(K$7,'PLHIV Forecast'!$C$7:$W$7,0)),
INDEX('PLHIV Forecast'!$C$8:$W$127,MATCH($B85,'PLHIV Forecast'!$B$8:$B$127,0),MATCH(K$7,'PLHIV Forecast'!$C$7:$W$7,0))&lt;&gt;0),
INDEX('PLHIV Forecast'!$C$8:$W$127,MATCH($B85,'PLHIV Forecast'!$B$8:$B$127,0),MATCH(K$7,'PLHIV Forecast'!$C$7:$W$7,0)),
J85+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195</v>
      </c>
      <c r="L85" s="84">
        <f>IF(IF(L$7&lt;=Baseline_Year,
INDEX('Number on ART'!$H$10:$AB$249,MATCH($B85&amp;"Adults",'Number on ART'!$F$10:$F$249,0),MATCH(L$7,'Number on ART'!$H$9:$AB$9,0)),
IF(AND(K85+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Forecast'!$B$8:$B$127,0),MATCH(L$7,'PLHIV Forecast'!$C$7:$W$7,0)),
INDEX('PLHIV Forecast'!$C$8:$W$127,MATCH($B85,'PLHIV Forecast'!$B$8:$B$127,0),MATCH(L$7,'PLHIV Forecast'!$C$7:$W$7,0))&lt;&gt;0),
INDEX('PLHIV Forecast'!$C$8:$W$127,MATCH($B85,'PLHIV Forecast'!$B$8:$B$127,0),MATCH(L$7,'PLHIV Forecast'!$C$7:$W$7,0)),
K85+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IF(L$7&lt;=Baseline_Year,
INDEX('Number on ART'!$H$10:$AB$249,MATCH($B85&amp;"Adults",'Number on ART'!$F$10:$F$249,0),MATCH(L$7,'Number on ART'!$H$9:$AB$9,0)),
IF(AND(K85+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Forecast'!$B$8:$B$127,0),MATCH(L$7,'PLHIV Forecast'!$C$7:$W$7,0)),
INDEX('PLHIV Forecast'!$C$8:$W$127,MATCH($B85,'PLHIV Forecast'!$B$8:$B$127,0),MATCH(L$7,'PLHIV Forecast'!$C$7:$W$7,0))&lt;&gt;0),
INDEX('PLHIV Forecast'!$C$8:$W$127,MATCH($B85,'PLHIV Forecast'!$B$8:$B$127,0),MATCH(L$7,'PLHIV Forecast'!$C$7:$W$7,0)),
K85+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198</v>
      </c>
      <c r="M85" s="84">
        <f>IF(IF(M$7&lt;=Baseline_Year,
INDEX('Number on ART'!$H$10:$AB$249,MATCH($B85&amp;"Adults",'Number on ART'!$F$10:$F$249,0),MATCH(M$7,'Number on ART'!$H$9:$AB$9,0)),
IF(AND(L85+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Forecast'!$B$8:$B$127,0),MATCH(M$7,'PLHIV Forecast'!$C$7:$W$7,0)),
INDEX('PLHIV Forecast'!$C$8:$W$127,MATCH($B85,'PLHIV Forecast'!$B$8:$B$127,0),MATCH(M$7,'PLHIV Forecast'!$C$7:$W$7,0))&lt;&gt;0),
INDEX('PLHIV Forecast'!$C$8:$W$127,MATCH($B85,'PLHIV Forecast'!$B$8:$B$127,0),MATCH(M$7,'PLHIV Forecast'!$C$7:$W$7,0)),
L85+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IF(M$7&lt;=Baseline_Year,
INDEX('Number on ART'!$H$10:$AB$249,MATCH($B85&amp;"Adults",'Number on ART'!$F$10:$F$249,0),MATCH(M$7,'Number on ART'!$H$9:$AB$9,0)),
IF(AND(L85+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Forecast'!$B$8:$B$127,0),MATCH(M$7,'PLHIV Forecast'!$C$7:$W$7,0)),
INDEX('PLHIV Forecast'!$C$8:$W$127,MATCH($B85,'PLHIV Forecast'!$B$8:$B$127,0),MATCH(M$7,'PLHIV Forecast'!$C$7:$W$7,0))&lt;&gt;0),
INDEX('PLHIV Forecast'!$C$8:$W$127,MATCH($B85,'PLHIV Forecast'!$B$8:$B$127,0),MATCH(M$7,'PLHIV Forecast'!$C$7:$W$7,0)),
L85+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223</v>
      </c>
      <c r="N85" s="84">
        <f>IF(IF(N$7&lt;=Baseline_Year,
INDEX('Number on ART'!$H$10:$AB$249,MATCH($B85&amp;"Adults",'Number on ART'!$F$10:$F$249,0),MATCH(N$7,'Number on ART'!$H$9:$AB$9,0)),
IF(AND(M85+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Forecast'!$B$8:$B$127,0),MATCH(N$7,'PLHIV Forecast'!$C$7:$W$7,0)),
INDEX('PLHIV Forecast'!$C$8:$W$127,MATCH($B85,'PLHIV Forecast'!$B$8:$B$127,0),MATCH(N$7,'PLHIV Forecast'!$C$7:$W$7,0))&lt;&gt;0),
INDEX('PLHIV Forecast'!$C$8:$W$127,MATCH($B85,'PLHIV Forecast'!$B$8:$B$127,0),MATCH(N$7,'PLHIV Forecast'!$C$7:$W$7,0)),
M85+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IF(N$7&lt;=Baseline_Year,
INDEX('Number on ART'!$H$10:$AB$249,MATCH($B85&amp;"Adults",'Number on ART'!$F$10:$F$249,0),MATCH(N$7,'Number on ART'!$H$9:$AB$9,0)),
IF(AND(M85+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Forecast'!$B$8:$B$127,0),MATCH(N$7,'PLHIV Forecast'!$C$7:$W$7,0)),
INDEX('PLHIV Forecast'!$C$8:$W$127,MATCH($B85,'PLHIV Forecast'!$B$8:$B$127,0),MATCH(N$7,'PLHIV Forecast'!$C$7:$W$7,0))&lt;&gt;0),
INDEX('PLHIV Forecast'!$C$8:$W$127,MATCH($B85,'PLHIV Forecast'!$B$8:$B$127,0),MATCH(N$7,'PLHIV Forecast'!$C$7:$W$7,0)),
M85+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238</v>
      </c>
      <c r="O85" s="84">
        <f>IF(IF(O$7&lt;=Baseline_Year,
INDEX('Number on ART'!$H$10:$AB$249,MATCH($B85&amp;"Adults",'Number on ART'!$F$10:$F$249,0),MATCH(O$7,'Number on ART'!$H$9:$AB$9,0)),
IF(AND(N85+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Forecast'!$B$8:$B$127,0),MATCH(O$7,'PLHIV Forecast'!$C$7:$W$7,0)),
INDEX('PLHIV Forecast'!$C$8:$W$127,MATCH($B85,'PLHIV Forecast'!$B$8:$B$127,0),MATCH(O$7,'PLHIV Forecast'!$C$7:$W$7,0))&lt;&gt;0),
INDEX('PLHIV Forecast'!$C$8:$W$127,MATCH($B85,'PLHIV Forecast'!$B$8:$B$127,0),MATCH(O$7,'PLHIV Forecast'!$C$7:$W$7,0)),
N85+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IF(O$7&lt;=Baseline_Year,
INDEX('Number on ART'!$H$10:$AB$249,MATCH($B85&amp;"Adults",'Number on ART'!$F$10:$F$249,0),MATCH(O$7,'Number on ART'!$H$9:$AB$9,0)),
IF(AND(N85+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Forecast'!$B$8:$B$127,0),MATCH(O$7,'PLHIV Forecast'!$C$7:$W$7,0)),
INDEX('PLHIV Forecast'!$C$8:$W$127,MATCH($B85,'PLHIV Forecast'!$B$8:$B$127,0),MATCH(O$7,'PLHIV Forecast'!$C$7:$W$7,0))&lt;&gt;0),
INDEX('PLHIV Forecast'!$C$8:$W$127,MATCH($B85,'PLHIV Forecast'!$B$8:$B$127,0),MATCH(O$7,'PLHIV Forecast'!$C$7:$W$7,0)),
N85+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254</v>
      </c>
      <c r="P85" s="84">
        <f>IF(IF(P$7&lt;=Baseline_Year,
INDEX('Number on ART'!$H$10:$AB$249,MATCH($B85&amp;"Adults",'Number on ART'!$F$10:$F$249,0),MATCH(P$7,'Number on ART'!$H$9:$AB$9,0)),
IF(AND(O85+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Forecast'!$B$8:$B$127,0),MATCH(P$7,'PLHIV Forecast'!$C$7:$W$7,0)),
INDEX('PLHIV Forecast'!$C$8:$W$127,MATCH($B85,'PLHIV Forecast'!$B$8:$B$127,0),MATCH(P$7,'PLHIV Forecast'!$C$7:$W$7,0))&lt;&gt;0),
INDEX('PLHIV Forecast'!$C$8:$W$127,MATCH($B85,'PLHIV Forecast'!$B$8:$B$127,0),MATCH(P$7,'PLHIV Forecast'!$C$7:$W$7,0)),
O85+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IF(P$7&lt;=Baseline_Year,
INDEX('Number on ART'!$H$10:$AB$249,MATCH($B85&amp;"Adults",'Number on ART'!$F$10:$F$249,0),MATCH(P$7,'Number on ART'!$H$9:$AB$9,0)),
IF(AND(O85+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Forecast'!$B$8:$B$127,0),MATCH(P$7,'PLHIV Forecast'!$C$7:$W$7,0)),
INDEX('PLHIV Forecast'!$C$8:$W$127,MATCH($B85,'PLHIV Forecast'!$B$8:$B$127,0),MATCH(P$7,'PLHIV Forecast'!$C$7:$W$7,0))&lt;&gt;0),
INDEX('PLHIV Forecast'!$C$8:$W$127,MATCH($B85,'PLHIV Forecast'!$B$8:$B$127,0),MATCH(P$7,'PLHIV Forecast'!$C$7:$W$7,0)),
O85+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272.66666666666669</v>
      </c>
      <c r="Q85" s="84">
        <f>IF(IF(Q$7&lt;=Baseline_Year,
INDEX('Number on ART'!$H$10:$AB$249,MATCH($B85&amp;"Adults",'Number on ART'!$F$10:$F$249,0),MATCH(Q$7,'Number on ART'!$H$9:$AB$9,0)),
IF(AND(P85+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Forecast'!$B$8:$B$127,0),MATCH(Q$7,'PLHIV Forecast'!$C$7:$W$7,0)),
INDEX('PLHIV Forecast'!$C$8:$W$127,MATCH($B85,'PLHIV Forecast'!$B$8:$B$127,0),MATCH(Q$7,'PLHIV Forecast'!$C$7:$W$7,0))&lt;&gt;0),
INDEX('PLHIV Forecast'!$C$8:$W$127,MATCH($B85,'PLHIV Forecast'!$B$8:$B$127,0),MATCH(Q$7,'PLHIV Forecast'!$C$7:$W$7,0)),
P85+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IF(Q$7&lt;=Baseline_Year,
INDEX('Number on ART'!$H$10:$AB$249,MATCH($B85&amp;"Adults",'Number on ART'!$F$10:$F$249,0),MATCH(Q$7,'Number on ART'!$H$9:$AB$9,0)),
IF(AND(P85+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Forecast'!$B$8:$B$127,0),MATCH(Q$7,'PLHIV Forecast'!$C$7:$W$7,0)),
INDEX('PLHIV Forecast'!$C$8:$W$127,MATCH($B85,'PLHIV Forecast'!$B$8:$B$127,0),MATCH(Q$7,'PLHIV Forecast'!$C$7:$W$7,0))&lt;&gt;0),
INDEX('PLHIV Forecast'!$C$8:$W$127,MATCH($B85,'PLHIV Forecast'!$B$8:$B$127,0),MATCH(Q$7,'PLHIV Forecast'!$C$7:$W$7,0)),
P85+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291.33333333333337</v>
      </c>
      <c r="R85" s="84">
        <f>IF(IF(R$7&lt;=Baseline_Year,
INDEX('Number on ART'!$H$10:$AB$249,MATCH($B85&amp;"Adults",'Number on ART'!$F$10:$F$249,0),MATCH(R$7,'Number on ART'!$H$9:$AB$9,0)),
IF(AND(Q85+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Forecast'!$B$8:$B$127,0),MATCH(R$7,'PLHIV Forecast'!$C$7:$W$7,0)),
INDEX('PLHIV Forecast'!$C$8:$W$127,MATCH($B85,'PLHIV Forecast'!$B$8:$B$127,0),MATCH(R$7,'PLHIV Forecast'!$C$7:$W$7,0))&lt;&gt;0),
INDEX('PLHIV Forecast'!$C$8:$W$127,MATCH($B85,'PLHIV Forecast'!$B$8:$B$127,0),MATCH(R$7,'PLHIV Forecast'!$C$7:$W$7,0)),
Q85+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IF(R$7&lt;=Baseline_Year,
INDEX('Number on ART'!$H$10:$AB$249,MATCH($B85&amp;"Adults",'Number on ART'!$F$10:$F$249,0),MATCH(R$7,'Number on ART'!$H$9:$AB$9,0)),
IF(AND(Q85+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Forecast'!$B$8:$B$127,0),MATCH(R$7,'PLHIV Forecast'!$C$7:$W$7,0)),
INDEX('PLHIV Forecast'!$C$8:$W$127,MATCH($B85,'PLHIV Forecast'!$B$8:$B$127,0),MATCH(R$7,'PLHIV Forecast'!$C$7:$W$7,0))&lt;&gt;0),
INDEX('PLHIV Forecast'!$C$8:$W$127,MATCH($B85,'PLHIV Forecast'!$B$8:$B$127,0),MATCH(R$7,'PLHIV Forecast'!$C$7:$W$7,0)),
Q85+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310.00000000000006</v>
      </c>
      <c r="S85" s="84">
        <f>IF(IF(S$7&lt;=Baseline_Year,
INDEX('Number on ART'!$H$10:$AB$249,MATCH($B85&amp;"Adults",'Number on ART'!$F$10:$F$249,0),MATCH(S$7,'Number on ART'!$H$9:$AB$9,0)),
IF(AND(R85+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Forecast'!$B$8:$B$127,0),MATCH(S$7,'PLHIV Forecast'!$C$7:$W$7,0)),
INDEX('PLHIV Forecast'!$C$8:$W$127,MATCH($B85,'PLHIV Forecast'!$B$8:$B$127,0),MATCH(S$7,'PLHIV Forecast'!$C$7:$W$7,0))&lt;&gt;0),
INDEX('PLHIV Forecast'!$C$8:$W$127,MATCH($B85,'PLHIV Forecast'!$B$8:$B$127,0),MATCH(S$7,'PLHIV Forecast'!$C$7:$W$7,0)),
R85+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IF(S$7&lt;=Baseline_Year,
INDEX('Number on ART'!$H$10:$AB$249,MATCH($B85&amp;"Adults",'Number on ART'!$F$10:$F$249,0),MATCH(S$7,'Number on ART'!$H$9:$AB$9,0)),
IF(AND(R85+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Forecast'!$B$8:$B$127,0),MATCH(S$7,'PLHIV Forecast'!$C$7:$W$7,0)),
INDEX('PLHIV Forecast'!$C$8:$W$127,MATCH($B85,'PLHIV Forecast'!$B$8:$B$127,0),MATCH(S$7,'PLHIV Forecast'!$C$7:$W$7,0))&lt;&gt;0),
INDEX('PLHIV Forecast'!$C$8:$W$127,MATCH($B85,'PLHIV Forecast'!$B$8:$B$127,0),MATCH(S$7,'PLHIV Forecast'!$C$7:$W$7,0)),
R85+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328.66666666666674</v>
      </c>
      <c r="T85" s="84">
        <f>IF(IF(T$7&lt;=Baseline_Year,
INDEX('Number on ART'!$H$10:$AB$249,MATCH($B85&amp;"Adults",'Number on ART'!$F$10:$F$249,0),MATCH(T$7,'Number on ART'!$H$9:$AB$9,0)),
IF(AND(S85+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Forecast'!$B$8:$B$127,0),MATCH(T$7,'PLHIV Forecast'!$C$7:$W$7,0)),
INDEX('PLHIV Forecast'!$C$8:$W$127,MATCH($B85,'PLHIV Forecast'!$B$8:$B$127,0),MATCH(T$7,'PLHIV Forecast'!$C$7:$W$7,0))&lt;&gt;0),
INDEX('PLHIV Forecast'!$C$8:$W$127,MATCH($B85,'PLHIV Forecast'!$B$8:$B$127,0),MATCH(T$7,'PLHIV Forecast'!$C$7:$W$7,0)),
S85+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IF(T$7&lt;=Baseline_Year,
INDEX('Number on ART'!$H$10:$AB$249,MATCH($B85&amp;"Adults",'Number on ART'!$F$10:$F$249,0),MATCH(T$7,'Number on ART'!$H$9:$AB$9,0)),
IF(AND(S85+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Forecast'!$B$8:$B$127,0),MATCH(T$7,'PLHIV Forecast'!$C$7:$W$7,0)),
INDEX('PLHIV Forecast'!$C$8:$W$127,MATCH($B85,'PLHIV Forecast'!$B$8:$B$127,0),MATCH(T$7,'PLHIV Forecast'!$C$7:$W$7,0))&lt;&gt;0),
INDEX('PLHIV Forecast'!$C$8:$W$127,MATCH($B85,'PLHIV Forecast'!$B$8:$B$127,0),MATCH(T$7,'PLHIV Forecast'!$C$7:$W$7,0)),
S85+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347.33333333333343</v>
      </c>
      <c r="U85" s="84">
        <f>IF(IF(U$7&lt;=Baseline_Year,
INDEX('Number on ART'!$H$10:$AB$249,MATCH($B85&amp;"Adults",'Number on ART'!$F$10:$F$249,0),MATCH(U$7,'Number on ART'!$H$9:$AB$9,0)),
IF(AND(T85+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Forecast'!$B$8:$B$127,0),MATCH(U$7,'PLHIV Forecast'!$C$7:$W$7,0)),
INDEX('PLHIV Forecast'!$C$8:$W$127,MATCH($B85,'PLHIV Forecast'!$B$8:$B$127,0),MATCH(U$7,'PLHIV Forecast'!$C$7:$W$7,0))&lt;&gt;0),
INDEX('PLHIV Forecast'!$C$8:$W$127,MATCH($B85,'PLHIV Forecast'!$B$8:$B$127,0),MATCH(U$7,'PLHIV Forecast'!$C$7:$W$7,0)),
T85+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IF(U$7&lt;=Baseline_Year,
INDEX('Number on ART'!$H$10:$AB$249,MATCH($B85&amp;"Adults",'Number on ART'!$F$10:$F$249,0),MATCH(U$7,'Number on ART'!$H$9:$AB$9,0)),
IF(AND(T85+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Forecast'!$B$8:$B$127,0),MATCH(U$7,'PLHIV Forecast'!$C$7:$W$7,0)),
INDEX('PLHIV Forecast'!$C$8:$W$127,MATCH($B85,'PLHIV Forecast'!$B$8:$B$127,0),MATCH(U$7,'PLHIV Forecast'!$C$7:$W$7,0))&lt;&gt;0),
INDEX('PLHIV Forecast'!$C$8:$W$127,MATCH($B85,'PLHIV Forecast'!$B$8:$B$127,0),MATCH(U$7,'PLHIV Forecast'!$C$7:$W$7,0)),
T85+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366.00000000000011</v>
      </c>
      <c r="V85" s="84">
        <f>IF(IF(V$7&lt;=Baseline_Year,
INDEX('Number on ART'!$H$10:$AB$249,MATCH($B85&amp;"Adults",'Number on ART'!$F$10:$F$249,0),MATCH(V$7,'Number on ART'!$H$9:$AB$9,0)),
IF(AND(U85+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Forecast'!$B$8:$B$127,0),MATCH(V$7,'PLHIV Forecast'!$C$7:$W$7,0)),
INDEX('PLHIV Forecast'!$C$8:$W$127,MATCH($B85,'PLHIV Forecast'!$B$8:$B$127,0),MATCH(V$7,'PLHIV Forecast'!$C$7:$W$7,0))&lt;&gt;0),
INDEX('PLHIV Forecast'!$C$8:$W$127,MATCH($B85,'PLHIV Forecast'!$B$8:$B$127,0),MATCH(V$7,'PLHIV Forecast'!$C$7:$W$7,0)),
U85+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IF(V$7&lt;=Baseline_Year,
INDEX('Number on ART'!$H$10:$AB$249,MATCH($B85&amp;"Adults",'Number on ART'!$F$10:$F$249,0),MATCH(V$7,'Number on ART'!$H$9:$AB$9,0)),
IF(AND(U85+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Forecast'!$B$8:$B$127,0),MATCH(V$7,'PLHIV Forecast'!$C$7:$W$7,0)),
INDEX('PLHIV Forecast'!$C$8:$W$127,MATCH($B85,'PLHIV Forecast'!$B$8:$B$127,0),MATCH(V$7,'PLHIV Forecast'!$C$7:$W$7,0))&lt;&gt;0),
INDEX('PLHIV Forecast'!$C$8:$W$127,MATCH($B85,'PLHIV Forecast'!$B$8:$B$127,0),MATCH(V$7,'PLHIV Forecast'!$C$7:$W$7,0)),
U85+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384.6666666666668</v>
      </c>
      <c r="W85" s="84">
        <f>IF(IF(W$7&lt;=Baseline_Year,
INDEX('Number on ART'!$H$10:$AB$249,MATCH($B85&amp;"Adults",'Number on ART'!$F$10:$F$249,0),MATCH(W$7,'Number on ART'!$H$9:$AB$9,0)),
IF(AND(V85+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Forecast'!$B$8:$B$127,0),MATCH(W$7,'PLHIV Forecast'!$C$7:$W$7,0)),
INDEX('PLHIV Forecast'!$C$8:$W$127,MATCH($B85,'PLHIV Forecast'!$B$8:$B$127,0),MATCH(W$7,'PLHIV Forecast'!$C$7:$W$7,0))&lt;&gt;0),
INDEX('PLHIV Forecast'!$C$8:$W$127,MATCH($B85,'PLHIV Forecast'!$B$8:$B$127,0),MATCH(W$7,'PLHIV Forecast'!$C$7:$W$7,0)),
V85+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)))&lt;0,
0,
IF(W$7&lt;=Baseline_Year,
INDEX('Number on ART'!$H$10:$AB$249,MATCH($B85&amp;"Adults",'Number on ART'!$F$10:$F$249,0),MATCH(W$7,'Number on ART'!$H$9:$AB$9,0)),
IF(AND(V85+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)&gt;INDEX('PLHIV Forecast'!$C$8:$W$127,MATCH($B85,'PLHIV Forecast'!$B$8:$B$127,0),MATCH(W$7,'PLHIV Forecast'!$C$7:$W$7,0)),
INDEX('PLHIV Forecast'!$C$8:$W$127,MATCH($B85,'PLHIV Forecast'!$B$8:$B$127,0),MATCH(W$7,'PLHIV Forecast'!$C$7:$W$7,0))&lt;&gt;0),
INDEX('PLHIV Forecast'!$C$8:$W$127,MATCH($B85,'PLHIV Forecast'!$B$8:$B$127,0),MATCH(W$7,'PLHIV Forecast'!$C$7:$W$7,0)),
V85+
AVERAGE((INDEX($C$8:$W$127,MATCH($B85,$B$8:$B$127),MATCH(Baseline_Year,$C$7:$W$7,))-INDEX($C$8:$W$127,MATCH($B85,$B$8:$B$127),MATCH(Baseline_Year-1,$C$7:$W$7,))),
(INDEX($C$8:$W$127,MATCH($B85,$B$8:$B$127),MATCH(Baseline_Year-1,$C$7:$W$7,))-INDEX($C$8:$W$127,MATCH($B85,$B$8:$B$127),MATCH(Baseline_Year-2,$C$7:$W$7,))),
(INDEX($C$8:$W$127,MATCH($B85,$B$8:$B$127),MATCH(Baseline_Year-2,$C$7:$W$7,))-INDEX($C$8:$W$127,MATCH($B85,$B$8:$B$127),MATCH(Baseline_Year-3,$C$7:$W$7,)))
))))</f>
        <v>403.33333333333348</v>
      </c>
      <c r="X85" s="9" t="str">
        <f>IF(SUM(C85:W85)&lt;&gt;0,
IF(P85='PLHIV Forecast'!P85,"# adults on ART capped by total PLHIV starting 2023",
IF(Q85='PLHIV Forecast'!Q85,"# adults on ART capped by total PLHIV starting 2024",
IF(R85='PLHIV Forecast'!R85,"# adults on ART capped by total PLHIV starting 2025",
IF(S85='PLHIV Forecast'!S85,"# adults on ART capped by total PLHIV starting 2026",
IF(T85='PLHIV Forecast'!T85,"# adults on ART capped by total PLHIV starting 2027",
IF(U85='PLHIV Forecast'!U85,"# adults on ART capped by total PLHIV starting 2028",
IF(V85='PLHIV Forecast'!V85,"# adults on ART capped by total PLHIV starting 2029",
IF(W85='PLHIV Forecast'!W85,"# adults on ART capped by total PLHIV starting 2030",
"")))))))),"")</f>
        <v/>
      </c>
    </row>
    <row r="86" spans="2:24" x14ac:dyDescent="0.35">
      <c r="B86" s="18" t="str">
        <f>Countries!B82</f>
        <v>Montenegro</v>
      </c>
      <c r="C86" s="47">
        <f>IF(C$7&lt;='Algorithms &amp; Assumptions'!$C$3,INDEX('Number on ART'!$H$10:$AB$249,MATCH($B86&amp;"Adults",'Number on ART'!$F$10:$F$249,0),MATCH(C$7,'Number on ART'!$H$9:$AB$9,0)),"Error")</f>
        <v>44</v>
      </c>
      <c r="D86" s="47">
        <f>IF(D$7&lt;='Algorithms &amp; Assumptions'!$C$3,INDEX('Number on ART'!$H$10:$AB$249,MATCH($B86&amp;"Adults",'Number on ART'!$F$10:$F$249,0),MATCH(D$7,'Number on ART'!$H$9:$AB$9,0)),"Error")</f>
        <v>48</v>
      </c>
      <c r="E86" s="47">
        <f>IF(E$7&lt;='Algorithms &amp; Assumptions'!$C$3,INDEX('Number on ART'!$H$10:$AB$249,MATCH($B86&amp;"Adults",'Number on ART'!$F$10:$F$249,0),MATCH(E$7,'Number on ART'!$H$9:$AB$9,0)),"Error")</f>
        <v>55</v>
      </c>
      <c r="F86" s="47">
        <f>IF(F$7&lt;='Algorithms &amp; Assumptions'!$C$3,INDEX('Number on ART'!$H$10:$AB$249,MATCH($B86&amp;"Adults",'Number on ART'!$F$10:$F$249,0),MATCH(F$7,'Number on ART'!$H$9:$AB$9,0)),"Error")</f>
        <v>67</v>
      </c>
      <c r="G86" s="84">
        <f>IF(IF(G$7&lt;=Baseline_Year,
INDEX('Number on ART'!$H$10:$AB$249,MATCH($B86&amp;"Adults",'Number on ART'!$F$10:$F$249,0),MATCH(G$7,'Number on ART'!$H$9:$AB$9,0)),
IF(AND(F86+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Forecast'!$B$8:$B$127,0),MATCH(G$7,'PLHIV Forecast'!$C$7:$W$7,0)),
INDEX('PLHIV Forecast'!$C$8:$W$127,MATCH($B86,'PLHIV Forecast'!$B$8:$B$127,0),MATCH(G$7,'PLHIV Forecast'!$C$7:$W$7,0))&lt;&gt;0),
INDEX('PLHIV Forecast'!$C$8:$W$127,MATCH($B86,'PLHIV Forecast'!$B$8:$B$127,0),MATCH(G$7,'PLHIV Forecast'!$C$7:$W$7,0)),
F86+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IF(G$7&lt;=Baseline_Year,
INDEX('Number on ART'!$H$10:$AB$249,MATCH($B86&amp;"Adults",'Number on ART'!$F$10:$F$249,0),MATCH(G$7,'Number on ART'!$H$9:$AB$9,0)),
IF(AND(F86+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Forecast'!$B$8:$B$127,0),MATCH(G$7,'PLHIV Forecast'!$C$7:$W$7,0)),
INDEX('PLHIV Forecast'!$C$8:$W$127,MATCH($B86,'PLHIV Forecast'!$B$8:$B$127,0),MATCH(G$7,'PLHIV Forecast'!$C$7:$W$7,0))&lt;&gt;0),
INDEX('PLHIV Forecast'!$C$8:$W$127,MATCH($B86,'PLHIV Forecast'!$B$8:$B$127,0),MATCH(G$7,'PLHIV Forecast'!$C$7:$W$7,0)),
F86+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80</v>
      </c>
      <c r="H86" s="84">
        <f>IF(IF(H$7&lt;=Baseline_Year,
INDEX('Number on ART'!$H$10:$AB$249,MATCH($B86&amp;"Adults",'Number on ART'!$F$10:$F$249,0),MATCH(H$7,'Number on ART'!$H$9:$AB$9,0)),
IF(AND(G86+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Forecast'!$B$8:$B$127,0),MATCH(H$7,'PLHIV Forecast'!$C$7:$W$7,0)),
INDEX('PLHIV Forecast'!$C$8:$W$127,MATCH($B86,'PLHIV Forecast'!$B$8:$B$127,0),MATCH(H$7,'PLHIV Forecast'!$C$7:$W$7,0))&lt;&gt;0),
INDEX('PLHIV Forecast'!$C$8:$W$127,MATCH($B86,'PLHIV Forecast'!$B$8:$B$127,0),MATCH(H$7,'PLHIV Forecast'!$C$7:$W$7,0)),
G86+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IF(H$7&lt;=Baseline_Year,
INDEX('Number on ART'!$H$10:$AB$249,MATCH($B86&amp;"Adults",'Number on ART'!$F$10:$F$249,0),MATCH(H$7,'Number on ART'!$H$9:$AB$9,0)),
IF(AND(G86+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Forecast'!$B$8:$B$127,0),MATCH(H$7,'PLHIV Forecast'!$C$7:$W$7,0)),
INDEX('PLHIV Forecast'!$C$8:$W$127,MATCH($B86,'PLHIV Forecast'!$B$8:$B$127,0),MATCH(H$7,'PLHIV Forecast'!$C$7:$W$7,0))&lt;&gt;0),
INDEX('PLHIV Forecast'!$C$8:$W$127,MATCH($B86,'PLHIV Forecast'!$B$8:$B$127,0),MATCH(H$7,'PLHIV Forecast'!$C$7:$W$7,0)),
G86+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90</v>
      </c>
      <c r="I86" s="84">
        <f>IF(IF(I$7&lt;=Baseline_Year,
INDEX('Number on ART'!$H$10:$AB$249,MATCH($B86&amp;"Adults",'Number on ART'!$F$10:$F$249,0),MATCH(I$7,'Number on ART'!$H$9:$AB$9,0)),
IF(AND(H86+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Forecast'!$B$8:$B$127,0),MATCH(I$7,'PLHIV Forecast'!$C$7:$W$7,0)),
INDEX('PLHIV Forecast'!$C$8:$W$127,MATCH($B86,'PLHIV Forecast'!$B$8:$B$127,0),MATCH(I$7,'PLHIV Forecast'!$C$7:$W$7,0))&lt;&gt;0),
INDEX('PLHIV Forecast'!$C$8:$W$127,MATCH($B86,'PLHIV Forecast'!$B$8:$B$127,0),MATCH(I$7,'PLHIV Forecast'!$C$7:$W$7,0)),
H86+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IF(I$7&lt;=Baseline_Year,
INDEX('Number on ART'!$H$10:$AB$249,MATCH($B86&amp;"Adults",'Number on ART'!$F$10:$F$249,0),MATCH(I$7,'Number on ART'!$H$9:$AB$9,0)),
IF(AND(H86+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Forecast'!$B$8:$B$127,0),MATCH(I$7,'PLHIV Forecast'!$C$7:$W$7,0)),
INDEX('PLHIV Forecast'!$C$8:$W$127,MATCH($B86,'PLHIV Forecast'!$B$8:$B$127,0),MATCH(I$7,'PLHIV Forecast'!$C$7:$W$7,0))&lt;&gt;0),
INDEX('PLHIV Forecast'!$C$8:$W$127,MATCH($B86,'PLHIV Forecast'!$B$8:$B$127,0),MATCH(I$7,'PLHIV Forecast'!$C$7:$W$7,0)),
H86+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113</v>
      </c>
      <c r="J86" s="84">
        <f>IF(IF(J$7&lt;=Baseline_Year,
INDEX('Number on ART'!$H$10:$AB$249,MATCH($B86&amp;"Adults",'Number on ART'!$F$10:$F$249,0),MATCH(J$7,'Number on ART'!$H$9:$AB$9,0)),
IF(AND(I86+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Forecast'!$B$8:$B$127,0),MATCH(J$7,'PLHIV Forecast'!$C$7:$W$7,0)),
INDEX('PLHIV Forecast'!$C$8:$W$127,MATCH($B86,'PLHIV Forecast'!$B$8:$B$127,0),MATCH(J$7,'PLHIV Forecast'!$C$7:$W$7,0))&lt;&gt;0),
INDEX('PLHIV Forecast'!$C$8:$W$127,MATCH($B86,'PLHIV Forecast'!$B$8:$B$127,0),MATCH(J$7,'PLHIV Forecast'!$C$7:$W$7,0)),
I86+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IF(J$7&lt;=Baseline_Year,
INDEX('Number on ART'!$H$10:$AB$249,MATCH($B86&amp;"Adults",'Number on ART'!$F$10:$F$249,0),MATCH(J$7,'Number on ART'!$H$9:$AB$9,0)),
IF(AND(I86+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Forecast'!$B$8:$B$127,0),MATCH(J$7,'PLHIV Forecast'!$C$7:$W$7,0)),
INDEX('PLHIV Forecast'!$C$8:$W$127,MATCH($B86,'PLHIV Forecast'!$B$8:$B$127,0),MATCH(J$7,'PLHIV Forecast'!$C$7:$W$7,0))&lt;&gt;0),
INDEX('PLHIV Forecast'!$C$8:$W$127,MATCH($B86,'PLHIV Forecast'!$B$8:$B$127,0),MATCH(J$7,'PLHIV Forecast'!$C$7:$W$7,0)),
I86+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138</v>
      </c>
      <c r="K86" s="84">
        <f>IF(IF(K$7&lt;=Baseline_Year,
INDEX('Number on ART'!$H$10:$AB$249,MATCH($B86&amp;"Adults",'Number on ART'!$F$10:$F$249,0),MATCH(K$7,'Number on ART'!$H$9:$AB$9,0)),
IF(AND(J86+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Forecast'!$B$8:$B$127,0),MATCH(K$7,'PLHIV Forecast'!$C$7:$W$7,0)),
INDEX('PLHIV Forecast'!$C$8:$W$127,MATCH($B86,'PLHIV Forecast'!$B$8:$B$127,0),MATCH(K$7,'PLHIV Forecast'!$C$7:$W$7,0))&lt;&gt;0),
INDEX('PLHIV Forecast'!$C$8:$W$127,MATCH($B86,'PLHIV Forecast'!$B$8:$B$127,0),MATCH(K$7,'PLHIV Forecast'!$C$7:$W$7,0)),
J86+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IF(K$7&lt;=Baseline_Year,
INDEX('Number on ART'!$H$10:$AB$249,MATCH($B86&amp;"Adults",'Number on ART'!$F$10:$F$249,0),MATCH(K$7,'Number on ART'!$H$9:$AB$9,0)),
IF(AND(J86+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Forecast'!$B$8:$B$127,0),MATCH(K$7,'PLHIV Forecast'!$C$7:$W$7,0)),
INDEX('PLHIV Forecast'!$C$8:$W$127,MATCH($B86,'PLHIV Forecast'!$B$8:$B$127,0),MATCH(K$7,'PLHIV Forecast'!$C$7:$W$7,0))&lt;&gt;0),
INDEX('PLHIV Forecast'!$C$8:$W$127,MATCH($B86,'PLHIV Forecast'!$B$8:$B$127,0),MATCH(K$7,'PLHIV Forecast'!$C$7:$W$7,0)),
J86+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161</v>
      </c>
      <c r="L86" s="84">
        <f>IF(IF(L$7&lt;=Baseline_Year,
INDEX('Number on ART'!$H$10:$AB$249,MATCH($B86&amp;"Adults",'Number on ART'!$F$10:$F$249,0),MATCH(L$7,'Number on ART'!$H$9:$AB$9,0)),
IF(AND(K86+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Forecast'!$B$8:$B$127,0),MATCH(L$7,'PLHIV Forecast'!$C$7:$W$7,0)),
INDEX('PLHIV Forecast'!$C$8:$W$127,MATCH($B86,'PLHIV Forecast'!$B$8:$B$127,0),MATCH(L$7,'PLHIV Forecast'!$C$7:$W$7,0))&lt;&gt;0),
INDEX('PLHIV Forecast'!$C$8:$W$127,MATCH($B86,'PLHIV Forecast'!$B$8:$B$127,0),MATCH(L$7,'PLHIV Forecast'!$C$7:$W$7,0)),
K86+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IF(L$7&lt;=Baseline_Year,
INDEX('Number on ART'!$H$10:$AB$249,MATCH($B86&amp;"Adults",'Number on ART'!$F$10:$F$249,0),MATCH(L$7,'Number on ART'!$H$9:$AB$9,0)),
IF(AND(K86+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Forecast'!$B$8:$B$127,0),MATCH(L$7,'PLHIV Forecast'!$C$7:$W$7,0)),
INDEX('PLHIV Forecast'!$C$8:$W$127,MATCH($B86,'PLHIV Forecast'!$B$8:$B$127,0),MATCH(L$7,'PLHIV Forecast'!$C$7:$W$7,0))&lt;&gt;0),
INDEX('PLHIV Forecast'!$C$8:$W$127,MATCH($B86,'PLHIV Forecast'!$B$8:$B$127,0),MATCH(L$7,'PLHIV Forecast'!$C$7:$W$7,0)),
K86+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181</v>
      </c>
      <c r="M86" s="84">
        <f>IF(IF(M$7&lt;=Baseline_Year,
INDEX('Number on ART'!$H$10:$AB$249,MATCH($B86&amp;"Adults",'Number on ART'!$F$10:$F$249,0),MATCH(M$7,'Number on ART'!$H$9:$AB$9,0)),
IF(AND(L86+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Forecast'!$B$8:$B$127,0),MATCH(M$7,'PLHIV Forecast'!$C$7:$W$7,0)),
INDEX('PLHIV Forecast'!$C$8:$W$127,MATCH($B86,'PLHIV Forecast'!$B$8:$B$127,0),MATCH(M$7,'PLHIV Forecast'!$C$7:$W$7,0))&lt;&gt;0),
INDEX('PLHIV Forecast'!$C$8:$W$127,MATCH($B86,'PLHIV Forecast'!$B$8:$B$127,0),MATCH(M$7,'PLHIV Forecast'!$C$7:$W$7,0)),
L86+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IF(M$7&lt;=Baseline_Year,
INDEX('Number on ART'!$H$10:$AB$249,MATCH($B86&amp;"Adults",'Number on ART'!$F$10:$F$249,0),MATCH(M$7,'Number on ART'!$H$9:$AB$9,0)),
IF(AND(L86+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Forecast'!$B$8:$B$127,0),MATCH(M$7,'PLHIV Forecast'!$C$7:$W$7,0)),
INDEX('PLHIV Forecast'!$C$8:$W$127,MATCH($B86,'PLHIV Forecast'!$B$8:$B$127,0),MATCH(M$7,'PLHIV Forecast'!$C$7:$W$7,0))&lt;&gt;0),
INDEX('PLHIV Forecast'!$C$8:$W$127,MATCH($B86,'PLHIV Forecast'!$B$8:$B$127,0),MATCH(M$7,'PLHIV Forecast'!$C$7:$W$7,0)),
L86+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195</v>
      </c>
      <c r="N86" s="84">
        <f>IF(IF(N$7&lt;=Baseline_Year,
INDEX('Number on ART'!$H$10:$AB$249,MATCH($B86&amp;"Adults",'Number on ART'!$F$10:$F$249,0),MATCH(N$7,'Number on ART'!$H$9:$AB$9,0)),
IF(AND(M86+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Forecast'!$B$8:$B$127,0),MATCH(N$7,'PLHIV Forecast'!$C$7:$W$7,0)),
INDEX('PLHIV Forecast'!$C$8:$W$127,MATCH($B86,'PLHIV Forecast'!$B$8:$B$127,0),MATCH(N$7,'PLHIV Forecast'!$C$7:$W$7,0))&lt;&gt;0),
INDEX('PLHIV Forecast'!$C$8:$W$127,MATCH($B86,'PLHIV Forecast'!$B$8:$B$127,0),MATCH(N$7,'PLHIV Forecast'!$C$7:$W$7,0)),
M86+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IF(N$7&lt;=Baseline_Year,
INDEX('Number on ART'!$H$10:$AB$249,MATCH($B86&amp;"Adults",'Number on ART'!$F$10:$F$249,0),MATCH(N$7,'Number on ART'!$H$9:$AB$9,0)),
IF(AND(M86+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Forecast'!$B$8:$B$127,0),MATCH(N$7,'PLHIV Forecast'!$C$7:$W$7,0)),
INDEX('PLHIV Forecast'!$C$8:$W$127,MATCH($B86,'PLHIV Forecast'!$B$8:$B$127,0),MATCH(N$7,'PLHIV Forecast'!$C$7:$W$7,0))&lt;&gt;0),
INDEX('PLHIV Forecast'!$C$8:$W$127,MATCH($B86,'PLHIV Forecast'!$B$8:$B$127,0),MATCH(N$7,'PLHIV Forecast'!$C$7:$W$7,0)),
M86+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204</v>
      </c>
      <c r="O86" s="84">
        <f>IF(IF(O$7&lt;=Baseline_Year,
INDEX('Number on ART'!$H$10:$AB$249,MATCH($B86&amp;"Adults",'Number on ART'!$F$10:$F$249,0),MATCH(O$7,'Number on ART'!$H$9:$AB$9,0)),
IF(AND(N86+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Forecast'!$B$8:$B$127,0),MATCH(O$7,'PLHIV Forecast'!$C$7:$W$7,0)),
INDEX('PLHIV Forecast'!$C$8:$W$127,MATCH($B86,'PLHIV Forecast'!$B$8:$B$127,0),MATCH(O$7,'PLHIV Forecast'!$C$7:$W$7,0))&lt;&gt;0),
INDEX('PLHIV Forecast'!$C$8:$W$127,MATCH($B86,'PLHIV Forecast'!$B$8:$B$127,0),MATCH(O$7,'PLHIV Forecast'!$C$7:$W$7,0)),
N86+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IF(O$7&lt;=Baseline_Year,
INDEX('Number on ART'!$H$10:$AB$249,MATCH($B86&amp;"Adults",'Number on ART'!$F$10:$F$249,0),MATCH(O$7,'Number on ART'!$H$9:$AB$9,0)),
IF(AND(N86+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Forecast'!$B$8:$B$127,0),MATCH(O$7,'PLHIV Forecast'!$C$7:$W$7,0)),
INDEX('PLHIV Forecast'!$C$8:$W$127,MATCH($B86,'PLHIV Forecast'!$B$8:$B$127,0),MATCH(O$7,'PLHIV Forecast'!$C$7:$W$7,0))&lt;&gt;0),
INDEX('PLHIV Forecast'!$C$8:$W$127,MATCH($B86,'PLHIV Forecast'!$B$8:$B$127,0),MATCH(O$7,'PLHIV Forecast'!$C$7:$W$7,0)),
N86+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232</v>
      </c>
      <c r="P86" s="84">
        <f>IF(IF(P$7&lt;=Baseline_Year,
INDEX('Number on ART'!$H$10:$AB$249,MATCH($B86&amp;"Adults",'Number on ART'!$F$10:$F$249,0),MATCH(P$7,'Number on ART'!$H$9:$AB$9,0)),
IF(AND(O86+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Forecast'!$B$8:$B$127,0),MATCH(P$7,'PLHIV Forecast'!$C$7:$W$7,0)),
INDEX('PLHIV Forecast'!$C$8:$W$127,MATCH($B86,'PLHIV Forecast'!$B$8:$B$127,0),MATCH(P$7,'PLHIV Forecast'!$C$7:$W$7,0))&lt;&gt;0),
INDEX('PLHIV Forecast'!$C$8:$W$127,MATCH($B86,'PLHIV Forecast'!$B$8:$B$127,0),MATCH(P$7,'PLHIV Forecast'!$C$7:$W$7,0)),
O86+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IF(P$7&lt;=Baseline_Year,
INDEX('Number on ART'!$H$10:$AB$249,MATCH($B86&amp;"Adults",'Number on ART'!$F$10:$F$249,0),MATCH(P$7,'Number on ART'!$H$9:$AB$9,0)),
IF(AND(O86+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Forecast'!$B$8:$B$127,0),MATCH(P$7,'PLHIV Forecast'!$C$7:$W$7,0)),
INDEX('PLHIV Forecast'!$C$8:$W$127,MATCH($B86,'PLHIV Forecast'!$B$8:$B$127,0),MATCH(P$7,'PLHIV Forecast'!$C$7:$W$7,0))&lt;&gt;0),
INDEX('PLHIV Forecast'!$C$8:$W$127,MATCH($B86,'PLHIV Forecast'!$B$8:$B$127,0),MATCH(P$7,'PLHIV Forecast'!$C$7:$W$7,0)),
O86+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249</v>
      </c>
      <c r="Q86" s="84">
        <f>IF(IF(Q$7&lt;=Baseline_Year,
INDEX('Number on ART'!$H$10:$AB$249,MATCH($B86&amp;"Adults",'Number on ART'!$F$10:$F$249,0),MATCH(Q$7,'Number on ART'!$H$9:$AB$9,0)),
IF(AND(P86+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Forecast'!$B$8:$B$127,0),MATCH(Q$7,'PLHIV Forecast'!$C$7:$W$7,0)),
INDEX('PLHIV Forecast'!$C$8:$W$127,MATCH($B86,'PLHIV Forecast'!$B$8:$B$127,0),MATCH(Q$7,'PLHIV Forecast'!$C$7:$W$7,0))&lt;&gt;0),
INDEX('PLHIV Forecast'!$C$8:$W$127,MATCH($B86,'PLHIV Forecast'!$B$8:$B$127,0),MATCH(Q$7,'PLHIV Forecast'!$C$7:$W$7,0)),
P86+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IF(Q$7&lt;=Baseline_Year,
INDEX('Number on ART'!$H$10:$AB$249,MATCH($B86&amp;"Adults",'Number on ART'!$F$10:$F$249,0),MATCH(Q$7,'Number on ART'!$H$9:$AB$9,0)),
IF(AND(P86+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Forecast'!$B$8:$B$127,0),MATCH(Q$7,'PLHIV Forecast'!$C$7:$W$7,0)),
INDEX('PLHIV Forecast'!$C$8:$W$127,MATCH($B86,'PLHIV Forecast'!$B$8:$B$127,0),MATCH(Q$7,'PLHIV Forecast'!$C$7:$W$7,0))&lt;&gt;0),
INDEX('PLHIV Forecast'!$C$8:$W$127,MATCH($B86,'PLHIV Forecast'!$B$8:$B$127,0),MATCH(Q$7,'PLHIV Forecast'!$C$7:$W$7,0)),
P86+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266</v>
      </c>
      <c r="R86" s="84">
        <f>IF(IF(R$7&lt;=Baseline_Year,
INDEX('Number on ART'!$H$10:$AB$249,MATCH($B86&amp;"Adults",'Number on ART'!$F$10:$F$249,0),MATCH(R$7,'Number on ART'!$H$9:$AB$9,0)),
IF(AND(Q86+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Forecast'!$B$8:$B$127,0),MATCH(R$7,'PLHIV Forecast'!$C$7:$W$7,0)),
INDEX('PLHIV Forecast'!$C$8:$W$127,MATCH($B86,'PLHIV Forecast'!$B$8:$B$127,0),MATCH(R$7,'PLHIV Forecast'!$C$7:$W$7,0))&lt;&gt;0),
INDEX('PLHIV Forecast'!$C$8:$W$127,MATCH($B86,'PLHIV Forecast'!$B$8:$B$127,0),MATCH(R$7,'PLHIV Forecast'!$C$7:$W$7,0)),
Q86+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IF(R$7&lt;=Baseline_Year,
INDEX('Number on ART'!$H$10:$AB$249,MATCH($B86&amp;"Adults",'Number on ART'!$F$10:$F$249,0),MATCH(R$7,'Number on ART'!$H$9:$AB$9,0)),
IF(AND(Q86+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Forecast'!$B$8:$B$127,0),MATCH(R$7,'PLHIV Forecast'!$C$7:$W$7,0)),
INDEX('PLHIV Forecast'!$C$8:$W$127,MATCH($B86,'PLHIV Forecast'!$B$8:$B$127,0),MATCH(R$7,'PLHIV Forecast'!$C$7:$W$7,0))&lt;&gt;0),
INDEX('PLHIV Forecast'!$C$8:$W$127,MATCH($B86,'PLHIV Forecast'!$B$8:$B$127,0),MATCH(R$7,'PLHIV Forecast'!$C$7:$W$7,0)),
Q86+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283</v>
      </c>
      <c r="S86" s="84">
        <f>IF(IF(S$7&lt;=Baseline_Year,
INDEX('Number on ART'!$H$10:$AB$249,MATCH($B86&amp;"Adults",'Number on ART'!$F$10:$F$249,0),MATCH(S$7,'Number on ART'!$H$9:$AB$9,0)),
IF(AND(R86+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Forecast'!$B$8:$B$127,0),MATCH(S$7,'PLHIV Forecast'!$C$7:$W$7,0)),
INDEX('PLHIV Forecast'!$C$8:$W$127,MATCH($B86,'PLHIV Forecast'!$B$8:$B$127,0),MATCH(S$7,'PLHIV Forecast'!$C$7:$W$7,0))&lt;&gt;0),
INDEX('PLHIV Forecast'!$C$8:$W$127,MATCH($B86,'PLHIV Forecast'!$B$8:$B$127,0),MATCH(S$7,'PLHIV Forecast'!$C$7:$W$7,0)),
R86+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IF(S$7&lt;=Baseline_Year,
INDEX('Number on ART'!$H$10:$AB$249,MATCH($B86&amp;"Adults",'Number on ART'!$F$10:$F$249,0),MATCH(S$7,'Number on ART'!$H$9:$AB$9,0)),
IF(AND(R86+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Forecast'!$B$8:$B$127,0),MATCH(S$7,'PLHIV Forecast'!$C$7:$W$7,0)),
INDEX('PLHIV Forecast'!$C$8:$W$127,MATCH($B86,'PLHIV Forecast'!$B$8:$B$127,0),MATCH(S$7,'PLHIV Forecast'!$C$7:$W$7,0))&lt;&gt;0),
INDEX('PLHIV Forecast'!$C$8:$W$127,MATCH($B86,'PLHIV Forecast'!$B$8:$B$127,0),MATCH(S$7,'PLHIV Forecast'!$C$7:$W$7,0)),
R86+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300</v>
      </c>
      <c r="T86" s="84">
        <f>IF(IF(T$7&lt;=Baseline_Year,
INDEX('Number on ART'!$H$10:$AB$249,MATCH($B86&amp;"Adults",'Number on ART'!$F$10:$F$249,0),MATCH(T$7,'Number on ART'!$H$9:$AB$9,0)),
IF(AND(S86+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Forecast'!$B$8:$B$127,0),MATCH(T$7,'PLHIV Forecast'!$C$7:$W$7,0)),
INDEX('PLHIV Forecast'!$C$8:$W$127,MATCH($B86,'PLHIV Forecast'!$B$8:$B$127,0),MATCH(T$7,'PLHIV Forecast'!$C$7:$W$7,0))&lt;&gt;0),
INDEX('PLHIV Forecast'!$C$8:$W$127,MATCH($B86,'PLHIV Forecast'!$B$8:$B$127,0),MATCH(T$7,'PLHIV Forecast'!$C$7:$W$7,0)),
S86+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IF(T$7&lt;=Baseline_Year,
INDEX('Number on ART'!$H$10:$AB$249,MATCH($B86&amp;"Adults",'Number on ART'!$F$10:$F$249,0),MATCH(T$7,'Number on ART'!$H$9:$AB$9,0)),
IF(AND(S86+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Forecast'!$B$8:$B$127,0),MATCH(T$7,'PLHIV Forecast'!$C$7:$W$7,0)),
INDEX('PLHIV Forecast'!$C$8:$W$127,MATCH($B86,'PLHIV Forecast'!$B$8:$B$127,0),MATCH(T$7,'PLHIV Forecast'!$C$7:$W$7,0))&lt;&gt;0),
INDEX('PLHIV Forecast'!$C$8:$W$127,MATCH($B86,'PLHIV Forecast'!$B$8:$B$127,0),MATCH(T$7,'PLHIV Forecast'!$C$7:$W$7,0)),
S86+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317</v>
      </c>
      <c r="U86" s="84">
        <f>IF(IF(U$7&lt;=Baseline_Year,
INDEX('Number on ART'!$H$10:$AB$249,MATCH($B86&amp;"Adults",'Number on ART'!$F$10:$F$249,0),MATCH(U$7,'Number on ART'!$H$9:$AB$9,0)),
IF(AND(T86+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Forecast'!$B$8:$B$127,0),MATCH(U$7,'PLHIV Forecast'!$C$7:$W$7,0)),
INDEX('PLHIV Forecast'!$C$8:$W$127,MATCH($B86,'PLHIV Forecast'!$B$8:$B$127,0),MATCH(U$7,'PLHIV Forecast'!$C$7:$W$7,0))&lt;&gt;0),
INDEX('PLHIV Forecast'!$C$8:$W$127,MATCH($B86,'PLHIV Forecast'!$B$8:$B$127,0),MATCH(U$7,'PLHIV Forecast'!$C$7:$W$7,0)),
T86+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IF(U$7&lt;=Baseline_Year,
INDEX('Number on ART'!$H$10:$AB$249,MATCH($B86&amp;"Adults",'Number on ART'!$F$10:$F$249,0),MATCH(U$7,'Number on ART'!$H$9:$AB$9,0)),
IF(AND(T86+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Forecast'!$B$8:$B$127,0),MATCH(U$7,'PLHIV Forecast'!$C$7:$W$7,0)),
INDEX('PLHIV Forecast'!$C$8:$W$127,MATCH($B86,'PLHIV Forecast'!$B$8:$B$127,0),MATCH(U$7,'PLHIV Forecast'!$C$7:$W$7,0))&lt;&gt;0),
INDEX('PLHIV Forecast'!$C$8:$W$127,MATCH($B86,'PLHIV Forecast'!$B$8:$B$127,0),MATCH(U$7,'PLHIV Forecast'!$C$7:$W$7,0)),
T86+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334</v>
      </c>
      <c r="V86" s="84">
        <f>IF(IF(V$7&lt;=Baseline_Year,
INDEX('Number on ART'!$H$10:$AB$249,MATCH($B86&amp;"Adults",'Number on ART'!$F$10:$F$249,0),MATCH(V$7,'Number on ART'!$H$9:$AB$9,0)),
IF(AND(U86+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Forecast'!$B$8:$B$127,0),MATCH(V$7,'PLHIV Forecast'!$C$7:$W$7,0)),
INDEX('PLHIV Forecast'!$C$8:$W$127,MATCH($B86,'PLHIV Forecast'!$B$8:$B$127,0),MATCH(V$7,'PLHIV Forecast'!$C$7:$W$7,0))&lt;&gt;0),
INDEX('PLHIV Forecast'!$C$8:$W$127,MATCH($B86,'PLHIV Forecast'!$B$8:$B$127,0),MATCH(V$7,'PLHIV Forecast'!$C$7:$W$7,0)),
U86+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IF(V$7&lt;=Baseline_Year,
INDEX('Number on ART'!$H$10:$AB$249,MATCH($B86&amp;"Adults",'Number on ART'!$F$10:$F$249,0),MATCH(V$7,'Number on ART'!$H$9:$AB$9,0)),
IF(AND(U86+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Forecast'!$B$8:$B$127,0),MATCH(V$7,'PLHIV Forecast'!$C$7:$W$7,0)),
INDEX('PLHIV Forecast'!$C$8:$W$127,MATCH($B86,'PLHIV Forecast'!$B$8:$B$127,0),MATCH(V$7,'PLHIV Forecast'!$C$7:$W$7,0))&lt;&gt;0),
INDEX('PLHIV Forecast'!$C$8:$W$127,MATCH($B86,'PLHIV Forecast'!$B$8:$B$127,0),MATCH(V$7,'PLHIV Forecast'!$C$7:$W$7,0)),
U86+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351</v>
      </c>
      <c r="W86" s="84">
        <f>IF(IF(W$7&lt;=Baseline_Year,
INDEX('Number on ART'!$H$10:$AB$249,MATCH($B86&amp;"Adults",'Number on ART'!$F$10:$F$249,0),MATCH(W$7,'Number on ART'!$H$9:$AB$9,0)),
IF(AND(V86+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Forecast'!$B$8:$B$127,0),MATCH(W$7,'PLHIV Forecast'!$C$7:$W$7,0)),
INDEX('PLHIV Forecast'!$C$8:$W$127,MATCH($B86,'PLHIV Forecast'!$B$8:$B$127,0),MATCH(W$7,'PLHIV Forecast'!$C$7:$W$7,0))&lt;&gt;0),
INDEX('PLHIV Forecast'!$C$8:$W$127,MATCH($B86,'PLHIV Forecast'!$B$8:$B$127,0),MATCH(W$7,'PLHIV Forecast'!$C$7:$W$7,0)),
V86+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)))&lt;0,
0,
IF(W$7&lt;=Baseline_Year,
INDEX('Number on ART'!$H$10:$AB$249,MATCH($B86&amp;"Adults",'Number on ART'!$F$10:$F$249,0),MATCH(W$7,'Number on ART'!$H$9:$AB$9,0)),
IF(AND(V86+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)&gt;INDEX('PLHIV Forecast'!$C$8:$W$127,MATCH($B86,'PLHIV Forecast'!$B$8:$B$127,0),MATCH(W$7,'PLHIV Forecast'!$C$7:$W$7,0)),
INDEX('PLHIV Forecast'!$C$8:$W$127,MATCH($B86,'PLHIV Forecast'!$B$8:$B$127,0),MATCH(W$7,'PLHIV Forecast'!$C$7:$W$7,0))&lt;&gt;0),
INDEX('PLHIV Forecast'!$C$8:$W$127,MATCH($B86,'PLHIV Forecast'!$B$8:$B$127,0),MATCH(W$7,'PLHIV Forecast'!$C$7:$W$7,0)),
V86+
AVERAGE((INDEX($C$8:$W$127,MATCH($B86,$B$8:$B$127),MATCH(Baseline_Year,$C$7:$W$7,))-INDEX($C$8:$W$127,MATCH($B86,$B$8:$B$127),MATCH(Baseline_Year-1,$C$7:$W$7,))),
(INDEX($C$8:$W$127,MATCH($B86,$B$8:$B$127),MATCH(Baseline_Year-1,$C$7:$W$7,))-INDEX($C$8:$W$127,MATCH($B86,$B$8:$B$127),MATCH(Baseline_Year-2,$C$7:$W$7,))),
(INDEX($C$8:$W$127,MATCH($B86,$B$8:$B$127),MATCH(Baseline_Year-2,$C$7:$W$7,))-INDEX($C$8:$W$127,MATCH($B86,$B$8:$B$127),MATCH(Baseline_Year-3,$C$7:$W$7,)))
))))</f>
        <v>368</v>
      </c>
      <c r="X86" s="9" t="str">
        <f>IF(SUM(C86:W86)&lt;&gt;0,
IF(P86='PLHIV Forecast'!P86,"# adults on ART capped by total PLHIV starting 2023",
IF(Q86='PLHIV Forecast'!Q86,"# adults on ART capped by total PLHIV starting 2024",
IF(R86='PLHIV Forecast'!R86,"# adults on ART capped by total PLHIV starting 2025",
IF(S86='PLHIV Forecast'!S86,"# adults on ART capped by total PLHIV starting 2026",
IF(T86='PLHIV Forecast'!T86,"# adults on ART capped by total PLHIV starting 2027",
IF(U86='PLHIV Forecast'!U86,"# adults on ART capped by total PLHIV starting 2028",
IF(V86='PLHIV Forecast'!V86,"# adults on ART capped by total PLHIV starting 2029",
IF(W86='PLHIV Forecast'!W86,"# adults on ART capped by total PLHIV starting 2030",
"")))))))),"")</f>
        <v/>
      </c>
    </row>
    <row r="87" spans="2:24" x14ac:dyDescent="0.35">
      <c r="B87" s="18" t="str">
        <f>Countries!B83</f>
        <v>Morocco</v>
      </c>
      <c r="C87" s="47">
        <f>IF(C$7&lt;='Algorithms &amp; Assumptions'!$C$3,INDEX('Number on ART'!$H$10:$AB$249,MATCH($B87&amp;"Adults",'Number on ART'!$F$10:$F$249,0),MATCH(C$7,'Number on ART'!$H$9:$AB$9,0)),"Error")</f>
        <v>2698</v>
      </c>
      <c r="D87" s="47">
        <f>IF(D$7&lt;='Algorithms &amp; Assumptions'!$C$3,INDEX('Number on ART'!$H$10:$AB$249,MATCH($B87&amp;"Adults",'Number on ART'!$F$10:$F$249,0),MATCH(D$7,'Number on ART'!$H$9:$AB$9,0)),"Error")</f>
        <v>3406</v>
      </c>
      <c r="E87" s="47">
        <f>IF(E$7&lt;='Algorithms &amp; Assumptions'!$C$3,INDEX('Number on ART'!$H$10:$AB$249,MATCH($B87&amp;"Adults",'Number on ART'!$F$10:$F$249,0),MATCH(E$7,'Number on ART'!$H$9:$AB$9,0)),"Error")</f>
        <v>4417</v>
      </c>
      <c r="F87" s="47">
        <f>IF(F$7&lt;='Algorithms &amp; Assumptions'!$C$3,INDEX('Number on ART'!$H$10:$AB$249,MATCH($B87&amp;"Adults",'Number on ART'!$F$10:$F$249,0),MATCH(F$7,'Number on ART'!$H$9:$AB$9,0)),"Error")</f>
        <v>5360</v>
      </c>
      <c r="G87" s="84">
        <f>IF(IF(G$7&lt;=Baseline_Year,
INDEX('Number on ART'!$H$10:$AB$249,MATCH($B87&amp;"Adults",'Number on ART'!$F$10:$F$249,0),MATCH(G$7,'Number on ART'!$H$9:$AB$9,0)),
IF(AND(F87+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Forecast'!$B$8:$B$127,0),MATCH(G$7,'PLHIV Forecast'!$C$7:$W$7,0)),
INDEX('PLHIV Forecast'!$C$8:$W$127,MATCH($B87,'PLHIV Forecast'!$B$8:$B$127,0),MATCH(G$7,'PLHIV Forecast'!$C$7:$W$7,0))&lt;&gt;0),
INDEX('PLHIV Forecast'!$C$8:$W$127,MATCH($B87,'PLHIV Forecast'!$B$8:$B$127,0),MATCH(G$7,'PLHIV Forecast'!$C$7:$W$7,0)),
F87+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IF(G$7&lt;=Baseline_Year,
INDEX('Number on ART'!$H$10:$AB$249,MATCH($B87&amp;"Adults",'Number on ART'!$F$10:$F$249,0),MATCH(G$7,'Number on ART'!$H$9:$AB$9,0)),
IF(AND(F87+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Forecast'!$B$8:$B$127,0),MATCH(G$7,'PLHIV Forecast'!$C$7:$W$7,0)),
INDEX('PLHIV Forecast'!$C$8:$W$127,MATCH($B87,'PLHIV Forecast'!$B$8:$B$127,0),MATCH(G$7,'PLHIV Forecast'!$C$7:$W$7,0))&lt;&gt;0),
INDEX('PLHIV Forecast'!$C$8:$W$127,MATCH($B87,'PLHIV Forecast'!$B$8:$B$127,0),MATCH(G$7,'PLHIV Forecast'!$C$7:$W$7,0)),
F87+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6110</v>
      </c>
      <c r="H87" s="84">
        <f>IF(IF(H$7&lt;=Baseline_Year,
INDEX('Number on ART'!$H$10:$AB$249,MATCH($B87&amp;"Adults",'Number on ART'!$F$10:$F$249,0),MATCH(H$7,'Number on ART'!$H$9:$AB$9,0)),
IF(AND(G87+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Forecast'!$B$8:$B$127,0),MATCH(H$7,'PLHIV Forecast'!$C$7:$W$7,0)),
INDEX('PLHIV Forecast'!$C$8:$W$127,MATCH($B87,'PLHIV Forecast'!$B$8:$B$127,0),MATCH(H$7,'PLHIV Forecast'!$C$7:$W$7,0))&lt;&gt;0),
INDEX('PLHIV Forecast'!$C$8:$W$127,MATCH($B87,'PLHIV Forecast'!$B$8:$B$127,0),MATCH(H$7,'PLHIV Forecast'!$C$7:$W$7,0)),
G87+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IF(H$7&lt;=Baseline_Year,
INDEX('Number on ART'!$H$10:$AB$249,MATCH($B87&amp;"Adults",'Number on ART'!$F$10:$F$249,0),MATCH(H$7,'Number on ART'!$H$9:$AB$9,0)),
IF(AND(G87+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Forecast'!$B$8:$B$127,0),MATCH(H$7,'PLHIV Forecast'!$C$7:$W$7,0)),
INDEX('PLHIV Forecast'!$C$8:$W$127,MATCH($B87,'PLHIV Forecast'!$B$8:$B$127,0),MATCH(H$7,'PLHIV Forecast'!$C$7:$W$7,0))&lt;&gt;0),
INDEX('PLHIV Forecast'!$C$8:$W$127,MATCH($B87,'PLHIV Forecast'!$B$8:$B$127,0),MATCH(H$7,'PLHIV Forecast'!$C$7:$W$7,0)),
G87+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7473</v>
      </c>
      <c r="I87" s="84">
        <f>IF(IF(I$7&lt;=Baseline_Year,
INDEX('Number on ART'!$H$10:$AB$249,MATCH($B87&amp;"Adults",'Number on ART'!$F$10:$F$249,0),MATCH(I$7,'Number on ART'!$H$9:$AB$9,0)),
IF(AND(H87+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Forecast'!$B$8:$B$127,0),MATCH(I$7,'PLHIV Forecast'!$C$7:$W$7,0)),
INDEX('PLHIV Forecast'!$C$8:$W$127,MATCH($B87,'PLHIV Forecast'!$B$8:$B$127,0),MATCH(I$7,'PLHIV Forecast'!$C$7:$W$7,0))&lt;&gt;0),
INDEX('PLHIV Forecast'!$C$8:$W$127,MATCH($B87,'PLHIV Forecast'!$B$8:$B$127,0),MATCH(I$7,'PLHIV Forecast'!$C$7:$W$7,0)),
H87+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IF(I$7&lt;=Baseline_Year,
INDEX('Number on ART'!$H$10:$AB$249,MATCH($B87&amp;"Adults",'Number on ART'!$F$10:$F$249,0),MATCH(I$7,'Number on ART'!$H$9:$AB$9,0)),
IF(AND(H87+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Forecast'!$B$8:$B$127,0),MATCH(I$7,'PLHIV Forecast'!$C$7:$W$7,0)),
INDEX('PLHIV Forecast'!$C$8:$W$127,MATCH($B87,'PLHIV Forecast'!$B$8:$B$127,0),MATCH(I$7,'PLHIV Forecast'!$C$7:$W$7,0))&lt;&gt;0),
INDEX('PLHIV Forecast'!$C$8:$W$127,MATCH($B87,'PLHIV Forecast'!$B$8:$B$127,0),MATCH(I$7,'PLHIV Forecast'!$C$7:$W$7,0)),
H87+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8863</v>
      </c>
      <c r="J87" s="84">
        <f>IF(IF(J$7&lt;=Baseline_Year,
INDEX('Number on ART'!$H$10:$AB$249,MATCH($B87&amp;"Adults",'Number on ART'!$F$10:$F$249,0),MATCH(J$7,'Number on ART'!$H$9:$AB$9,0)),
IF(AND(I87+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Forecast'!$B$8:$B$127,0),MATCH(J$7,'PLHIV Forecast'!$C$7:$W$7,0)),
INDEX('PLHIV Forecast'!$C$8:$W$127,MATCH($B87,'PLHIV Forecast'!$B$8:$B$127,0),MATCH(J$7,'PLHIV Forecast'!$C$7:$W$7,0))&lt;&gt;0),
INDEX('PLHIV Forecast'!$C$8:$W$127,MATCH($B87,'PLHIV Forecast'!$B$8:$B$127,0),MATCH(J$7,'PLHIV Forecast'!$C$7:$W$7,0)),
I87+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IF(J$7&lt;=Baseline_Year,
INDEX('Number on ART'!$H$10:$AB$249,MATCH($B87&amp;"Adults",'Number on ART'!$F$10:$F$249,0),MATCH(J$7,'Number on ART'!$H$9:$AB$9,0)),
IF(AND(I87+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Forecast'!$B$8:$B$127,0),MATCH(J$7,'PLHIV Forecast'!$C$7:$W$7,0)),
INDEX('PLHIV Forecast'!$C$8:$W$127,MATCH($B87,'PLHIV Forecast'!$B$8:$B$127,0),MATCH(J$7,'PLHIV Forecast'!$C$7:$W$7,0))&lt;&gt;0),
INDEX('PLHIV Forecast'!$C$8:$W$127,MATCH($B87,'PLHIV Forecast'!$B$8:$B$127,0),MATCH(J$7,'PLHIV Forecast'!$C$7:$W$7,0)),
I87+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9601</v>
      </c>
      <c r="K87" s="84">
        <f>IF(IF(K$7&lt;=Baseline_Year,
INDEX('Number on ART'!$H$10:$AB$249,MATCH($B87&amp;"Adults",'Number on ART'!$F$10:$F$249,0),MATCH(K$7,'Number on ART'!$H$9:$AB$9,0)),
IF(AND(J87+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Forecast'!$B$8:$B$127,0),MATCH(K$7,'PLHIV Forecast'!$C$7:$W$7,0)),
INDEX('PLHIV Forecast'!$C$8:$W$127,MATCH($B87,'PLHIV Forecast'!$B$8:$B$127,0),MATCH(K$7,'PLHIV Forecast'!$C$7:$W$7,0))&lt;&gt;0),
INDEX('PLHIV Forecast'!$C$8:$W$127,MATCH($B87,'PLHIV Forecast'!$B$8:$B$127,0),MATCH(K$7,'PLHIV Forecast'!$C$7:$W$7,0)),
J87+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IF(K$7&lt;=Baseline_Year,
INDEX('Number on ART'!$H$10:$AB$249,MATCH($B87&amp;"Adults",'Number on ART'!$F$10:$F$249,0),MATCH(K$7,'Number on ART'!$H$9:$AB$9,0)),
IF(AND(J87+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Forecast'!$B$8:$B$127,0),MATCH(K$7,'PLHIV Forecast'!$C$7:$W$7,0)),
INDEX('PLHIV Forecast'!$C$8:$W$127,MATCH($B87,'PLHIV Forecast'!$B$8:$B$127,0),MATCH(K$7,'PLHIV Forecast'!$C$7:$W$7,0))&lt;&gt;0),
INDEX('PLHIV Forecast'!$C$8:$W$127,MATCH($B87,'PLHIV Forecast'!$B$8:$B$127,0),MATCH(K$7,'PLHIV Forecast'!$C$7:$W$7,0)),
J87+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11196</v>
      </c>
      <c r="L87" s="84">
        <f>IF(IF(L$7&lt;=Baseline_Year,
INDEX('Number on ART'!$H$10:$AB$249,MATCH($B87&amp;"Adults",'Number on ART'!$F$10:$F$249,0),MATCH(L$7,'Number on ART'!$H$9:$AB$9,0)),
IF(AND(K87+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Forecast'!$B$8:$B$127,0),MATCH(L$7,'PLHIV Forecast'!$C$7:$W$7,0)),
INDEX('PLHIV Forecast'!$C$8:$W$127,MATCH($B87,'PLHIV Forecast'!$B$8:$B$127,0),MATCH(L$7,'PLHIV Forecast'!$C$7:$W$7,0))&lt;&gt;0),
INDEX('PLHIV Forecast'!$C$8:$W$127,MATCH($B87,'PLHIV Forecast'!$B$8:$B$127,0),MATCH(L$7,'PLHIV Forecast'!$C$7:$W$7,0)),
K87+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IF(L$7&lt;=Baseline_Year,
INDEX('Number on ART'!$H$10:$AB$249,MATCH($B87&amp;"Adults",'Number on ART'!$F$10:$F$249,0),MATCH(L$7,'Number on ART'!$H$9:$AB$9,0)),
IF(AND(K87+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Forecast'!$B$8:$B$127,0),MATCH(L$7,'PLHIV Forecast'!$C$7:$W$7,0)),
INDEX('PLHIV Forecast'!$C$8:$W$127,MATCH($B87,'PLHIV Forecast'!$B$8:$B$127,0),MATCH(L$7,'PLHIV Forecast'!$C$7:$W$7,0))&lt;&gt;0),
INDEX('PLHIV Forecast'!$C$8:$W$127,MATCH($B87,'PLHIV Forecast'!$B$8:$B$127,0),MATCH(L$7,'PLHIV Forecast'!$C$7:$W$7,0)),
K87+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12221</v>
      </c>
      <c r="M87" s="84">
        <f>IF(IF(M$7&lt;=Baseline_Year,
INDEX('Number on ART'!$H$10:$AB$249,MATCH($B87&amp;"Adults",'Number on ART'!$F$10:$F$249,0),MATCH(M$7,'Number on ART'!$H$9:$AB$9,0)),
IF(AND(L87+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Forecast'!$B$8:$B$127,0),MATCH(M$7,'PLHIV Forecast'!$C$7:$W$7,0)),
INDEX('PLHIV Forecast'!$C$8:$W$127,MATCH($B87,'PLHIV Forecast'!$B$8:$B$127,0),MATCH(M$7,'PLHIV Forecast'!$C$7:$W$7,0))&lt;&gt;0),
INDEX('PLHIV Forecast'!$C$8:$W$127,MATCH($B87,'PLHIV Forecast'!$B$8:$B$127,0),MATCH(M$7,'PLHIV Forecast'!$C$7:$W$7,0)),
L87+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IF(M$7&lt;=Baseline_Year,
INDEX('Number on ART'!$H$10:$AB$249,MATCH($B87&amp;"Adults",'Number on ART'!$F$10:$F$249,0),MATCH(M$7,'Number on ART'!$H$9:$AB$9,0)),
IF(AND(L87+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Forecast'!$B$8:$B$127,0),MATCH(M$7,'PLHIV Forecast'!$C$7:$W$7,0)),
INDEX('PLHIV Forecast'!$C$8:$W$127,MATCH($B87,'PLHIV Forecast'!$B$8:$B$127,0),MATCH(M$7,'PLHIV Forecast'!$C$7:$W$7,0))&lt;&gt;0),
INDEX('PLHIV Forecast'!$C$8:$W$127,MATCH($B87,'PLHIV Forecast'!$B$8:$B$127,0),MATCH(M$7,'PLHIV Forecast'!$C$7:$W$7,0)),
L87+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13288</v>
      </c>
      <c r="N87" s="84">
        <f>IF(IF(N$7&lt;=Baseline_Year,
INDEX('Number on ART'!$H$10:$AB$249,MATCH($B87&amp;"Adults",'Number on ART'!$F$10:$F$249,0),MATCH(N$7,'Number on ART'!$H$9:$AB$9,0)),
IF(AND(M87+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Forecast'!$B$8:$B$127,0),MATCH(N$7,'PLHIV Forecast'!$C$7:$W$7,0)),
INDEX('PLHIV Forecast'!$C$8:$W$127,MATCH($B87,'PLHIV Forecast'!$B$8:$B$127,0),MATCH(N$7,'PLHIV Forecast'!$C$7:$W$7,0))&lt;&gt;0),
INDEX('PLHIV Forecast'!$C$8:$W$127,MATCH($B87,'PLHIV Forecast'!$B$8:$B$127,0),MATCH(N$7,'PLHIV Forecast'!$C$7:$W$7,0)),
M87+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IF(N$7&lt;=Baseline_Year,
INDEX('Number on ART'!$H$10:$AB$249,MATCH($B87&amp;"Adults",'Number on ART'!$F$10:$F$249,0),MATCH(N$7,'Number on ART'!$H$9:$AB$9,0)),
IF(AND(M87+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Forecast'!$B$8:$B$127,0),MATCH(N$7,'PLHIV Forecast'!$C$7:$W$7,0)),
INDEX('PLHIV Forecast'!$C$8:$W$127,MATCH($B87,'PLHIV Forecast'!$B$8:$B$127,0),MATCH(N$7,'PLHIV Forecast'!$C$7:$W$7,0))&lt;&gt;0),
INDEX('PLHIV Forecast'!$C$8:$W$127,MATCH($B87,'PLHIV Forecast'!$B$8:$B$127,0),MATCH(N$7,'PLHIV Forecast'!$C$7:$W$7,0)),
M87+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14504</v>
      </c>
      <c r="O87" s="84">
        <f>IF(IF(O$7&lt;=Baseline_Year,
INDEX('Number on ART'!$H$10:$AB$249,MATCH($B87&amp;"Adults",'Number on ART'!$F$10:$F$249,0),MATCH(O$7,'Number on ART'!$H$9:$AB$9,0)),
IF(AND(N87+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Forecast'!$B$8:$B$127,0),MATCH(O$7,'PLHIV Forecast'!$C$7:$W$7,0)),
INDEX('PLHIV Forecast'!$C$8:$W$127,MATCH($B87,'PLHIV Forecast'!$B$8:$B$127,0),MATCH(O$7,'PLHIV Forecast'!$C$7:$W$7,0))&lt;&gt;0),
INDEX('PLHIV Forecast'!$C$8:$W$127,MATCH($B87,'PLHIV Forecast'!$B$8:$B$127,0),MATCH(O$7,'PLHIV Forecast'!$C$7:$W$7,0)),
N87+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IF(O$7&lt;=Baseline_Year,
INDEX('Number on ART'!$H$10:$AB$249,MATCH($B87&amp;"Adults",'Number on ART'!$F$10:$F$249,0),MATCH(O$7,'Number on ART'!$H$9:$AB$9,0)),
IF(AND(N87+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Forecast'!$B$8:$B$127,0),MATCH(O$7,'PLHIV Forecast'!$C$7:$W$7,0)),
INDEX('PLHIV Forecast'!$C$8:$W$127,MATCH($B87,'PLHIV Forecast'!$B$8:$B$127,0),MATCH(O$7,'PLHIV Forecast'!$C$7:$W$7,0))&lt;&gt;0),
INDEX('PLHIV Forecast'!$C$8:$W$127,MATCH($B87,'PLHIV Forecast'!$B$8:$B$127,0),MATCH(O$7,'PLHIV Forecast'!$C$7:$W$7,0)),
N87+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15174</v>
      </c>
      <c r="P87" s="84">
        <f>IF(IF(P$7&lt;=Baseline_Year,
INDEX('Number on ART'!$H$10:$AB$249,MATCH($B87&amp;"Adults",'Number on ART'!$F$10:$F$249,0),MATCH(P$7,'Number on ART'!$H$9:$AB$9,0)),
IF(AND(O87+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Forecast'!$B$8:$B$127,0),MATCH(P$7,'PLHIV Forecast'!$C$7:$W$7,0)),
INDEX('PLHIV Forecast'!$C$8:$W$127,MATCH($B87,'PLHIV Forecast'!$B$8:$B$127,0),MATCH(P$7,'PLHIV Forecast'!$C$7:$W$7,0))&lt;&gt;0),
INDEX('PLHIV Forecast'!$C$8:$W$127,MATCH($B87,'PLHIV Forecast'!$B$8:$B$127,0),MATCH(P$7,'PLHIV Forecast'!$C$7:$W$7,0)),
O87+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IF(P$7&lt;=Baseline_Year,
INDEX('Number on ART'!$H$10:$AB$249,MATCH($B87&amp;"Adults",'Number on ART'!$F$10:$F$249,0),MATCH(P$7,'Number on ART'!$H$9:$AB$9,0)),
IF(AND(O87+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Forecast'!$B$8:$B$127,0),MATCH(P$7,'PLHIV Forecast'!$C$7:$W$7,0)),
INDEX('PLHIV Forecast'!$C$8:$W$127,MATCH($B87,'PLHIV Forecast'!$B$8:$B$127,0),MATCH(P$7,'PLHIV Forecast'!$C$7:$W$7,0))&lt;&gt;0),
INDEX('PLHIV Forecast'!$C$8:$W$127,MATCH($B87,'PLHIV Forecast'!$B$8:$B$127,0),MATCH(P$7,'PLHIV Forecast'!$C$7:$W$7,0)),
O87+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16158.333333333334</v>
      </c>
      <c r="Q87" s="84">
        <f>IF(IF(Q$7&lt;=Baseline_Year,
INDEX('Number on ART'!$H$10:$AB$249,MATCH($B87&amp;"Adults",'Number on ART'!$F$10:$F$249,0),MATCH(Q$7,'Number on ART'!$H$9:$AB$9,0)),
IF(AND(P87+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Forecast'!$B$8:$B$127,0),MATCH(Q$7,'PLHIV Forecast'!$C$7:$W$7,0)),
INDEX('PLHIV Forecast'!$C$8:$W$127,MATCH($B87,'PLHIV Forecast'!$B$8:$B$127,0),MATCH(Q$7,'PLHIV Forecast'!$C$7:$W$7,0))&lt;&gt;0),
INDEX('PLHIV Forecast'!$C$8:$W$127,MATCH($B87,'PLHIV Forecast'!$B$8:$B$127,0),MATCH(Q$7,'PLHIV Forecast'!$C$7:$W$7,0)),
P87+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IF(Q$7&lt;=Baseline_Year,
INDEX('Number on ART'!$H$10:$AB$249,MATCH($B87&amp;"Adults",'Number on ART'!$F$10:$F$249,0),MATCH(Q$7,'Number on ART'!$H$9:$AB$9,0)),
IF(AND(P87+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Forecast'!$B$8:$B$127,0),MATCH(Q$7,'PLHIV Forecast'!$C$7:$W$7,0)),
INDEX('PLHIV Forecast'!$C$8:$W$127,MATCH($B87,'PLHIV Forecast'!$B$8:$B$127,0),MATCH(Q$7,'PLHIV Forecast'!$C$7:$W$7,0))&lt;&gt;0),
INDEX('PLHIV Forecast'!$C$8:$W$127,MATCH($B87,'PLHIV Forecast'!$B$8:$B$127,0),MATCH(Q$7,'PLHIV Forecast'!$C$7:$W$7,0)),
P87+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17142.666666666668</v>
      </c>
      <c r="R87" s="84">
        <f>IF(IF(R$7&lt;=Baseline_Year,
INDEX('Number on ART'!$H$10:$AB$249,MATCH($B87&amp;"Adults",'Number on ART'!$F$10:$F$249,0),MATCH(R$7,'Number on ART'!$H$9:$AB$9,0)),
IF(AND(Q87+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Forecast'!$B$8:$B$127,0),MATCH(R$7,'PLHIV Forecast'!$C$7:$W$7,0)),
INDEX('PLHIV Forecast'!$C$8:$W$127,MATCH($B87,'PLHIV Forecast'!$B$8:$B$127,0),MATCH(R$7,'PLHIV Forecast'!$C$7:$W$7,0))&lt;&gt;0),
INDEX('PLHIV Forecast'!$C$8:$W$127,MATCH($B87,'PLHIV Forecast'!$B$8:$B$127,0),MATCH(R$7,'PLHIV Forecast'!$C$7:$W$7,0)),
Q87+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IF(R$7&lt;=Baseline_Year,
INDEX('Number on ART'!$H$10:$AB$249,MATCH($B87&amp;"Adults",'Number on ART'!$F$10:$F$249,0),MATCH(R$7,'Number on ART'!$H$9:$AB$9,0)),
IF(AND(Q87+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Forecast'!$B$8:$B$127,0),MATCH(R$7,'PLHIV Forecast'!$C$7:$W$7,0)),
INDEX('PLHIV Forecast'!$C$8:$W$127,MATCH($B87,'PLHIV Forecast'!$B$8:$B$127,0),MATCH(R$7,'PLHIV Forecast'!$C$7:$W$7,0))&lt;&gt;0),
INDEX('PLHIV Forecast'!$C$8:$W$127,MATCH($B87,'PLHIV Forecast'!$B$8:$B$127,0),MATCH(R$7,'PLHIV Forecast'!$C$7:$W$7,0)),
Q87+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18127</v>
      </c>
      <c r="S87" s="84">
        <f>IF(IF(S$7&lt;=Baseline_Year,
INDEX('Number on ART'!$H$10:$AB$249,MATCH($B87&amp;"Adults",'Number on ART'!$F$10:$F$249,0),MATCH(S$7,'Number on ART'!$H$9:$AB$9,0)),
IF(AND(R87+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Forecast'!$B$8:$B$127,0),MATCH(S$7,'PLHIV Forecast'!$C$7:$W$7,0)),
INDEX('PLHIV Forecast'!$C$8:$W$127,MATCH($B87,'PLHIV Forecast'!$B$8:$B$127,0),MATCH(S$7,'PLHIV Forecast'!$C$7:$W$7,0))&lt;&gt;0),
INDEX('PLHIV Forecast'!$C$8:$W$127,MATCH($B87,'PLHIV Forecast'!$B$8:$B$127,0),MATCH(S$7,'PLHIV Forecast'!$C$7:$W$7,0)),
R87+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IF(S$7&lt;=Baseline_Year,
INDEX('Number on ART'!$H$10:$AB$249,MATCH($B87&amp;"Adults",'Number on ART'!$F$10:$F$249,0),MATCH(S$7,'Number on ART'!$H$9:$AB$9,0)),
IF(AND(R87+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Forecast'!$B$8:$B$127,0),MATCH(S$7,'PLHIV Forecast'!$C$7:$W$7,0)),
INDEX('PLHIV Forecast'!$C$8:$W$127,MATCH($B87,'PLHIV Forecast'!$B$8:$B$127,0),MATCH(S$7,'PLHIV Forecast'!$C$7:$W$7,0))&lt;&gt;0),
INDEX('PLHIV Forecast'!$C$8:$W$127,MATCH($B87,'PLHIV Forecast'!$B$8:$B$127,0),MATCH(S$7,'PLHIV Forecast'!$C$7:$W$7,0)),
R87+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19111.333333333332</v>
      </c>
      <c r="T87" s="84">
        <f>IF(IF(T$7&lt;=Baseline_Year,
INDEX('Number on ART'!$H$10:$AB$249,MATCH($B87&amp;"Adults",'Number on ART'!$F$10:$F$249,0),MATCH(T$7,'Number on ART'!$H$9:$AB$9,0)),
IF(AND(S87+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Forecast'!$B$8:$B$127,0),MATCH(T$7,'PLHIV Forecast'!$C$7:$W$7,0)),
INDEX('PLHIV Forecast'!$C$8:$W$127,MATCH($B87,'PLHIV Forecast'!$B$8:$B$127,0),MATCH(T$7,'PLHIV Forecast'!$C$7:$W$7,0))&lt;&gt;0),
INDEX('PLHIV Forecast'!$C$8:$W$127,MATCH($B87,'PLHIV Forecast'!$B$8:$B$127,0),MATCH(T$7,'PLHIV Forecast'!$C$7:$W$7,0)),
S87+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IF(T$7&lt;=Baseline_Year,
INDEX('Number on ART'!$H$10:$AB$249,MATCH($B87&amp;"Adults",'Number on ART'!$F$10:$F$249,0),MATCH(T$7,'Number on ART'!$H$9:$AB$9,0)),
IF(AND(S87+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Forecast'!$B$8:$B$127,0),MATCH(T$7,'PLHIV Forecast'!$C$7:$W$7,0)),
INDEX('PLHIV Forecast'!$C$8:$W$127,MATCH($B87,'PLHIV Forecast'!$B$8:$B$127,0),MATCH(T$7,'PLHIV Forecast'!$C$7:$W$7,0))&lt;&gt;0),
INDEX('PLHIV Forecast'!$C$8:$W$127,MATCH($B87,'PLHIV Forecast'!$B$8:$B$127,0),MATCH(T$7,'PLHIV Forecast'!$C$7:$W$7,0)),
S87+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20095.666666666664</v>
      </c>
      <c r="U87" s="84">
        <f>IF(IF(U$7&lt;=Baseline_Year,
INDEX('Number on ART'!$H$10:$AB$249,MATCH($B87&amp;"Adults",'Number on ART'!$F$10:$F$249,0),MATCH(U$7,'Number on ART'!$H$9:$AB$9,0)),
IF(AND(T87+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Forecast'!$B$8:$B$127,0),MATCH(U$7,'PLHIV Forecast'!$C$7:$W$7,0)),
INDEX('PLHIV Forecast'!$C$8:$W$127,MATCH($B87,'PLHIV Forecast'!$B$8:$B$127,0),MATCH(U$7,'PLHIV Forecast'!$C$7:$W$7,0))&lt;&gt;0),
INDEX('PLHIV Forecast'!$C$8:$W$127,MATCH($B87,'PLHIV Forecast'!$B$8:$B$127,0),MATCH(U$7,'PLHIV Forecast'!$C$7:$W$7,0)),
T87+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IF(U$7&lt;=Baseline_Year,
INDEX('Number on ART'!$H$10:$AB$249,MATCH($B87&amp;"Adults",'Number on ART'!$F$10:$F$249,0),MATCH(U$7,'Number on ART'!$H$9:$AB$9,0)),
IF(AND(T87+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Forecast'!$B$8:$B$127,0),MATCH(U$7,'PLHIV Forecast'!$C$7:$W$7,0)),
INDEX('PLHIV Forecast'!$C$8:$W$127,MATCH($B87,'PLHIV Forecast'!$B$8:$B$127,0),MATCH(U$7,'PLHIV Forecast'!$C$7:$W$7,0))&lt;&gt;0),
INDEX('PLHIV Forecast'!$C$8:$W$127,MATCH($B87,'PLHIV Forecast'!$B$8:$B$127,0),MATCH(U$7,'PLHIV Forecast'!$C$7:$W$7,0)),
T87+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21079.999999999996</v>
      </c>
      <c r="V87" s="84">
        <f>IF(IF(V$7&lt;=Baseline_Year,
INDEX('Number on ART'!$H$10:$AB$249,MATCH($B87&amp;"Adults",'Number on ART'!$F$10:$F$249,0),MATCH(V$7,'Number on ART'!$H$9:$AB$9,0)),
IF(AND(U87+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Forecast'!$B$8:$B$127,0),MATCH(V$7,'PLHIV Forecast'!$C$7:$W$7,0)),
INDEX('PLHIV Forecast'!$C$8:$W$127,MATCH($B87,'PLHIV Forecast'!$B$8:$B$127,0),MATCH(V$7,'PLHIV Forecast'!$C$7:$W$7,0))&lt;&gt;0),
INDEX('PLHIV Forecast'!$C$8:$W$127,MATCH($B87,'PLHIV Forecast'!$B$8:$B$127,0),MATCH(V$7,'PLHIV Forecast'!$C$7:$W$7,0)),
U87+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IF(V$7&lt;=Baseline_Year,
INDEX('Number on ART'!$H$10:$AB$249,MATCH($B87&amp;"Adults",'Number on ART'!$F$10:$F$249,0),MATCH(V$7,'Number on ART'!$H$9:$AB$9,0)),
IF(AND(U87+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Forecast'!$B$8:$B$127,0),MATCH(V$7,'PLHIV Forecast'!$C$7:$W$7,0)),
INDEX('PLHIV Forecast'!$C$8:$W$127,MATCH($B87,'PLHIV Forecast'!$B$8:$B$127,0),MATCH(V$7,'PLHIV Forecast'!$C$7:$W$7,0))&lt;&gt;0),
INDEX('PLHIV Forecast'!$C$8:$W$127,MATCH($B87,'PLHIV Forecast'!$B$8:$B$127,0),MATCH(V$7,'PLHIV Forecast'!$C$7:$W$7,0)),
U87+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22064.333333333328</v>
      </c>
      <c r="W87" s="84">
        <f>IF(IF(W$7&lt;=Baseline_Year,
INDEX('Number on ART'!$H$10:$AB$249,MATCH($B87&amp;"Adults",'Number on ART'!$F$10:$F$249,0),MATCH(W$7,'Number on ART'!$H$9:$AB$9,0)),
IF(AND(V87+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Forecast'!$B$8:$B$127,0),MATCH(W$7,'PLHIV Forecast'!$C$7:$W$7,0)),
INDEX('PLHIV Forecast'!$C$8:$W$127,MATCH($B87,'PLHIV Forecast'!$B$8:$B$127,0),MATCH(W$7,'PLHIV Forecast'!$C$7:$W$7,0))&lt;&gt;0),
INDEX('PLHIV Forecast'!$C$8:$W$127,MATCH($B87,'PLHIV Forecast'!$B$8:$B$127,0),MATCH(W$7,'PLHIV Forecast'!$C$7:$W$7,0)),
V87+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)))&lt;0,
0,
IF(W$7&lt;=Baseline_Year,
INDEX('Number on ART'!$H$10:$AB$249,MATCH($B87&amp;"Adults",'Number on ART'!$F$10:$F$249,0),MATCH(W$7,'Number on ART'!$H$9:$AB$9,0)),
IF(AND(V87+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)&gt;INDEX('PLHIV Forecast'!$C$8:$W$127,MATCH($B87,'PLHIV Forecast'!$B$8:$B$127,0),MATCH(W$7,'PLHIV Forecast'!$C$7:$W$7,0)),
INDEX('PLHIV Forecast'!$C$8:$W$127,MATCH($B87,'PLHIV Forecast'!$B$8:$B$127,0),MATCH(W$7,'PLHIV Forecast'!$C$7:$W$7,0))&lt;&gt;0),
INDEX('PLHIV Forecast'!$C$8:$W$127,MATCH($B87,'PLHIV Forecast'!$B$8:$B$127,0),MATCH(W$7,'PLHIV Forecast'!$C$7:$W$7,0)),
V87+
AVERAGE((INDEX($C$8:$W$127,MATCH($B87,$B$8:$B$127),MATCH(Baseline_Year,$C$7:$W$7,))-INDEX($C$8:$W$127,MATCH($B87,$B$8:$B$127),MATCH(Baseline_Year-1,$C$7:$W$7,))),
(INDEX($C$8:$W$127,MATCH($B87,$B$8:$B$127),MATCH(Baseline_Year-1,$C$7:$W$7,))-INDEX($C$8:$W$127,MATCH($B87,$B$8:$B$127),MATCH(Baseline_Year-2,$C$7:$W$7,))),
(INDEX($C$8:$W$127,MATCH($B87,$B$8:$B$127),MATCH(Baseline_Year-2,$C$7:$W$7,))-INDEX($C$8:$W$127,MATCH($B87,$B$8:$B$127),MATCH(Baseline_Year-3,$C$7:$W$7,)))
))))</f>
        <v>23048.666666666661</v>
      </c>
      <c r="X87" s="9" t="str">
        <f>IF(SUM(C87:W87)&lt;&gt;0,
IF(P87='PLHIV Forecast'!P87,"# adults on ART capped by total PLHIV starting 2023",
IF(Q87='PLHIV Forecast'!Q87,"# adults on ART capped by total PLHIV starting 2024",
IF(R87='PLHIV Forecast'!R87,"# adults on ART capped by total PLHIV starting 2025",
IF(S87='PLHIV Forecast'!S87,"# adults on ART capped by total PLHIV starting 2026",
IF(T87='PLHIV Forecast'!T87,"# adults on ART capped by total PLHIV starting 2027",
IF(U87='PLHIV Forecast'!U87,"# adults on ART capped by total PLHIV starting 2028",
IF(V87='PLHIV Forecast'!V87,"# adults on ART capped by total PLHIV starting 2029",
IF(W87='PLHIV Forecast'!W87,"# adults on ART capped by total PLHIV starting 2030",
"")))))))),"")</f>
        <v/>
      </c>
    </row>
    <row r="88" spans="2:24" x14ac:dyDescent="0.35">
      <c r="B88" s="18" t="str">
        <f>Countries!B84</f>
        <v>Mozambique</v>
      </c>
      <c r="C88" s="47">
        <f>IF(C$7&lt;='Algorithms &amp; Assumptions'!$C$3,INDEX('Number on ART'!$H$10:$AB$249,MATCH($B88&amp;"Adults",'Number on ART'!$F$10:$F$249,0),MATCH(C$7,'Number on ART'!$H$9:$AB$9,0)),"Error")</f>
        <v>201596</v>
      </c>
      <c r="D88" s="47">
        <f>IF(D$7&lt;='Algorithms &amp; Assumptions'!$C$3,INDEX('Number on ART'!$H$10:$AB$249,MATCH($B88&amp;"Adults",'Number on ART'!$F$10:$F$249,0),MATCH(D$7,'Number on ART'!$H$9:$AB$9,0)),"Error")</f>
        <v>250508</v>
      </c>
      <c r="E88" s="47">
        <f>IF(E$7&lt;='Algorithms &amp; Assumptions'!$C$3,INDEX('Number on ART'!$H$10:$AB$249,MATCH($B88&amp;"Adults",'Number on ART'!$F$10:$F$249,0),MATCH(E$7,'Number on ART'!$H$9:$AB$9,0)),"Error")</f>
        <v>282687</v>
      </c>
      <c r="F88" s="47">
        <f>IF(F$7&lt;='Algorithms &amp; Assumptions'!$C$3,INDEX('Number on ART'!$H$10:$AB$249,MATCH($B88&amp;"Adults",'Number on ART'!$F$10:$F$249,0),MATCH(F$7,'Number on ART'!$H$9:$AB$9,0)),"Error")</f>
        <v>430608</v>
      </c>
      <c r="G88" s="84">
        <f>IF(IF(G$7&lt;=Baseline_Year,
INDEX('Number on ART'!$H$10:$AB$249,MATCH($B88&amp;"Adults",'Number on ART'!$F$10:$F$249,0),MATCH(G$7,'Number on ART'!$H$9:$AB$9,0)),
IF(AND(F88+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Forecast'!$B$8:$B$127,0),MATCH(G$7,'PLHIV Forecast'!$C$7:$W$7,0)),
INDEX('PLHIV Forecast'!$C$8:$W$127,MATCH($B88,'PLHIV Forecast'!$B$8:$B$127,0),MATCH(G$7,'PLHIV Forecast'!$C$7:$W$7,0))&lt;&gt;0),
INDEX('PLHIV Forecast'!$C$8:$W$127,MATCH($B88,'PLHIV Forecast'!$B$8:$B$127,0),MATCH(G$7,'PLHIV Forecast'!$C$7:$W$7,0)),
F88+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IF(G$7&lt;=Baseline_Year,
INDEX('Number on ART'!$H$10:$AB$249,MATCH($B88&amp;"Adults",'Number on ART'!$F$10:$F$249,0),MATCH(G$7,'Number on ART'!$H$9:$AB$9,0)),
IF(AND(F88+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Forecast'!$B$8:$B$127,0),MATCH(G$7,'PLHIV Forecast'!$C$7:$W$7,0)),
INDEX('PLHIV Forecast'!$C$8:$W$127,MATCH($B88,'PLHIV Forecast'!$B$8:$B$127,0),MATCH(G$7,'PLHIV Forecast'!$C$7:$W$7,0))&lt;&gt;0),
INDEX('PLHIV Forecast'!$C$8:$W$127,MATCH($B88,'PLHIV Forecast'!$B$8:$B$127,0),MATCH(G$7,'PLHIV Forecast'!$C$7:$W$7,0)),
F88+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585544</v>
      </c>
      <c r="H88" s="84">
        <f>IF(IF(H$7&lt;=Baseline_Year,
INDEX('Number on ART'!$H$10:$AB$249,MATCH($B88&amp;"Adults",'Number on ART'!$F$10:$F$249,0),MATCH(H$7,'Number on ART'!$H$9:$AB$9,0)),
IF(AND(G88+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Forecast'!$B$8:$B$127,0),MATCH(H$7,'PLHIV Forecast'!$C$7:$W$7,0)),
INDEX('PLHIV Forecast'!$C$8:$W$127,MATCH($B88,'PLHIV Forecast'!$B$8:$B$127,0),MATCH(H$7,'PLHIV Forecast'!$C$7:$W$7,0))&lt;&gt;0),
INDEX('PLHIV Forecast'!$C$8:$W$127,MATCH($B88,'PLHIV Forecast'!$B$8:$B$127,0),MATCH(H$7,'PLHIV Forecast'!$C$7:$W$7,0)),
G88+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IF(H$7&lt;=Baseline_Year,
INDEX('Number on ART'!$H$10:$AB$249,MATCH($B88&amp;"Adults",'Number on ART'!$F$10:$F$249,0),MATCH(H$7,'Number on ART'!$H$9:$AB$9,0)),
IF(AND(G88+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Forecast'!$B$8:$B$127,0),MATCH(H$7,'PLHIV Forecast'!$C$7:$W$7,0)),
INDEX('PLHIV Forecast'!$C$8:$W$127,MATCH($B88,'PLHIV Forecast'!$B$8:$B$127,0),MATCH(H$7,'PLHIV Forecast'!$C$7:$W$7,0))&lt;&gt;0),
INDEX('PLHIV Forecast'!$C$8:$W$127,MATCH($B88,'PLHIV Forecast'!$B$8:$B$127,0),MATCH(H$7,'PLHIV Forecast'!$C$7:$W$7,0)),
G88+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738386</v>
      </c>
      <c r="I88" s="84">
        <f>IF(IF(I$7&lt;=Baseline_Year,
INDEX('Number on ART'!$H$10:$AB$249,MATCH($B88&amp;"Adults",'Number on ART'!$F$10:$F$249,0),MATCH(I$7,'Number on ART'!$H$9:$AB$9,0)),
IF(AND(H88+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Forecast'!$B$8:$B$127,0),MATCH(I$7,'PLHIV Forecast'!$C$7:$W$7,0)),
INDEX('PLHIV Forecast'!$C$8:$W$127,MATCH($B88,'PLHIV Forecast'!$B$8:$B$127,0),MATCH(I$7,'PLHIV Forecast'!$C$7:$W$7,0))&lt;&gt;0),
INDEX('PLHIV Forecast'!$C$8:$W$127,MATCH($B88,'PLHIV Forecast'!$B$8:$B$127,0),MATCH(I$7,'PLHIV Forecast'!$C$7:$W$7,0)),
H88+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IF(I$7&lt;=Baseline_Year,
INDEX('Number on ART'!$H$10:$AB$249,MATCH($B88&amp;"Adults",'Number on ART'!$F$10:$F$249,0),MATCH(I$7,'Number on ART'!$H$9:$AB$9,0)),
IF(AND(H88+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Forecast'!$B$8:$B$127,0),MATCH(I$7,'PLHIV Forecast'!$C$7:$W$7,0)),
INDEX('PLHIV Forecast'!$C$8:$W$127,MATCH($B88,'PLHIV Forecast'!$B$8:$B$127,0),MATCH(I$7,'PLHIV Forecast'!$C$7:$W$7,0))&lt;&gt;0),
INDEX('PLHIV Forecast'!$C$8:$W$127,MATCH($B88,'PLHIV Forecast'!$B$8:$B$127,0),MATCH(I$7,'PLHIV Forecast'!$C$7:$W$7,0)),
H88+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914132</v>
      </c>
      <c r="J88" s="84">
        <f>IF(IF(J$7&lt;=Baseline_Year,
INDEX('Number on ART'!$H$10:$AB$249,MATCH($B88&amp;"Adults",'Number on ART'!$F$10:$F$249,0),MATCH(J$7,'Number on ART'!$H$9:$AB$9,0)),
IF(AND(I88+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Forecast'!$B$8:$B$127,0),MATCH(J$7,'PLHIV Forecast'!$C$7:$W$7,0)),
INDEX('PLHIV Forecast'!$C$8:$W$127,MATCH($B88,'PLHIV Forecast'!$B$8:$B$127,0),MATCH(J$7,'PLHIV Forecast'!$C$7:$W$7,0))&lt;&gt;0),
INDEX('PLHIV Forecast'!$C$8:$W$127,MATCH($B88,'PLHIV Forecast'!$B$8:$B$127,0),MATCH(J$7,'PLHIV Forecast'!$C$7:$W$7,0)),
I88+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IF(J$7&lt;=Baseline_Year,
INDEX('Number on ART'!$H$10:$AB$249,MATCH($B88&amp;"Adults",'Number on ART'!$F$10:$F$249,0),MATCH(J$7,'Number on ART'!$H$9:$AB$9,0)),
IF(AND(I88+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Forecast'!$B$8:$B$127,0),MATCH(J$7,'PLHIV Forecast'!$C$7:$W$7,0)),
INDEX('PLHIV Forecast'!$C$8:$W$127,MATCH($B88,'PLHIV Forecast'!$B$8:$B$127,0),MATCH(J$7,'PLHIV Forecast'!$C$7:$W$7,0))&lt;&gt;0),
INDEX('PLHIV Forecast'!$C$8:$W$127,MATCH($B88,'PLHIV Forecast'!$B$8:$B$127,0),MATCH(J$7,'PLHIV Forecast'!$C$7:$W$7,0)),
I88+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1069593</v>
      </c>
      <c r="K88" s="84">
        <f>IF(IF(K$7&lt;=Baseline_Year,
INDEX('Number on ART'!$H$10:$AB$249,MATCH($B88&amp;"Adults",'Number on ART'!$F$10:$F$249,0),MATCH(K$7,'Number on ART'!$H$9:$AB$9,0)),
IF(AND(J88+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Forecast'!$B$8:$B$127,0),MATCH(K$7,'PLHIV Forecast'!$C$7:$W$7,0)),
INDEX('PLHIV Forecast'!$C$8:$W$127,MATCH($B88,'PLHIV Forecast'!$B$8:$B$127,0),MATCH(K$7,'PLHIV Forecast'!$C$7:$W$7,0))&lt;&gt;0),
INDEX('PLHIV Forecast'!$C$8:$W$127,MATCH($B88,'PLHIV Forecast'!$B$8:$B$127,0),MATCH(K$7,'PLHIV Forecast'!$C$7:$W$7,0)),
J88+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IF(K$7&lt;=Baseline_Year,
INDEX('Number on ART'!$H$10:$AB$249,MATCH($B88&amp;"Adults",'Number on ART'!$F$10:$F$249,0),MATCH(K$7,'Number on ART'!$H$9:$AB$9,0)),
IF(AND(J88+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Forecast'!$B$8:$B$127,0),MATCH(K$7,'PLHIV Forecast'!$C$7:$W$7,0)),
INDEX('PLHIV Forecast'!$C$8:$W$127,MATCH($B88,'PLHIV Forecast'!$B$8:$B$127,0),MATCH(K$7,'PLHIV Forecast'!$C$7:$W$7,0))&lt;&gt;0),
INDEX('PLHIV Forecast'!$C$8:$W$127,MATCH($B88,'PLHIV Forecast'!$B$8:$B$127,0),MATCH(K$7,'PLHIV Forecast'!$C$7:$W$7,0)),
J88+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1125642</v>
      </c>
      <c r="L88" s="84">
        <f>IF(IF(L$7&lt;=Baseline_Year,
INDEX('Number on ART'!$H$10:$AB$249,MATCH($B88&amp;"Adults",'Number on ART'!$F$10:$F$249,0),MATCH(L$7,'Number on ART'!$H$9:$AB$9,0)),
IF(AND(K88+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Forecast'!$B$8:$B$127,0),MATCH(L$7,'PLHIV Forecast'!$C$7:$W$7,0)),
INDEX('PLHIV Forecast'!$C$8:$W$127,MATCH($B88,'PLHIV Forecast'!$B$8:$B$127,0),MATCH(L$7,'PLHIV Forecast'!$C$7:$W$7,0))&lt;&gt;0),
INDEX('PLHIV Forecast'!$C$8:$W$127,MATCH($B88,'PLHIV Forecast'!$B$8:$B$127,0),MATCH(L$7,'PLHIV Forecast'!$C$7:$W$7,0)),
K88+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IF(L$7&lt;=Baseline_Year,
INDEX('Number on ART'!$H$10:$AB$249,MATCH($B88&amp;"Adults",'Number on ART'!$F$10:$F$249,0),MATCH(L$7,'Number on ART'!$H$9:$AB$9,0)),
IF(AND(K88+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Forecast'!$B$8:$B$127,0),MATCH(L$7,'PLHIV Forecast'!$C$7:$W$7,0)),
INDEX('PLHIV Forecast'!$C$8:$W$127,MATCH($B88,'PLHIV Forecast'!$B$8:$B$127,0),MATCH(L$7,'PLHIV Forecast'!$C$7:$W$7,0))&lt;&gt;0),
INDEX('PLHIV Forecast'!$C$8:$W$127,MATCH($B88,'PLHIV Forecast'!$B$8:$B$127,0),MATCH(L$7,'PLHIV Forecast'!$C$7:$W$7,0)),
K88+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1243020</v>
      </c>
      <c r="M88" s="84">
        <f>IF(IF(M$7&lt;=Baseline_Year,
INDEX('Number on ART'!$H$10:$AB$249,MATCH($B88&amp;"Adults",'Number on ART'!$F$10:$F$249,0),MATCH(M$7,'Number on ART'!$H$9:$AB$9,0)),
IF(AND(L88+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Forecast'!$B$8:$B$127,0),MATCH(M$7,'PLHIV Forecast'!$C$7:$W$7,0)),
INDEX('PLHIV Forecast'!$C$8:$W$127,MATCH($B88,'PLHIV Forecast'!$B$8:$B$127,0),MATCH(M$7,'PLHIV Forecast'!$C$7:$W$7,0))&lt;&gt;0),
INDEX('PLHIV Forecast'!$C$8:$W$127,MATCH($B88,'PLHIV Forecast'!$B$8:$B$127,0),MATCH(M$7,'PLHIV Forecast'!$C$7:$W$7,0)),
L88+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IF(M$7&lt;=Baseline_Year,
INDEX('Number on ART'!$H$10:$AB$249,MATCH($B88&amp;"Adults",'Number on ART'!$F$10:$F$249,0),MATCH(M$7,'Number on ART'!$H$9:$AB$9,0)),
IF(AND(L88+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Forecast'!$B$8:$B$127,0),MATCH(M$7,'PLHIV Forecast'!$C$7:$W$7,0)),
INDEX('PLHIV Forecast'!$C$8:$W$127,MATCH($B88,'PLHIV Forecast'!$B$8:$B$127,0),MATCH(M$7,'PLHIV Forecast'!$C$7:$W$7,0))&lt;&gt;0),
INDEX('PLHIV Forecast'!$C$8:$W$127,MATCH($B88,'PLHIV Forecast'!$B$8:$B$127,0),MATCH(M$7,'PLHIV Forecast'!$C$7:$W$7,0)),
L88+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1316710</v>
      </c>
      <c r="N88" s="84">
        <f>IF(IF(N$7&lt;=Baseline_Year,
INDEX('Number on ART'!$H$10:$AB$249,MATCH($B88&amp;"Adults",'Number on ART'!$F$10:$F$249,0),MATCH(N$7,'Number on ART'!$H$9:$AB$9,0)),
IF(AND(M88+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Forecast'!$B$8:$B$127,0),MATCH(N$7,'PLHIV Forecast'!$C$7:$W$7,0)),
INDEX('PLHIV Forecast'!$C$8:$W$127,MATCH($B88,'PLHIV Forecast'!$B$8:$B$127,0),MATCH(N$7,'PLHIV Forecast'!$C$7:$W$7,0))&lt;&gt;0),
INDEX('PLHIV Forecast'!$C$8:$W$127,MATCH($B88,'PLHIV Forecast'!$B$8:$B$127,0),MATCH(N$7,'PLHIV Forecast'!$C$7:$W$7,0)),
M88+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IF(N$7&lt;=Baseline_Year,
INDEX('Number on ART'!$H$10:$AB$249,MATCH($B88&amp;"Adults",'Number on ART'!$F$10:$F$249,0),MATCH(N$7,'Number on ART'!$H$9:$AB$9,0)),
IF(AND(M88+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Forecast'!$B$8:$B$127,0),MATCH(N$7,'PLHIV Forecast'!$C$7:$W$7,0)),
INDEX('PLHIV Forecast'!$C$8:$W$127,MATCH($B88,'PLHIV Forecast'!$B$8:$B$127,0),MATCH(N$7,'PLHIV Forecast'!$C$7:$W$7,0))&lt;&gt;0),
INDEX('PLHIV Forecast'!$C$8:$W$127,MATCH($B88,'PLHIV Forecast'!$B$8:$B$127,0),MATCH(N$7,'PLHIV Forecast'!$C$7:$W$7,0)),
M88+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1604661</v>
      </c>
      <c r="O88" s="84">
        <f>IF(IF(O$7&lt;=Baseline_Year,
INDEX('Number on ART'!$H$10:$AB$249,MATCH($B88&amp;"Adults",'Number on ART'!$F$10:$F$249,0),MATCH(O$7,'Number on ART'!$H$9:$AB$9,0)),
IF(AND(N88+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Forecast'!$B$8:$B$127,0),MATCH(O$7,'PLHIV Forecast'!$C$7:$W$7,0)),
INDEX('PLHIV Forecast'!$C$8:$W$127,MATCH($B88,'PLHIV Forecast'!$B$8:$B$127,0),MATCH(O$7,'PLHIV Forecast'!$C$7:$W$7,0))&lt;&gt;0),
INDEX('PLHIV Forecast'!$C$8:$W$127,MATCH($B88,'PLHIV Forecast'!$B$8:$B$127,0),MATCH(O$7,'PLHIV Forecast'!$C$7:$W$7,0)),
N88+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IF(O$7&lt;=Baseline_Year,
INDEX('Number on ART'!$H$10:$AB$249,MATCH($B88&amp;"Adults",'Number on ART'!$F$10:$F$249,0),MATCH(O$7,'Number on ART'!$H$9:$AB$9,0)),
IF(AND(N88+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Forecast'!$B$8:$B$127,0),MATCH(O$7,'PLHIV Forecast'!$C$7:$W$7,0)),
INDEX('PLHIV Forecast'!$C$8:$W$127,MATCH($B88,'PLHIV Forecast'!$B$8:$B$127,0),MATCH(O$7,'PLHIV Forecast'!$C$7:$W$7,0))&lt;&gt;0),
INDEX('PLHIV Forecast'!$C$8:$W$127,MATCH($B88,'PLHIV Forecast'!$B$8:$B$127,0),MATCH(O$7,'PLHIV Forecast'!$C$7:$W$7,0)),
N88+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1853566</v>
      </c>
      <c r="P88" s="84">
        <f>IF(IF(P$7&lt;=Baseline_Year,
INDEX('Number on ART'!$H$10:$AB$249,MATCH($B88&amp;"Adults",'Number on ART'!$F$10:$F$249,0),MATCH(P$7,'Number on ART'!$H$9:$AB$9,0)),
IF(AND(O88+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Forecast'!$B$8:$B$127,0),MATCH(P$7,'PLHIV Forecast'!$C$7:$W$7,0)),
INDEX('PLHIV Forecast'!$C$8:$W$127,MATCH($B88,'PLHIV Forecast'!$B$8:$B$127,0),MATCH(P$7,'PLHIV Forecast'!$C$7:$W$7,0))&lt;&gt;0),
INDEX('PLHIV Forecast'!$C$8:$W$127,MATCH($B88,'PLHIV Forecast'!$B$8:$B$127,0),MATCH(P$7,'PLHIV Forecast'!$C$7:$W$7,0)),
O88+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IF(P$7&lt;=Baseline_Year,
INDEX('Number on ART'!$H$10:$AB$249,MATCH($B88&amp;"Adults",'Number on ART'!$F$10:$F$249,0),MATCH(P$7,'Number on ART'!$H$9:$AB$9,0)),
IF(AND(O88+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Forecast'!$B$8:$B$127,0),MATCH(P$7,'PLHIV Forecast'!$C$7:$W$7,0)),
INDEX('PLHIV Forecast'!$C$8:$W$127,MATCH($B88,'PLHIV Forecast'!$B$8:$B$127,0),MATCH(P$7,'PLHIV Forecast'!$C$7:$W$7,0))&lt;&gt;0),
INDEX('PLHIV Forecast'!$C$8:$W$127,MATCH($B88,'PLHIV Forecast'!$B$8:$B$127,0),MATCH(P$7,'PLHIV Forecast'!$C$7:$W$7,0)),
O88+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2057081.3333333333</v>
      </c>
      <c r="Q88" s="84">
        <f>IF(IF(Q$7&lt;=Baseline_Year,
INDEX('Number on ART'!$H$10:$AB$249,MATCH($B88&amp;"Adults",'Number on ART'!$F$10:$F$249,0),MATCH(Q$7,'Number on ART'!$H$9:$AB$9,0)),
IF(AND(P88+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Forecast'!$B$8:$B$127,0),MATCH(Q$7,'PLHIV Forecast'!$C$7:$W$7,0)),
INDEX('PLHIV Forecast'!$C$8:$W$127,MATCH($B88,'PLHIV Forecast'!$B$8:$B$127,0),MATCH(Q$7,'PLHIV Forecast'!$C$7:$W$7,0))&lt;&gt;0),
INDEX('PLHIV Forecast'!$C$8:$W$127,MATCH($B88,'PLHIV Forecast'!$B$8:$B$127,0),MATCH(Q$7,'PLHIV Forecast'!$C$7:$W$7,0)),
P88+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IF(Q$7&lt;=Baseline_Year,
INDEX('Number on ART'!$H$10:$AB$249,MATCH($B88&amp;"Adults",'Number on ART'!$F$10:$F$249,0),MATCH(Q$7,'Number on ART'!$H$9:$AB$9,0)),
IF(AND(P88+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Forecast'!$B$8:$B$127,0),MATCH(Q$7,'PLHIV Forecast'!$C$7:$W$7,0)),
INDEX('PLHIV Forecast'!$C$8:$W$127,MATCH($B88,'PLHIV Forecast'!$B$8:$B$127,0),MATCH(Q$7,'PLHIV Forecast'!$C$7:$W$7,0))&lt;&gt;0),
INDEX('PLHIV Forecast'!$C$8:$W$127,MATCH($B88,'PLHIV Forecast'!$B$8:$B$127,0),MATCH(Q$7,'PLHIV Forecast'!$C$7:$W$7,0)),
P88+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2260596.6666666665</v>
      </c>
      <c r="R88" s="84">
        <f>IF(IF(R$7&lt;=Baseline_Year,
INDEX('Number on ART'!$H$10:$AB$249,MATCH($B88&amp;"Adults",'Number on ART'!$F$10:$F$249,0),MATCH(R$7,'Number on ART'!$H$9:$AB$9,0)),
IF(AND(Q88+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Forecast'!$B$8:$B$127,0),MATCH(R$7,'PLHIV Forecast'!$C$7:$W$7,0)),
INDEX('PLHIV Forecast'!$C$8:$W$127,MATCH($B88,'PLHIV Forecast'!$B$8:$B$127,0),MATCH(R$7,'PLHIV Forecast'!$C$7:$W$7,0))&lt;&gt;0),
INDEX('PLHIV Forecast'!$C$8:$W$127,MATCH($B88,'PLHIV Forecast'!$B$8:$B$127,0),MATCH(R$7,'PLHIV Forecast'!$C$7:$W$7,0)),
Q88+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IF(R$7&lt;=Baseline_Year,
INDEX('Number on ART'!$H$10:$AB$249,MATCH($B88&amp;"Adults",'Number on ART'!$F$10:$F$249,0),MATCH(R$7,'Number on ART'!$H$9:$AB$9,0)),
IF(AND(Q88+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Forecast'!$B$8:$B$127,0),MATCH(R$7,'PLHIV Forecast'!$C$7:$W$7,0)),
INDEX('PLHIV Forecast'!$C$8:$W$127,MATCH($B88,'PLHIV Forecast'!$B$8:$B$127,0),MATCH(R$7,'PLHIV Forecast'!$C$7:$W$7,0))&lt;&gt;0),
INDEX('PLHIV Forecast'!$C$8:$W$127,MATCH($B88,'PLHIV Forecast'!$B$8:$B$127,0),MATCH(R$7,'PLHIV Forecast'!$C$7:$W$7,0)),
Q88+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2459259.2592592388</v>
      </c>
      <c r="S88" s="84">
        <f>IF(IF(S$7&lt;=Baseline_Year,
INDEX('Number on ART'!$H$10:$AB$249,MATCH($B88&amp;"Adults",'Number on ART'!$F$10:$F$249,0),MATCH(S$7,'Number on ART'!$H$9:$AB$9,0)),
IF(AND(R88+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Forecast'!$B$8:$B$127,0),MATCH(S$7,'PLHIV Forecast'!$C$7:$W$7,0)),
INDEX('PLHIV Forecast'!$C$8:$W$127,MATCH($B88,'PLHIV Forecast'!$B$8:$B$127,0),MATCH(S$7,'PLHIV Forecast'!$C$7:$W$7,0))&lt;&gt;0),
INDEX('PLHIV Forecast'!$C$8:$W$127,MATCH($B88,'PLHIV Forecast'!$B$8:$B$127,0),MATCH(S$7,'PLHIV Forecast'!$C$7:$W$7,0)),
R88+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IF(S$7&lt;=Baseline_Year,
INDEX('Number on ART'!$H$10:$AB$249,MATCH($B88&amp;"Adults",'Number on ART'!$F$10:$F$249,0),MATCH(S$7,'Number on ART'!$H$9:$AB$9,0)),
IF(AND(R88+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Forecast'!$B$8:$B$127,0),MATCH(S$7,'PLHIV Forecast'!$C$7:$W$7,0)),
INDEX('PLHIV Forecast'!$C$8:$W$127,MATCH($B88,'PLHIV Forecast'!$B$8:$B$127,0),MATCH(S$7,'PLHIV Forecast'!$C$7:$W$7,0))&lt;&gt;0),
INDEX('PLHIV Forecast'!$C$8:$W$127,MATCH($B88,'PLHIV Forecast'!$B$8:$B$127,0),MATCH(S$7,'PLHIV Forecast'!$C$7:$W$7,0)),
R88+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2527160.4938271344</v>
      </c>
      <c r="T88" s="84">
        <f>IF(IF(T$7&lt;=Baseline_Year,
INDEX('Number on ART'!$H$10:$AB$249,MATCH($B88&amp;"Adults",'Number on ART'!$F$10:$F$249,0),MATCH(T$7,'Number on ART'!$H$9:$AB$9,0)),
IF(AND(S88+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Forecast'!$B$8:$B$127,0),MATCH(T$7,'PLHIV Forecast'!$C$7:$W$7,0)),
INDEX('PLHIV Forecast'!$C$8:$W$127,MATCH($B88,'PLHIV Forecast'!$B$8:$B$127,0),MATCH(T$7,'PLHIV Forecast'!$C$7:$W$7,0))&lt;&gt;0),
INDEX('PLHIV Forecast'!$C$8:$W$127,MATCH($B88,'PLHIV Forecast'!$B$8:$B$127,0),MATCH(T$7,'PLHIV Forecast'!$C$7:$W$7,0)),
S88+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IF(T$7&lt;=Baseline_Year,
INDEX('Number on ART'!$H$10:$AB$249,MATCH($B88&amp;"Adults",'Number on ART'!$F$10:$F$249,0),MATCH(T$7,'Number on ART'!$H$9:$AB$9,0)),
IF(AND(S88+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Forecast'!$B$8:$B$127,0),MATCH(T$7,'PLHIV Forecast'!$C$7:$W$7,0)),
INDEX('PLHIV Forecast'!$C$8:$W$127,MATCH($B88,'PLHIV Forecast'!$B$8:$B$127,0),MATCH(T$7,'PLHIV Forecast'!$C$7:$W$7,0))&lt;&gt;0),
INDEX('PLHIV Forecast'!$C$8:$W$127,MATCH($B88,'PLHIV Forecast'!$B$8:$B$127,0),MATCH(T$7,'PLHIV Forecast'!$C$7:$W$7,0)),
S88+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2581893.0041151792</v>
      </c>
      <c r="U88" s="84">
        <f>IF(IF(U$7&lt;=Baseline_Year,
INDEX('Number on ART'!$H$10:$AB$249,MATCH($B88&amp;"Adults",'Number on ART'!$F$10:$F$249,0),MATCH(U$7,'Number on ART'!$H$9:$AB$9,0)),
IF(AND(T88+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Forecast'!$B$8:$B$127,0),MATCH(U$7,'PLHIV Forecast'!$C$7:$W$7,0)),
INDEX('PLHIV Forecast'!$C$8:$W$127,MATCH($B88,'PLHIV Forecast'!$B$8:$B$127,0),MATCH(U$7,'PLHIV Forecast'!$C$7:$W$7,0))&lt;&gt;0),
INDEX('PLHIV Forecast'!$C$8:$W$127,MATCH($B88,'PLHIV Forecast'!$B$8:$B$127,0),MATCH(U$7,'PLHIV Forecast'!$C$7:$W$7,0)),
T88+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IF(U$7&lt;=Baseline_Year,
INDEX('Number on ART'!$H$10:$AB$249,MATCH($B88&amp;"Adults",'Number on ART'!$F$10:$F$249,0),MATCH(U$7,'Number on ART'!$H$9:$AB$9,0)),
IF(AND(T88+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Forecast'!$B$8:$B$127,0),MATCH(U$7,'PLHIV Forecast'!$C$7:$W$7,0)),
INDEX('PLHIV Forecast'!$C$8:$W$127,MATCH($B88,'PLHIV Forecast'!$B$8:$B$127,0),MATCH(U$7,'PLHIV Forecast'!$C$7:$W$7,0))&lt;&gt;0),
INDEX('PLHIV Forecast'!$C$8:$W$127,MATCH($B88,'PLHIV Forecast'!$B$8:$B$127,0),MATCH(U$7,'PLHIV Forecast'!$C$7:$W$7,0)),
T88+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2645404.6639231294</v>
      </c>
      <c r="V88" s="84">
        <f>IF(IF(V$7&lt;=Baseline_Year,
INDEX('Number on ART'!$H$10:$AB$249,MATCH($B88&amp;"Adults",'Number on ART'!$F$10:$F$249,0),MATCH(V$7,'Number on ART'!$H$9:$AB$9,0)),
IF(AND(U88+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Forecast'!$B$8:$B$127,0),MATCH(V$7,'PLHIV Forecast'!$C$7:$W$7,0)),
INDEX('PLHIV Forecast'!$C$8:$W$127,MATCH($B88,'PLHIV Forecast'!$B$8:$B$127,0),MATCH(V$7,'PLHIV Forecast'!$C$7:$W$7,0))&lt;&gt;0),
INDEX('PLHIV Forecast'!$C$8:$W$127,MATCH($B88,'PLHIV Forecast'!$B$8:$B$127,0),MATCH(V$7,'PLHIV Forecast'!$C$7:$W$7,0)),
U88+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IF(V$7&lt;=Baseline_Year,
INDEX('Number on ART'!$H$10:$AB$249,MATCH($B88&amp;"Adults",'Number on ART'!$F$10:$F$249,0),MATCH(V$7,'Number on ART'!$H$9:$AB$9,0)),
IF(AND(U88+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Forecast'!$B$8:$B$127,0),MATCH(V$7,'PLHIV Forecast'!$C$7:$W$7,0)),
INDEX('PLHIV Forecast'!$C$8:$W$127,MATCH($B88,'PLHIV Forecast'!$B$8:$B$127,0),MATCH(V$7,'PLHIV Forecast'!$C$7:$W$7,0))&lt;&gt;0),
INDEX('PLHIV Forecast'!$C$8:$W$127,MATCH($B88,'PLHIV Forecast'!$B$8:$B$127,0),MATCH(V$7,'PLHIV Forecast'!$C$7:$W$7,0)),
U88+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2703063.5573844612</v>
      </c>
      <c r="W88" s="84">
        <f>IF(IF(W$7&lt;=Baseline_Year,
INDEX('Number on ART'!$H$10:$AB$249,MATCH($B88&amp;"Adults",'Number on ART'!$F$10:$F$249,0),MATCH(W$7,'Number on ART'!$H$9:$AB$9,0)),
IF(AND(V88+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Forecast'!$B$8:$B$127,0),MATCH(W$7,'PLHIV Forecast'!$C$7:$W$7,0)),
INDEX('PLHIV Forecast'!$C$8:$W$127,MATCH($B88,'PLHIV Forecast'!$B$8:$B$127,0),MATCH(W$7,'PLHIV Forecast'!$C$7:$W$7,0))&lt;&gt;0),
INDEX('PLHIV Forecast'!$C$8:$W$127,MATCH($B88,'PLHIV Forecast'!$B$8:$B$127,0),MATCH(W$7,'PLHIV Forecast'!$C$7:$W$7,0)),
V88+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)))&lt;0,
0,
IF(W$7&lt;=Baseline_Year,
INDEX('Number on ART'!$H$10:$AB$249,MATCH($B88&amp;"Adults",'Number on ART'!$F$10:$F$249,0),MATCH(W$7,'Number on ART'!$H$9:$AB$9,0)),
IF(AND(V88+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)&gt;INDEX('PLHIV Forecast'!$C$8:$W$127,MATCH($B88,'PLHIV Forecast'!$B$8:$B$127,0),MATCH(W$7,'PLHIV Forecast'!$C$7:$W$7,0)),
INDEX('PLHIV Forecast'!$C$8:$W$127,MATCH($B88,'PLHIV Forecast'!$B$8:$B$127,0),MATCH(W$7,'PLHIV Forecast'!$C$7:$W$7,0))&lt;&gt;0),
INDEX('PLHIV Forecast'!$C$8:$W$127,MATCH($B88,'PLHIV Forecast'!$B$8:$B$127,0),MATCH(W$7,'PLHIV Forecast'!$C$7:$W$7,0)),
V88+
AVERAGE((INDEX($C$8:$W$127,MATCH($B88,$B$8:$B$127),MATCH(Baseline_Year,$C$7:$W$7,))-INDEX($C$8:$W$127,MATCH($B88,$B$8:$B$127),MATCH(Baseline_Year-1,$C$7:$W$7,))),
(INDEX($C$8:$W$127,MATCH($B88,$B$8:$B$127),MATCH(Baseline_Year-1,$C$7:$W$7,))-INDEX($C$8:$W$127,MATCH($B88,$B$8:$B$127),MATCH(Baseline_Year-2,$C$7:$W$7,))),
(INDEX($C$8:$W$127,MATCH($B88,$B$8:$B$127),MATCH(Baseline_Year-2,$C$7:$W$7,))-INDEX($C$8:$W$127,MATCH($B88,$B$8:$B$127),MATCH(Baseline_Year-3,$C$7:$W$7,)))
))))</f>
        <v>2764624.2950768769</v>
      </c>
      <c r="X88" s="9" t="str">
        <f>IF(SUM(C88:W88)&lt;&gt;0,
IF(P88='PLHIV Forecast'!P88,"# adults on ART capped by total PLHIV starting 2023",
IF(Q88='PLHIV Forecast'!Q88,"# adults on ART capped by total PLHIV starting 2024",
IF(R88='PLHIV Forecast'!R88,"# adults on ART capped by total PLHIV starting 2025",
IF(S88='PLHIV Forecast'!S88,"# adults on ART capped by total PLHIV starting 2026",
IF(T88='PLHIV Forecast'!T88,"# adults on ART capped by total PLHIV starting 2027",
IF(U88='PLHIV Forecast'!U88,"# adults on ART capped by total PLHIV starting 2028",
IF(V88='PLHIV Forecast'!V88,"# adults on ART capped by total PLHIV starting 2029",
IF(W88='PLHIV Forecast'!W88,"# adults on ART capped by total PLHIV starting 2030",
"")))))))),"")</f>
        <v># adults on ART capped by total PLHIV starting 2025</v>
      </c>
    </row>
    <row r="89" spans="2:24" x14ac:dyDescent="0.35">
      <c r="B89" s="18" t="str">
        <f>Countries!B85</f>
        <v>Myanmar</v>
      </c>
      <c r="C89" s="47">
        <f>IF(C$7&lt;='Algorithms &amp; Assumptions'!$C$3,INDEX('Number on ART'!$H$10:$AB$249,MATCH($B89&amp;"Adults",'Number on ART'!$F$10:$F$249,0),MATCH(C$7,'Number on ART'!$H$9:$AB$9,0)),"Error")</f>
        <v>27715</v>
      </c>
      <c r="D89" s="47">
        <f>IF(D$7&lt;='Algorithms &amp; Assumptions'!$C$3,INDEX('Number on ART'!$H$10:$AB$249,MATCH($B89&amp;"Adults",'Number on ART'!$F$10:$F$249,0),MATCH(D$7,'Number on ART'!$H$9:$AB$9,0)),"Error")</f>
        <v>37133</v>
      </c>
      <c r="E89" s="47">
        <f>IF(E$7&lt;='Algorithms &amp; Assumptions'!$C$3,INDEX('Number on ART'!$H$10:$AB$249,MATCH($B89&amp;"Adults",'Number on ART'!$F$10:$F$249,0),MATCH(E$7,'Number on ART'!$H$9:$AB$9,0)),"Error")</f>
        <v>49678</v>
      </c>
      <c r="F89" s="47">
        <f>IF(F$7&lt;='Algorithms &amp; Assumptions'!$C$3,INDEX('Number on ART'!$H$10:$AB$249,MATCH($B89&amp;"Adults",'Number on ART'!$F$10:$F$249,0),MATCH(F$7,'Number on ART'!$H$9:$AB$9,0)),"Error")</f>
        <v>62718</v>
      </c>
      <c r="G89" s="84">
        <f>IF(IF(G$7&lt;=Baseline_Year,
INDEX('Number on ART'!$H$10:$AB$249,MATCH($B89&amp;"Adults",'Number on ART'!$F$10:$F$249,0),MATCH(G$7,'Number on ART'!$H$9:$AB$9,0)),
IF(AND(F89+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Forecast'!$B$8:$B$127,0),MATCH(G$7,'PLHIV Forecast'!$C$7:$W$7,0)),
INDEX('PLHIV Forecast'!$C$8:$W$127,MATCH($B89,'PLHIV Forecast'!$B$8:$B$127,0),MATCH(G$7,'PLHIV Forecast'!$C$7:$W$7,0))&lt;&gt;0),
INDEX('PLHIV Forecast'!$C$8:$W$127,MATCH($B89,'PLHIV Forecast'!$B$8:$B$127,0),MATCH(G$7,'PLHIV Forecast'!$C$7:$W$7,0)),
F89+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IF(G$7&lt;=Baseline_Year,
INDEX('Number on ART'!$H$10:$AB$249,MATCH($B89&amp;"Adults",'Number on ART'!$F$10:$F$249,0),MATCH(G$7,'Number on ART'!$H$9:$AB$9,0)),
IF(AND(F89+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Forecast'!$B$8:$B$127,0),MATCH(G$7,'PLHIV Forecast'!$C$7:$W$7,0)),
INDEX('PLHIV Forecast'!$C$8:$W$127,MATCH($B89,'PLHIV Forecast'!$B$8:$B$127,0),MATCH(G$7,'PLHIV Forecast'!$C$7:$W$7,0))&lt;&gt;0),
INDEX('PLHIV Forecast'!$C$8:$W$127,MATCH($B89,'PLHIV Forecast'!$B$8:$B$127,0),MATCH(G$7,'PLHIV Forecast'!$C$7:$W$7,0)),
F89+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79678</v>
      </c>
      <c r="H89" s="84">
        <f>IF(IF(H$7&lt;=Baseline_Year,
INDEX('Number on ART'!$H$10:$AB$249,MATCH($B89&amp;"Adults",'Number on ART'!$F$10:$F$249,0),MATCH(H$7,'Number on ART'!$H$9:$AB$9,0)),
IF(AND(G89+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Forecast'!$B$8:$B$127,0),MATCH(H$7,'PLHIV Forecast'!$C$7:$W$7,0)),
INDEX('PLHIV Forecast'!$C$8:$W$127,MATCH($B89,'PLHIV Forecast'!$B$8:$B$127,0),MATCH(H$7,'PLHIV Forecast'!$C$7:$W$7,0))&lt;&gt;0),
INDEX('PLHIV Forecast'!$C$8:$W$127,MATCH($B89,'PLHIV Forecast'!$B$8:$B$127,0),MATCH(H$7,'PLHIV Forecast'!$C$7:$W$7,0)),
G89+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IF(H$7&lt;=Baseline_Year,
INDEX('Number on ART'!$H$10:$AB$249,MATCH($B89&amp;"Adults",'Number on ART'!$F$10:$F$249,0),MATCH(H$7,'Number on ART'!$H$9:$AB$9,0)),
IF(AND(G89+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Forecast'!$B$8:$B$127,0),MATCH(H$7,'PLHIV Forecast'!$C$7:$W$7,0)),
INDEX('PLHIV Forecast'!$C$8:$W$127,MATCH($B89,'PLHIV Forecast'!$B$8:$B$127,0),MATCH(H$7,'PLHIV Forecast'!$C$7:$W$7,0))&lt;&gt;0),
INDEX('PLHIV Forecast'!$C$8:$W$127,MATCH($B89,'PLHIV Forecast'!$B$8:$B$127,0),MATCH(H$7,'PLHIV Forecast'!$C$7:$W$7,0)),
G89+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99404</v>
      </c>
      <c r="I89" s="84">
        <f>IF(IF(I$7&lt;=Baseline_Year,
INDEX('Number on ART'!$H$10:$AB$249,MATCH($B89&amp;"Adults",'Number on ART'!$F$10:$F$249,0),MATCH(I$7,'Number on ART'!$H$9:$AB$9,0)),
IF(AND(H89+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Forecast'!$B$8:$B$127,0),MATCH(I$7,'PLHIV Forecast'!$C$7:$W$7,0)),
INDEX('PLHIV Forecast'!$C$8:$W$127,MATCH($B89,'PLHIV Forecast'!$B$8:$B$127,0),MATCH(I$7,'PLHIV Forecast'!$C$7:$W$7,0))&lt;&gt;0),
INDEX('PLHIV Forecast'!$C$8:$W$127,MATCH($B89,'PLHIV Forecast'!$B$8:$B$127,0),MATCH(I$7,'PLHIV Forecast'!$C$7:$W$7,0)),
H89+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IF(I$7&lt;=Baseline_Year,
INDEX('Number on ART'!$H$10:$AB$249,MATCH($B89&amp;"Adults",'Number on ART'!$F$10:$F$249,0),MATCH(I$7,'Number on ART'!$H$9:$AB$9,0)),
IF(AND(H89+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Forecast'!$B$8:$B$127,0),MATCH(I$7,'PLHIV Forecast'!$C$7:$W$7,0)),
INDEX('PLHIV Forecast'!$C$8:$W$127,MATCH($B89,'PLHIV Forecast'!$B$8:$B$127,0),MATCH(I$7,'PLHIV Forecast'!$C$7:$W$7,0))&lt;&gt;0),
INDEX('PLHIV Forecast'!$C$8:$W$127,MATCH($B89,'PLHIV Forecast'!$B$8:$B$127,0),MATCH(I$7,'PLHIV Forecast'!$C$7:$W$7,0)),
H89+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120104</v>
      </c>
      <c r="J89" s="84">
        <f>IF(IF(J$7&lt;=Baseline_Year,
INDEX('Number on ART'!$H$10:$AB$249,MATCH($B89&amp;"Adults",'Number on ART'!$F$10:$F$249,0),MATCH(J$7,'Number on ART'!$H$9:$AB$9,0)),
IF(AND(I89+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Forecast'!$B$8:$B$127,0),MATCH(J$7,'PLHIV Forecast'!$C$7:$W$7,0)),
INDEX('PLHIV Forecast'!$C$8:$W$127,MATCH($B89,'PLHIV Forecast'!$B$8:$B$127,0),MATCH(J$7,'PLHIV Forecast'!$C$7:$W$7,0))&lt;&gt;0),
INDEX('PLHIV Forecast'!$C$8:$W$127,MATCH($B89,'PLHIV Forecast'!$B$8:$B$127,0),MATCH(J$7,'PLHIV Forecast'!$C$7:$W$7,0)),
I89+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IF(J$7&lt;=Baseline_Year,
INDEX('Number on ART'!$H$10:$AB$249,MATCH($B89&amp;"Adults",'Number on ART'!$F$10:$F$249,0),MATCH(J$7,'Number on ART'!$H$9:$AB$9,0)),
IF(AND(I89+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Forecast'!$B$8:$B$127,0),MATCH(J$7,'PLHIV Forecast'!$C$7:$W$7,0)),
INDEX('PLHIV Forecast'!$C$8:$W$127,MATCH($B89,'PLHIV Forecast'!$B$8:$B$127,0),MATCH(J$7,'PLHIV Forecast'!$C$7:$W$7,0))&lt;&gt;0),
INDEX('PLHIV Forecast'!$C$8:$W$127,MATCH($B89,'PLHIV Forecast'!$B$8:$B$127,0),MATCH(J$7,'PLHIV Forecast'!$C$7:$W$7,0)),
I89+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139157</v>
      </c>
      <c r="K89" s="84">
        <f>IF(IF(K$7&lt;=Baseline_Year,
INDEX('Number on ART'!$H$10:$AB$249,MATCH($B89&amp;"Adults",'Number on ART'!$F$10:$F$249,0),MATCH(K$7,'Number on ART'!$H$9:$AB$9,0)),
IF(AND(J89+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Forecast'!$B$8:$B$127,0),MATCH(K$7,'PLHIV Forecast'!$C$7:$W$7,0)),
INDEX('PLHIV Forecast'!$C$8:$W$127,MATCH($B89,'PLHIV Forecast'!$B$8:$B$127,0),MATCH(K$7,'PLHIV Forecast'!$C$7:$W$7,0))&lt;&gt;0),
INDEX('PLHIV Forecast'!$C$8:$W$127,MATCH($B89,'PLHIV Forecast'!$B$8:$B$127,0),MATCH(K$7,'PLHIV Forecast'!$C$7:$W$7,0)),
J89+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IF(K$7&lt;=Baseline_Year,
INDEX('Number on ART'!$H$10:$AB$249,MATCH($B89&amp;"Adults",'Number on ART'!$F$10:$F$249,0),MATCH(K$7,'Number on ART'!$H$9:$AB$9,0)),
IF(AND(J89+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Forecast'!$B$8:$B$127,0),MATCH(K$7,'PLHIV Forecast'!$C$7:$W$7,0)),
INDEX('PLHIV Forecast'!$C$8:$W$127,MATCH($B89,'PLHIV Forecast'!$B$8:$B$127,0),MATCH(K$7,'PLHIV Forecast'!$C$7:$W$7,0))&lt;&gt;0),
INDEX('PLHIV Forecast'!$C$8:$W$127,MATCH($B89,'PLHIV Forecast'!$B$8:$B$127,0),MATCH(K$7,'PLHIV Forecast'!$C$7:$W$7,0)),
J89+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159082</v>
      </c>
      <c r="L89" s="84">
        <f>IF(IF(L$7&lt;=Baseline_Year,
INDEX('Number on ART'!$H$10:$AB$249,MATCH($B89&amp;"Adults",'Number on ART'!$F$10:$F$249,0),MATCH(L$7,'Number on ART'!$H$9:$AB$9,0)),
IF(AND(K89+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Forecast'!$B$8:$B$127,0),MATCH(L$7,'PLHIV Forecast'!$C$7:$W$7,0)),
INDEX('PLHIV Forecast'!$C$8:$W$127,MATCH($B89,'PLHIV Forecast'!$B$8:$B$127,0),MATCH(L$7,'PLHIV Forecast'!$C$7:$W$7,0))&lt;&gt;0),
INDEX('PLHIV Forecast'!$C$8:$W$127,MATCH($B89,'PLHIV Forecast'!$B$8:$B$127,0),MATCH(L$7,'PLHIV Forecast'!$C$7:$W$7,0)),
K89+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IF(L$7&lt;=Baseline_Year,
INDEX('Number on ART'!$H$10:$AB$249,MATCH($B89&amp;"Adults",'Number on ART'!$F$10:$F$249,0),MATCH(L$7,'Number on ART'!$H$9:$AB$9,0)),
IF(AND(K89+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Forecast'!$B$8:$B$127,0),MATCH(L$7,'PLHIV Forecast'!$C$7:$W$7,0)),
INDEX('PLHIV Forecast'!$C$8:$W$127,MATCH($B89,'PLHIV Forecast'!$B$8:$B$127,0),MATCH(L$7,'PLHIV Forecast'!$C$7:$W$7,0))&lt;&gt;0),
INDEX('PLHIV Forecast'!$C$8:$W$127,MATCH($B89,'PLHIV Forecast'!$B$8:$B$127,0),MATCH(L$7,'PLHIV Forecast'!$C$7:$W$7,0)),
K89+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176697</v>
      </c>
      <c r="M89" s="84">
        <f>IF(IF(M$7&lt;=Baseline_Year,
INDEX('Number on ART'!$H$10:$AB$249,MATCH($B89&amp;"Adults",'Number on ART'!$F$10:$F$249,0),MATCH(M$7,'Number on ART'!$H$9:$AB$9,0)),
IF(AND(L89+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Forecast'!$B$8:$B$127,0),MATCH(M$7,'PLHIV Forecast'!$C$7:$W$7,0)),
INDEX('PLHIV Forecast'!$C$8:$W$127,MATCH($B89,'PLHIV Forecast'!$B$8:$B$127,0),MATCH(M$7,'PLHIV Forecast'!$C$7:$W$7,0))&lt;&gt;0),
INDEX('PLHIV Forecast'!$C$8:$W$127,MATCH($B89,'PLHIV Forecast'!$B$8:$B$127,0),MATCH(M$7,'PLHIV Forecast'!$C$7:$W$7,0)),
L89+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IF(M$7&lt;=Baseline_Year,
INDEX('Number on ART'!$H$10:$AB$249,MATCH($B89&amp;"Adults",'Number on ART'!$F$10:$F$249,0),MATCH(M$7,'Number on ART'!$H$9:$AB$9,0)),
IF(AND(L89+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Forecast'!$B$8:$B$127,0),MATCH(M$7,'PLHIV Forecast'!$C$7:$W$7,0)),
INDEX('PLHIV Forecast'!$C$8:$W$127,MATCH($B89,'PLHIV Forecast'!$B$8:$B$127,0),MATCH(M$7,'PLHIV Forecast'!$C$7:$W$7,0))&lt;&gt;0),
INDEX('PLHIV Forecast'!$C$8:$W$127,MATCH($B89,'PLHIV Forecast'!$B$8:$B$127,0),MATCH(M$7,'PLHIV Forecast'!$C$7:$W$7,0)),
L89+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191535</v>
      </c>
      <c r="N89" s="84">
        <f>IF(IF(N$7&lt;=Baseline_Year,
INDEX('Number on ART'!$H$10:$AB$249,MATCH($B89&amp;"Adults",'Number on ART'!$F$10:$F$249,0),MATCH(N$7,'Number on ART'!$H$9:$AB$9,0)),
IF(AND(M89+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Forecast'!$B$8:$B$127,0),MATCH(N$7,'PLHIV Forecast'!$C$7:$W$7,0)),
INDEX('PLHIV Forecast'!$C$8:$W$127,MATCH($B89,'PLHIV Forecast'!$B$8:$B$127,0),MATCH(N$7,'PLHIV Forecast'!$C$7:$W$7,0))&lt;&gt;0),
INDEX('PLHIV Forecast'!$C$8:$W$127,MATCH($B89,'PLHIV Forecast'!$B$8:$B$127,0),MATCH(N$7,'PLHIV Forecast'!$C$7:$W$7,0)),
M89+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IF(N$7&lt;=Baseline_Year,
INDEX('Number on ART'!$H$10:$AB$249,MATCH($B89&amp;"Adults",'Number on ART'!$F$10:$F$249,0),MATCH(N$7,'Number on ART'!$H$9:$AB$9,0)),
IF(AND(M89+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Forecast'!$B$8:$B$127,0),MATCH(N$7,'PLHIV Forecast'!$C$7:$W$7,0)),
INDEX('PLHIV Forecast'!$C$8:$W$127,MATCH($B89,'PLHIV Forecast'!$B$8:$B$127,0),MATCH(N$7,'PLHIV Forecast'!$C$7:$W$7,0))&lt;&gt;0),
INDEX('PLHIV Forecast'!$C$8:$W$127,MATCH($B89,'PLHIV Forecast'!$B$8:$B$127,0),MATCH(N$7,'PLHIV Forecast'!$C$7:$W$7,0)),
M89+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185001</v>
      </c>
      <c r="O89" s="84">
        <f>IF(IF(O$7&lt;=Baseline_Year,
INDEX('Number on ART'!$H$10:$AB$249,MATCH($B89&amp;"Adults",'Number on ART'!$F$10:$F$249,0),MATCH(O$7,'Number on ART'!$H$9:$AB$9,0)),
IF(AND(N89+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Forecast'!$B$8:$B$127,0),MATCH(O$7,'PLHIV Forecast'!$C$7:$W$7,0)),
INDEX('PLHIV Forecast'!$C$8:$W$127,MATCH($B89,'PLHIV Forecast'!$B$8:$B$127,0),MATCH(O$7,'PLHIV Forecast'!$C$7:$W$7,0))&lt;&gt;0),
INDEX('PLHIV Forecast'!$C$8:$W$127,MATCH($B89,'PLHIV Forecast'!$B$8:$B$127,0),MATCH(O$7,'PLHIV Forecast'!$C$7:$W$7,0)),
N89+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IF(O$7&lt;=Baseline_Year,
INDEX('Number on ART'!$H$10:$AB$249,MATCH($B89&amp;"Adults",'Number on ART'!$F$10:$F$249,0),MATCH(O$7,'Number on ART'!$H$9:$AB$9,0)),
IF(AND(N89+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Forecast'!$B$8:$B$127,0),MATCH(O$7,'PLHIV Forecast'!$C$7:$W$7,0)),
INDEX('PLHIV Forecast'!$C$8:$W$127,MATCH($B89,'PLHIV Forecast'!$B$8:$B$127,0),MATCH(O$7,'PLHIV Forecast'!$C$7:$W$7,0))&lt;&gt;0),
INDEX('PLHIV Forecast'!$C$8:$W$127,MATCH($B89,'PLHIV Forecast'!$B$8:$B$127,0),MATCH(O$7,'PLHIV Forecast'!$C$7:$W$7,0)),
N89+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202343</v>
      </c>
      <c r="P89" s="84">
        <f>IF(IF(P$7&lt;=Baseline_Year,
INDEX('Number on ART'!$H$10:$AB$249,MATCH($B89&amp;"Adults",'Number on ART'!$F$10:$F$249,0),MATCH(P$7,'Number on ART'!$H$9:$AB$9,0)),
IF(AND(O89+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Forecast'!$B$8:$B$127,0),MATCH(P$7,'PLHIV Forecast'!$C$7:$W$7,0)),
INDEX('PLHIV Forecast'!$C$8:$W$127,MATCH($B89,'PLHIV Forecast'!$B$8:$B$127,0),MATCH(P$7,'PLHIV Forecast'!$C$7:$W$7,0))&lt;&gt;0),
INDEX('PLHIV Forecast'!$C$8:$W$127,MATCH($B89,'PLHIV Forecast'!$B$8:$B$127,0),MATCH(P$7,'PLHIV Forecast'!$C$7:$W$7,0)),
O89+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IF(P$7&lt;=Baseline_Year,
INDEX('Number on ART'!$H$10:$AB$249,MATCH($B89&amp;"Adults",'Number on ART'!$F$10:$F$249,0),MATCH(P$7,'Number on ART'!$H$9:$AB$9,0)),
IF(AND(O89+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Forecast'!$B$8:$B$127,0),MATCH(P$7,'PLHIV Forecast'!$C$7:$W$7,0)),
INDEX('PLHIV Forecast'!$C$8:$W$127,MATCH($B89,'PLHIV Forecast'!$B$8:$B$127,0),MATCH(P$7,'PLHIV Forecast'!$C$7:$W$7,0))&lt;&gt;0),
INDEX('PLHIV Forecast'!$C$8:$W$127,MATCH($B89,'PLHIV Forecast'!$B$8:$B$127,0),MATCH(P$7,'PLHIV Forecast'!$C$7:$W$7,0)),
O89+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210891.66666666666</v>
      </c>
      <c r="Q89" s="84">
        <f>IF(IF(Q$7&lt;=Baseline_Year,
INDEX('Number on ART'!$H$10:$AB$249,MATCH($B89&amp;"Adults",'Number on ART'!$F$10:$F$249,0),MATCH(Q$7,'Number on ART'!$H$9:$AB$9,0)),
IF(AND(P89+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Forecast'!$B$8:$B$127,0),MATCH(Q$7,'PLHIV Forecast'!$C$7:$W$7,0)),
INDEX('PLHIV Forecast'!$C$8:$W$127,MATCH($B89,'PLHIV Forecast'!$B$8:$B$127,0),MATCH(Q$7,'PLHIV Forecast'!$C$7:$W$7,0))&lt;&gt;0),
INDEX('PLHIV Forecast'!$C$8:$W$127,MATCH($B89,'PLHIV Forecast'!$B$8:$B$127,0),MATCH(Q$7,'PLHIV Forecast'!$C$7:$W$7,0)),
P89+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IF(Q$7&lt;=Baseline_Year,
INDEX('Number on ART'!$H$10:$AB$249,MATCH($B89&amp;"Adults",'Number on ART'!$F$10:$F$249,0),MATCH(Q$7,'Number on ART'!$H$9:$AB$9,0)),
IF(AND(P89+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Forecast'!$B$8:$B$127,0),MATCH(Q$7,'PLHIV Forecast'!$C$7:$W$7,0)),
INDEX('PLHIV Forecast'!$C$8:$W$127,MATCH($B89,'PLHIV Forecast'!$B$8:$B$127,0),MATCH(Q$7,'PLHIV Forecast'!$C$7:$W$7,0))&lt;&gt;0),
INDEX('PLHIV Forecast'!$C$8:$W$127,MATCH($B89,'PLHIV Forecast'!$B$8:$B$127,0),MATCH(Q$7,'PLHIV Forecast'!$C$7:$W$7,0)),
P89+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219440.33333333331</v>
      </c>
      <c r="R89" s="84">
        <f>IF(IF(R$7&lt;=Baseline_Year,
INDEX('Number on ART'!$H$10:$AB$249,MATCH($B89&amp;"Adults",'Number on ART'!$F$10:$F$249,0),MATCH(R$7,'Number on ART'!$H$9:$AB$9,0)),
IF(AND(Q89+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Forecast'!$B$8:$B$127,0),MATCH(R$7,'PLHIV Forecast'!$C$7:$W$7,0)),
INDEX('PLHIV Forecast'!$C$8:$W$127,MATCH($B89,'PLHIV Forecast'!$B$8:$B$127,0),MATCH(R$7,'PLHIV Forecast'!$C$7:$W$7,0))&lt;&gt;0),
INDEX('PLHIV Forecast'!$C$8:$W$127,MATCH($B89,'PLHIV Forecast'!$B$8:$B$127,0),MATCH(R$7,'PLHIV Forecast'!$C$7:$W$7,0)),
Q89+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IF(R$7&lt;=Baseline_Year,
INDEX('Number on ART'!$H$10:$AB$249,MATCH($B89&amp;"Adults",'Number on ART'!$F$10:$F$249,0),MATCH(R$7,'Number on ART'!$H$9:$AB$9,0)),
IF(AND(Q89+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Forecast'!$B$8:$B$127,0),MATCH(R$7,'PLHIV Forecast'!$C$7:$W$7,0)),
INDEX('PLHIV Forecast'!$C$8:$W$127,MATCH($B89,'PLHIV Forecast'!$B$8:$B$127,0),MATCH(R$7,'PLHIV Forecast'!$C$7:$W$7,0))&lt;&gt;0),
INDEX('PLHIV Forecast'!$C$8:$W$127,MATCH($B89,'PLHIV Forecast'!$B$8:$B$127,0),MATCH(R$7,'PLHIV Forecast'!$C$7:$W$7,0)),
Q89+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227988.99999999997</v>
      </c>
      <c r="S89" s="84">
        <f>IF(IF(S$7&lt;=Baseline_Year,
INDEX('Number on ART'!$H$10:$AB$249,MATCH($B89&amp;"Adults",'Number on ART'!$F$10:$F$249,0),MATCH(S$7,'Number on ART'!$H$9:$AB$9,0)),
IF(AND(R89+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Forecast'!$B$8:$B$127,0),MATCH(S$7,'PLHIV Forecast'!$C$7:$W$7,0)),
INDEX('PLHIV Forecast'!$C$8:$W$127,MATCH($B89,'PLHIV Forecast'!$B$8:$B$127,0),MATCH(S$7,'PLHIV Forecast'!$C$7:$W$7,0))&lt;&gt;0),
INDEX('PLHIV Forecast'!$C$8:$W$127,MATCH($B89,'PLHIV Forecast'!$B$8:$B$127,0),MATCH(S$7,'PLHIV Forecast'!$C$7:$W$7,0)),
R89+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IF(S$7&lt;=Baseline_Year,
INDEX('Number on ART'!$H$10:$AB$249,MATCH($B89&amp;"Adults",'Number on ART'!$F$10:$F$249,0),MATCH(S$7,'Number on ART'!$H$9:$AB$9,0)),
IF(AND(R89+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Forecast'!$B$8:$B$127,0),MATCH(S$7,'PLHIV Forecast'!$C$7:$W$7,0)),
INDEX('PLHIV Forecast'!$C$8:$W$127,MATCH($B89,'PLHIV Forecast'!$B$8:$B$127,0),MATCH(S$7,'PLHIV Forecast'!$C$7:$W$7,0))&lt;&gt;0),
INDEX('PLHIV Forecast'!$C$8:$W$127,MATCH($B89,'PLHIV Forecast'!$B$8:$B$127,0),MATCH(S$7,'PLHIV Forecast'!$C$7:$W$7,0)),
R89+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236537.66666666663</v>
      </c>
      <c r="T89" s="84">
        <f>IF(IF(T$7&lt;=Baseline_Year,
INDEX('Number on ART'!$H$10:$AB$249,MATCH($B89&amp;"Adults",'Number on ART'!$F$10:$F$249,0),MATCH(T$7,'Number on ART'!$H$9:$AB$9,0)),
IF(AND(S89+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Forecast'!$B$8:$B$127,0),MATCH(T$7,'PLHIV Forecast'!$C$7:$W$7,0)),
INDEX('PLHIV Forecast'!$C$8:$W$127,MATCH($B89,'PLHIV Forecast'!$B$8:$B$127,0),MATCH(T$7,'PLHIV Forecast'!$C$7:$W$7,0))&lt;&gt;0),
INDEX('PLHIV Forecast'!$C$8:$W$127,MATCH($B89,'PLHIV Forecast'!$B$8:$B$127,0),MATCH(T$7,'PLHIV Forecast'!$C$7:$W$7,0)),
S89+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IF(T$7&lt;=Baseline_Year,
INDEX('Number on ART'!$H$10:$AB$249,MATCH($B89&amp;"Adults",'Number on ART'!$F$10:$F$249,0),MATCH(T$7,'Number on ART'!$H$9:$AB$9,0)),
IF(AND(S89+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Forecast'!$B$8:$B$127,0),MATCH(T$7,'PLHIV Forecast'!$C$7:$W$7,0)),
INDEX('PLHIV Forecast'!$C$8:$W$127,MATCH($B89,'PLHIV Forecast'!$B$8:$B$127,0),MATCH(T$7,'PLHIV Forecast'!$C$7:$W$7,0))&lt;&gt;0),
INDEX('PLHIV Forecast'!$C$8:$W$127,MATCH($B89,'PLHIV Forecast'!$B$8:$B$127,0),MATCH(T$7,'PLHIV Forecast'!$C$7:$W$7,0)),
S89+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245086.33333333328</v>
      </c>
      <c r="U89" s="84">
        <f>IF(IF(U$7&lt;=Baseline_Year,
INDEX('Number on ART'!$H$10:$AB$249,MATCH($B89&amp;"Adults",'Number on ART'!$F$10:$F$249,0),MATCH(U$7,'Number on ART'!$H$9:$AB$9,0)),
IF(AND(T89+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Forecast'!$B$8:$B$127,0),MATCH(U$7,'PLHIV Forecast'!$C$7:$W$7,0)),
INDEX('PLHIV Forecast'!$C$8:$W$127,MATCH($B89,'PLHIV Forecast'!$B$8:$B$127,0),MATCH(U$7,'PLHIV Forecast'!$C$7:$W$7,0))&lt;&gt;0),
INDEX('PLHIV Forecast'!$C$8:$W$127,MATCH($B89,'PLHIV Forecast'!$B$8:$B$127,0),MATCH(U$7,'PLHIV Forecast'!$C$7:$W$7,0)),
T89+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IF(U$7&lt;=Baseline_Year,
INDEX('Number on ART'!$H$10:$AB$249,MATCH($B89&amp;"Adults",'Number on ART'!$F$10:$F$249,0),MATCH(U$7,'Number on ART'!$H$9:$AB$9,0)),
IF(AND(T89+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Forecast'!$B$8:$B$127,0),MATCH(U$7,'PLHIV Forecast'!$C$7:$W$7,0)),
INDEX('PLHIV Forecast'!$C$8:$W$127,MATCH($B89,'PLHIV Forecast'!$B$8:$B$127,0),MATCH(U$7,'PLHIV Forecast'!$C$7:$W$7,0))&lt;&gt;0),
INDEX('PLHIV Forecast'!$C$8:$W$127,MATCH($B89,'PLHIV Forecast'!$B$8:$B$127,0),MATCH(U$7,'PLHIV Forecast'!$C$7:$W$7,0)),
T89+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253634.99999999994</v>
      </c>
      <c r="V89" s="84">
        <f>IF(IF(V$7&lt;=Baseline_Year,
INDEX('Number on ART'!$H$10:$AB$249,MATCH($B89&amp;"Adults",'Number on ART'!$F$10:$F$249,0),MATCH(V$7,'Number on ART'!$H$9:$AB$9,0)),
IF(AND(U89+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Forecast'!$B$8:$B$127,0),MATCH(V$7,'PLHIV Forecast'!$C$7:$W$7,0)),
INDEX('PLHIV Forecast'!$C$8:$W$127,MATCH($B89,'PLHIV Forecast'!$B$8:$B$127,0),MATCH(V$7,'PLHIV Forecast'!$C$7:$W$7,0))&lt;&gt;0),
INDEX('PLHIV Forecast'!$C$8:$W$127,MATCH($B89,'PLHIV Forecast'!$B$8:$B$127,0),MATCH(V$7,'PLHIV Forecast'!$C$7:$W$7,0)),
U89+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IF(V$7&lt;=Baseline_Year,
INDEX('Number on ART'!$H$10:$AB$249,MATCH($B89&amp;"Adults",'Number on ART'!$F$10:$F$249,0),MATCH(V$7,'Number on ART'!$H$9:$AB$9,0)),
IF(AND(U89+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Forecast'!$B$8:$B$127,0),MATCH(V$7,'PLHIV Forecast'!$C$7:$W$7,0)),
INDEX('PLHIV Forecast'!$C$8:$W$127,MATCH($B89,'PLHIV Forecast'!$B$8:$B$127,0),MATCH(V$7,'PLHIV Forecast'!$C$7:$W$7,0))&lt;&gt;0),
INDEX('PLHIV Forecast'!$C$8:$W$127,MATCH($B89,'PLHIV Forecast'!$B$8:$B$127,0),MATCH(V$7,'PLHIV Forecast'!$C$7:$W$7,0)),
U89+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262183.66666666663</v>
      </c>
      <c r="W89" s="84">
        <f>IF(IF(W$7&lt;=Baseline_Year,
INDEX('Number on ART'!$H$10:$AB$249,MATCH($B89&amp;"Adults",'Number on ART'!$F$10:$F$249,0),MATCH(W$7,'Number on ART'!$H$9:$AB$9,0)),
IF(AND(V89+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Forecast'!$B$8:$B$127,0),MATCH(W$7,'PLHIV Forecast'!$C$7:$W$7,0)),
INDEX('PLHIV Forecast'!$C$8:$W$127,MATCH($B89,'PLHIV Forecast'!$B$8:$B$127,0),MATCH(W$7,'PLHIV Forecast'!$C$7:$W$7,0))&lt;&gt;0),
INDEX('PLHIV Forecast'!$C$8:$W$127,MATCH($B89,'PLHIV Forecast'!$B$8:$B$127,0),MATCH(W$7,'PLHIV Forecast'!$C$7:$W$7,0)),
V89+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)))&lt;0,
0,
IF(W$7&lt;=Baseline_Year,
INDEX('Number on ART'!$H$10:$AB$249,MATCH($B89&amp;"Adults",'Number on ART'!$F$10:$F$249,0),MATCH(W$7,'Number on ART'!$H$9:$AB$9,0)),
IF(AND(V89+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)&gt;INDEX('PLHIV Forecast'!$C$8:$W$127,MATCH($B89,'PLHIV Forecast'!$B$8:$B$127,0),MATCH(W$7,'PLHIV Forecast'!$C$7:$W$7,0)),
INDEX('PLHIV Forecast'!$C$8:$W$127,MATCH($B89,'PLHIV Forecast'!$B$8:$B$127,0),MATCH(W$7,'PLHIV Forecast'!$C$7:$W$7,0))&lt;&gt;0),
INDEX('PLHIV Forecast'!$C$8:$W$127,MATCH($B89,'PLHIV Forecast'!$B$8:$B$127,0),MATCH(W$7,'PLHIV Forecast'!$C$7:$W$7,0)),
V89+
AVERAGE((INDEX($C$8:$W$127,MATCH($B89,$B$8:$B$127),MATCH(Baseline_Year,$C$7:$W$7,))-INDEX($C$8:$W$127,MATCH($B89,$B$8:$B$127),MATCH(Baseline_Year-1,$C$7:$W$7,))),
(INDEX($C$8:$W$127,MATCH($B89,$B$8:$B$127),MATCH(Baseline_Year-1,$C$7:$W$7,))-INDEX($C$8:$W$127,MATCH($B89,$B$8:$B$127),MATCH(Baseline_Year-2,$C$7:$W$7,))),
(INDEX($C$8:$W$127,MATCH($B89,$B$8:$B$127),MATCH(Baseline_Year-2,$C$7:$W$7,))-INDEX($C$8:$W$127,MATCH($B89,$B$8:$B$127),MATCH(Baseline_Year-3,$C$7:$W$7,)))
))))</f>
        <v>270732.33333333331</v>
      </c>
      <c r="X89" s="9" t="str">
        <f>IF(SUM(C89:W89)&lt;&gt;0,
IF(P89='PLHIV Forecast'!P89,"# adults on ART capped by total PLHIV starting 2023",
IF(Q89='PLHIV Forecast'!Q89,"# adults on ART capped by total PLHIV starting 2024",
IF(R89='PLHIV Forecast'!R89,"# adults on ART capped by total PLHIV starting 2025",
IF(S89='PLHIV Forecast'!S89,"# adults on ART capped by total PLHIV starting 2026",
IF(T89='PLHIV Forecast'!T89,"# adults on ART capped by total PLHIV starting 2027",
IF(U89='PLHIV Forecast'!U89,"# adults on ART capped by total PLHIV starting 2028",
IF(V89='PLHIV Forecast'!V89,"# adults on ART capped by total PLHIV starting 2029",
IF(W89='PLHIV Forecast'!W89,"# adults on ART capped by total PLHIV starting 2030",
"")))))))),"")</f>
        <v/>
      </c>
    </row>
    <row r="90" spans="2:24" x14ac:dyDescent="0.35">
      <c r="B90" s="18" t="str">
        <f>Countries!B86</f>
        <v>Namibia</v>
      </c>
      <c r="C90" s="47">
        <f>IF(C$7&lt;='Algorithms &amp; Assumptions'!$C$3,INDEX('Number on ART'!$H$10:$AB$249,MATCH($B90&amp;"Adults",'Number on ART'!$F$10:$F$249,0),MATCH(C$7,'Number on ART'!$H$9:$AB$9,0)),"Error")</f>
        <v>69399</v>
      </c>
      <c r="D90" s="47">
        <f>IF(D$7&lt;='Algorithms &amp; Assumptions'!$C$3,INDEX('Number on ART'!$H$10:$AB$249,MATCH($B90&amp;"Adults",'Number on ART'!$F$10:$F$249,0),MATCH(D$7,'Number on ART'!$H$9:$AB$9,0)),"Error")</f>
        <v>85084</v>
      </c>
      <c r="E90" s="47">
        <f>IF(E$7&lt;='Algorithms &amp; Assumptions'!$C$3,INDEX('Number on ART'!$H$10:$AB$249,MATCH($B90&amp;"Adults",'Number on ART'!$F$10:$F$249,0),MATCH(E$7,'Number on ART'!$H$9:$AB$9,0)),"Error")</f>
        <v>95124</v>
      </c>
      <c r="F90" s="47">
        <f>IF(F$7&lt;='Algorithms &amp; Assumptions'!$C$3,INDEX('Number on ART'!$H$10:$AB$249,MATCH($B90&amp;"Adults",'Number on ART'!$F$10:$F$249,0),MATCH(F$7,'Number on ART'!$H$9:$AB$9,0)),"Error")</f>
        <v>105099</v>
      </c>
      <c r="G90" s="84">
        <f>IF(IF(G$7&lt;=Baseline_Year,
INDEX('Number on ART'!$H$10:$AB$249,MATCH($B90&amp;"Adults",'Number on ART'!$F$10:$F$249,0),MATCH(G$7,'Number on ART'!$H$9:$AB$9,0)),
IF(AND(F90+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Forecast'!$B$8:$B$127,0),MATCH(G$7,'PLHIV Forecast'!$C$7:$W$7,0)),
INDEX('PLHIV Forecast'!$C$8:$W$127,MATCH($B90,'PLHIV Forecast'!$B$8:$B$127,0),MATCH(G$7,'PLHIV Forecast'!$C$7:$W$7,0))&lt;&gt;0),
INDEX('PLHIV Forecast'!$C$8:$W$127,MATCH($B90,'PLHIV Forecast'!$B$8:$B$127,0),MATCH(G$7,'PLHIV Forecast'!$C$7:$W$7,0)),
F90+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IF(G$7&lt;=Baseline_Year,
INDEX('Number on ART'!$H$10:$AB$249,MATCH($B90&amp;"Adults",'Number on ART'!$F$10:$F$249,0),MATCH(G$7,'Number on ART'!$H$9:$AB$9,0)),
IF(AND(F90+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Forecast'!$B$8:$B$127,0),MATCH(G$7,'PLHIV Forecast'!$C$7:$W$7,0)),
INDEX('PLHIV Forecast'!$C$8:$W$127,MATCH($B90,'PLHIV Forecast'!$B$8:$B$127,0),MATCH(G$7,'PLHIV Forecast'!$C$7:$W$7,0))&lt;&gt;0),
INDEX('PLHIV Forecast'!$C$8:$W$127,MATCH($B90,'PLHIV Forecast'!$B$8:$B$127,0),MATCH(G$7,'PLHIV Forecast'!$C$7:$W$7,0)),
F90+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104940</v>
      </c>
      <c r="H90" s="84">
        <f>IF(IF(H$7&lt;=Baseline_Year,
INDEX('Number on ART'!$H$10:$AB$249,MATCH($B90&amp;"Adults",'Number on ART'!$F$10:$F$249,0),MATCH(H$7,'Number on ART'!$H$9:$AB$9,0)),
IF(AND(G90+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Forecast'!$B$8:$B$127,0),MATCH(H$7,'PLHIV Forecast'!$C$7:$W$7,0)),
INDEX('PLHIV Forecast'!$C$8:$W$127,MATCH($B90,'PLHIV Forecast'!$B$8:$B$127,0),MATCH(H$7,'PLHIV Forecast'!$C$7:$W$7,0))&lt;&gt;0),
INDEX('PLHIV Forecast'!$C$8:$W$127,MATCH($B90,'PLHIV Forecast'!$B$8:$B$127,0),MATCH(H$7,'PLHIV Forecast'!$C$7:$W$7,0)),
G90+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IF(H$7&lt;=Baseline_Year,
INDEX('Number on ART'!$H$10:$AB$249,MATCH($B90&amp;"Adults",'Number on ART'!$F$10:$F$249,0),MATCH(H$7,'Number on ART'!$H$9:$AB$9,0)),
IF(AND(G90+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Forecast'!$B$8:$B$127,0),MATCH(H$7,'PLHIV Forecast'!$C$7:$W$7,0)),
INDEX('PLHIV Forecast'!$C$8:$W$127,MATCH($B90,'PLHIV Forecast'!$B$8:$B$127,0),MATCH(H$7,'PLHIV Forecast'!$C$7:$W$7,0))&lt;&gt;0),
INDEX('PLHIV Forecast'!$C$8:$W$127,MATCH($B90,'PLHIV Forecast'!$B$8:$B$127,0),MATCH(H$7,'PLHIV Forecast'!$C$7:$W$7,0)),
G90+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121447</v>
      </c>
      <c r="I90" s="84">
        <f>IF(IF(I$7&lt;=Baseline_Year,
INDEX('Number on ART'!$H$10:$AB$249,MATCH($B90&amp;"Adults",'Number on ART'!$F$10:$F$249,0),MATCH(I$7,'Number on ART'!$H$9:$AB$9,0)),
IF(AND(H90+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Forecast'!$B$8:$B$127,0),MATCH(I$7,'PLHIV Forecast'!$C$7:$W$7,0)),
INDEX('PLHIV Forecast'!$C$8:$W$127,MATCH($B90,'PLHIV Forecast'!$B$8:$B$127,0),MATCH(I$7,'PLHIV Forecast'!$C$7:$W$7,0))&lt;&gt;0),
INDEX('PLHIV Forecast'!$C$8:$W$127,MATCH($B90,'PLHIV Forecast'!$B$8:$B$127,0),MATCH(I$7,'PLHIV Forecast'!$C$7:$W$7,0)),
H90+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IF(I$7&lt;=Baseline_Year,
INDEX('Number on ART'!$H$10:$AB$249,MATCH($B90&amp;"Adults",'Number on ART'!$F$10:$F$249,0),MATCH(I$7,'Number on ART'!$H$9:$AB$9,0)),
IF(AND(H90+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Forecast'!$B$8:$B$127,0),MATCH(I$7,'PLHIV Forecast'!$C$7:$W$7,0)),
INDEX('PLHIV Forecast'!$C$8:$W$127,MATCH($B90,'PLHIV Forecast'!$B$8:$B$127,0),MATCH(I$7,'PLHIV Forecast'!$C$7:$W$7,0))&lt;&gt;0),
INDEX('PLHIV Forecast'!$C$8:$W$127,MATCH($B90,'PLHIV Forecast'!$B$8:$B$127,0),MATCH(I$7,'PLHIV Forecast'!$C$7:$W$7,0)),
H90+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123763</v>
      </c>
      <c r="J90" s="84">
        <f>IF(IF(J$7&lt;=Baseline_Year,
INDEX('Number on ART'!$H$10:$AB$249,MATCH($B90&amp;"Adults",'Number on ART'!$F$10:$F$249,0),MATCH(J$7,'Number on ART'!$H$9:$AB$9,0)),
IF(AND(I90+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Forecast'!$B$8:$B$127,0),MATCH(J$7,'PLHIV Forecast'!$C$7:$W$7,0)),
INDEX('PLHIV Forecast'!$C$8:$W$127,MATCH($B90,'PLHIV Forecast'!$B$8:$B$127,0),MATCH(J$7,'PLHIV Forecast'!$C$7:$W$7,0))&lt;&gt;0),
INDEX('PLHIV Forecast'!$C$8:$W$127,MATCH($B90,'PLHIV Forecast'!$B$8:$B$127,0),MATCH(J$7,'PLHIV Forecast'!$C$7:$W$7,0)),
I90+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IF(J$7&lt;=Baseline_Year,
INDEX('Number on ART'!$H$10:$AB$249,MATCH($B90&amp;"Adults",'Number on ART'!$F$10:$F$249,0),MATCH(J$7,'Number on ART'!$H$9:$AB$9,0)),
IF(AND(I90+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Forecast'!$B$8:$B$127,0),MATCH(J$7,'PLHIV Forecast'!$C$7:$W$7,0)),
INDEX('PLHIV Forecast'!$C$8:$W$127,MATCH($B90,'PLHIV Forecast'!$B$8:$B$127,0),MATCH(J$7,'PLHIV Forecast'!$C$7:$W$7,0))&lt;&gt;0),
INDEX('PLHIV Forecast'!$C$8:$W$127,MATCH($B90,'PLHIV Forecast'!$B$8:$B$127,0),MATCH(J$7,'PLHIV Forecast'!$C$7:$W$7,0)),
I90+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143027</v>
      </c>
      <c r="K90" s="84">
        <f>IF(IF(K$7&lt;=Baseline_Year,
INDEX('Number on ART'!$H$10:$AB$249,MATCH($B90&amp;"Adults",'Number on ART'!$F$10:$F$249,0),MATCH(K$7,'Number on ART'!$H$9:$AB$9,0)),
IF(AND(J90+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Forecast'!$B$8:$B$127,0),MATCH(K$7,'PLHIV Forecast'!$C$7:$W$7,0)),
INDEX('PLHIV Forecast'!$C$8:$W$127,MATCH($B90,'PLHIV Forecast'!$B$8:$B$127,0),MATCH(K$7,'PLHIV Forecast'!$C$7:$W$7,0))&lt;&gt;0),
INDEX('PLHIV Forecast'!$C$8:$W$127,MATCH($B90,'PLHIV Forecast'!$B$8:$B$127,0),MATCH(K$7,'PLHIV Forecast'!$C$7:$W$7,0)),
J90+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IF(K$7&lt;=Baseline_Year,
INDEX('Number on ART'!$H$10:$AB$249,MATCH($B90&amp;"Adults",'Number on ART'!$F$10:$F$249,0),MATCH(K$7,'Number on ART'!$H$9:$AB$9,0)),
IF(AND(J90+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Forecast'!$B$8:$B$127,0),MATCH(K$7,'PLHIV Forecast'!$C$7:$W$7,0)),
INDEX('PLHIV Forecast'!$C$8:$W$127,MATCH($B90,'PLHIV Forecast'!$B$8:$B$127,0),MATCH(K$7,'PLHIV Forecast'!$C$7:$W$7,0))&lt;&gt;0),
INDEX('PLHIV Forecast'!$C$8:$W$127,MATCH($B90,'PLHIV Forecast'!$B$8:$B$127,0),MATCH(K$7,'PLHIV Forecast'!$C$7:$W$7,0)),
J90+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152875</v>
      </c>
      <c r="L90" s="84">
        <f>IF(IF(L$7&lt;=Baseline_Year,
INDEX('Number on ART'!$H$10:$AB$249,MATCH($B90&amp;"Adults",'Number on ART'!$F$10:$F$249,0),MATCH(L$7,'Number on ART'!$H$9:$AB$9,0)),
IF(AND(K90+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Forecast'!$B$8:$B$127,0),MATCH(L$7,'PLHIV Forecast'!$C$7:$W$7,0)),
INDEX('PLHIV Forecast'!$C$8:$W$127,MATCH($B90,'PLHIV Forecast'!$B$8:$B$127,0),MATCH(L$7,'PLHIV Forecast'!$C$7:$W$7,0))&lt;&gt;0),
INDEX('PLHIV Forecast'!$C$8:$W$127,MATCH($B90,'PLHIV Forecast'!$B$8:$B$127,0),MATCH(L$7,'PLHIV Forecast'!$C$7:$W$7,0)),
K90+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IF(L$7&lt;=Baseline_Year,
INDEX('Number on ART'!$H$10:$AB$249,MATCH($B90&amp;"Adults",'Number on ART'!$F$10:$F$249,0),MATCH(L$7,'Number on ART'!$H$9:$AB$9,0)),
IF(AND(K90+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Forecast'!$B$8:$B$127,0),MATCH(L$7,'PLHIV Forecast'!$C$7:$W$7,0)),
INDEX('PLHIV Forecast'!$C$8:$W$127,MATCH($B90,'PLHIV Forecast'!$B$8:$B$127,0),MATCH(L$7,'PLHIV Forecast'!$C$7:$W$7,0))&lt;&gt;0),
INDEX('PLHIV Forecast'!$C$8:$W$127,MATCH($B90,'PLHIV Forecast'!$B$8:$B$127,0),MATCH(L$7,'PLHIV Forecast'!$C$7:$W$7,0)),
K90+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169977</v>
      </c>
      <c r="M90" s="84">
        <f>IF(IF(M$7&lt;=Baseline_Year,
INDEX('Number on ART'!$H$10:$AB$249,MATCH($B90&amp;"Adults",'Number on ART'!$F$10:$F$249,0),MATCH(M$7,'Number on ART'!$H$9:$AB$9,0)),
IF(AND(L90+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Forecast'!$B$8:$B$127,0),MATCH(M$7,'PLHIV Forecast'!$C$7:$W$7,0)),
INDEX('PLHIV Forecast'!$C$8:$W$127,MATCH($B90,'PLHIV Forecast'!$B$8:$B$127,0),MATCH(M$7,'PLHIV Forecast'!$C$7:$W$7,0))&lt;&gt;0),
INDEX('PLHIV Forecast'!$C$8:$W$127,MATCH($B90,'PLHIV Forecast'!$B$8:$B$127,0),MATCH(M$7,'PLHIV Forecast'!$C$7:$W$7,0)),
L90+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IF(M$7&lt;=Baseline_Year,
INDEX('Number on ART'!$H$10:$AB$249,MATCH($B90&amp;"Adults",'Number on ART'!$F$10:$F$249,0),MATCH(M$7,'Number on ART'!$H$9:$AB$9,0)),
IF(AND(L90+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Forecast'!$B$8:$B$127,0),MATCH(M$7,'PLHIV Forecast'!$C$7:$W$7,0)),
INDEX('PLHIV Forecast'!$C$8:$W$127,MATCH($B90,'PLHIV Forecast'!$B$8:$B$127,0),MATCH(M$7,'PLHIV Forecast'!$C$7:$W$7,0))&lt;&gt;0),
INDEX('PLHIV Forecast'!$C$8:$W$127,MATCH($B90,'PLHIV Forecast'!$B$8:$B$127,0),MATCH(M$7,'PLHIV Forecast'!$C$7:$W$7,0)),
L90+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175406</v>
      </c>
      <c r="N90" s="84">
        <f>IF(IF(N$7&lt;=Baseline_Year,
INDEX('Number on ART'!$H$10:$AB$249,MATCH($B90&amp;"Adults",'Number on ART'!$F$10:$F$249,0),MATCH(N$7,'Number on ART'!$H$9:$AB$9,0)),
IF(AND(M90+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Forecast'!$B$8:$B$127,0),MATCH(N$7,'PLHIV Forecast'!$C$7:$W$7,0)),
INDEX('PLHIV Forecast'!$C$8:$W$127,MATCH($B90,'PLHIV Forecast'!$B$8:$B$127,0),MATCH(N$7,'PLHIV Forecast'!$C$7:$W$7,0))&lt;&gt;0),
INDEX('PLHIV Forecast'!$C$8:$W$127,MATCH($B90,'PLHIV Forecast'!$B$8:$B$127,0),MATCH(N$7,'PLHIV Forecast'!$C$7:$W$7,0)),
M90+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IF(N$7&lt;=Baseline_Year,
INDEX('Number on ART'!$H$10:$AB$249,MATCH($B90&amp;"Adults",'Number on ART'!$F$10:$F$249,0),MATCH(N$7,'Number on ART'!$H$9:$AB$9,0)),
IF(AND(M90+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Forecast'!$B$8:$B$127,0),MATCH(N$7,'PLHIV Forecast'!$C$7:$W$7,0)),
INDEX('PLHIV Forecast'!$C$8:$W$127,MATCH($B90,'PLHIV Forecast'!$B$8:$B$127,0),MATCH(N$7,'PLHIV Forecast'!$C$7:$W$7,0))&lt;&gt;0),
INDEX('PLHIV Forecast'!$C$8:$W$127,MATCH($B90,'PLHIV Forecast'!$B$8:$B$127,0),MATCH(N$7,'PLHIV Forecast'!$C$7:$W$7,0)),
M90+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184522</v>
      </c>
      <c r="O90" s="84">
        <f>IF(IF(O$7&lt;=Baseline_Year,
INDEX('Number on ART'!$H$10:$AB$249,MATCH($B90&amp;"Adults",'Number on ART'!$F$10:$F$249,0),MATCH(O$7,'Number on ART'!$H$9:$AB$9,0)),
IF(AND(N90+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Forecast'!$B$8:$B$127,0),MATCH(O$7,'PLHIV Forecast'!$C$7:$W$7,0)),
INDEX('PLHIV Forecast'!$C$8:$W$127,MATCH($B90,'PLHIV Forecast'!$B$8:$B$127,0),MATCH(O$7,'PLHIV Forecast'!$C$7:$W$7,0))&lt;&gt;0),
INDEX('PLHIV Forecast'!$C$8:$W$127,MATCH($B90,'PLHIV Forecast'!$B$8:$B$127,0),MATCH(O$7,'PLHIV Forecast'!$C$7:$W$7,0)),
N90+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IF(O$7&lt;=Baseline_Year,
INDEX('Number on ART'!$H$10:$AB$249,MATCH($B90&amp;"Adults",'Number on ART'!$F$10:$F$249,0),MATCH(O$7,'Number on ART'!$H$9:$AB$9,0)),
IF(AND(N90+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Forecast'!$B$8:$B$127,0),MATCH(O$7,'PLHIV Forecast'!$C$7:$W$7,0)),
INDEX('PLHIV Forecast'!$C$8:$W$127,MATCH($B90,'PLHIV Forecast'!$B$8:$B$127,0),MATCH(O$7,'PLHIV Forecast'!$C$7:$W$7,0))&lt;&gt;0),
INDEX('PLHIV Forecast'!$C$8:$W$127,MATCH($B90,'PLHIV Forecast'!$B$8:$B$127,0),MATCH(O$7,'PLHIV Forecast'!$C$7:$W$7,0)),
N90+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191563</v>
      </c>
      <c r="P90" s="84">
        <f>IF(IF(P$7&lt;=Baseline_Year,
INDEX('Number on ART'!$H$10:$AB$249,MATCH($B90&amp;"Adults",'Number on ART'!$F$10:$F$249,0),MATCH(P$7,'Number on ART'!$H$9:$AB$9,0)),
IF(AND(O90+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Forecast'!$B$8:$B$127,0),MATCH(P$7,'PLHIV Forecast'!$C$7:$W$7,0)),
INDEX('PLHIV Forecast'!$C$8:$W$127,MATCH($B90,'PLHIV Forecast'!$B$8:$B$127,0),MATCH(P$7,'PLHIV Forecast'!$C$7:$W$7,0))&lt;&gt;0),
INDEX('PLHIV Forecast'!$C$8:$W$127,MATCH($B90,'PLHIV Forecast'!$B$8:$B$127,0),MATCH(P$7,'PLHIV Forecast'!$C$7:$W$7,0)),
O90+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IF(P$7&lt;=Baseline_Year,
INDEX('Number on ART'!$H$10:$AB$249,MATCH($B90&amp;"Adults",'Number on ART'!$F$10:$F$249,0),MATCH(P$7,'Number on ART'!$H$9:$AB$9,0)),
IF(AND(O90+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Forecast'!$B$8:$B$127,0),MATCH(P$7,'PLHIV Forecast'!$C$7:$W$7,0)),
INDEX('PLHIV Forecast'!$C$8:$W$127,MATCH($B90,'PLHIV Forecast'!$B$8:$B$127,0),MATCH(P$7,'PLHIV Forecast'!$C$7:$W$7,0))&lt;&gt;0),
INDEX('PLHIV Forecast'!$C$8:$W$127,MATCH($B90,'PLHIV Forecast'!$B$8:$B$127,0),MATCH(P$7,'PLHIV Forecast'!$C$7:$W$7,0)),
O90+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198758.33333333334</v>
      </c>
      <c r="Q90" s="84">
        <f>IF(IF(Q$7&lt;=Baseline_Year,
INDEX('Number on ART'!$H$10:$AB$249,MATCH($B90&amp;"Adults",'Number on ART'!$F$10:$F$249,0),MATCH(Q$7,'Number on ART'!$H$9:$AB$9,0)),
IF(AND(P90+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Forecast'!$B$8:$B$127,0),MATCH(Q$7,'PLHIV Forecast'!$C$7:$W$7,0)),
INDEX('PLHIV Forecast'!$C$8:$W$127,MATCH($B90,'PLHIV Forecast'!$B$8:$B$127,0),MATCH(Q$7,'PLHIV Forecast'!$C$7:$W$7,0))&lt;&gt;0),
INDEX('PLHIV Forecast'!$C$8:$W$127,MATCH($B90,'PLHIV Forecast'!$B$8:$B$127,0),MATCH(Q$7,'PLHIV Forecast'!$C$7:$W$7,0)),
P90+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IF(Q$7&lt;=Baseline_Year,
INDEX('Number on ART'!$H$10:$AB$249,MATCH($B90&amp;"Adults",'Number on ART'!$F$10:$F$249,0),MATCH(Q$7,'Number on ART'!$H$9:$AB$9,0)),
IF(AND(P90+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Forecast'!$B$8:$B$127,0),MATCH(Q$7,'PLHIV Forecast'!$C$7:$W$7,0)),
INDEX('PLHIV Forecast'!$C$8:$W$127,MATCH($B90,'PLHIV Forecast'!$B$8:$B$127,0),MATCH(Q$7,'PLHIV Forecast'!$C$7:$W$7,0))&lt;&gt;0),
INDEX('PLHIV Forecast'!$C$8:$W$127,MATCH($B90,'PLHIV Forecast'!$B$8:$B$127,0),MATCH(Q$7,'PLHIV Forecast'!$C$7:$W$7,0)),
P90+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205953.66666666669</v>
      </c>
      <c r="R90" s="84">
        <f>IF(IF(R$7&lt;=Baseline_Year,
INDEX('Number on ART'!$H$10:$AB$249,MATCH($B90&amp;"Adults",'Number on ART'!$F$10:$F$249,0),MATCH(R$7,'Number on ART'!$H$9:$AB$9,0)),
IF(AND(Q90+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Forecast'!$B$8:$B$127,0),MATCH(R$7,'PLHIV Forecast'!$C$7:$W$7,0)),
INDEX('PLHIV Forecast'!$C$8:$W$127,MATCH($B90,'PLHIV Forecast'!$B$8:$B$127,0),MATCH(R$7,'PLHIV Forecast'!$C$7:$W$7,0))&lt;&gt;0),
INDEX('PLHIV Forecast'!$C$8:$W$127,MATCH($B90,'PLHIV Forecast'!$B$8:$B$127,0),MATCH(R$7,'PLHIV Forecast'!$C$7:$W$7,0)),
Q90+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IF(R$7&lt;=Baseline_Year,
INDEX('Number on ART'!$H$10:$AB$249,MATCH($B90&amp;"Adults",'Number on ART'!$F$10:$F$249,0),MATCH(R$7,'Number on ART'!$H$9:$AB$9,0)),
IF(AND(Q90+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Forecast'!$B$8:$B$127,0),MATCH(R$7,'PLHIV Forecast'!$C$7:$W$7,0)),
INDEX('PLHIV Forecast'!$C$8:$W$127,MATCH($B90,'PLHIV Forecast'!$B$8:$B$127,0),MATCH(R$7,'PLHIV Forecast'!$C$7:$W$7,0))&lt;&gt;0),
INDEX('PLHIV Forecast'!$C$8:$W$127,MATCH($B90,'PLHIV Forecast'!$B$8:$B$127,0),MATCH(R$7,'PLHIV Forecast'!$C$7:$W$7,0)),
Q90+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210000</v>
      </c>
      <c r="S90" s="84">
        <f>IF(IF(S$7&lt;=Baseline_Year,
INDEX('Number on ART'!$H$10:$AB$249,MATCH($B90&amp;"Adults",'Number on ART'!$F$10:$F$249,0),MATCH(S$7,'Number on ART'!$H$9:$AB$9,0)),
IF(AND(R90+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Forecast'!$B$8:$B$127,0),MATCH(S$7,'PLHIV Forecast'!$C$7:$W$7,0)),
INDEX('PLHIV Forecast'!$C$8:$W$127,MATCH($B90,'PLHIV Forecast'!$B$8:$B$127,0),MATCH(S$7,'PLHIV Forecast'!$C$7:$W$7,0))&lt;&gt;0),
INDEX('PLHIV Forecast'!$C$8:$W$127,MATCH($B90,'PLHIV Forecast'!$B$8:$B$127,0),MATCH(S$7,'PLHIV Forecast'!$C$7:$W$7,0)),
R90+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IF(S$7&lt;=Baseline_Year,
INDEX('Number on ART'!$H$10:$AB$249,MATCH($B90&amp;"Adults",'Number on ART'!$F$10:$F$249,0),MATCH(S$7,'Number on ART'!$H$9:$AB$9,0)),
IF(AND(R90+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Forecast'!$B$8:$B$127,0),MATCH(S$7,'PLHIV Forecast'!$C$7:$W$7,0)),
INDEX('PLHIV Forecast'!$C$8:$W$127,MATCH($B90,'PLHIV Forecast'!$B$8:$B$127,0),MATCH(S$7,'PLHIV Forecast'!$C$7:$W$7,0))&lt;&gt;0),
INDEX('PLHIV Forecast'!$C$8:$W$127,MATCH($B90,'PLHIV Forecast'!$B$8:$B$127,0),MATCH(S$7,'PLHIV Forecast'!$C$7:$W$7,0)),
R90+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210000</v>
      </c>
      <c r="T90" s="84">
        <f>IF(IF(T$7&lt;=Baseline_Year,
INDEX('Number on ART'!$H$10:$AB$249,MATCH($B90&amp;"Adults",'Number on ART'!$F$10:$F$249,0),MATCH(T$7,'Number on ART'!$H$9:$AB$9,0)),
IF(AND(S90+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Forecast'!$B$8:$B$127,0),MATCH(T$7,'PLHIV Forecast'!$C$7:$W$7,0)),
INDEX('PLHIV Forecast'!$C$8:$W$127,MATCH($B90,'PLHIV Forecast'!$B$8:$B$127,0),MATCH(T$7,'PLHIV Forecast'!$C$7:$W$7,0))&lt;&gt;0),
INDEX('PLHIV Forecast'!$C$8:$W$127,MATCH($B90,'PLHIV Forecast'!$B$8:$B$127,0),MATCH(T$7,'PLHIV Forecast'!$C$7:$W$7,0)),
S90+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IF(T$7&lt;=Baseline_Year,
INDEX('Number on ART'!$H$10:$AB$249,MATCH($B90&amp;"Adults",'Number on ART'!$F$10:$F$249,0),MATCH(T$7,'Number on ART'!$H$9:$AB$9,0)),
IF(AND(S90+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Forecast'!$B$8:$B$127,0),MATCH(T$7,'PLHIV Forecast'!$C$7:$W$7,0)),
INDEX('PLHIV Forecast'!$C$8:$W$127,MATCH($B90,'PLHIV Forecast'!$B$8:$B$127,0),MATCH(T$7,'PLHIV Forecast'!$C$7:$W$7,0))&lt;&gt;0),
INDEX('PLHIV Forecast'!$C$8:$W$127,MATCH($B90,'PLHIV Forecast'!$B$8:$B$127,0),MATCH(T$7,'PLHIV Forecast'!$C$7:$W$7,0)),
S90+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210000</v>
      </c>
      <c r="U90" s="84">
        <f>IF(IF(U$7&lt;=Baseline_Year,
INDEX('Number on ART'!$H$10:$AB$249,MATCH($B90&amp;"Adults",'Number on ART'!$F$10:$F$249,0),MATCH(U$7,'Number on ART'!$H$9:$AB$9,0)),
IF(AND(T90+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Forecast'!$B$8:$B$127,0),MATCH(U$7,'PLHIV Forecast'!$C$7:$W$7,0)),
INDEX('PLHIV Forecast'!$C$8:$W$127,MATCH($B90,'PLHIV Forecast'!$B$8:$B$127,0),MATCH(U$7,'PLHIV Forecast'!$C$7:$W$7,0))&lt;&gt;0),
INDEX('PLHIV Forecast'!$C$8:$W$127,MATCH($B90,'PLHIV Forecast'!$B$8:$B$127,0),MATCH(U$7,'PLHIV Forecast'!$C$7:$W$7,0)),
T90+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IF(U$7&lt;=Baseline_Year,
INDEX('Number on ART'!$H$10:$AB$249,MATCH($B90&amp;"Adults",'Number on ART'!$F$10:$F$249,0),MATCH(U$7,'Number on ART'!$H$9:$AB$9,0)),
IF(AND(T90+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Forecast'!$B$8:$B$127,0),MATCH(U$7,'PLHIV Forecast'!$C$7:$W$7,0)),
INDEX('PLHIV Forecast'!$C$8:$W$127,MATCH($B90,'PLHIV Forecast'!$B$8:$B$127,0),MATCH(U$7,'PLHIV Forecast'!$C$7:$W$7,0))&lt;&gt;0),
INDEX('PLHIV Forecast'!$C$8:$W$127,MATCH($B90,'PLHIV Forecast'!$B$8:$B$127,0),MATCH(U$7,'PLHIV Forecast'!$C$7:$W$7,0)),
T90+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210000</v>
      </c>
      <c r="V90" s="84">
        <f>IF(IF(V$7&lt;=Baseline_Year,
INDEX('Number on ART'!$H$10:$AB$249,MATCH($B90&amp;"Adults",'Number on ART'!$F$10:$F$249,0),MATCH(V$7,'Number on ART'!$H$9:$AB$9,0)),
IF(AND(U90+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Forecast'!$B$8:$B$127,0),MATCH(V$7,'PLHIV Forecast'!$C$7:$W$7,0)),
INDEX('PLHIV Forecast'!$C$8:$W$127,MATCH($B90,'PLHIV Forecast'!$B$8:$B$127,0),MATCH(V$7,'PLHIV Forecast'!$C$7:$W$7,0))&lt;&gt;0),
INDEX('PLHIV Forecast'!$C$8:$W$127,MATCH($B90,'PLHIV Forecast'!$B$8:$B$127,0),MATCH(V$7,'PLHIV Forecast'!$C$7:$W$7,0)),
U90+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IF(V$7&lt;=Baseline_Year,
INDEX('Number on ART'!$H$10:$AB$249,MATCH($B90&amp;"Adults",'Number on ART'!$F$10:$F$249,0),MATCH(V$7,'Number on ART'!$H$9:$AB$9,0)),
IF(AND(U90+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Forecast'!$B$8:$B$127,0),MATCH(V$7,'PLHIV Forecast'!$C$7:$W$7,0)),
INDEX('PLHIV Forecast'!$C$8:$W$127,MATCH($B90,'PLHIV Forecast'!$B$8:$B$127,0),MATCH(V$7,'PLHIV Forecast'!$C$7:$W$7,0))&lt;&gt;0),
INDEX('PLHIV Forecast'!$C$8:$W$127,MATCH($B90,'PLHIV Forecast'!$B$8:$B$127,0),MATCH(V$7,'PLHIV Forecast'!$C$7:$W$7,0)),
U90+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210000</v>
      </c>
      <c r="W90" s="84">
        <f>IF(IF(W$7&lt;=Baseline_Year,
INDEX('Number on ART'!$H$10:$AB$249,MATCH($B90&amp;"Adults",'Number on ART'!$F$10:$F$249,0),MATCH(W$7,'Number on ART'!$H$9:$AB$9,0)),
IF(AND(V90+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Forecast'!$B$8:$B$127,0),MATCH(W$7,'PLHIV Forecast'!$C$7:$W$7,0)),
INDEX('PLHIV Forecast'!$C$8:$W$127,MATCH($B90,'PLHIV Forecast'!$B$8:$B$127,0),MATCH(W$7,'PLHIV Forecast'!$C$7:$W$7,0))&lt;&gt;0),
INDEX('PLHIV Forecast'!$C$8:$W$127,MATCH($B90,'PLHIV Forecast'!$B$8:$B$127,0),MATCH(W$7,'PLHIV Forecast'!$C$7:$W$7,0)),
V90+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)))&lt;0,
0,
IF(W$7&lt;=Baseline_Year,
INDEX('Number on ART'!$H$10:$AB$249,MATCH($B90&amp;"Adults",'Number on ART'!$F$10:$F$249,0),MATCH(W$7,'Number on ART'!$H$9:$AB$9,0)),
IF(AND(V90+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)&gt;INDEX('PLHIV Forecast'!$C$8:$W$127,MATCH($B90,'PLHIV Forecast'!$B$8:$B$127,0),MATCH(W$7,'PLHIV Forecast'!$C$7:$W$7,0)),
INDEX('PLHIV Forecast'!$C$8:$W$127,MATCH($B90,'PLHIV Forecast'!$B$8:$B$127,0),MATCH(W$7,'PLHIV Forecast'!$C$7:$W$7,0))&lt;&gt;0),
INDEX('PLHIV Forecast'!$C$8:$W$127,MATCH($B90,'PLHIV Forecast'!$B$8:$B$127,0),MATCH(W$7,'PLHIV Forecast'!$C$7:$W$7,0)),
V90+
AVERAGE((INDEX($C$8:$W$127,MATCH($B90,$B$8:$B$127),MATCH(Baseline_Year,$C$7:$W$7,))-INDEX($C$8:$W$127,MATCH($B90,$B$8:$B$127),MATCH(Baseline_Year-1,$C$7:$W$7,))),
(INDEX($C$8:$W$127,MATCH($B90,$B$8:$B$127),MATCH(Baseline_Year-1,$C$7:$W$7,))-INDEX($C$8:$W$127,MATCH($B90,$B$8:$B$127),MATCH(Baseline_Year-2,$C$7:$W$7,))),
(INDEX($C$8:$W$127,MATCH($B90,$B$8:$B$127),MATCH(Baseline_Year-2,$C$7:$W$7,))-INDEX($C$8:$W$127,MATCH($B90,$B$8:$B$127),MATCH(Baseline_Year-3,$C$7:$W$7,)))
))))</f>
        <v>210000</v>
      </c>
      <c r="X90" s="9" t="str">
        <f>IF(SUM(C90:W90)&lt;&gt;0,
IF(P90='PLHIV Forecast'!P90,"# adults on ART capped by total PLHIV starting 2023",
IF(Q90='PLHIV Forecast'!Q90,"# adults on ART capped by total PLHIV starting 2024",
IF(R90='PLHIV Forecast'!R90,"# adults on ART capped by total PLHIV starting 2025",
IF(S90='PLHIV Forecast'!S90,"# adults on ART capped by total PLHIV starting 2026",
IF(T90='PLHIV Forecast'!T90,"# adults on ART capped by total PLHIV starting 2027",
IF(U90='PLHIV Forecast'!U90,"# adults on ART capped by total PLHIV starting 2028",
IF(V90='PLHIV Forecast'!V90,"# adults on ART capped by total PLHIV starting 2029",
IF(W90='PLHIV Forecast'!W90,"# adults on ART capped by total PLHIV starting 2030",
"")))))))),"")</f>
        <v># adults on ART capped by total PLHIV starting 2025</v>
      </c>
    </row>
    <row r="91" spans="2:24" x14ac:dyDescent="0.35">
      <c r="B91" s="18" t="str">
        <f>Countries!B87</f>
        <v>Nepal</v>
      </c>
      <c r="C91" s="47">
        <f>IF(C$7&lt;='Algorithms &amp; Assumptions'!$C$3,INDEX('Number on ART'!$H$10:$AB$249,MATCH($B91&amp;"Adults",'Number on ART'!$F$10:$F$249,0),MATCH(C$7,'Number on ART'!$H$9:$AB$9,0)),"Error")</f>
        <v>4579</v>
      </c>
      <c r="D91" s="47">
        <f>IF(D$7&lt;='Algorithms &amp; Assumptions'!$C$3,INDEX('Number on ART'!$H$10:$AB$249,MATCH($B91&amp;"Adults",'Number on ART'!$F$10:$F$249,0),MATCH(D$7,'Number on ART'!$H$9:$AB$9,0)),"Error")</f>
        <v>6052</v>
      </c>
      <c r="E91" s="47">
        <f>IF(E$7&lt;='Algorithms &amp; Assumptions'!$C$3,INDEX('Number on ART'!$H$10:$AB$249,MATCH($B91&amp;"Adults",'Number on ART'!$F$10:$F$249,0),MATCH(E$7,'Number on ART'!$H$9:$AB$9,0)),"Error")</f>
        <v>7168</v>
      </c>
      <c r="F91" s="47">
        <f>IF(F$7&lt;='Algorithms &amp; Assumptions'!$C$3,INDEX('Number on ART'!$H$10:$AB$249,MATCH($B91&amp;"Adults",'Number on ART'!$F$10:$F$249,0),MATCH(F$7,'Number on ART'!$H$9:$AB$9,0)),"Error")</f>
        <v>8228</v>
      </c>
      <c r="G91" s="84">
        <f>IF(IF(G$7&lt;=Baseline_Year,
INDEX('Number on ART'!$H$10:$AB$249,MATCH($B91&amp;"Adults",'Number on ART'!$F$10:$F$249,0),MATCH(G$7,'Number on ART'!$H$9:$AB$9,0)),
IF(AND(F91+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Forecast'!$B$8:$B$127,0),MATCH(G$7,'PLHIV Forecast'!$C$7:$W$7,0)),
INDEX('PLHIV Forecast'!$C$8:$W$127,MATCH($B91,'PLHIV Forecast'!$B$8:$B$127,0),MATCH(G$7,'PLHIV Forecast'!$C$7:$W$7,0))&lt;&gt;0),
INDEX('PLHIV Forecast'!$C$8:$W$127,MATCH($B91,'PLHIV Forecast'!$B$8:$B$127,0),MATCH(G$7,'PLHIV Forecast'!$C$7:$W$7,0)),
F91+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IF(G$7&lt;=Baseline_Year,
INDEX('Number on ART'!$H$10:$AB$249,MATCH($B91&amp;"Adults",'Number on ART'!$F$10:$F$249,0),MATCH(G$7,'Number on ART'!$H$9:$AB$9,0)),
IF(AND(F91+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Forecast'!$B$8:$B$127,0),MATCH(G$7,'PLHIV Forecast'!$C$7:$W$7,0)),
INDEX('PLHIV Forecast'!$C$8:$W$127,MATCH($B91,'PLHIV Forecast'!$B$8:$B$127,0),MATCH(G$7,'PLHIV Forecast'!$C$7:$W$7,0))&lt;&gt;0),
INDEX('PLHIV Forecast'!$C$8:$W$127,MATCH($B91,'PLHIV Forecast'!$B$8:$B$127,0),MATCH(G$7,'PLHIV Forecast'!$C$7:$W$7,0)),
F91+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9624</v>
      </c>
      <c r="H91" s="84">
        <f>IF(IF(H$7&lt;=Baseline_Year,
INDEX('Number on ART'!$H$10:$AB$249,MATCH($B91&amp;"Adults",'Number on ART'!$F$10:$F$249,0),MATCH(H$7,'Number on ART'!$H$9:$AB$9,0)),
IF(AND(G91+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Forecast'!$B$8:$B$127,0),MATCH(H$7,'PLHIV Forecast'!$C$7:$W$7,0)),
INDEX('PLHIV Forecast'!$C$8:$W$127,MATCH($B91,'PLHIV Forecast'!$B$8:$B$127,0),MATCH(H$7,'PLHIV Forecast'!$C$7:$W$7,0))&lt;&gt;0),
INDEX('PLHIV Forecast'!$C$8:$W$127,MATCH($B91,'PLHIV Forecast'!$B$8:$B$127,0),MATCH(H$7,'PLHIV Forecast'!$C$7:$W$7,0)),
G91+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IF(H$7&lt;=Baseline_Year,
INDEX('Number on ART'!$H$10:$AB$249,MATCH($B91&amp;"Adults",'Number on ART'!$F$10:$F$249,0),MATCH(H$7,'Number on ART'!$H$9:$AB$9,0)),
IF(AND(G91+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Forecast'!$B$8:$B$127,0),MATCH(H$7,'PLHIV Forecast'!$C$7:$W$7,0)),
INDEX('PLHIV Forecast'!$C$8:$W$127,MATCH($B91,'PLHIV Forecast'!$B$8:$B$127,0),MATCH(H$7,'PLHIV Forecast'!$C$7:$W$7,0))&lt;&gt;0),
INDEX('PLHIV Forecast'!$C$8:$W$127,MATCH($B91,'PLHIV Forecast'!$B$8:$B$127,0),MATCH(H$7,'PLHIV Forecast'!$C$7:$W$7,0)),
G91+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11029</v>
      </c>
      <c r="I91" s="84">
        <f>IF(IF(I$7&lt;=Baseline_Year,
INDEX('Number on ART'!$H$10:$AB$249,MATCH($B91&amp;"Adults",'Number on ART'!$F$10:$F$249,0),MATCH(I$7,'Number on ART'!$H$9:$AB$9,0)),
IF(AND(H91+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Forecast'!$B$8:$B$127,0),MATCH(I$7,'PLHIV Forecast'!$C$7:$W$7,0)),
INDEX('PLHIV Forecast'!$C$8:$W$127,MATCH($B91,'PLHIV Forecast'!$B$8:$B$127,0),MATCH(I$7,'PLHIV Forecast'!$C$7:$W$7,0))&lt;&gt;0),
INDEX('PLHIV Forecast'!$C$8:$W$127,MATCH($B91,'PLHIV Forecast'!$B$8:$B$127,0),MATCH(I$7,'PLHIV Forecast'!$C$7:$W$7,0)),
H91+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IF(I$7&lt;=Baseline_Year,
INDEX('Number on ART'!$H$10:$AB$249,MATCH($B91&amp;"Adults",'Number on ART'!$F$10:$F$249,0),MATCH(I$7,'Number on ART'!$H$9:$AB$9,0)),
IF(AND(H91+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Forecast'!$B$8:$B$127,0),MATCH(I$7,'PLHIV Forecast'!$C$7:$W$7,0)),
INDEX('PLHIV Forecast'!$C$8:$W$127,MATCH($B91,'PLHIV Forecast'!$B$8:$B$127,0),MATCH(I$7,'PLHIV Forecast'!$C$7:$W$7,0))&lt;&gt;0),
INDEX('PLHIV Forecast'!$C$8:$W$127,MATCH($B91,'PLHIV Forecast'!$B$8:$B$127,0),MATCH(I$7,'PLHIV Forecast'!$C$7:$W$7,0)),
H91+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12087</v>
      </c>
      <c r="J91" s="84">
        <f>IF(IF(J$7&lt;=Baseline_Year,
INDEX('Number on ART'!$H$10:$AB$249,MATCH($B91&amp;"Adults",'Number on ART'!$F$10:$F$249,0),MATCH(J$7,'Number on ART'!$H$9:$AB$9,0)),
IF(AND(I91+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Forecast'!$B$8:$B$127,0),MATCH(J$7,'PLHIV Forecast'!$C$7:$W$7,0)),
INDEX('PLHIV Forecast'!$C$8:$W$127,MATCH($B91,'PLHIV Forecast'!$B$8:$B$127,0),MATCH(J$7,'PLHIV Forecast'!$C$7:$W$7,0))&lt;&gt;0),
INDEX('PLHIV Forecast'!$C$8:$W$127,MATCH($B91,'PLHIV Forecast'!$B$8:$B$127,0),MATCH(J$7,'PLHIV Forecast'!$C$7:$W$7,0)),
I91+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IF(J$7&lt;=Baseline_Year,
INDEX('Number on ART'!$H$10:$AB$249,MATCH($B91&amp;"Adults",'Number on ART'!$F$10:$F$249,0),MATCH(J$7,'Number on ART'!$H$9:$AB$9,0)),
IF(AND(I91+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Forecast'!$B$8:$B$127,0),MATCH(J$7,'PLHIV Forecast'!$C$7:$W$7,0)),
INDEX('PLHIV Forecast'!$C$8:$W$127,MATCH($B91,'PLHIV Forecast'!$B$8:$B$127,0),MATCH(J$7,'PLHIV Forecast'!$C$7:$W$7,0))&lt;&gt;0),
INDEX('PLHIV Forecast'!$C$8:$W$127,MATCH($B91,'PLHIV Forecast'!$B$8:$B$127,0),MATCH(J$7,'PLHIV Forecast'!$C$7:$W$7,0)),
I91+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13969</v>
      </c>
      <c r="K91" s="84">
        <f>IF(IF(K$7&lt;=Baseline_Year,
INDEX('Number on ART'!$H$10:$AB$249,MATCH($B91&amp;"Adults",'Number on ART'!$F$10:$F$249,0),MATCH(K$7,'Number on ART'!$H$9:$AB$9,0)),
IF(AND(J91+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Forecast'!$B$8:$B$127,0),MATCH(K$7,'PLHIV Forecast'!$C$7:$W$7,0)),
INDEX('PLHIV Forecast'!$C$8:$W$127,MATCH($B91,'PLHIV Forecast'!$B$8:$B$127,0),MATCH(K$7,'PLHIV Forecast'!$C$7:$W$7,0))&lt;&gt;0),
INDEX('PLHIV Forecast'!$C$8:$W$127,MATCH($B91,'PLHIV Forecast'!$B$8:$B$127,0),MATCH(K$7,'PLHIV Forecast'!$C$7:$W$7,0)),
J91+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IF(K$7&lt;=Baseline_Year,
INDEX('Number on ART'!$H$10:$AB$249,MATCH($B91&amp;"Adults",'Number on ART'!$F$10:$F$249,0),MATCH(K$7,'Number on ART'!$H$9:$AB$9,0)),
IF(AND(J91+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Forecast'!$B$8:$B$127,0),MATCH(K$7,'PLHIV Forecast'!$C$7:$W$7,0)),
INDEX('PLHIV Forecast'!$C$8:$W$127,MATCH($B91,'PLHIV Forecast'!$B$8:$B$127,0),MATCH(K$7,'PLHIV Forecast'!$C$7:$W$7,0))&lt;&gt;0),
INDEX('PLHIV Forecast'!$C$8:$W$127,MATCH($B91,'PLHIV Forecast'!$B$8:$B$127,0),MATCH(K$7,'PLHIV Forecast'!$C$7:$W$7,0)),
J91+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15639</v>
      </c>
      <c r="L91" s="84">
        <f>IF(IF(L$7&lt;=Baseline_Year,
INDEX('Number on ART'!$H$10:$AB$249,MATCH($B91&amp;"Adults",'Number on ART'!$F$10:$F$249,0),MATCH(L$7,'Number on ART'!$H$9:$AB$9,0)),
IF(AND(K91+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Forecast'!$B$8:$B$127,0),MATCH(L$7,'PLHIV Forecast'!$C$7:$W$7,0)),
INDEX('PLHIV Forecast'!$C$8:$W$127,MATCH($B91,'PLHIV Forecast'!$B$8:$B$127,0),MATCH(L$7,'PLHIV Forecast'!$C$7:$W$7,0))&lt;&gt;0),
INDEX('PLHIV Forecast'!$C$8:$W$127,MATCH($B91,'PLHIV Forecast'!$B$8:$B$127,0),MATCH(L$7,'PLHIV Forecast'!$C$7:$W$7,0)),
K91+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IF(L$7&lt;=Baseline_Year,
INDEX('Number on ART'!$H$10:$AB$249,MATCH($B91&amp;"Adults",'Number on ART'!$F$10:$F$249,0),MATCH(L$7,'Number on ART'!$H$9:$AB$9,0)),
IF(AND(K91+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Forecast'!$B$8:$B$127,0),MATCH(L$7,'PLHIV Forecast'!$C$7:$W$7,0)),
INDEX('PLHIV Forecast'!$C$8:$W$127,MATCH($B91,'PLHIV Forecast'!$B$8:$B$127,0),MATCH(L$7,'PLHIV Forecast'!$C$7:$W$7,0))&lt;&gt;0),
INDEX('PLHIV Forecast'!$C$8:$W$127,MATCH($B91,'PLHIV Forecast'!$B$8:$B$127,0),MATCH(L$7,'PLHIV Forecast'!$C$7:$W$7,0)),
K91+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17322</v>
      </c>
      <c r="M91" s="84">
        <f>IF(IF(M$7&lt;=Baseline_Year,
INDEX('Number on ART'!$H$10:$AB$249,MATCH($B91&amp;"Adults",'Number on ART'!$F$10:$F$249,0),MATCH(M$7,'Number on ART'!$H$9:$AB$9,0)),
IF(AND(L91+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Forecast'!$B$8:$B$127,0),MATCH(M$7,'PLHIV Forecast'!$C$7:$W$7,0)),
INDEX('PLHIV Forecast'!$C$8:$W$127,MATCH($B91,'PLHIV Forecast'!$B$8:$B$127,0),MATCH(M$7,'PLHIV Forecast'!$C$7:$W$7,0))&lt;&gt;0),
INDEX('PLHIV Forecast'!$C$8:$W$127,MATCH($B91,'PLHIV Forecast'!$B$8:$B$127,0),MATCH(M$7,'PLHIV Forecast'!$C$7:$W$7,0)),
L91+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IF(M$7&lt;=Baseline_Year,
INDEX('Number on ART'!$H$10:$AB$249,MATCH($B91&amp;"Adults",'Number on ART'!$F$10:$F$249,0),MATCH(M$7,'Number on ART'!$H$9:$AB$9,0)),
IF(AND(L91+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Forecast'!$B$8:$B$127,0),MATCH(M$7,'PLHIV Forecast'!$C$7:$W$7,0)),
INDEX('PLHIV Forecast'!$C$8:$W$127,MATCH($B91,'PLHIV Forecast'!$B$8:$B$127,0),MATCH(M$7,'PLHIV Forecast'!$C$7:$W$7,0))&lt;&gt;0),
INDEX('PLHIV Forecast'!$C$8:$W$127,MATCH($B91,'PLHIV Forecast'!$B$8:$B$127,0),MATCH(M$7,'PLHIV Forecast'!$C$7:$W$7,0)),
L91+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18606</v>
      </c>
      <c r="N91" s="84">
        <f>IF(IF(N$7&lt;=Baseline_Year,
INDEX('Number on ART'!$H$10:$AB$249,MATCH($B91&amp;"Adults",'Number on ART'!$F$10:$F$249,0),MATCH(N$7,'Number on ART'!$H$9:$AB$9,0)),
IF(AND(M91+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Forecast'!$B$8:$B$127,0),MATCH(N$7,'PLHIV Forecast'!$C$7:$W$7,0)),
INDEX('PLHIV Forecast'!$C$8:$W$127,MATCH($B91,'PLHIV Forecast'!$B$8:$B$127,0),MATCH(N$7,'PLHIV Forecast'!$C$7:$W$7,0))&lt;&gt;0),
INDEX('PLHIV Forecast'!$C$8:$W$127,MATCH($B91,'PLHIV Forecast'!$B$8:$B$127,0),MATCH(N$7,'PLHIV Forecast'!$C$7:$W$7,0)),
M91+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IF(N$7&lt;=Baseline_Year,
INDEX('Number on ART'!$H$10:$AB$249,MATCH($B91&amp;"Adults",'Number on ART'!$F$10:$F$249,0),MATCH(N$7,'Number on ART'!$H$9:$AB$9,0)),
IF(AND(M91+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Forecast'!$B$8:$B$127,0),MATCH(N$7,'PLHIV Forecast'!$C$7:$W$7,0)),
INDEX('PLHIV Forecast'!$C$8:$W$127,MATCH($B91,'PLHIV Forecast'!$B$8:$B$127,0),MATCH(N$7,'PLHIV Forecast'!$C$7:$W$7,0))&lt;&gt;0),
INDEX('PLHIV Forecast'!$C$8:$W$127,MATCH($B91,'PLHIV Forecast'!$B$8:$B$127,0),MATCH(N$7,'PLHIV Forecast'!$C$7:$W$7,0)),
M91+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20565</v>
      </c>
      <c r="O91" s="84">
        <f>IF(IF(O$7&lt;=Baseline_Year,
INDEX('Number on ART'!$H$10:$AB$249,MATCH($B91&amp;"Adults",'Number on ART'!$F$10:$F$249,0),MATCH(O$7,'Number on ART'!$H$9:$AB$9,0)),
IF(AND(N91+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Forecast'!$B$8:$B$127,0),MATCH(O$7,'PLHIV Forecast'!$C$7:$W$7,0)),
INDEX('PLHIV Forecast'!$C$8:$W$127,MATCH($B91,'PLHIV Forecast'!$B$8:$B$127,0),MATCH(O$7,'PLHIV Forecast'!$C$7:$W$7,0))&lt;&gt;0),
INDEX('PLHIV Forecast'!$C$8:$W$127,MATCH($B91,'PLHIV Forecast'!$B$8:$B$127,0),MATCH(O$7,'PLHIV Forecast'!$C$7:$W$7,0)),
N91+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IF(O$7&lt;=Baseline_Year,
INDEX('Number on ART'!$H$10:$AB$249,MATCH($B91&amp;"Adults",'Number on ART'!$F$10:$F$249,0),MATCH(O$7,'Number on ART'!$H$9:$AB$9,0)),
IF(AND(N91+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Forecast'!$B$8:$B$127,0),MATCH(O$7,'PLHIV Forecast'!$C$7:$W$7,0)),
INDEX('PLHIV Forecast'!$C$8:$W$127,MATCH($B91,'PLHIV Forecast'!$B$8:$B$127,0),MATCH(O$7,'PLHIV Forecast'!$C$7:$W$7,0))&lt;&gt;0),
INDEX('PLHIV Forecast'!$C$8:$W$127,MATCH($B91,'PLHIV Forecast'!$B$8:$B$127,0),MATCH(O$7,'PLHIV Forecast'!$C$7:$W$7,0)),
N91+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22237</v>
      </c>
      <c r="P91" s="84">
        <f>IF(IF(P$7&lt;=Baseline_Year,
INDEX('Number on ART'!$H$10:$AB$249,MATCH($B91&amp;"Adults",'Number on ART'!$F$10:$F$249,0),MATCH(P$7,'Number on ART'!$H$9:$AB$9,0)),
IF(AND(O91+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Forecast'!$B$8:$B$127,0),MATCH(P$7,'PLHIV Forecast'!$C$7:$W$7,0)),
INDEX('PLHIV Forecast'!$C$8:$W$127,MATCH($B91,'PLHIV Forecast'!$B$8:$B$127,0),MATCH(P$7,'PLHIV Forecast'!$C$7:$W$7,0))&lt;&gt;0),
INDEX('PLHIV Forecast'!$C$8:$W$127,MATCH($B91,'PLHIV Forecast'!$B$8:$B$127,0),MATCH(P$7,'PLHIV Forecast'!$C$7:$W$7,0)),
O91+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IF(P$7&lt;=Baseline_Year,
INDEX('Number on ART'!$H$10:$AB$249,MATCH($B91&amp;"Adults",'Number on ART'!$F$10:$F$249,0),MATCH(P$7,'Number on ART'!$H$9:$AB$9,0)),
IF(AND(O91+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Forecast'!$B$8:$B$127,0),MATCH(P$7,'PLHIV Forecast'!$C$7:$W$7,0)),
INDEX('PLHIV Forecast'!$C$8:$W$127,MATCH($B91,'PLHIV Forecast'!$B$8:$B$127,0),MATCH(P$7,'PLHIV Forecast'!$C$7:$W$7,0))&lt;&gt;0),
INDEX('PLHIV Forecast'!$C$8:$W$127,MATCH($B91,'PLHIV Forecast'!$B$8:$B$127,0),MATCH(P$7,'PLHIV Forecast'!$C$7:$W$7,0)),
O91+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23875.333333333332</v>
      </c>
      <c r="Q91" s="84">
        <f>IF(IF(Q$7&lt;=Baseline_Year,
INDEX('Number on ART'!$H$10:$AB$249,MATCH($B91&amp;"Adults",'Number on ART'!$F$10:$F$249,0),MATCH(Q$7,'Number on ART'!$H$9:$AB$9,0)),
IF(AND(P91+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Forecast'!$B$8:$B$127,0),MATCH(Q$7,'PLHIV Forecast'!$C$7:$W$7,0)),
INDEX('PLHIV Forecast'!$C$8:$W$127,MATCH($B91,'PLHIV Forecast'!$B$8:$B$127,0),MATCH(Q$7,'PLHIV Forecast'!$C$7:$W$7,0))&lt;&gt;0),
INDEX('PLHIV Forecast'!$C$8:$W$127,MATCH($B91,'PLHIV Forecast'!$B$8:$B$127,0),MATCH(Q$7,'PLHIV Forecast'!$C$7:$W$7,0)),
P91+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IF(Q$7&lt;=Baseline_Year,
INDEX('Number on ART'!$H$10:$AB$249,MATCH($B91&amp;"Adults",'Number on ART'!$F$10:$F$249,0),MATCH(Q$7,'Number on ART'!$H$9:$AB$9,0)),
IF(AND(P91+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Forecast'!$B$8:$B$127,0),MATCH(Q$7,'PLHIV Forecast'!$C$7:$W$7,0)),
INDEX('PLHIV Forecast'!$C$8:$W$127,MATCH($B91,'PLHIV Forecast'!$B$8:$B$127,0),MATCH(Q$7,'PLHIV Forecast'!$C$7:$W$7,0))&lt;&gt;0),
INDEX('PLHIV Forecast'!$C$8:$W$127,MATCH($B91,'PLHIV Forecast'!$B$8:$B$127,0),MATCH(Q$7,'PLHIV Forecast'!$C$7:$W$7,0)),
P91+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25513.666666666664</v>
      </c>
      <c r="R91" s="84">
        <f>IF(IF(R$7&lt;=Baseline_Year,
INDEX('Number on ART'!$H$10:$AB$249,MATCH($B91&amp;"Adults",'Number on ART'!$F$10:$F$249,0),MATCH(R$7,'Number on ART'!$H$9:$AB$9,0)),
IF(AND(Q91+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Forecast'!$B$8:$B$127,0),MATCH(R$7,'PLHIV Forecast'!$C$7:$W$7,0)),
INDEX('PLHIV Forecast'!$C$8:$W$127,MATCH($B91,'PLHIV Forecast'!$B$8:$B$127,0),MATCH(R$7,'PLHIV Forecast'!$C$7:$W$7,0))&lt;&gt;0),
INDEX('PLHIV Forecast'!$C$8:$W$127,MATCH($B91,'PLHIV Forecast'!$B$8:$B$127,0),MATCH(R$7,'PLHIV Forecast'!$C$7:$W$7,0)),
Q91+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IF(R$7&lt;=Baseline_Year,
INDEX('Number on ART'!$H$10:$AB$249,MATCH($B91&amp;"Adults",'Number on ART'!$F$10:$F$249,0),MATCH(R$7,'Number on ART'!$H$9:$AB$9,0)),
IF(AND(Q91+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Forecast'!$B$8:$B$127,0),MATCH(R$7,'PLHIV Forecast'!$C$7:$W$7,0)),
INDEX('PLHIV Forecast'!$C$8:$W$127,MATCH($B91,'PLHIV Forecast'!$B$8:$B$127,0),MATCH(R$7,'PLHIV Forecast'!$C$7:$W$7,0))&lt;&gt;0),
INDEX('PLHIV Forecast'!$C$8:$W$127,MATCH($B91,'PLHIV Forecast'!$B$8:$B$127,0),MATCH(R$7,'PLHIV Forecast'!$C$7:$W$7,0)),
Q91+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27151.999999999996</v>
      </c>
      <c r="S91" s="84">
        <f>IF(IF(S$7&lt;=Baseline_Year,
INDEX('Number on ART'!$H$10:$AB$249,MATCH($B91&amp;"Adults",'Number on ART'!$F$10:$F$249,0),MATCH(S$7,'Number on ART'!$H$9:$AB$9,0)),
IF(AND(R91+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Forecast'!$B$8:$B$127,0),MATCH(S$7,'PLHIV Forecast'!$C$7:$W$7,0)),
INDEX('PLHIV Forecast'!$C$8:$W$127,MATCH($B91,'PLHIV Forecast'!$B$8:$B$127,0),MATCH(S$7,'PLHIV Forecast'!$C$7:$W$7,0))&lt;&gt;0),
INDEX('PLHIV Forecast'!$C$8:$W$127,MATCH($B91,'PLHIV Forecast'!$B$8:$B$127,0),MATCH(S$7,'PLHIV Forecast'!$C$7:$W$7,0)),
R91+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IF(S$7&lt;=Baseline_Year,
INDEX('Number on ART'!$H$10:$AB$249,MATCH($B91&amp;"Adults",'Number on ART'!$F$10:$F$249,0),MATCH(S$7,'Number on ART'!$H$9:$AB$9,0)),
IF(AND(R91+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Forecast'!$B$8:$B$127,0),MATCH(S$7,'PLHIV Forecast'!$C$7:$W$7,0)),
INDEX('PLHIV Forecast'!$C$8:$W$127,MATCH($B91,'PLHIV Forecast'!$B$8:$B$127,0),MATCH(S$7,'PLHIV Forecast'!$C$7:$W$7,0))&lt;&gt;0),
INDEX('PLHIV Forecast'!$C$8:$W$127,MATCH($B91,'PLHIV Forecast'!$B$8:$B$127,0),MATCH(S$7,'PLHIV Forecast'!$C$7:$W$7,0)),
R91+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28790.333333333328</v>
      </c>
      <c r="T91" s="84">
        <f>IF(IF(T$7&lt;=Baseline_Year,
INDEX('Number on ART'!$H$10:$AB$249,MATCH($B91&amp;"Adults",'Number on ART'!$F$10:$F$249,0),MATCH(T$7,'Number on ART'!$H$9:$AB$9,0)),
IF(AND(S91+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Forecast'!$B$8:$B$127,0),MATCH(T$7,'PLHIV Forecast'!$C$7:$W$7,0)),
INDEX('PLHIV Forecast'!$C$8:$W$127,MATCH($B91,'PLHIV Forecast'!$B$8:$B$127,0),MATCH(T$7,'PLHIV Forecast'!$C$7:$W$7,0))&lt;&gt;0),
INDEX('PLHIV Forecast'!$C$8:$W$127,MATCH($B91,'PLHIV Forecast'!$B$8:$B$127,0),MATCH(T$7,'PLHIV Forecast'!$C$7:$W$7,0)),
S91+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IF(T$7&lt;=Baseline_Year,
INDEX('Number on ART'!$H$10:$AB$249,MATCH($B91&amp;"Adults",'Number on ART'!$F$10:$F$249,0),MATCH(T$7,'Number on ART'!$H$9:$AB$9,0)),
IF(AND(S91+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Forecast'!$B$8:$B$127,0),MATCH(T$7,'PLHIV Forecast'!$C$7:$W$7,0)),
INDEX('PLHIV Forecast'!$C$8:$W$127,MATCH($B91,'PLHIV Forecast'!$B$8:$B$127,0),MATCH(T$7,'PLHIV Forecast'!$C$7:$W$7,0))&lt;&gt;0),
INDEX('PLHIV Forecast'!$C$8:$W$127,MATCH($B91,'PLHIV Forecast'!$B$8:$B$127,0),MATCH(T$7,'PLHIV Forecast'!$C$7:$W$7,0)),
S91+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29000</v>
      </c>
      <c r="U91" s="84">
        <f>IF(IF(U$7&lt;=Baseline_Year,
INDEX('Number on ART'!$H$10:$AB$249,MATCH($B91&amp;"Adults",'Number on ART'!$F$10:$F$249,0),MATCH(U$7,'Number on ART'!$H$9:$AB$9,0)),
IF(AND(T91+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Forecast'!$B$8:$B$127,0),MATCH(U$7,'PLHIV Forecast'!$C$7:$W$7,0)),
INDEX('PLHIV Forecast'!$C$8:$W$127,MATCH($B91,'PLHIV Forecast'!$B$8:$B$127,0),MATCH(U$7,'PLHIV Forecast'!$C$7:$W$7,0))&lt;&gt;0),
INDEX('PLHIV Forecast'!$C$8:$W$127,MATCH($B91,'PLHIV Forecast'!$B$8:$B$127,0),MATCH(U$7,'PLHIV Forecast'!$C$7:$W$7,0)),
T91+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IF(U$7&lt;=Baseline_Year,
INDEX('Number on ART'!$H$10:$AB$249,MATCH($B91&amp;"Adults",'Number on ART'!$F$10:$F$249,0),MATCH(U$7,'Number on ART'!$H$9:$AB$9,0)),
IF(AND(T91+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Forecast'!$B$8:$B$127,0),MATCH(U$7,'PLHIV Forecast'!$C$7:$W$7,0)),
INDEX('PLHIV Forecast'!$C$8:$W$127,MATCH($B91,'PLHIV Forecast'!$B$8:$B$127,0),MATCH(U$7,'PLHIV Forecast'!$C$7:$W$7,0))&lt;&gt;0),
INDEX('PLHIV Forecast'!$C$8:$W$127,MATCH($B91,'PLHIV Forecast'!$B$8:$B$127,0),MATCH(U$7,'PLHIV Forecast'!$C$7:$W$7,0)),
T91+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29000</v>
      </c>
      <c r="V91" s="84">
        <f>IF(IF(V$7&lt;=Baseline_Year,
INDEX('Number on ART'!$H$10:$AB$249,MATCH($B91&amp;"Adults",'Number on ART'!$F$10:$F$249,0),MATCH(V$7,'Number on ART'!$H$9:$AB$9,0)),
IF(AND(U91+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Forecast'!$B$8:$B$127,0),MATCH(V$7,'PLHIV Forecast'!$C$7:$W$7,0)),
INDEX('PLHIV Forecast'!$C$8:$W$127,MATCH($B91,'PLHIV Forecast'!$B$8:$B$127,0),MATCH(V$7,'PLHIV Forecast'!$C$7:$W$7,0))&lt;&gt;0),
INDEX('PLHIV Forecast'!$C$8:$W$127,MATCH($B91,'PLHIV Forecast'!$B$8:$B$127,0),MATCH(V$7,'PLHIV Forecast'!$C$7:$W$7,0)),
U91+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IF(V$7&lt;=Baseline_Year,
INDEX('Number on ART'!$H$10:$AB$249,MATCH($B91&amp;"Adults",'Number on ART'!$F$10:$F$249,0),MATCH(V$7,'Number on ART'!$H$9:$AB$9,0)),
IF(AND(U91+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Forecast'!$B$8:$B$127,0),MATCH(V$7,'PLHIV Forecast'!$C$7:$W$7,0)),
INDEX('PLHIV Forecast'!$C$8:$W$127,MATCH($B91,'PLHIV Forecast'!$B$8:$B$127,0),MATCH(V$7,'PLHIV Forecast'!$C$7:$W$7,0))&lt;&gt;0),
INDEX('PLHIV Forecast'!$C$8:$W$127,MATCH($B91,'PLHIV Forecast'!$B$8:$B$127,0),MATCH(V$7,'PLHIV Forecast'!$C$7:$W$7,0)),
U91+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29000</v>
      </c>
      <c r="W91" s="84">
        <f>IF(IF(W$7&lt;=Baseline_Year,
INDEX('Number on ART'!$H$10:$AB$249,MATCH($B91&amp;"Adults",'Number on ART'!$F$10:$F$249,0),MATCH(W$7,'Number on ART'!$H$9:$AB$9,0)),
IF(AND(V91+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Forecast'!$B$8:$B$127,0),MATCH(W$7,'PLHIV Forecast'!$C$7:$W$7,0)),
INDEX('PLHIV Forecast'!$C$8:$W$127,MATCH($B91,'PLHIV Forecast'!$B$8:$B$127,0),MATCH(W$7,'PLHIV Forecast'!$C$7:$W$7,0))&lt;&gt;0),
INDEX('PLHIV Forecast'!$C$8:$W$127,MATCH($B91,'PLHIV Forecast'!$B$8:$B$127,0),MATCH(W$7,'PLHIV Forecast'!$C$7:$W$7,0)),
V91+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)))&lt;0,
0,
IF(W$7&lt;=Baseline_Year,
INDEX('Number on ART'!$H$10:$AB$249,MATCH($B91&amp;"Adults",'Number on ART'!$F$10:$F$249,0),MATCH(W$7,'Number on ART'!$H$9:$AB$9,0)),
IF(AND(V91+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)&gt;INDEX('PLHIV Forecast'!$C$8:$W$127,MATCH($B91,'PLHIV Forecast'!$B$8:$B$127,0),MATCH(W$7,'PLHIV Forecast'!$C$7:$W$7,0)),
INDEX('PLHIV Forecast'!$C$8:$W$127,MATCH($B91,'PLHIV Forecast'!$B$8:$B$127,0),MATCH(W$7,'PLHIV Forecast'!$C$7:$W$7,0))&lt;&gt;0),
INDEX('PLHIV Forecast'!$C$8:$W$127,MATCH($B91,'PLHIV Forecast'!$B$8:$B$127,0),MATCH(W$7,'PLHIV Forecast'!$C$7:$W$7,0)),
V91+
AVERAGE((INDEX($C$8:$W$127,MATCH($B91,$B$8:$B$127),MATCH(Baseline_Year,$C$7:$W$7,))-INDEX($C$8:$W$127,MATCH($B91,$B$8:$B$127),MATCH(Baseline_Year-1,$C$7:$W$7,))),
(INDEX($C$8:$W$127,MATCH($B91,$B$8:$B$127),MATCH(Baseline_Year-1,$C$7:$W$7,))-INDEX($C$8:$W$127,MATCH($B91,$B$8:$B$127),MATCH(Baseline_Year-2,$C$7:$W$7,))),
(INDEX($C$8:$W$127,MATCH($B91,$B$8:$B$127),MATCH(Baseline_Year-2,$C$7:$W$7,))-INDEX($C$8:$W$127,MATCH($B91,$B$8:$B$127),MATCH(Baseline_Year-3,$C$7:$W$7,)))
))))</f>
        <v>29000</v>
      </c>
      <c r="X91" s="9" t="str">
        <f>IF(SUM(C91:W91)&lt;&gt;0,
IF(P91='PLHIV Forecast'!P91,"# adults on ART capped by total PLHIV starting 2023",
IF(Q91='PLHIV Forecast'!Q91,"# adults on ART capped by total PLHIV starting 2024",
IF(R91='PLHIV Forecast'!R91,"# adults on ART capped by total PLHIV starting 2025",
IF(S91='PLHIV Forecast'!S91,"# adults on ART capped by total PLHIV starting 2026",
IF(T91='PLHIV Forecast'!T91,"# adults on ART capped by total PLHIV starting 2027",
IF(U91='PLHIV Forecast'!U91,"# adults on ART capped by total PLHIV starting 2028",
IF(V91='PLHIV Forecast'!V91,"# adults on ART capped by total PLHIV starting 2029",
IF(W91='PLHIV Forecast'!W91,"# adults on ART capped by total PLHIV starting 2030",
"")))))))),"")</f>
        <v># adults on ART capped by total PLHIV starting 2027</v>
      </c>
    </row>
    <row r="92" spans="2:24" x14ac:dyDescent="0.35">
      <c r="B92" s="18" t="str">
        <f>Countries!B88</f>
        <v>Nicaragua</v>
      </c>
      <c r="C92" s="47">
        <f>IF(C$7&lt;='Algorithms &amp; Assumptions'!$C$3,INDEX('Number on ART'!$H$10:$AB$249,MATCH($B92&amp;"Adults",'Number on ART'!$F$10:$F$249,0),MATCH(C$7,'Number on ART'!$H$9:$AB$9,0)),"Error")</f>
        <v>1286</v>
      </c>
      <c r="D92" s="47">
        <f>IF(D$7&lt;='Algorithms &amp; Assumptions'!$C$3,INDEX('Number on ART'!$H$10:$AB$249,MATCH($B92&amp;"Adults",'Number on ART'!$F$10:$F$249,0),MATCH(D$7,'Number on ART'!$H$9:$AB$9,0)),"Error")</f>
        <v>1686</v>
      </c>
      <c r="E92" s="47">
        <f>IF(E$7&lt;='Algorithms &amp; Assumptions'!$C$3,INDEX('Number on ART'!$H$10:$AB$249,MATCH($B92&amp;"Adults",'Number on ART'!$F$10:$F$249,0),MATCH(E$7,'Number on ART'!$H$9:$AB$9,0)),"Error")</f>
        <v>2086</v>
      </c>
      <c r="F92" s="47">
        <f>IF(F$7&lt;='Algorithms &amp; Assumptions'!$C$3,INDEX('Number on ART'!$H$10:$AB$249,MATCH($B92&amp;"Adults",'Number on ART'!$F$10:$F$249,0),MATCH(F$7,'Number on ART'!$H$9:$AB$9,0)),"Error")</f>
        <v>2346</v>
      </c>
      <c r="G92" s="84">
        <f>IF(IF(G$7&lt;=Baseline_Year,
INDEX('Number on ART'!$H$10:$AB$249,MATCH($B92&amp;"Adults",'Number on ART'!$F$10:$F$249,0),MATCH(G$7,'Number on ART'!$H$9:$AB$9,0)),
IF(AND(F92+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Forecast'!$B$8:$B$127,0),MATCH(G$7,'PLHIV Forecast'!$C$7:$W$7,0)),
INDEX('PLHIV Forecast'!$C$8:$W$127,MATCH($B92,'PLHIV Forecast'!$B$8:$B$127,0),MATCH(G$7,'PLHIV Forecast'!$C$7:$W$7,0))&lt;&gt;0),
INDEX('PLHIV Forecast'!$C$8:$W$127,MATCH($B92,'PLHIV Forecast'!$B$8:$B$127,0),MATCH(G$7,'PLHIV Forecast'!$C$7:$W$7,0)),
F92+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IF(G$7&lt;=Baseline_Year,
INDEX('Number on ART'!$H$10:$AB$249,MATCH($B92&amp;"Adults",'Number on ART'!$F$10:$F$249,0),MATCH(G$7,'Number on ART'!$H$9:$AB$9,0)),
IF(AND(F92+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Forecast'!$B$8:$B$127,0),MATCH(G$7,'PLHIV Forecast'!$C$7:$W$7,0)),
INDEX('PLHIV Forecast'!$C$8:$W$127,MATCH($B92,'PLHIV Forecast'!$B$8:$B$127,0),MATCH(G$7,'PLHIV Forecast'!$C$7:$W$7,0))&lt;&gt;0),
INDEX('PLHIV Forecast'!$C$8:$W$127,MATCH($B92,'PLHIV Forecast'!$B$8:$B$127,0),MATCH(G$7,'PLHIV Forecast'!$C$7:$W$7,0)),
F92+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2820</v>
      </c>
      <c r="H92" s="84">
        <f>IF(IF(H$7&lt;=Baseline_Year,
INDEX('Number on ART'!$H$10:$AB$249,MATCH($B92&amp;"Adults",'Number on ART'!$F$10:$F$249,0),MATCH(H$7,'Number on ART'!$H$9:$AB$9,0)),
IF(AND(G92+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Forecast'!$B$8:$B$127,0),MATCH(H$7,'PLHIV Forecast'!$C$7:$W$7,0)),
INDEX('PLHIV Forecast'!$C$8:$W$127,MATCH($B92,'PLHIV Forecast'!$B$8:$B$127,0),MATCH(H$7,'PLHIV Forecast'!$C$7:$W$7,0))&lt;&gt;0),
INDEX('PLHIV Forecast'!$C$8:$W$127,MATCH($B92,'PLHIV Forecast'!$B$8:$B$127,0),MATCH(H$7,'PLHIV Forecast'!$C$7:$W$7,0)),
G92+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IF(H$7&lt;=Baseline_Year,
INDEX('Number on ART'!$H$10:$AB$249,MATCH($B92&amp;"Adults",'Number on ART'!$F$10:$F$249,0),MATCH(H$7,'Number on ART'!$H$9:$AB$9,0)),
IF(AND(G92+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Forecast'!$B$8:$B$127,0),MATCH(H$7,'PLHIV Forecast'!$C$7:$W$7,0)),
INDEX('PLHIV Forecast'!$C$8:$W$127,MATCH($B92,'PLHIV Forecast'!$B$8:$B$127,0),MATCH(H$7,'PLHIV Forecast'!$C$7:$W$7,0))&lt;&gt;0),
INDEX('PLHIV Forecast'!$C$8:$W$127,MATCH($B92,'PLHIV Forecast'!$B$8:$B$127,0),MATCH(H$7,'PLHIV Forecast'!$C$7:$W$7,0)),
G92+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3228</v>
      </c>
      <c r="I92" s="84">
        <f>IF(IF(I$7&lt;=Baseline_Year,
INDEX('Number on ART'!$H$10:$AB$249,MATCH($B92&amp;"Adults",'Number on ART'!$F$10:$F$249,0),MATCH(I$7,'Number on ART'!$H$9:$AB$9,0)),
IF(AND(H92+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Forecast'!$B$8:$B$127,0),MATCH(I$7,'PLHIV Forecast'!$C$7:$W$7,0)),
INDEX('PLHIV Forecast'!$C$8:$W$127,MATCH($B92,'PLHIV Forecast'!$B$8:$B$127,0),MATCH(I$7,'PLHIV Forecast'!$C$7:$W$7,0))&lt;&gt;0),
INDEX('PLHIV Forecast'!$C$8:$W$127,MATCH($B92,'PLHIV Forecast'!$B$8:$B$127,0),MATCH(I$7,'PLHIV Forecast'!$C$7:$W$7,0)),
H92+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IF(I$7&lt;=Baseline_Year,
INDEX('Number on ART'!$H$10:$AB$249,MATCH($B92&amp;"Adults",'Number on ART'!$F$10:$F$249,0),MATCH(I$7,'Number on ART'!$H$9:$AB$9,0)),
IF(AND(H92+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Forecast'!$B$8:$B$127,0),MATCH(I$7,'PLHIV Forecast'!$C$7:$W$7,0)),
INDEX('PLHIV Forecast'!$C$8:$W$127,MATCH($B92,'PLHIV Forecast'!$B$8:$B$127,0),MATCH(I$7,'PLHIV Forecast'!$C$7:$W$7,0))&lt;&gt;0),
INDEX('PLHIV Forecast'!$C$8:$W$127,MATCH($B92,'PLHIV Forecast'!$B$8:$B$127,0),MATCH(I$7,'PLHIV Forecast'!$C$7:$W$7,0)),
H92+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3716</v>
      </c>
      <c r="J92" s="84">
        <f>IF(IF(J$7&lt;=Baseline_Year,
INDEX('Number on ART'!$H$10:$AB$249,MATCH($B92&amp;"Adults",'Number on ART'!$F$10:$F$249,0),MATCH(J$7,'Number on ART'!$H$9:$AB$9,0)),
IF(AND(I92+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Forecast'!$B$8:$B$127,0),MATCH(J$7,'PLHIV Forecast'!$C$7:$W$7,0)),
INDEX('PLHIV Forecast'!$C$8:$W$127,MATCH($B92,'PLHIV Forecast'!$B$8:$B$127,0),MATCH(J$7,'PLHIV Forecast'!$C$7:$W$7,0))&lt;&gt;0),
INDEX('PLHIV Forecast'!$C$8:$W$127,MATCH($B92,'PLHIV Forecast'!$B$8:$B$127,0),MATCH(J$7,'PLHIV Forecast'!$C$7:$W$7,0)),
I92+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IF(J$7&lt;=Baseline_Year,
INDEX('Number on ART'!$H$10:$AB$249,MATCH($B92&amp;"Adults",'Number on ART'!$F$10:$F$249,0),MATCH(J$7,'Number on ART'!$H$9:$AB$9,0)),
IF(AND(I92+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Forecast'!$B$8:$B$127,0),MATCH(J$7,'PLHIV Forecast'!$C$7:$W$7,0)),
INDEX('PLHIV Forecast'!$C$8:$W$127,MATCH($B92,'PLHIV Forecast'!$B$8:$B$127,0),MATCH(J$7,'PLHIV Forecast'!$C$7:$W$7,0))&lt;&gt;0),
INDEX('PLHIV Forecast'!$C$8:$W$127,MATCH($B92,'PLHIV Forecast'!$B$8:$B$127,0),MATCH(J$7,'PLHIV Forecast'!$C$7:$W$7,0)),
I92+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4200</v>
      </c>
      <c r="K92" s="84">
        <f>IF(IF(K$7&lt;=Baseline_Year,
INDEX('Number on ART'!$H$10:$AB$249,MATCH($B92&amp;"Adults",'Number on ART'!$F$10:$F$249,0),MATCH(K$7,'Number on ART'!$H$9:$AB$9,0)),
IF(AND(J92+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Forecast'!$B$8:$B$127,0),MATCH(K$7,'PLHIV Forecast'!$C$7:$W$7,0)),
INDEX('PLHIV Forecast'!$C$8:$W$127,MATCH($B92,'PLHIV Forecast'!$B$8:$B$127,0),MATCH(K$7,'PLHIV Forecast'!$C$7:$W$7,0))&lt;&gt;0),
INDEX('PLHIV Forecast'!$C$8:$W$127,MATCH($B92,'PLHIV Forecast'!$B$8:$B$127,0),MATCH(K$7,'PLHIV Forecast'!$C$7:$W$7,0)),
J92+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IF(K$7&lt;=Baseline_Year,
INDEX('Number on ART'!$H$10:$AB$249,MATCH($B92&amp;"Adults",'Number on ART'!$F$10:$F$249,0),MATCH(K$7,'Number on ART'!$H$9:$AB$9,0)),
IF(AND(J92+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Forecast'!$B$8:$B$127,0),MATCH(K$7,'PLHIV Forecast'!$C$7:$W$7,0)),
INDEX('PLHIV Forecast'!$C$8:$W$127,MATCH($B92,'PLHIV Forecast'!$B$8:$B$127,0),MATCH(K$7,'PLHIV Forecast'!$C$7:$W$7,0))&lt;&gt;0),
INDEX('PLHIV Forecast'!$C$8:$W$127,MATCH($B92,'PLHIV Forecast'!$B$8:$B$127,0),MATCH(K$7,'PLHIV Forecast'!$C$7:$W$7,0)),
J92+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4991</v>
      </c>
      <c r="L92" s="84">
        <f>IF(IF(L$7&lt;=Baseline_Year,
INDEX('Number on ART'!$H$10:$AB$249,MATCH($B92&amp;"Adults",'Number on ART'!$F$10:$F$249,0),MATCH(L$7,'Number on ART'!$H$9:$AB$9,0)),
IF(AND(K92+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Forecast'!$B$8:$B$127,0),MATCH(L$7,'PLHIV Forecast'!$C$7:$W$7,0)),
INDEX('PLHIV Forecast'!$C$8:$W$127,MATCH($B92,'PLHIV Forecast'!$B$8:$B$127,0),MATCH(L$7,'PLHIV Forecast'!$C$7:$W$7,0))&lt;&gt;0),
INDEX('PLHIV Forecast'!$C$8:$W$127,MATCH($B92,'PLHIV Forecast'!$B$8:$B$127,0),MATCH(L$7,'PLHIV Forecast'!$C$7:$W$7,0)),
K92+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IF(L$7&lt;=Baseline_Year,
INDEX('Number on ART'!$H$10:$AB$249,MATCH($B92&amp;"Adults",'Number on ART'!$F$10:$F$249,0),MATCH(L$7,'Number on ART'!$H$9:$AB$9,0)),
IF(AND(K92+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Forecast'!$B$8:$B$127,0),MATCH(L$7,'PLHIV Forecast'!$C$7:$W$7,0)),
INDEX('PLHIV Forecast'!$C$8:$W$127,MATCH($B92,'PLHIV Forecast'!$B$8:$B$127,0),MATCH(L$7,'PLHIV Forecast'!$C$7:$W$7,0))&lt;&gt;0),
INDEX('PLHIV Forecast'!$C$8:$W$127,MATCH($B92,'PLHIV Forecast'!$B$8:$B$127,0),MATCH(L$7,'PLHIV Forecast'!$C$7:$W$7,0)),
K92+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5558</v>
      </c>
      <c r="M92" s="84">
        <f>IF(IF(M$7&lt;=Baseline_Year,
INDEX('Number on ART'!$H$10:$AB$249,MATCH($B92&amp;"Adults",'Number on ART'!$F$10:$F$249,0),MATCH(M$7,'Number on ART'!$H$9:$AB$9,0)),
IF(AND(L92+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Forecast'!$B$8:$B$127,0),MATCH(M$7,'PLHIV Forecast'!$C$7:$W$7,0)),
INDEX('PLHIV Forecast'!$C$8:$W$127,MATCH($B92,'PLHIV Forecast'!$B$8:$B$127,0),MATCH(M$7,'PLHIV Forecast'!$C$7:$W$7,0))&lt;&gt;0),
INDEX('PLHIV Forecast'!$C$8:$W$127,MATCH($B92,'PLHIV Forecast'!$B$8:$B$127,0),MATCH(M$7,'PLHIV Forecast'!$C$7:$W$7,0)),
L92+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IF(M$7&lt;=Baseline_Year,
INDEX('Number on ART'!$H$10:$AB$249,MATCH($B92&amp;"Adults",'Number on ART'!$F$10:$F$249,0),MATCH(M$7,'Number on ART'!$H$9:$AB$9,0)),
IF(AND(L92+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Forecast'!$B$8:$B$127,0),MATCH(M$7,'PLHIV Forecast'!$C$7:$W$7,0)),
INDEX('PLHIV Forecast'!$C$8:$W$127,MATCH($B92,'PLHIV Forecast'!$B$8:$B$127,0),MATCH(M$7,'PLHIV Forecast'!$C$7:$W$7,0))&lt;&gt;0),
INDEX('PLHIV Forecast'!$C$8:$W$127,MATCH($B92,'PLHIV Forecast'!$B$8:$B$127,0),MATCH(M$7,'PLHIV Forecast'!$C$7:$W$7,0)),
L92+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5652</v>
      </c>
      <c r="N92" s="84">
        <f>IF(IF(N$7&lt;=Baseline_Year,
INDEX('Number on ART'!$H$10:$AB$249,MATCH($B92&amp;"Adults",'Number on ART'!$F$10:$F$249,0),MATCH(N$7,'Number on ART'!$H$9:$AB$9,0)),
IF(AND(M92+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Forecast'!$B$8:$B$127,0),MATCH(N$7,'PLHIV Forecast'!$C$7:$W$7,0)),
INDEX('PLHIV Forecast'!$C$8:$W$127,MATCH($B92,'PLHIV Forecast'!$B$8:$B$127,0),MATCH(N$7,'PLHIV Forecast'!$C$7:$W$7,0))&lt;&gt;0),
INDEX('PLHIV Forecast'!$C$8:$W$127,MATCH($B92,'PLHIV Forecast'!$B$8:$B$127,0),MATCH(N$7,'PLHIV Forecast'!$C$7:$W$7,0)),
M92+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IF(N$7&lt;=Baseline_Year,
INDEX('Number on ART'!$H$10:$AB$249,MATCH($B92&amp;"Adults",'Number on ART'!$F$10:$F$249,0),MATCH(N$7,'Number on ART'!$H$9:$AB$9,0)),
IF(AND(M92+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Forecast'!$B$8:$B$127,0),MATCH(N$7,'PLHIV Forecast'!$C$7:$W$7,0)),
INDEX('PLHIV Forecast'!$C$8:$W$127,MATCH($B92,'PLHIV Forecast'!$B$8:$B$127,0),MATCH(N$7,'PLHIV Forecast'!$C$7:$W$7,0))&lt;&gt;0),
INDEX('PLHIV Forecast'!$C$8:$W$127,MATCH($B92,'PLHIV Forecast'!$B$8:$B$127,0),MATCH(N$7,'PLHIV Forecast'!$C$7:$W$7,0)),
M92+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5790</v>
      </c>
      <c r="O92" s="84">
        <f>IF(IF(O$7&lt;=Baseline_Year,
INDEX('Number on ART'!$H$10:$AB$249,MATCH($B92&amp;"Adults",'Number on ART'!$F$10:$F$249,0),MATCH(O$7,'Number on ART'!$H$9:$AB$9,0)),
IF(AND(N92+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Forecast'!$B$8:$B$127,0),MATCH(O$7,'PLHIV Forecast'!$C$7:$W$7,0)),
INDEX('PLHIV Forecast'!$C$8:$W$127,MATCH($B92,'PLHIV Forecast'!$B$8:$B$127,0),MATCH(O$7,'PLHIV Forecast'!$C$7:$W$7,0))&lt;&gt;0),
INDEX('PLHIV Forecast'!$C$8:$W$127,MATCH($B92,'PLHIV Forecast'!$B$8:$B$127,0),MATCH(O$7,'PLHIV Forecast'!$C$7:$W$7,0)),
N92+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IF(O$7&lt;=Baseline_Year,
INDEX('Number on ART'!$H$10:$AB$249,MATCH($B92&amp;"Adults",'Number on ART'!$F$10:$F$249,0),MATCH(O$7,'Number on ART'!$H$9:$AB$9,0)),
IF(AND(N92+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Forecast'!$B$8:$B$127,0),MATCH(O$7,'PLHIV Forecast'!$C$7:$W$7,0)),
INDEX('PLHIV Forecast'!$C$8:$W$127,MATCH($B92,'PLHIV Forecast'!$B$8:$B$127,0),MATCH(O$7,'PLHIV Forecast'!$C$7:$W$7,0))&lt;&gt;0),
INDEX('PLHIV Forecast'!$C$8:$W$127,MATCH($B92,'PLHIV Forecast'!$B$8:$B$127,0),MATCH(O$7,'PLHIV Forecast'!$C$7:$W$7,0)),
N92+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6485</v>
      </c>
      <c r="P92" s="84">
        <f>IF(IF(P$7&lt;=Baseline_Year,
INDEX('Number on ART'!$H$10:$AB$249,MATCH($B92&amp;"Adults",'Number on ART'!$F$10:$F$249,0),MATCH(P$7,'Number on ART'!$H$9:$AB$9,0)),
IF(AND(O92+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Forecast'!$B$8:$B$127,0),MATCH(P$7,'PLHIV Forecast'!$C$7:$W$7,0)),
INDEX('PLHIV Forecast'!$C$8:$W$127,MATCH($B92,'PLHIV Forecast'!$B$8:$B$127,0),MATCH(P$7,'PLHIV Forecast'!$C$7:$W$7,0))&lt;&gt;0),
INDEX('PLHIV Forecast'!$C$8:$W$127,MATCH($B92,'PLHIV Forecast'!$B$8:$B$127,0),MATCH(P$7,'PLHIV Forecast'!$C$7:$W$7,0)),
O92+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IF(P$7&lt;=Baseline_Year,
INDEX('Number on ART'!$H$10:$AB$249,MATCH($B92&amp;"Adults",'Number on ART'!$F$10:$F$249,0),MATCH(P$7,'Number on ART'!$H$9:$AB$9,0)),
IF(AND(O92+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Forecast'!$B$8:$B$127,0),MATCH(P$7,'PLHIV Forecast'!$C$7:$W$7,0)),
INDEX('PLHIV Forecast'!$C$8:$W$127,MATCH($B92,'PLHIV Forecast'!$B$8:$B$127,0),MATCH(P$7,'PLHIV Forecast'!$C$7:$W$7,0))&lt;&gt;0),
INDEX('PLHIV Forecast'!$C$8:$W$127,MATCH($B92,'PLHIV Forecast'!$B$8:$B$127,0),MATCH(P$7,'PLHIV Forecast'!$C$7:$W$7,0)),
O92+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6794</v>
      </c>
      <c r="Q92" s="84">
        <f>IF(IF(Q$7&lt;=Baseline_Year,
INDEX('Number on ART'!$H$10:$AB$249,MATCH($B92&amp;"Adults",'Number on ART'!$F$10:$F$249,0),MATCH(Q$7,'Number on ART'!$H$9:$AB$9,0)),
IF(AND(P92+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Forecast'!$B$8:$B$127,0),MATCH(Q$7,'PLHIV Forecast'!$C$7:$W$7,0)),
INDEX('PLHIV Forecast'!$C$8:$W$127,MATCH($B92,'PLHIV Forecast'!$B$8:$B$127,0),MATCH(Q$7,'PLHIV Forecast'!$C$7:$W$7,0))&lt;&gt;0),
INDEX('PLHIV Forecast'!$C$8:$W$127,MATCH($B92,'PLHIV Forecast'!$B$8:$B$127,0),MATCH(Q$7,'PLHIV Forecast'!$C$7:$W$7,0)),
P92+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IF(Q$7&lt;=Baseline_Year,
INDEX('Number on ART'!$H$10:$AB$249,MATCH($B92&amp;"Adults",'Number on ART'!$F$10:$F$249,0),MATCH(Q$7,'Number on ART'!$H$9:$AB$9,0)),
IF(AND(P92+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Forecast'!$B$8:$B$127,0),MATCH(Q$7,'PLHIV Forecast'!$C$7:$W$7,0)),
INDEX('PLHIV Forecast'!$C$8:$W$127,MATCH($B92,'PLHIV Forecast'!$B$8:$B$127,0),MATCH(Q$7,'PLHIV Forecast'!$C$7:$W$7,0))&lt;&gt;0),
INDEX('PLHIV Forecast'!$C$8:$W$127,MATCH($B92,'PLHIV Forecast'!$B$8:$B$127,0),MATCH(Q$7,'PLHIV Forecast'!$C$7:$W$7,0)),
P92+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7103</v>
      </c>
      <c r="R92" s="84">
        <f>IF(IF(R$7&lt;=Baseline_Year,
INDEX('Number on ART'!$H$10:$AB$249,MATCH($B92&amp;"Adults",'Number on ART'!$F$10:$F$249,0),MATCH(R$7,'Number on ART'!$H$9:$AB$9,0)),
IF(AND(Q92+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Forecast'!$B$8:$B$127,0),MATCH(R$7,'PLHIV Forecast'!$C$7:$W$7,0)),
INDEX('PLHIV Forecast'!$C$8:$W$127,MATCH($B92,'PLHIV Forecast'!$B$8:$B$127,0),MATCH(R$7,'PLHIV Forecast'!$C$7:$W$7,0))&lt;&gt;0),
INDEX('PLHIV Forecast'!$C$8:$W$127,MATCH($B92,'PLHIV Forecast'!$B$8:$B$127,0),MATCH(R$7,'PLHIV Forecast'!$C$7:$W$7,0)),
Q92+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IF(R$7&lt;=Baseline_Year,
INDEX('Number on ART'!$H$10:$AB$249,MATCH($B92&amp;"Adults",'Number on ART'!$F$10:$F$249,0),MATCH(R$7,'Number on ART'!$H$9:$AB$9,0)),
IF(AND(Q92+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Forecast'!$B$8:$B$127,0),MATCH(R$7,'PLHIV Forecast'!$C$7:$W$7,0)),
INDEX('PLHIV Forecast'!$C$8:$W$127,MATCH($B92,'PLHIV Forecast'!$B$8:$B$127,0),MATCH(R$7,'PLHIV Forecast'!$C$7:$W$7,0))&lt;&gt;0),
INDEX('PLHIV Forecast'!$C$8:$W$127,MATCH($B92,'PLHIV Forecast'!$B$8:$B$127,0),MATCH(R$7,'PLHIV Forecast'!$C$7:$W$7,0)),
Q92+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7412</v>
      </c>
      <c r="S92" s="84">
        <f>IF(IF(S$7&lt;=Baseline_Year,
INDEX('Number on ART'!$H$10:$AB$249,MATCH($B92&amp;"Adults",'Number on ART'!$F$10:$F$249,0),MATCH(S$7,'Number on ART'!$H$9:$AB$9,0)),
IF(AND(R92+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Forecast'!$B$8:$B$127,0),MATCH(S$7,'PLHIV Forecast'!$C$7:$W$7,0)),
INDEX('PLHIV Forecast'!$C$8:$W$127,MATCH($B92,'PLHIV Forecast'!$B$8:$B$127,0),MATCH(S$7,'PLHIV Forecast'!$C$7:$W$7,0))&lt;&gt;0),
INDEX('PLHIV Forecast'!$C$8:$W$127,MATCH($B92,'PLHIV Forecast'!$B$8:$B$127,0),MATCH(S$7,'PLHIV Forecast'!$C$7:$W$7,0)),
R92+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IF(S$7&lt;=Baseline_Year,
INDEX('Number on ART'!$H$10:$AB$249,MATCH($B92&amp;"Adults",'Number on ART'!$F$10:$F$249,0),MATCH(S$7,'Number on ART'!$H$9:$AB$9,0)),
IF(AND(R92+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Forecast'!$B$8:$B$127,0),MATCH(S$7,'PLHIV Forecast'!$C$7:$W$7,0)),
INDEX('PLHIV Forecast'!$C$8:$W$127,MATCH($B92,'PLHIV Forecast'!$B$8:$B$127,0),MATCH(S$7,'PLHIV Forecast'!$C$7:$W$7,0))&lt;&gt;0),
INDEX('PLHIV Forecast'!$C$8:$W$127,MATCH($B92,'PLHIV Forecast'!$B$8:$B$127,0),MATCH(S$7,'PLHIV Forecast'!$C$7:$W$7,0)),
R92+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7721</v>
      </c>
      <c r="T92" s="84">
        <f>IF(IF(T$7&lt;=Baseline_Year,
INDEX('Number on ART'!$H$10:$AB$249,MATCH($B92&amp;"Adults",'Number on ART'!$F$10:$F$249,0),MATCH(T$7,'Number on ART'!$H$9:$AB$9,0)),
IF(AND(S92+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Forecast'!$B$8:$B$127,0),MATCH(T$7,'PLHIV Forecast'!$C$7:$W$7,0)),
INDEX('PLHIV Forecast'!$C$8:$W$127,MATCH($B92,'PLHIV Forecast'!$B$8:$B$127,0),MATCH(T$7,'PLHIV Forecast'!$C$7:$W$7,0))&lt;&gt;0),
INDEX('PLHIV Forecast'!$C$8:$W$127,MATCH($B92,'PLHIV Forecast'!$B$8:$B$127,0),MATCH(T$7,'PLHIV Forecast'!$C$7:$W$7,0)),
S92+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IF(T$7&lt;=Baseline_Year,
INDEX('Number on ART'!$H$10:$AB$249,MATCH($B92&amp;"Adults",'Number on ART'!$F$10:$F$249,0),MATCH(T$7,'Number on ART'!$H$9:$AB$9,0)),
IF(AND(S92+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Forecast'!$B$8:$B$127,0),MATCH(T$7,'PLHIV Forecast'!$C$7:$W$7,0)),
INDEX('PLHIV Forecast'!$C$8:$W$127,MATCH($B92,'PLHIV Forecast'!$B$8:$B$127,0),MATCH(T$7,'PLHIV Forecast'!$C$7:$W$7,0))&lt;&gt;0),
INDEX('PLHIV Forecast'!$C$8:$W$127,MATCH($B92,'PLHIV Forecast'!$B$8:$B$127,0),MATCH(T$7,'PLHIV Forecast'!$C$7:$W$7,0)),
S92+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8030</v>
      </c>
      <c r="U92" s="84">
        <f>IF(IF(U$7&lt;=Baseline_Year,
INDEX('Number on ART'!$H$10:$AB$249,MATCH($B92&amp;"Adults",'Number on ART'!$F$10:$F$249,0),MATCH(U$7,'Number on ART'!$H$9:$AB$9,0)),
IF(AND(T92+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Forecast'!$B$8:$B$127,0),MATCH(U$7,'PLHIV Forecast'!$C$7:$W$7,0)),
INDEX('PLHIV Forecast'!$C$8:$W$127,MATCH($B92,'PLHIV Forecast'!$B$8:$B$127,0),MATCH(U$7,'PLHIV Forecast'!$C$7:$W$7,0))&lt;&gt;0),
INDEX('PLHIV Forecast'!$C$8:$W$127,MATCH($B92,'PLHIV Forecast'!$B$8:$B$127,0),MATCH(U$7,'PLHIV Forecast'!$C$7:$W$7,0)),
T92+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IF(U$7&lt;=Baseline_Year,
INDEX('Number on ART'!$H$10:$AB$249,MATCH($B92&amp;"Adults",'Number on ART'!$F$10:$F$249,0),MATCH(U$7,'Number on ART'!$H$9:$AB$9,0)),
IF(AND(T92+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Forecast'!$B$8:$B$127,0),MATCH(U$7,'PLHIV Forecast'!$C$7:$W$7,0)),
INDEX('PLHIV Forecast'!$C$8:$W$127,MATCH($B92,'PLHIV Forecast'!$B$8:$B$127,0),MATCH(U$7,'PLHIV Forecast'!$C$7:$W$7,0))&lt;&gt;0),
INDEX('PLHIV Forecast'!$C$8:$W$127,MATCH($B92,'PLHIV Forecast'!$B$8:$B$127,0),MATCH(U$7,'PLHIV Forecast'!$C$7:$W$7,0)),
T92+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8339</v>
      </c>
      <c r="V92" s="84">
        <f>IF(IF(V$7&lt;=Baseline_Year,
INDEX('Number on ART'!$H$10:$AB$249,MATCH($B92&amp;"Adults",'Number on ART'!$F$10:$F$249,0),MATCH(V$7,'Number on ART'!$H$9:$AB$9,0)),
IF(AND(U92+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Forecast'!$B$8:$B$127,0),MATCH(V$7,'PLHIV Forecast'!$C$7:$W$7,0)),
INDEX('PLHIV Forecast'!$C$8:$W$127,MATCH($B92,'PLHIV Forecast'!$B$8:$B$127,0),MATCH(V$7,'PLHIV Forecast'!$C$7:$W$7,0))&lt;&gt;0),
INDEX('PLHIV Forecast'!$C$8:$W$127,MATCH($B92,'PLHIV Forecast'!$B$8:$B$127,0),MATCH(V$7,'PLHIV Forecast'!$C$7:$W$7,0)),
U92+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IF(V$7&lt;=Baseline_Year,
INDEX('Number on ART'!$H$10:$AB$249,MATCH($B92&amp;"Adults",'Number on ART'!$F$10:$F$249,0),MATCH(V$7,'Number on ART'!$H$9:$AB$9,0)),
IF(AND(U92+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Forecast'!$B$8:$B$127,0),MATCH(V$7,'PLHIV Forecast'!$C$7:$W$7,0)),
INDEX('PLHIV Forecast'!$C$8:$W$127,MATCH($B92,'PLHIV Forecast'!$B$8:$B$127,0),MATCH(V$7,'PLHIV Forecast'!$C$7:$W$7,0))&lt;&gt;0),
INDEX('PLHIV Forecast'!$C$8:$W$127,MATCH($B92,'PLHIV Forecast'!$B$8:$B$127,0),MATCH(V$7,'PLHIV Forecast'!$C$7:$W$7,0)),
U92+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8648</v>
      </c>
      <c r="W92" s="84">
        <f>IF(IF(W$7&lt;=Baseline_Year,
INDEX('Number on ART'!$H$10:$AB$249,MATCH($B92&amp;"Adults",'Number on ART'!$F$10:$F$249,0),MATCH(W$7,'Number on ART'!$H$9:$AB$9,0)),
IF(AND(V92+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Forecast'!$B$8:$B$127,0),MATCH(W$7,'PLHIV Forecast'!$C$7:$W$7,0)),
INDEX('PLHIV Forecast'!$C$8:$W$127,MATCH($B92,'PLHIV Forecast'!$B$8:$B$127,0),MATCH(W$7,'PLHIV Forecast'!$C$7:$W$7,0))&lt;&gt;0),
INDEX('PLHIV Forecast'!$C$8:$W$127,MATCH($B92,'PLHIV Forecast'!$B$8:$B$127,0),MATCH(W$7,'PLHIV Forecast'!$C$7:$W$7,0)),
V92+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)))&lt;0,
0,
IF(W$7&lt;=Baseline_Year,
INDEX('Number on ART'!$H$10:$AB$249,MATCH($B92&amp;"Adults",'Number on ART'!$F$10:$F$249,0),MATCH(W$7,'Number on ART'!$H$9:$AB$9,0)),
IF(AND(V92+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)&gt;INDEX('PLHIV Forecast'!$C$8:$W$127,MATCH($B92,'PLHIV Forecast'!$B$8:$B$127,0),MATCH(W$7,'PLHIV Forecast'!$C$7:$W$7,0)),
INDEX('PLHIV Forecast'!$C$8:$W$127,MATCH($B92,'PLHIV Forecast'!$B$8:$B$127,0),MATCH(W$7,'PLHIV Forecast'!$C$7:$W$7,0))&lt;&gt;0),
INDEX('PLHIV Forecast'!$C$8:$W$127,MATCH($B92,'PLHIV Forecast'!$B$8:$B$127,0),MATCH(W$7,'PLHIV Forecast'!$C$7:$W$7,0)),
V92+
AVERAGE((INDEX($C$8:$W$127,MATCH($B92,$B$8:$B$127),MATCH(Baseline_Year,$C$7:$W$7,))-INDEX($C$8:$W$127,MATCH($B92,$B$8:$B$127),MATCH(Baseline_Year-1,$C$7:$W$7,))),
(INDEX($C$8:$W$127,MATCH($B92,$B$8:$B$127),MATCH(Baseline_Year-1,$C$7:$W$7,))-INDEX($C$8:$W$127,MATCH($B92,$B$8:$B$127),MATCH(Baseline_Year-2,$C$7:$W$7,))),
(INDEX($C$8:$W$127,MATCH($B92,$B$8:$B$127),MATCH(Baseline_Year-2,$C$7:$W$7,))-INDEX($C$8:$W$127,MATCH($B92,$B$8:$B$127),MATCH(Baseline_Year-3,$C$7:$W$7,)))
))))</f>
        <v>8957</v>
      </c>
      <c r="X92" s="9" t="str">
        <f>IF(SUM(C92:W92)&lt;&gt;0,
IF(P92='PLHIV Forecast'!P92,"# adults on ART capped by total PLHIV starting 2023",
IF(Q92='PLHIV Forecast'!Q92,"# adults on ART capped by total PLHIV starting 2024",
IF(R92='PLHIV Forecast'!R92,"# adults on ART capped by total PLHIV starting 2025",
IF(S92='PLHIV Forecast'!S92,"# adults on ART capped by total PLHIV starting 2026",
IF(T92='PLHIV Forecast'!T92,"# adults on ART capped by total PLHIV starting 2027",
IF(U92='PLHIV Forecast'!U92,"# adults on ART capped by total PLHIV starting 2028",
IF(V92='PLHIV Forecast'!V92,"# adults on ART capped by total PLHIV starting 2029",
IF(W92='PLHIV Forecast'!W92,"# adults on ART capped by total PLHIV starting 2030",
"")))))))),"")</f>
        <v/>
      </c>
    </row>
    <row r="93" spans="2:24" x14ac:dyDescent="0.35">
      <c r="B93" s="18" t="str">
        <f>Countries!B89</f>
        <v>Niger</v>
      </c>
      <c r="C93" s="47">
        <f>IF(C$7&lt;='Algorithms &amp; Assumptions'!$C$3,INDEX('Number on ART'!$H$10:$AB$249,MATCH($B93&amp;"Adults",'Number on ART'!$F$10:$F$249,0),MATCH(C$7,'Number on ART'!$H$9:$AB$9,0)),"Error")</f>
        <v>6961</v>
      </c>
      <c r="D93" s="47">
        <f>IF(D$7&lt;='Algorithms &amp; Assumptions'!$C$3,INDEX('Number on ART'!$H$10:$AB$249,MATCH($B93&amp;"Adults",'Number on ART'!$F$10:$F$249,0),MATCH(D$7,'Number on ART'!$H$9:$AB$9,0)),"Error")</f>
        <v>8924</v>
      </c>
      <c r="E93" s="47">
        <f>IF(E$7&lt;='Algorithms &amp; Assumptions'!$C$3,INDEX('Number on ART'!$H$10:$AB$249,MATCH($B93&amp;"Adults",'Number on ART'!$F$10:$F$249,0),MATCH(E$7,'Number on ART'!$H$9:$AB$9,0)),"Error")</f>
        <v>10513</v>
      </c>
      <c r="F93" s="47">
        <f>IF(F$7&lt;='Algorithms &amp; Assumptions'!$C$3,INDEX('Number on ART'!$H$10:$AB$249,MATCH($B93&amp;"Adults",'Number on ART'!$F$10:$F$249,0),MATCH(F$7,'Number on ART'!$H$9:$AB$9,0)),"Error")</f>
        <v>11517</v>
      </c>
      <c r="G93" s="84">
        <f>IF(IF(G$7&lt;=Baseline_Year,
INDEX('Number on ART'!$H$10:$AB$249,MATCH($B93&amp;"Adults",'Number on ART'!$F$10:$F$249,0),MATCH(G$7,'Number on ART'!$H$9:$AB$9,0)),
IF(AND(F93+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Forecast'!$B$8:$B$127,0),MATCH(G$7,'PLHIV Forecast'!$C$7:$W$7,0)),
INDEX('PLHIV Forecast'!$C$8:$W$127,MATCH($B93,'PLHIV Forecast'!$B$8:$B$127,0),MATCH(G$7,'PLHIV Forecast'!$C$7:$W$7,0))&lt;&gt;0),
INDEX('PLHIV Forecast'!$C$8:$W$127,MATCH($B93,'PLHIV Forecast'!$B$8:$B$127,0),MATCH(G$7,'PLHIV Forecast'!$C$7:$W$7,0)),
F93+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IF(G$7&lt;=Baseline_Year,
INDEX('Number on ART'!$H$10:$AB$249,MATCH($B93&amp;"Adults",'Number on ART'!$F$10:$F$249,0),MATCH(G$7,'Number on ART'!$H$9:$AB$9,0)),
IF(AND(F93+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Forecast'!$B$8:$B$127,0),MATCH(G$7,'PLHIV Forecast'!$C$7:$W$7,0)),
INDEX('PLHIV Forecast'!$C$8:$W$127,MATCH($B93,'PLHIV Forecast'!$B$8:$B$127,0),MATCH(G$7,'PLHIV Forecast'!$C$7:$W$7,0))&lt;&gt;0),
INDEX('PLHIV Forecast'!$C$8:$W$127,MATCH($B93,'PLHIV Forecast'!$B$8:$B$127,0),MATCH(G$7,'PLHIV Forecast'!$C$7:$W$7,0)),
F93+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10632</v>
      </c>
      <c r="H93" s="84">
        <f>IF(IF(H$7&lt;=Baseline_Year,
INDEX('Number on ART'!$H$10:$AB$249,MATCH($B93&amp;"Adults",'Number on ART'!$F$10:$F$249,0),MATCH(H$7,'Number on ART'!$H$9:$AB$9,0)),
IF(AND(G93+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Forecast'!$B$8:$B$127,0),MATCH(H$7,'PLHIV Forecast'!$C$7:$W$7,0)),
INDEX('PLHIV Forecast'!$C$8:$W$127,MATCH($B93,'PLHIV Forecast'!$B$8:$B$127,0),MATCH(H$7,'PLHIV Forecast'!$C$7:$W$7,0))&lt;&gt;0),
INDEX('PLHIV Forecast'!$C$8:$W$127,MATCH($B93,'PLHIV Forecast'!$B$8:$B$127,0),MATCH(H$7,'PLHIV Forecast'!$C$7:$W$7,0)),
G93+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IF(H$7&lt;=Baseline_Year,
INDEX('Number on ART'!$H$10:$AB$249,MATCH($B93&amp;"Adults",'Number on ART'!$F$10:$F$249,0),MATCH(H$7,'Number on ART'!$H$9:$AB$9,0)),
IF(AND(G93+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Forecast'!$B$8:$B$127,0),MATCH(H$7,'PLHIV Forecast'!$C$7:$W$7,0)),
INDEX('PLHIV Forecast'!$C$8:$W$127,MATCH($B93,'PLHIV Forecast'!$B$8:$B$127,0),MATCH(H$7,'PLHIV Forecast'!$C$7:$W$7,0))&lt;&gt;0),
INDEX('PLHIV Forecast'!$C$8:$W$127,MATCH($B93,'PLHIV Forecast'!$B$8:$B$127,0),MATCH(H$7,'PLHIV Forecast'!$C$7:$W$7,0)),
G93+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11965</v>
      </c>
      <c r="I93" s="84">
        <f>IF(IF(I$7&lt;=Baseline_Year,
INDEX('Number on ART'!$H$10:$AB$249,MATCH($B93&amp;"Adults",'Number on ART'!$F$10:$F$249,0),MATCH(I$7,'Number on ART'!$H$9:$AB$9,0)),
IF(AND(H93+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Forecast'!$B$8:$B$127,0),MATCH(I$7,'PLHIV Forecast'!$C$7:$W$7,0)),
INDEX('PLHIV Forecast'!$C$8:$W$127,MATCH($B93,'PLHIV Forecast'!$B$8:$B$127,0),MATCH(I$7,'PLHIV Forecast'!$C$7:$W$7,0))&lt;&gt;0),
INDEX('PLHIV Forecast'!$C$8:$W$127,MATCH($B93,'PLHIV Forecast'!$B$8:$B$127,0),MATCH(I$7,'PLHIV Forecast'!$C$7:$W$7,0)),
H93+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IF(I$7&lt;=Baseline_Year,
INDEX('Number on ART'!$H$10:$AB$249,MATCH($B93&amp;"Adults",'Number on ART'!$F$10:$F$249,0),MATCH(I$7,'Number on ART'!$H$9:$AB$9,0)),
IF(AND(H93+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Forecast'!$B$8:$B$127,0),MATCH(I$7,'PLHIV Forecast'!$C$7:$W$7,0)),
INDEX('PLHIV Forecast'!$C$8:$W$127,MATCH($B93,'PLHIV Forecast'!$B$8:$B$127,0),MATCH(I$7,'PLHIV Forecast'!$C$7:$W$7,0))&lt;&gt;0),
INDEX('PLHIV Forecast'!$C$8:$W$127,MATCH($B93,'PLHIV Forecast'!$B$8:$B$127,0),MATCH(I$7,'PLHIV Forecast'!$C$7:$W$7,0)),
H93+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13835</v>
      </c>
      <c r="J93" s="84">
        <f>IF(IF(J$7&lt;=Baseline_Year,
INDEX('Number on ART'!$H$10:$AB$249,MATCH($B93&amp;"Adults",'Number on ART'!$F$10:$F$249,0),MATCH(J$7,'Number on ART'!$H$9:$AB$9,0)),
IF(AND(I93+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Forecast'!$B$8:$B$127,0),MATCH(J$7,'PLHIV Forecast'!$C$7:$W$7,0)),
INDEX('PLHIV Forecast'!$C$8:$W$127,MATCH($B93,'PLHIV Forecast'!$B$8:$B$127,0),MATCH(J$7,'PLHIV Forecast'!$C$7:$W$7,0))&lt;&gt;0),
INDEX('PLHIV Forecast'!$C$8:$W$127,MATCH($B93,'PLHIV Forecast'!$B$8:$B$127,0),MATCH(J$7,'PLHIV Forecast'!$C$7:$W$7,0)),
I93+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IF(J$7&lt;=Baseline_Year,
INDEX('Number on ART'!$H$10:$AB$249,MATCH($B93&amp;"Adults",'Number on ART'!$F$10:$F$249,0),MATCH(J$7,'Number on ART'!$H$9:$AB$9,0)),
IF(AND(I93+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Forecast'!$B$8:$B$127,0),MATCH(J$7,'PLHIV Forecast'!$C$7:$W$7,0)),
INDEX('PLHIV Forecast'!$C$8:$W$127,MATCH($B93,'PLHIV Forecast'!$B$8:$B$127,0),MATCH(J$7,'PLHIV Forecast'!$C$7:$W$7,0))&lt;&gt;0),
INDEX('PLHIV Forecast'!$C$8:$W$127,MATCH($B93,'PLHIV Forecast'!$B$8:$B$127,0),MATCH(J$7,'PLHIV Forecast'!$C$7:$W$7,0)),
I93+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16254</v>
      </c>
      <c r="K93" s="84">
        <f>IF(IF(K$7&lt;=Baseline_Year,
INDEX('Number on ART'!$H$10:$AB$249,MATCH($B93&amp;"Adults",'Number on ART'!$F$10:$F$249,0),MATCH(K$7,'Number on ART'!$H$9:$AB$9,0)),
IF(AND(J93+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Forecast'!$B$8:$B$127,0),MATCH(K$7,'PLHIV Forecast'!$C$7:$W$7,0)),
INDEX('PLHIV Forecast'!$C$8:$W$127,MATCH($B93,'PLHIV Forecast'!$B$8:$B$127,0),MATCH(K$7,'PLHIV Forecast'!$C$7:$W$7,0))&lt;&gt;0),
INDEX('PLHIV Forecast'!$C$8:$W$127,MATCH($B93,'PLHIV Forecast'!$B$8:$B$127,0),MATCH(K$7,'PLHIV Forecast'!$C$7:$W$7,0)),
J93+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IF(K$7&lt;=Baseline_Year,
INDEX('Number on ART'!$H$10:$AB$249,MATCH($B93&amp;"Adults",'Number on ART'!$F$10:$F$249,0),MATCH(K$7,'Number on ART'!$H$9:$AB$9,0)),
IF(AND(J93+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Forecast'!$B$8:$B$127,0),MATCH(K$7,'PLHIV Forecast'!$C$7:$W$7,0)),
INDEX('PLHIV Forecast'!$C$8:$W$127,MATCH($B93,'PLHIV Forecast'!$B$8:$B$127,0),MATCH(K$7,'PLHIV Forecast'!$C$7:$W$7,0))&lt;&gt;0),
INDEX('PLHIV Forecast'!$C$8:$W$127,MATCH($B93,'PLHIV Forecast'!$B$8:$B$127,0),MATCH(K$7,'PLHIV Forecast'!$C$7:$W$7,0)),
J93+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18463</v>
      </c>
      <c r="L93" s="84">
        <f>IF(IF(L$7&lt;=Baseline_Year,
INDEX('Number on ART'!$H$10:$AB$249,MATCH($B93&amp;"Adults",'Number on ART'!$F$10:$F$249,0),MATCH(L$7,'Number on ART'!$H$9:$AB$9,0)),
IF(AND(K93+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Forecast'!$B$8:$B$127,0),MATCH(L$7,'PLHIV Forecast'!$C$7:$W$7,0)),
INDEX('PLHIV Forecast'!$C$8:$W$127,MATCH($B93,'PLHIV Forecast'!$B$8:$B$127,0),MATCH(L$7,'PLHIV Forecast'!$C$7:$W$7,0))&lt;&gt;0),
INDEX('PLHIV Forecast'!$C$8:$W$127,MATCH($B93,'PLHIV Forecast'!$B$8:$B$127,0),MATCH(L$7,'PLHIV Forecast'!$C$7:$W$7,0)),
K93+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IF(L$7&lt;=Baseline_Year,
INDEX('Number on ART'!$H$10:$AB$249,MATCH($B93&amp;"Adults",'Number on ART'!$F$10:$F$249,0),MATCH(L$7,'Number on ART'!$H$9:$AB$9,0)),
IF(AND(K93+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Forecast'!$B$8:$B$127,0),MATCH(L$7,'PLHIV Forecast'!$C$7:$W$7,0)),
INDEX('PLHIV Forecast'!$C$8:$W$127,MATCH($B93,'PLHIV Forecast'!$B$8:$B$127,0),MATCH(L$7,'PLHIV Forecast'!$C$7:$W$7,0))&lt;&gt;0),
INDEX('PLHIV Forecast'!$C$8:$W$127,MATCH($B93,'PLHIV Forecast'!$B$8:$B$127,0),MATCH(L$7,'PLHIV Forecast'!$C$7:$W$7,0)),
K93+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19144</v>
      </c>
      <c r="M93" s="84">
        <f>IF(IF(M$7&lt;=Baseline_Year,
INDEX('Number on ART'!$H$10:$AB$249,MATCH($B93&amp;"Adults",'Number on ART'!$F$10:$F$249,0),MATCH(M$7,'Number on ART'!$H$9:$AB$9,0)),
IF(AND(L93+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Forecast'!$B$8:$B$127,0),MATCH(M$7,'PLHIV Forecast'!$C$7:$W$7,0)),
INDEX('PLHIV Forecast'!$C$8:$W$127,MATCH($B93,'PLHIV Forecast'!$B$8:$B$127,0),MATCH(M$7,'PLHIV Forecast'!$C$7:$W$7,0))&lt;&gt;0),
INDEX('PLHIV Forecast'!$C$8:$W$127,MATCH($B93,'PLHIV Forecast'!$B$8:$B$127,0),MATCH(M$7,'PLHIV Forecast'!$C$7:$W$7,0)),
L93+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IF(M$7&lt;=Baseline_Year,
INDEX('Number on ART'!$H$10:$AB$249,MATCH($B93&amp;"Adults",'Number on ART'!$F$10:$F$249,0),MATCH(M$7,'Number on ART'!$H$9:$AB$9,0)),
IF(AND(L93+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Forecast'!$B$8:$B$127,0),MATCH(M$7,'PLHIV Forecast'!$C$7:$W$7,0)),
INDEX('PLHIV Forecast'!$C$8:$W$127,MATCH($B93,'PLHIV Forecast'!$B$8:$B$127,0),MATCH(M$7,'PLHIV Forecast'!$C$7:$W$7,0))&lt;&gt;0),
INDEX('PLHIV Forecast'!$C$8:$W$127,MATCH($B93,'PLHIV Forecast'!$B$8:$B$127,0),MATCH(M$7,'PLHIV Forecast'!$C$7:$W$7,0)),
L93+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20212</v>
      </c>
      <c r="N93" s="84">
        <f>IF(IF(N$7&lt;=Baseline_Year,
INDEX('Number on ART'!$H$10:$AB$249,MATCH($B93&amp;"Adults",'Number on ART'!$F$10:$F$249,0),MATCH(N$7,'Number on ART'!$H$9:$AB$9,0)),
IF(AND(M93+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Forecast'!$B$8:$B$127,0),MATCH(N$7,'PLHIV Forecast'!$C$7:$W$7,0)),
INDEX('PLHIV Forecast'!$C$8:$W$127,MATCH($B93,'PLHIV Forecast'!$B$8:$B$127,0),MATCH(N$7,'PLHIV Forecast'!$C$7:$W$7,0))&lt;&gt;0),
INDEX('PLHIV Forecast'!$C$8:$W$127,MATCH($B93,'PLHIV Forecast'!$B$8:$B$127,0),MATCH(N$7,'PLHIV Forecast'!$C$7:$W$7,0)),
M93+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IF(N$7&lt;=Baseline_Year,
INDEX('Number on ART'!$H$10:$AB$249,MATCH($B93&amp;"Adults",'Number on ART'!$F$10:$F$249,0),MATCH(N$7,'Number on ART'!$H$9:$AB$9,0)),
IF(AND(M93+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Forecast'!$B$8:$B$127,0),MATCH(N$7,'PLHIV Forecast'!$C$7:$W$7,0)),
INDEX('PLHIV Forecast'!$C$8:$W$127,MATCH($B93,'PLHIV Forecast'!$B$8:$B$127,0),MATCH(N$7,'PLHIV Forecast'!$C$7:$W$7,0))&lt;&gt;0),
INDEX('PLHIV Forecast'!$C$8:$W$127,MATCH($B93,'PLHIV Forecast'!$B$8:$B$127,0),MATCH(N$7,'PLHIV Forecast'!$C$7:$W$7,0)),
M93+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22866</v>
      </c>
      <c r="O93" s="84">
        <f>IF(IF(O$7&lt;=Baseline_Year,
INDEX('Number on ART'!$H$10:$AB$249,MATCH($B93&amp;"Adults",'Number on ART'!$F$10:$F$249,0),MATCH(O$7,'Number on ART'!$H$9:$AB$9,0)),
IF(AND(N93+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Forecast'!$B$8:$B$127,0),MATCH(O$7,'PLHIV Forecast'!$C$7:$W$7,0)),
INDEX('PLHIV Forecast'!$C$8:$W$127,MATCH($B93,'PLHIV Forecast'!$B$8:$B$127,0),MATCH(O$7,'PLHIV Forecast'!$C$7:$W$7,0))&lt;&gt;0),
INDEX('PLHIV Forecast'!$C$8:$W$127,MATCH($B93,'PLHIV Forecast'!$B$8:$B$127,0),MATCH(O$7,'PLHIV Forecast'!$C$7:$W$7,0)),
N93+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IF(O$7&lt;=Baseline_Year,
INDEX('Number on ART'!$H$10:$AB$249,MATCH($B93&amp;"Adults",'Number on ART'!$F$10:$F$249,0),MATCH(O$7,'Number on ART'!$H$9:$AB$9,0)),
IF(AND(N93+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Forecast'!$B$8:$B$127,0),MATCH(O$7,'PLHIV Forecast'!$C$7:$W$7,0)),
INDEX('PLHIV Forecast'!$C$8:$W$127,MATCH($B93,'PLHIV Forecast'!$B$8:$B$127,0),MATCH(O$7,'PLHIV Forecast'!$C$7:$W$7,0))&lt;&gt;0),
INDEX('PLHIV Forecast'!$C$8:$W$127,MATCH($B93,'PLHIV Forecast'!$B$8:$B$127,0),MATCH(O$7,'PLHIV Forecast'!$C$7:$W$7,0)),
N93+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23762</v>
      </c>
      <c r="P93" s="84">
        <f>IF(IF(P$7&lt;=Baseline_Year,
INDEX('Number on ART'!$H$10:$AB$249,MATCH($B93&amp;"Adults",'Number on ART'!$F$10:$F$249,0),MATCH(P$7,'Number on ART'!$H$9:$AB$9,0)),
IF(AND(O93+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Forecast'!$B$8:$B$127,0),MATCH(P$7,'PLHIV Forecast'!$C$7:$W$7,0)),
INDEX('PLHIV Forecast'!$C$8:$W$127,MATCH($B93,'PLHIV Forecast'!$B$8:$B$127,0),MATCH(P$7,'PLHIV Forecast'!$C$7:$W$7,0))&lt;&gt;0),
INDEX('PLHIV Forecast'!$C$8:$W$127,MATCH($B93,'PLHIV Forecast'!$B$8:$B$127,0),MATCH(P$7,'PLHIV Forecast'!$C$7:$W$7,0)),
O93+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IF(P$7&lt;=Baseline_Year,
INDEX('Number on ART'!$H$10:$AB$249,MATCH($B93&amp;"Adults",'Number on ART'!$F$10:$F$249,0),MATCH(P$7,'Number on ART'!$H$9:$AB$9,0)),
IF(AND(O93+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Forecast'!$B$8:$B$127,0),MATCH(P$7,'PLHIV Forecast'!$C$7:$W$7,0)),
INDEX('PLHIV Forecast'!$C$8:$W$127,MATCH($B93,'PLHIV Forecast'!$B$8:$B$127,0),MATCH(P$7,'PLHIV Forecast'!$C$7:$W$7,0))&lt;&gt;0),
INDEX('PLHIV Forecast'!$C$8:$W$127,MATCH($B93,'PLHIV Forecast'!$B$8:$B$127,0),MATCH(P$7,'PLHIV Forecast'!$C$7:$W$7,0)),
O93+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25301.333333333332</v>
      </c>
      <c r="Q93" s="84">
        <f>IF(IF(Q$7&lt;=Baseline_Year,
INDEX('Number on ART'!$H$10:$AB$249,MATCH($B93&amp;"Adults",'Number on ART'!$F$10:$F$249,0),MATCH(Q$7,'Number on ART'!$H$9:$AB$9,0)),
IF(AND(P93+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Forecast'!$B$8:$B$127,0),MATCH(Q$7,'PLHIV Forecast'!$C$7:$W$7,0)),
INDEX('PLHIV Forecast'!$C$8:$W$127,MATCH($B93,'PLHIV Forecast'!$B$8:$B$127,0),MATCH(Q$7,'PLHIV Forecast'!$C$7:$W$7,0))&lt;&gt;0),
INDEX('PLHIV Forecast'!$C$8:$W$127,MATCH($B93,'PLHIV Forecast'!$B$8:$B$127,0),MATCH(Q$7,'PLHIV Forecast'!$C$7:$W$7,0)),
P93+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IF(Q$7&lt;=Baseline_Year,
INDEX('Number on ART'!$H$10:$AB$249,MATCH($B93&amp;"Adults",'Number on ART'!$F$10:$F$249,0),MATCH(Q$7,'Number on ART'!$H$9:$AB$9,0)),
IF(AND(P93+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Forecast'!$B$8:$B$127,0),MATCH(Q$7,'PLHIV Forecast'!$C$7:$W$7,0)),
INDEX('PLHIV Forecast'!$C$8:$W$127,MATCH($B93,'PLHIV Forecast'!$B$8:$B$127,0),MATCH(Q$7,'PLHIV Forecast'!$C$7:$W$7,0))&lt;&gt;0),
INDEX('PLHIV Forecast'!$C$8:$W$127,MATCH($B93,'PLHIV Forecast'!$B$8:$B$127,0),MATCH(Q$7,'PLHIV Forecast'!$C$7:$W$7,0)),
P93+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26840.666666666664</v>
      </c>
      <c r="R93" s="84">
        <f>IF(IF(R$7&lt;=Baseline_Year,
INDEX('Number on ART'!$H$10:$AB$249,MATCH($B93&amp;"Adults",'Number on ART'!$F$10:$F$249,0),MATCH(R$7,'Number on ART'!$H$9:$AB$9,0)),
IF(AND(Q93+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Forecast'!$B$8:$B$127,0),MATCH(R$7,'PLHIV Forecast'!$C$7:$W$7,0)),
INDEX('PLHIV Forecast'!$C$8:$W$127,MATCH($B93,'PLHIV Forecast'!$B$8:$B$127,0),MATCH(R$7,'PLHIV Forecast'!$C$7:$W$7,0))&lt;&gt;0),
INDEX('PLHIV Forecast'!$C$8:$W$127,MATCH($B93,'PLHIV Forecast'!$B$8:$B$127,0),MATCH(R$7,'PLHIV Forecast'!$C$7:$W$7,0)),
Q93+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IF(R$7&lt;=Baseline_Year,
INDEX('Number on ART'!$H$10:$AB$249,MATCH($B93&amp;"Adults",'Number on ART'!$F$10:$F$249,0),MATCH(R$7,'Number on ART'!$H$9:$AB$9,0)),
IF(AND(Q93+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Forecast'!$B$8:$B$127,0),MATCH(R$7,'PLHIV Forecast'!$C$7:$W$7,0)),
INDEX('PLHIV Forecast'!$C$8:$W$127,MATCH($B93,'PLHIV Forecast'!$B$8:$B$127,0),MATCH(R$7,'PLHIV Forecast'!$C$7:$W$7,0))&lt;&gt;0),
INDEX('PLHIV Forecast'!$C$8:$W$127,MATCH($B93,'PLHIV Forecast'!$B$8:$B$127,0),MATCH(R$7,'PLHIV Forecast'!$C$7:$W$7,0)),
Q93+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28379.999999999996</v>
      </c>
      <c r="S93" s="84">
        <f>IF(IF(S$7&lt;=Baseline_Year,
INDEX('Number on ART'!$H$10:$AB$249,MATCH($B93&amp;"Adults",'Number on ART'!$F$10:$F$249,0),MATCH(S$7,'Number on ART'!$H$9:$AB$9,0)),
IF(AND(R93+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Forecast'!$B$8:$B$127,0),MATCH(S$7,'PLHIV Forecast'!$C$7:$W$7,0)),
INDEX('PLHIV Forecast'!$C$8:$W$127,MATCH($B93,'PLHIV Forecast'!$B$8:$B$127,0),MATCH(S$7,'PLHIV Forecast'!$C$7:$W$7,0))&lt;&gt;0),
INDEX('PLHIV Forecast'!$C$8:$W$127,MATCH($B93,'PLHIV Forecast'!$B$8:$B$127,0),MATCH(S$7,'PLHIV Forecast'!$C$7:$W$7,0)),
R93+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IF(S$7&lt;=Baseline_Year,
INDEX('Number on ART'!$H$10:$AB$249,MATCH($B93&amp;"Adults",'Number on ART'!$F$10:$F$249,0),MATCH(S$7,'Number on ART'!$H$9:$AB$9,0)),
IF(AND(R93+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Forecast'!$B$8:$B$127,0),MATCH(S$7,'PLHIV Forecast'!$C$7:$W$7,0)),
INDEX('PLHIV Forecast'!$C$8:$W$127,MATCH($B93,'PLHIV Forecast'!$B$8:$B$127,0),MATCH(S$7,'PLHIV Forecast'!$C$7:$W$7,0))&lt;&gt;0),
INDEX('PLHIV Forecast'!$C$8:$W$127,MATCH($B93,'PLHIV Forecast'!$B$8:$B$127,0),MATCH(S$7,'PLHIV Forecast'!$C$7:$W$7,0)),
R93+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29919.333333333328</v>
      </c>
      <c r="T93" s="84">
        <f>IF(IF(T$7&lt;=Baseline_Year,
INDEX('Number on ART'!$H$10:$AB$249,MATCH($B93&amp;"Adults",'Number on ART'!$F$10:$F$249,0),MATCH(T$7,'Number on ART'!$H$9:$AB$9,0)),
IF(AND(S93+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Forecast'!$B$8:$B$127,0),MATCH(T$7,'PLHIV Forecast'!$C$7:$W$7,0)),
INDEX('PLHIV Forecast'!$C$8:$W$127,MATCH($B93,'PLHIV Forecast'!$B$8:$B$127,0),MATCH(T$7,'PLHIV Forecast'!$C$7:$W$7,0))&lt;&gt;0),
INDEX('PLHIV Forecast'!$C$8:$W$127,MATCH($B93,'PLHIV Forecast'!$B$8:$B$127,0),MATCH(T$7,'PLHIV Forecast'!$C$7:$W$7,0)),
S93+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IF(T$7&lt;=Baseline_Year,
INDEX('Number on ART'!$H$10:$AB$249,MATCH($B93&amp;"Adults",'Number on ART'!$F$10:$F$249,0),MATCH(T$7,'Number on ART'!$H$9:$AB$9,0)),
IF(AND(S93+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Forecast'!$B$8:$B$127,0),MATCH(T$7,'PLHIV Forecast'!$C$7:$W$7,0)),
INDEX('PLHIV Forecast'!$C$8:$W$127,MATCH($B93,'PLHIV Forecast'!$B$8:$B$127,0),MATCH(T$7,'PLHIV Forecast'!$C$7:$W$7,0))&lt;&gt;0),
INDEX('PLHIV Forecast'!$C$8:$W$127,MATCH($B93,'PLHIV Forecast'!$B$8:$B$127,0),MATCH(T$7,'PLHIV Forecast'!$C$7:$W$7,0)),
S93+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30000</v>
      </c>
      <c r="U93" s="84">
        <f>IF(IF(U$7&lt;=Baseline_Year,
INDEX('Number on ART'!$H$10:$AB$249,MATCH($B93&amp;"Adults",'Number on ART'!$F$10:$F$249,0),MATCH(U$7,'Number on ART'!$H$9:$AB$9,0)),
IF(AND(T93+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Forecast'!$B$8:$B$127,0),MATCH(U$7,'PLHIV Forecast'!$C$7:$W$7,0)),
INDEX('PLHIV Forecast'!$C$8:$W$127,MATCH($B93,'PLHIV Forecast'!$B$8:$B$127,0),MATCH(U$7,'PLHIV Forecast'!$C$7:$W$7,0))&lt;&gt;0),
INDEX('PLHIV Forecast'!$C$8:$W$127,MATCH($B93,'PLHIV Forecast'!$B$8:$B$127,0),MATCH(U$7,'PLHIV Forecast'!$C$7:$W$7,0)),
T93+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IF(U$7&lt;=Baseline_Year,
INDEX('Number on ART'!$H$10:$AB$249,MATCH($B93&amp;"Adults",'Number on ART'!$F$10:$F$249,0),MATCH(U$7,'Number on ART'!$H$9:$AB$9,0)),
IF(AND(T93+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Forecast'!$B$8:$B$127,0),MATCH(U$7,'PLHIV Forecast'!$C$7:$W$7,0)),
INDEX('PLHIV Forecast'!$C$8:$W$127,MATCH($B93,'PLHIV Forecast'!$B$8:$B$127,0),MATCH(U$7,'PLHIV Forecast'!$C$7:$W$7,0))&lt;&gt;0),
INDEX('PLHIV Forecast'!$C$8:$W$127,MATCH($B93,'PLHIV Forecast'!$B$8:$B$127,0),MATCH(U$7,'PLHIV Forecast'!$C$7:$W$7,0)),
T93+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30000</v>
      </c>
      <c r="V93" s="84">
        <f>IF(IF(V$7&lt;=Baseline_Year,
INDEX('Number on ART'!$H$10:$AB$249,MATCH($B93&amp;"Adults",'Number on ART'!$F$10:$F$249,0),MATCH(V$7,'Number on ART'!$H$9:$AB$9,0)),
IF(AND(U93+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Forecast'!$B$8:$B$127,0),MATCH(V$7,'PLHIV Forecast'!$C$7:$W$7,0)),
INDEX('PLHIV Forecast'!$C$8:$W$127,MATCH($B93,'PLHIV Forecast'!$B$8:$B$127,0),MATCH(V$7,'PLHIV Forecast'!$C$7:$W$7,0))&lt;&gt;0),
INDEX('PLHIV Forecast'!$C$8:$W$127,MATCH($B93,'PLHIV Forecast'!$B$8:$B$127,0),MATCH(V$7,'PLHIV Forecast'!$C$7:$W$7,0)),
U93+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IF(V$7&lt;=Baseline_Year,
INDEX('Number on ART'!$H$10:$AB$249,MATCH($B93&amp;"Adults",'Number on ART'!$F$10:$F$249,0),MATCH(V$7,'Number on ART'!$H$9:$AB$9,0)),
IF(AND(U93+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Forecast'!$B$8:$B$127,0),MATCH(V$7,'PLHIV Forecast'!$C$7:$W$7,0)),
INDEX('PLHIV Forecast'!$C$8:$W$127,MATCH($B93,'PLHIV Forecast'!$B$8:$B$127,0),MATCH(V$7,'PLHIV Forecast'!$C$7:$W$7,0))&lt;&gt;0),
INDEX('PLHIV Forecast'!$C$8:$W$127,MATCH($B93,'PLHIV Forecast'!$B$8:$B$127,0),MATCH(V$7,'PLHIV Forecast'!$C$7:$W$7,0)),
U93+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30000</v>
      </c>
      <c r="W93" s="84">
        <f>IF(IF(W$7&lt;=Baseline_Year,
INDEX('Number on ART'!$H$10:$AB$249,MATCH($B93&amp;"Adults",'Number on ART'!$F$10:$F$249,0),MATCH(W$7,'Number on ART'!$H$9:$AB$9,0)),
IF(AND(V93+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Forecast'!$B$8:$B$127,0),MATCH(W$7,'PLHIV Forecast'!$C$7:$W$7,0)),
INDEX('PLHIV Forecast'!$C$8:$W$127,MATCH($B93,'PLHIV Forecast'!$B$8:$B$127,0),MATCH(W$7,'PLHIV Forecast'!$C$7:$W$7,0))&lt;&gt;0),
INDEX('PLHIV Forecast'!$C$8:$W$127,MATCH($B93,'PLHIV Forecast'!$B$8:$B$127,0),MATCH(W$7,'PLHIV Forecast'!$C$7:$W$7,0)),
V93+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)))&lt;0,
0,
IF(W$7&lt;=Baseline_Year,
INDEX('Number on ART'!$H$10:$AB$249,MATCH($B93&amp;"Adults",'Number on ART'!$F$10:$F$249,0),MATCH(W$7,'Number on ART'!$H$9:$AB$9,0)),
IF(AND(V93+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)&gt;INDEX('PLHIV Forecast'!$C$8:$W$127,MATCH($B93,'PLHIV Forecast'!$B$8:$B$127,0),MATCH(W$7,'PLHIV Forecast'!$C$7:$W$7,0)),
INDEX('PLHIV Forecast'!$C$8:$W$127,MATCH($B93,'PLHIV Forecast'!$B$8:$B$127,0),MATCH(W$7,'PLHIV Forecast'!$C$7:$W$7,0))&lt;&gt;0),
INDEX('PLHIV Forecast'!$C$8:$W$127,MATCH($B93,'PLHIV Forecast'!$B$8:$B$127,0),MATCH(W$7,'PLHIV Forecast'!$C$7:$W$7,0)),
V93+
AVERAGE((INDEX($C$8:$W$127,MATCH($B93,$B$8:$B$127),MATCH(Baseline_Year,$C$7:$W$7,))-INDEX($C$8:$W$127,MATCH($B93,$B$8:$B$127),MATCH(Baseline_Year-1,$C$7:$W$7,))),
(INDEX($C$8:$W$127,MATCH($B93,$B$8:$B$127),MATCH(Baseline_Year-1,$C$7:$W$7,))-INDEX($C$8:$W$127,MATCH($B93,$B$8:$B$127),MATCH(Baseline_Year-2,$C$7:$W$7,))),
(INDEX($C$8:$W$127,MATCH($B93,$B$8:$B$127),MATCH(Baseline_Year-2,$C$7:$W$7,))-INDEX($C$8:$W$127,MATCH($B93,$B$8:$B$127),MATCH(Baseline_Year-3,$C$7:$W$7,)))
))))</f>
        <v>30000</v>
      </c>
      <c r="X93" s="9" t="str">
        <f>IF(SUM(C93:W93)&lt;&gt;0,
IF(P93='PLHIV Forecast'!P93,"# adults on ART capped by total PLHIV starting 2023",
IF(Q93='PLHIV Forecast'!Q93,"# adults on ART capped by total PLHIV starting 2024",
IF(R93='PLHIV Forecast'!R93,"# adults on ART capped by total PLHIV starting 2025",
IF(S93='PLHIV Forecast'!S93,"# adults on ART capped by total PLHIV starting 2026",
IF(T93='PLHIV Forecast'!T93,"# adults on ART capped by total PLHIV starting 2027",
IF(U93='PLHIV Forecast'!U93,"# adults on ART capped by total PLHIV starting 2028",
IF(V93='PLHIV Forecast'!V93,"# adults on ART capped by total PLHIV starting 2029",
IF(W93='PLHIV Forecast'!W93,"# adults on ART capped by total PLHIV starting 2030",
"")))))))),"")</f>
        <v># adults on ART capped by total PLHIV starting 2027</v>
      </c>
    </row>
    <row r="94" spans="2:24" x14ac:dyDescent="0.35">
      <c r="B94" s="18" t="str">
        <f>Countries!B90</f>
        <v>Nigeria</v>
      </c>
      <c r="C94" s="47">
        <f>IF(C$7&lt;='Algorithms &amp; Assumptions'!$C$3,INDEX('Number on ART'!$H$10:$AB$249,MATCH($B94&amp;"Adults",'Number on ART'!$F$10:$F$249,0),MATCH(C$7,'Number on ART'!$H$9:$AB$9,0)),"Error")</f>
        <v>321115</v>
      </c>
      <c r="D94" s="47">
        <f>IF(D$7&lt;='Algorithms &amp; Assumptions'!$C$3,INDEX('Number on ART'!$H$10:$AB$249,MATCH($B94&amp;"Adults",'Number on ART'!$F$10:$F$249,0),MATCH(D$7,'Number on ART'!$H$9:$AB$9,0)),"Error")</f>
        <v>370518</v>
      </c>
      <c r="E94" s="47">
        <f>IF(E$7&lt;='Algorithms &amp; Assumptions'!$C$3,INDEX('Number on ART'!$H$10:$AB$249,MATCH($B94&amp;"Adults",'Number on ART'!$F$10:$F$249,0),MATCH(E$7,'Number on ART'!$H$9:$AB$9,0)),"Error")</f>
        <v>481867</v>
      </c>
      <c r="F94" s="47">
        <f>IF(F$7&lt;='Algorithms &amp; Assumptions'!$C$3,INDEX('Number on ART'!$H$10:$AB$249,MATCH($B94&amp;"Adults",'Number on ART'!$F$10:$F$249,0),MATCH(F$7,'Number on ART'!$H$9:$AB$9,0)),"Error")</f>
        <v>588418</v>
      </c>
      <c r="G94" s="84">
        <f>IF(IF(G$7&lt;=Baseline_Year,
INDEX('Number on ART'!$H$10:$AB$249,MATCH($B94&amp;"Adults",'Number on ART'!$F$10:$F$249,0),MATCH(G$7,'Number on ART'!$H$9:$AB$9,0)),
IF(AND(F94+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Forecast'!$B$8:$B$127,0),MATCH(G$7,'PLHIV Forecast'!$C$7:$W$7,0)),
INDEX('PLHIV Forecast'!$C$8:$W$127,MATCH($B94,'PLHIV Forecast'!$B$8:$B$127,0),MATCH(G$7,'PLHIV Forecast'!$C$7:$W$7,0))&lt;&gt;0),
INDEX('PLHIV Forecast'!$C$8:$W$127,MATCH($B94,'PLHIV Forecast'!$B$8:$B$127,0),MATCH(G$7,'PLHIV Forecast'!$C$7:$W$7,0)),
F94+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IF(G$7&lt;=Baseline_Year,
INDEX('Number on ART'!$H$10:$AB$249,MATCH($B94&amp;"Adults",'Number on ART'!$F$10:$F$249,0),MATCH(G$7,'Number on ART'!$H$9:$AB$9,0)),
IF(AND(F94+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Forecast'!$B$8:$B$127,0),MATCH(G$7,'PLHIV Forecast'!$C$7:$W$7,0)),
INDEX('PLHIV Forecast'!$C$8:$W$127,MATCH($B94,'PLHIV Forecast'!$B$8:$B$127,0),MATCH(G$7,'PLHIV Forecast'!$C$7:$W$7,0))&lt;&gt;0),
INDEX('PLHIV Forecast'!$C$8:$W$127,MATCH($B94,'PLHIV Forecast'!$B$8:$B$127,0),MATCH(G$7,'PLHIV Forecast'!$C$7:$W$7,0)),
F94+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668542</v>
      </c>
      <c r="H94" s="84">
        <f>IF(IF(H$7&lt;=Baseline_Year,
INDEX('Number on ART'!$H$10:$AB$249,MATCH($B94&amp;"Adults",'Number on ART'!$F$10:$F$249,0),MATCH(H$7,'Number on ART'!$H$9:$AB$9,0)),
IF(AND(G94+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Forecast'!$B$8:$B$127,0),MATCH(H$7,'PLHIV Forecast'!$C$7:$W$7,0)),
INDEX('PLHIV Forecast'!$C$8:$W$127,MATCH($B94,'PLHIV Forecast'!$B$8:$B$127,0),MATCH(H$7,'PLHIV Forecast'!$C$7:$W$7,0))&lt;&gt;0),
INDEX('PLHIV Forecast'!$C$8:$W$127,MATCH($B94,'PLHIV Forecast'!$B$8:$B$127,0),MATCH(H$7,'PLHIV Forecast'!$C$7:$W$7,0)),
G94+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IF(H$7&lt;=Baseline_Year,
INDEX('Number on ART'!$H$10:$AB$249,MATCH($B94&amp;"Adults",'Number on ART'!$F$10:$F$249,0),MATCH(H$7,'Number on ART'!$H$9:$AB$9,0)),
IF(AND(G94+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Forecast'!$B$8:$B$127,0),MATCH(H$7,'PLHIV Forecast'!$C$7:$W$7,0)),
INDEX('PLHIV Forecast'!$C$8:$W$127,MATCH($B94,'PLHIV Forecast'!$B$8:$B$127,0),MATCH(H$7,'PLHIV Forecast'!$C$7:$W$7,0))&lt;&gt;0),
INDEX('PLHIV Forecast'!$C$8:$W$127,MATCH($B94,'PLHIV Forecast'!$B$8:$B$127,0),MATCH(H$7,'PLHIV Forecast'!$C$7:$W$7,0)),
G94+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743674</v>
      </c>
      <c r="I94" s="84">
        <f>IF(IF(I$7&lt;=Baseline_Year,
INDEX('Number on ART'!$H$10:$AB$249,MATCH($B94&amp;"Adults",'Number on ART'!$F$10:$F$249,0),MATCH(I$7,'Number on ART'!$H$9:$AB$9,0)),
IF(AND(H94+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Forecast'!$B$8:$B$127,0),MATCH(I$7,'PLHIV Forecast'!$C$7:$W$7,0)),
INDEX('PLHIV Forecast'!$C$8:$W$127,MATCH($B94,'PLHIV Forecast'!$B$8:$B$127,0),MATCH(I$7,'PLHIV Forecast'!$C$7:$W$7,0))&lt;&gt;0),
INDEX('PLHIV Forecast'!$C$8:$W$127,MATCH($B94,'PLHIV Forecast'!$B$8:$B$127,0),MATCH(I$7,'PLHIV Forecast'!$C$7:$W$7,0)),
H94+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IF(I$7&lt;=Baseline_Year,
INDEX('Number on ART'!$H$10:$AB$249,MATCH($B94&amp;"Adults",'Number on ART'!$F$10:$F$249,0),MATCH(I$7,'Number on ART'!$H$9:$AB$9,0)),
IF(AND(H94+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Forecast'!$B$8:$B$127,0),MATCH(I$7,'PLHIV Forecast'!$C$7:$W$7,0)),
INDEX('PLHIV Forecast'!$C$8:$W$127,MATCH($B94,'PLHIV Forecast'!$B$8:$B$127,0),MATCH(I$7,'PLHIV Forecast'!$C$7:$W$7,0))&lt;&gt;0),
INDEX('PLHIV Forecast'!$C$8:$W$127,MATCH($B94,'PLHIV Forecast'!$B$8:$B$127,0),MATCH(I$7,'PLHIV Forecast'!$C$7:$W$7,0)),
H94+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844449</v>
      </c>
      <c r="J94" s="84">
        <f>IF(IF(J$7&lt;=Baseline_Year,
INDEX('Number on ART'!$H$10:$AB$249,MATCH($B94&amp;"Adults",'Number on ART'!$F$10:$F$249,0),MATCH(J$7,'Number on ART'!$H$9:$AB$9,0)),
IF(AND(I94+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Forecast'!$B$8:$B$127,0),MATCH(J$7,'PLHIV Forecast'!$C$7:$W$7,0)),
INDEX('PLHIV Forecast'!$C$8:$W$127,MATCH($B94,'PLHIV Forecast'!$B$8:$B$127,0),MATCH(J$7,'PLHIV Forecast'!$C$7:$W$7,0))&lt;&gt;0),
INDEX('PLHIV Forecast'!$C$8:$W$127,MATCH($B94,'PLHIV Forecast'!$B$8:$B$127,0),MATCH(J$7,'PLHIV Forecast'!$C$7:$W$7,0)),
I94+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IF(J$7&lt;=Baseline_Year,
INDEX('Number on ART'!$H$10:$AB$249,MATCH($B94&amp;"Adults",'Number on ART'!$F$10:$F$249,0),MATCH(J$7,'Number on ART'!$H$9:$AB$9,0)),
IF(AND(I94+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Forecast'!$B$8:$B$127,0),MATCH(J$7,'PLHIV Forecast'!$C$7:$W$7,0)),
INDEX('PLHIV Forecast'!$C$8:$W$127,MATCH($B94,'PLHIV Forecast'!$B$8:$B$127,0),MATCH(J$7,'PLHIV Forecast'!$C$7:$W$7,0))&lt;&gt;0),
INDEX('PLHIV Forecast'!$C$8:$W$127,MATCH($B94,'PLHIV Forecast'!$B$8:$B$127,0),MATCH(J$7,'PLHIV Forecast'!$C$7:$W$7,0)),
I94+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903892</v>
      </c>
      <c r="K94" s="84">
        <f>IF(IF(K$7&lt;=Baseline_Year,
INDEX('Number on ART'!$H$10:$AB$249,MATCH($B94&amp;"Adults",'Number on ART'!$F$10:$F$249,0),MATCH(K$7,'Number on ART'!$H$9:$AB$9,0)),
IF(AND(J94+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Forecast'!$B$8:$B$127,0),MATCH(K$7,'PLHIV Forecast'!$C$7:$W$7,0)),
INDEX('PLHIV Forecast'!$C$8:$W$127,MATCH($B94,'PLHIV Forecast'!$B$8:$B$127,0),MATCH(K$7,'PLHIV Forecast'!$C$7:$W$7,0))&lt;&gt;0),
INDEX('PLHIV Forecast'!$C$8:$W$127,MATCH($B94,'PLHIV Forecast'!$B$8:$B$127,0),MATCH(K$7,'PLHIV Forecast'!$C$7:$W$7,0)),
J94+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IF(K$7&lt;=Baseline_Year,
INDEX('Number on ART'!$H$10:$AB$249,MATCH($B94&amp;"Adults",'Number on ART'!$F$10:$F$249,0),MATCH(K$7,'Number on ART'!$H$9:$AB$9,0)),
IF(AND(J94+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Forecast'!$B$8:$B$127,0),MATCH(K$7,'PLHIV Forecast'!$C$7:$W$7,0)),
INDEX('PLHIV Forecast'!$C$8:$W$127,MATCH($B94,'PLHIV Forecast'!$B$8:$B$127,0),MATCH(K$7,'PLHIV Forecast'!$C$7:$W$7,0))&lt;&gt;0),
INDEX('PLHIV Forecast'!$C$8:$W$127,MATCH($B94,'PLHIV Forecast'!$B$8:$B$127,0),MATCH(K$7,'PLHIV Forecast'!$C$7:$W$7,0)),
J94+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952434</v>
      </c>
      <c r="L94" s="84">
        <f>IF(IF(L$7&lt;=Baseline_Year,
INDEX('Number on ART'!$H$10:$AB$249,MATCH($B94&amp;"Adults",'Number on ART'!$F$10:$F$249,0),MATCH(L$7,'Number on ART'!$H$9:$AB$9,0)),
IF(AND(K94+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Forecast'!$B$8:$B$127,0),MATCH(L$7,'PLHIV Forecast'!$C$7:$W$7,0)),
INDEX('PLHIV Forecast'!$C$8:$W$127,MATCH($B94,'PLHIV Forecast'!$B$8:$B$127,0),MATCH(L$7,'PLHIV Forecast'!$C$7:$W$7,0))&lt;&gt;0),
INDEX('PLHIV Forecast'!$C$8:$W$127,MATCH($B94,'PLHIV Forecast'!$B$8:$B$127,0),MATCH(L$7,'PLHIV Forecast'!$C$7:$W$7,0)),
K94+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IF(L$7&lt;=Baseline_Year,
INDEX('Number on ART'!$H$10:$AB$249,MATCH($B94&amp;"Adults",'Number on ART'!$F$10:$F$249,0),MATCH(L$7,'Number on ART'!$H$9:$AB$9,0)),
IF(AND(K94+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Forecast'!$B$8:$B$127,0),MATCH(L$7,'PLHIV Forecast'!$C$7:$W$7,0)),
INDEX('PLHIV Forecast'!$C$8:$W$127,MATCH($B94,'PLHIV Forecast'!$B$8:$B$127,0),MATCH(L$7,'PLHIV Forecast'!$C$7:$W$7,0))&lt;&gt;0),
INDEX('PLHIV Forecast'!$C$8:$W$127,MATCH($B94,'PLHIV Forecast'!$B$8:$B$127,0),MATCH(L$7,'PLHIV Forecast'!$C$7:$W$7,0)),
K94+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1095397</v>
      </c>
      <c r="M94" s="84">
        <f>IF(IF(M$7&lt;=Baseline_Year,
INDEX('Number on ART'!$H$10:$AB$249,MATCH($B94&amp;"Adults",'Number on ART'!$F$10:$F$249,0),MATCH(M$7,'Number on ART'!$H$9:$AB$9,0)),
IF(AND(L94+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Forecast'!$B$8:$B$127,0),MATCH(M$7,'PLHIV Forecast'!$C$7:$W$7,0)),
INDEX('PLHIV Forecast'!$C$8:$W$127,MATCH($B94,'PLHIV Forecast'!$B$8:$B$127,0),MATCH(M$7,'PLHIV Forecast'!$C$7:$W$7,0))&lt;&gt;0),
INDEX('PLHIV Forecast'!$C$8:$W$127,MATCH($B94,'PLHIV Forecast'!$B$8:$B$127,0),MATCH(M$7,'PLHIV Forecast'!$C$7:$W$7,0)),
L94+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IF(M$7&lt;=Baseline_Year,
INDEX('Number on ART'!$H$10:$AB$249,MATCH($B94&amp;"Adults",'Number on ART'!$F$10:$F$249,0),MATCH(M$7,'Number on ART'!$H$9:$AB$9,0)),
IF(AND(L94+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Forecast'!$B$8:$B$127,0),MATCH(M$7,'PLHIV Forecast'!$C$7:$W$7,0)),
INDEX('PLHIV Forecast'!$C$8:$W$127,MATCH($B94,'PLHIV Forecast'!$B$8:$B$127,0),MATCH(M$7,'PLHIV Forecast'!$C$7:$W$7,0))&lt;&gt;0),
INDEX('PLHIV Forecast'!$C$8:$W$127,MATCH($B94,'PLHIV Forecast'!$B$8:$B$127,0),MATCH(M$7,'PLHIV Forecast'!$C$7:$W$7,0)),
L94+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1429047</v>
      </c>
      <c r="N94" s="84">
        <f>IF(IF(N$7&lt;=Baseline_Year,
INDEX('Number on ART'!$H$10:$AB$249,MATCH($B94&amp;"Adults",'Number on ART'!$F$10:$F$249,0),MATCH(N$7,'Number on ART'!$H$9:$AB$9,0)),
IF(AND(M94+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Forecast'!$B$8:$B$127,0),MATCH(N$7,'PLHIV Forecast'!$C$7:$W$7,0)),
INDEX('PLHIV Forecast'!$C$8:$W$127,MATCH($B94,'PLHIV Forecast'!$B$8:$B$127,0),MATCH(N$7,'PLHIV Forecast'!$C$7:$W$7,0))&lt;&gt;0),
INDEX('PLHIV Forecast'!$C$8:$W$127,MATCH($B94,'PLHIV Forecast'!$B$8:$B$127,0),MATCH(N$7,'PLHIV Forecast'!$C$7:$W$7,0)),
M94+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IF(N$7&lt;=Baseline_Year,
INDEX('Number on ART'!$H$10:$AB$249,MATCH($B94&amp;"Adults",'Number on ART'!$F$10:$F$249,0),MATCH(N$7,'Number on ART'!$H$9:$AB$9,0)),
IF(AND(M94+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Forecast'!$B$8:$B$127,0),MATCH(N$7,'PLHIV Forecast'!$C$7:$W$7,0)),
INDEX('PLHIV Forecast'!$C$8:$W$127,MATCH($B94,'PLHIV Forecast'!$B$8:$B$127,0),MATCH(N$7,'PLHIV Forecast'!$C$7:$W$7,0))&lt;&gt;0),
INDEX('PLHIV Forecast'!$C$8:$W$127,MATCH($B94,'PLHIV Forecast'!$B$8:$B$127,0),MATCH(N$7,'PLHIV Forecast'!$C$7:$W$7,0)),
M94+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1679660</v>
      </c>
      <c r="O94" s="84">
        <f>IF(IF(O$7&lt;=Baseline_Year,
INDEX('Number on ART'!$H$10:$AB$249,MATCH($B94&amp;"Adults",'Number on ART'!$F$10:$F$249,0),MATCH(O$7,'Number on ART'!$H$9:$AB$9,0)),
IF(AND(N94+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Forecast'!$B$8:$B$127,0),MATCH(O$7,'PLHIV Forecast'!$C$7:$W$7,0)),
INDEX('PLHIV Forecast'!$C$8:$W$127,MATCH($B94,'PLHIV Forecast'!$B$8:$B$127,0),MATCH(O$7,'PLHIV Forecast'!$C$7:$W$7,0))&lt;&gt;0),
INDEX('PLHIV Forecast'!$C$8:$W$127,MATCH($B94,'PLHIV Forecast'!$B$8:$B$127,0),MATCH(O$7,'PLHIV Forecast'!$C$7:$W$7,0)),
N94+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IF(O$7&lt;=Baseline_Year,
INDEX('Number on ART'!$H$10:$AB$249,MATCH($B94&amp;"Adults",'Number on ART'!$F$10:$F$249,0),MATCH(O$7,'Number on ART'!$H$9:$AB$9,0)),
IF(AND(N94+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Forecast'!$B$8:$B$127,0),MATCH(O$7,'PLHIV Forecast'!$C$7:$W$7,0)),
INDEX('PLHIV Forecast'!$C$8:$W$127,MATCH($B94,'PLHIV Forecast'!$B$8:$B$127,0),MATCH(O$7,'PLHIV Forecast'!$C$7:$W$7,0))&lt;&gt;0),
INDEX('PLHIV Forecast'!$C$8:$W$127,MATCH($B94,'PLHIV Forecast'!$B$8:$B$127,0),MATCH(O$7,'PLHIV Forecast'!$C$7:$W$7,0)),
N94+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1985631</v>
      </c>
      <c r="P94" s="84">
        <f>IF(IF(P$7&lt;=Baseline_Year,
INDEX('Number on ART'!$H$10:$AB$249,MATCH($B94&amp;"Adults",'Number on ART'!$F$10:$F$249,0),MATCH(P$7,'Number on ART'!$H$9:$AB$9,0)),
IF(AND(O94+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Forecast'!$B$8:$B$127,0),MATCH(P$7,'PLHIV Forecast'!$C$7:$W$7,0)),
INDEX('PLHIV Forecast'!$C$8:$W$127,MATCH($B94,'PLHIV Forecast'!$B$8:$B$127,0),MATCH(P$7,'PLHIV Forecast'!$C$7:$W$7,0))&lt;&gt;0),
INDEX('PLHIV Forecast'!$C$8:$W$127,MATCH($B94,'PLHIV Forecast'!$B$8:$B$127,0),MATCH(P$7,'PLHIV Forecast'!$C$7:$W$7,0)),
O94+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IF(P$7&lt;=Baseline_Year,
INDEX('Number on ART'!$H$10:$AB$249,MATCH($B94&amp;"Adults",'Number on ART'!$F$10:$F$249,0),MATCH(P$7,'Number on ART'!$H$9:$AB$9,0)),
IF(AND(O94+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Forecast'!$B$8:$B$127,0),MATCH(P$7,'PLHIV Forecast'!$C$7:$W$7,0)),
INDEX('PLHIV Forecast'!$C$8:$W$127,MATCH($B94,'PLHIV Forecast'!$B$8:$B$127,0),MATCH(P$7,'PLHIV Forecast'!$C$7:$W$7,0))&lt;&gt;0),
INDEX('PLHIV Forecast'!$C$8:$W$127,MATCH($B94,'PLHIV Forecast'!$B$8:$B$127,0),MATCH(P$7,'PLHIV Forecast'!$C$7:$W$7,0)),
O94+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1911111.1111111194</v>
      </c>
      <c r="Q94" s="84">
        <f>IF(IF(Q$7&lt;=Baseline_Year,
INDEX('Number on ART'!$H$10:$AB$249,MATCH($B94&amp;"Adults",'Number on ART'!$F$10:$F$249,0),MATCH(Q$7,'Number on ART'!$H$9:$AB$9,0)),
IF(AND(P94+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Forecast'!$B$8:$B$127,0),MATCH(Q$7,'PLHIV Forecast'!$C$7:$W$7,0)),
INDEX('PLHIV Forecast'!$C$8:$W$127,MATCH($B94,'PLHIV Forecast'!$B$8:$B$127,0),MATCH(Q$7,'PLHIV Forecast'!$C$7:$W$7,0))&lt;&gt;0),
INDEX('PLHIV Forecast'!$C$8:$W$127,MATCH($B94,'PLHIV Forecast'!$B$8:$B$127,0),MATCH(Q$7,'PLHIV Forecast'!$C$7:$W$7,0)),
P94+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IF(Q$7&lt;=Baseline_Year,
INDEX('Number on ART'!$H$10:$AB$249,MATCH($B94&amp;"Adults",'Number on ART'!$F$10:$F$249,0),MATCH(Q$7,'Number on ART'!$H$9:$AB$9,0)),
IF(AND(P94+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Forecast'!$B$8:$B$127,0),MATCH(Q$7,'PLHIV Forecast'!$C$7:$W$7,0)),
INDEX('PLHIV Forecast'!$C$8:$W$127,MATCH($B94,'PLHIV Forecast'!$B$8:$B$127,0),MATCH(Q$7,'PLHIV Forecast'!$C$7:$W$7,0))&lt;&gt;0),
INDEX('PLHIV Forecast'!$C$8:$W$127,MATCH($B94,'PLHIV Forecast'!$B$8:$B$127,0),MATCH(Q$7,'PLHIV Forecast'!$C$7:$W$7,0)),
P94+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1959259.2592592686</v>
      </c>
      <c r="R94" s="84">
        <f>IF(IF(R$7&lt;=Baseline_Year,
INDEX('Number on ART'!$H$10:$AB$249,MATCH($B94&amp;"Adults",'Number on ART'!$F$10:$F$249,0),MATCH(R$7,'Number on ART'!$H$9:$AB$9,0)),
IF(AND(Q94+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Forecast'!$B$8:$B$127,0),MATCH(R$7,'PLHIV Forecast'!$C$7:$W$7,0)),
INDEX('PLHIV Forecast'!$C$8:$W$127,MATCH($B94,'PLHIV Forecast'!$B$8:$B$127,0),MATCH(R$7,'PLHIV Forecast'!$C$7:$W$7,0))&lt;&gt;0),
INDEX('PLHIV Forecast'!$C$8:$W$127,MATCH($B94,'PLHIV Forecast'!$B$8:$B$127,0),MATCH(R$7,'PLHIV Forecast'!$C$7:$W$7,0)),
Q94+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IF(R$7&lt;=Baseline_Year,
INDEX('Number on ART'!$H$10:$AB$249,MATCH($B94&amp;"Adults",'Number on ART'!$F$10:$F$249,0),MATCH(R$7,'Number on ART'!$H$9:$AB$9,0)),
IF(AND(Q94+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Forecast'!$B$8:$B$127,0),MATCH(R$7,'PLHIV Forecast'!$C$7:$W$7,0)),
INDEX('PLHIV Forecast'!$C$8:$W$127,MATCH($B94,'PLHIV Forecast'!$B$8:$B$127,0),MATCH(R$7,'PLHIV Forecast'!$C$7:$W$7,0))&lt;&gt;0),
INDEX('PLHIV Forecast'!$C$8:$W$127,MATCH($B94,'PLHIV Forecast'!$B$8:$B$127,0),MATCH(R$7,'PLHIV Forecast'!$C$7:$W$7,0)),
Q94+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2027160.4938271791</v>
      </c>
      <c r="S94" s="84">
        <f>IF(IF(S$7&lt;=Baseline_Year,
INDEX('Number on ART'!$H$10:$AB$249,MATCH($B94&amp;"Adults",'Number on ART'!$F$10:$F$249,0),MATCH(S$7,'Number on ART'!$H$9:$AB$9,0)),
IF(AND(R94+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Forecast'!$B$8:$B$127,0),MATCH(S$7,'PLHIV Forecast'!$C$7:$W$7,0)),
INDEX('PLHIV Forecast'!$C$8:$W$127,MATCH($B94,'PLHIV Forecast'!$B$8:$B$127,0),MATCH(S$7,'PLHIV Forecast'!$C$7:$W$7,0))&lt;&gt;0),
INDEX('PLHIV Forecast'!$C$8:$W$127,MATCH($B94,'PLHIV Forecast'!$B$8:$B$127,0),MATCH(S$7,'PLHIV Forecast'!$C$7:$W$7,0)),
R94+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IF(S$7&lt;=Baseline_Year,
INDEX('Number on ART'!$H$10:$AB$249,MATCH($B94&amp;"Adults",'Number on ART'!$F$10:$F$249,0),MATCH(S$7,'Number on ART'!$H$9:$AB$9,0)),
IF(AND(R94+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Forecast'!$B$8:$B$127,0),MATCH(S$7,'PLHIV Forecast'!$C$7:$W$7,0)),
INDEX('PLHIV Forecast'!$C$8:$W$127,MATCH($B94,'PLHIV Forecast'!$B$8:$B$127,0),MATCH(S$7,'PLHIV Forecast'!$C$7:$W$7,0))&lt;&gt;0),
INDEX('PLHIV Forecast'!$C$8:$W$127,MATCH($B94,'PLHIV Forecast'!$B$8:$B$127,0),MATCH(S$7,'PLHIV Forecast'!$C$7:$W$7,0)),
R94+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2081893.0041152537</v>
      </c>
      <c r="T94" s="84">
        <f>IF(IF(T$7&lt;=Baseline_Year,
INDEX('Number on ART'!$H$10:$AB$249,MATCH($B94&amp;"Adults",'Number on ART'!$F$10:$F$249,0),MATCH(T$7,'Number on ART'!$H$9:$AB$9,0)),
IF(AND(S94+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Forecast'!$B$8:$B$127,0),MATCH(T$7,'PLHIV Forecast'!$C$7:$W$7,0)),
INDEX('PLHIV Forecast'!$C$8:$W$127,MATCH($B94,'PLHIV Forecast'!$B$8:$B$127,0),MATCH(T$7,'PLHIV Forecast'!$C$7:$W$7,0))&lt;&gt;0),
INDEX('PLHIV Forecast'!$C$8:$W$127,MATCH($B94,'PLHIV Forecast'!$B$8:$B$127,0),MATCH(T$7,'PLHIV Forecast'!$C$7:$W$7,0)),
S94+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IF(T$7&lt;=Baseline_Year,
INDEX('Number on ART'!$H$10:$AB$249,MATCH($B94&amp;"Adults",'Number on ART'!$F$10:$F$249,0),MATCH(T$7,'Number on ART'!$H$9:$AB$9,0)),
IF(AND(S94+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Forecast'!$B$8:$B$127,0),MATCH(T$7,'PLHIV Forecast'!$C$7:$W$7,0)),
INDEX('PLHIV Forecast'!$C$8:$W$127,MATCH($B94,'PLHIV Forecast'!$B$8:$B$127,0),MATCH(T$7,'PLHIV Forecast'!$C$7:$W$7,0))&lt;&gt;0),
INDEX('PLHIV Forecast'!$C$8:$W$127,MATCH($B94,'PLHIV Forecast'!$B$8:$B$127,0),MATCH(T$7,'PLHIV Forecast'!$C$7:$W$7,0)),
S94+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2145404.6639232039</v>
      </c>
      <c r="U94" s="84">
        <f>IF(IF(U$7&lt;=Baseline_Year,
INDEX('Number on ART'!$H$10:$AB$249,MATCH($B94&amp;"Adults",'Number on ART'!$F$10:$F$249,0),MATCH(U$7,'Number on ART'!$H$9:$AB$9,0)),
IF(AND(T94+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Forecast'!$B$8:$B$127,0),MATCH(U$7,'PLHIV Forecast'!$C$7:$W$7,0)),
INDEX('PLHIV Forecast'!$C$8:$W$127,MATCH($B94,'PLHIV Forecast'!$B$8:$B$127,0),MATCH(U$7,'PLHIV Forecast'!$C$7:$W$7,0))&lt;&gt;0),
INDEX('PLHIV Forecast'!$C$8:$W$127,MATCH($B94,'PLHIV Forecast'!$B$8:$B$127,0),MATCH(U$7,'PLHIV Forecast'!$C$7:$W$7,0)),
T94+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IF(U$7&lt;=Baseline_Year,
INDEX('Number on ART'!$H$10:$AB$249,MATCH($B94&amp;"Adults",'Number on ART'!$F$10:$F$249,0),MATCH(U$7,'Number on ART'!$H$9:$AB$9,0)),
IF(AND(T94+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Forecast'!$B$8:$B$127,0),MATCH(U$7,'PLHIV Forecast'!$C$7:$W$7,0)),
INDEX('PLHIV Forecast'!$C$8:$W$127,MATCH($B94,'PLHIV Forecast'!$B$8:$B$127,0),MATCH(U$7,'PLHIV Forecast'!$C$7:$W$7,0))&lt;&gt;0),
INDEX('PLHIV Forecast'!$C$8:$W$127,MATCH($B94,'PLHIV Forecast'!$B$8:$B$127,0),MATCH(U$7,'PLHIV Forecast'!$C$7:$W$7,0)),
T94+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2203063.5573845655</v>
      </c>
      <c r="V94" s="84">
        <f>IF(IF(V$7&lt;=Baseline_Year,
INDEX('Number on ART'!$H$10:$AB$249,MATCH($B94&amp;"Adults",'Number on ART'!$F$10:$F$249,0),MATCH(V$7,'Number on ART'!$H$9:$AB$9,0)),
IF(AND(U94+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Forecast'!$B$8:$B$127,0),MATCH(V$7,'PLHIV Forecast'!$C$7:$W$7,0)),
INDEX('PLHIV Forecast'!$C$8:$W$127,MATCH($B94,'PLHIV Forecast'!$B$8:$B$127,0),MATCH(V$7,'PLHIV Forecast'!$C$7:$W$7,0))&lt;&gt;0),
INDEX('PLHIV Forecast'!$C$8:$W$127,MATCH($B94,'PLHIV Forecast'!$B$8:$B$127,0),MATCH(V$7,'PLHIV Forecast'!$C$7:$W$7,0)),
U94+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IF(V$7&lt;=Baseline_Year,
INDEX('Number on ART'!$H$10:$AB$249,MATCH($B94&amp;"Adults",'Number on ART'!$F$10:$F$249,0),MATCH(V$7,'Number on ART'!$H$9:$AB$9,0)),
IF(AND(U94+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Forecast'!$B$8:$B$127,0),MATCH(V$7,'PLHIV Forecast'!$C$7:$W$7,0)),
INDEX('PLHIV Forecast'!$C$8:$W$127,MATCH($B94,'PLHIV Forecast'!$B$8:$B$127,0),MATCH(V$7,'PLHIV Forecast'!$C$7:$W$7,0))&lt;&gt;0),
INDEX('PLHIV Forecast'!$C$8:$W$127,MATCH($B94,'PLHIV Forecast'!$B$8:$B$127,0),MATCH(V$7,'PLHIV Forecast'!$C$7:$W$7,0)),
U94+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2264624.2950769961</v>
      </c>
      <c r="W94" s="84">
        <f>IF(IF(W$7&lt;=Baseline_Year,
INDEX('Number on ART'!$H$10:$AB$249,MATCH($B94&amp;"Adults",'Number on ART'!$F$10:$F$249,0),MATCH(W$7,'Number on ART'!$H$9:$AB$9,0)),
IF(AND(V94+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Forecast'!$B$8:$B$127,0),MATCH(W$7,'PLHIV Forecast'!$C$7:$W$7,0)),
INDEX('PLHIV Forecast'!$C$8:$W$127,MATCH($B94,'PLHIV Forecast'!$B$8:$B$127,0),MATCH(W$7,'PLHIV Forecast'!$C$7:$W$7,0))&lt;&gt;0),
INDEX('PLHIV Forecast'!$C$8:$W$127,MATCH($B94,'PLHIV Forecast'!$B$8:$B$127,0),MATCH(W$7,'PLHIV Forecast'!$C$7:$W$7,0)),
V94+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)))&lt;0,
0,
IF(W$7&lt;=Baseline_Year,
INDEX('Number on ART'!$H$10:$AB$249,MATCH($B94&amp;"Adults",'Number on ART'!$F$10:$F$249,0),MATCH(W$7,'Number on ART'!$H$9:$AB$9,0)),
IF(AND(V94+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)&gt;INDEX('PLHIV Forecast'!$C$8:$W$127,MATCH($B94,'PLHIV Forecast'!$B$8:$B$127,0),MATCH(W$7,'PLHIV Forecast'!$C$7:$W$7,0)),
INDEX('PLHIV Forecast'!$C$8:$W$127,MATCH($B94,'PLHIV Forecast'!$B$8:$B$127,0),MATCH(W$7,'PLHIV Forecast'!$C$7:$W$7,0))&lt;&gt;0),
INDEX('PLHIV Forecast'!$C$8:$W$127,MATCH($B94,'PLHIV Forecast'!$B$8:$B$127,0),MATCH(W$7,'PLHIV Forecast'!$C$7:$W$7,0)),
V94+
AVERAGE((INDEX($C$8:$W$127,MATCH($B94,$B$8:$B$127),MATCH(Baseline_Year,$C$7:$W$7,))-INDEX($C$8:$W$127,MATCH($B94,$B$8:$B$127),MATCH(Baseline_Year-1,$C$7:$W$7,))),
(INDEX($C$8:$W$127,MATCH($B94,$B$8:$B$127),MATCH(Baseline_Year-1,$C$7:$W$7,))-INDEX($C$8:$W$127,MATCH($B94,$B$8:$B$127),MATCH(Baseline_Year-2,$C$7:$W$7,))),
(INDEX($C$8:$W$127,MATCH($B94,$B$8:$B$127),MATCH(Baseline_Year-2,$C$7:$W$7,))-INDEX($C$8:$W$127,MATCH($B94,$B$8:$B$127),MATCH(Baseline_Year-3,$C$7:$W$7,)))
))))</f>
        <v>2323583.8032820523</v>
      </c>
      <c r="X94" s="9" t="str">
        <f>IF(SUM(C94:W94)&lt;&gt;0,
IF(P94='PLHIV Forecast'!P94,"# adults on ART capped by total PLHIV starting 2023",
IF(Q94='PLHIV Forecast'!Q94,"# adults on ART capped by total PLHIV starting 2024",
IF(R94='PLHIV Forecast'!R94,"# adults on ART capped by total PLHIV starting 2025",
IF(S94='PLHIV Forecast'!S94,"# adults on ART capped by total PLHIV starting 2026",
IF(T94='PLHIV Forecast'!T94,"# adults on ART capped by total PLHIV starting 2027",
IF(U94='PLHIV Forecast'!U94,"# adults on ART capped by total PLHIV starting 2028",
IF(V94='PLHIV Forecast'!V94,"# adults on ART capped by total PLHIV starting 2029",
IF(W94='PLHIV Forecast'!W94,"# adults on ART capped by total PLHIV starting 2030",
"")))))))),"")</f>
        <v># adults on ART capped by total PLHIV starting 2023</v>
      </c>
    </row>
    <row r="95" spans="2:24" x14ac:dyDescent="0.35">
      <c r="B95" s="18" t="str">
        <f>Countries!B91</f>
        <v>Pakistan</v>
      </c>
      <c r="C95" s="47">
        <f>IF(C$7&lt;='Algorithms &amp; Assumptions'!$C$3,INDEX('Number on ART'!$H$10:$AB$249,MATCH($B95&amp;"Adults",'Number on ART'!$F$10:$F$249,0),MATCH(C$7,'Number on ART'!$H$9:$AB$9,0)),"Error")</f>
        <v>1849</v>
      </c>
      <c r="D95" s="47">
        <f>IF(D$7&lt;='Algorithms &amp; Assumptions'!$C$3,INDEX('Number on ART'!$H$10:$AB$249,MATCH($B95&amp;"Adults",'Number on ART'!$F$10:$F$249,0),MATCH(D$7,'Number on ART'!$H$9:$AB$9,0)),"Error")</f>
        <v>1967</v>
      </c>
      <c r="E95" s="47">
        <f>IF(E$7&lt;='Algorithms &amp; Assumptions'!$C$3,INDEX('Number on ART'!$H$10:$AB$249,MATCH($B95&amp;"Adults",'Number on ART'!$F$10:$F$249,0),MATCH(E$7,'Number on ART'!$H$9:$AB$9,0)),"Error")</f>
        <v>3049</v>
      </c>
      <c r="F95" s="47">
        <f>IF(F$7&lt;='Algorithms &amp; Assumptions'!$C$3,INDEX('Number on ART'!$H$10:$AB$249,MATCH($B95&amp;"Adults",'Number on ART'!$F$10:$F$249,0),MATCH(F$7,'Number on ART'!$H$9:$AB$9,0)),"Error")</f>
        <v>3304</v>
      </c>
      <c r="G95" s="84">
        <f>IF(IF(G$7&lt;=Baseline_Year,
INDEX('Number on ART'!$H$10:$AB$249,MATCH($B95&amp;"Adults",'Number on ART'!$F$10:$F$249,0),MATCH(G$7,'Number on ART'!$H$9:$AB$9,0)),
IF(AND(F95+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Forecast'!$B$8:$B$127,0),MATCH(G$7,'PLHIV Forecast'!$C$7:$W$7,0)),
INDEX('PLHIV Forecast'!$C$8:$W$127,MATCH($B95,'PLHIV Forecast'!$B$8:$B$127,0),MATCH(G$7,'PLHIV Forecast'!$C$7:$W$7,0))&lt;&gt;0),
INDEX('PLHIV Forecast'!$C$8:$W$127,MATCH($B95,'PLHIV Forecast'!$B$8:$B$127,0),MATCH(G$7,'PLHIV Forecast'!$C$7:$W$7,0)),
F95+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IF(G$7&lt;=Baseline_Year,
INDEX('Number on ART'!$H$10:$AB$249,MATCH($B95&amp;"Adults",'Number on ART'!$F$10:$F$249,0),MATCH(G$7,'Number on ART'!$H$9:$AB$9,0)),
IF(AND(F95+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Forecast'!$B$8:$B$127,0),MATCH(G$7,'PLHIV Forecast'!$C$7:$W$7,0)),
INDEX('PLHIV Forecast'!$C$8:$W$127,MATCH($B95,'PLHIV Forecast'!$B$8:$B$127,0),MATCH(G$7,'PLHIV Forecast'!$C$7:$W$7,0))&lt;&gt;0),
INDEX('PLHIV Forecast'!$C$8:$W$127,MATCH($B95,'PLHIV Forecast'!$B$8:$B$127,0),MATCH(G$7,'PLHIV Forecast'!$C$7:$W$7,0)),
F95+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4886</v>
      </c>
      <c r="H95" s="84">
        <f>IF(IF(H$7&lt;=Baseline_Year,
INDEX('Number on ART'!$H$10:$AB$249,MATCH($B95&amp;"Adults",'Number on ART'!$F$10:$F$249,0),MATCH(H$7,'Number on ART'!$H$9:$AB$9,0)),
IF(AND(G95+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Forecast'!$B$8:$B$127,0),MATCH(H$7,'PLHIV Forecast'!$C$7:$W$7,0)),
INDEX('PLHIV Forecast'!$C$8:$W$127,MATCH($B95,'PLHIV Forecast'!$B$8:$B$127,0),MATCH(H$7,'PLHIV Forecast'!$C$7:$W$7,0))&lt;&gt;0),
INDEX('PLHIV Forecast'!$C$8:$W$127,MATCH($B95,'PLHIV Forecast'!$B$8:$B$127,0),MATCH(H$7,'PLHIV Forecast'!$C$7:$W$7,0)),
G95+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IF(H$7&lt;=Baseline_Year,
INDEX('Number on ART'!$H$10:$AB$249,MATCH($B95&amp;"Adults",'Number on ART'!$F$10:$F$249,0),MATCH(H$7,'Number on ART'!$H$9:$AB$9,0)),
IF(AND(G95+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Forecast'!$B$8:$B$127,0),MATCH(H$7,'PLHIV Forecast'!$C$7:$W$7,0)),
INDEX('PLHIV Forecast'!$C$8:$W$127,MATCH($B95,'PLHIV Forecast'!$B$8:$B$127,0),MATCH(H$7,'PLHIV Forecast'!$C$7:$W$7,0))&lt;&gt;0),
INDEX('PLHIV Forecast'!$C$8:$W$127,MATCH($B95,'PLHIV Forecast'!$B$8:$B$127,0),MATCH(H$7,'PLHIV Forecast'!$C$7:$W$7,0)),
G95+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6301</v>
      </c>
      <c r="I95" s="84">
        <f>IF(IF(I$7&lt;=Baseline_Year,
INDEX('Number on ART'!$H$10:$AB$249,MATCH($B95&amp;"Adults",'Number on ART'!$F$10:$F$249,0),MATCH(I$7,'Number on ART'!$H$9:$AB$9,0)),
IF(AND(H95+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Forecast'!$B$8:$B$127,0),MATCH(I$7,'PLHIV Forecast'!$C$7:$W$7,0)),
INDEX('PLHIV Forecast'!$C$8:$W$127,MATCH($B95,'PLHIV Forecast'!$B$8:$B$127,0),MATCH(I$7,'PLHIV Forecast'!$C$7:$W$7,0))&lt;&gt;0),
INDEX('PLHIV Forecast'!$C$8:$W$127,MATCH($B95,'PLHIV Forecast'!$B$8:$B$127,0),MATCH(I$7,'PLHIV Forecast'!$C$7:$W$7,0)),
H95+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IF(I$7&lt;=Baseline_Year,
INDEX('Number on ART'!$H$10:$AB$249,MATCH($B95&amp;"Adults",'Number on ART'!$F$10:$F$249,0),MATCH(I$7,'Number on ART'!$H$9:$AB$9,0)),
IF(AND(H95+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Forecast'!$B$8:$B$127,0),MATCH(I$7,'PLHIV Forecast'!$C$7:$W$7,0)),
INDEX('PLHIV Forecast'!$C$8:$W$127,MATCH($B95,'PLHIV Forecast'!$B$8:$B$127,0),MATCH(I$7,'PLHIV Forecast'!$C$7:$W$7,0))&lt;&gt;0),
INDEX('PLHIV Forecast'!$C$8:$W$127,MATCH($B95,'PLHIV Forecast'!$B$8:$B$127,0),MATCH(I$7,'PLHIV Forecast'!$C$7:$W$7,0)),
H95+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8554</v>
      </c>
      <c r="J95" s="84">
        <f>IF(IF(J$7&lt;=Baseline_Year,
INDEX('Number on ART'!$H$10:$AB$249,MATCH($B95&amp;"Adults",'Number on ART'!$F$10:$F$249,0),MATCH(J$7,'Number on ART'!$H$9:$AB$9,0)),
IF(AND(I95+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Forecast'!$B$8:$B$127,0),MATCH(J$7,'PLHIV Forecast'!$C$7:$W$7,0)),
INDEX('PLHIV Forecast'!$C$8:$W$127,MATCH($B95,'PLHIV Forecast'!$B$8:$B$127,0),MATCH(J$7,'PLHIV Forecast'!$C$7:$W$7,0))&lt;&gt;0),
INDEX('PLHIV Forecast'!$C$8:$W$127,MATCH($B95,'PLHIV Forecast'!$B$8:$B$127,0),MATCH(J$7,'PLHIV Forecast'!$C$7:$W$7,0)),
I95+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IF(J$7&lt;=Baseline_Year,
INDEX('Number on ART'!$H$10:$AB$249,MATCH($B95&amp;"Adults",'Number on ART'!$F$10:$F$249,0),MATCH(J$7,'Number on ART'!$H$9:$AB$9,0)),
IF(AND(I95+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Forecast'!$B$8:$B$127,0),MATCH(J$7,'PLHIV Forecast'!$C$7:$W$7,0)),
INDEX('PLHIV Forecast'!$C$8:$W$127,MATCH($B95,'PLHIV Forecast'!$B$8:$B$127,0),MATCH(J$7,'PLHIV Forecast'!$C$7:$W$7,0))&lt;&gt;0),
INDEX('PLHIV Forecast'!$C$8:$W$127,MATCH($B95,'PLHIV Forecast'!$B$8:$B$127,0),MATCH(J$7,'PLHIV Forecast'!$C$7:$W$7,0)),
I95+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11601</v>
      </c>
      <c r="K95" s="84">
        <f>IF(IF(K$7&lt;=Baseline_Year,
INDEX('Number on ART'!$H$10:$AB$249,MATCH($B95&amp;"Adults",'Number on ART'!$F$10:$F$249,0),MATCH(K$7,'Number on ART'!$H$9:$AB$9,0)),
IF(AND(J95+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Forecast'!$B$8:$B$127,0),MATCH(K$7,'PLHIV Forecast'!$C$7:$W$7,0)),
INDEX('PLHIV Forecast'!$C$8:$W$127,MATCH($B95,'PLHIV Forecast'!$B$8:$B$127,0),MATCH(K$7,'PLHIV Forecast'!$C$7:$W$7,0))&lt;&gt;0),
INDEX('PLHIV Forecast'!$C$8:$W$127,MATCH($B95,'PLHIV Forecast'!$B$8:$B$127,0),MATCH(K$7,'PLHIV Forecast'!$C$7:$W$7,0)),
J95+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IF(K$7&lt;=Baseline_Year,
INDEX('Number on ART'!$H$10:$AB$249,MATCH($B95&amp;"Adults",'Number on ART'!$F$10:$F$249,0),MATCH(K$7,'Number on ART'!$H$9:$AB$9,0)),
IF(AND(J95+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Forecast'!$B$8:$B$127,0),MATCH(K$7,'PLHIV Forecast'!$C$7:$W$7,0)),
INDEX('PLHIV Forecast'!$C$8:$W$127,MATCH($B95,'PLHIV Forecast'!$B$8:$B$127,0),MATCH(K$7,'PLHIV Forecast'!$C$7:$W$7,0))&lt;&gt;0),
INDEX('PLHIV Forecast'!$C$8:$W$127,MATCH($B95,'PLHIV Forecast'!$B$8:$B$127,0),MATCH(K$7,'PLHIV Forecast'!$C$7:$W$7,0)),
J95+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15207</v>
      </c>
      <c r="L95" s="84">
        <f>IF(IF(L$7&lt;=Baseline_Year,
INDEX('Number on ART'!$H$10:$AB$249,MATCH($B95&amp;"Adults",'Number on ART'!$F$10:$F$249,0),MATCH(L$7,'Number on ART'!$H$9:$AB$9,0)),
IF(AND(K95+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Forecast'!$B$8:$B$127,0),MATCH(L$7,'PLHIV Forecast'!$C$7:$W$7,0)),
INDEX('PLHIV Forecast'!$C$8:$W$127,MATCH($B95,'PLHIV Forecast'!$B$8:$B$127,0),MATCH(L$7,'PLHIV Forecast'!$C$7:$W$7,0))&lt;&gt;0),
INDEX('PLHIV Forecast'!$C$8:$W$127,MATCH($B95,'PLHIV Forecast'!$B$8:$B$127,0),MATCH(L$7,'PLHIV Forecast'!$C$7:$W$7,0)),
K95+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IF(L$7&lt;=Baseline_Year,
INDEX('Number on ART'!$H$10:$AB$249,MATCH($B95&amp;"Adults",'Number on ART'!$F$10:$F$249,0),MATCH(L$7,'Number on ART'!$H$9:$AB$9,0)),
IF(AND(K95+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Forecast'!$B$8:$B$127,0),MATCH(L$7,'PLHIV Forecast'!$C$7:$W$7,0)),
INDEX('PLHIV Forecast'!$C$8:$W$127,MATCH($B95,'PLHIV Forecast'!$B$8:$B$127,0),MATCH(L$7,'PLHIV Forecast'!$C$7:$W$7,0))&lt;&gt;0),
INDEX('PLHIV Forecast'!$C$8:$W$127,MATCH($B95,'PLHIV Forecast'!$B$8:$B$127,0),MATCH(L$7,'PLHIV Forecast'!$C$7:$W$7,0)),
K95+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21063</v>
      </c>
      <c r="M95" s="84">
        <f>IF(IF(M$7&lt;=Baseline_Year,
INDEX('Number on ART'!$H$10:$AB$249,MATCH($B95&amp;"Adults",'Number on ART'!$F$10:$F$249,0),MATCH(M$7,'Number on ART'!$H$9:$AB$9,0)),
IF(AND(L95+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Forecast'!$B$8:$B$127,0),MATCH(M$7,'PLHIV Forecast'!$C$7:$W$7,0)),
INDEX('PLHIV Forecast'!$C$8:$W$127,MATCH($B95,'PLHIV Forecast'!$B$8:$B$127,0),MATCH(M$7,'PLHIV Forecast'!$C$7:$W$7,0))&lt;&gt;0),
INDEX('PLHIV Forecast'!$C$8:$W$127,MATCH($B95,'PLHIV Forecast'!$B$8:$B$127,0),MATCH(M$7,'PLHIV Forecast'!$C$7:$W$7,0)),
L95+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IF(M$7&lt;=Baseline_Year,
INDEX('Number on ART'!$H$10:$AB$249,MATCH($B95&amp;"Adults",'Number on ART'!$F$10:$F$249,0),MATCH(M$7,'Number on ART'!$H$9:$AB$9,0)),
IF(AND(L95+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Forecast'!$B$8:$B$127,0),MATCH(M$7,'PLHIV Forecast'!$C$7:$W$7,0)),
INDEX('PLHIV Forecast'!$C$8:$W$127,MATCH($B95,'PLHIV Forecast'!$B$8:$B$127,0),MATCH(M$7,'PLHIV Forecast'!$C$7:$W$7,0))&lt;&gt;0),
INDEX('PLHIV Forecast'!$C$8:$W$127,MATCH($B95,'PLHIV Forecast'!$B$8:$B$127,0),MATCH(M$7,'PLHIV Forecast'!$C$7:$W$7,0)),
L95+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22249</v>
      </c>
      <c r="N95" s="84">
        <f>IF(IF(N$7&lt;=Baseline_Year,
INDEX('Number on ART'!$H$10:$AB$249,MATCH($B95&amp;"Adults",'Number on ART'!$F$10:$F$249,0),MATCH(N$7,'Number on ART'!$H$9:$AB$9,0)),
IF(AND(M95+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Forecast'!$B$8:$B$127,0),MATCH(N$7,'PLHIV Forecast'!$C$7:$W$7,0)),
INDEX('PLHIV Forecast'!$C$8:$W$127,MATCH($B95,'PLHIV Forecast'!$B$8:$B$127,0),MATCH(N$7,'PLHIV Forecast'!$C$7:$W$7,0))&lt;&gt;0),
INDEX('PLHIV Forecast'!$C$8:$W$127,MATCH($B95,'PLHIV Forecast'!$B$8:$B$127,0),MATCH(N$7,'PLHIV Forecast'!$C$7:$W$7,0)),
M95+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IF(N$7&lt;=Baseline_Year,
INDEX('Number on ART'!$H$10:$AB$249,MATCH($B95&amp;"Adults",'Number on ART'!$F$10:$F$249,0),MATCH(N$7,'Number on ART'!$H$9:$AB$9,0)),
IF(AND(M95+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Forecast'!$B$8:$B$127,0),MATCH(N$7,'PLHIV Forecast'!$C$7:$W$7,0)),
INDEX('PLHIV Forecast'!$C$8:$W$127,MATCH($B95,'PLHIV Forecast'!$B$8:$B$127,0),MATCH(N$7,'PLHIV Forecast'!$C$7:$W$7,0))&lt;&gt;0),
INDEX('PLHIV Forecast'!$C$8:$W$127,MATCH($B95,'PLHIV Forecast'!$B$8:$B$127,0),MATCH(N$7,'PLHIV Forecast'!$C$7:$W$7,0)),
M95+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24160</v>
      </c>
      <c r="O95" s="84">
        <f>IF(IF(O$7&lt;=Baseline_Year,
INDEX('Number on ART'!$H$10:$AB$249,MATCH($B95&amp;"Adults",'Number on ART'!$F$10:$F$249,0),MATCH(O$7,'Number on ART'!$H$9:$AB$9,0)),
IF(AND(N95+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Forecast'!$B$8:$B$127,0),MATCH(O$7,'PLHIV Forecast'!$C$7:$W$7,0)),
INDEX('PLHIV Forecast'!$C$8:$W$127,MATCH($B95,'PLHIV Forecast'!$B$8:$B$127,0),MATCH(O$7,'PLHIV Forecast'!$C$7:$W$7,0))&lt;&gt;0),
INDEX('PLHIV Forecast'!$C$8:$W$127,MATCH($B95,'PLHIV Forecast'!$B$8:$B$127,0),MATCH(O$7,'PLHIV Forecast'!$C$7:$W$7,0)),
N95+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IF(O$7&lt;=Baseline_Year,
INDEX('Number on ART'!$H$10:$AB$249,MATCH($B95&amp;"Adults",'Number on ART'!$F$10:$F$249,0),MATCH(O$7,'Number on ART'!$H$9:$AB$9,0)),
IF(AND(N95+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Forecast'!$B$8:$B$127,0),MATCH(O$7,'PLHIV Forecast'!$C$7:$W$7,0)),
INDEX('PLHIV Forecast'!$C$8:$W$127,MATCH($B95,'PLHIV Forecast'!$B$8:$B$127,0),MATCH(O$7,'PLHIV Forecast'!$C$7:$W$7,0))&lt;&gt;0),
INDEX('PLHIV Forecast'!$C$8:$W$127,MATCH($B95,'PLHIV Forecast'!$B$8:$B$127,0),MATCH(O$7,'PLHIV Forecast'!$C$7:$W$7,0)),
N95+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31590</v>
      </c>
      <c r="P95" s="84">
        <f>IF(IF(P$7&lt;=Baseline_Year,
INDEX('Number on ART'!$H$10:$AB$249,MATCH($B95&amp;"Adults",'Number on ART'!$F$10:$F$249,0),MATCH(P$7,'Number on ART'!$H$9:$AB$9,0)),
IF(AND(O95+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Forecast'!$B$8:$B$127,0),MATCH(P$7,'PLHIV Forecast'!$C$7:$W$7,0)),
INDEX('PLHIV Forecast'!$C$8:$W$127,MATCH($B95,'PLHIV Forecast'!$B$8:$B$127,0),MATCH(P$7,'PLHIV Forecast'!$C$7:$W$7,0))&lt;&gt;0),
INDEX('PLHIV Forecast'!$C$8:$W$127,MATCH($B95,'PLHIV Forecast'!$B$8:$B$127,0),MATCH(P$7,'PLHIV Forecast'!$C$7:$W$7,0)),
O95+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IF(P$7&lt;=Baseline_Year,
INDEX('Number on ART'!$H$10:$AB$249,MATCH($B95&amp;"Adults",'Number on ART'!$F$10:$F$249,0),MATCH(P$7,'Number on ART'!$H$9:$AB$9,0)),
IF(AND(O95+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Forecast'!$B$8:$B$127,0),MATCH(P$7,'PLHIV Forecast'!$C$7:$W$7,0)),
INDEX('PLHIV Forecast'!$C$8:$W$127,MATCH($B95,'PLHIV Forecast'!$B$8:$B$127,0),MATCH(P$7,'PLHIV Forecast'!$C$7:$W$7,0))&lt;&gt;0),
INDEX('PLHIV Forecast'!$C$8:$W$127,MATCH($B95,'PLHIV Forecast'!$B$8:$B$127,0),MATCH(P$7,'PLHIV Forecast'!$C$7:$W$7,0)),
O95+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35099</v>
      </c>
      <c r="Q95" s="84">
        <f>IF(IF(Q$7&lt;=Baseline_Year,
INDEX('Number on ART'!$H$10:$AB$249,MATCH($B95&amp;"Adults",'Number on ART'!$F$10:$F$249,0),MATCH(Q$7,'Number on ART'!$H$9:$AB$9,0)),
IF(AND(P95+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Forecast'!$B$8:$B$127,0),MATCH(Q$7,'PLHIV Forecast'!$C$7:$W$7,0)),
INDEX('PLHIV Forecast'!$C$8:$W$127,MATCH($B95,'PLHIV Forecast'!$B$8:$B$127,0),MATCH(Q$7,'PLHIV Forecast'!$C$7:$W$7,0))&lt;&gt;0),
INDEX('PLHIV Forecast'!$C$8:$W$127,MATCH($B95,'PLHIV Forecast'!$B$8:$B$127,0),MATCH(Q$7,'PLHIV Forecast'!$C$7:$W$7,0)),
P95+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IF(Q$7&lt;=Baseline_Year,
INDEX('Number on ART'!$H$10:$AB$249,MATCH($B95&amp;"Adults",'Number on ART'!$F$10:$F$249,0),MATCH(Q$7,'Number on ART'!$H$9:$AB$9,0)),
IF(AND(P95+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Forecast'!$B$8:$B$127,0),MATCH(Q$7,'PLHIV Forecast'!$C$7:$W$7,0)),
INDEX('PLHIV Forecast'!$C$8:$W$127,MATCH($B95,'PLHIV Forecast'!$B$8:$B$127,0),MATCH(Q$7,'PLHIV Forecast'!$C$7:$W$7,0))&lt;&gt;0),
INDEX('PLHIV Forecast'!$C$8:$W$127,MATCH($B95,'PLHIV Forecast'!$B$8:$B$127,0),MATCH(Q$7,'PLHIV Forecast'!$C$7:$W$7,0)),
P95+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38608</v>
      </c>
      <c r="R95" s="84">
        <f>IF(IF(R$7&lt;=Baseline_Year,
INDEX('Number on ART'!$H$10:$AB$249,MATCH($B95&amp;"Adults",'Number on ART'!$F$10:$F$249,0),MATCH(R$7,'Number on ART'!$H$9:$AB$9,0)),
IF(AND(Q95+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Forecast'!$B$8:$B$127,0),MATCH(R$7,'PLHIV Forecast'!$C$7:$W$7,0)),
INDEX('PLHIV Forecast'!$C$8:$W$127,MATCH($B95,'PLHIV Forecast'!$B$8:$B$127,0),MATCH(R$7,'PLHIV Forecast'!$C$7:$W$7,0))&lt;&gt;0),
INDEX('PLHIV Forecast'!$C$8:$W$127,MATCH($B95,'PLHIV Forecast'!$B$8:$B$127,0),MATCH(R$7,'PLHIV Forecast'!$C$7:$W$7,0)),
Q95+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IF(R$7&lt;=Baseline_Year,
INDEX('Number on ART'!$H$10:$AB$249,MATCH($B95&amp;"Adults",'Number on ART'!$F$10:$F$249,0),MATCH(R$7,'Number on ART'!$H$9:$AB$9,0)),
IF(AND(Q95+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Forecast'!$B$8:$B$127,0),MATCH(R$7,'PLHIV Forecast'!$C$7:$W$7,0)),
INDEX('PLHIV Forecast'!$C$8:$W$127,MATCH($B95,'PLHIV Forecast'!$B$8:$B$127,0),MATCH(R$7,'PLHIV Forecast'!$C$7:$W$7,0))&lt;&gt;0),
INDEX('PLHIV Forecast'!$C$8:$W$127,MATCH($B95,'PLHIV Forecast'!$B$8:$B$127,0),MATCH(R$7,'PLHIV Forecast'!$C$7:$W$7,0)),
Q95+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42117</v>
      </c>
      <c r="S95" s="84">
        <f>IF(IF(S$7&lt;=Baseline_Year,
INDEX('Number on ART'!$H$10:$AB$249,MATCH($B95&amp;"Adults",'Number on ART'!$F$10:$F$249,0),MATCH(S$7,'Number on ART'!$H$9:$AB$9,0)),
IF(AND(R95+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Forecast'!$B$8:$B$127,0),MATCH(S$7,'PLHIV Forecast'!$C$7:$W$7,0)),
INDEX('PLHIV Forecast'!$C$8:$W$127,MATCH($B95,'PLHIV Forecast'!$B$8:$B$127,0),MATCH(S$7,'PLHIV Forecast'!$C$7:$W$7,0))&lt;&gt;0),
INDEX('PLHIV Forecast'!$C$8:$W$127,MATCH($B95,'PLHIV Forecast'!$B$8:$B$127,0),MATCH(S$7,'PLHIV Forecast'!$C$7:$W$7,0)),
R95+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IF(S$7&lt;=Baseline_Year,
INDEX('Number on ART'!$H$10:$AB$249,MATCH($B95&amp;"Adults",'Number on ART'!$F$10:$F$249,0),MATCH(S$7,'Number on ART'!$H$9:$AB$9,0)),
IF(AND(R95+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Forecast'!$B$8:$B$127,0),MATCH(S$7,'PLHIV Forecast'!$C$7:$W$7,0)),
INDEX('PLHIV Forecast'!$C$8:$W$127,MATCH($B95,'PLHIV Forecast'!$B$8:$B$127,0),MATCH(S$7,'PLHIV Forecast'!$C$7:$W$7,0))&lt;&gt;0),
INDEX('PLHIV Forecast'!$C$8:$W$127,MATCH($B95,'PLHIV Forecast'!$B$8:$B$127,0),MATCH(S$7,'PLHIV Forecast'!$C$7:$W$7,0)),
R95+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45626</v>
      </c>
      <c r="T95" s="84">
        <f>IF(IF(T$7&lt;=Baseline_Year,
INDEX('Number on ART'!$H$10:$AB$249,MATCH($B95&amp;"Adults",'Number on ART'!$F$10:$F$249,0),MATCH(T$7,'Number on ART'!$H$9:$AB$9,0)),
IF(AND(S95+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Forecast'!$B$8:$B$127,0),MATCH(T$7,'PLHIV Forecast'!$C$7:$W$7,0)),
INDEX('PLHIV Forecast'!$C$8:$W$127,MATCH($B95,'PLHIV Forecast'!$B$8:$B$127,0),MATCH(T$7,'PLHIV Forecast'!$C$7:$W$7,0))&lt;&gt;0),
INDEX('PLHIV Forecast'!$C$8:$W$127,MATCH($B95,'PLHIV Forecast'!$B$8:$B$127,0),MATCH(T$7,'PLHIV Forecast'!$C$7:$W$7,0)),
S95+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IF(T$7&lt;=Baseline_Year,
INDEX('Number on ART'!$H$10:$AB$249,MATCH($B95&amp;"Adults",'Number on ART'!$F$10:$F$249,0),MATCH(T$7,'Number on ART'!$H$9:$AB$9,0)),
IF(AND(S95+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Forecast'!$B$8:$B$127,0),MATCH(T$7,'PLHIV Forecast'!$C$7:$W$7,0)),
INDEX('PLHIV Forecast'!$C$8:$W$127,MATCH($B95,'PLHIV Forecast'!$B$8:$B$127,0),MATCH(T$7,'PLHIV Forecast'!$C$7:$W$7,0))&lt;&gt;0),
INDEX('PLHIV Forecast'!$C$8:$W$127,MATCH($B95,'PLHIV Forecast'!$B$8:$B$127,0),MATCH(T$7,'PLHIV Forecast'!$C$7:$W$7,0)),
S95+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49135</v>
      </c>
      <c r="U95" s="84">
        <f>IF(IF(U$7&lt;=Baseline_Year,
INDEX('Number on ART'!$H$10:$AB$249,MATCH($B95&amp;"Adults",'Number on ART'!$F$10:$F$249,0),MATCH(U$7,'Number on ART'!$H$9:$AB$9,0)),
IF(AND(T95+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Forecast'!$B$8:$B$127,0),MATCH(U$7,'PLHIV Forecast'!$C$7:$W$7,0)),
INDEX('PLHIV Forecast'!$C$8:$W$127,MATCH($B95,'PLHIV Forecast'!$B$8:$B$127,0),MATCH(U$7,'PLHIV Forecast'!$C$7:$W$7,0))&lt;&gt;0),
INDEX('PLHIV Forecast'!$C$8:$W$127,MATCH($B95,'PLHIV Forecast'!$B$8:$B$127,0),MATCH(U$7,'PLHIV Forecast'!$C$7:$W$7,0)),
T95+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IF(U$7&lt;=Baseline_Year,
INDEX('Number on ART'!$H$10:$AB$249,MATCH($B95&amp;"Adults",'Number on ART'!$F$10:$F$249,0),MATCH(U$7,'Number on ART'!$H$9:$AB$9,0)),
IF(AND(T95+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Forecast'!$B$8:$B$127,0),MATCH(U$7,'PLHIV Forecast'!$C$7:$W$7,0)),
INDEX('PLHIV Forecast'!$C$8:$W$127,MATCH($B95,'PLHIV Forecast'!$B$8:$B$127,0),MATCH(U$7,'PLHIV Forecast'!$C$7:$W$7,0))&lt;&gt;0),
INDEX('PLHIV Forecast'!$C$8:$W$127,MATCH($B95,'PLHIV Forecast'!$B$8:$B$127,0),MATCH(U$7,'PLHIV Forecast'!$C$7:$W$7,0)),
T95+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52644</v>
      </c>
      <c r="V95" s="84">
        <f>IF(IF(V$7&lt;=Baseline_Year,
INDEX('Number on ART'!$H$10:$AB$249,MATCH($B95&amp;"Adults",'Number on ART'!$F$10:$F$249,0),MATCH(V$7,'Number on ART'!$H$9:$AB$9,0)),
IF(AND(U95+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Forecast'!$B$8:$B$127,0),MATCH(V$7,'PLHIV Forecast'!$C$7:$W$7,0)),
INDEX('PLHIV Forecast'!$C$8:$W$127,MATCH($B95,'PLHIV Forecast'!$B$8:$B$127,0),MATCH(V$7,'PLHIV Forecast'!$C$7:$W$7,0))&lt;&gt;0),
INDEX('PLHIV Forecast'!$C$8:$W$127,MATCH($B95,'PLHIV Forecast'!$B$8:$B$127,0),MATCH(V$7,'PLHIV Forecast'!$C$7:$W$7,0)),
U95+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IF(V$7&lt;=Baseline_Year,
INDEX('Number on ART'!$H$10:$AB$249,MATCH($B95&amp;"Adults",'Number on ART'!$F$10:$F$249,0),MATCH(V$7,'Number on ART'!$H$9:$AB$9,0)),
IF(AND(U95+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Forecast'!$B$8:$B$127,0),MATCH(V$7,'PLHIV Forecast'!$C$7:$W$7,0)),
INDEX('PLHIV Forecast'!$C$8:$W$127,MATCH($B95,'PLHIV Forecast'!$B$8:$B$127,0),MATCH(V$7,'PLHIV Forecast'!$C$7:$W$7,0))&lt;&gt;0),
INDEX('PLHIV Forecast'!$C$8:$W$127,MATCH($B95,'PLHIV Forecast'!$B$8:$B$127,0),MATCH(V$7,'PLHIV Forecast'!$C$7:$W$7,0)),
U95+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56153</v>
      </c>
      <c r="W95" s="84">
        <f>IF(IF(W$7&lt;=Baseline_Year,
INDEX('Number on ART'!$H$10:$AB$249,MATCH($B95&amp;"Adults",'Number on ART'!$F$10:$F$249,0),MATCH(W$7,'Number on ART'!$H$9:$AB$9,0)),
IF(AND(V95+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Forecast'!$B$8:$B$127,0),MATCH(W$7,'PLHIV Forecast'!$C$7:$W$7,0)),
INDEX('PLHIV Forecast'!$C$8:$W$127,MATCH($B95,'PLHIV Forecast'!$B$8:$B$127,0),MATCH(W$7,'PLHIV Forecast'!$C$7:$W$7,0))&lt;&gt;0),
INDEX('PLHIV Forecast'!$C$8:$W$127,MATCH($B95,'PLHIV Forecast'!$B$8:$B$127,0),MATCH(W$7,'PLHIV Forecast'!$C$7:$W$7,0)),
V95+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)))&lt;0,
0,
IF(W$7&lt;=Baseline_Year,
INDEX('Number on ART'!$H$10:$AB$249,MATCH($B95&amp;"Adults",'Number on ART'!$F$10:$F$249,0),MATCH(W$7,'Number on ART'!$H$9:$AB$9,0)),
IF(AND(V95+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)&gt;INDEX('PLHIV Forecast'!$C$8:$W$127,MATCH($B95,'PLHIV Forecast'!$B$8:$B$127,0),MATCH(W$7,'PLHIV Forecast'!$C$7:$W$7,0)),
INDEX('PLHIV Forecast'!$C$8:$W$127,MATCH($B95,'PLHIV Forecast'!$B$8:$B$127,0),MATCH(W$7,'PLHIV Forecast'!$C$7:$W$7,0))&lt;&gt;0),
INDEX('PLHIV Forecast'!$C$8:$W$127,MATCH($B95,'PLHIV Forecast'!$B$8:$B$127,0),MATCH(W$7,'PLHIV Forecast'!$C$7:$W$7,0)),
V95+
AVERAGE((INDEX($C$8:$W$127,MATCH($B95,$B$8:$B$127),MATCH(Baseline_Year,$C$7:$W$7,))-INDEX($C$8:$W$127,MATCH($B95,$B$8:$B$127),MATCH(Baseline_Year-1,$C$7:$W$7,))),
(INDEX($C$8:$W$127,MATCH($B95,$B$8:$B$127),MATCH(Baseline_Year-1,$C$7:$W$7,))-INDEX($C$8:$W$127,MATCH($B95,$B$8:$B$127),MATCH(Baseline_Year-2,$C$7:$W$7,))),
(INDEX($C$8:$W$127,MATCH($B95,$B$8:$B$127),MATCH(Baseline_Year-2,$C$7:$W$7,))-INDEX($C$8:$W$127,MATCH($B95,$B$8:$B$127),MATCH(Baseline_Year-3,$C$7:$W$7,)))
))))</f>
        <v>59662</v>
      </c>
      <c r="X95" s="9" t="str">
        <f>IF(SUM(C95:W95)&lt;&gt;0,
IF(P95='PLHIV Forecast'!P95,"# adults on ART capped by total PLHIV starting 2023",
IF(Q95='PLHIV Forecast'!Q95,"# adults on ART capped by total PLHIV starting 2024",
IF(R95='PLHIV Forecast'!R95,"# adults on ART capped by total PLHIV starting 2025",
IF(S95='PLHIV Forecast'!S95,"# adults on ART capped by total PLHIV starting 2026",
IF(T95='PLHIV Forecast'!T95,"# adults on ART capped by total PLHIV starting 2027",
IF(U95='PLHIV Forecast'!U95,"# adults on ART capped by total PLHIV starting 2028",
IF(V95='PLHIV Forecast'!V95,"# adults on ART capped by total PLHIV starting 2029",
IF(W95='PLHIV Forecast'!W95,"# adults on ART capped by total PLHIV starting 2030",
"")))))))),"")</f>
        <v/>
      </c>
    </row>
    <row r="96" spans="2:24" x14ac:dyDescent="0.35">
      <c r="B96" s="18" t="str">
        <f>Countries!B92</f>
        <v>Papua New Guinea</v>
      </c>
      <c r="C96" s="47">
        <f>IF(C$7&lt;='Algorithms &amp; Assumptions'!$C$3,INDEX('Number on ART'!$H$10:$AB$249,MATCH($B96&amp;"Adults",'Number on ART'!$F$10:$F$249,0),MATCH(C$7,'Number on ART'!$H$9:$AB$9,0)),"Error")</f>
        <v>7078</v>
      </c>
      <c r="D96" s="47">
        <f>IF(D$7&lt;='Algorithms &amp; Assumptions'!$C$3,INDEX('Number on ART'!$H$10:$AB$249,MATCH($B96&amp;"Adults",'Number on ART'!$F$10:$F$249,0),MATCH(D$7,'Number on ART'!$H$9:$AB$9,0)),"Error")</f>
        <v>8822</v>
      </c>
      <c r="E96" s="47">
        <f>IF(E$7&lt;='Algorithms &amp; Assumptions'!$C$3,INDEX('Number on ART'!$H$10:$AB$249,MATCH($B96&amp;"Adults",'Number on ART'!$F$10:$F$249,0),MATCH(E$7,'Number on ART'!$H$9:$AB$9,0)),"Error")</f>
        <v>11029</v>
      </c>
      <c r="F96" s="47">
        <f>IF(F$7&lt;='Algorithms &amp; Assumptions'!$C$3,INDEX('Number on ART'!$H$10:$AB$249,MATCH($B96&amp;"Adults",'Number on ART'!$F$10:$F$249,0),MATCH(F$7,'Number on ART'!$H$9:$AB$9,0)),"Error")</f>
        <v>13903</v>
      </c>
      <c r="G96" s="84">
        <f>IF(IF(G$7&lt;=Baseline_Year,
INDEX('Number on ART'!$H$10:$AB$249,MATCH($B96&amp;"Adults",'Number on ART'!$F$10:$F$249,0),MATCH(G$7,'Number on ART'!$H$9:$AB$9,0)),
IF(AND(F96+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Forecast'!$B$8:$B$127,0),MATCH(G$7,'PLHIV Forecast'!$C$7:$W$7,0)),
INDEX('PLHIV Forecast'!$C$8:$W$127,MATCH($B96,'PLHIV Forecast'!$B$8:$B$127,0),MATCH(G$7,'PLHIV Forecast'!$C$7:$W$7,0))&lt;&gt;0),
INDEX('PLHIV Forecast'!$C$8:$W$127,MATCH($B96,'PLHIV Forecast'!$B$8:$B$127,0),MATCH(G$7,'PLHIV Forecast'!$C$7:$W$7,0)),
F96+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IF(G$7&lt;=Baseline_Year,
INDEX('Number on ART'!$H$10:$AB$249,MATCH($B96&amp;"Adults",'Number on ART'!$F$10:$F$249,0),MATCH(G$7,'Number on ART'!$H$9:$AB$9,0)),
IF(AND(F96+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Forecast'!$B$8:$B$127,0),MATCH(G$7,'PLHIV Forecast'!$C$7:$W$7,0)),
INDEX('PLHIV Forecast'!$C$8:$W$127,MATCH($B96,'PLHIV Forecast'!$B$8:$B$127,0),MATCH(G$7,'PLHIV Forecast'!$C$7:$W$7,0))&lt;&gt;0),
INDEX('PLHIV Forecast'!$C$8:$W$127,MATCH($B96,'PLHIV Forecast'!$B$8:$B$127,0),MATCH(G$7,'PLHIV Forecast'!$C$7:$W$7,0)),
F96+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17302</v>
      </c>
      <c r="H96" s="84">
        <f>IF(IF(H$7&lt;=Baseline_Year,
INDEX('Number on ART'!$H$10:$AB$249,MATCH($B96&amp;"Adults",'Number on ART'!$F$10:$F$249,0),MATCH(H$7,'Number on ART'!$H$9:$AB$9,0)),
IF(AND(G96+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Forecast'!$B$8:$B$127,0),MATCH(H$7,'PLHIV Forecast'!$C$7:$W$7,0)),
INDEX('PLHIV Forecast'!$C$8:$W$127,MATCH($B96,'PLHIV Forecast'!$B$8:$B$127,0),MATCH(H$7,'PLHIV Forecast'!$C$7:$W$7,0))&lt;&gt;0),
INDEX('PLHIV Forecast'!$C$8:$W$127,MATCH($B96,'PLHIV Forecast'!$B$8:$B$127,0),MATCH(H$7,'PLHIV Forecast'!$C$7:$W$7,0)),
G96+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IF(H$7&lt;=Baseline_Year,
INDEX('Number on ART'!$H$10:$AB$249,MATCH($B96&amp;"Adults",'Number on ART'!$F$10:$F$249,0),MATCH(H$7,'Number on ART'!$H$9:$AB$9,0)),
IF(AND(G96+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Forecast'!$B$8:$B$127,0),MATCH(H$7,'PLHIV Forecast'!$C$7:$W$7,0)),
INDEX('PLHIV Forecast'!$C$8:$W$127,MATCH($B96,'PLHIV Forecast'!$B$8:$B$127,0),MATCH(H$7,'PLHIV Forecast'!$C$7:$W$7,0))&lt;&gt;0),
INDEX('PLHIV Forecast'!$C$8:$W$127,MATCH($B96,'PLHIV Forecast'!$B$8:$B$127,0),MATCH(H$7,'PLHIV Forecast'!$C$7:$W$7,0)),
G96+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20028</v>
      </c>
      <c r="I96" s="84">
        <f>IF(IF(I$7&lt;=Baseline_Year,
INDEX('Number on ART'!$H$10:$AB$249,MATCH($B96&amp;"Adults",'Number on ART'!$F$10:$F$249,0),MATCH(I$7,'Number on ART'!$H$9:$AB$9,0)),
IF(AND(H96+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Forecast'!$B$8:$B$127,0),MATCH(I$7,'PLHIV Forecast'!$C$7:$W$7,0)),
INDEX('PLHIV Forecast'!$C$8:$W$127,MATCH($B96,'PLHIV Forecast'!$B$8:$B$127,0),MATCH(I$7,'PLHIV Forecast'!$C$7:$W$7,0))&lt;&gt;0),
INDEX('PLHIV Forecast'!$C$8:$W$127,MATCH($B96,'PLHIV Forecast'!$B$8:$B$127,0),MATCH(I$7,'PLHIV Forecast'!$C$7:$W$7,0)),
H96+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IF(I$7&lt;=Baseline_Year,
INDEX('Number on ART'!$H$10:$AB$249,MATCH($B96&amp;"Adults",'Number on ART'!$F$10:$F$249,0),MATCH(I$7,'Number on ART'!$H$9:$AB$9,0)),
IF(AND(H96+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Forecast'!$B$8:$B$127,0),MATCH(I$7,'PLHIV Forecast'!$C$7:$W$7,0)),
INDEX('PLHIV Forecast'!$C$8:$W$127,MATCH($B96,'PLHIV Forecast'!$B$8:$B$127,0),MATCH(I$7,'PLHIV Forecast'!$C$7:$W$7,0))&lt;&gt;0),
INDEX('PLHIV Forecast'!$C$8:$W$127,MATCH($B96,'PLHIV Forecast'!$B$8:$B$127,0),MATCH(I$7,'PLHIV Forecast'!$C$7:$W$7,0)),
H96+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22608</v>
      </c>
      <c r="J96" s="84">
        <f>IF(IF(J$7&lt;=Baseline_Year,
INDEX('Number on ART'!$H$10:$AB$249,MATCH($B96&amp;"Adults",'Number on ART'!$F$10:$F$249,0),MATCH(J$7,'Number on ART'!$H$9:$AB$9,0)),
IF(AND(I96+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Forecast'!$B$8:$B$127,0),MATCH(J$7,'PLHIV Forecast'!$C$7:$W$7,0)),
INDEX('PLHIV Forecast'!$C$8:$W$127,MATCH($B96,'PLHIV Forecast'!$B$8:$B$127,0),MATCH(J$7,'PLHIV Forecast'!$C$7:$W$7,0))&lt;&gt;0),
INDEX('PLHIV Forecast'!$C$8:$W$127,MATCH($B96,'PLHIV Forecast'!$B$8:$B$127,0),MATCH(J$7,'PLHIV Forecast'!$C$7:$W$7,0)),
I96+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IF(J$7&lt;=Baseline_Year,
INDEX('Number on ART'!$H$10:$AB$249,MATCH($B96&amp;"Adults",'Number on ART'!$F$10:$F$249,0),MATCH(J$7,'Number on ART'!$H$9:$AB$9,0)),
IF(AND(I96+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Forecast'!$B$8:$B$127,0),MATCH(J$7,'PLHIV Forecast'!$C$7:$W$7,0)),
INDEX('PLHIV Forecast'!$C$8:$W$127,MATCH($B96,'PLHIV Forecast'!$B$8:$B$127,0),MATCH(J$7,'PLHIV Forecast'!$C$7:$W$7,0))&lt;&gt;0),
INDEX('PLHIV Forecast'!$C$8:$W$127,MATCH($B96,'PLHIV Forecast'!$B$8:$B$127,0),MATCH(J$7,'PLHIV Forecast'!$C$7:$W$7,0)),
I96+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25056</v>
      </c>
      <c r="K96" s="84">
        <f>IF(IF(K$7&lt;=Baseline_Year,
INDEX('Number on ART'!$H$10:$AB$249,MATCH($B96&amp;"Adults",'Number on ART'!$F$10:$F$249,0),MATCH(K$7,'Number on ART'!$H$9:$AB$9,0)),
IF(AND(J96+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Forecast'!$B$8:$B$127,0),MATCH(K$7,'PLHIV Forecast'!$C$7:$W$7,0)),
INDEX('PLHIV Forecast'!$C$8:$W$127,MATCH($B96,'PLHIV Forecast'!$B$8:$B$127,0),MATCH(K$7,'PLHIV Forecast'!$C$7:$W$7,0))&lt;&gt;0),
INDEX('PLHIV Forecast'!$C$8:$W$127,MATCH($B96,'PLHIV Forecast'!$B$8:$B$127,0),MATCH(K$7,'PLHIV Forecast'!$C$7:$W$7,0)),
J96+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IF(K$7&lt;=Baseline_Year,
INDEX('Number on ART'!$H$10:$AB$249,MATCH($B96&amp;"Adults",'Number on ART'!$F$10:$F$249,0),MATCH(K$7,'Number on ART'!$H$9:$AB$9,0)),
IF(AND(J96+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Forecast'!$B$8:$B$127,0),MATCH(K$7,'PLHIV Forecast'!$C$7:$W$7,0)),
INDEX('PLHIV Forecast'!$C$8:$W$127,MATCH($B96,'PLHIV Forecast'!$B$8:$B$127,0),MATCH(K$7,'PLHIV Forecast'!$C$7:$W$7,0))&lt;&gt;0),
INDEX('PLHIV Forecast'!$C$8:$W$127,MATCH($B96,'PLHIV Forecast'!$B$8:$B$127,0),MATCH(K$7,'PLHIV Forecast'!$C$7:$W$7,0)),
J96+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27975</v>
      </c>
      <c r="L96" s="84">
        <f>IF(IF(L$7&lt;=Baseline_Year,
INDEX('Number on ART'!$H$10:$AB$249,MATCH($B96&amp;"Adults",'Number on ART'!$F$10:$F$249,0),MATCH(L$7,'Number on ART'!$H$9:$AB$9,0)),
IF(AND(K96+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Forecast'!$B$8:$B$127,0),MATCH(L$7,'PLHIV Forecast'!$C$7:$W$7,0)),
INDEX('PLHIV Forecast'!$C$8:$W$127,MATCH($B96,'PLHIV Forecast'!$B$8:$B$127,0),MATCH(L$7,'PLHIV Forecast'!$C$7:$W$7,0))&lt;&gt;0),
INDEX('PLHIV Forecast'!$C$8:$W$127,MATCH($B96,'PLHIV Forecast'!$B$8:$B$127,0),MATCH(L$7,'PLHIV Forecast'!$C$7:$W$7,0)),
K96+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IF(L$7&lt;=Baseline_Year,
INDEX('Number on ART'!$H$10:$AB$249,MATCH($B96&amp;"Adults",'Number on ART'!$F$10:$F$249,0),MATCH(L$7,'Number on ART'!$H$9:$AB$9,0)),
IF(AND(K96+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Forecast'!$B$8:$B$127,0),MATCH(L$7,'PLHIV Forecast'!$C$7:$W$7,0)),
INDEX('PLHIV Forecast'!$C$8:$W$127,MATCH($B96,'PLHIV Forecast'!$B$8:$B$127,0),MATCH(L$7,'PLHIV Forecast'!$C$7:$W$7,0))&lt;&gt;0),
INDEX('PLHIV Forecast'!$C$8:$W$127,MATCH($B96,'PLHIV Forecast'!$B$8:$B$127,0),MATCH(L$7,'PLHIV Forecast'!$C$7:$W$7,0)),
K96+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30474</v>
      </c>
      <c r="M96" s="84">
        <f>IF(IF(M$7&lt;=Baseline_Year,
INDEX('Number on ART'!$H$10:$AB$249,MATCH($B96&amp;"Adults",'Number on ART'!$F$10:$F$249,0),MATCH(M$7,'Number on ART'!$H$9:$AB$9,0)),
IF(AND(L96+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Forecast'!$B$8:$B$127,0),MATCH(M$7,'PLHIV Forecast'!$C$7:$W$7,0)),
INDEX('PLHIV Forecast'!$C$8:$W$127,MATCH($B96,'PLHIV Forecast'!$B$8:$B$127,0),MATCH(M$7,'PLHIV Forecast'!$C$7:$W$7,0))&lt;&gt;0),
INDEX('PLHIV Forecast'!$C$8:$W$127,MATCH($B96,'PLHIV Forecast'!$B$8:$B$127,0),MATCH(M$7,'PLHIV Forecast'!$C$7:$W$7,0)),
L96+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IF(M$7&lt;=Baseline_Year,
INDEX('Number on ART'!$H$10:$AB$249,MATCH($B96&amp;"Adults",'Number on ART'!$F$10:$F$249,0),MATCH(M$7,'Number on ART'!$H$9:$AB$9,0)),
IF(AND(L96+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Forecast'!$B$8:$B$127,0),MATCH(M$7,'PLHIV Forecast'!$C$7:$W$7,0)),
INDEX('PLHIV Forecast'!$C$8:$W$127,MATCH($B96,'PLHIV Forecast'!$B$8:$B$127,0),MATCH(M$7,'PLHIV Forecast'!$C$7:$W$7,0))&lt;&gt;0),
INDEX('PLHIV Forecast'!$C$8:$W$127,MATCH($B96,'PLHIV Forecast'!$B$8:$B$127,0),MATCH(M$7,'PLHIV Forecast'!$C$7:$W$7,0)),
L96+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34144</v>
      </c>
      <c r="N96" s="84">
        <f>IF(IF(N$7&lt;=Baseline_Year,
INDEX('Number on ART'!$H$10:$AB$249,MATCH($B96&amp;"Adults",'Number on ART'!$F$10:$F$249,0),MATCH(N$7,'Number on ART'!$H$9:$AB$9,0)),
IF(AND(M96+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Forecast'!$B$8:$B$127,0),MATCH(N$7,'PLHIV Forecast'!$C$7:$W$7,0)),
INDEX('PLHIV Forecast'!$C$8:$W$127,MATCH($B96,'PLHIV Forecast'!$B$8:$B$127,0),MATCH(N$7,'PLHIV Forecast'!$C$7:$W$7,0))&lt;&gt;0),
INDEX('PLHIV Forecast'!$C$8:$W$127,MATCH($B96,'PLHIV Forecast'!$B$8:$B$127,0),MATCH(N$7,'PLHIV Forecast'!$C$7:$W$7,0)),
M96+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IF(N$7&lt;=Baseline_Year,
INDEX('Number on ART'!$H$10:$AB$249,MATCH($B96&amp;"Adults",'Number on ART'!$F$10:$F$249,0),MATCH(N$7,'Number on ART'!$H$9:$AB$9,0)),
IF(AND(M96+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Forecast'!$B$8:$B$127,0),MATCH(N$7,'PLHIV Forecast'!$C$7:$W$7,0)),
INDEX('PLHIV Forecast'!$C$8:$W$127,MATCH($B96,'PLHIV Forecast'!$B$8:$B$127,0),MATCH(N$7,'PLHIV Forecast'!$C$7:$W$7,0))&lt;&gt;0),
INDEX('PLHIV Forecast'!$C$8:$W$127,MATCH($B96,'PLHIV Forecast'!$B$8:$B$127,0),MATCH(N$7,'PLHIV Forecast'!$C$7:$W$7,0)),
M96+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36372</v>
      </c>
      <c r="O96" s="84">
        <f>IF(IF(O$7&lt;=Baseline_Year,
INDEX('Number on ART'!$H$10:$AB$249,MATCH($B96&amp;"Adults",'Number on ART'!$F$10:$F$249,0),MATCH(O$7,'Number on ART'!$H$9:$AB$9,0)),
IF(AND(N96+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Forecast'!$B$8:$B$127,0),MATCH(O$7,'PLHIV Forecast'!$C$7:$W$7,0)),
INDEX('PLHIV Forecast'!$C$8:$W$127,MATCH($B96,'PLHIV Forecast'!$B$8:$B$127,0),MATCH(O$7,'PLHIV Forecast'!$C$7:$W$7,0))&lt;&gt;0),
INDEX('PLHIV Forecast'!$C$8:$W$127,MATCH($B96,'PLHIV Forecast'!$B$8:$B$127,0),MATCH(O$7,'PLHIV Forecast'!$C$7:$W$7,0)),
N96+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IF(O$7&lt;=Baseline_Year,
INDEX('Number on ART'!$H$10:$AB$249,MATCH($B96&amp;"Adults",'Number on ART'!$F$10:$F$249,0),MATCH(O$7,'Number on ART'!$H$9:$AB$9,0)),
IF(AND(N96+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Forecast'!$B$8:$B$127,0),MATCH(O$7,'PLHIV Forecast'!$C$7:$W$7,0)),
INDEX('PLHIV Forecast'!$C$8:$W$127,MATCH($B96,'PLHIV Forecast'!$B$8:$B$127,0),MATCH(O$7,'PLHIV Forecast'!$C$7:$W$7,0))&lt;&gt;0),
INDEX('PLHIV Forecast'!$C$8:$W$127,MATCH($B96,'PLHIV Forecast'!$B$8:$B$127,0),MATCH(O$7,'PLHIV Forecast'!$C$7:$W$7,0)),
N96+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41669</v>
      </c>
      <c r="P96" s="84">
        <f>IF(IF(P$7&lt;=Baseline_Year,
INDEX('Number on ART'!$H$10:$AB$249,MATCH($B96&amp;"Adults",'Number on ART'!$F$10:$F$249,0),MATCH(P$7,'Number on ART'!$H$9:$AB$9,0)),
IF(AND(O96+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Forecast'!$B$8:$B$127,0),MATCH(P$7,'PLHIV Forecast'!$C$7:$W$7,0)),
INDEX('PLHIV Forecast'!$C$8:$W$127,MATCH($B96,'PLHIV Forecast'!$B$8:$B$127,0),MATCH(P$7,'PLHIV Forecast'!$C$7:$W$7,0))&lt;&gt;0),
INDEX('PLHIV Forecast'!$C$8:$W$127,MATCH($B96,'PLHIV Forecast'!$B$8:$B$127,0),MATCH(P$7,'PLHIV Forecast'!$C$7:$W$7,0)),
O96+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IF(P$7&lt;=Baseline_Year,
INDEX('Number on ART'!$H$10:$AB$249,MATCH($B96&amp;"Adults",'Number on ART'!$F$10:$F$249,0),MATCH(P$7,'Number on ART'!$H$9:$AB$9,0)),
IF(AND(O96+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Forecast'!$B$8:$B$127,0),MATCH(P$7,'PLHIV Forecast'!$C$7:$W$7,0)),
INDEX('PLHIV Forecast'!$C$8:$W$127,MATCH($B96,'PLHIV Forecast'!$B$8:$B$127,0),MATCH(P$7,'PLHIV Forecast'!$C$7:$W$7,0))&lt;&gt;0),
INDEX('PLHIV Forecast'!$C$8:$W$127,MATCH($B96,'PLHIV Forecast'!$B$8:$B$127,0),MATCH(P$7,'PLHIV Forecast'!$C$7:$W$7,0)),
O96+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45400.666666666664</v>
      </c>
      <c r="Q96" s="84">
        <f>IF(IF(Q$7&lt;=Baseline_Year,
INDEX('Number on ART'!$H$10:$AB$249,MATCH($B96&amp;"Adults",'Number on ART'!$F$10:$F$249,0),MATCH(Q$7,'Number on ART'!$H$9:$AB$9,0)),
IF(AND(P96+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Forecast'!$B$8:$B$127,0),MATCH(Q$7,'PLHIV Forecast'!$C$7:$W$7,0)),
INDEX('PLHIV Forecast'!$C$8:$W$127,MATCH($B96,'PLHIV Forecast'!$B$8:$B$127,0),MATCH(Q$7,'PLHIV Forecast'!$C$7:$W$7,0))&lt;&gt;0),
INDEX('PLHIV Forecast'!$C$8:$W$127,MATCH($B96,'PLHIV Forecast'!$B$8:$B$127,0),MATCH(Q$7,'PLHIV Forecast'!$C$7:$W$7,0)),
P96+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IF(Q$7&lt;=Baseline_Year,
INDEX('Number on ART'!$H$10:$AB$249,MATCH($B96&amp;"Adults",'Number on ART'!$F$10:$F$249,0),MATCH(Q$7,'Number on ART'!$H$9:$AB$9,0)),
IF(AND(P96+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Forecast'!$B$8:$B$127,0),MATCH(Q$7,'PLHIV Forecast'!$C$7:$W$7,0)),
INDEX('PLHIV Forecast'!$C$8:$W$127,MATCH($B96,'PLHIV Forecast'!$B$8:$B$127,0),MATCH(Q$7,'PLHIV Forecast'!$C$7:$W$7,0))&lt;&gt;0),
INDEX('PLHIV Forecast'!$C$8:$W$127,MATCH($B96,'PLHIV Forecast'!$B$8:$B$127,0),MATCH(Q$7,'PLHIV Forecast'!$C$7:$W$7,0)),
P96+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49132.333333333328</v>
      </c>
      <c r="R96" s="84">
        <f>IF(IF(R$7&lt;=Baseline_Year,
INDEX('Number on ART'!$H$10:$AB$249,MATCH($B96&amp;"Adults",'Number on ART'!$F$10:$F$249,0),MATCH(R$7,'Number on ART'!$H$9:$AB$9,0)),
IF(AND(Q96+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Forecast'!$B$8:$B$127,0),MATCH(R$7,'PLHIV Forecast'!$C$7:$W$7,0)),
INDEX('PLHIV Forecast'!$C$8:$W$127,MATCH($B96,'PLHIV Forecast'!$B$8:$B$127,0),MATCH(R$7,'PLHIV Forecast'!$C$7:$W$7,0))&lt;&gt;0),
INDEX('PLHIV Forecast'!$C$8:$W$127,MATCH($B96,'PLHIV Forecast'!$B$8:$B$127,0),MATCH(R$7,'PLHIV Forecast'!$C$7:$W$7,0)),
Q96+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IF(R$7&lt;=Baseline_Year,
INDEX('Number on ART'!$H$10:$AB$249,MATCH($B96&amp;"Adults",'Number on ART'!$F$10:$F$249,0),MATCH(R$7,'Number on ART'!$H$9:$AB$9,0)),
IF(AND(Q96+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Forecast'!$B$8:$B$127,0),MATCH(R$7,'PLHIV Forecast'!$C$7:$W$7,0)),
INDEX('PLHIV Forecast'!$C$8:$W$127,MATCH($B96,'PLHIV Forecast'!$B$8:$B$127,0),MATCH(R$7,'PLHIV Forecast'!$C$7:$W$7,0))&lt;&gt;0),
INDEX('PLHIV Forecast'!$C$8:$W$127,MATCH($B96,'PLHIV Forecast'!$B$8:$B$127,0),MATCH(R$7,'PLHIV Forecast'!$C$7:$W$7,0)),
Q96+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52863.999999999993</v>
      </c>
      <c r="S96" s="84">
        <f>IF(IF(S$7&lt;=Baseline_Year,
INDEX('Number on ART'!$H$10:$AB$249,MATCH($B96&amp;"Adults",'Number on ART'!$F$10:$F$249,0),MATCH(S$7,'Number on ART'!$H$9:$AB$9,0)),
IF(AND(R96+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Forecast'!$B$8:$B$127,0),MATCH(S$7,'PLHIV Forecast'!$C$7:$W$7,0)),
INDEX('PLHIV Forecast'!$C$8:$W$127,MATCH($B96,'PLHIV Forecast'!$B$8:$B$127,0),MATCH(S$7,'PLHIV Forecast'!$C$7:$W$7,0))&lt;&gt;0),
INDEX('PLHIV Forecast'!$C$8:$W$127,MATCH($B96,'PLHIV Forecast'!$B$8:$B$127,0),MATCH(S$7,'PLHIV Forecast'!$C$7:$W$7,0)),
R96+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IF(S$7&lt;=Baseline_Year,
INDEX('Number on ART'!$H$10:$AB$249,MATCH($B96&amp;"Adults",'Number on ART'!$F$10:$F$249,0),MATCH(S$7,'Number on ART'!$H$9:$AB$9,0)),
IF(AND(R96+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Forecast'!$B$8:$B$127,0),MATCH(S$7,'PLHIV Forecast'!$C$7:$W$7,0)),
INDEX('PLHIV Forecast'!$C$8:$W$127,MATCH($B96,'PLHIV Forecast'!$B$8:$B$127,0),MATCH(S$7,'PLHIV Forecast'!$C$7:$W$7,0))&lt;&gt;0),
INDEX('PLHIV Forecast'!$C$8:$W$127,MATCH($B96,'PLHIV Forecast'!$B$8:$B$127,0),MATCH(S$7,'PLHIV Forecast'!$C$7:$W$7,0)),
R96+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56595.666666666657</v>
      </c>
      <c r="T96" s="84">
        <f>IF(IF(T$7&lt;=Baseline_Year,
INDEX('Number on ART'!$H$10:$AB$249,MATCH($B96&amp;"Adults",'Number on ART'!$F$10:$F$249,0),MATCH(T$7,'Number on ART'!$H$9:$AB$9,0)),
IF(AND(S96+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Forecast'!$B$8:$B$127,0),MATCH(T$7,'PLHIV Forecast'!$C$7:$W$7,0)),
INDEX('PLHIV Forecast'!$C$8:$W$127,MATCH($B96,'PLHIV Forecast'!$B$8:$B$127,0),MATCH(T$7,'PLHIV Forecast'!$C$7:$W$7,0))&lt;&gt;0),
INDEX('PLHIV Forecast'!$C$8:$W$127,MATCH($B96,'PLHIV Forecast'!$B$8:$B$127,0),MATCH(T$7,'PLHIV Forecast'!$C$7:$W$7,0)),
S96+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IF(T$7&lt;=Baseline_Year,
INDEX('Number on ART'!$H$10:$AB$249,MATCH($B96&amp;"Adults",'Number on ART'!$F$10:$F$249,0),MATCH(T$7,'Number on ART'!$H$9:$AB$9,0)),
IF(AND(S96+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Forecast'!$B$8:$B$127,0),MATCH(T$7,'PLHIV Forecast'!$C$7:$W$7,0)),
INDEX('PLHIV Forecast'!$C$8:$W$127,MATCH($B96,'PLHIV Forecast'!$B$8:$B$127,0),MATCH(T$7,'PLHIV Forecast'!$C$7:$W$7,0))&lt;&gt;0),
INDEX('PLHIV Forecast'!$C$8:$W$127,MATCH($B96,'PLHIV Forecast'!$B$8:$B$127,0),MATCH(T$7,'PLHIV Forecast'!$C$7:$W$7,0)),
S96+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60327.333333333321</v>
      </c>
      <c r="U96" s="84">
        <f>IF(IF(U$7&lt;=Baseline_Year,
INDEX('Number on ART'!$H$10:$AB$249,MATCH($B96&amp;"Adults",'Number on ART'!$F$10:$F$249,0),MATCH(U$7,'Number on ART'!$H$9:$AB$9,0)),
IF(AND(T96+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Forecast'!$B$8:$B$127,0),MATCH(U$7,'PLHIV Forecast'!$C$7:$W$7,0)),
INDEX('PLHIV Forecast'!$C$8:$W$127,MATCH($B96,'PLHIV Forecast'!$B$8:$B$127,0),MATCH(U$7,'PLHIV Forecast'!$C$7:$W$7,0))&lt;&gt;0),
INDEX('PLHIV Forecast'!$C$8:$W$127,MATCH($B96,'PLHIV Forecast'!$B$8:$B$127,0),MATCH(U$7,'PLHIV Forecast'!$C$7:$W$7,0)),
T96+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IF(U$7&lt;=Baseline_Year,
INDEX('Number on ART'!$H$10:$AB$249,MATCH($B96&amp;"Adults",'Number on ART'!$F$10:$F$249,0),MATCH(U$7,'Number on ART'!$H$9:$AB$9,0)),
IF(AND(T96+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Forecast'!$B$8:$B$127,0),MATCH(U$7,'PLHIV Forecast'!$C$7:$W$7,0)),
INDEX('PLHIV Forecast'!$C$8:$W$127,MATCH($B96,'PLHIV Forecast'!$B$8:$B$127,0),MATCH(U$7,'PLHIV Forecast'!$C$7:$W$7,0))&lt;&gt;0),
INDEX('PLHIV Forecast'!$C$8:$W$127,MATCH($B96,'PLHIV Forecast'!$B$8:$B$127,0),MATCH(U$7,'PLHIV Forecast'!$C$7:$W$7,0)),
T96+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64058.999999999985</v>
      </c>
      <c r="V96" s="84">
        <f>IF(IF(V$7&lt;=Baseline_Year,
INDEX('Number on ART'!$H$10:$AB$249,MATCH($B96&amp;"Adults",'Number on ART'!$F$10:$F$249,0),MATCH(V$7,'Number on ART'!$H$9:$AB$9,0)),
IF(AND(U96+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Forecast'!$B$8:$B$127,0),MATCH(V$7,'PLHIV Forecast'!$C$7:$W$7,0)),
INDEX('PLHIV Forecast'!$C$8:$W$127,MATCH($B96,'PLHIV Forecast'!$B$8:$B$127,0),MATCH(V$7,'PLHIV Forecast'!$C$7:$W$7,0))&lt;&gt;0),
INDEX('PLHIV Forecast'!$C$8:$W$127,MATCH($B96,'PLHIV Forecast'!$B$8:$B$127,0),MATCH(V$7,'PLHIV Forecast'!$C$7:$W$7,0)),
U96+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IF(V$7&lt;=Baseline_Year,
INDEX('Number on ART'!$H$10:$AB$249,MATCH($B96&amp;"Adults",'Number on ART'!$F$10:$F$249,0),MATCH(V$7,'Number on ART'!$H$9:$AB$9,0)),
IF(AND(U96+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Forecast'!$B$8:$B$127,0),MATCH(V$7,'PLHIV Forecast'!$C$7:$W$7,0)),
INDEX('PLHIV Forecast'!$C$8:$W$127,MATCH($B96,'PLHIV Forecast'!$B$8:$B$127,0),MATCH(V$7,'PLHIV Forecast'!$C$7:$W$7,0))&lt;&gt;0),
INDEX('PLHIV Forecast'!$C$8:$W$127,MATCH($B96,'PLHIV Forecast'!$B$8:$B$127,0),MATCH(V$7,'PLHIV Forecast'!$C$7:$W$7,0)),
U96+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67790.666666666657</v>
      </c>
      <c r="W96" s="84">
        <f>IF(IF(W$7&lt;=Baseline_Year,
INDEX('Number on ART'!$H$10:$AB$249,MATCH($B96&amp;"Adults",'Number on ART'!$F$10:$F$249,0),MATCH(W$7,'Number on ART'!$H$9:$AB$9,0)),
IF(AND(V96+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Forecast'!$B$8:$B$127,0),MATCH(W$7,'PLHIV Forecast'!$C$7:$W$7,0)),
INDEX('PLHIV Forecast'!$C$8:$W$127,MATCH($B96,'PLHIV Forecast'!$B$8:$B$127,0),MATCH(W$7,'PLHIV Forecast'!$C$7:$W$7,0))&lt;&gt;0),
INDEX('PLHIV Forecast'!$C$8:$W$127,MATCH($B96,'PLHIV Forecast'!$B$8:$B$127,0),MATCH(W$7,'PLHIV Forecast'!$C$7:$W$7,0)),
V96+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)))&lt;0,
0,
IF(W$7&lt;=Baseline_Year,
INDEX('Number on ART'!$H$10:$AB$249,MATCH($B96&amp;"Adults",'Number on ART'!$F$10:$F$249,0),MATCH(W$7,'Number on ART'!$H$9:$AB$9,0)),
IF(AND(V96+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)&gt;INDEX('PLHIV Forecast'!$C$8:$W$127,MATCH($B96,'PLHIV Forecast'!$B$8:$B$127,0),MATCH(W$7,'PLHIV Forecast'!$C$7:$W$7,0)),
INDEX('PLHIV Forecast'!$C$8:$W$127,MATCH($B96,'PLHIV Forecast'!$B$8:$B$127,0),MATCH(W$7,'PLHIV Forecast'!$C$7:$W$7,0))&lt;&gt;0),
INDEX('PLHIV Forecast'!$C$8:$W$127,MATCH($B96,'PLHIV Forecast'!$B$8:$B$127,0),MATCH(W$7,'PLHIV Forecast'!$C$7:$W$7,0)),
V96+
AVERAGE((INDEX($C$8:$W$127,MATCH($B96,$B$8:$B$127),MATCH(Baseline_Year,$C$7:$W$7,))-INDEX($C$8:$W$127,MATCH($B96,$B$8:$B$127),MATCH(Baseline_Year-1,$C$7:$W$7,))),
(INDEX($C$8:$W$127,MATCH($B96,$B$8:$B$127),MATCH(Baseline_Year-1,$C$7:$W$7,))-INDEX($C$8:$W$127,MATCH($B96,$B$8:$B$127),MATCH(Baseline_Year-2,$C$7:$W$7,))),
(INDEX($C$8:$W$127,MATCH($B96,$B$8:$B$127),MATCH(Baseline_Year-2,$C$7:$W$7,))-INDEX($C$8:$W$127,MATCH($B96,$B$8:$B$127),MATCH(Baseline_Year-3,$C$7:$W$7,)))
))))</f>
        <v>71522.333333333328</v>
      </c>
      <c r="X96" s="9" t="str">
        <f>IF(SUM(C96:W96)&lt;&gt;0,
IF(P96='PLHIV Forecast'!P96,"# adults on ART capped by total PLHIV starting 2023",
IF(Q96='PLHIV Forecast'!Q96,"# adults on ART capped by total PLHIV starting 2024",
IF(R96='PLHIV Forecast'!R96,"# adults on ART capped by total PLHIV starting 2025",
IF(S96='PLHIV Forecast'!S96,"# adults on ART capped by total PLHIV starting 2026",
IF(T96='PLHIV Forecast'!T96,"# adults on ART capped by total PLHIV starting 2027",
IF(U96='PLHIV Forecast'!U96,"# adults on ART capped by total PLHIV starting 2028",
IF(V96='PLHIV Forecast'!V96,"# adults on ART capped by total PLHIV starting 2029",
IF(W96='PLHIV Forecast'!W96,"# adults on ART capped by total PLHIV starting 2030",
"")))))))),"")</f>
        <v/>
      </c>
    </row>
    <row r="97" spans="2:24" x14ac:dyDescent="0.35">
      <c r="B97" s="18" t="str">
        <f>Countries!B93</f>
        <v>Paraguay</v>
      </c>
      <c r="C97" s="47">
        <f>IF(C$7&lt;='Algorithms &amp; Assumptions'!$C$3,INDEX('Number on ART'!$H$10:$AB$249,MATCH($B97&amp;"Adults",'Number on ART'!$F$10:$F$249,0),MATCH(C$7,'Number on ART'!$H$9:$AB$9,0)),"Error")</f>
        <v>2849</v>
      </c>
      <c r="D97" s="47">
        <f>IF(D$7&lt;='Algorithms &amp; Assumptions'!$C$3,INDEX('Number on ART'!$H$10:$AB$249,MATCH($B97&amp;"Adults",'Number on ART'!$F$10:$F$249,0),MATCH(D$7,'Number on ART'!$H$9:$AB$9,0)),"Error")</f>
        <v>2952</v>
      </c>
      <c r="E97" s="47">
        <f>IF(E$7&lt;='Algorithms &amp; Assumptions'!$C$3,INDEX('Number on ART'!$H$10:$AB$249,MATCH($B97&amp;"Adults",'Number on ART'!$F$10:$F$249,0),MATCH(E$7,'Number on ART'!$H$9:$AB$9,0)),"Error")</f>
        <v>3397</v>
      </c>
      <c r="F97" s="47">
        <f>IF(F$7&lt;='Algorithms &amp; Assumptions'!$C$3,INDEX('Number on ART'!$H$10:$AB$249,MATCH($B97&amp;"Adults",'Number on ART'!$F$10:$F$249,0),MATCH(F$7,'Number on ART'!$H$9:$AB$9,0)),"Error")</f>
        <v>4030</v>
      </c>
      <c r="G97" s="84">
        <f>IF(IF(G$7&lt;=Baseline_Year,
INDEX('Number on ART'!$H$10:$AB$249,MATCH($B97&amp;"Adults",'Number on ART'!$F$10:$F$249,0),MATCH(G$7,'Number on ART'!$H$9:$AB$9,0)),
IF(AND(F97+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Forecast'!$B$8:$B$127,0),MATCH(G$7,'PLHIV Forecast'!$C$7:$W$7,0)),
INDEX('PLHIV Forecast'!$C$8:$W$127,MATCH($B97,'PLHIV Forecast'!$B$8:$B$127,0),MATCH(G$7,'PLHIV Forecast'!$C$7:$W$7,0))&lt;&gt;0),
INDEX('PLHIV Forecast'!$C$8:$W$127,MATCH($B97,'PLHIV Forecast'!$B$8:$B$127,0),MATCH(G$7,'PLHIV Forecast'!$C$7:$W$7,0)),
F97+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IF(G$7&lt;=Baseline_Year,
INDEX('Number on ART'!$H$10:$AB$249,MATCH($B97&amp;"Adults",'Number on ART'!$F$10:$F$249,0),MATCH(G$7,'Number on ART'!$H$9:$AB$9,0)),
IF(AND(F97+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Forecast'!$B$8:$B$127,0),MATCH(G$7,'PLHIV Forecast'!$C$7:$W$7,0)),
INDEX('PLHIV Forecast'!$C$8:$W$127,MATCH($B97,'PLHIV Forecast'!$B$8:$B$127,0),MATCH(G$7,'PLHIV Forecast'!$C$7:$W$7,0))&lt;&gt;0),
INDEX('PLHIV Forecast'!$C$8:$W$127,MATCH($B97,'PLHIV Forecast'!$B$8:$B$127,0),MATCH(G$7,'PLHIV Forecast'!$C$7:$W$7,0)),
F97+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4707</v>
      </c>
      <c r="H97" s="84">
        <f>IF(IF(H$7&lt;=Baseline_Year,
INDEX('Number on ART'!$H$10:$AB$249,MATCH($B97&amp;"Adults",'Number on ART'!$F$10:$F$249,0),MATCH(H$7,'Number on ART'!$H$9:$AB$9,0)),
IF(AND(G97+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Forecast'!$B$8:$B$127,0),MATCH(H$7,'PLHIV Forecast'!$C$7:$W$7,0)),
INDEX('PLHIV Forecast'!$C$8:$W$127,MATCH($B97,'PLHIV Forecast'!$B$8:$B$127,0),MATCH(H$7,'PLHIV Forecast'!$C$7:$W$7,0))&lt;&gt;0),
INDEX('PLHIV Forecast'!$C$8:$W$127,MATCH($B97,'PLHIV Forecast'!$B$8:$B$127,0),MATCH(H$7,'PLHIV Forecast'!$C$7:$W$7,0)),
G97+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IF(H$7&lt;=Baseline_Year,
INDEX('Number on ART'!$H$10:$AB$249,MATCH($B97&amp;"Adults",'Number on ART'!$F$10:$F$249,0),MATCH(H$7,'Number on ART'!$H$9:$AB$9,0)),
IF(AND(G97+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Forecast'!$B$8:$B$127,0),MATCH(H$7,'PLHIV Forecast'!$C$7:$W$7,0)),
INDEX('PLHIV Forecast'!$C$8:$W$127,MATCH($B97,'PLHIV Forecast'!$B$8:$B$127,0),MATCH(H$7,'PLHIV Forecast'!$C$7:$W$7,0))&lt;&gt;0),
INDEX('PLHIV Forecast'!$C$8:$W$127,MATCH($B97,'PLHIV Forecast'!$B$8:$B$127,0),MATCH(H$7,'PLHIV Forecast'!$C$7:$W$7,0)),
G97+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5324</v>
      </c>
      <c r="I97" s="84">
        <f>IF(IF(I$7&lt;=Baseline_Year,
INDEX('Number on ART'!$H$10:$AB$249,MATCH($B97&amp;"Adults",'Number on ART'!$F$10:$F$249,0),MATCH(I$7,'Number on ART'!$H$9:$AB$9,0)),
IF(AND(H97+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Forecast'!$B$8:$B$127,0),MATCH(I$7,'PLHIV Forecast'!$C$7:$W$7,0)),
INDEX('PLHIV Forecast'!$C$8:$W$127,MATCH($B97,'PLHIV Forecast'!$B$8:$B$127,0),MATCH(I$7,'PLHIV Forecast'!$C$7:$W$7,0))&lt;&gt;0),
INDEX('PLHIV Forecast'!$C$8:$W$127,MATCH($B97,'PLHIV Forecast'!$B$8:$B$127,0),MATCH(I$7,'PLHIV Forecast'!$C$7:$W$7,0)),
H97+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IF(I$7&lt;=Baseline_Year,
INDEX('Number on ART'!$H$10:$AB$249,MATCH($B97&amp;"Adults",'Number on ART'!$F$10:$F$249,0),MATCH(I$7,'Number on ART'!$H$9:$AB$9,0)),
IF(AND(H97+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Forecast'!$B$8:$B$127,0),MATCH(I$7,'PLHIV Forecast'!$C$7:$W$7,0)),
INDEX('PLHIV Forecast'!$C$8:$W$127,MATCH($B97,'PLHIV Forecast'!$B$8:$B$127,0),MATCH(I$7,'PLHIV Forecast'!$C$7:$W$7,0))&lt;&gt;0),
INDEX('PLHIV Forecast'!$C$8:$W$127,MATCH($B97,'PLHIV Forecast'!$B$8:$B$127,0),MATCH(I$7,'PLHIV Forecast'!$C$7:$W$7,0)),
H97+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6309</v>
      </c>
      <c r="J97" s="84">
        <f>IF(IF(J$7&lt;=Baseline_Year,
INDEX('Number on ART'!$H$10:$AB$249,MATCH($B97&amp;"Adults",'Number on ART'!$F$10:$F$249,0),MATCH(J$7,'Number on ART'!$H$9:$AB$9,0)),
IF(AND(I97+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Forecast'!$B$8:$B$127,0),MATCH(J$7,'PLHIV Forecast'!$C$7:$W$7,0)),
INDEX('PLHIV Forecast'!$C$8:$W$127,MATCH($B97,'PLHIV Forecast'!$B$8:$B$127,0),MATCH(J$7,'PLHIV Forecast'!$C$7:$W$7,0))&lt;&gt;0),
INDEX('PLHIV Forecast'!$C$8:$W$127,MATCH($B97,'PLHIV Forecast'!$B$8:$B$127,0),MATCH(J$7,'PLHIV Forecast'!$C$7:$W$7,0)),
I97+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IF(J$7&lt;=Baseline_Year,
INDEX('Number on ART'!$H$10:$AB$249,MATCH($B97&amp;"Adults",'Number on ART'!$F$10:$F$249,0),MATCH(J$7,'Number on ART'!$H$9:$AB$9,0)),
IF(AND(I97+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Forecast'!$B$8:$B$127,0),MATCH(J$7,'PLHIV Forecast'!$C$7:$W$7,0)),
INDEX('PLHIV Forecast'!$C$8:$W$127,MATCH($B97,'PLHIV Forecast'!$B$8:$B$127,0),MATCH(J$7,'PLHIV Forecast'!$C$7:$W$7,0))&lt;&gt;0),
INDEX('PLHIV Forecast'!$C$8:$W$127,MATCH($B97,'PLHIV Forecast'!$B$8:$B$127,0),MATCH(J$7,'PLHIV Forecast'!$C$7:$W$7,0)),
I97+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7647</v>
      </c>
      <c r="K97" s="84">
        <f>IF(IF(K$7&lt;=Baseline_Year,
INDEX('Number on ART'!$H$10:$AB$249,MATCH($B97&amp;"Adults",'Number on ART'!$F$10:$F$249,0),MATCH(K$7,'Number on ART'!$H$9:$AB$9,0)),
IF(AND(J97+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Forecast'!$B$8:$B$127,0),MATCH(K$7,'PLHIV Forecast'!$C$7:$W$7,0)),
INDEX('PLHIV Forecast'!$C$8:$W$127,MATCH($B97,'PLHIV Forecast'!$B$8:$B$127,0),MATCH(K$7,'PLHIV Forecast'!$C$7:$W$7,0))&lt;&gt;0),
INDEX('PLHIV Forecast'!$C$8:$W$127,MATCH($B97,'PLHIV Forecast'!$B$8:$B$127,0),MATCH(K$7,'PLHIV Forecast'!$C$7:$W$7,0)),
J97+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IF(K$7&lt;=Baseline_Year,
INDEX('Number on ART'!$H$10:$AB$249,MATCH($B97&amp;"Adults",'Number on ART'!$F$10:$F$249,0),MATCH(K$7,'Number on ART'!$H$9:$AB$9,0)),
IF(AND(J97+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Forecast'!$B$8:$B$127,0),MATCH(K$7,'PLHIV Forecast'!$C$7:$W$7,0)),
INDEX('PLHIV Forecast'!$C$8:$W$127,MATCH($B97,'PLHIV Forecast'!$B$8:$B$127,0),MATCH(K$7,'PLHIV Forecast'!$C$7:$W$7,0))&lt;&gt;0),
INDEX('PLHIV Forecast'!$C$8:$W$127,MATCH($B97,'PLHIV Forecast'!$B$8:$B$127,0),MATCH(K$7,'PLHIV Forecast'!$C$7:$W$7,0)),
J97+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8377</v>
      </c>
      <c r="L97" s="84">
        <f>IF(IF(L$7&lt;=Baseline_Year,
INDEX('Number on ART'!$H$10:$AB$249,MATCH($B97&amp;"Adults",'Number on ART'!$F$10:$F$249,0),MATCH(L$7,'Number on ART'!$H$9:$AB$9,0)),
IF(AND(K97+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Forecast'!$B$8:$B$127,0),MATCH(L$7,'PLHIV Forecast'!$C$7:$W$7,0)),
INDEX('PLHIV Forecast'!$C$8:$W$127,MATCH($B97,'PLHIV Forecast'!$B$8:$B$127,0),MATCH(L$7,'PLHIV Forecast'!$C$7:$W$7,0))&lt;&gt;0),
INDEX('PLHIV Forecast'!$C$8:$W$127,MATCH($B97,'PLHIV Forecast'!$B$8:$B$127,0),MATCH(L$7,'PLHIV Forecast'!$C$7:$W$7,0)),
K97+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IF(L$7&lt;=Baseline_Year,
INDEX('Number on ART'!$H$10:$AB$249,MATCH($B97&amp;"Adults",'Number on ART'!$F$10:$F$249,0),MATCH(L$7,'Number on ART'!$H$9:$AB$9,0)),
IF(AND(K97+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Forecast'!$B$8:$B$127,0),MATCH(L$7,'PLHIV Forecast'!$C$7:$W$7,0)),
INDEX('PLHIV Forecast'!$C$8:$W$127,MATCH($B97,'PLHIV Forecast'!$B$8:$B$127,0),MATCH(L$7,'PLHIV Forecast'!$C$7:$W$7,0))&lt;&gt;0),
INDEX('PLHIV Forecast'!$C$8:$W$127,MATCH($B97,'PLHIV Forecast'!$B$8:$B$127,0),MATCH(L$7,'PLHIV Forecast'!$C$7:$W$7,0)),
K97+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9312</v>
      </c>
      <c r="M97" s="84">
        <f>IF(IF(M$7&lt;=Baseline_Year,
INDEX('Number on ART'!$H$10:$AB$249,MATCH($B97&amp;"Adults",'Number on ART'!$F$10:$F$249,0),MATCH(M$7,'Number on ART'!$H$9:$AB$9,0)),
IF(AND(L97+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Forecast'!$B$8:$B$127,0),MATCH(M$7,'PLHIV Forecast'!$C$7:$W$7,0)),
INDEX('PLHIV Forecast'!$C$8:$W$127,MATCH($B97,'PLHIV Forecast'!$B$8:$B$127,0),MATCH(M$7,'PLHIV Forecast'!$C$7:$W$7,0))&lt;&gt;0),
INDEX('PLHIV Forecast'!$C$8:$W$127,MATCH($B97,'PLHIV Forecast'!$B$8:$B$127,0),MATCH(M$7,'PLHIV Forecast'!$C$7:$W$7,0)),
L97+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IF(M$7&lt;=Baseline_Year,
INDEX('Number on ART'!$H$10:$AB$249,MATCH($B97&amp;"Adults",'Number on ART'!$F$10:$F$249,0),MATCH(M$7,'Number on ART'!$H$9:$AB$9,0)),
IF(AND(L97+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Forecast'!$B$8:$B$127,0),MATCH(M$7,'PLHIV Forecast'!$C$7:$W$7,0)),
INDEX('PLHIV Forecast'!$C$8:$W$127,MATCH($B97,'PLHIV Forecast'!$B$8:$B$127,0),MATCH(M$7,'PLHIV Forecast'!$C$7:$W$7,0))&lt;&gt;0),
INDEX('PLHIV Forecast'!$C$8:$W$127,MATCH($B97,'PLHIV Forecast'!$B$8:$B$127,0),MATCH(M$7,'PLHIV Forecast'!$C$7:$W$7,0)),
L97+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9644</v>
      </c>
      <c r="N97" s="84">
        <f>IF(IF(N$7&lt;=Baseline_Year,
INDEX('Number on ART'!$H$10:$AB$249,MATCH($B97&amp;"Adults",'Number on ART'!$F$10:$F$249,0),MATCH(N$7,'Number on ART'!$H$9:$AB$9,0)),
IF(AND(M97+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Forecast'!$B$8:$B$127,0),MATCH(N$7,'PLHIV Forecast'!$C$7:$W$7,0)),
INDEX('PLHIV Forecast'!$C$8:$W$127,MATCH($B97,'PLHIV Forecast'!$B$8:$B$127,0),MATCH(N$7,'PLHIV Forecast'!$C$7:$W$7,0))&lt;&gt;0),
INDEX('PLHIV Forecast'!$C$8:$W$127,MATCH($B97,'PLHIV Forecast'!$B$8:$B$127,0),MATCH(N$7,'PLHIV Forecast'!$C$7:$W$7,0)),
M97+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IF(N$7&lt;=Baseline_Year,
INDEX('Number on ART'!$H$10:$AB$249,MATCH($B97&amp;"Adults",'Number on ART'!$F$10:$F$249,0),MATCH(N$7,'Number on ART'!$H$9:$AB$9,0)),
IF(AND(M97+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Forecast'!$B$8:$B$127,0),MATCH(N$7,'PLHIV Forecast'!$C$7:$W$7,0)),
INDEX('PLHIV Forecast'!$C$8:$W$127,MATCH($B97,'PLHIV Forecast'!$B$8:$B$127,0),MATCH(N$7,'PLHIV Forecast'!$C$7:$W$7,0))&lt;&gt;0),
INDEX('PLHIV Forecast'!$C$8:$W$127,MATCH($B97,'PLHIV Forecast'!$B$8:$B$127,0),MATCH(N$7,'PLHIV Forecast'!$C$7:$W$7,0)),
M97+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10653</v>
      </c>
      <c r="O97" s="84">
        <f>IF(IF(O$7&lt;=Baseline_Year,
INDEX('Number on ART'!$H$10:$AB$249,MATCH($B97&amp;"Adults",'Number on ART'!$F$10:$F$249,0),MATCH(O$7,'Number on ART'!$H$9:$AB$9,0)),
IF(AND(N97+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Forecast'!$B$8:$B$127,0),MATCH(O$7,'PLHIV Forecast'!$C$7:$W$7,0)),
INDEX('PLHIV Forecast'!$C$8:$W$127,MATCH($B97,'PLHIV Forecast'!$B$8:$B$127,0),MATCH(O$7,'PLHIV Forecast'!$C$7:$W$7,0))&lt;&gt;0),
INDEX('PLHIV Forecast'!$C$8:$W$127,MATCH($B97,'PLHIV Forecast'!$B$8:$B$127,0),MATCH(O$7,'PLHIV Forecast'!$C$7:$W$7,0)),
N97+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IF(O$7&lt;=Baseline_Year,
INDEX('Number on ART'!$H$10:$AB$249,MATCH($B97&amp;"Adults",'Number on ART'!$F$10:$F$249,0),MATCH(O$7,'Number on ART'!$H$9:$AB$9,0)),
IF(AND(N97+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Forecast'!$B$8:$B$127,0),MATCH(O$7,'PLHIV Forecast'!$C$7:$W$7,0)),
INDEX('PLHIV Forecast'!$C$8:$W$127,MATCH($B97,'PLHIV Forecast'!$B$8:$B$127,0),MATCH(O$7,'PLHIV Forecast'!$C$7:$W$7,0))&lt;&gt;0),
INDEX('PLHIV Forecast'!$C$8:$W$127,MATCH($B97,'PLHIV Forecast'!$B$8:$B$127,0),MATCH(O$7,'PLHIV Forecast'!$C$7:$W$7,0)),
N97+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11754</v>
      </c>
      <c r="P97" s="84">
        <f>IF(IF(P$7&lt;=Baseline_Year,
INDEX('Number on ART'!$H$10:$AB$249,MATCH($B97&amp;"Adults",'Number on ART'!$F$10:$F$249,0),MATCH(P$7,'Number on ART'!$H$9:$AB$9,0)),
IF(AND(O97+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Forecast'!$B$8:$B$127,0),MATCH(P$7,'PLHIV Forecast'!$C$7:$W$7,0)),
INDEX('PLHIV Forecast'!$C$8:$W$127,MATCH($B97,'PLHIV Forecast'!$B$8:$B$127,0),MATCH(P$7,'PLHIV Forecast'!$C$7:$W$7,0))&lt;&gt;0),
INDEX('PLHIV Forecast'!$C$8:$W$127,MATCH($B97,'PLHIV Forecast'!$B$8:$B$127,0),MATCH(P$7,'PLHIV Forecast'!$C$7:$W$7,0)),
O97+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IF(P$7&lt;=Baseline_Year,
INDEX('Number on ART'!$H$10:$AB$249,MATCH($B97&amp;"Adults",'Number on ART'!$F$10:$F$249,0),MATCH(P$7,'Number on ART'!$H$9:$AB$9,0)),
IF(AND(O97+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Forecast'!$B$8:$B$127,0),MATCH(P$7,'PLHIV Forecast'!$C$7:$W$7,0)),
INDEX('PLHIV Forecast'!$C$8:$W$127,MATCH($B97,'PLHIV Forecast'!$B$8:$B$127,0),MATCH(P$7,'PLHIV Forecast'!$C$7:$W$7,0))&lt;&gt;0),
INDEX('PLHIV Forecast'!$C$8:$W$127,MATCH($B97,'PLHIV Forecast'!$B$8:$B$127,0),MATCH(P$7,'PLHIV Forecast'!$C$7:$W$7,0)),
O97+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12568</v>
      </c>
      <c r="Q97" s="84">
        <f>IF(IF(Q$7&lt;=Baseline_Year,
INDEX('Number on ART'!$H$10:$AB$249,MATCH($B97&amp;"Adults",'Number on ART'!$F$10:$F$249,0),MATCH(Q$7,'Number on ART'!$H$9:$AB$9,0)),
IF(AND(P97+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Forecast'!$B$8:$B$127,0),MATCH(Q$7,'PLHIV Forecast'!$C$7:$W$7,0)),
INDEX('PLHIV Forecast'!$C$8:$W$127,MATCH($B97,'PLHIV Forecast'!$B$8:$B$127,0),MATCH(Q$7,'PLHIV Forecast'!$C$7:$W$7,0))&lt;&gt;0),
INDEX('PLHIV Forecast'!$C$8:$W$127,MATCH($B97,'PLHIV Forecast'!$B$8:$B$127,0),MATCH(Q$7,'PLHIV Forecast'!$C$7:$W$7,0)),
P97+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IF(Q$7&lt;=Baseline_Year,
INDEX('Number on ART'!$H$10:$AB$249,MATCH($B97&amp;"Adults",'Number on ART'!$F$10:$F$249,0),MATCH(Q$7,'Number on ART'!$H$9:$AB$9,0)),
IF(AND(P97+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Forecast'!$B$8:$B$127,0),MATCH(Q$7,'PLHIV Forecast'!$C$7:$W$7,0)),
INDEX('PLHIV Forecast'!$C$8:$W$127,MATCH($B97,'PLHIV Forecast'!$B$8:$B$127,0),MATCH(Q$7,'PLHIV Forecast'!$C$7:$W$7,0))&lt;&gt;0),
INDEX('PLHIV Forecast'!$C$8:$W$127,MATCH($B97,'PLHIV Forecast'!$B$8:$B$127,0),MATCH(Q$7,'PLHIV Forecast'!$C$7:$W$7,0)),
P97+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13382</v>
      </c>
      <c r="R97" s="84">
        <f>IF(IF(R$7&lt;=Baseline_Year,
INDEX('Number on ART'!$H$10:$AB$249,MATCH($B97&amp;"Adults",'Number on ART'!$F$10:$F$249,0),MATCH(R$7,'Number on ART'!$H$9:$AB$9,0)),
IF(AND(Q97+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Forecast'!$B$8:$B$127,0),MATCH(R$7,'PLHIV Forecast'!$C$7:$W$7,0)),
INDEX('PLHIV Forecast'!$C$8:$W$127,MATCH($B97,'PLHIV Forecast'!$B$8:$B$127,0),MATCH(R$7,'PLHIV Forecast'!$C$7:$W$7,0))&lt;&gt;0),
INDEX('PLHIV Forecast'!$C$8:$W$127,MATCH($B97,'PLHIV Forecast'!$B$8:$B$127,0),MATCH(R$7,'PLHIV Forecast'!$C$7:$W$7,0)),
Q97+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IF(R$7&lt;=Baseline_Year,
INDEX('Number on ART'!$H$10:$AB$249,MATCH($B97&amp;"Adults",'Number on ART'!$F$10:$F$249,0),MATCH(R$7,'Number on ART'!$H$9:$AB$9,0)),
IF(AND(Q97+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Forecast'!$B$8:$B$127,0),MATCH(R$7,'PLHIV Forecast'!$C$7:$W$7,0)),
INDEX('PLHIV Forecast'!$C$8:$W$127,MATCH($B97,'PLHIV Forecast'!$B$8:$B$127,0),MATCH(R$7,'PLHIV Forecast'!$C$7:$W$7,0))&lt;&gt;0),
INDEX('PLHIV Forecast'!$C$8:$W$127,MATCH($B97,'PLHIV Forecast'!$B$8:$B$127,0),MATCH(R$7,'PLHIV Forecast'!$C$7:$W$7,0)),
Q97+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14196</v>
      </c>
      <c r="S97" s="84">
        <f>IF(IF(S$7&lt;=Baseline_Year,
INDEX('Number on ART'!$H$10:$AB$249,MATCH($B97&amp;"Adults",'Number on ART'!$F$10:$F$249,0),MATCH(S$7,'Number on ART'!$H$9:$AB$9,0)),
IF(AND(R97+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Forecast'!$B$8:$B$127,0),MATCH(S$7,'PLHIV Forecast'!$C$7:$W$7,0)),
INDEX('PLHIV Forecast'!$C$8:$W$127,MATCH($B97,'PLHIV Forecast'!$B$8:$B$127,0),MATCH(S$7,'PLHIV Forecast'!$C$7:$W$7,0))&lt;&gt;0),
INDEX('PLHIV Forecast'!$C$8:$W$127,MATCH($B97,'PLHIV Forecast'!$B$8:$B$127,0),MATCH(S$7,'PLHIV Forecast'!$C$7:$W$7,0)),
R97+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IF(S$7&lt;=Baseline_Year,
INDEX('Number on ART'!$H$10:$AB$249,MATCH($B97&amp;"Adults",'Number on ART'!$F$10:$F$249,0),MATCH(S$7,'Number on ART'!$H$9:$AB$9,0)),
IF(AND(R97+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Forecast'!$B$8:$B$127,0),MATCH(S$7,'PLHIV Forecast'!$C$7:$W$7,0)),
INDEX('PLHIV Forecast'!$C$8:$W$127,MATCH($B97,'PLHIV Forecast'!$B$8:$B$127,0),MATCH(S$7,'PLHIV Forecast'!$C$7:$W$7,0))&lt;&gt;0),
INDEX('PLHIV Forecast'!$C$8:$W$127,MATCH($B97,'PLHIV Forecast'!$B$8:$B$127,0),MATCH(S$7,'PLHIV Forecast'!$C$7:$W$7,0)),
R97+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15010</v>
      </c>
      <c r="T97" s="84">
        <f>IF(IF(T$7&lt;=Baseline_Year,
INDEX('Number on ART'!$H$10:$AB$249,MATCH($B97&amp;"Adults",'Number on ART'!$F$10:$F$249,0),MATCH(T$7,'Number on ART'!$H$9:$AB$9,0)),
IF(AND(S97+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Forecast'!$B$8:$B$127,0),MATCH(T$7,'PLHIV Forecast'!$C$7:$W$7,0)),
INDEX('PLHIV Forecast'!$C$8:$W$127,MATCH($B97,'PLHIV Forecast'!$B$8:$B$127,0),MATCH(T$7,'PLHIV Forecast'!$C$7:$W$7,0))&lt;&gt;0),
INDEX('PLHIV Forecast'!$C$8:$W$127,MATCH($B97,'PLHIV Forecast'!$B$8:$B$127,0),MATCH(T$7,'PLHIV Forecast'!$C$7:$W$7,0)),
S97+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IF(T$7&lt;=Baseline_Year,
INDEX('Number on ART'!$H$10:$AB$249,MATCH($B97&amp;"Adults",'Number on ART'!$F$10:$F$249,0),MATCH(T$7,'Number on ART'!$H$9:$AB$9,0)),
IF(AND(S97+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Forecast'!$B$8:$B$127,0),MATCH(T$7,'PLHIV Forecast'!$C$7:$W$7,0)),
INDEX('PLHIV Forecast'!$C$8:$W$127,MATCH($B97,'PLHIV Forecast'!$B$8:$B$127,0),MATCH(T$7,'PLHIV Forecast'!$C$7:$W$7,0))&lt;&gt;0),
INDEX('PLHIV Forecast'!$C$8:$W$127,MATCH($B97,'PLHIV Forecast'!$B$8:$B$127,0),MATCH(T$7,'PLHIV Forecast'!$C$7:$W$7,0)),
S97+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15824</v>
      </c>
      <c r="U97" s="84">
        <f>IF(IF(U$7&lt;=Baseline_Year,
INDEX('Number on ART'!$H$10:$AB$249,MATCH($B97&amp;"Adults",'Number on ART'!$F$10:$F$249,0),MATCH(U$7,'Number on ART'!$H$9:$AB$9,0)),
IF(AND(T97+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Forecast'!$B$8:$B$127,0),MATCH(U$7,'PLHIV Forecast'!$C$7:$W$7,0)),
INDEX('PLHIV Forecast'!$C$8:$W$127,MATCH($B97,'PLHIV Forecast'!$B$8:$B$127,0),MATCH(U$7,'PLHIV Forecast'!$C$7:$W$7,0))&lt;&gt;0),
INDEX('PLHIV Forecast'!$C$8:$W$127,MATCH($B97,'PLHIV Forecast'!$B$8:$B$127,0),MATCH(U$7,'PLHIV Forecast'!$C$7:$W$7,0)),
T97+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IF(U$7&lt;=Baseline_Year,
INDEX('Number on ART'!$H$10:$AB$249,MATCH($B97&amp;"Adults",'Number on ART'!$F$10:$F$249,0),MATCH(U$7,'Number on ART'!$H$9:$AB$9,0)),
IF(AND(T97+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Forecast'!$B$8:$B$127,0),MATCH(U$7,'PLHIV Forecast'!$C$7:$W$7,0)),
INDEX('PLHIV Forecast'!$C$8:$W$127,MATCH($B97,'PLHIV Forecast'!$B$8:$B$127,0),MATCH(U$7,'PLHIV Forecast'!$C$7:$W$7,0))&lt;&gt;0),
INDEX('PLHIV Forecast'!$C$8:$W$127,MATCH($B97,'PLHIV Forecast'!$B$8:$B$127,0),MATCH(U$7,'PLHIV Forecast'!$C$7:$W$7,0)),
T97+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16638</v>
      </c>
      <c r="V97" s="84">
        <f>IF(IF(V$7&lt;=Baseline_Year,
INDEX('Number on ART'!$H$10:$AB$249,MATCH($B97&amp;"Adults",'Number on ART'!$F$10:$F$249,0),MATCH(V$7,'Number on ART'!$H$9:$AB$9,0)),
IF(AND(U97+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Forecast'!$B$8:$B$127,0),MATCH(V$7,'PLHIV Forecast'!$C$7:$W$7,0)),
INDEX('PLHIV Forecast'!$C$8:$W$127,MATCH($B97,'PLHIV Forecast'!$B$8:$B$127,0),MATCH(V$7,'PLHIV Forecast'!$C$7:$W$7,0))&lt;&gt;0),
INDEX('PLHIV Forecast'!$C$8:$W$127,MATCH($B97,'PLHIV Forecast'!$B$8:$B$127,0),MATCH(V$7,'PLHIV Forecast'!$C$7:$W$7,0)),
U97+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IF(V$7&lt;=Baseline_Year,
INDEX('Number on ART'!$H$10:$AB$249,MATCH($B97&amp;"Adults",'Number on ART'!$F$10:$F$249,0),MATCH(V$7,'Number on ART'!$H$9:$AB$9,0)),
IF(AND(U97+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Forecast'!$B$8:$B$127,0),MATCH(V$7,'PLHIV Forecast'!$C$7:$W$7,0)),
INDEX('PLHIV Forecast'!$C$8:$W$127,MATCH($B97,'PLHIV Forecast'!$B$8:$B$127,0),MATCH(V$7,'PLHIV Forecast'!$C$7:$W$7,0))&lt;&gt;0),
INDEX('PLHIV Forecast'!$C$8:$W$127,MATCH($B97,'PLHIV Forecast'!$B$8:$B$127,0),MATCH(V$7,'PLHIV Forecast'!$C$7:$W$7,0)),
U97+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17452</v>
      </c>
      <c r="W97" s="84">
        <f>IF(IF(W$7&lt;=Baseline_Year,
INDEX('Number on ART'!$H$10:$AB$249,MATCH($B97&amp;"Adults",'Number on ART'!$F$10:$F$249,0),MATCH(W$7,'Number on ART'!$H$9:$AB$9,0)),
IF(AND(V97+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Forecast'!$B$8:$B$127,0),MATCH(W$7,'PLHIV Forecast'!$C$7:$W$7,0)),
INDEX('PLHIV Forecast'!$C$8:$W$127,MATCH($B97,'PLHIV Forecast'!$B$8:$B$127,0),MATCH(W$7,'PLHIV Forecast'!$C$7:$W$7,0))&lt;&gt;0),
INDEX('PLHIV Forecast'!$C$8:$W$127,MATCH($B97,'PLHIV Forecast'!$B$8:$B$127,0),MATCH(W$7,'PLHIV Forecast'!$C$7:$W$7,0)),
V97+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)))&lt;0,
0,
IF(W$7&lt;=Baseline_Year,
INDEX('Number on ART'!$H$10:$AB$249,MATCH($B97&amp;"Adults",'Number on ART'!$F$10:$F$249,0),MATCH(W$7,'Number on ART'!$H$9:$AB$9,0)),
IF(AND(V97+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)&gt;INDEX('PLHIV Forecast'!$C$8:$W$127,MATCH($B97,'PLHIV Forecast'!$B$8:$B$127,0),MATCH(W$7,'PLHIV Forecast'!$C$7:$W$7,0)),
INDEX('PLHIV Forecast'!$C$8:$W$127,MATCH($B97,'PLHIV Forecast'!$B$8:$B$127,0),MATCH(W$7,'PLHIV Forecast'!$C$7:$W$7,0))&lt;&gt;0),
INDEX('PLHIV Forecast'!$C$8:$W$127,MATCH($B97,'PLHIV Forecast'!$B$8:$B$127,0),MATCH(W$7,'PLHIV Forecast'!$C$7:$W$7,0)),
V97+
AVERAGE((INDEX($C$8:$W$127,MATCH($B97,$B$8:$B$127),MATCH(Baseline_Year,$C$7:$W$7,))-INDEX($C$8:$W$127,MATCH($B97,$B$8:$B$127),MATCH(Baseline_Year-1,$C$7:$W$7,))),
(INDEX($C$8:$W$127,MATCH($B97,$B$8:$B$127),MATCH(Baseline_Year-1,$C$7:$W$7,))-INDEX($C$8:$W$127,MATCH($B97,$B$8:$B$127),MATCH(Baseline_Year-2,$C$7:$W$7,))),
(INDEX($C$8:$W$127,MATCH($B97,$B$8:$B$127),MATCH(Baseline_Year-2,$C$7:$W$7,))-INDEX($C$8:$W$127,MATCH($B97,$B$8:$B$127),MATCH(Baseline_Year-3,$C$7:$W$7,)))
))))</f>
        <v>18266</v>
      </c>
      <c r="X97" s="9" t="str">
        <f>IF(SUM(C97:W97)&lt;&gt;0,
IF(P97='PLHIV Forecast'!P97,"# adults on ART capped by total PLHIV starting 2023",
IF(Q97='PLHIV Forecast'!Q97,"# adults on ART capped by total PLHIV starting 2024",
IF(R97='PLHIV Forecast'!R97,"# adults on ART capped by total PLHIV starting 2025",
IF(S97='PLHIV Forecast'!S97,"# adults on ART capped by total PLHIV starting 2026",
IF(T97='PLHIV Forecast'!T97,"# adults on ART capped by total PLHIV starting 2027",
IF(U97='PLHIV Forecast'!U97,"# adults on ART capped by total PLHIV starting 2028",
IF(V97='PLHIV Forecast'!V97,"# adults on ART capped by total PLHIV starting 2029",
IF(W97='PLHIV Forecast'!W97,"# adults on ART capped by total PLHIV starting 2030",
"")))))))),"")</f>
        <v/>
      </c>
    </row>
    <row r="98" spans="2:24" x14ac:dyDescent="0.35">
      <c r="B98" s="18" t="str">
        <f>Countries!B94</f>
        <v>Peru</v>
      </c>
      <c r="C98" s="47">
        <f>IF(C$7&lt;='Algorithms &amp; Assumptions'!$C$3,INDEX('Number on ART'!$H$10:$AB$249,MATCH($B98&amp;"Adults",'Number on ART'!$F$10:$F$249,0),MATCH(C$7,'Number on ART'!$H$9:$AB$9,0)),"Error")</f>
        <v>19525</v>
      </c>
      <c r="D98" s="47">
        <f>IF(D$7&lt;='Algorithms &amp; Assumptions'!$C$3,INDEX('Number on ART'!$H$10:$AB$249,MATCH($B98&amp;"Adults",'Number on ART'!$F$10:$F$249,0),MATCH(D$7,'Number on ART'!$H$9:$AB$9,0)),"Error")</f>
        <v>21014</v>
      </c>
      <c r="E98" s="47">
        <f>IF(E$7&lt;='Algorithms &amp; Assumptions'!$C$3,INDEX('Number on ART'!$H$10:$AB$249,MATCH($B98&amp;"Adults",'Number on ART'!$F$10:$F$249,0),MATCH(E$7,'Number on ART'!$H$9:$AB$9,0)),"Error")</f>
        <v>27007</v>
      </c>
      <c r="F98" s="47">
        <f>IF(F$7&lt;='Algorithms &amp; Assumptions'!$C$3,INDEX('Number on ART'!$H$10:$AB$249,MATCH($B98&amp;"Adults",'Number on ART'!$F$10:$F$249,0),MATCH(F$7,'Number on ART'!$H$9:$AB$9,0)),"Error")</f>
        <v>27661</v>
      </c>
      <c r="G98" s="84">
        <f>IF(IF(G$7&lt;=Baseline_Year,
INDEX('Number on ART'!$H$10:$AB$249,MATCH($B98&amp;"Adults",'Number on ART'!$F$10:$F$249,0),MATCH(G$7,'Number on ART'!$H$9:$AB$9,0)),
IF(AND(F98+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Forecast'!$B$8:$B$127,0),MATCH(G$7,'PLHIV Forecast'!$C$7:$W$7,0)),
INDEX('PLHIV Forecast'!$C$8:$W$127,MATCH($B98,'PLHIV Forecast'!$B$8:$B$127,0),MATCH(G$7,'PLHIV Forecast'!$C$7:$W$7,0))&lt;&gt;0),
INDEX('PLHIV Forecast'!$C$8:$W$127,MATCH($B98,'PLHIV Forecast'!$B$8:$B$127,0),MATCH(G$7,'PLHIV Forecast'!$C$7:$W$7,0)),
F98+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IF(G$7&lt;=Baseline_Year,
INDEX('Number on ART'!$H$10:$AB$249,MATCH($B98&amp;"Adults",'Number on ART'!$F$10:$F$249,0),MATCH(G$7,'Number on ART'!$H$9:$AB$9,0)),
IF(AND(F98+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Forecast'!$B$8:$B$127,0),MATCH(G$7,'PLHIV Forecast'!$C$7:$W$7,0)),
INDEX('PLHIV Forecast'!$C$8:$W$127,MATCH($B98,'PLHIV Forecast'!$B$8:$B$127,0),MATCH(G$7,'PLHIV Forecast'!$C$7:$W$7,0))&lt;&gt;0),
INDEX('PLHIV Forecast'!$C$8:$W$127,MATCH($B98,'PLHIV Forecast'!$B$8:$B$127,0),MATCH(G$7,'PLHIV Forecast'!$C$7:$W$7,0)),
F98+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32308</v>
      </c>
      <c r="H98" s="84">
        <f>IF(IF(H$7&lt;=Baseline_Year,
INDEX('Number on ART'!$H$10:$AB$249,MATCH($B98&amp;"Adults",'Number on ART'!$F$10:$F$249,0),MATCH(H$7,'Number on ART'!$H$9:$AB$9,0)),
IF(AND(G98+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Forecast'!$B$8:$B$127,0),MATCH(H$7,'PLHIV Forecast'!$C$7:$W$7,0)),
INDEX('PLHIV Forecast'!$C$8:$W$127,MATCH($B98,'PLHIV Forecast'!$B$8:$B$127,0),MATCH(H$7,'PLHIV Forecast'!$C$7:$W$7,0))&lt;&gt;0),
INDEX('PLHIV Forecast'!$C$8:$W$127,MATCH($B98,'PLHIV Forecast'!$B$8:$B$127,0),MATCH(H$7,'PLHIV Forecast'!$C$7:$W$7,0)),
G98+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IF(H$7&lt;=Baseline_Year,
INDEX('Number on ART'!$H$10:$AB$249,MATCH($B98&amp;"Adults",'Number on ART'!$F$10:$F$249,0),MATCH(H$7,'Number on ART'!$H$9:$AB$9,0)),
IF(AND(G98+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Forecast'!$B$8:$B$127,0),MATCH(H$7,'PLHIV Forecast'!$C$7:$W$7,0)),
INDEX('PLHIV Forecast'!$C$8:$W$127,MATCH($B98,'PLHIV Forecast'!$B$8:$B$127,0),MATCH(H$7,'PLHIV Forecast'!$C$7:$W$7,0))&lt;&gt;0),
INDEX('PLHIV Forecast'!$C$8:$W$127,MATCH($B98,'PLHIV Forecast'!$B$8:$B$127,0),MATCH(H$7,'PLHIV Forecast'!$C$7:$W$7,0)),
G98+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36313</v>
      </c>
      <c r="I98" s="84">
        <f>IF(IF(I$7&lt;=Baseline_Year,
INDEX('Number on ART'!$H$10:$AB$249,MATCH($B98&amp;"Adults",'Number on ART'!$F$10:$F$249,0),MATCH(I$7,'Number on ART'!$H$9:$AB$9,0)),
IF(AND(H98+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Forecast'!$B$8:$B$127,0),MATCH(I$7,'PLHIV Forecast'!$C$7:$W$7,0)),
INDEX('PLHIV Forecast'!$C$8:$W$127,MATCH($B98,'PLHIV Forecast'!$B$8:$B$127,0),MATCH(I$7,'PLHIV Forecast'!$C$7:$W$7,0))&lt;&gt;0),
INDEX('PLHIV Forecast'!$C$8:$W$127,MATCH($B98,'PLHIV Forecast'!$B$8:$B$127,0),MATCH(I$7,'PLHIV Forecast'!$C$7:$W$7,0)),
H98+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IF(I$7&lt;=Baseline_Year,
INDEX('Number on ART'!$H$10:$AB$249,MATCH($B98&amp;"Adults",'Number on ART'!$F$10:$F$249,0),MATCH(I$7,'Number on ART'!$H$9:$AB$9,0)),
IF(AND(H98+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Forecast'!$B$8:$B$127,0),MATCH(I$7,'PLHIV Forecast'!$C$7:$W$7,0)),
INDEX('PLHIV Forecast'!$C$8:$W$127,MATCH($B98,'PLHIV Forecast'!$B$8:$B$127,0),MATCH(I$7,'PLHIV Forecast'!$C$7:$W$7,0))&lt;&gt;0),
INDEX('PLHIV Forecast'!$C$8:$W$127,MATCH($B98,'PLHIV Forecast'!$B$8:$B$127,0),MATCH(I$7,'PLHIV Forecast'!$C$7:$W$7,0)),
H98+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42910</v>
      </c>
      <c r="J98" s="84">
        <f>IF(IF(J$7&lt;=Baseline_Year,
INDEX('Number on ART'!$H$10:$AB$249,MATCH($B98&amp;"Adults",'Number on ART'!$F$10:$F$249,0),MATCH(J$7,'Number on ART'!$H$9:$AB$9,0)),
IF(AND(I98+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Forecast'!$B$8:$B$127,0),MATCH(J$7,'PLHIV Forecast'!$C$7:$W$7,0)),
INDEX('PLHIV Forecast'!$C$8:$W$127,MATCH($B98,'PLHIV Forecast'!$B$8:$B$127,0),MATCH(J$7,'PLHIV Forecast'!$C$7:$W$7,0))&lt;&gt;0),
INDEX('PLHIV Forecast'!$C$8:$W$127,MATCH($B98,'PLHIV Forecast'!$B$8:$B$127,0),MATCH(J$7,'PLHIV Forecast'!$C$7:$W$7,0)),
I98+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IF(J$7&lt;=Baseline_Year,
INDEX('Number on ART'!$H$10:$AB$249,MATCH($B98&amp;"Adults",'Number on ART'!$F$10:$F$249,0),MATCH(J$7,'Number on ART'!$H$9:$AB$9,0)),
IF(AND(I98+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Forecast'!$B$8:$B$127,0),MATCH(J$7,'PLHIV Forecast'!$C$7:$W$7,0)),
INDEX('PLHIV Forecast'!$C$8:$W$127,MATCH($B98,'PLHIV Forecast'!$B$8:$B$127,0),MATCH(J$7,'PLHIV Forecast'!$C$7:$W$7,0))&lt;&gt;0),
INDEX('PLHIV Forecast'!$C$8:$W$127,MATCH($B98,'PLHIV Forecast'!$B$8:$B$127,0),MATCH(J$7,'PLHIV Forecast'!$C$7:$W$7,0)),
I98+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48240</v>
      </c>
      <c r="K98" s="84">
        <f>IF(IF(K$7&lt;=Baseline_Year,
INDEX('Number on ART'!$H$10:$AB$249,MATCH($B98&amp;"Adults",'Number on ART'!$F$10:$F$249,0),MATCH(K$7,'Number on ART'!$H$9:$AB$9,0)),
IF(AND(J98+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Forecast'!$B$8:$B$127,0),MATCH(K$7,'PLHIV Forecast'!$C$7:$W$7,0)),
INDEX('PLHIV Forecast'!$C$8:$W$127,MATCH($B98,'PLHIV Forecast'!$B$8:$B$127,0),MATCH(K$7,'PLHIV Forecast'!$C$7:$W$7,0))&lt;&gt;0),
INDEX('PLHIV Forecast'!$C$8:$W$127,MATCH($B98,'PLHIV Forecast'!$B$8:$B$127,0),MATCH(K$7,'PLHIV Forecast'!$C$7:$W$7,0)),
J98+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IF(K$7&lt;=Baseline_Year,
INDEX('Number on ART'!$H$10:$AB$249,MATCH($B98&amp;"Adults",'Number on ART'!$F$10:$F$249,0),MATCH(K$7,'Number on ART'!$H$9:$AB$9,0)),
IF(AND(J98+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Forecast'!$B$8:$B$127,0),MATCH(K$7,'PLHIV Forecast'!$C$7:$W$7,0)),
INDEX('PLHIV Forecast'!$C$8:$W$127,MATCH($B98,'PLHIV Forecast'!$B$8:$B$127,0),MATCH(K$7,'PLHIV Forecast'!$C$7:$W$7,0))&lt;&gt;0),
INDEX('PLHIV Forecast'!$C$8:$W$127,MATCH($B98,'PLHIV Forecast'!$B$8:$B$127,0),MATCH(K$7,'PLHIV Forecast'!$C$7:$W$7,0)),
J98+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56976</v>
      </c>
      <c r="L98" s="84">
        <f>IF(IF(L$7&lt;=Baseline_Year,
INDEX('Number on ART'!$H$10:$AB$249,MATCH($B98&amp;"Adults",'Number on ART'!$F$10:$F$249,0),MATCH(L$7,'Number on ART'!$H$9:$AB$9,0)),
IF(AND(K98+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Forecast'!$B$8:$B$127,0),MATCH(L$7,'PLHIV Forecast'!$C$7:$W$7,0)),
INDEX('PLHIV Forecast'!$C$8:$W$127,MATCH($B98,'PLHIV Forecast'!$B$8:$B$127,0),MATCH(L$7,'PLHIV Forecast'!$C$7:$W$7,0))&lt;&gt;0),
INDEX('PLHIV Forecast'!$C$8:$W$127,MATCH($B98,'PLHIV Forecast'!$B$8:$B$127,0),MATCH(L$7,'PLHIV Forecast'!$C$7:$W$7,0)),
K98+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IF(L$7&lt;=Baseline_Year,
INDEX('Number on ART'!$H$10:$AB$249,MATCH($B98&amp;"Adults",'Number on ART'!$F$10:$F$249,0),MATCH(L$7,'Number on ART'!$H$9:$AB$9,0)),
IF(AND(K98+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Forecast'!$B$8:$B$127,0),MATCH(L$7,'PLHIV Forecast'!$C$7:$W$7,0)),
INDEX('PLHIV Forecast'!$C$8:$W$127,MATCH($B98,'PLHIV Forecast'!$B$8:$B$127,0),MATCH(L$7,'PLHIV Forecast'!$C$7:$W$7,0))&lt;&gt;0),
INDEX('PLHIV Forecast'!$C$8:$W$127,MATCH($B98,'PLHIV Forecast'!$B$8:$B$127,0),MATCH(L$7,'PLHIV Forecast'!$C$7:$W$7,0)),
K98+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66767</v>
      </c>
      <c r="M98" s="84">
        <f>IF(IF(M$7&lt;=Baseline_Year,
INDEX('Number on ART'!$H$10:$AB$249,MATCH($B98&amp;"Adults",'Number on ART'!$F$10:$F$249,0),MATCH(M$7,'Number on ART'!$H$9:$AB$9,0)),
IF(AND(L98+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Forecast'!$B$8:$B$127,0),MATCH(M$7,'PLHIV Forecast'!$C$7:$W$7,0)),
INDEX('PLHIV Forecast'!$C$8:$W$127,MATCH($B98,'PLHIV Forecast'!$B$8:$B$127,0),MATCH(M$7,'PLHIV Forecast'!$C$7:$W$7,0))&lt;&gt;0),
INDEX('PLHIV Forecast'!$C$8:$W$127,MATCH($B98,'PLHIV Forecast'!$B$8:$B$127,0),MATCH(M$7,'PLHIV Forecast'!$C$7:$W$7,0)),
L98+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IF(M$7&lt;=Baseline_Year,
INDEX('Number on ART'!$H$10:$AB$249,MATCH($B98&amp;"Adults",'Number on ART'!$F$10:$F$249,0),MATCH(M$7,'Number on ART'!$H$9:$AB$9,0)),
IF(AND(L98+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Forecast'!$B$8:$B$127,0),MATCH(M$7,'PLHIV Forecast'!$C$7:$W$7,0)),
INDEX('PLHIV Forecast'!$C$8:$W$127,MATCH($B98,'PLHIV Forecast'!$B$8:$B$127,0),MATCH(M$7,'PLHIV Forecast'!$C$7:$W$7,0))&lt;&gt;0),
INDEX('PLHIV Forecast'!$C$8:$W$127,MATCH($B98,'PLHIV Forecast'!$B$8:$B$127,0),MATCH(M$7,'PLHIV Forecast'!$C$7:$W$7,0)),
L98+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70765</v>
      </c>
      <c r="N98" s="84">
        <f>IF(IF(N$7&lt;=Baseline_Year,
INDEX('Number on ART'!$H$10:$AB$249,MATCH($B98&amp;"Adults",'Number on ART'!$F$10:$F$249,0),MATCH(N$7,'Number on ART'!$H$9:$AB$9,0)),
IF(AND(M98+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Forecast'!$B$8:$B$127,0),MATCH(N$7,'PLHIV Forecast'!$C$7:$W$7,0)),
INDEX('PLHIV Forecast'!$C$8:$W$127,MATCH($B98,'PLHIV Forecast'!$B$8:$B$127,0),MATCH(N$7,'PLHIV Forecast'!$C$7:$W$7,0))&lt;&gt;0),
INDEX('PLHIV Forecast'!$C$8:$W$127,MATCH($B98,'PLHIV Forecast'!$B$8:$B$127,0),MATCH(N$7,'PLHIV Forecast'!$C$7:$W$7,0)),
M98+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IF(N$7&lt;=Baseline_Year,
INDEX('Number on ART'!$H$10:$AB$249,MATCH($B98&amp;"Adults",'Number on ART'!$F$10:$F$249,0),MATCH(N$7,'Number on ART'!$H$9:$AB$9,0)),
IF(AND(M98+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Forecast'!$B$8:$B$127,0),MATCH(N$7,'PLHIV Forecast'!$C$7:$W$7,0)),
INDEX('PLHIV Forecast'!$C$8:$W$127,MATCH($B98,'PLHIV Forecast'!$B$8:$B$127,0),MATCH(N$7,'PLHIV Forecast'!$C$7:$W$7,0))&lt;&gt;0),
INDEX('PLHIV Forecast'!$C$8:$W$127,MATCH($B98,'PLHIV Forecast'!$B$8:$B$127,0),MATCH(N$7,'PLHIV Forecast'!$C$7:$W$7,0)),
M98+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79040</v>
      </c>
      <c r="O98" s="84">
        <f>IF(IF(O$7&lt;=Baseline_Year,
INDEX('Number on ART'!$H$10:$AB$249,MATCH($B98&amp;"Adults",'Number on ART'!$F$10:$F$249,0),MATCH(O$7,'Number on ART'!$H$9:$AB$9,0)),
IF(AND(N98+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Forecast'!$B$8:$B$127,0),MATCH(O$7,'PLHIV Forecast'!$C$7:$W$7,0)),
INDEX('PLHIV Forecast'!$C$8:$W$127,MATCH($B98,'PLHIV Forecast'!$B$8:$B$127,0),MATCH(O$7,'PLHIV Forecast'!$C$7:$W$7,0))&lt;&gt;0),
INDEX('PLHIV Forecast'!$C$8:$W$127,MATCH($B98,'PLHIV Forecast'!$B$8:$B$127,0),MATCH(O$7,'PLHIV Forecast'!$C$7:$W$7,0)),
N98+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IF(O$7&lt;=Baseline_Year,
INDEX('Number on ART'!$H$10:$AB$249,MATCH($B98&amp;"Adults",'Number on ART'!$F$10:$F$249,0),MATCH(O$7,'Number on ART'!$H$9:$AB$9,0)),
IF(AND(N98+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Forecast'!$B$8:$B$127,0),MATCH(O$7,'PLHIV Forecast'!$C$7:$W$7,0)),
INDEX('PLHIV Forecast'!$C$8:$W$127,MATCH($B98,'PLHIV Forecast'!$B$8:$B$127,0),MATCH(O$7,'PLHIV Forecast'!$C$7:$W$7,0))&lt;&gt;0),
INDEX('PLHIV Forecast'!$C$8:$W$127,MATCH($B98,'PLHIV Forecast'!$B$8:$B$127,0),MATCH(O$7,'PLHIV Forecast'!$C$7:$W$7,0)),
N98+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86139</v>
      </c>
      <c r="P98" s="84">
        <f>IF(IF(P$7&lt;=Baseline_Year,
INDEX('Number on ART'!$H$10:$AB$249,MATCH($B98&amp;"Adults",'Number on ART'!$F$10:$F$249,0),MATCH(P$7,'Number on ART'!$H$9:$AB$9,0)),
IF(AND(O98+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Forecast'!$B$8:$B$127,0),MATCH(P$7,'PLHIV Forecast'!$C$7:$W$7,0)),
INDEX('PLHIV Forecast'!$C$8:$W$127,MATCH($B98,'PLHIV Forecast'!$B$8:$B$127,0),MATCH(P$7,'PLHIV Forecast'!$C$7:$W$7,0))&lt;&gt;0),
INDEX('PLHIV Forecast'!$C$8:$W$127,MATCH($B98,'PLHIV Forecast'!$B$8:$B$127,0),MATCH(P$7,'PLHIV Forecast'!$C$7:$W$7,0)),
O98+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IF(P$7&lt;=Baseline_Year,
INDEX('Number on ART'!$H$10:$AB$249,MATCH($B98&amp;"Adults",'Number on ART'!$F$10:$F$249,0),MATCH(P$7,'Number on ART'!$H$9:$AB$9,0)),
IF(AND(O98+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Forecast'!$B$8:$B$127,0),MATCH(P$7,'PLHIV Forecast'!$C$7:$W$7,0)),
INDEX('PLHIV Forecast'!$C$8:$W$127,MATCH($B98,'PLHIV Forecast'!$B$8:$B$127,0),MATCH(P$7,'PLHIV Forecast'!$C$7:$W$7,0))&lt;&gt;0),
INDEX('PLHIV Forecast'!$C$8:$W$127,MATCH($B98,'PLHIV Forecast'!$B$8:$B$127,0),MATCH(P$7,'PLHIV Forecast'!$C$7:$W$7,0)),
O98+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92596.333333333328</v>
      </c>
      <c r="Q98" s="84">
        <f>IF(IF(Q$7&lt;=Baseline_Year,
INDEX('Number on ART'!$H$10:$AB$249,MATCH($B98&amp;"Adults",'Number on ART'!$F$10:$F$249,0),MATCH(Q$7,'Number on ART'!$H$9:$AB$9,0)),
IF(AND(P98+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Forecast'!$B$8:$B$127,0),MATCH(Q$7,'PLHIV Forecast'!$C$7:$W$7,0)),
INDEX('PLHIV Forecast'!$C$8:$W$127,MATCH($B98,'PLHIV Forecast'!$B$8:$B$127,0),MATCH(Q$7,'PLHIV Forecast'!$C$7:$W$7,0))&lt;&gt;0),
INDEX('PLHIV Forecast'!$C$8:$W$127,MATCH($B98,'PLHIV Forecast'!$B$8:$B$127,0),MATCH(Q$7,'PLHIV Forecast'!$C$7:$W$7,0)),
P98+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IF(Q$7&lt;=Baseline_Year,
INDEX('Number on ART'!$H$10:$AB$249,MATCH($B98&amp;"Adults",'Number on ART'!$F$10:$F$249,0),MATCH(Q$7,'Number on ART'!$H$9:$AB$9,0)),
IF(AND(P98+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Forecast'!$B$8:$B$127,0),MATCH(Q$7,'PLHIV Forecast'!$C$7:$W$7,0)),
INDEX('PLHIV Forecast'!$C$8:$W$127,MATCH($B98,'PLHIV Forecast'!$B$8:$B$127,0),MATCH(Q$7,'PLHIV Forecast'!$C$7:$W$7,0))&lt;&gt;0),
INDEX('PLHIV Forecast'!$C$8:$W$127,MATCH($B98,'PLHIV Forecast'!$B$8:$B$127,0),MATCH(Q$7,'PLHIV Forecast'!$C$7:$W$7,0)),
P98+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99053.666666666657</v>
      </c>
      <c r="R98" s="84">
        <f>IF(IF(R$7&lt;=Baseline_Year,
INDEX('Number on ART'!$H$10:$AB$249,MATCH($B98&amp;"Adults",'Number on ART'!$F$10:$F$249,0),MATCH(R$7,'Number on ART'!$H$9:$AB$9,0)),
IF(AND(Q98+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Forecast'!$B$8:$B$127,0),MATCH(R$7,'PLHIV Forecast'!$C$7:$W$7,0)),
INDEX('PLHIV Forecast'!$C$8:$W$127,MATCH($B98,'PLHIV Forecast'!$B$8:$B$127,0),MATCH(R$7,'PLHIV Forecast'!$C$7:$W$7,0))&lt;&gt;0),
INDEX('PLHIV Forecast'!$C$8:$W$127,MATCH($B98,'PLHIV Forecast'!$B$8:$B$127,0),MATCH(R$7,'PLHIV Forecast'!$C$7:$W$7,0)),
Q98+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IF(R$7&lt;=Baseline_Year,
INDEX('Number on ART'!$H$10:$AB$249,MATCH($B98&amp;"Adults",'Number on ART'!$F$10:$F$249,0),MATCH(R$7,'Number on ART'!$H$9:$AB$9,0)),
IF(AND(Q98+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Forecast'!$B$8:$B$127,0),MATCH(R$7,'PLHIV Forecast'!$C$7:$W$7,0)),
INDEX('PLHIV Forecast'!$C$8:$W$127,MATCH($B98,'PLHIV Forecast'!$B$8:$B$127,0),MATCH(R$7,'PLHIV Forecast'!$C$7:$W$7,0))&lt;&gt;0),
INDEX('PLHIV Forecast'!$C$8:$W$127,MATCH($B98,'PLHIV Forecast'!$B$8:$B$127,0),MATCH(R$7,'PLHIV Forecast'!$C$7:$W$7,0)),
Q98+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105510.99999999999</v>
      </c>
      <c r="S98" s="84">
        <f>IF(IF(S$7&lt;=Baseline_Year,
INDEX('Number on ART'!$H$10:$AB$249,MATCH($B98&amp;"Adults",'Number on ART'!$F$10:$F$249,0),MATCH(S$7,'Number on ART'!$H$9:$AB$9,0)),
IF(AND(R98+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Forecast'!$B$8:$B$127,0),MATCH(S$7,'PLHIV Forecast'!$C$7:$W$7,0)),
INDEX('PLHIV Forecast'!$C$8:$W$127,MATCH($B98,'PLHIV Forecast'!$B$8:$B$127,0),MATCH(S$7,'PLHIV Forecast'!$C$7:$W$7,0))&lt;&gt;0),
INDEX('PLHIV Forecast'!$C$8:$W$127,MATCH($B98,'PLHIV Forecast'!$B$8:$B$127,0),MATCH(S$7,'PLHIV Forecast'!$C$7:$W$7,0)),
R98+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IF(S$7&lt;=Baseline_Year,
INDEX('Number on ART'!$H$10:$AB$249,MATCH($B98&amp;"Adults",'Number on ART'!$F$10:$F$249,0),MATCH(S$7,'Number on ART'!$H$9:$AB$9,0)),
IF(AND(R98+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Forecast'!$B$8:$B$127,0),MATCH(S$7,'PLHIV Forecast'!$C$7:$W$7,0)),
INDEX('PLHIV Forecast'!$C$8:$W$127,MATCH($B98,'PLHIV Forecast'!$B$8:$B$127,0),MATCH(S$7,'PLHIV Forecast'!$C$7:$W$7,0))&lt;&gt;0),
INDEX('PLHIV Forecast'!$C$8:$W$127,MATCH($B98,'PLHIV Forecast'!$B$8:$B$127,0),MATCH(S$7,'PLHIV Forecast'!$C$7:$W$7,0)),
R98+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106913.58024691418</v>
      </c>
      <c r="T98" s="84">
        <f>IF(IF(T$7&lt;=Baseline_Year,
INDEX('Number on ART'!$H$10:$AB$249,MATCH($B98&amp;"Adults",'Number on ART'!$F$10:$F$249,0),MATCH(T$7,'Number on ART'!$H$9:$AB$9,0)),
IF(AND(S98+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Forecast'!$B$8:$B$127,0),MATCH(T$7,'PLHIV Forecast'!$C$7:$W$7,0)),
INDEX('PLHIV Forecast'!$C$8:$W$127,MATCH($B98,'PLHIV Forecast'!$B$8:$B$127,0),MATCH(T$7,'PLHIV Forecast'!$C$7:$W$7,0))&lt;&gt;0),
INDEX('PLHIV Forecast'!$C$8:$W$127,MATCH($B98,'PLHIV Forecast'!$B$8:$B$127,0),MATCH(T$7,'PLHIV Forecast'!$C$7:$W$7,0)),
S98+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IF(T$7&lt;=Baseline_Year,
INDEX('Number on ART'!$H$10:$AB$249,MATCH($B98&amp;"Adults",'Number on ART'!$F$10:$F$249,0),MATCH(T$7,'Number on ART'!$H$9:$AB$9,0)),
IF(AND(S98+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Forecast'!$B$8:$B$127,0),MATCH(T$7,'PLHIV Forecast'!$C$7:$W$7,0)),
INDEX('PLHIV Forecast'!$C$8:$W$127,MATCH($B98,'PLHIV Forecast'!$B$8:$B$127,0),MATCH(T$7,'PLHIV Forecast'!$C$7:$W$7,0))&lt;&gt;0),
INDEX('PLHIV Forecast'!$C$8:$W$127,MATCH($B98,'PLHIV Forecast'!$B$8:$B$127,0),MATCH(T$7,'PLHIV Forecast'!$C$7:$W$7,0)),
S98+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108724.27983539226</v>
      </c>
      <c r="U98" s="84">
        <f>IF(IF(U$7&lt;=Baseline_Year,
INDEX('Number on ART'!$H$10:$AB$249,MATCH($B98&amp;"Adults",'Number on ART'!$F$10:$F$249,0),MATCH(U$7,'Number on ART'!$H$9:$AB$9,0)),
IF(AND(T98+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Forecast'!$B$8:$B$127,0),MATCH(U$7,'PLHIV Forecast'!$C$7:$W$7,0)),
INDEX('PLHIV Forecast'!$C$8:$W$127,MATCH($B98,'PLHIV Forecast'!$B$8:$B$127,0),MATCH(U$7,'PLHIV Forecast'!$C$7:$W$7,0))&lt;&gt;0),
INDEX('PLHIV Forecast'!$C$8:$W$127,MATCH($B98,'PLHIV Forecast'!$B$8:$B$127,0),MATCH(U$7,'PLHIV Forecast'!$C$7:$W$7,0)),
T98+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IF(U$7&lt;=Baseline_Year,
INDEX('Number on ART'!$H$10:$AB$249,MATCH($B98&amp;"Adults",'Number on ART'!$F$10:$F$249,0),MATCH(U$7,'Number on ART'!$H$9:$AB$9,0)),
IF(AND(T98+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Forecast'!$B$8:$B$127,0),MATCH(U$7,'PLHIV Forecast'!$C$7:$W$7,0)),
INDEX('PLHIV Forecast'!$C$8:$W$127,MATCH($B98,'PLHIV Forecast'!$B$8:$B$127,0),MATCH(U$7,'PLHIV Forecast'!$C$7:$W$7,0))&lt;&gt;0),
INDEX('PLHIV Forecast'!$C$8:$W$127,MATCH($B98,'PLHIV Forecast'!$B$8:$B$127,0),MATCH(U$7,'PLHIV Forecast'!$C$7:$W$7,0)),
T98+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110183.81344307447</v>
      </c>
      <c r="V98" s="84">
        <f>IF(IF(V$7&lt;=Baseline_Year,
INDEX('Number on ART'!$H$10:$AB$249,MATCH($B98&amp;"Adults",'Number on ART'!$F$10:$F$249,0),MATCH(V$7,'Number on ART'!$H$9:$AB$9,0)),
IF(AND(U98+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Forecast'!$B$8:$B$127,0),MATCH(V$7,'PLHIV Forecast'!$C$7:$W$7,0)),
INDEX('PLHIV Forecast'!$C$8:$W$127,MATCH($B98,'PLHIV Forecast'!$B$8:$B$127,0),MATCH(V$7,'PLHIV Forecast'!$C$7:$W$7,0))&lt;&gt;0),
INDEX('PLHIV Forecast'!$C$8:$W$127,MATCH($B98,'PLHIV Forecast'!$B$8:$B$127,0),MATCH(V$7,'PLHIV Forecast'!$C$7:$W$7,0)),
U98+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IF(V$7&lt;=Baseline_Year,
INDEX('Number on ART'!$H$10:$AB$249,MATCH($B98&amp;"Adults",'Number on ART'!$F$10:$F$249,0),MATCH(V$7,'Number on ART'!$H$9:$AB$9,0)),
IF(AND(U98+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Forecast'!$B$8:$B$127,0),MATCH(V$7,'PLHIV Forecast'!$C$7:$W$7,0)),
INDEX('PLHIV Forecast'!$C$8:$W$127,MATCH($B98,'PLHIV Forecast'!$B$8:$B$127,0),MATCH(V$7,'PLHIV Forecast'!$C$7:$W$7,0))&lt;&gt;0),
INDEX('PLHIV Forecast'!$C$8:$W$127,MATCH($B98,'PLHIV Forecast'!$B$8:$B$127,0),MATCH(V$7,'PLHIV Forecast'!$C$7:$W$7,0)),
U98+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111877.45770461997</v>
      </c>
      <c r="W98" s="84">
        <f>IF(IF(W$7&lt;=Baseline_Year,
INDEX('Number on ART'!$H$10:$AB$249,MATCH($B98&amp;"Adults",'Number on ART'!$F$10:$F$249,0),MATCH(W$7,'Number on ART'!$H$9:$AB$9,0)),
IF(AND(V98+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Forecast'!$B$8:$B$127,0),MATCH(W$7,'PLHIV Forecast'!$C$7:$W$7,0)),
INDEX('PLHIV Forecast'!$C$8:$W$127,MATCH($B98,'PLHIV Forecast'!$B$8:$B$127,0),MATCH(W$7,'PLHIV Forecast'!$C$7:$W$7,0))&lt;&gt;0),
INDEX('PLHIV Forecast'!$C$8:$W$127,MATCH($B98,'PLHIV Forecast'!$B$8:$B$127,0),MATCH(W$7,'PLHIV Forecast'!$C$7:$W$7,0)),
V98+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)))&lt;0,
0,
IF(W$7&lt;=Baseline_Year,
INDEX('Number on ART'!$H$10:$AB$249,MATCH($B98&amp;"Adults",'Number on ART'!$F$10:$F$249,0),MATCH(W$7,'Number on ART'!$H$9:$AB$9,0)),
IF(AND(V98+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)&gt;INDEX('PLHIV Forecast'!$C$8:$W$127,MATCH($B98,'PLHIV Forecast'!$B$8:$B$127,0),MATCH(W$7,'PLHIV Forecast'!$C$7:$W$7,0)),
INDEX('PLHIV Forecast'!$C$8:$W$127,MATCH($B98,'PLHIV Forecast'!$B$8:$B$127,0),MATCH(W$7,'PLHIV Forecast'!$C$7:$W$7,0))&lt;&gt;0),
INDEX('PLHIV Forecast'!$C$8:$W$127,MATCH($B98,'PLHIV Forecast'!$B$8:$B$127,0),MATCH(W$7,'PLHIV Forecast'!$C$7:$W$7,0)),
V98+
AVERAGE((INDEX($C$8:$W$127,MATCH($B98,$B$8:$B$127),MATCH(Baseline_Year,$C$7:$W$7,))-INDEX($C$8:$W$127,MATCH($B98,$B$8:$B$127),MATCH(Baseline_Year-1,$C$7:$W$7,))),
(INDEX($C$8:$W$127,MATCH($B98,$B$8:$B$127),MATCH(Baseline_Year-1,$C$7:$W$7,))-INDEX($C$8:$W$127,MATCH($B98,$B$8:$B$127),MATCH(Baseline_Year-2,$C$7:$W$7,))),
(INDEX($C$8:$W$127,MATCH($B98,$B$8:$B$127),MATCH(Baseline_Year-2,$C$7:$W$7,))-INDEX($C$8:$W$127,MATCH($B98,$B$8:$B$127),MATCH(Baseline_Year-3,$C$7:$W$7,)))
))))</f>
        <v>113415.02819692343</v>
      </c>
      <c r="X98" s="9" t="str">
        <f>IF(SUM(C98:W98)&lt;&gt;0,
IF(P98='PLHIV Forecast'!P98,"# adults on ART capped by total PLHIV starting 2023",
IF(Q98='PLHIV Forecast'!Q98,"# adults on ART capped by total PLHIV starting 2024",
IF(R98='PLHIV Forecast'!R98,"# adults on ART capped by total PLHIV starting 2025",
IF(S98='PLHIV Forecast'!S98,"# adults on ART capped by total PLHIV starting 2026",
IF(T98='PLHIV Forecast'!T98,"# adults on ART capped by total PLHIV starting 2027",
IF(U98='PLHIV Forecast'!U98,"# adults on ART capped by total PLHIV starting 2028",
IF(V98='PLHIV Forecast'!V98,"# adults on ART capped by total PLHIV starting 2029",
IF(W98='PLHIV Forecast'!W98,"# adults on ART capped by total PLHIV starting 2030",
"")))))))),"")</f>
        <v># adults on ART capped by total PLHIV starting 2026</v>
      </c>
    </row>
    <row r="99" spans="2:24" x14ac:dyDescent="0.35">
      <c r="B99" s="18" t="str">
        <f>Countries!B95</f>
        <v>Philippines</v>
      </c>
      <c r="C99" s="47">
        <f>IF(C$7&lt;='Algorithms &amp; Assumptions'!$C$3,INDEX('Number on ART'!$H$10:$AB$249,MATCH($B99&amp;"Adults",'Number on ART'!$F$10:$F$249,0),MATCH(C$7,'Number on ART'!$H$9:$AB$9,0)),"Error")</f>
        <v>1274</v>
      </c>
      <c r="D99" s="47">
        <f>IF(D$7&lt;='Algorithms &amp; Assumptions'!$C$3,INDEX('Number on ART'!$H$10:$AB$249,MATCH($B99&amp;"Adults",'Number on ART'!$F$10:$F$249,0),MATCH(D$7,'Number on ART'!$H$9:$AB$9,0)),"Error")</f>
        <v>2608</v>
      </c>
      <c r="E99" s="47">
        <f>IF(E$7&lt;='Algorithms &amp; Assumptions'!$C$3,INDEX('Number on ART'!$H$10:$AB$249,MATCH($B99&amp;"Adults",'Number on ART'!$F$10:$F$249,0),MATCH(E$7,'Number on ART'!$H$9:$AB$9,0)),"Error")</f>
        <v>3610</v>
      </c>
      <c r="F99" s="47">
        <f>IF(F$7&lt;='Algorithms &amp; Assumptions'!$C$3,INDEX('Number on ART'!$H$10:$AB$249,MATCH($B99&amp;"Adults",'Number on ART'!$F$10:$F$249,0),MATCH(F$7,'Number on ART'!$H$9:$AB$9,0)),"Error")</f>
        <v>5095</v>
      </c>
      <c r="G99" s="84">
        <f>IF(IF(G$7&lt;=Baseline_Year,
INDEX('Number on ART'!$H$10:$AB$249,MATCH($B99&amp;"Adults",'Number on ART'!$F$10:$F$249,0),MATCH(G$7,'Number on ART'!$H$9:$AB$9,0)),
IF(AND(F99+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Forecast'!$B$8:$B$127,0),MATCH(G$7,'PLHIV Forecast'!$C$7:$W$7,0)),
INDEX('PLHIV Forecast'!$C$8:$W$127,MATCH($B99,'PLHIV Forecast'!$B$8:$B$127,0),MATCH(G$7,'PLHIV Forecast'!$C$7:$W$7,0))&lt;&gt;0),
INDEX('PLHIV Forecast'!$C$8:$W$127,MATCH($B99,'PLHIV Forecast'!$B$8:$B$127,0),MATCH(G$7,'PLHIV Forecast'!$C$7:$W$7,0)),
F99+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IF(G$7&lt;=Baseline_Year,
INDEX('Number on ART'!$H$10:$AB$249,MATCH($B99&amp;"Adults",'Number on ART'!$F$10:$F$249,0),MATCH(G$7,'Number on ART'!$H$9:$AB$9,0)),
IF(AND(F99+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Forecast'!$B$8:$B$127,0),MATCH(G$7,'PLHIV Forecast'!$C$7:$W$7,0)),
INDEX('PLHIV Forecast'!$C$8:$W$127,MATCH($B99,'PLHIV Forecast'!$B$8:$B$127,0),MATCH(G$7,'PLHIV Forecast'!$C$7:$W$7,0))&lt;&gt;0),
INDEX('PLHIV Forecast'!$C$8:$W$127,MATCH($B99,'PLHIV Forecast'!$B$8:$B$127,0),MATCH(G$7,'PLHIV Forecast'!$C$7:$W$7,0)),
F99+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8054</v>
      </c>
      <c r="H99" s="84">
        <f>IF(IF(H$7&lt;=Baseline_Year,
INDEX('Number on ART'!$H$10:$AB$249,MATCH($B99&amp;"Adults",'Number on ART'!$F$10:$F$249,0),MATCH(H$7,'Number on ART'!$H$9:$AB$9,0)),
IF(AND(G99+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Forecast'!$B$8:$B$127,0),MATCH(H$7,'PLHIV Forecast'!$C$7:$W$7,0)),
INDEX('PLHIV Forecast'!$C$8:$W$127,MATCH($B99,'PLHIV Forecast'!$B$8:$B$127,0),MATCH(H$7,'PLHIV Forecast'!$C$7:$W$7,0))&lt;&gt;0),
INDEX('PLHIV Forecast'!$C$8:$W$127,MATCH($B99,'PLHIV Forecast'!$B$8:$B$127,0),MATCH(H$7,'PLHIV Forecast'!$C$7:$W$7,0)),
G99+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IF(H$7&lt;=Baseline_Year,
INDEX('Number on ART'!$H$10:$AB$249,MATCH($B99&amp;"Adults",'Number on ART'!$F$10:$F$249,0),MATCH(H$7,'Number on ART'!$H$9:$AB$9,0)),
IF(AND(G99+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Forecast'!$B$8:$B$127,0),MATCH(H$7,'PLHIV Forecast'!$C$7:$W$7,0)),
INDEX('PLHIV Forecast'!$C$8:$W$127,MATCH($B99,'PLHIV Forecast'!$B$8:$B$127,0),MATCH(H$7,'PLHIV Forecast'!$C$7:$W$7,0))&lt;&gt;0),
INDEX('PLHIV Forecast'!$C$8:$W$127,MATCH($B99,'PLHIV Forecast'!$B$8:$B$127,0),MATCH(H$7,'PLHIV Forecast'!$C$7:$W$7,0)),
G99+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12033</v>
      </c>
      <c r="I99" s="84">
        <f>IF(IF(I$7&lt;=Baseline_Year,
INDEX('Number on ART'!$H$10:$AB$249,MATCH($B99&amp;"Adults",'Number on ART'!$F$10:$F$249,0),MATCH(I$7,'Number on ART'!$H$9:$AB$9,0)),
IF(AND(H99+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Forecast'!$B$8:$B$127,0),MATCH(I$7,'PLHIV Forecast'!$C$7:$W$7,0)),
INDEX('PLHIV Forecast'!$C$8:$W$127,MATCH($B99,'PLHIV Forecast'!$B$8:$B$127,0),MATCH(I$7,'PLHIV Forecast'!$C$7:$W$7,0))&lt;&gt;0),
INDEX('PLHIV Forecast'!$C$8:$W$127,MATCH($B99,'PLHIV Forecast'!$B$8:$B$127,0),MATCH(I$7,'PLHIV Forecast'!$C$7:$W$7,0)),
H99+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IF(I$7&lt;=Baseline_Year,
INDEX('Number on ART'!$H$10:$AB$249,MATCH($B99&amp;"Adults",'Number on ART'!$F$10:$F$249,0),MATCH(I$7,'Number on ART'!$H$9:$AB$9,0)),
IF(AND(H99+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Forecast'!$B$8:$B$127,0),MATCH(I$7,'PLHIV Forecast'!$C$7:$W$7,0)),
INDEX('PLHIV Forecast'!$C$8:$W$127,MATCH($B99,'PLHIV Forecast'!$B$8:$B$127,0),MATCH(I$7,'PLHIV Forecast'!$C$7:$W$7,0))&lt;&gt;0),
INDEX('PLHIV Forecast'!$C$8:$W$127,MATCH($B99,'PLHIV Forecast'!$B$8:$B$127,0),MATCH(I$7,'PLHIV Forecast'!$C$7:$W$7,0)),
H99+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17634</v>
      </c>
      <c r="J99" s="84">
        <f>IF(IF(J$7&lt;=Baseline_Year,
INDEX('Number on ART'!$H$10:$AB$249,MATCH($B99&amp;"Adults",'Number on ART'!$F$10:$F$249,0),MATCH(J$7,'Number on ART'!$H$9:$AB$9,0)),
IF(AND(I99+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Forecast'!$B$8:$B$127,0),MATCH(J$7,'PLHIV Forecast'!$C$7:$W$7,0)),
INDEX('PLHIV Forecast'!$C$8:$W$127,MATCH($B99,'PLHIV Forecast'!$B$8:$B$127,0),MATCH(J$7,'PLHIV Forecast'!$C$7:$W$7,0))&lt;&gt;0),
INDEX('PLHIV Forecast'!$C$8:$W$127,MATCH($B99,'PLHIV Forecast'!$B$8:$B$127,0),MATCH(J$7,'PLHIV Forecast'!$C$7:$W$7,0)),
I99+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IF(J$7&lt;=Baseline_Year,
INDEX('Number on ART'!$H$10:$AB$249,MATCH($B99&amp;"Adults",'Number on ART'!$F$10:$F$249,0),MATCH(J$7,'Number on ART'!$H$9:$AB$9,0)),
IF(AND(I99+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Forecast'!$B$8:$B$127,0),MATCH(J$7,'PLHIV Forecast'!$C$7:$W$7,0)),
INDEX('PLHIV Forecast'!$C$8:$W$127,MATCH($B99,'PLHIV Forecast'!$B$8:$B$127,0),MATCH(J$7,'PLHIV Forecast'!$C$7:$W$7,0))&lt;&gt;0),
INDEX('PLHIV Forecast'!$C$8:$W$127,MATCH($B99,'PLHIV Forecast'!$B$8:$B$127,0),MATCH(J$7,'PLHIV Forecast'!$C$7:$W$7,0)),
I99+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24479</v>
      </c>
      <c r="K99" s="84">
        <f>IF(IF(K$7&lt;=Baseline_Year,
INDEX('Number on ART'!$H$10:$AB$249,MATCH($B99&amp;"Adults",'Number on ART'!$F$10:$F$249,0),MATCH(K$7,'Number on ART'!$H$9:$AB$9,0)),
IF(AND(J99+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Forecast'!$B$8:$B$127,0),MATCH(K$7,'PLHIV Forecast'!$C$7:$W$7,0)),
INDEX('PLHIV Forecast'!$C$8:$W$127,MATCH($B99,'PLHIV Forecast'!$B$8:$B$127,0),MATCH(K$7,'PLHIV Forecast'!$C$7:$W$7,0))&lt;&gt;0),
INDEX('PLHIV Forecast'!$C$8:$W$127,MATCH($B99,'PLHIV Forecast'!$B$8:$B$127,0),MATCH(K$7,'PLHIV Forecast'!$C$7:$W$7,0)),
J99+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IF(K$7&lt;=Baseline_Year,
INDEX('Number on ART'!$H$10:$AB$249,MATCH($B99&amp;"Adults",'Number on ART'!$F$10:$F$249,0),MATCH(K$7,'Number on ART'!$H$9:$AB$9,0)),
IF(AND(J99+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Forecast'!$B$8:$B$127,0),MATCH(K$7,'PLHIV Forecast'!$C$7:$W$7,0)),
INDEX('PLHIV Forecast'!$C$8:$W$127,MATCH($B99,'PLHIV Forecast'!$B$8:$B$127,0),MATCH(K$7,'PLHIV Forecast'!$C$7:$W$7,0))&lt;&gt;0),
INDEX('PLHIV Forecast'!$C$8:$W$127,MATCH($B99,'PLHIV Forecast'!$B$8:$B$127,0),MATCH(K$7,'PLHIV Forecast'!$C$7:$W$7,0)),
J99+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33263</v>
      </c>
      <c r="L99" s="84">
        <f>IF(IF(L$7&lt;=Baseline_Year,
INDEX('Number on ART'!$H$10:$AB$249,MATCH($B99&amp;"Adults",'Number on ART'!$F$10:$F$249,0),MATCH(L$7,'Number on ART'!$H$9:$AB$9,0)),
IF(AND(K99+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Forecast'!$B$8:$B$127,0),MATCH(L$7,'PLHIV Forecast'!$C$7:$W$7,0)),
INDEX('PLHIV Forecast'!$C$8:$W$127,MATCH($B99,'PLHIV Forecast'!$B$8:$B$127,0),MATCH(L$7,'PLHIV Forecast'!$C$7:$W$7,0))&lt;&gt;0),
INDEX('PLHIV Forecast'!$C$8:$W$127,MATCH($B99,'PLHIV Forecast'!$B$8:$B$127,0),MATCH(L$7,'PLHIV Forecast'!$C$7:$W$7,0)),
K99+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IF(L$7&lt;=Baseline_Year,
INDEX('Number on ART'!$H$10:$AB$249,MATCH($B99&amp;"Adults",'Number on ART'!$F$10:$F$249,0),MATCH(L$7,'Number on ART'!$H$9:$AB$9,0)),
IF(AND(K99+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Forecast'!$B$8:$B$127,0),MATCH(L$7,'PLHIV Forecast'!$C$7:$W$7,0)),
INDEX('PLHIV Forecast'!$C$8:$W$127,MATCH($B99,'PLHIV Forecast'!$B$8:$B$127,0),MATCH(L$7,'PLHIV Forecast'!$C$7:$W$7,0))&lt;&gt;0),
INDEX('PLHIV Forecast'!$C$8:$W$127,MATCH($B99,'PLHIV Forecast'!$B$8:$B$127,0),MATCH(L$7,'PLHIV Forecast'!$C$7:$W$7,0)),
K99+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42628</v>
      </c>
      <c r="M99" s="84">
        <f>IF(IF(M$7&lt;=Baseline_Year,
INDEX('Number on ART'!$H$10:$AB$249,MATCH($B99&amp;"Adults",'Number on ART'!$F$10:$F$249,0),MATCH(M$7,'Number on ART'!$H$9:$AB$9,0)),
IF(AND(L99+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Forecast'!$B$8:$B$127,0),MATCH(M$7,'PLHIV Forecast'!$C$7:$W$7,0)),
INDEX('PLHIV Forecast'!$C$8:$W$127,MATCH($B99,'PLHIV Forecast'!$B$8:$B$127,0),MATCH(M$7,'PLHIV Forecast'!$C$7:$W$7,0))&lt;&gt;0),
INDEX('PLHIV Forecast'!$C$8:$W$127,MATCH($B99,'PLHIV Forecast'!$B$8:$B$127,0),MATCH(M$7,'PLHIV Forecast'!$C$7:$W$7,0)),
L99+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IF(M$7&lt;=Baseline_Year,
INDEX('Number on ART'!$H$10:$AB$249,MATCH($B99&amp;"Adults",'Number on ART'!$F$10:$F$249,0),MATCH(M$7,'Number on ART'!$H$9:$AB$9,0)),
IF(AND(L99+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Forecast'!$B$8:$B$127,0),MATCH(M$7,'PLHIV Forecast'!$C$7:$W$7,0)),
INDEX('PLHIV Forecast'!$C$8:$W$127,MATCH($B99,'PLHIV Forecast'!$B$8:$B$127,0),MATCH(M$7,'PLHIV Forecast'!$C$7:$W$7,0))&lt;&gt;0),
INDEX('PLHIV Forecast'!$C$8:$W$127,MATCH($B99,'PLHIV Forecast'!$B$8:$B$127,0),MATCH(M$7,'PLHIV Forecast'!$C$7:$W$7,0)),
L99+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47594</v>
      </c>
      <c r="N99" s="84">
        <f>IF(IF(N$7&lt;=Baseline_Year,
INDEX('Number on ART'!$H$10:$AB$249,MATCH($B99&amp;"Adults",'Number on ART'!$F$10:$F$249,0),MATCH(N$7,'Number on ART'!$H$9:$AB$9,0)),
IF(AND(M99+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Forecast'!$B$8:$B$127,0),MATCH(N$7,'PLHIV Forecast'!$C$7:$W$7,0)),
INDEX('PLHIV Forecast'!$C$8:$W$127,MATCH($B99,'PLHIV Forecast'!$B$8:$B$127,0),MATCH(N$7,'PLHIV Forecast'!$C$7:$W$7,0))&lt;&gt;0),
INDEX('PLHIV Forecast'!$C$8:$W$127,MATCH($B99,'PLHIV Forecast'!$B$8:$B$127,0),MATCH(N$7,'PLHIV Forecast'!$C$7:$W$7,0)),
M99+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IF(N$7&lt;=Baseline_Year,
INDEX('Number on ART'!$H$10:$AB$249,MATCH($B99&amp;"Adults",'Number on ART'!$F$10:$F$249,0),MATCH(N$7,'Number on ART'!$H$9:$AB$9,0)),
IF(AND(M99+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Forecast'!$B$8:$B$127,0),MATCH(N$7,'PLHIV Forecast'!$C$7:$W$7,0)),
INDEX('PLHIV Forecast'!$C$8:$W$127,MATCH($B99,'PLHIV Forecast'!$B$8:$B$127,0),MATCH(N$7,'PLHIV Forecast'!$C$7:$W$7,0))&lt;&gt;0),
INDEX('PLHIV Forecast'!$C$8:$W$127,MATCH($B99,'PLHIV Forecast'!$B$8:$B$127,0),MATCH(N$7,'PLHIV Forecast'!$C$7:$W$7,0)),
M99+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54238</v>
      </c>
      <c r="O99" s="84">
        <f>IF(IF(O$7&lt;=Baseline_Year,
INDEX('Number on ART'!$H$10:$AB$249,MATCH($B99&amp;"Adults",'Number on ART'!$F$10:$F$249,0),MATCH(O$7,'Number on ART'!$H$9:$AB$9,0)),
IF(AND(N99+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Forecast'!$B$8:$B$127,0),MATCH(O$7,'PLHIV Forecast'!$C$7:$W$7,0)),
INDEX('PLHIV Forecast'!$C$8:$W$127,MATCH($B99,'PLHIV Forecast'!$B$8:$B$127,0),MATCH(O$7,'PLHIV Forecast'!$C$7:$W$7,0))&lt;&gt;0),
INDEX('PLHIV Forecast'!$C$8:$W$127,MATCH($B99,'PLHIV Forecast'!$B$8:$B$127,0),MATCH(O$7,'PLHIV Forecast'!$C$7:$W$7,0)),
N99+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IF(O$7&lt;=Baseline_Year,
INDEX('Number on ART'!$H$10:$AB$249,MATCH($B99&amp;"Adults",'Number on ART'!$F$10:$F$249,0),MATCH(O$7,'Number on ART'!$H$9:$AB$9,0)),
IF(AND(N99+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Forecast'!$B$8:$B$127,0),MATCH(O$7,'PLHIV Forecast'!$C$7:$W$7,0)),
INDEX('PLHIV Forecast'!$C$8:$W$127,MATCH($B99,'PLHIV Forecast'!$B$8:$B$127,0),MATCH(O$7,'PLHIV Forecast'!$C$7:$W$7,0))&lt;&gt;0),
INDEX('PLHIV Forecast'!$C$8:$W$127,MATCH($B99,'PLHIV Forecast'!$B$8:$B$127,0),MATCH(O$7,'PLHIV Forecast'!$C$7:$W$7,0)),
N99+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67826</v>
      </c>
      <c r="P99" s="84">
        <f>IF(IF(P$7&lt;=Baseline_Year,
INDEX('Number on ART'!$H$10:$AB$249,MATCH($B99&amp;"Adults",'Number on ART'!$F$10:$F$249,0),MATCH(P$7,'Number on ART'!$H$9:$AB$9,0)),
IF(AND(O99+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Forecast'!$B$8:$B$127,0),MATCH(P$7,'PLHIV Forecast'!$C$7:$W$7,0)),
INDEX('PLHIV Forecast'!$C$8:$W$127,MATCH($B99,'PLHIV Forecast'!$B$8:$B$127,0),MATCH(P$7,'PLHIV Forecast'!$C$7:$W$7,0))&lt;&gt;0),
INDEX('PLHIV Forecast'!$C$8:$W$127,MATCH($B99,'PLHIV Forecast'!$B$8:$B$127,0),MATCH(P$7,'PLHIV Forecast'!$C$7:$W$7,0)),
O99+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IF(P$7&lt;=Baseline_Year,
INDEX('Number on ART'!$H$10:$AB$249,MATCH($B99&amp;"Adults",'Number on ART'!$F$10:$F$249,0),MATCH(P$7,'Number on ART'!$H$9:$AB$9,0)),
IF(AND(O99+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Forecast'!$B$8:$B$127,0),MATCH(P$7,'PLHIV Forecast'!$C$7:$W$7,0)),
INDEX('PLHIV Forecast'!$C$8:$W$127,MATCH($B99,'PLHIV Forecast'!$B$8:$B$127,0),MATCH(P$7,'PLHIV Forecast'!$C$7:$W$7,0))&lt;&gt;0),
INDEX('PLHIV Forecast'!$C$8:$W$127,MATCH($B99,'PLHIV Forecast'!$B$8:$B$127,0),MATCH(P$7,'PLHIV Forecast'!$C$7:$W$7,0)),
O99+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76225.333333333328</v>
      </c>
      <c r="Q99" s="84">
        <f>IF(IF(Q$7&lt;=Baseline_Year,
INDEX('Number on ART'!$H$10:$AB$249,MATCH($B99&amp;"Adults",'Number on ART'!$F$10:$F$249,0),MATCH(Q$7,'Number on ART'!$H$9:$AB$9,0)),
IF(AND(P99+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Forecast'!$B$8:$B$127,0),MATCH(Q$7,'PLHIV Forecast'!$C$7:$W$7,0)),
INDEX('PLHIV Forecast'!$C$8:$W$127,MATCH($B99,'PLHIV Forecast'!$B$8:$B$127,0),MATCH(Q$7,'PLHIV Forecast'!$C$7:$W$7,0))&lt;&gt;0),
INDEX('PLHIV Forecast'!$C$8:$W$127,MATCH($B99,'PLHIV Forecast'!$B$8:$B$127,0),MATCH(Q$7,'PLHIV Forecast'!$C$7:$W$7,0)),
P99+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IF(Q$7&lt;=Baseline_Year,
INDEX('Number on ART'!$H$10:$AB$249,MATCH($B99&amp;"Adults",'Number on ART'!$F$10:$F$249,0),MATCH(Q$7,'Number on ART'!$H$9:$AB$9,0)),
IF(AND(P99+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Forecast'!$B$8:$B$127,0),MATCH(Q$7,'PLHIV Forecast'!$C$7:$W$7,0)),
INDEX('PLHIV Forecast'!$C$8:$W$127,MATCH($B99,'PLHIV Forecast'!$B$8:$B$127,0),MATCH(Q$7,'PLHIV Forecast'!$C$7:$W$7,0))&lt;&gt;0),
INDEX('PLHIV Forecast'!$C$8:$W$127,MATCH($B99,'PLHIV Forecast'!$B$8:$B$127,0),MATCH(Q$7,'PLHIV Forecast'!$C$7:$W$7,0)),
P99+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84624.666666666657</v>
      </c>
      <c r="R99" s="84">
        <f>IF(IF(R$7&lt;=Baseline_Year,
INDEX('Number on ART'!$H$10:$AB$249,MATCH($B99&amp;"Adults",'Number on ART'!$F$10:$F$249,0),MATCH(R$7,'Number on ART'!$H$9:$AB$9,0)),
IF(AND(Q99+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Forecast'!$B$8:$B$127,0),MATCH(R$7,'PLHIV Forecast'!$C$7:$W$7,0)),
INDEX('PLHIV Forecast'!$C$8:$W$127,MATCH($B99,'PLHIV Forecast'!$B$8:$B$127,0),MATCH(R$7,'PLHIV Forecast'!$C$7:$W$7,0))&lt;&gt;0),
INDEX('PLHIV Forecast'!$C$8:$W$127,MATCH($B99,'PLHIV Forecast'!$B$8:$B$127,0),MATCH(R$7,'PLHIV Forecast'!$C$7:$W$7,0)),
Q99+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IF(R$7&lt;=Baseline_Year,
INDEX('Number on ART'!$H$10:$AB$249,MATCH($B99&amp;"Adults",'Number on ART'!$F$10:$F$249,0),MATCH(R$7,'Number on ART'!$H$9:$AB$9,0)),
IF(AND(Q99+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Forecast'!$B$8:$B$127,0),MATCH(R$7,'PLHIV Forecast'!$C$7:$W$7,0)),
INDEX('PLHIV Forecast'!$C$8:$W$127,MATCH($B99,'PLHIV Forecast'!$B$8:$B$127,0),MATCH(R$7,'PLHIV Forecast'!$C$7:$W$7,0))&lt;&gt;0),
INDEX('PLHIV Forecast'!$C$8:$W$127,MATCH($B99,'PLHIV Forecast'!$B$8:$B$127,0),MATCH(R$7,'PLHIV Forecast'!$C$7:$W$7,0)),
Q99+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93023.999999999985</v>
      </c>
      <c r="S99" s="84">
        <f>IF(IF(S$7&lt;=Baseline_Year,
INDEX('Number on ART'!$H$10:$AB$249,MATCH($B99&amp;"Adults",'Number on ART'!$F$10:$F$249,0),MATCH(S$7,'Number on ART'!$H$9:$AB$9,0)),
IF(AND(R99+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Forecast'!$B$8:$B$127,0),MATCH(S$7,'PLHIV Forecast'!$C$7:$W$7,0)),
INDEX('PLHIV Forecast'!$C$8:$W$127,MATCH($B99,'PLHIV Forecast'!$B$8:$B$127,0),MATCH(S$7,'PLHIV Forecast'!$C$7:$W$7,0))&lt;&gt;0),
INDEX('PLHIV Forecast'!$C$8:$W$127,MATCH($B99,'PLHIV Forecast'!$B$8:$B$127,0),MATCH(S$7,'PLHIV Forecast'!$C$7:$W$7,0)),
R99+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IF(S$7&lt;=Baseline_Year,
INDEX('Number on ART'!$H$10:$AB$249,MATCH($B99&amp;"Adults",'Number on ART'!$F$10:$F$249,0),MATCH(S$7,'Number on ART'!$H$9:$AB$9,0)),
IF(AND(R99+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Forecast'!$B$8:$B$127,0),MATCH(S$7,'PLHIV Forecast'!$C$7:$W$7,0)),
INDEX('PLHIV Forecast'!$C$8:$W$127,MATCH($B99,'PLHIV Forecast'!$B$8:$B$127,0),MATCH(S$7,'PLHIV Forecast'!$C$7:$W$7,0))&lt;&gt;0),
INDEX('PLHIV Forecast'!$C$8:$W$127,MATCH($B99,'PLHIV Forecast'!$B$8:$B$127,0),MATCH(S$7,'PLHIV Forecast'!$C$7:$W$7,0)),
R99+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101423.33333333331</v>
      </c>
      <c r="T99" s="84">
        <f>IF(IF(T$7&lt;=Baseline_Year,
INDEX('Number on ART'!$H$10:$AB$249,MATCH($B99&amp;"Adults",'Number on ART'!$F$10:$F$249,0),MATCH(T$7,'Number on ART'!$H$9:$AB$9,0)),
IF(AND(S99+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Forecast'!$B$8:$B$127,0),MATCH(T$7,'PLHIV Forecast'!$C$7:$W$7,0)),
INDEX('PLHIV Forecast'!$C$8:$W$127,MATCH($B99,'PLHIV Forecast'!$B$8:$B$127,0),MATCH(T$7,'PLHIV Forecast'!$C$7:$W$7,0))&lt;&gt;0),
INDEX('PLHIV Forecast'!$C$8:$W$127,MATCH($B99,'PLHIV Forecast'!$B$8:$B$127,0),MATCH(T$7,'PLHIV Forecast'!$C$7:$W$7,0)),
S99+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IF(T$7&lt;=Baseline_Year,
INDEX('Number on ART'!$H$10:$AB$249,MATCH($B99&amp;"Adults",'Number on ART'!$F$10:$F$249,0),MATCH(T$7,'Number on ART'!$H$9:$AB$9,0)),
IF(AND(S99+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Forecast'!$B$8:$B$127,0),MATCH(T$7,'PLHIV Forecast'!$C$7:$W$7,0)),
INDEX('PLHIV Forecast'!$C$8:$W$127,MATCH($B99,'PLHIV Forecast'!$B$8:$B$127,0),MATCH(T$7,'PLHIV Forecast'!$C$7:$W$7,0))&lt;&gt;0),
INDEX('PLHIV Forecast'!$C$8:$W$127,MATCH($B99,'PLHIV Forecast'!$B$8:$B$127,0),MATCH(T$7,'PLHIV Forecast'!$C$7:$W$7,0)),
S99+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109822.66666666664</v>
      </c>
      <c r="U99" s="84">
        <f>IF(IF(U$7&lt;=Baseline_Year,
INDEX('Number on ART'!$H$10:$AB$249,MATCH($B99&amp;"Adults",'Number on ART'!$F$10:$F$249,0),MATCH(U$7,'Number on ART'!$H$9:$AB$9,0)),
IF(AND(T99+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Forecast'!$B$8:$B$127,0),MATCH(U$7,'PLHIV Forecast'!$C$7:$W$7,0)),
INDEX('PLHIV Forecast'!$C$8:$W$127,MATCH($B99,'PLHIV Forecast'!$B$8:$B$127,0),MATCH(U$7,'PLHIV Forecast'!$C$7:$W$7,0))&lt;&gt;0),
INDEX('PLHIV Forecast'!$C$8:$W$127,MATCH($B99,'PLHIV Forecast'!$B$8:$B$127,0),MATCH(U$7,'PLHIV Forecast'!$C$7:$W$7,0)),
T99+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IF(U$7&lt;=Baseline_Year,
INDEX('Number on ART'!$H$10:$AB$249,MATCH($B99&amp;"Adults",'Number on ART'!$F$10:$F$249,0),MATCH(U$7,'Number on ART'!$H$9:$AB$9,0)),
IF(AND(T99+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Forecast'!$B$8:$B$127,0),MATCH(U$7,'PLHIV Forecast'!$C$7:$W$7,0)),
INDEX('PLHIV Forecast'!$C$8:$W$127,MATCH($B99,'PLHIV Forecast'!$B$8:$B$127,0),MATCH(U$7,'PLHIV Forecast'!$C$7:$W$7,0))&lt;&gt;0),
INDEX('PLHIV Forecast'!$C$8:$W$127,MATCH($B99,'PLHIV Forecast'!$B$8:$B$127,0),MATCH(U$7,'PLHIV Forecast'!$C$7:$W$7,0)),
T99+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118221.99999999997</v>
      </c>
      <c r="V99" s="84">
        <f>IF(IF(V$7&lt;=Baseline_Year,
INDEX('Number on ART'!$H$10:$AB$249,MATCH($B99&amp;"Adults",'Number on ART'!$F$10:$F$249,0),MATCH(V$7,'Number on ART'!$H$9:$AB$9,0)),
IF(AND(U99+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Forecast'!$B$8:$B$127,0),MATCH(V$7,'PLHIV Forecast'!$C$7:$W$7,0)),
INDEX('PLHIV Forecast'!$C$8:$W$127,MATCH($B99,'PLHIV Forecast'!$B$8:$B$127,0),MATCH(V$7,'PLHIV Forecast'!$C$7:$W$7,0))&lt;&gt;0),
INDEX('PLHIV Forecast'!$C$8:$W$127,MATCH($B99,'PLHIV Forecast'!$B$8:$B$127,0),MATCH(V$7,'PLHIV Forecast'!$C$7:$W$7,0)),
U99+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IF(V$7&lt;=Baseline_Year,
INDEX('Number on ART'!$H$10:$AB$249,MATCH($B99&amp;"Adults",'Number on ART'!$F$10:$F$249,0),MATCH(V$7,'Number on ART'!$H$9:$AB$9,0)),
IF(AND(U99+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Forecast'!$B$8:$B$127,0),MATCH(V$7,'PLHIV Forecast'!$C$7:$W$7,0)),
INDEX('PLHIV Forecast'!$C$8:$W$127,MATCH($B99,'PLHIV Forecast'!$B$8:$B$127,0),MATCH(V$7,'PLHIV Forecast'!$C$7:$W$7,0))&lt;&gt;0),
INDEX('PLHIV Forecast'!$C$8:$W$127,MATCH($B99,'PLHIV Forecast'!$B$8:$B$127,0),MATCH(V$7,'PLHIV Forecast'!$C$7:$W$7,0)),
U99+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126621.3333333333</v>
      </c>
      <c r="W99" s="84">
        <f>IF(IF(W$7&lt;=Baseline_Year,
INDEX('Number on ART'!$H$10:$AB$249,MATCH($B99&amp;"Adults",'Number on ART'!$F$10:$F$249,0),MATCH(W$7,'Number on ART'!$H$9:$AB$9,0)),
IF(AND(V99+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Forecast'!$B$8:$B$127,0),MATCH(W$7,'PLHIV Forecast'!$C$7:$W$7,0)),
INDEX('PLHIV Forecast'!$C$8:$W$127,MATCH($B99,'PLHIV Forecast'!$B$8:$B$127,0),MATCH(W$7,'PLHIV Forecast'!$C$7:$W$7,0))&lt;&gt;0),
INDEX('PLHIV Forecast'!$C$8:$W$127,MATCH($B99,'PLHIV Forecast'!$B$8:$B$127,0),MATCH(W$7,'PLHIV Forecast'!$C$7:$W$7,0)),
V99+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)))&lt;0,
0,
IF(W$7&lt;=Baseline_Year,
INDEX('Number on ART'!$H$10:$AB$249,MATCH($B99&amp;"Adults",'Number on ART'!$F$10:$F$249,0),MATCH(W$7,'Number on ART'!$H$9:$AB$9,0)),
IF(AND(V99+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)&gt;INDEX('PLHIV Forecast'!$C$8:$W$127,MATCH($B99,'PLHIV Forecast'!$B$8:$B$127,0),MATCH(W$7,'PLHIV Forecast'!$C$7:$W$7,0)),
INDEX('PLHIV Forecast'!$C$8:$W$127,MATCH($B99,'PLHIV Forecast'!$B$8:$B$127,0),MATCH(W$7,'PLHIV Forecast'!$C$7:$W$7,0))&lt;&gt;0),
INDEX('PLHIV Forecast'!$C$8:$W$127,MATCH($B99,'PLHIV Forecast'!$B$8:$B$127,0),MATCH(W$7,'PLHIV Forecast'!$C$7:$W$7,0)),
V99+
AVERAGE((INDEX($C$8:$W$127,MATCH($B99,$B$8:$B$127),MATCH(Baseline_Year,$C$7:$W$7,))-INDEX($C$8:$W$127,MATCH($B99,$B$8:$B$127),MATCH(Baseline_Year-1,$C$7:$W$7,))),
(INDEX($C$8:$W$127,MATCH($B99,$B$8:$B$127),MATCH(Baseline_Year-1,$C$7:$W$7,))-INDEX($C$8:$W$127,MATCH($B99,$B$8:$B$127),MATCH(Baseline_Year-2,$C$7:$W$7,))),
(INDEX($C$8:$W$127,MATCH($B99,$B$8:$B$127),MATCH(Baseline_Year-2,$C$7:$W$7,))-INDEX($C$8:$W$127,MATCH($B99,$B$8:$B$127),MATCH(Baseline_Year-3,$C$7:$W$7,)))
))))</f>
        <v>135020.66666666663</v>
      </c>
      <c r="X99" s="9" t="str">
        <f>IF(SUM(C99:W99)&lt;&gt;0,
IF(P99='PLHIV Forecast'!P99,"# adults on ART capped by total PLHIV starting 2023",
IF(Q99='PLHIV Forecast'!Q99,"# adults on ART capped by total PLHIV starting 2024",
IF(R99='PLHIV Forecast'!R99,"# adults on ART capped by total PLHIV starting 2025",
IF(S99='PLHIV Forecast'!S99,"# adults on ART capped by total PLHIV starting 2026",
IF(T99='PLHIV Forecast'!T99,"# adults on ART capped by total PLHIV starting 2027",
IF(U99='PLHIV Forecast'!U99,"# adults on ART capped by total PLHIV starting 2028",
IF(V99='PLHIV Forecast'!V99,"# adults on ART capped by total PLHIV starting 2029",
IF(W99='PLHIV Forecast'!W99,"# adults on ART capped by total PLHIV starting 2030",
"")))))))),"")</f>
        <v/>
      </c>
    </row>
    <row r="100" spans="2:24" x14ac:dyDescent="0.35">
      <c r="B100" s="18" t="str">
        <f>Countries!B96</f>
        <v>Russia</v>
      </c>
      <c r="C100" s="47">
        <f>IF(C$7&lt;='Algorithms &amp; Assumptions'!$C$3,INDEX('Number on ART'!$H$10:$AB$249,MATCH($B100&amp;"Adults",'Number on ART'!$F$10:$F$249,0),MATCH(C$7,'Number on ART'!$H$9:$AB$9,0)),"Error")</f>
        <v>0</v>
      </c>
      <c r="D100" s="47">
        <f>IF(D$7&lt;='Algorithms &amp; Assumptions'!$C$3,INDEX('Number on ART'!$H$10:$AB$249,MATCH($B100&amp;"Adults",'Number on ART'!$F$10:$F$249,0),MATCH(D$7,'Number on ART'!$H$9:$AB$9,0)),"Error")</f>
        <v>0</v>
      </c>
      <c r="E100" s="47">
        <f>IF(E$7&lt;='Algorithms &amp; Assumptions'!$C$3,INDEX('Number on ART'!$H$10:$AB$249,MATCH($B100&amp;"Adults",'Number on ART'!$F$10:$F$249,0),MATCH(E$7,'Number on ART'!$H$9:$AB$9,0)),"Error")</f>
        <v>0</v>
      </c>
      <c r="F100" s="47">
        <f>IF(F$7&lt;='Algorithms &amp; Assumptions'!$C$3,INDEX('Number on ART'!$H$10:$AB$249,MATCH($B100&amp;"Adults",'Number on ART'!$F$10:$F$249,0),MATCH(F$7,'Number on ART'!$H$9:$AB$9,0)),"Error")</f>
        <v>0</v>
      </c>
      <c r="G100" s="84">
        <f>IF(IF(G$7&lt;=Baseline_Year,
INDEX('Number on ART'!$H$10:$AB$249,MATCH($B100&amp;"Adults",'Number on ART'!$F$10:$F$249,0),MATCH(G$7,'Number on ART'!$H$9:$AB$9,0)),
IF(AND(F100+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Forecast'!$B$8:$B$127,0),MATCH(G$7,'PLHIV Forecast'!$C$7:$W$7,0)),
INDEX('PLHIV Forecast'!$C$8:$W$127,MATCH($B100,'PLHIV Forecast'!$B$8:$B$127,0),MATCH(G$7,'PLHIV Forecast'!$C$7:$W$7,0))&lt;&gt;0),
INDEX('PLHIV Forecast'!$C$8:$W$127,MATCH($B100,'PLHIV Forecast'!$B$8:$B$127,0),MATCH(G$7,'PLHIV Forecast'!$C$7:$W$7,0)),
F100+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IF(G$7&lt;=Baseline_Year,
INDEX('Number on ART'!$H$10:$AB$249,MATCH($B100&amp;"Adults",'Number on ART'!$F$10:$F$249,0),MATCH(G$7,'Number on ART'!$H$9:$AB$9,0)),
IF(AND(F100+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Forecast'!$B$8:$B$127,0),MATCH(G$7,'PLHIV Forecast'!$C$7:$W$7,0)),
INDEX('PLHIV Forecast'!$C$8:$W$127,MATCH($B100,'PLHIV Forecast'!$B$8:$B$127,0),MATCH(G$7,'PLHIV Forecast'!$C$7:$W$7,0))&lt;&gt;0),
INDEX('PLHIV Forecast'!$C$8:$W$127,MATCH($B100,'PLHIV Forecast'!$B$8:$B$127,0),MATCH(G$7,'PLHIV Forecast'!$C$7:$W$7,0)),
F100+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H100" s="84">
        <f>IF(IF(H$7&lt;=Baseline_Year,
INDEX('Number on ART'!$H$10:$AB$249,MATCH($B100&amp;"Adults",'Number on ART'!$F$10:$F$249,0),MATCH(H$7,'Number on ART'!$H$9:$AB$9,0)),
IF(AND(G100+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Forecast'!$B$8:$B$127,0),MATCH(H$7,'PLHIV Forecast'!$C$7:$W$7,0)),
INDEX('PLHIV Forecast'!$C$8:$W$127,MATCH($B100,'PLHIV Forecast'!$B$8:$B$127,0),MATCH(H$7,'PLHIV Forecast'!$C$7:$W$7,0))&lt;&gt;0),
INDEX('PLHIV Forecast'!$C$8:$W$127,MATCH($B100,'PLHIV Forecast'!$B$8:$B$127,0),MATCH(H$7,'PLHIV Forecast'!$C$7:$W$7,0)),
G100+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IF(H$7&lt;=Baseline_Year,
INDEX('Number on ART'!$H$10:$AB$249,MATCH($B100&amp;"Adults",'Number on ART'!$F$10:$F$249,0),MATCH(H$7,'Number on ART'!$H$9:$AB$9,0)),
IF(AND(G100+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Forecast'!$B$8:$B$127,0),MATCH(H$7,'PLHIV Forecast'!$C$7:$W$7,0)),
INDEX('PLHIV Forecast'!$C$8:$W$127,MATCH($B100,'PLHIV Forecast'!$B$8:$B$127,0),MATCH(H$7,'PLHIV Forecast'!$C$7:$W$7,0))&lt;&gt;0),
INDEX('PLHIV Forecast'!$C$8:$W$127,MATCH($B100,'PLHIV Forecast'!$B$8:$B$127,0),MATCH(H$7,'PLHIV Forecast'!$C$7:$W$7,0)),
G100+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I100" s="84">
        <f>IF(IF(I$7&lt;=Baseline_Year,
INDEX('Number on ART'!$H$10:$AB$249,MATCH($B100&amp;"Adults",'Number on ART'!$F$10:$F$249,0),MATCH(I$7,'Number on ART'!$H$9:$AB$9,0)),
IF(AND(H100+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Forecast'!$B$8:$B$127,0),MATCH(I$7,'PLHIV Forecast'!$C$7:$W$7,0)),
INDEX('PLHIV Forecast'!$C$8:$W$127,MATCH($B100,'PLHIV Forecast'!$B$8:$B$127,0),MATCH(I$7,'PLHIV Forecast'!$C$7:$W$7,0))&lt;&gt;0),
INDEX('PLHIV Forecast'!$C$8:$W$127,MATCH($B100,'PLHIV Forecast'!$B$8:$B$127,0),MATCH(I$7,'PLHIV Forecast'!$C$7:$W$7,0)),
H100+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IF(I$7&lt;=Baseline_Year,
INDEX('Number on ART'!$H$10:$AB$249,MATCH($B100&amp;"Adults",'Number on ART'!$F$10:$F$249,0),MATCH(I$7,'Number on ART'!$H$9:$AB$9,0)),
IF(AND(H100+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Forecast'!$B$8:$B$127,0),MATCH(I$7,'PLHIV Forecast'!$C$7:$W$7,0)),
INDEX('PLHIV Forecast'!$C$8:$W$127,MATCH($B100,'PLHIV Forecast'!$B$8:$B$127,0),MATCH(I$7,'PLHIV Forecast'!$C$7:$W$7,0))&lt;&gt;0),
INDEX('PLHIV Forecast'!$C$8:$W$127,MATCH($B100,'PLHIV Forecast'!$B$8:$B$127,0),MATCH(I$7,'PLHIV Forecast'!$C$7:$W$7,0)),
H100+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J100" s="84">
        <f>IF(IF(J$7&lt;=Baseline_Year,
INDEX('Number on ART'!$H$10:$AB$249,MATCH($B100&amp;"Adults",'Number on ART'!$F$10:$F$249,0),MATCH(J$7,'Number on ART'!$H$9:$AB$9,0)),
IF(AND(I100+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Forecast'!$B$8:$B$127,0),MATCH(J$7,'PLHIV Forecast'!$C$7:$W$7,0)),
INDEX('PLHIV Forecast'!$C$8:$W$127,MATCH($B100,'PLHIV Forecast'!$B$8:$B$127,0),MATCH(J$7,'PLHIV Forecast'!$C$7:$W$7,0))&lt;&gt;0),
INDEX('PLHIV Forecast'!$C$8:$W$127,MATCH($B100,'PLHIV Forecast'!$B$8:$B$127,0),MATCH(J$7,'PLHIV Forecast'!$C$7:$W$7,0)),
I100+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IF(J$7&lt;=Baseline_Year,
INDEX('Number on ART'!$H$10:$AB$249,MATCH($B100&amp;"Adults",'Number on ART'!$F$10:$F$249,0),MATCH(J$7,'Number on ART'!$H$9:$AB$9,0)),
IF(AND(I100+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Forecast'!$B$8:$B$127,0),MATCH(J$7,'PLHIV Forecast'!$C$7:$W$7,0)),
INDEX('PLHIV Forecast'!$C$8:$W$127,MATCH($B100,'PLHIV Forecast'!$B$8:$B$127,0),MATCH(J$7,'PLHIV Forecast'!$C$7:$W$7,0))&lt;&gt;0),
INDEX('PLHIV Forecast'!$C$8:$W$127,MATCH($B100,'PLHIV Forecast'!$B$8:$B$127,0),MATCH(J$7,'PLHIV Forecast'!$C$7:$W$7,0)),
I100+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K100" s="84">
        <f>IF(IF(K$7&lt;=Baseline_Year,
INDEX('Number on ART'!$H$10:$AB$249,MATCH($B100&amp;"Adults",'Number on ART'!$F$10:$F$249,0),MATCH(K$7,'Number on ART'!$H$9:$AB$9,0)),
IF(AND(J100+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Forecast'!$B$8:$B$127,0),MATCH(K$7,'PLHIV Forecast'!$C$7:$W$7,0)),
INDEX('PLHIV Forecast'!$C$8:$W$127,MATCH($B100,'PLHIV Forecast'!$B$8:$B$127,0),MATCH(K$7,'PLHIV Forecast'!$C$7:$W$7,0))&lt;&gt;0),
INDEX('PLHIV Forecast'!$C$8:$W$127,MATCH($B100,'PLHIV Forecast'!$B$8:$B$127,0),MATCH(K$7,'PLHIV Forecast'!$C$7:$W$7,0)),
J100+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IF(K$7&lt;=Baseline_Year,
INDEX('Number on ART'!$H$10:$AB$249,MATCH($B100&amp;"Adults",'Number on ART'!$F$10:$F$249,0),MATCH(K$7,'Number on ART'!$H$9:$AB$9,0)),
IF(AND(J100+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Forecast'!$B$8:$B$127,0),MATCH(K$7,'PLHIV Forecast'!$C$7:$W$7,0)),
INDEX('PLHIV Forecast'!$C$8:$W$127,MATCH($B100,'PLHIV Forecast'!$B$8:$B$127,0),MATCH(K$7,'PLHIV Forecast'!$C$7:$W$7,0))&lt;&gt;0),
INDEX('PLHIV Forecast'!$C$8:$W$127,MATCH($B100,'PLHIV Forecast'!$B$8:$B$127,0),MATCH(K$7,'PLHIV Forecast'!$C$7:$W$7,0)),
J100+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L100" s="84">
        <f>IF(IF(L$7&lt;=Baseline_Year,
INDEX('Number on ART'!$H$10:$AB$249,MATCH($B100&amp;"Adults",'Number on ART'!$F$10:$F$249,0),MATCH(L$7,'Number on ART'!$H$9:$AB$9,0)),
IF(AND(K100+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Forecast'!$B$8:$B$127,0),MATCH(L$7,'PLHIV Forecast'!$C$7:$W$7,0)),
INDEX('PLHIV Forecast'!$C$8:$W$127,MATCH($B100,'PLHIV Forecast'!$B$8:$B$127,0),MATCH(L$7,'PLHIV Forecast'!$C$7:$W$7,0))&lt;&gt;0),
INDEX('PLHIV Forecast'!$C$8:$W$127,MATCH($B100,'PLHIV Forecast'!$B$8:$B$127,0),MATCH(L$7,'PLHIV Forecast'!$C$7:$W$7,0)),
K100+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IF(L$7&lt;=Baseline_Year,
INDEX('Number on ART'!$H$10:$AB$249,MATCH($B100&amp;"Adults",'Number on ART'!$F$10:$F$249,0),MATCH(L$7,'Number on ART'!$H$9:$AB$9,0)),
IF(AND(K100+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Forecast'!$B$8:$B$127,0),MATCH(L$7,'PLHIV Forecast'!$C$7:$W$7,0)),
INDEX('PLHIV Forecast'!$C$8:$W$127,MATCH($B100,'PLHIV Forecast'!$B$8:$B$127,0),MATCH(L$7,'PLHIV Forecast'!$C$7:$W$7,0))&lt;&gt;0),
INDEX('PLHIV Forecast'!$C$8:$W$127,MATCH($B100,'PLHIV Forecast'!$B$8:$B$127,0),MATCH(L$7,'PLHIV Forecast'!$C$7:$W$7,0)),
K100+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M100" s="84">
        <f>IF(IF(M$7&lt;=Baseline_Year,
INDEX('Number on ART'!$H$10:$AB$249,MATCH($B100&amp;"Adults",'Number on ART'!$F$10:$F$249,0),MATCH(M$7,'Number on ART'!$H$9:$AB$9,0)),
IF(AND(L100+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Forecast'!$B$8:$B$127,0),MATCH(M$7,'PLHIV Forecast'!$C$7:$W$7,0)),
INDEX('PLHIV Forecast'!$C$8:$W$127,MATCH($B100,'PLHIV Forecast'!$B$8:$B$127,0),MATCH(M$7,'PLHIV Forecast'!$C$7:$W$7,0))&lt;&gt;0),
INDEX('PLHIV Forecast'!$C$8:$W$127,MATCH($B100,'PLHIV Forecast'!$B$8:$B$127,0),MATCH(M$7,'PLHIV Forecast'!$C$7:$W$7,0)),
L100+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IF(M$7&lt;=Baseline_Year,
INDEX('Number on ART'!$H$10:$AB$249,MATCH($B100&amp;"Adults",'Number on ART'!$F$10:$F$249,0),MATCH(M$7,'Number on ART'!$H$9:$AB$9,0)),
IF(AND(L100+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Forecast'!$B$8:$B$127,0),MATCH(M$7,'PLHIV Forecast'!$C$7:$W$7,0)),
INDEX('PLHIV Forecast'!$C$8:$W$127,MATCH($B100,'PLHIV Forecast'!$B$8:$B$127,0),MATCH(M$7,'PLHIV Forecast'!$C$7:$W$7,0))&lt;&gt;0),
INDEX('PLHIV Forecast'!$C$8:$W$127,MATCH($B100,'PLHIV Forecast'!$B$8:$B$127,0),MATCH(M$7,'PLHIV Forecast'!$C$7:$W$7,0)),
L100+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N100" s="84">
        <f>IF(IF(N$7&lt;=Baseline_Year,
INDEX('Number on ART'!$H$10:$AB$249,MATCH($B100&amp;"Adults",'Number on ART'!$F$10:$F$249,0),MATCH(N$7,'Number on ART'!$H$9:$AB$9,0)),
IF(AND(M100+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Forecast'!$B$8:$B$127,0),MATCH(N$7,'PLHIV Forecast'!$C$7:$W$7,0)),
INDEX('PLHIV Forecast'!$C$8:$W$127,MATCH($B100,'PLHIV Forecast'!$B$8:$B$127,0),MATCH(N$7,'PLHIV Forecast'!$C$7:$W$7,0))&lt;&gt;0),
INDEX('PLHIV Forecast'!$C$8:$W$127,MATCH($B100,'PLHIV Forecast'!$B$8:$B$127,0),MATCH(N$7,'PLHIV Forecast'!$C$7:$W$7,0)),
M100+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IF(N$7&lt;=Baseline_Year,
INDEX('Number on ART'!$H$10:$AB$249,MATCH($B100&amp;"Adults",'Number on ART'!$F$10:$F$249,0),MATCH(N$7,'Number on ART'!$H$9:$AB$9,0)),
IF(AND(M100+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Forecast'!$B$8:$B$127,0),MATCH(N$7,'PLHIV Forecast'!$C$7:$W$7,0)),
INDEX('PLHIV Forecast'!$C$8:$W$127,MATCH($B100,'PLHIV Forecast'!$B$8:$B$127,0),MATCH(N$7,'PLHIV Forecast'!$C$7:$W$7,0))&lt;&gt;0),
INDEX('PLHIV Forecast'!$C$8:$W$127,MATCH($B100,'PLHIV Forecast'!$B$8:$B$127,0),MATCH(N$7,'PLHIV Forecast'!$C$7:$W$7,0)),
M100+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O100" s="84">
        <f>IF(IF(O$7&lt;=Baseline_Year,
INDEX('Number on ART'!$H$10:$AB$249,MATCH($B100&amp;"Adults",'Number on ART'!$F$10:$F$249,0),MATCH(O$7,'Number on ART'!$H$9:$AB$9,0)),
IF(AND(N100+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Forecast'!$B$8:$B$127,0),MATCH(O$7,'PLHIV Forecast'!$C$7:$W$7,0)),
INDEX('PLHIV Forecast'!$C$8:$W$127,MATCH($B100,'PLHIV Forecast'!$B$8:$B$127,0),MATCH(O$7,'PLHIV Forecast'!$C$7:$W$7,0))&lt;&gt;0),
INDEX('PLHIV Forecast'!$C$8:$W$127,MATCH($B100,'PLHIV Forecast'!$B$8:$B$127,0),MATCH(O$7,'PLHIV Forecast'!$C$7:$W$7,0)),
N100+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IF(O$7&lt;=Baseline_Year,
INDEX('Number on ART'!$H$10:$AB$249,MATCH($B100&amp;"Adults",'Number on ART'!$F$10:$F$249,0),MATCH(O$7,'Number on ART'!$H$9:$AB$9,0)),
IF(AND(N100+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Forecast'!$B$8:$B$127,0),MATCH(O$7,'PLHIV Forecast'!$C$7:$W$7,0)),
INDEX('PLHIV Forecast'!$C$8:$W$127,MATCH($B100,'PLHIV Forecast'!$B$8:$B$127,0),MATCH(O$7,'PLHIV Forecast'!$C$7:$W$7,0))&lt;&gt;0),
INDEX('PLHIV Forecast'!$C$8:$W$127,MATCH($B100,'PLHIV Forecast'!$B$8:$B$127,0),MATCH(O$7,'PLHIV Forecast'!$C$7:$W$7,0)),
N100+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P100" s="84">
        <f>IF(IF(P$7&lt;=Baseline_Year,
INDEX('Number on ART'!$H$10:$AB$249,MATCH($B100&amp;"Adults",'Number on ART'!$F$10:$F$249,0),MATCH(P$7,'Number on ART'!$H$9:$AB$9,0)),
IF(AND(O100+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Forecast'!$B$8:$B$127,0),MATCH(P$7,'PLHIV Forecast'!$C$7:$W$7,0)),
INDEX('PLHIV Forecast'!$C$8:$W$127,MATCH($B100,'PLHIV Forecast'!$B$8:$B$127,0),MATCH(P$7,'PLHIV Forecast'!$C$7:$W$7,0))&lt;&gt;0),
INDEX('PLHIV Forecast'!$C$8:$W$127,MATCH($B100,'PLHIV Forecast'!$B$8:$B$127,0),MATCH(P$7,'PLHIV Forecast'!$C$7:$W$7,0)),
O100+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IF(P$7&lt;=Baseline_Year,
INDEX('Number on ART'!$H$10:$AB$249,MATCH($B100&amp;"Adults",'Number on ART'!$F$10:$F$249,0),MATCH(P$7,'Number on ART'!$H$9:$AB$9,0)),
IF(AND(O100+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Forecast'!$B$8:$B$127,0),MATCH(P$7,'PLHIV Forecast'!$C$7:$W$7,0)),
INDEX('PLHIV Forecast'!$C$8:$W$127,MATCH($B100,'PLHIV Forecast'!$B$8:$B$127,0),MATCH(P$7,'PLHIV Forecast'!$C$7:$W$7,0))&lt;&gt;0),
INDEX('PLHIV Forecast'!$C$8:$W$127,MATCH($B100,'PLHIV Forecast'!$B$8:$B$127,0),MATCH(P$7,'PLHIV Forecast'!$C$7:$W$7,0)),
O100+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Q100" s="84">
        <f>IF(IF(Q$7&lt;=Baseline_Year,
INDEX('Number on ART'!$H$10:$AB$249,MATCH($B100&amp;"Adults",'Number on ART'!$F$10:$F$249,0),MATCH(Q$7,'Number on ART'!$H$9:$AB$9,0)),
IF(AND(P100+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Forecast'!$B$8:$B$127,0),MATCH(Q$7,'PLHIV Forecast'!$C$7:$W$7,0)),
INDEX('PLHIV Forecast'!$C$8:$W$127,MATCH($B100,'PLHIV Forecast'!$B$8:$B$127,0),MATCH(Q$7,'PLHIV Forecast'!$C$7:$W$7,0))&lt;&gt;0),
INDEX('PLHIV Forecast'!$C$8:$W$127,MATCH($B100,'PLHIV Forecast'!$B$8:$B$127,0),MATCH(Q$7,'PLHIV Forecast'!$C$7:$W$7,0)),
P100+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IF(Q$7&lt;=Baseline_Year,
INDEX('Number on ART'!$H$10:$AB$249,MATCH($B100&amp;"Adults",'Number on ART'!$F$10:$F$249,0),MATCH(Q$7,'Number on ART'!$H$9:$AB$9,0)),
IF(AND(P100+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Forecast'!$B$8:$B$127,0),MATCH(Q$7,'PLHIV Forecast'!$C$7:$W$7,0)),
INDEX('PLHIV Forecast'!$C$8:$W$127,MATCH($B100,'PLHIV Forecast'!$B$8:$B$127,0),MATCH(Q$7,'PLHIV Forecast'!$C$7:$W$7,0))&lt;&gt;0),
INDEX('PLHIV Forecast'!$C$8:$W$127,MATCH($B100,'PLHIV Forecast'!$B$8:$B$127,0),MATCH(Q$7,'PLHIV Forecast'!$C$7:$W$7,0)),
P100+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R100" s="84">
        <f>IF(IF(R$7&lt;=Baseline_Year,
INDEX('Number on ART'!$H$10:$AB$249,MATCH($B100&amp;"Adults",'Number on ART'!$F$10:$F$249,0),MATCH(R$7,'Number on ART'!$H$9:$AB$9,0)),
IF(AND(Q100+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Forecast'!$B$8:$B$127,0),MATCH(R$7,'PLHIV Forecast'!$C$7:$W$7,0)),
INDEX('PLHIV Forecast'!$C$8:$W$127,MATCH($B100,'PLHIV Forecast'!$B$8:$B$127,0),MATCH(R$7,'PLHIV Forecast'!$C$7:$W$7,0))&lt;&gt;0),
INDEX('PLHIV Forecast'!$C$8:$W$127,MATCH($B100,'PLHIV Forecast'!$B$8:$B$127,0),MATCH(R$7,'PLHIV Forecast'!$C$7:$W$7,0)),
Q100+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IF(R$7&lt;=Baseline_Year,
INDEX('Number on ART'!$H$10:$AB$249,MATCH($B100&amp;"Adults",'Number on ART'!$F$10:$F$249,0),MATCH(R$7,'Number on ART'!$H$9:$AB$9,0)),
IF(AND(Q100+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Forecast'!$B$8:$B$127,0),MATCH(R$7,'PLHIV Forecast'!$C$7:$W$7,0)),
INDEX('PLHIV Forecast'!$C$8:$W$127,MATCH($B100,'PLHIV Forecast'!$B$8:$B$127,0),MATCH(R$7,'PLHIV Forecast'!$C$7:$W$7,0))&lt;&gt;0),
INDEX('PLHIV Forecast'!$C$8:$W$127,MATCH($B100,'PLHIV Forecast'!$B$8:$B$127,0),MATCH(R$7,'PLHIV Forecast'!$C$7:$W$7,0)),
Q100+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S100" s="84">
        <f>IF(IF(S$7&lt;=Baseline_Year,
INDEX('Number on ART'!$H$10:$AB$249,MATCH($B100&amp;"Adults",'Number on ART'!$F$10:$F$249,0),MATCH(S$7,'Number on ART'!$H$9:$AB$9,0)),
IF(AND(R100+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Forecast'!$B$8:$B$127,0),MATCH(S$7,'PLHIV Forecast'!$C$7:$W$7,0)),
INDEX('PLHIV Forecast'!$C$8:$W$127,MATCH($B100,'PLHIV Forecast'!$B$8:$B$127,0),MATCH(S$7,'PLHIV Forecast'!$C$7:$W$7,0))&lt;&gt;0),
INDEX('PLHIV Forecast'!$C$8:$W$127,MATCH($B100,'PLHIV Forecast'!$B$8:$B$127,0),MATCH(S$7,'PLHIV Forecast'!$C$7:$W$7,0)),
R100+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IF(S$7&lt;=Baseline_Year,
INDEX('Number on ART'!$H$10:$AB$249,MATCH($B100&amp;"Adults",'Number on ART'!$F$10:$F$249,0),MATCH(S$7,'Number on ART'!$H$9:$AB$9,0)),
IF(AND(R100+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Forecast'!$B$8:$B$127,0),MATCH(S$7,'PLHIV Forecast'!$C$7:$W$7,0)),
INDEX('PLHIV Forecast'!$C$8:$W$127,MATCH($B100,'PLHIV Forecast'!$B$8:$B$127,0),MATCH(S$7,'PLHIV Forecast'!$C$7:$W$7,0))&lt;&gt;0),
INDEX('PLHIV Forecast'!$C$8:$W$127,MATCH($B100,'PLHIV Forecast'!$B$8:$B$127,0),MATCH(S$7,'PLHIV Forecast'!$C$7:$W$7,0)),
R100+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T100" s="84">
        <f>IF(IF(T$7&lt;=Baseline_Year,
INDEX('Number on ART'!$H$10:$AB$249,MATCH($B100&amp;"Adults",'Number on ART'!$F$10:$F$249,0),MATCH(T$7,'Number on ART'!$H$9:$AB$9,0)),
IF(AND(S100+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Forecast'!$B$8:$B$127,0),MATCH(T$7,'PLHIV Forecast'!$C$7:$W$7,0)),
INDEX('PLHIV Forecast'!$C$8:$W$127,MATCH($B100,'PLHIV Forecast'!$B$8:$B$127,0),MATCH(T$7,'PLHIV Forecast'!$C$7:$W$7,0))&lt;&gt;0),
INDEX('PLHIV Forecast'!$C$8:$W$127,MATCH($B100,'PLHIV Forecast'!$B$8:$B$127,0),MATCH(T$7,'PLHIV Forecast'!$C$7:$W$7,0)),
S100+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IF(T$7&lt;=Baseline_Year,
INDEX('Number on ART'!$H$10:$AB$249,MATCH($B100&amp;"Adults",'Number on ART'!$F$10:$F$249,0),MATCH(T$7,'Number on ART'!$H$9:$AB$9,0)),
IF(AND(S100+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Forecast'!$B$8:$B$127,0),MATCH(T$7,'PLHIV Forecast'!$C$7:$W$7,0)),
INDEX('PLHIV Forecast'!$C$8:$W$127,MATCH($B100,'PLHIV Forecast'!$B$8:$B$127,0),MATCH(T$7,'PLHIV Forecast'!$C$7:$W$7,0))&lt;&gt;0),
INDEX('PLHIV Forecast'!$C$8:$W$127,MATCH($B100,'PLHIV Forecast'!$B$8:$B$127,0),MATCH(T$7,'PLHIV Forecast'!$C$7:$W$7,0)),
S100+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U100" s="84">
        <f>IF(IF(U$7&lt;=Baseline_Year,
INDEX('Number on ART'!$H$10:$AB$249,MATCH($B100&amp;"Adults",'Number on ART'!$F$10:$F$249,0),MATCH(U$7,'Number on ART'!$H$9:$AB$9,0)),
IF(AND(T100+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Forecast'!$B$8:$B$127,0),MATCH(U$7,'PLHIV Forecast'!$C$7:$W$7,0)),
INDEX('PLHIV Forecast'!$C$8:$W$127,MATCH($B100,'PLHIV Forecast'!$B$8:$B$127,0),MATCH(U$7,'PLHIV Forecast'!$C$7:$W$7,0))&lt;&gt;0),
INDEX('PLHIV Forecast'!$C$8:$W$127,MATCH($B100,'PLHIV Forecast'!$B$8:$B$127,0),MATCH(U$7,'PLHIV Forecast'!$C$7:$W$7,0)),
T100+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IF(U$7&lt;=Baseline_Year,
INDEX('Number on ART'!$H$10:$AB$249,MATCH($B100&amp;"Adults",'Number on ART'!$F$10:$F$249,0),MATCH(U$7,'Number on ART'!$H$9:$AB$9,0)),
IF(AND(T100+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Forecast'!$B$8:$B$127,0),MATCH(U$7,'PLHIV Forecast'!$C$7:$W$7,0)),
INDEX('PLHIV Forecast'!$C$8:$W$127,MATCH($B100,'PLHIV Forecast'!$B$8:$B$127,0),MATCH(U$7,'PLHIV Forecast'!$C$7:$W$7,0))&lt;&gt;0),
INDEX('PLHIV Forecast'!$C$8:$W$127,MATCH($B100,'PLHIV Forecast'!$B$8:$B$127,0),MATCH(U$7,'PLHIV Forecast'!$C$7:$W$7,0)),
T100+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V100" s="84">
        <f>IF(IF(V$7&lt;=Baseline_Year,
INDEX('Number on ART'!$H$10:$AB$249,MATCH($B100&amp;"Adults",'Number on ART'!$F$10:$F$249,0),MATCH(V$7,'Number on ART'!$H$9:$AB$9,0)),
IF(AND(U100+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Forecast'!$B$8:$B$127,0),MATCH(V$7,'PLHIV Forecast'!$C$7:$W$7,0)),
INDEX('PLHIV Forecast'!$C$8:$W$127,MATCH($B100,'PLHIV Forecast'!$B$8:$B$127,0),MATCH(V$7,'PLHIV Forecast'!$C$7:$W$7,0))&lt;&gt;0),
INDEX('PLHIV Forecast'!$C$8:$W$127,MATCH($B100,'PLHIV Forecast'!$B$8:$B$127,0),MATCH(V$7,'PLHIV Forecast'!$C$7:$W$7,0)),
U100+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IF(V$7&lt;=Baseline_Year,
INDEX('Number on ART'!$H$10:$AB$249,MATCH($B100&amp;"Adults",'Number on ART'!$F$10:$F$249,0),MATCH(V$7,'Number on ART'!$H$9:$AB$9,0)),
IF(AND(U100+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Forecast'!$B$8:$B$127,0),MATCH(V$7,'PLHIV Forecast'!$C$7:$W$7,0)),
INDEX('PLHIV Forecast'!$C$8:$W$127,MATCH($B100,'PLHIV Forecast'!$B$8:$B$127,0),MATCH(V$7,'PLHIV Forecast'!$C$7:$W$7,0))&lt;&gt;0),
INDEX('PLHIV Forecast'!$C$8:$W$127,MATCH($B100,'PLHIV Forecast'!$B$8:$B$127,0),MATCH(V$7,'PLHIV Forecast'!$C$7:$W$7,0)),
U100+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W100" s="84">
        <f>IF(IF(W$7&lt;=Baseline_Year,
INDEX('Number on ART'!$H$10:$AB$249,MATCH($B100&amp;"Adults",'Number on ART'!$F$10:$F$249,0),MATCH(W$7,'Number on ART'!$H$9:$AB$9,0)),
IF(AND(V100+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Forecast'!$B$8:$B$127,0),MATCH(W$7,'PLHIV Forecast'!$C$7:$W$7,0)),
INDEX('PLHIV Forecast'!$C$8:$W$127,MATCH($B100,'PLHIV Forecast'!$B$8:$B$127,0),MATCH(W$7,'PLHIV Forecast'!$C$7:$W$7,0))&lt;&gt;0),
INDEX('PLHIV Forecast'!$C$8:$W$127,MATCH($B100,'PLHIV Forecast'!$B$8:$B$127,0),MATCH(W$7,'PLHIV Forecast'!$C$7:$W$7,0)),
V100+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)))&lt;0,
0,
IF(W$7&lt;=Baseline_Year,
INDEX('Number on ART'!$H$10:$AB$249,MATCH($B100&amp;"Adults",'Number on ART'!$F$10:$F$249,0),MATCH(W$7,'Number on ART'!$H$9:$AB$9,0)),
IF(AND(V100+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)&gt;INDEX('PLHIV Forecast'!$C$8:$W$127,MATCH($B100,'PLHIV Forecast'!$B$8:$B$127,0),MATCH(W$7,'PLHIV Forecast'!$C$7:$W$7,0)),
INDEX('PLHIV Forecast'!$C$8:$W$127,MATCH($B100,'PLHIV Forecast'!$B$8:$B$127,0),MATCH(W$7,'PLHIV Forecast'!$C$7:$W$7,0))&lt;&gt;0),
INDEX('PLHIV Forecast'!$C$8:$W$127,MATCH($B100,'PLHIV Forecast'!$B$8:$B$127,0),MATCH(W$7,'PLHIV Forecast'!$C$7:$W$7,0)),
V100+
AVERAGE((INDEX($C$8:$W$127,MATCH($B100,$B$8:$B$127),MATCH(Baseline_Year,$C$7:$W$7,))-INDEX($C$8:$W$127,MATCH($B100,$B$8:$B$127),MATCH(Baseline_Year-1,$C$7:$W$7,))),
(INDEX($C$8:$W$127,MATCH($B100,$B$8:$B$127),MATCH(Baseline_Year-1,$C$7:$W$7,))-INDEX($C$8:$W$127,MATCH($B100,$B$8:$B$127),MATCH(Baseline_Year-2,$C$7:$W$7,))),
(INDEX($C$8:$W$127,MATCH($B100,$B$8:$B$127),MATCH(Baseline_Year-2,$C$7:$W$7,))-INDEX($C$8:$W$127,MATCH($B100,$B$8:$B$127),MATCH(Baseline_Year-3,$C$7:$W$7,)))
))))</f>
        <v>0</v>
      </c>
      <c r="X100" s="9" t="str">
        <f>IF(SUM(C100:W100)&lt;&gt;0,
IF(P100='PLHIV Forecast'!P100,"# adults on ART capped by total PLHIV starting 2023",
IF(Q100='PLHIV Forecast'!Q100,"# adults on ART capped by total PLHIV starting 2024",
IF(R100='PLHIV Forecast'!R100,"# adults on ART capped by total PLHIV starting 2025",
IF(S100='PLHIV Forecast'!S100,"# adults on ART capped by total PLHIV starting 2026",
IF(T100='PLHIV Forecast'!T100,"# adults on ART capped by total PLHIV starting 2027",
IF(U100='PLHIV Forecast'!U100,"# adults on ART capped by total PLHIV starting 2028",
IF(V100='PLHIV Forecast'!V100,"# adults on ART capped by total PLHIV starting 2029",
IF(W100='PLHIV Forecast'!W100,"# adults on ART capped by total PLHIV starting 2030",
"")))))))),"")</f>
        <v/>
      </c>
    </row>
    <row r="101" spans="2:24" x14ac:dyDescent="0.35">
      <c r="B101" s="18" t="str">
        <f>Countries!B97</f>
        <v>Rwanda</v>
      </c>
      <c r="C101" s="47">
        <f>IF(C$7&lt;='Algorithms &amp; Assumptions'!$C$3,INDEX('Number on ART'!$H$10:$AB$249,MATCH($B101&amp;"Adults",'Number on ART'!$F$10:$F$249,0),MATCH(C$7,'Number on ART'!$H$9:$AB$9,0)),"Error")</f>
        <v>81742</v>
      </c>
      <c r="D101" s="47">
        <f>IF(D$7&lt;='Algorithms &amp; Assumptions'!$C$3,INDEX('Number on ART'!$H$10:$AB$249,MATCH($B101&amp;"Adults",'Number on ART'!$F$10:$F$249,0),MATCH(D$7,'Number on ART'!$H$9:$AB$9,0)),"Error")</f>
        <v>92223</v>
      </c>
      <c r="E101" s="47">
        <f>IF(E$7&lt;='Algorithms &amp; Assumptions'!$C$3,INDEX('Number on ART'!$H$10:$AB$249,MATCH($B101&amp;"Adults",'Number on ART'!$F$10:$F$249,0),MATCH(E$7,'Number on ART'!$H$9:$AB$9,0)),"Error")</f>
        <v>108056</v>
      </c>
      <c r="F101" s="47">
        <f>IF(F$7&lt;='Algorithms &amp; Assumptions'!$C$3,INDEX('Number on ART'!$H$10:$AB$249,MATCH($B101&amp;"Adults",'Number on ART'!$F$10:$F$249,0),MATCH(F$7,'Number on ART'!$H$9:$AB$9,0)),"Error")</f>
        <v>121705</v>
      </c>
      <c r="G101" s="84">
        <f>IF(IF(G$7&lt;=Baseline_Year,
INDEX('Number on ART'!$H$10:$AB$249,MATCH($B101&amp;"Adults",'Number on ART'!$F$10:$F$249,0),MATCH(G$7,'Number on ART'!$H$9:$AB$9,0)),
IF(AND(F101+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Forecast'!$B$8:$B$127,0),MATCH(G$7,'PLHIV Forecast'!$C$7:$W$7,0)),
INDEX('PLHIV Forecast'!$C$8:$W$127,MATCH($B101,'PLHIV Forecast'!$B$8:$B$127,0),MATCH(G$7,'PLHIV Forecast'!$C$7:$W$7,0))&lt;&gt;0),
INDEX('PLHIV Forecast'!$C$8:$W$127,MATCH($B101,'PLHIV Forecast'!$B$8:$B$127,0),MATCH(G$7,'PLHIV Forecast'!$C$7:$W$7,0)),
F101+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IF(G$7&lt;=Baseline_Year,
INDEX('Number on ART'!$H$10:$AB$249,MATCH($B101&amp;"Adults",'Number on ART'!$F$10:$F$249,0),MATCH(G$7,'Number on ART'!$H$9:$AB$9,0)),
IF(AND(F101+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Forecast'!$B$8:$B$127,0),MATCH(G$7,'PLHIV Forecast'!$C$7:$W$7,0)),
INDEX('PLHIV Forecast'!$C$8:$W$127,MATCH($B101,'PLHIV Forecast'!$B$8:$B$127,0),MATCH(G$7,'PLHIV Forecast'!$C$7:$W$7,0))&lt;&gt;0),
INDEX('PLHIV Forecast'!$C$8:$W$127,MATCH($B101,'PLHIV Forecast'!$B$8:$B$127,0),MATCH(G$7,'PLHIV Forecast'!$C$7:$W$7,0)),
F101+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136180</v>
      </c>
      <c r="H101" s="84">
        <f>IF(IF(H$7&lt;=Baseline_Year,
INDEX('Number on ART'!$H$10:$AB$249,MATCH($B101&amp;"Adults",'Number on ART'!$F$10:$F$249,0),MATCH(H$7,'Number on ART'!$H$9:$AB$9,0)),
IF(AND(G101+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Forecast'!$B$8:$B$127,0),MATCH(H$7,'PLHIV Forecast'!$C$7:$W$7,0)),
INDEX('PLHIV Forecast'!$C$8:$W$127,MATCH($B101,'PLHIV Forecast'!$B$8:$B$127,0),MATCH(H$7,'PLHIV Forecast'!$C$7:$W$7,0))&lt;&gt;0),
INDEX('PLHIV Forecast'!$C$8:$W$127,MATCH($B101,'PLHIV Forecast'!$B$8:$B$127,0),MATCH(H$7,'PLHIV Forecast'!$C$7:$W$7,0)),
G101+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IF(H$7&lt;=Baseline_Year,
INDEX('Number on ART'!$H$10:$AB$249,MATCH($B101&amp;"Adults",'Number on ART'!$F$10:$F$249,0),MATCH(H$7,'Number on ART'!$H$9:$AB$9,0)),
IF(AND(G101+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Forecast'!$B$8:$B$127,0),MATCH(H$7,'PLHIV Forecast'!$C$7:$W$7,0)),
INDEX('PLHIV Forecast'!$C$8:$W$127,MATCH($B101,'PLHIV Forecast'!$B$8:$B$127,0),MATCH(H$7,'PLHIV Forecast'!$C$7:$W$7,0))&lt;&gt;0),
INDEX('PLHIV Forecast'!$C$8:$W$127,MATCH($B101,'PLHIV Forecast'!$B$8:$B$127,0),MATCH(H$7,'PLHIV Forecast'!$C$7:$W$7,0)),
G101+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151049</v>
      </c>
      <c r="I101" s="84">
        <f>IF(IF(I$7&lt;=Baseline_Year,
INDEX('Number on ART'!$H$10:$AB$249,MATCH($B101&amp;"Adults",'Number on ART'!$F$10:$F$249,0),MATCH(I$7,'Number on ART'!$H$9:$AB$9,0)),
IF(AND(H101+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Forecast'!$B$8:$B$127,0),MATCH(I$7,'PLHIV Forecast'!$C$7:$W$7,0)),
INDEX('PLHIV Forecast'!$C$8:$W$127,MATCH($B101,'PLHIV Forecast'!$B$8:$B$127,0),MATCH(I$7,'PLHIV Forecast'!$C$7:$W$7,0))&lt;&gt;0),
INDEX('PLHIV Forecast'!$C$8:$W$127,MATCH($B101,'PLHIV Forecast'!$B$8:$B$127,0),MATCH(I$7,'PLHIV Forecast'!$C$7:$W$7,0)),
H101+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IF(I$7&lt;=Baseline_Year,
INDEX('Number on ART'!$H$10:$AB$249,MATCH($B101&amp;"Adults",'Number on ART'!$F$10:$F$249,0),MATCH(I$7,'Number on ART'!$H$9:$AB$9,0)),
IF(AND(H101+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Forecast'!$B$8:$B$127,0),MATCH(I$7,'PLHIV Forecast'!$C$7:$W$7,0)),
INDEX('PLHIV Forecast'!$C$8:$W$127,MATCH($B101,'PLHIV Forecast'!$B$8:$B$127,0),MATCH(I$7,'PLHIV Forecast'!$C$7:$W$7,0))&lt;&gt;0),
INDEX('PLHIV Forecast'!$C$8:$W$127,MATCH($B101,'PLHIV Forecast'!$B$8:$B$127,0),MATCH(I$7,'PLHIV Forecast'!$C$7:$W$7,0)),
H101+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169599</v>
      </c>
      <c r="J101" s="84">
        <f>IF(IF(J$7&lt;=Baseline_Year,
INDEX('Number on ART'!$H$10:$AB$249,MATCH($B101&amp;"Adults",'Number on ART'!$F$10:$F$249,0),MATCH(J$7,'Number on ART'!$H$9:$AB$9,0)),
IF(AND(I101+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Forecast'!$B$8:$B$127,0),MATCH(J$7,'PLHIV Forecast'!$C$7:$W$7,0)),
INDEX('PLHIV Forecast'!$C$8:$W$127,MATCH($B101,'PLHIV Forecast'!$B$8:$B$127,0),MATCH(J$7,'PLHIV Forecast'!$C$7:$W$7,0))&lt;&gt;0),
INDEX('PLHIV Forecast'!$C$8:$W$127,MATCH($B101,'PLHIV Forecast'!$B$8:$B$127,0),MATCH(J$7,'PLHIV Forecast'!$C$7:$W$7,0)),
I101+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IF(J$7&lt;=Baseline_Year,
INDEX('Number on ART'!$H$10:$AB$249,MATCH($B101&amp;"Adults",'Number on ART'!$F$10:$F$249,0),MATCH(J$7,'Number on ART'!$H$9:$AB$9,0)),
IF(AND(I101+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Forecast'!$B$8:$B$127,0),MATCH(J$7,'PLHIV Forecast'!$C$7:$W$7,0)),
INDEX('PLHIV Forecast'!$C$8:$W$127,MATCH($B101,'PLHIV Forecast'!$B$8:$B$127,0),MATCH(J$7,'PLHIV Forecast'!$C$7:$W$7,0))&lt;&gt;0),
INDEX('PLHIV Forecast'!$C$8:$W$127,MATCH($B101,'PLHIV Forecast'!$B$8:$B$127,0),MATCH(J$7,'PLHIV Forecast'!$C$7:$W$7,0)),
I101+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177354</v>
      </c>
      <c r="K101" s="84">
        <f>IF(IF(K$7&lt;=Baseline_Year,
INDEX('Number on ART'!$H$10:$AB$249,MATCH($B101&amp;"Adults",'Number on ART'!$F$10:$F$249,0),MATCH(K$7,'Number on ART'!$H$9:$AB$9,0)),
IF(AND(J101+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Forecast'!$B$8:$B$127,0),MATCH(K$7,'PLHIV Forecast'!$C$7:$W$7,0)),
INDEX('PLHIV Forecast'!$C$8:$W$127,MATCH($B101,'PLHIV Forecast'!$B$8:$B$127,0),MATCH(K$7,'PLHIV Forecast'!$C$7:$W$7,0))&lt;&gt;0),
INDEX('PLHIV Forecast'!$C$8:$W$127,MATCH($B101,'PLHIV Forecast'!$B$8:$B$127,0),MATCH(K$7,'PLHIV Forecast'!$C$7:$W$7,0)),
J101+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IF(K$7&lt;=Baseline_Year,
INDEX('Number on ART'!$H$10:$AB$249,MATCH($B101&amp;"Adults",'Number on ART'!$F$10:$F$249,0),MATCH(K$7,'Number on ART'!$H$9:$AB$9,0)),
IF(AND(J101+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Forecast'!$B$8:$B$127,0),MATCH(K$7,'PLHIV Forecast'!$C$7:$W$7,0)),
INDEX('PLHIV Forecast'!$C$8:$W$127,MATCH($B101,'PLHIV Forecast'!$B$8:$B$127,0),MATCH(K$7,'PLHIV Forecast'!$C$7:$W$7,0))&lt;&gt;0),
INDEX('PLHIV Forecast'!$C$8:$W$127,MATCH($B101,'PLHIV Forecast'!$B$8:$B$127,0),MATCH(K$7,'PLHIV Forecast'!$C$7:$W$7,0)),
J101+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184926</v>
      </c>
      <c r="L101" s="84">
        <f>IF(IF(L$7&lt;=Baseline_Year,
INDEX('Number on ART'!$H$10:$AB$249,MATCH($B101&amp;"Adults",'Number on ART'!$F$10:$F$249,0),MATCH(L$7,'Number on ART'!$H$9:$AB$9,0)),
IF(AND(K101+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Forecast'!$B$8:$B$127,0),MATCH(L$7,'PLHIV Forecast'!$C$7:$W$7,0)),
INDEX('PLHIV Forecast'!$C$8:$W$127,MATCH($B101,'PLHIV Forecast'!$B$8:$B$127,0),MATCH(L$7,'PLHIV Forecast'!$C$7:$W$7,0))&lt;&gt;0),
INDEX('PLHIV Forecast'!$C$8:$W$127,MATCH($B101,'PLHIV Forecast'!$B$8:$B$127,0),MATCH(L$7,'PLHIV Forecast'!$C$7:$W$7,0)),
K101+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IF(L$7&lt;=Baseline_Year,
INDEX('Number on ART'!$H$10:$AB$249,MATCH($B101&amp;"Adults",'Number on ART'!$F$10:$F$249,0),MATCH(L$7,'Number on ART'!$H$9:$AB$9,0)),
IF(AND(K101+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Forecast'!$B$8:$B$127,0),MATCH(L$7,'PLHIV Forecast'!$C$7:$W$7,0)),
INDEX('PLHIV Forecast'!$C$8:$W$127,MATCH($B101,'PLHIV Forecast'!$B$8:$B$127,0),MATCH(L$7,'PLHIV Forecast'!$C$7:$W$7,0))&lt;&gt;0),
INDEX('PLHIV Forecast'!$C$8:$W$127,MATCH($B101,'PLHIV Forecast'!$B$8:$B$127,0),MATCH(L$7,'PLHIV Forecast'!$C$7:$W$7,0)),
K101+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191743</v>
      </c>
      <c r="M101" s="84">
        <f>IF(IF(M$7&lt;=Baseline_Year,
INDEX('Number on ART'!$H$10:$AB$249,MATCH($B101&amp;"Adults",'Number on ART'!$F$10:$F$249,0),MATCH(M$7,'Number on ART'!$H$9:$AB$9,0)),
IF(AND(L101+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Forecast'!$B$8:$B$127,0),MATCH(M$7,'PLHIV Forecast'!$C$7:$W$7,0)),
INDEX('PLHIV Forecast'!$C$8:$W$127,MATCH($B101,'PLHIV Forecast'!$B$8:$B$127,0),MATCH(M$7,'PLHIV Forecast'!$C$7:$W$7,0))&lt;&gt;0),
INDEX('PLHIV Forecast'!$C$8:$W$127,MATCH($B101,'PLHIV Forecast'!$B$8:$B$127,0),MATCH(M$7,'PLHIV Forecast'!$C$7:$W$7,0)),
L101+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IF(M$7&lt;=Baseline_Year,
INDEX('Number on ART'!$H$10:$AB$249,MATCH($B101&amp;"Adults",'Number on ART'!$F$10:$F$249,0),MATCH(M$7,'Number on ART'!$H$9:$AB$9,0)),
IF(AND(L101+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Forecast'!$B$8:$B$127,0),MATCH(M$7,'PLHIV Forecast'!$C$7:$W$7,0)),
INDEX('PLHIV Forecast'!$C$8:$W$127,MATCH($B101,'PLHIV Forecast'!$B$8:$B$127,0),MATCH(M$7,'PLHIV Forecast'!$C$7:$W$7,0))&lt;&gt;0),
INDEX('PLHIV Forecast'!$C$8:$W$127,MATCH($B101,'PLHIV Forecast'!$B$8:$B$127,0),MATCH(M$7,'PLHIV Forecast'!$C$7:$W$7,0)),
L101+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198393</v>
      </c>
      <c r="N101" s="84">
        <f>IF(IF(N$7&lt;=Baseline_Year,
INDEX('Number on ART'!$H$10:$AB$249,MATCH($B101&amp;"Adults",'Number on ART'!$F$10:$F$249,0),MATCH(N$7,'Number on ART'!$H$9:$AB$9,0)),
IF(AND(M101+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Forecast'!$B$8:$B$127,0),MATCH(N$7,'PLHIV Forecast'!$C$7:$W$7,0)),
INDEX('PLHIV Forecast'!$C$8:$W$127,MATCH($B101,'PLHIV Forecast'!$B$8:$B$127,0),MATCH(N$7,'PLHIV Forecast'!$C$7:$W$7,0))&lt;&gt;0),
INDEX('PLHIV Forecast'!$C$8:$W$127,MATCH($B101,'PLHIV Forecast'!$B$8:$B$127,0),MATCH(N$7,'PLHIV Forecast'!$C$7:$W$7,0)),
M101+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IF(N$7&lt;=Baseline_Year,
INDEX('Number on ART'!$H$10:$AB$249,MATCH($B101&amp;"Adults",'Number on ART'!$F$10:$F$249,0),MATCH(N$7,'Number on ART'!$H$9:$AB$9,0)),
IF(AND(M101+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Forecast'!$B$8:$B$127,0),MATCH(N$7,'PLHIV Forecast'!$C$7:$W$7,0)),
INDEX('PLHIV Forecast'!$C$8:$W$127,MATCH($B101,'PLHIV Forecast'!$B$8:$B$127,0),MATCH(N$7,'PLHIV Forecast'!$C$7:$W$7,0))&lt;&gt;0),
INDEX('PLHIV Forecast'!$C$8:$W$127,MATCH($B101,'PLHIV Forecast'!$B$8:$B$127,0),MATCH(N$7,'PLHIV Forecast'!$C$7:$W$7,0)),
M101+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204504</v>
      </c>
      <c r="O101" s="84">
        <f>IF(IF(O$7&lt;=Baseline_Year,
INDEX('Number on ART'!$H$10:$AB$249,MATCH($B101&amp;"Adults",'Number on ART'!$F$10:$F$249,0),MATCH(O$7,'Number on ART'!$H$9:$AB$9,0)),
IF(AND(N101+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Forecast'!$B$8:$B$127,0),MATCH(O$7,'PLHIV Forecast'!$C$7:$W$7,0)),
INDEX('PLHIV Forecast'!$C$8:$W$127,MATCH($B101,'PLHIV Forecast'!$B$8:$B$127,0),MATCH(O$7,'PLHIV Forecast'!$C$7:$W$7,0))&lt;&gt;0),
INDEX('PLHIV Forecast'!$C$8:$W$127,MATCH($B101,'PLHIV Forecast'!$B$8:$B$127,0),MATCH(O$7,'PLHIV Forecast'!$C$7:$W$7,0)),
N101+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IF(O$7&lt;=Baseline_Year,
INDEX('Number on ART'!$H$10:$AB$249,MATCH($B101&amp;"Adults",'Number on ART'!$F$10:$F$249,0),MATCH(O$7,'Number on ART'!$H$9:$AB$9,0)),
IF(AND(N101+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Forecast'!$B$8:$B$127,0),MATCH(O$7,'PLHIV Forecast'!$C$7:$W$7,0)),
INDEX('PLHIV Forecast'!$C$8:$W$127,MATCH($B101,'PLHIV Forecast'!$B$8:$B$127,0),MATCH(O$7,'PLHIV Forecast'!$C$7:$W$7,0))&lt;&gt;0),
INDEX('PLHIV Forecast'!$C$8:$W$127,MATCH($B101,'PLHIV Forecast'!$B$8:$B$127,0),MATCH(O$7,'PLHIV Forecast'!$C$7:$W$7,0)),
N101+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209948</v>
      </c>
      <c r="P101" s="84">
        <f>IF(IF(P$7&lt;=Baseline_Year,
INDEX('Number on ART'!$H$10:$AB$249,MATCH($B101&amp;"Adults",'Number on ART'!$F$10:$F$249,0),MATCH(P$7,'Number on ART'!$H$9:$AB$9,0)),
IF(AND(O101+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Forecast'!$B$8:$B$127,0),MATCH(P$7,'PLHIV Forecast'!$C$7:$W$7,0)),
INDEX('PLHIV Forecast'!$C$8:$W$127,MATCH($B101,'PLHIV Forecast'!$B$8:$B$127,0),MATCH(P$7,'PLHIV Forecast'!$C$7:$W$7,0))&lt;&gt;0),
INDEX('PLHIV Forecast'!$C$8:$W$127,MATCH($B101,'PLHIV Forecast'!$B$8:$B$127,0),MATCH(P$7,'PLHIV Forecast'!$C$7:$W$7,0)),
O101+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IF(P$7&lt;=Baseline_Year,
INDEX('Number on ART'!$H$10:$AB$249,MATCH($B101&amp;"Adults",'Number on ART'!$F$10:$F$249,0),MATCH(P$7,'Number on ART'!$H$9:$AB$9,0)),
IF(AND(O101+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Forecast'!$B$8:$B$127,0),MATCH(P$7,'PLHIV Forecast'!$C$7:$W$7,0)),
INDEX('PLHIV Forecast'!$C$8:$W$127,MATCH($B101,'PLHIV Forecast'!$B$8:$B$127,0),MATCH(P$7,'PLHIV Forecast'!$C$7:$W$7,0))&lt;&gt;0),
INDEX('PLHIV Forecast'!$C$8:$W$127,MATCH($B101,'PLHIV Forecast'!$B$8:$B$127,0),MATCH(P$7,'PLHIV Forecast'!$C$7:$W$7,0)),
O101+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216016.33333333334</v>
      </c>
      <c r="Q101" s="84">
        <f>IF(IF(Q$7&lt;=Baseline_Year,
INDEX('Number on ART'!$H$10:$AB$249,MATCH($B101&amp;"Adults",'Number on ART'!$F$10:$F$249,0),MATCH(Q$7,'Number on ART'!$H$9:$AB$9,0)),
IF(AND(P101+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Forecast'!$B$8:$B$127,0),MATCH(Q$7,'PLHIV Forecast'!$C$7:$W$7,0)),
INDEX('PLHIV Forecast'!$C$8:$W$127,MATCH($B101,'PLHIV Forecast'!$B$8:$B$127,0),MATCH(Q$7,'PLHIV Forecast'!$C$7:$W$7,0))&lt;&gt;0),
INDEX('PLHIV Forecast'!$C$8:$W$127,MATCH($B101,'PLHIV Forecast'!$B$8:$B$127,0),MATCH(Q$7,'PLHIV Forecast'!$C$7:$W$7,0)),
P101+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IF(Q$7&lt;=Baseline_Year,
INDEX('Number on ART'!$H$10:$AB$249,MATCH($B101&amp;"Adults",'Number on ART'!$F$10:$F$249,0),MATCH(Q$7,'Number on ART'!$H$9:$AB$9,0)),
IF(AND(P101+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Forecast'!$B$8:$B$127,0),MATCH(Q$7,'PLHIV Forecast'!$C$7:$W$7,0)),
INDEX('PLHIV Forecast'!$C$8:$W$127,MATCH($B101,'PLHIV Forecast'!$B$8:$B$127,0),MATCH(Q$7,'PLHIV Forecast'!$C$7:$W$7,0))&lt;&gt;0),
INDEX('PLHIV Forecast'!$C$8:$W$127,MATCH($B101,'PLHIV Forecast'!$B$8:$B$127,0),MATCH(Q$7,'PLHIV Forecast'!$C$7:$W$7,0)),
P101+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222084.66666666669</v>
      </c>
      <c r="R101" s="84">
        <f>IF(IF(R$7&lt;=Baseline_Year,
INDEX('Number on ART'!$H$10:$AB$249,MATCH($B101&amp;"Adults",'Number on ART'!$F$10:$F$249,0),MATCH(R$7,'Number on ART'!$H$9:$AB$9,0)),
IF(AND(Q101+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Forecast'!$B$8:$B$127,0),MATCH(R$7,'PLHIV Forecast'!$C$7:$W$7,0)),
INDEX('PLHIV Forecast'!$C$8:$W$127,MATCH($B101,'PLHIV Forecast'!$B$8:$B$127,0),MATCH(R$7,'PLHIV Forecast'!$C$7:$W$7,0))&lt;&gt;0),
INDEX('PLHIV Forecast'!$C$8:$W$127,MATCH($B101,'PLHIV Forecast'!$B$8:$B$127,0),MATCH(R$7,'PLHIV Forecast'!$C$7:$W$7,0)),
Q101+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IF(R$7&lt;=Baseline_Year,
INDEX('Number on ART'!$H$10:$AB$249,MATCH($B101&amp;"Adults",'Number on ART'!$F$10:$F$249,0),MATCH(R$7,'Number on ART'!$H$9:$AB$9,0)),
IF(AND(Q101+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Forecast'!$B$8:$B$127,0),MATCH(R$7,'PLHIV Forecast'!$C$7:$W$7,0)),
INDEX('PLHIV Forecast'!$C$8:$W$127,MATCH($B101,'PLHIV Forecast'!$B$8:$B$127,0),MATCH(R$7,'PLHIV Forecast'!$C$7:$W$7,0))&lt;&gt;0),
INDEX('PLHIV Forecast'!$C$8:$W$127,MATCH($B101,'PLHIV Forecast'!$B$8:$B$127,0),MATCH(R$7,'PLHIV Forecast'!$C$7:$W$7,0)),
Q101+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228153.00000000003</v>
      </c>
      <c r="S101" s="84">
        <f>IF(IF(S$7&lt;=Baseline_Year,
INDEX('Number on ART'!$H$10:$AB$249,MATCH($B101&amp;"Adults",'Number on ART'!$F$10:$F$249,0),MATCH(S$7,'Number on ART'!$H$9:$AB$9,0)),
IF(AND(R101+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Forecast'!$B$8:$B$127,0),MATCH(S$7,'PLHIV Forecast'!$C$7:$W$7,0)),
INDEX('PLHIV Forecast'!$C$8:$W$127,MATCH($B101,'PLHIV Forecast'!$B$8:$B$127,0),MATCH(S$7,'PLHIV Forecast'!$C$7:$W$7,0))&lt;&gt;0),
INDEX('PLHIV Forecast'!$C$8:$W$127,MATCH($B101,'PLHIV Forecast'!$B$8:$B$127,0),MATCH(S$7,'PLHIV Forecast'!$C$7:$W$7,0)),
R101+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IF(S$7&lt;=Baseline_Year,
INDEX('Number on ART'!$H$10:$AB$249,MATCH($B101&amp;"Adults",'Number on ART'!$F$10:$F$249,0),MATCH(S$7,'Number on ART'!$H$9:$AB$9,0)),
IF(AND(R101+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Forecast'!$B$8:$B$127,0),MATCH(S$7,'PLHIV Forecast'!$C$7:$W$7,0)),
INDEX('PLHIV Forecast'!$C$8:$W$127,MATCH($B101,'PLHIV Forecast'!$B$8:$B$127,0),MATCH(S$7,'PLHIV Forecast'!$C$7:$W$7,0))&lt;&gt;0),
INDEX('PLHIV Forecast'!$C$8:$W$127,MATCH($B101,'PLHIV Forecast'!$B$8:$B$127,0),MATCH(S$7,'PLHIV Forecast'!$C$7:$W$7,0)),
R101+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230000</v>
      </c>
      <c r="T101" s="84">
        <f>IF(IF(T$7&lt;=Baseline_Year,
INDEX('Number on ART'!$H$10:$AB$249,MATCH($B101&amp;"Adults",'Number on ART'!$F$10:$F$249,0),MATCH(T$7,'Number on ART'!$H$9:$AB$9,0)),
IF(AND(S101+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Forecast'!$B$8:$B$127,0),MATCH(T$7,'PLHIV Forecast'!$C$7:$W$7,0)),
INDEX('PLHIV Forecast'!$C$8:$W$127,MATCH($B101,'PLHIV Forecast'!$B$8:$B$127,0),MATCH(T$7,'PLHIV Forecast'!$C$7:$W$7,0))&lt;&gt;0),
INDEX('PLHIV Forecast'!$C$8:$W$127,MATCH($B101,'PLHIV Forecast'!$B$8:$B$127,0),MATCH(T$7,'PLHIV Forecast'!$C$7:$W$7,0)),
S101+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IF(T$7&lt;=Baseline_Year,
INDEX('Number on ART'!$H$10:$AB$249,MATCH($B101&amp;"Adults",'Number on ART'!$F$10:$F$249,0),MATCH(T$7,'Number on ART'!$H$9:$AB$9,0)),
IF(AND(S101+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Forecast'!$B$8:$B$127,0),MATCH(T$7,'PLHIV Forecast'!$C$7:$W$7,0)),
INDEX('PLHIV Forecast'!$C$8:$W$127,MATCH($B101,'PLHIV Forecast'!$B$8:$B$127,0),MATCH(T$7,'PLHIV Forecast'!$C$7:$W$7,0))&lt;&gt;0),
INDEX('PLHIV Forecast'!$C$8:$W$127,MATCH($B101,'PLHIV Forecast'!$B$8:$B$127,0),MATCH(T$7,'PLHIV Forecast'!$C$7:$W$7,0)),
S101+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230000</v>
      </c>
      <c r="U101" s="84">
        <f>IF(IF(U$7&lt;=Baseline_Year,
INDEX('Number on ART'!$H$10:$AB$249,MATCH($B101&amp;"Adults",'Number on ART'!$F$10:$F$249,0),MATCH(U$7,'Number on ART'!$H$9:$AB$9,0)),
IF(AND(T101+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Forecast'!$B$8:$B$127,0),MATCH(U$7,'PLHIV Forecast'!$C$7:$W$7,0)),
INDEX('PLHIV Forecast'!$C$8:$W$127,MATCH($B101,'PLHIV Forecast'!$B$8:$B$127,0),MATCH(U$7,'PLHIV Forecast'!$C$7:$W$7,0))&lt;&gt;0),
INDEX('PLHIV Forecast'!$C$8:$W$127,MATCH($B101,'PLHIV Forecast'!$B$8:$B$127,0),MATCH(U$7,'PLHIV Forecast'!$C$7:$W$7,0)),
T101+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IF(U$7&lt;=Baseline_Year,
INDEX('Number on ART'!$H$10:$AB$249,MATCH($B101&amp;"Adults",'Number on ART'!$F$10:$F$249,0),MATCH(U$7,'Number on ART'!$H$9:$AB$9,0)),
IF(AND(T101+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Forecast'!$B$8:$B$127,0),MATCH(U$7,'PLHIV Forecast'!$C$7:$W$7,0)),
INDEX('PLHIV Forecast'!$C$8:$W$127,MATCH($B101,'PLHIV Forecast'!$B$8:$B$127,0),MATCH(U$7,'PLHIV Forecast'!$C$7:$W$7,0))&lt;&gt;0),
INDEX('PLHIV Forecast'!$C$8:$W$127,MATCH($B101,'PLHIV Forecast'!$B$8:$B$127,0),MATCH(U$7,'PLHIV Forecast'!$C$7:$W$7,0)),
T101+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230000</v>
      </c>
      <c r="V101" s="84">
        <f>IF(IF(V$7&lt;=Baseline_Year,
INDEX('Number on ART'!$H$10:$AB$249,MATCH($B101&amp;"Adults",'Number on ART'!$F$10:$F$249,0),MATCH(V$7,'Number on ART'!$H$9:$AB$9,0)),
IF(AND(U101+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Forecast'!$B$8:$B$127,0),MATCH(V$7,'PLHIV Forecast'!$C$7:$W$7,0)),
INDEX('PLHIV Forecast'!$C$8:$W$127,MATCH($B101,'PLHIV Forecast'!$B$8:$B$127,0),MATCH(V$7,'PLHIV Forecast'!$C$7:$W$7,0))&lt;&gt;0),
INDEX('PLHIV Forecast'!$C$8:$W$127,MATCH($B101,'PLHIV Forecast'!$B$8:$B$127,0),MATCH(V$7,'PLHIV Forecast'!$C$7:$W$7,0)),
U101+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IF(V$7&lt;=Baseline_Year,
INDEX('Number on ART'!$H$10:$AB$249,MATCH($B101&amp;"Adults",'Number on ART'!$F$10:$F$249,0),MATCH(V$7,'Number on ART'!$H$9:$AB$9,0)),
IF(AND(U101+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Forecast'!$B$8:$B$127,0),MATCH(V$7,'PLHIV Forecast'!$C$7:$W$7,0)),
INDEX('PLHIV Forecast'!$C$8:$W$127,MATCH($B101,'PLHIV Forecast'!$B$8:$B$127,0),MATCH(V$7,'PLHIV Forecast'!$C$7:$W$7,0))&lt;&gt;0),
INDEX('PLHIV Forecast'!$C$8:$W$127,MATCH($B101,'PLHIV Forecast'!$B$8:$B$127,0),MATCH(V$7,'PLHIV Forecast'!$C$7:$W$7,0)),
U101+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230000</v>
      </c>
      <c r="W101" s="84">
        <f>IF(IF(W$7&lt;=Baseline_Year,
INDEX('Number on ART'!$H$10:$AB$249,MATCH($B101&amp;"Adults",'Number on ART'!$F$10:$F$249,0),MATCH(W$7,'Number on ART'!$H$9:$AB$9,0)),
IF(AND(V101+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Forecast'!$B$8:$B$127,0),MATCH(W$7,'PLHIV Forecast'!$C$7:$W$7,0)),
INDEX('PLHIV Forecast'!$C$8:$W$127,MATCH($B101,'PLHIV Forecast'!$B$8:$B$127,0),MATCH(W$7,'PLHIV Forecast'!$C$7:$W$7,0))&lt;&gt;0),
INDEX('PLHIV Forecast'!$C$8:$W$127,MATCH($B101,'PLHIV Forecast'!$B$8:$B$127,0),MATCH(W$7,'PLHIV Forecast'!$C$7:$W$7,0)),
V101+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)))&lt;0,
0,
IF(W$7&lt;=Baseline_Year,
INDEX('Number on ART'!$H$10:$AB$249,MATCH($B101&amp;"Adults",'Number on ART'!$F$10:$F$249,0),MATCH(W$7,'Number on ART'!$H$9:$AB$9,0)),
IF(AND(V101+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)&gt;INDEX('PLHIV Forecast'!$C$8:$W$127,MATCH($B101,'PLHIV Forecast'!$B$8:$B$127,0),MATCH(W$7,'PLHIV Forecast'!$C$7:$W$7,0)),
INDEX('PLHIV Forecast'!$C$8:$W$127,MATCH($B101,'PLHIV Forecast'!$B$8:$B$127,0),MATCH(W$7,'PLHIV Forecast'!$C$7:$W$7,0))&lt;&gt;0),
INDEX('PLHIV Forecast'!$C$8:$W$127,MATCH($B101,'PLHIV Forecast'!$B$8:$B$127,0),MATCH(W$7,'PLHIV Forecast'!$C$7:$W$7,0)),
V101+
AVERAGE((INDEX($C$8:$W$127,MATCH($B101,$B$8:$B$127),MATCH(Baseline_Year,$C$7:$W$7,))-INDEX($C$8:$W$127,MATCH($B101,$B$8:$B$127),MATCH(Baseline_Year-1,$C$7:$W$7,))),
(INDEX($C$8:$W$127,MATCH($B101,$B$8:$B$127),MATCH(Baseline_Year-1,$C$7:$W$7,))-INDEX($C$8:$W$127,MATCH($B101,$B$8:$B$127),MATCH(Baseline_Year-2,$C$7:$W$7,))),
(INDEX($C$8:$W$127,MATCH($B101,$B$8:$B$127),MATCH(Baseline_Year-2,$C$7:$W$7,))-INDEX($C$8:$W$127,MATCH($B101,$B$8:$B$127),MATCH(Baseline_Year-3,$C$7:$W$7,)))
))))</f>
        <v>230000</v>
      </c>
      <c r="X101" s="9" t="str">
        <f>IF(SUM(C101:W101)&lt;&gt;0,
IF(P101='PLHIV Forecast'!P101,"# adults on ART capped by total PLHIV starting 2023",
IF(Q101='PLHIV Forecast'!Q101,"# adults on ART capped by total PLHIV starting 2024",
IF(R101='PLHIV Forecast'!R101,"# adults on ART capped by total PLHIV starting 2025",
IF(S101='PLHIV Forecast'!S101,"# adults on ART capped by total PLHIV starting 2026",
IF(T101='PLHIV Forecast'!T101,"# adults on ART capped by total PLHIV starting 2027",
IF(U101='PLHIV Forecast'!U101,"# adults on ART capped by total PLHIV starting 2028",
IF(V101='PLHIV Forecast'!V101,"# adults on ART capped by total PLHIV starting 2029",
IF(W101='PLHIV Forecast'!W101,"# adults on ART capped by total PLHIV starting 2030",
"")))))))),"")</f>
        <v># adults on ART capped by total PLHIV starting 2026</v>
      </c>
    </row>
    <row r="102" spans="2:24" x14ac:dyDescent="0.35">
      <c r="B102" s="18" t="str">
        <f>Countries!B98</f>
        <v>S.Tome&amp;Principe</v>
      </c>
      <c r="C102" s="47">
        <f>IF(C$7&lt;='Algorithms &amp; Assumptions'!$C$3,INDEX('Number on ART'!$H$10:$AB$249,MATCH($B102&amp;"Adults",'Number on ART'!$F$10:$F$249,0),MATCH(C$7,'Number on ART'!$H$9:$AB$9,0)),"Error")</f>
        <v>201</v>
      </c>
      <c r="D102" s="47">
        <f>IF(D$7&lt;='Algorithms &amp; Assumptions'!$C$3,INDEX('Number on ART'!$H$10:$AB$249,MATCH($B102&amp;"Adults",'Number on ART'!$F$10:$F$249,0),MATCH(D$7,'Number on ART'!$H$9:$AB$9,0)),"Error")</f>
        <v>252</v>
      </c>
      <c r="E102" s="47">
        <f>IF(E$7&lt;='Algorithms &amp; Assumptions'!$C$3,INDEX('Number on ART'!$H$10:$AB$249,MATCH($B102&amp;"Adults",'Number on ART'!$F$10:$F$249,0),MATCH(E$7,'Number on ART'!$H$9:$AB$9,0)),"Error")</f>
        <v>296</v>
      </c>
      <c r="F102" s="47">
        <f>IF(F$7&lt;='Algorithms &amp; Assumptions'!$C$3,INDEX('Number on ART'!$H$10:$AB$249,MATCH($B102&amp;"Adults",'Number on ART'!$F$10:$F$249,0),MATCH(F$7,'Number on ART'!$H$9:$AB$9,0)),"Error")</f>
        <v>332</v>
      </c>
      <c r="G102" s="84">
        <f>IF(IF(G$7&lt;=Baseline_Year,
INDEX('Number on ART'!$H$10:$AB$249,MATCH($B102&amp;"Adults",'Number on ART'!$F$10:$F$249,0),MATCH(G$7,'Number on ART'!$H$9:$AB$9,0)),
IF(AND(F102+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Forecast'!$B$8:$B$127,0),MATCH(G$7,'PLHIV Forecast'!$C$7:$W$7,0)),
INDEX('PLHIV Forecast'!$C$8:$W$127,MATCH($B102,'PLHIV Forecast'!$B$8:$B$127,0),MATCH(G$7,'PLHIV Forecast'!$C$7:$W$7,0))&lt;&gt;0),
INDEX('PLHIV Forecast'!$C$8:$W$127,MATCH($B102,'PLHIV Forecast'!$B$8:$B$127,0),MATCH(G$7,'PLHIV Forecast'!$C$7:$W$7,0)),
F102+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IF(G$7&lt;=Baseline_Year,
INDEX('Number on ART'!$H$10:$AB$249,MATCH($B102&amp;"Adults",'Number on ART'!$F$10:$F$249,0),MATCH(G$7,'Number on ART'!$H$9:$AB$9,0)),
IF(AND(F102+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Forecast'!$B$8:$B$127,0),MATCH(G$7,'PLHIV Forecast'!$C$7:$W$7,0)),
INDEX('PLHIV Forecast'!$C$8:$W$127,MATCH($B102,'PLHIV Forecast'!$B$8:$B$127,0),MATCH(G$7,'PLHIV Forecast'!$C$7:$W$7,0))&lt;&gt;0),
INDEX('PLHIV Forecast'!$C$8:$W$127,MATCH($B102,'PLHIV Forecast'!$B$8:$B$127,0),MATCH(G$7,'PLHIV Forecast'!$C$7:$W$7,0)),
F102+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398</v>
      </c>
      <c r="H102" s="84">
        <f>IF(IF(H$7&lt;=Baseline_Year,
INDEX('Number on ART'!$H$10:$AB$249,MATCH($B102&amp;"Adults",'Number on ART'!$F$10:$F$249,0),MATCH(H$7,'Number on ART'!$H$9:$AB$9,0)),
IF(AND(G102+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Forecast'!$B$8:$B$127,0),MATCH(H$7,'PLHIV Forecast'!$C$7:$W$7,0)),
INDEX('PLHIV Forecast'!$C$8:$W$127,MATCH($B102,'PLHIV Forecast'!$B$8:$B$127,0),MATCH(H$7,'PLHIV Forecast'!$C$7:$W$7,0))&lt;&gt;0),
INDEX('PLHIV Forecast'!$C$8:$W$127,MATCH($B102,'PLHIV Forecast'!$B$8:$B$127,0),MATCH(H$7,'PLHIV Forecast'!$C$7:$W$7,0)),
G102+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IF(H$7&lt;=Baseline_Year,
INDEX('Number on ART'!$H$10:$AB$249,MATCH($B102&amp;"Adults",'Number on ART'!$F$10:$F$249,0),MATCH(H$7,'Number on ART'!$H$9:$AB$9,0)),
IF(AND(G102+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Forecast'!$B$8:$B$127,0),MATCH(H$7,'PLHIV Forecast'!$C$7:$W$7,0)),
INDEX('PLHIV Forecast'!$C$8:$W$127,MATCH($B102,'PLHIV Forecast'!$B$8:$B$127,0),MATCH(H$7,'PLHIV Forecast'!$C$7:$W$7,0))&lt;&gt;0),
INDEX('PLHIV Forecast'!$C$8:$W$127,MATCH($B102,'PLHIV Forecast'!$B$8:$B$127,0),MATCH(H$7,'PLHIV Forecast'!$C$7:$W$7,0)),
G102+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508</v>
      </c>
      <c r="I102" s="84">
        <f>IF(IF(I$7&lt;=Baseline_Year,
INDEX('Number on ART'!$H$10:$AB$249,MATCH($B102&amp;"Adults",'Number on ART'!$F$10:$F$249,0),MATCH(I$7,'Number on ART'!$H$9:$AB$9,0)),
IF(AND(H102+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Forecast'!$B$8:$B$127,0),MATCH(I$7,'PLHIV Forecast'!$C$7:$W$7,0)),
INDEX('PLHIV Forecast'!$C$8:$W$127,MATCH($B102,'PLHIV Forecast'!$B$8:$B$127,0),MATCH(I$7,'PLHIV Forecast'!$C$7:$W$7,0))&lt;&gt;0),
INDEX('PLHIV Forecast'!$C$8:$W$127,MATCH($B102,'PLHIV Forecast'!$B$8:$B$127,0),MATCH(I$7,'PLHIV Forecast'!$C$7:$W$7,0)),
H102+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IF(I$7&lt;=Baseline_Year,
INDEX('Number on ART'!$H$10:$AB$249,MATCH($B102&amp;"Adults",'Number on ART'!$F$10:$F$249,0),MATCH(I$7,'Number on ART'!$H$9:$AB$9,0)),
IF(AND(H102+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Forecast'!$B$8:$B$127,0),MATCH(I$7,'PLHIV Forecast'!$C$7:$W$7,0)),
INDEX('PLHIV Forecast'!$C$8:$W$127,MATCH($B102,'PLHIV Forecast'!$B$8:$B$127,0),MATCH(I$7,'PLHIV Forecast'!$C$7:$W$7,0))&lt;&gt;0),
INDEX('PLHIV Forecast'!$C$8:$W$127,MATCH($B102,'PLHIV Forecast'!$B$8:$B$127,0),MATCH(I$7,'PLHIV Forecast'!$C$7:$W$7,0)),
H102+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589</v>
      </c>
      <c r="J102" s="84">
        <f>IF(IF(J$7&lt;=Baseline_Year,
INDEX('Number on ART'!$H$10:$AB$249,MATCH($B102&amp;"Adults",'Number on ART'!$F$10:$F$249,0),MATCH(J$7,'Number on ART'!$H$9:$AB$9,0)),
IF(AND(I102+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Forecast'!$B$8:$B$127,0),MATCH(J$7,'PLHIV Forecast'!$C$7:$W$7,0)),
INDEX('PLHIV Forecast'!$C$8:$W$127,MATCH($B102,'PLHIV Forecast'!$B$8:$B$127,0),MATCH(J$7,'PLHIV Forecast'!$C$7:$W$7,0))&lt;&gt;0),
INDEX('PLHIV Forecast'!$C$8:$W$127,MATCH($B102,'PLHIV Forecast'!$B$8:$B$127,0),MATCH(J$7,'PLHIV Forecast'!$C$7:$W$7,0)),
I102+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IF(J$7&lt;=Baseline_Year,
INDEX('Number on ART'!$H$10:$AB$249,MATCH($B102&amp;"Adults",'Number on ART'!$F$10:$F$249,0),MATCH(J$7,'Number on ART'!$H$9:$AB$9,0)),
IF(AND(I102+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Forecast'!$B$8:$B$127,0),MATCH(J$7,'PLHIV Forecast'!$C$7:$W$7,0)),
INDEX('PLHIV Forecast'!$C$8:$W$127,MATCH($B102,'PLHIV Forecast'!$B$8:$B$127,0),MATCH(J$7,'PLHIV Forecast'!$C$7:$W$7,0))&lt;&gt;0),
INDEX('PLHIV Forecast'!$C$8:$W$127,MATCH($B102,'PLHIV Forecast'!$B$8:$B$127,0),MATCH(J$7,'PLHIV Forecast'!$C$7:$W$7,0)),
I102+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707</v>
      </c>
      <c r="K102" s="84">
        <f>IF(IF(K$7&lt;=Baseline_Year,
INDEX('Number on ART'!$H$10:$AB$249,MATCH($B102&amp;"Adults",'Number on ART'!$F$10:$F$249,0),MATCH(K$7,'Number on ART'!$H$9:$AB$9,0)),
IF(AND(J102+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Forecast'!$B$8:$B$127,0),MATCH(K$7,'PLHIV Forecast'!$C$7:$W$7,0)),
INDEX('PLHIV Forecast'!$C$8:$W$127,MATCH($B102,'PLHIV Forecast'!$B$8:$B$127,0),MATCH(K$7,'PLHIV Forecast'!$C$7:$W$7,0))&lt;&gt;0),
INDEX('PLHIV Forecast'!$C$8:$W$127,MATCH($B102,'PLHIV Forecast'!$B$8:$B$127,0),MATCH(K$7,'PLHIV Forecast'!$C$7:$W$7,0)),
J102+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IF(K$7&lt;=Baseline_Year,
INDEX('Number on ART'!$H$10:$AB$249,MATCH($B102&amp;"Adults",'Number on ART'!$F$10:$F$249,0),MATCH(K$7,'Number on ART'!$H$9:$AB$9,0)),
IF(AND(J102+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Forecast'!$B$8:$B$127,0),MATCH(K$7,'PLHIV Forecast'!$C$7:$W$7,0)),
INDEX('PLHIV Forecast'!$C$8:$W$127,MATCH($B102,'PLHIV Forecast'!$B$8:$B$127,0),MATCH(K$7,'PLHIV Forecast'!$C$7:$W$7,0))&lt;&gt;0),
INDEX('PLHIV Forecast'!$C$8:$W$127,MATCH($B102,'PLHIV Forecast'!$B$8:$B$127,0),MATCH(K$7,'PLHIV Forecast'!$C$7:$W$7,0)),
J102+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792</v>
      </c>
      <c r="L102" s="84">
        <f>IF(IF(L$7&lt;=Baseline_Year,
INDEX('Number on ART'!$H$10:$AB$249,MATCH($B102&amp;"Adults",'Number on ART'!$F$10:$F$249,0),MATCH(L$7,'Number on ART'!$H$9:$AB$9,0)),
IF(AND(K102+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Forecast'!$B$8:$B$127,0),MATCH(L$7,'PLHIV Forecast'!$C$7:$W$7,0)),
INDEX('PLHIV Forecast'!$C$8:$W$127,MATCH($B102,'PLHIV Forecast'!$B$8:$B$127,0),MATCH(L$7,'PLHIV Forecast'!$C$7:$W$7,0))&lt;&gt;0),
INDEX('PLHIV Forecast'!$C$8:$W$127,MATCH($B102,'PLHIV Forecast'!$B$8:$B$127,0),MATCH(L$7,'PLHIV Forecast'!$C$7:$W$7,0)),
K102+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IF(L$7&lt;=Baseline_Year,
INDEX('Number on ART'!$H$10:$AB$249,MATCH($B102&amp;"Adults",'Number on ART'!$F$10:$F$249,0),MATCH(L$7,'Number on ART'!$H$9:$AB$9,0)),
IF(AND(K102+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Forecast'!$B$8:$B$127,0),MATCH(L$7,'PLHIV Forecast'!$C$7:$W$7,0)),
INDEX('PLHIV Forecast'!$C$8:$W$127,MATCH($B102,'PLHIV Forecast'!$B$8:$B$127,0),MATCH(L$7,'PLHIV Forecast'!$C$7:$W$7,0))&lt;&gt;0),
INDEX('PLHIV Forecast'!$C$8:$W$127,MATCH($B102,'PLHIV Forecast'!$B$8:$B$127,0),MATCH(L$7,'PLHIV Forecast'!$C$7:$W$7,0)),
K102+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814</v>
      </c>
      <c r="M102" s="84">
        <f>IF(IF(M$7&lt;=Baseline_Year,
INDEX('Number on ART'!$H$10:$AB$249,MATCH($B102&amp;"Adults",'Number on ART'!$F$10:$F$249,0),MATCH(M$7,'Number on ART'!$H$9:$AB$9,0)),
IF(AND(L102+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Forecast'!$B$8:$B$127,0),MATCH(M$7,'PLHIV Forecast'!$C$7:$W$7,0)),
INDEX('PLHIV Forecast'!$C$8:$W$127,MATCH($B102,'PLHIV Forecast'!$B$8:$B$127,0),MATCH(M$7,'PLHIV Forecast'!$C$7:$W$7,0))&lt;&gt;0),
INDEX('PLHIV Forecast'!$C$8:$W$127,MATCH($B102,'PLHIV Forecast'!$B$8:$B$127,0),MATCH(M$7,'PLHIV Forecast'!$C$7:$W$7,0)),
L102+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IF(M$7&lt;=Baseline_Year,
INDEX('Number on ART'!$H$10:$AB$249,MATCH($B102&amp;"Adults",'Number on ART'!$F$10:$F$249,0),MATCH(M$7,'Number on ART'!$H$9:$AB$9,0)),
IF(AND(L102+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Forecast'!$B$8:$B$127,0),MATCH(M$7,'PLHIV Forecast'!$C$7:$W$7,0)),
INDEX('PLHIV Forecast'!$C$8:$W$127,MATCH($B102,'PLHIV Forecast'!$B$8:$B$127,0),MATCH(M$7,'PLHIV Forecast'!$C$7:$W$7,0))&lt;&gt;0),
INDEX('PLHIV Forecast'!$C$8:$W$127,MATCH($B102,'PLHIV Forecast'!$B$8:$B$127,0),MATCH(M$7,'PLHIV Forecast'!$C$7:$W$7,0)),
L102+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837</v>
      </c>
      <c r="N102" s="84">
        <f>IF(IF(N$7&lt;=Baseline_Year,
INDEX('Number on ART'!$H$10:$AB$249,MATCH($B102&amp;"Adults",'Number on ART'!$F$10:$F$249,0),MATCH(N$7,'Number on ART'!$H$9:$AB$9,0)),
IF(AND(M102+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Forecast'!$B$8:$B$127,0),MATCH(N$7,'PLHIV Forecast'!$C$7:$W$7,0)),
INDEX('PLHIV Forecast'!$C$8:$W$127,MATCH($B102,'PLHIV Forecast'!$B$8:$B$127,0),MATCH(N$7,'PLHIV Forecast'!$C$7:$W$7,0))&lt;&gt;0),
INDEX('PLHIV Forecast'!$C$8:$W$127,MATCH($B102,'PLHIV Forecast'!$B$8:$B$127,0),MATCH(N$7,'PLHIV Forecast'!$C$7:$W$7,0)),
M102+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IF(N$7&lt;=Baseline_Year,
INDEX('Number on ART'!$H$10:$AB$249,MATCH($B102&amp;"Adults",'Number on ART'!$F$10:$F$249,0),MATCH(N$7,'Number on ART'!$H$9:$AB$9,0)),
IF(AND(M102+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Forecast'!$B$8:$B$127,0),MATCH(N$7,'PLHIV Forecast'!$C$7:$W$7,0)),
INDEX('PLHIV Forecast'!$C$8:$W$127,MATCH($B102,'PLHIV Forecast'!$B$8:$B$127,0),MATCH(N$7,'PLHIV Forecast'!$C$7:$W$7,0))&lt;&gt;0),
INDEX('PLHIV Forecast'!$C$8:$W$127,MATCH($B102,'PLHIV Forecast'!$B$8:$B$127,0),MATCH(N$7,'PLHIV Forecast'!$C$7:$W$7,0)),
M102+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868</v>
      </c>
      <c r="O102" s="84">
        <f>IF(IF(O$7&lt;=Baseline_Year,
INDEX('Number on ART'!$H$10:$AB$249,MATCH($B102&amp;"Adults",'Number on ART'!$F$10:$F$249,0),MATCH(O$7,'Number on ART'!$H$9:$AB$9,0)),
IF(AND(N102+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Forecast'!$B$8:$B$127,0),MATCH(O$7,'PLHIV Forecast'!$C$7:$W$7,0)),
INDEX('PLHIV Forecast'!$C$8:$W$127,MATCH($B102,'PLHIV Forecast'!$B$8:$B$127,0),MATCH(O$7,'PLHIV Forecast'!$C$7:$W$7,0))&lt;&gt;0),
INDEX('PLHIV Forecast'!$C$8:$W$127,MATCH($B102,'PLHIV Forecast'!$B$8:$B$127,0),MATCH(O$7,'PLHIV Forecast'!$C$7:$W$7,0)),
N102+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IF(O$7&lt;=Baseline_Year,
INDEX('Number on ART'!$H$10:$AB$249,MATCH($B102&amp;"Adults",'Number on ART'!$F$10:$F$249,0),MATCH(O$7,'Number on ART'!$H$9:$AB$9,0)),
IF(AND(N102+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Forecast'!$B$8:$B$127,0),MATCH(O$7,'PLHIV Forecast'!$C$7:$W$7,0)),
INDEX('PLHIV Forecast'!$C$8:$W$127,MATCH($B102,'PLHIV Forecast'!$B$8:$B$127,0),MATCH(O$7,'PLHIV Forecast'!$C$7:$W$7,0))&lt;&gt;0),
INDEX('PLHIV Forecast'!$C$8:$W$127,MATCH($B102,'PLHIV Forecast'!$B$8:$B$127,0),MATCH(O$7,'PLHIV Forecast'!$C$7:$W$7,0)),
N102+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953</v>
      </c>
      <c r="P102" s="84">
        <f>IF(IF(P$7&lt;=Baseline_Year,
INDEX('Number on ART'!$H$10:$AB$249,MATCH($B102&amp;"Adults",'Number on ART'!$F$10:$F$249,0),MATCH(P$7,'Number on ART'!$H$9:$AB$9,0)),
IF(AND(O102+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Forecast'!$B$8:$B$127,0),MATCH(P$7,'PLHIV Forecast'!$C$7:$W$7,0)),
INDEX('PLHIV Forecast'!$C$8:$W$127,MATCH($B102,'PLHIV Forecast'!$B$8:$B$127,0),MATCH(P$7,'PLHIV Forecast'!$C$7:$W$7,0))&lt;&gt;0),
INDEX('PLHIV Forecast'!$C$8:$W$127,MATCH($B102,'PLHIV Forecast'!$B$8:$B$127,0),MATCH(P$7,'PLHIV Forecast'!$C$7:$W$7,0)),
O102+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IF(P$7&lt;=Baseline_Year,
INDEX('Number on ART'!$H$10:$AB$249,MATCH($B102&amp;"Adults",'Number on ART'!$F$10:$F$249,0),MATCH(P$7,'Number on ART'!$H$9:$AB$9,0)),
IF(AND(O102+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Forecast'!$B$8:$B$127,0),MATCH(P$7,'PLHIV Forecast'!$C$7:$W$7,0)),
INDEX('PLHIV Forecast'!$C$8:$W$127,MATCH($B102,'PLHIV Forecast'!$B$8:$B$127,0),MATCH(P$7,'PLHIV Forecast'!$C$7:$W$7,0))&lt;&gt;0),
INDEX('PLHIV Forecast'!$C$8:$W$127,MATCH($B102,'PLHIV Forecast'!$B$8:$B$127,0),MATCH(P$7,'PLHIV Forecast'!$C$7:$W$7,0)),
O102+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999.33333333333337</v>
      </c>
      <c r="Q102" s="84">
        <f>IF(IF(Q$7&lt;=Baseline_Year,
INDEX('Number on ART'!$H$10:$AB$249,MATCH($B102&amp;"Adults",'Number on ART'!$F$10:$F$249,0),MATCH(Q$7,'Number on ART'!$H$9:$AB$9,0)),
IF(AND(P102+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Forecast'!$B$8:$B$127,0),MATCH(Q$7,'PLHIV Forecast'!$C$7:$W$7,0)),
INDEX('PLHIV Forecast'!$C$8:$W$127,MATCH($B102,'PLHIV Forecast'!$B$8:$B$127,0),MATCH(Q$7,'PLHIV Forecast'!$C$7:$W$7,0))&lt;&gt;0),
INDEX('PLHIV Forecast'!$C$8:$W$127,MATCH($B102,'PLHIV Forecast'!$B$8:$B$127,0),MATCH(Q$7,'PLHIV Forecast'!$C$7:$W$7,0)),
P102+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IF(Q$7&lt;=Baseline_Year,
INDEX('Number on ART'!$H$10:$AB$249,MATCH($B102&amp;"Adults",'Number on ART'!$F$10:$F$249,0),MATCH(Q$7,'Number on ART'!$H$9:$AB$9,0)),
IF(AND(P102+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Forecast'!$B$8:$B$127,0),MATCH(Q$7,'PLHIV Forecast'!$C$7:$W$7,0)),
INDEX('PLHIV Forecast'!$C$8:$W$127,MATCH($B102,'PLHIV Forecast'!$B$8:$B$127,0),MATCH(Q$7,'PLHIV Forecast'!$C$7:$W$7,0))&lt;&gt;0),
INDEX('PLHIV Forecast'!$C$8:$W$127,MATCH($B102,'PLHIV Forecast'!$B$8:$B$127,0),MATCH(Q$7,'PLHIV Forecast'!$C$7:$W$7,0)),
P102+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R102" s="84">
        <f>IF(IF(R$7&lt;=Baseline_Year,
INDEX('Number on ART'!$H$10:$AB$249,MATCH($B102&amp;"Adults",'Number on ART'!$F$10:$F$249,0),MATCH(R$7,'Number on ART'!$H$9:$AB$9,0)),
IF(AND(Q102+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Forecast'!$B$8:$B$127,0),MATCH(R$7,'PLHIV Forecast'!$C$7:$W$7,0)),
INDEX('PLHIV Forecast'!$C$8:$W$127,MATCH($B102,'PLHIV Forecast'!$B$8:$B$127,0),MATCH(R$7,'PLHIV Forecast'!$C$7:$W$7,0))&lt;&gt;0),
INDEX('PLHIV Forecast'!$C$8:$W$127,MATCH($B102,'PLHIV Forecast'!$B$8:$B$127,0),MATCH(R$7,'PLHIV Forecast'!$C$7:$W$7,0)),
Q102+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IF(R$7&lt;=Baseline_Year,
INDEX('Number on ART'!$H$10:$AB$249,MATCH($B102&amp;"Adults",'Number on ART'!$F$10:$F$249,0),MATCH(R$7,'Number on ART'!$H$9:$AB$9,0)),
IF(AND(Q102+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Forecast'!$B$8:$B$127,0),MATCH(R$7,'PLHIV Forecast'!$C$7:$W$7,0)),
INDEX('PLHIV Forecast'!$C$8:$W$127,MATCH($B102,'PLHIV Forecast'!$B$8:$B$127,0),MATCH(R$7,'PLHIV Forecast'!$C$7:$W$7,0))&lt;&gt;0),
INDEX('PLHIV Forecast'!$C$8:$W$127,MATCH($B102,'PLHIV Forecast'!$B$8:$B$127,0),MATCH(R$7,'PLHIV Forecast'!$C$7:$W$7,0)),
Q102+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S102" s="84">
        <f>IF(IF(S$7&lt;=Baseline_Year,
INDEX('Number on ART'!$H$10:$AB$249,MATCH($B102&amp;"Adults",'Number on ART'!$F$10:$F$249,0),MATCH(S$7,'Number on ART'!$H$9:$AB$9,0)),
IF(AND(R102+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Forecast'!$B$8:$B$127,0),MATCH(S$7,'PLHIV Forecast'!$C$7:$W$7,0)),
INDEX('PLHIV Forecast'!$C$8:$W$127,MATCH($B102,'PLHIV Forecast'!$B$8:$B$127,0),MATCH(S$7,'PLHIV Forecast'!$C$7:$W$7,0))&lt;&gt;0),
INDEX('PLHIV Forecast'!$C$8:$W$127,MATCH($B102,'PLHIV Forecast'!$B$8:$B$127,0),MATCH(S$7,'PLHIV Forecast'!$C$7:$W$7,0)),
R102+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IF(S$7&lt;=Baseline_Year,
INDEX('Number on ART'!$H$10:$AB$249,MATCH($B102&amp;"Adults",'Number on ART'!$F$10:$F$249,0),MATCH(S$7,'Number on ART'!$H$9:$AB$9,0)),
IF(AND(R102+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Forecast'!$B$8:$B$127,0),MATCH(S$7,'PLHIV Forecast'!$C$7:$W$7,0)),
INDEX('PLHIV Forecast'!$C$8:$W$127,MATCH($B102,'PLHIV Forecast'!$B$8:$B$127,0),MATCH(S$7,'PLHIV Forecast'!$C$7:$W$7,0))&lt;&gt;0),
INDEX('PLHIV Forecast'!$C$8:$W$127,MATCH($B102,'PLHIV Forecast'!$B$8:$B$127,0),MATCH(S$7,'PLHIV Forecast'!$C$7:$W$7,0)),
R102+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T102" s="84">
        <f>IF(IF(T$7&lt;=Baseline_Year,
INDEX('Number on ART'!$H$10:$AB$249,MATCH($B102&amp;"Adults",'Number on ART'!$F$10:$F$249,0),MATCH(T$7,'Number on ART'!$H$9:$AB$9,0)),
IF(AND(S102+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Forecast'!$B$8:$B$127,0),MATCH(T$7,'PLHIV Forecast'!$C$7:$W$7,0)),
INDEX('PLHIV Forecast'!$C$8:$W$127,MATCH($B102,'PLHIV Forecast'!$B$8:$B$127,0),MATCH(T$7,'PLHIV Forecast'!$C$7:$W$7,0))&lt;&gt;0),
INDEX('PLHIV Forecast'!$C$8:$W$127,MATCH($B102,'PLHIV Forecast'!$B$8:$B$127,0),MATCH(T$7,'PLHIV Forecast'!$C$7:$W$7,0)),
S102+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IF(T$7&lt;=Baseline_Year,
INDEX('Number on ART'!$H$10:$AB$249,MATCH($B102&amp;"Adults",'Number on ART'!$F$10:$F$249,0),MATCH(T$7,'Number on ART'!$H$9:$AB$9,0)),
IF(AND(S102+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Forecast'!$B$8:$B$127,0),MATCH(T$7,'PLHIV Forecast'!$C$7:$W$7,0)),
INDEX('PLHIV Forecast'!$C$8:$W$127,MATCH($B102,'PLHIV Forecast'!$B$8:$B$127,0),MATCH(T$7,'PLHIV Forecast'!$C$7:$W$7,0))&lt;&gt;0),
INDEX('PLHIV Forecast'!$C$8:$W$127,MATCH($B102,'PLHIV Forecast'!$B$8:$B$127,0),MATCH(T$7,'PLHIV Forecast'!$C$7:$W$7,0)),
S102+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U102" s="84">
        <f>IF(IF(U$7&lt;=Baseline_Year,
INDEX('Number on ART'!$H$10:$AB$249,MATCH($B102&amp;"Adults",'Number on ART'!$F$10:$F$249,0),MATCH(U$7,'Number on ART'!$H$9:$AB$9,0)),
IF(AND(T102+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Forecast'!$B$8:$B$127,0),MATCH(U$7,'PLHIV Forecast'!$C$7:$W$7,0)),
INDEX('PLHIV Forecast'!$C$8:$W$127,MATCH($B102,'PLHIV Forecast'!$B$8:$B$127,0),MATCH(U$7,'PLHIV Forecast'!$C$7:$W$7,0))&lt;&gt;0),
INDEX('PLHIV Forecast'!$C$8:$W$127,MATCH($B102,'PLHIV Forecast'!$B$8:$B$127,0),MATCH(U$7,'PLHIV Forecast'!$C$7:$W$7,0)),
T102+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IF(U$7&lt;=Baseline_Year,
INDEX('Number on ART'!$H$10:$AB$249,MATCH($B102&amp;"Adults",'Number on ART'!$F$10:$F$249,0),MATCH(U$7,'Number on ART'!$H$9:$AB$9,0)),
IF(AND(T102+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Forecast'!$B$8:$B$127,0),MATCH(U$7,'PLHIV Forecast'!$C$7:$W$7,0)),
INDEX('PLHIV Forecast'!$C$8:$W$127,MATCH($B102,'PLHIV Forecast'!$B$8:$B$127,0),MATCH(U$7,'PLHIV Forecast'!$C$7:$W$7,0))&lt;&gt;0),
INDEX('PLHIV Forecast'!$C$8:$W$127,MATCH($B102,'PLHIV Forecast'!$B$8:$B$127,0),MATCH(U$7,'PLHIV Forecast'!$C$7:$W$7,0)),
T102+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V102" s="84">
        <f>IF(IF(V$7&lt;=Baseline_Year,
INDEX('Number on ART'!$H$10:$AB$249,MATCH($B102&amp;"Adults",'Number on ART'!$F$10:$F$249,0),MATCH(V$7,'Number on ART'!$H$9:$AB$9,0)),
IF(AND(U102+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Forecast'!$B$8:$B$127,0),MATCH(V$7,'PLHIV Forecast'!$C$7:$W$7,0)),
INDEX('PLHIV Forecast'!$C$8:$W$127,MATCH($B102,'PLHIV Forecast'!$B$8:$B$127,0),MATCH(V$7,'PLHIV Forecast'!$C$7:$W$7,0))&lt;&gt;0),
INDEX('PLHIV Forecast'!$C$8:$W$127,MATCH($B102,'PLHIV Forecast'!$B$8:$B$127,0),MATCH(V$7,'PLHIV Forecast'!$C$7:$W$7,0)),
U102+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IF(V$7&lt;=Baseline_Year,
INDEX('Number on ART'!$H$10:$AB$249,MATCH($B102&amp;"Adults",'Number on ART'!$F$10:$F$249,0),MATCH(V$7,'Number on ART'!$H$9:$AB$9,0)),
IF(AND(U102+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Forecast'!$B$8:$B$127,0),MATCH(V$7,'PLHIV Forecast'!$C$7:$W$7,0)),
INDEX('PLHIV Forecast'!$C$8:$W$127,MATCH($B102,'PLHIV Forecast'!$B$8:$B$127,0),MATCH(V$7,'PLHIV Forecast'!$C$7:$W$7,0))&lt;&gt;0),
INDEX('PLHIV Forecast'!$C$8:$W$127,MATCH($B102,'PLHIV Forecast'!$B$8:$B$127,0),MATCH(V$7,'PLHIV Forecast'!$C$7:$W$7,0)),
U102+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W102" s="84">
        <f>IF(IF(W$7&lt;=Baseline_Year,
INDEX('Number on ART'!$H$10:$AB$249,MATCH($B102&amp;"Adults",'Number on ART'!$F$10:$F$249,0),MATCH(W$7,'Number on ART'!$H$9:$AB$9,0)),
IF(AND(V102+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Forecast'!$B$8:$B$127,0),MATCH(W$7,'PLHIV Forecast'!$C$7:$W$7,0)),
INDEX('PLHIV Forecast'!$C$8:$W$127,MATCH($B102,'PLHIV Forecast'!$B$8:$B$127,0),MATCH(W$7,'PLHIV Forecast'!$C$7:$W$7,0))&lt;&gt;0),
INDEX('PLHIV Forecast'!$C$8:$W$127,MATCH($B102,'PLHIV Forecast'!$B$8:$B$127,0),MATCH(W$7,'PLHIV Forecast'!$C$7:$W$7,0)),
V102+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)))&lt;0,
0,
IF(W$7&lt;=Baseline_Year,
INDEX('Number on ART'!$H$10:$AB$249,MATCH($B102&amp;"Adults",'Number on ART'!$F$10:$F$249,0),MATCH(W$7,'Number on ART'!$H$9:$AB$9,0)),
IF(AND(V102+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)&gt;INDEX('PLHIV Forecast'!$C$8:$W$127,MATCH($B102,'PLHIV Forecast'!$B$8:$B$127,0),MATCH(W$7,'PLHIV Forecast'!$C$7:$W$7,0)),
INDEX('PLHIV Forecast'!$C$8:$W$127,MATCH($B102,'PLHIV Forecast'!$B$8:$B$127,0),MATCH(W$7,'PLHIV Forecast'!$C$7:$W$7,0))&lt;&gt;0),
INDEX('PLHIV Forecast'!$C$8:$W$127,MATCH($B102,'PLHIV Forecast'!$B$8:$B$127,0),MATCH(W$7,'PLHIV Forecast'!$C$7:$W$7,0)),
V102+
AVERAGE((INDEX($C$8:$W$127,MATCH($B102,$B$8:$B$127),MATCH(Baseline_Year,$C$7:$W$7,))-INDEX($C$8:$W$127,MATCH($B102,$B$8:$B$127),MATCH(Baseline_Year-1,$C$7:$W$7,))),
(INDEX($C$8:$W$127,MATCH($B102,$B$8:$B$127),MATCH(Baseline_Year-1,$C$7:$W$7,))-INDEX($C$8:$W$127,MATCH($B102,$B$8:$B$127),MATCH(Baseline_Year-2,$C$7:$W$7,))),
(INDEX($C$8:$W$127,MATCH($B102,$B$8:$B$127),MATCH(Baseline_Year-2,$C$7:$W$7,))-INDEX($C$8:$W$127,MATCH($B102,$B$8:$B$127),MATCH(Baseline_Year-3,$C$7:$W$7,)))
))))</f>
        <v>1000</v>
      </c>
      <c r="X102" s="9" t="str">
        <f>IF(SUM(C102:W102)&lt;&gt;0,
IF(P102='PLHIV Forecast'!P102,"# adults on ART capped by total PLHIV starting 2023",
IF(Q102='PLHIV Forecast'!Q102,"# adults on ART capped by total PLHIV starting 2024",
IF(R102='PLHIV Forecast'!R102,"# adults on ART capped by total PLHIV starting 2025",
IF(S102='PLHIV Forecast'!S102,"# adults on ART capped by total PLHIV starting 2026",
IF(T102='PLHIV Forecast'!T102,"# adults on ART capped by total PLHIV starting 2027",
IF(U102='PLHIV Forecast'!U102,"# adults on ART capped by total PLHIV starting 2028",
IF(V102='PLHIV Forecast'!V102,"# adults on ART capped by total PLHIV starting 2029",
IF(W102='PLHIV Forecast'!W102,"# adults on ART capped by total PLHIV starting 2030",
"")))))))),"")</f>
        <v># adults on ART capped by total PLHIV starting 2024</v>
      </c>
    </row>
    <row r="103" spans="2:24" x14ac:dyDescent="0.35">
      <c r="B103" s="18" t="str">
        <f>Countries!B99</f>
        <v>Senegal</v>
      </c>
      <c r="C103" s="47">
        <f>IF(C$7&lt;='Algorithms &amp; Assumptions'!$C$3,INDEX('Number on ART'!$H$10:$AB$249,MATCH($B103&amp;"Adults",'Number on ART'!$F$10:$F$249,0),MATCH(C$7,'Number on ART'!$H$9:$AB$9,0)),"Error")</f>
        <v>11797</v>
      </c>
      <c r="D103" s="47">
        <f>IF(D$7&lt;='Algorithms &amp; Assumptions'!$C$3,INDEX('Number on ART'!$H$10:$AB$249,MATCH($B103&amp;"Adults",'Number on ART'!$F$10:$F$249,0),MATCH(D$7,'Number on ART'!$H$9:$AB$9,0)),"Error")</f>
        <v>12771</v>
      </c>
      <c r="E103" s="47">
        <f>IF(E$7&lt;='Algorithms &amp; Assumptions'!$C$3,INDEX('Number on ART'!$H$10:$AB$249,MATCH($B103&amp;"Adults",'Number on ART'!$F$10:$F$249,0),MATCH(E$7,'Number on ART'!$H$9:$AB$9,0)),"Error")</f>
        <v>11888</v>
      </c>
      <c r="F103" s="47">
        <f>IF(F$7&lt;='Algorithms &amp; Assumptions'!$C$3,INDEX('Number on ART'!$H$10:$AB$249,MATCH($B103&amp;"Adults",'Number on ART'!$F$10:$F$249,0),MATCH(F$7,'Number on ART'!$H$9:$AB$9,0)),"Error")</f>
        <v>13538</v>
      </c>
      <c r="G103" s="84">
        <f>IF(IF(G$7&lt;=Baseline_Year,
INDEX('Number on ART'!$H$10:$AB$249,MATCH($B103&amp;"Adults",'Number on ART'!$F$10:$F$249,0),MATCH(G$7,'Number on ART'!$H$9:$AB$9,0)),
IF(AND(F103+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Forecast'!$B$8:$B$127,0),MATCH(G$7,'PLHIV Forecast'!$C$7:$W$7,0)),
INDEX('PLHIV Forecast'!$C$8:$W$127,MATCH($B103,'PLHIV Forecast'!$B$8:$B$127,0),MATCH(G$7,'PLHIV Forecast'!$C$7:$W$7,0))&lt;&gt;0),
INDEX('PLHIV Forecast'!$C$8:$W$127,MATCH($B103,'PLHIV Forecast'!$B$8:$B$127,0),MATCH(G$7,'PLHIV Forecast'!$C$7:$W$7,0)),
F103+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IF(G$7&lt;=Baseline_Year,
INDEX('Number on ART'!$H$10:$AB$249,MATCH($B103&amp;"Adults",'Number on ART'!$F$10:$F$249,0),MATCH(G$7,'Number on ART'!$H$9:$AB$9,0)),
IF(AND(F103+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Forecast'!$B$8:$B$127,0),MATCH(G$7,'PLHIV Forecast'!$C$7:$W$7,0)),
INDEX('PLHIV Forecast'!$C$8:$W$127,MATCH($B103,'PLHIV Forecast'!$B$8:$B$127,0),MATCH(G$7,'PLHIV Forecast'!$C$7:$W$7,0))&lt;&gt;0),
INDEX('PLHIV Forecast'!$C$8:$W$127,MATCH($B103,'PLHIV Forecast'!$B$8:$B$127,0),MATCH(G$7,'PLHIV Forecast'!$C$7:$W$7,0)),
F103+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15703</v>
      </c>
      <c r="H103" s="84">
        <f>IF(IF(H$7&lt;=Baseline_Year,
INDEX('Number on ART'!$H$10:$AB$249,MATCH($B103&amp;"Adults",'Number on ART'!$F$10:$F$249,0),MATCH(H$7,'Number on ART'!$H$9:$AB$9,0)),
IF(AND(G103+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Forecast'!$B$8:$B$127,0),MATCH(H$7,'PLHIV Forecast'!$C$7:$W$7,0)),
INDEX('PLHIV Forecast'!$C$8:$W$127,MATCH($B103,'PLHIV Forecast'!$B$8:$B$127,0),MATCH(H$7,'PLHIV Forecast'!$C$7:$W$7,0))&lt;&gt;0),
INDEX('PLHIV Forecast'!$C$8:$W$127,MATCH($B103,'PLHIV Forecast'!$B$8:$B$127,0),MATCH(H$7,'PLHIV Forecast'!$C$7:$W$7,0)),
G103+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IF(H$7&lt;=Baseline_Year,
INDEX('Number on ART'!$H$10:$AB$249,MATCH($B103&amp;"Adults",'Number on ART'!$F$10:$F$249,0),MATCH(H$7,'Number on ART'!$H$9:$AB$9,0)),
IF(AND(G103+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Forecast'!$B$8:$B$127,0),MATCH(H$7,'PLHIV Forecast'!$C$7:$W$7,0)),
INDEX('PLHIV Forecast'!$C$8:$W$127,MATCH($B103,'PLHIV Forecast'!$B$8:$B$127,0),MATCH(H$7,'PLHIV Forecast'!$C$7:$W$7,0))&lt;&gt;0),
INDEX('PLHIV Forecast'!$C$8:$W$127,MATCH($B103,'PLHIV Forecast'!$B$8:$B$127,0),MATCH(H$7,'PLHIV Forecast'!$C$7:$W$7,0)),
G103+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17192</v>
      </c>
      <c r="I103" s="84">
        <f>IF(IF(I$7&lt;=Baseline_Year,
INDEX('Number on ART'!$H$10:$AB$249,MATCH($B103&amp;"Adults",'Number on ART'!$F$10:$F$249,0),MATCH(I$7,'Number on ART'!$H$9:$AB$9,0)),
IF(AND(H103+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Forecast'!$B$8:$B$127,0),MATCH(I$7,'PLHIV Forecast'!$C$7:$W$7,0)),
INDEX('PLHIV Forecast'!$C$8:$W$127,MATCH($B103,'PLHIV Forecast'!$B$8:$B$127,0),MATCH(I$7,'PLHIV Forecast'!$C$7:$W$7,0))&lt;&gt;0),
INDEX('PLHIV Forecast'!$C$8:$W$127,MATCH($B103,'PLHIV Forecast'!$B$8:$B$127,0),MATCH(I$7,'PLHIV Forecast'!$C$7:$W$7,0)),
H103+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IF(I$7&lt;=Baseline_Year,
INDEX('Number on ART'!$H$10:$AB$249,MATCH($B103&amp;"Adults",'Number on ART'!$F$10:$F$249,0),MATCH(I$7,'Number on ART'!$H$9:$AB$9,0)),
IF(AND(H103+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Forecast'!$B$8:$B$127,0),MATCH(I$7,'PLHIV Forecast'!$C$7:$W$7,0)),
INDEX('PLHIV Forecast'!$C$8:$W$127,MATCH($B103,'PLHIV Forecast'!$B$8:$B$127,0),MATCH(I$7,'PLHIV Forecast'!$C$7:$W$7,0))&lt;&gt;0),
INDEX('PLHIV Forecast'!$C$8:$W$127,MATCH($B103,'PLHIV Forecast'!$B$8:$B$127,0),MATCH(I$7,'PLHIV Forecast'!$C$7:$W$7,0)),
H103+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19943</v>
      </c>
      <c r="J103" s="84">
        <f>IF(IF(J$7&lt;=Baseline_Year,
INDEX('Number on ART'!$H$10:$AB$249,MATCH($B103&amp;"Adults",'Number on ART'!$F$10:$F$249,0),MATCH(J$7,'Number on ART'!$H$9:$AB$9,0)),
IF(AND(I103+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Forecast'!$B$8:$B$127,0),MATCH(J$7,'PLHIV Forecast'!$C$7:$W$7,0)),
INDEX('PLHIV Forecast'!$C$8:$W$127,MATCH($B103,'PLHIV Forecast'!$B$8:$B$127,0),MATCH(J$7,'PLHIV Forecast'!$C$7:$W$7,0))&lt;&gt;0),
INDEX('PLHIV Forecast'!$C$8:$W$127,MATCH($B103,'PLHIV Forecast'!$B$8:$B$127,0),MATCH(J$7,'PLHIV Forecast'!$C$7:$W$7,0)),
I103+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IF(J$7&lt;=Baseline_Year,
INDEX('Number on ART'!$H$10:$AB$249,MATCH($B103&amp;"Adults",'Number on ART'!$F$10:$F$249,0),MATCH(J$7,'Number on ART'!$H$9:$AB$9,0)),
IF(AND(I103+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Forecast'!$B$8:$B$127,0),MATCH(J$7,'PLHIV Forecast'!$C$7:$W$7,0)),
INDEX('PLHIV Forecast'!$C$8:$W$127,MATCH($B103,'PLHIV Forecast'!$B$8:$B$127,0),MATCH(J$7,'PLHIV Forecast'!$C$7:$W$7,0))&lt;&gt;0),
INDEX('PLHIV Forecast'!$C$8:$W$127,MATCH($B103,'PLHIV Forecast'!$B$8:$B$127,0),MATCH(J$7,'PLHIV Forecast'!$C$7:$W$7,0)),
I103+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21969</v>
      </c>
      <c r="K103" s="84">
        <f>IF(IF(K$7&lt;=Baseline_Year,
INDEX('Number on ART'!$H$10:$AB$249,MATCH($B103&amp;"Adults",'Number on ART'!$F$10:$F$249,0),MATCH(K$7,'Number on ART'!$H$9:$AB$9,0)),
IF(AND(J103+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Forecast'!$B$8:$B$127,0),MATCH(K$7,'PLHIV Forecast'!$C$7:$W$7,0)),
INDEX('PLHIV Forecast'!$C$8:$W$127,MATCH($B103,'PLHIV Forecast'!$B$8:$B$127,0),MATCH(K$7,'PLHIV Forecast'!$C$7:$W$7,0))&lt;&gt;0),
INDEX('PLHIV Forecast'!$C$8:$W$127,MATCH($B103,'PLHIV Forecast'!$B$8:$B$127,0),MATCH(K$7,'PLHIV Forecast'!$C$7:$W$7,0)),
J103+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IF(K$7&lt;=Baseline_Year,
INDEX('Number on ART'!$H$10:$AB$249,MATCH($B103&amp;"Adults",'Number on ART'!$F$10:$F$249,0),MATCH(K$7,'Number on ART'!$H$9:$AB$9,0)),
IF(AND(J103+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Forecast'!$B$8:$B$127,0),MATCH(K$7,'PLHIV Forecast'!$C$7:$W$7,0)),
INDEX('PLHIV Forecast'!$C$8:$W$127,MATCH($B103,'PLHIV Forecast'!$B$8:$B$127,0),MATCH(K$7,'PLHIV Forecast'!$C$7:$W$7,0))&lt;&gt;0),
INDEX('PLHIV Forecast'!$C$8:$W$127,MATCH($B103,'PLHIV Forecast'!$B$8:$B$127,0),MATCH(K$7,'PLHIV Forecast'!$C$7:$W$7,0)),
J103+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25232</v>
      </c>
      <c r="L103" s="84">
        <f>IF(IF(L$7&lt;=Baseline_Year,
INDEX('Number on ART'!$H$10:$AB$249,MATCH($B103&amp;"Adults",'Number on ART'!$F$10:$F$249,0),MATCH(L$7,'Number on ART'!$H$9:$AB$9,0)),
IF(AND(K103+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Forecast'!$B$8:$B$127,0),MATCH(L$7,'PLHIV Forecast'!$C$7:$W$7,0)),
INDEX('PLHIV Forecast'!$C$8:$W$127,MATCH($B103,'PLHIV Forecast'!$B$8:$B$127,0),MATCH(L$7,'PLHIV Forecast'!$C$7:$W$7,0))&lt;&gt;0),
INDEX('PLHIV Forecast'!$C$8:$W$127,MATCH($B103,'PLHIV Forecast'!$B$8:$B$127,0),MATCH(L$7,'PLHIV Forecast'!$C$7:$W$7,0)),
K103+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IF(L$7&lt;=Baseline_Year,
INDEX('Number on ART'!$H$10:$AB$249,MATCH($B103&amp;"Adults",'Number on ART'!$F$10:$F$249,0),MATCH(L$7,'Number on ART'!$H$9:$AB$9,0)),
IF(AND(K103+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Forecast'!$B$8:$B$127,0),MATCH(L$7,'PLHIV Forecast'!$C$7:$W$7,0)),
INDEX('PLHIV Forecast'!$C$8:$W$127,MATCH($B103,'PLHIV Forecast'!$B$8:$B$127,0),MATCH(L$7,'PLHIV Forecast'!$C$7:$W$7,0))&lt;&gt;0),
INDEX('PLHIV Forecast'!$C$8:$W$127,MATCH($B103,'PLHIV Forecast'!$B$8:$B$127,0),MATCH(L$7,'PLHIV Forecast'!$C$7:$W$7,0)),
K103+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27499</v>
      </c>
      <c r="M103" s="84">
        <f>IF(IF(M$7&lt;=Baseline_Year,
INDEX('Number on ART'!$H$10:$AB$249,MATCH($B103&amp;"Adults",'Number on ART'!$F$10:$F$249,0),MATCH(M$7,'Number on ART'!$H$9:$AB$9,0)),
IF(AND(L103+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Forecast'!$B$8:$B$127,0),MATCH(M$7,'PLHIV Forecast'!$C$7:$W$7,0)),
INDEX('PLHIV Forecast'!$C$8:$W$127,MATCH($B103,'PLHIV Forecast'!$B$8:$B$127,0),MATCH(M$7,'PLHIV Forecast'!$C$7:$W$7,0))&lt;&gt;0),
INDEX('PLHIV Forecast'!$C$8:$W$127,MATCH($B103,'PLHIV Forecast'!$B$8:$B$127,0),MATCH(M$7,'PLHIV Forecast'!$C$7:$W$7,0)),
L103+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IF(M$7&lt;=Baseline_Year,
INDEX('Number on ART'!$H$10:$AB$249,MATCH($B103&amp;"Adults",'Number on ART'!$F$10:$F$249,0),MATCH(M$7,'Number on ART'!$H$9:$AB$9,0)),
IF(AND(L103+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Forecast'!$B$8:$B$127,0),MATCH(M$7,'PLHIV Forecast'!$C$7:$W$7,0)),
INDEX('PLHIV Forecast'!$C$8:$W$127,MATCH($B103,'PLHIV Forecast'!$B$8:$B$127,0),MATCH(M$7,'PLHIV Forecast'!$C$7:$W$7,0))&lt;&gt;0),
INDEX('PLHIV Forecast'!$C$8:$W$127,MATCH($B103,'PLHIV Forecast'!$B$8:$B$127,0),MATCH(M$7,'PLHIV Forecast'!$C$7:$W$7,0)),
L103+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28979</v>
      </c>
      <c r="N103" s="84">
        <f>IF(IF(N$7&lt;=Baseline_Year,
INDEX('Number on ART'!$H$10:$AB$249,MATCH($B103&amp;"Adults",'Number on ART'!$F$10:$F$249,0),MATCH(N$7,'Number on ART'!$H$9:$AB$9,0)),
IF(AND(M103+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Forecast'!$B$8:$B$127,0),MATCH(N$7,'PLHIV Forecast'!$C$7:$W$7,0)),
INDEX('PLHIV Forecast'!$C$8:$W$127,MATCH($B103,'PLHIV Forecast'!$B$8:$B$127,0),MATCH(N$7,'PLHIV Forecast'!$C$7:$W$7,0))&lt;&gt;0),
INDEX('PLHIV Forecast'!$C$8:$W$127,MATCH($B103,'PLHIV Forecast'!$B$8:$B$127,0),MATCH(N$7,'PLHIV Forecast'!$C$7:$W$7,0)),
M103+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IF(N$7&lt;=Baseline_Year,
INDEX('Number on ART'!$H$10:$AB$249,MATCH($B103&amp;"Adults",'Number on ART'!$F$10:$F$249,0),MATCH(N$7,'Number on ART'!$H$9:$AB$9,0)),
IF(AND(M103+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Forecast'!$B$8:$B$127,0),MATCH(N$7,'PLHIV Forecast'!$C$7:$W$7,0)),
INDEX('PLHIV Forecast'!$C$8:$W$127,MATCH($B103,'PLHIV Forecast'!$B$8:$B$127,0),MATCH(N$7,'PLHIV Forecast'!$C$7:$W$7,0))&lt;&gt;0),
INDEX('PLHIV Forecast'!$C$8:$W$127,MATCH($B103,'PLHIV Forecast'!$B$8:$B$127,0),MATCH(N$7,'PLHIV Forecast'!$C$7:$W$7,0)),
M103+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30183</v>
      </c>
      <c r="O103" s="84">
        <f>IF(IF(O$7&lt;=Baseline_Year,
INDEX('Number on ART'!$H$10:$AB$249,MATCH($B103&amp;"Adults",'Number on ART'!$F$10:$F$249,0),MATCH(O$7,'Number on ART'!$H$9:$AB$9,0)),
IF(AND(N103+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Forecast'!$B$8:$B$127,0),MATCH(O$7,'PLHIV Forecast'!$C$7:$W$7,0)),
INDEX('PLHIV Forecast'!$C$8:$W$127,MATCH($B103,'PLHIV Forecast'!$B$8:$B$127,0),MATCH(O$7,'PLHIV Forecast'!$C$7:$W$7,0))&lt;&gt;0),
INDEX('PLHIV Forecast'!$C$8:$W$127,MATCH($B103,'PLHIV Forecast'!$B$8:$B$127,0),MATCH(O$7,'PLHIV Forecast'!$C$7:$W$7,0)),
N103+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IF(O$7&lt;=Baseline_Year,
INDEX('Number on ART'!$H$10:$AB$249,MATCH($B103&amp;"Adults",'Number on ART'!$F$10:$F$249,0),MATCH(O$7,'Number on ART'!$H$9:$AB$9,0)),
IF(AND(N103+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Forecast'!$B$8:$B$127,0),MATCH(O$7,'PLHIV Forecast'!$C$7:$W$7,0)),
INDEX('PLHIV Forecast'!$C$8:$W$127,MATCH($B103,'PLHIV Forecast'!$B$8:$B$127,0),MATCH(O$7,'PLHIV Forecast'!$C$7:$W$7,0))&lt;&gt;0),
INDEX('PLHIV Forecast'!$C$8:$W$127,MATCH($B103,'PLHIV Forecast'!$B$8:$B$127,0),MATCH(O$7,'PLHIV Forecast'!$C$7:$W$7,0)),
N103+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31882</v>
      </c>
      <c r="P103" s="84">
        <f>IF(IF(P$7&lt;=Baseline_Year,
INDEX('Number on ART'!$H$10:$AB$249,MATCH($B103&amp;"Adults",'Number on ART'!$F$10:$F$249,0),MATCH(P$7,'Number on ART'!$H$9:$AB$9,0)),
IF(AND(O103+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Forecast'!$B$8:$B$127,0),MATCH(P$7,'PLHIV Forecast'!$C$7:$W$7,0)),
INDEX('PLHIV Forecast'!$C$8:$W$127,MATCH($B103,'PLHIV Forecast'!$B$8:$B$127,0),MATCH(P$7,'PLHIV Forecast'!$C$7:$W$7,0))&lt;&gt;0),
INDEX('PLHIV Forecast'!$C$8:$W$127,MATCH($B103,'PLHIV Forecast'!$B$8:$B$127,0),MATCH(P$7,'PLHIV Forecast'!$C$7:$W$7,0)),
O103+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IF(P$7&lt;=Baseline_Year,
INDEX('Number on ART'!$H$10:$AB$249,MATCH($B103&amp;"Adults",'Number on ART'!$F$10:$F$249,0),MATCH(P$7,'Number on ART'!$H$9:$AB$9,0)),
IF(AND(O103+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Forecast'!$B$8:$B$127,0),MATCH(P$7,'PLHIV Forecast'!$C$7:$W$7,0)),
INDEX('PLHIV Forecast'!$C$8:$W$127,MATCH($B103,'PLHIV Forecast'!$B$8:$B$127,0),MATCH(P$7,'PLHIV Forecast'!$C$7:$W$7,0))&lt;&gt;0),
INDEX('PLHIV Forecast'!$C$8:$W$127,MATCH($B103,'PLHIV Forecast'!$B$8:$B$127,0),MATCH(P$7,'PLHIV Forecast'!$C$7:$W$7,0)),
O103+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33343</v>
      </c>
      <c r="Q103" s="84">
        <f>IF(IF(Q$7&lt;=Baseline_Year,
INDEX('Number on ART'!$H$10:$AB$249,MATCH($B103&amp;"Adults",'Number on ART'!$F$10:$F$249,0),MATCH(Q$7,'Number on ART'!$H$9:$AB$9,0)),
IF(AND(P103+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Forecast'!$B$8:$B$127,0),MATCH(Q$7,'PLHIV Forecast'!$C$7:$W$7,0)),
INDEX('PLHIV Forecast'!$C$8:$W$127,MATCH($B103,'PLHIV Forecast'!$B$8:$B$127,0),MATCH(Q$7,'PLHIV Forecast'!$C$7:$W$7,0))&lt;&gt;0),
INDEX('PLHIV Forecast'!$C$8:$W$127,MATCH($B103,'PLHIV Forecast'!$B$8:$B$127,0),MATCH(Q$7,'PLHIV Forecast'!$C$7:$W$7,0)),
P103+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IF(Q$7&lt;=Baseline_Year,
INDEX('Number on ART'!$H$10:$AB$249,MATCH($B103&amp;"Adults",'Number on ART'!$F$10:$F$249,0),MATCH(Q$7,'Number on ART'!$H$9:$AB$9,0)),
IF(AND(P103+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Forecast'!$B$8:$B$127,0),MATCH(Q$7,'PLHIV Forecast'!$C$7:$W$7,0)),
INDEX('PLHIV Forecast'!$C$8:$W$127,MATCH($B103,'PLHIV Forecast'!$B$8:$B$127,0),MATCH(Q$7,'PLHIV Forecast'!$C$7:$W$7,0))&lt;&gt;0),
INDEX('PLHIV Forecast'!$C$8:$W$127,MATCH($B103,'PLHIV Forecast'!$B$8:$B$127,0),MATCH(Q$7,'PLHIV Forecast'!$C$7:$W$7,0)),
P103+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34804</v>
      </c>
      <c r="R103" s="84">
        <f>IF(IF(R$7&lt;=Baseline_Year,
INDEX('Number on ART'!$H$10:$AB$249,MATCH($B103&amp;"Adults",'Number on ART'!$F$10:$F$249,0),MATCH(R$7,'Number on ART'!$H$9:$AB$9,0)),
IF(AND(Q103+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Forecast'!$B$8:$B$127,0),MATCH(R$7,'PLHIV Forecast'!$C$7:$W$7,0)),
INDEX('PLHIV Forecast'!$C$8:$W$127,MATCH($B103,'PLHIV Forecast'!$B$8:$B$127,0),MATCH(R$7,'PLHIV Forecast'!$C$7:$W$7,0))&lt;&gt;0),
INDEX('PLHIV Forecast'!$C$8:$W$127,MATCH($B103,'PLHIV Forecast'!$B$8:$B$127,0),MATCH(R$7,'PLHIV Forecast'!$C$7:$W$7,0)),
Q103+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IF(R$7&lt;=Baseline_Year,
INDEX('Number on ART'!$H$10:$AB$249,MATCH($B103&amp;"Adults",'Number on ART'!$F$10:$F$249,0),MATCH(R$7,'Number on ART'!$H$9:$AB$9,0)),
IF(AND(Q103+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Forecast'!$B$8:$B$127,0),MATCH(R$7,'PLHIV Forecast'!$C$7:$W$7,0)),
INDEX('PLHIV Forecast'!$C$8:$W$127,MATCH($B103,'PLHIV Forecast'!$B$8:$B$127,0),MATCH(R$7,'PLHIV Forecast'!$C$7:$W$7,0))&lt;&gt;0),
INDEX('PLHIV Forecast'!$C$8:$W$127,MATCH($B103,'PLHIV Forecast'!$B$8:$B$127,0),MATCH(R$7,'PLHIV Forecast'!$C$7:$W$7,0)),
Q103+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36265</v>
      </c>
      <c r="S103" s="84">
        <f>IF(IF(S$7&lt;=Baseline_Year,
INDEX('Number on ART'!$H$10:$AB$249,MATCH($B103&amp;"Adults",'Number on ART'!$F$10:$F$249,0),MATCH(S$7,'Number on ART'!$H$9:$AB$9,0)),
IF(AND(R103+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Forecast'!$B$8:$B$127,0),MATCH(S$7,'PLHIV Forecast'!$C$7:$W$7,0)),
INDEX('PLHIV Forecast'!$C$8:$W$127,MATCH($B103,'PLHIV Forecast'!$B$8:$B$127,0),MATCH(S$7,'PLHIV Forecast'!$C$7:$W$7,0))&lt;&gt;0),
INDEX('PLHIV Forecast'!$C$8:$W$127,MATCH($B103,'PLHIV Forecast'!$B$8:$B$127,0),MATCH(S$7,'PLHIV Forecast'!$C$7:$W$7,0)),
R103+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IF(S$7&lt;=Baseline_Year,
INDEX('Number on ART'!$H$10:$AB$249,MATCH($B103&amp;"Adults",'Number on ART'!$F$10:$F$249,0),MATCH(S$7,'Number on ART'!$H$9:$AB$9,0)),
IF(AND(R103+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Forecast'!$B$8:$B$127,0),MATCH(S$7,'PLHIV Forecast'!$C$7:$W$7,0)),
INDEX('PLHIV Forecast'!$C$8:$W$127,MATCH($B103,'PLHIV Forecast'!$B$8:$B$127,0),MATCH(S$7,'PLHIV Forecast'!$C$7:$W$7,0))&lt;&gt;0),
INDEX('PLHIV Forecast'!$C$8:$W$127,MATCH($B103,'PLHIV Forecast'!$B$8:$B$127,0),MATCH(S$7,'PLHIV Forecast'!$C$7:$W$7,0)),
R103+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37726</v>
      </c>
      <c r="T103" s="84">
        <f>IF(IF(T$7&lt;=Baseline_Year,
INDEX('Number on ART'!$H$10:$AB$249,MATCH($B103&amp;"Adults",'Number on ART'!$F$10:$F$249,0),MATCH(T$7,'Number on ART'!$H$9:$AB$9,0)),
IF(AND(S103+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Forecast'!$B$8:$B$127,0),MATCH(T$7,'PLHIV Forecast'!$C$7:$W$7,0)),
INDEX('PLHIV Forecast'!$C$8:$W$127,MATCH($B103,'PLHIV Forecast'!$B$8:$B$127,0),MATCH(T$7,'PLHIV Forecast'!$C$7:$W$7,0))&lt;&gt;0),
INDEX('PLHIV Forecast'!$C$8:$W$127,MATCH($B103,'PLHIV Forecast'!$B$8:$B$127,0),MATCH(T$7,'PLHIV Forecast'!$C$7:$W$7,0)),
S103+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IF(T$7&lt;=Baseline_Year,
INDEX('Number on ART'!$H$10:$AB$249,MATCH($B103&amp;"Adults",'Number on ART'!$F$10:$F$249,0),MATCH(T$7,'Number on ART'!$H$9:$AB$9,0)),
IF(AND(S103+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Forecast'!$B$8:$B$127,0),MATCH(T$7,'PLHIV Forecast'!$C$7:$W$7,0)),
INDEX('PLHIV Forecast'!$C$8:$W$127,MATCH($B103,'PLHIV Forecast'!$B$8:$B$127,0),MATCH(T$7,'PLHIV Forecast'!$C$7:$W$7,0))&lt;&gt;0),
INDEX('PLHIV Forecast'!$C$8:$W$127,MATCH($B103,'PLHIV Forecast'!$B$8:$B$127,0),MATCH(T$7,'PLHIV Forecast'!$C$7:$W$7,0)),
S103+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39187</v>
      </c>
      <c r="U103" s="84">
        <f>IF(IF(U$7&lt;=Baseline_Year,
INDEX('Number on ART'!$H$10:$AB$249,MATCH($B103&amp;"Adults",'Number on ART'!$F$10:$F$249,0),MATCH(U$7,'Number on ART'!$H$9:$AB$9,0)),
IF(AND(T103+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Forecast'!$B$8:$B$127,0),MATCH(U$7,'PLHIV Forecast'!$C$7:$W$7,0)),
INDEX('PLHIV Forecast'!$C$8:$W$127,MATCH($B103,'PLHIV Forecast'!$B$8:$B$127,0),MATCH(U$7,'PLHIV Forecast'!$C$7:$W$7,0))&lt;&gt;0),
INDEX('PLHIV Forecast'!$C$8:$W$127,MATCH($B103,'PLHIV Forecast'!$B$8:$B$127,0),MATCH(U$7,'PLHIV Forecast'!$C$7:$W$7,0)),
T103+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IF(U$7&lt;=Baseline_Year,
INDEX('Number on ART'!$H$10:$AB$249,MATCH($B103&amp;"Adults",'Number on ART'!$F$10:$F$249,0),MATCH(U$7,'Number on ART'!$H$9:$AB$9,0)),
IF(AND(T103+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Forecast'!$B$8:$B$127,0),MATCH(U$7,'PLHIV Forecast'!$C$7:$W$7,0)),
INDEX('PLHIV Forecast'!$C$8:$W$127,MATCH($B103,'PLHIV Forecast'!$B$8:$B$127,0),MATCH(U$7,'PLHIV Forecast'!$C$7:$W$7,0))&lt;&gt;0),
INDEX('PLHIV Forecast'!$C$8:$W$127,MATCH($B103,'PLHIV Forecast'!$B$8:$B$127,0),MATCH(U$7,'PLHIV Forecast'!$C$7:$W$7,0)),
T103+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40545.953360768617</v>
      </c>
      <c r="V103" s="84">
        <f>IF(IF(V$7&lt;=Baseline_Year,
INDEX('Number on ART'!$H$10:$AB$249,MATCH($B103&amp;"Adults",'Number on ART'!$F$10:$F$249,0),MATCH(V$7,'Number on ART'!$H$9:$AB$9,0)),
IF(AND(U103+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Forecast'!$B$8:$B$127,0),MATCH(V$7,'PLHIV Forecast'!$C$7:$W$7,0)),
INDEX('PLHIV Forecast'!$C$8:$W$127,MATCH($B103,'PLHIV Forecast'!$B$8:$B$127,0),MATCH(V$7,'PLHIV Forecast'!$C$7:$W$7,0))&lt;&gt;0),
INDEX('PLHIV Forecast'!$C$8:$W$127,MATCH($B103,'PLHIV Forecast'!$B$8:$B$127,0),MATCH(V$7,'PLHIV Forecast'!$C$7:$W$7,0)),
U103+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IF(V$7&lt;=Baseline_Year,
INDEX('Number on ART'!$H$10:$AB$249,MATCH($B103&amp;"Adults",'Number on ART'!$F$10:$F$249,0),MATCH(V$7,'Number on ART'!$H$9:$AB$9,0)),
IF(AND(U103+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Forecast'!$B$8:$B$127,0),MATCH(V$7,'PLHIV Forecast'!$C$7:$W$7,0)),
INDEX('PLHIV Forecast'!$C$8:$W$127,MATCH($B103,'PLHIV Forecast'!$B$8:$B$127,0),MATCH(V$7,'PLHIV Forecast'!$C$7:$W$7,0))&lt;&gt;0),
INDEX('PLHIV Forecast'!$C$8:$W$127,MATCH($B103,'PLHIV Forecast'!$B$8:$B$127,0),MATCH(V$7,'PLHIV Forecast'!$C$7:$W$7,0)),
U103+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40969.364426154993</v>
      </c>
      <c r="W103" s="84">
        <f>IF(IF(W$7&lt;=Baseline_Year,
INDEX('Number on ART'!$H$10:$AB$249,MATCH($B103&amp;"Adults",'Number on ART'!$F$10:$F$249,0),MATCH(W$7,'Number on ART'!$H$9:$AB$9,0)),
IF(AND(V103+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Forecast'!$B$8:$B$127,0),MATCH(W$7,'PLHIV Forecast'!$C$7:$W$7,0)),
INDEX('PLHIV Forecast'!$C$8:$W$127,MATCH($B103,'PLHIV Forecast'!$B$8:$B$127,0),MATCH(W$7,'PLHIV Forecast'!$C$7:$W$7,0))&lt;&gt;0),
INDEX('PLHIV Forecast'!$C$8:$W$127,MATCH($B103,'PLHIV Forecast'!$B$8:$B$127,0),MATCH(W$7,'PLHIV Forecast'!$C$7:$W$7,0)),
V103+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)))&lt;0,
0,
IF(W$7&lt;=Baseline_Year,
INDEX('Number on ART'!$H$10:$AB$249,MATCH($B103&amp;"Adults",'Number on ART'!$F$10:$F$249,0),MATCH(W$7,'Number on ART'!$H$9:$AB$9,0)),
IF(AND(V103+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)&gt;INDEX('PLHIV Forecast'!$C$8:$W$127,MATCH($B103,'PLHIV Forecast'!$B$8:$B$127,0),MATCH(W$7,'PLHIV Forecast'!$C$7:$W$7,0)),
INDEX('PLHIV Forecast'!$C$8:$W$127,MATCH($B103,'PLHIV Forecast'!$B$8:$B$127,0),MATCH(W$7,'PLHIV Forecast'!$C$7:$W$7,0))&lt;&gt;0),
INDEX('PLHIV Forecast'!$C$8:$W$127,MATCH($B103,'PLHIV Forecast'!$B$8:$B$127,0),MATCH(W$7,'PLHIV Forecast'!$C$7:$W$7,0)),
V103+
AVERAGE((INDEX($C$8:$W$127,MATCH($B103,$B$8:$B$127),MATCH(Baseline_Year,$C$7:$W$7,))-INDEX($C$8:$W$127,MATCH($B103,$B$8:$B$127),MATCH(Baseline_Year-1,$C$7:$W$7,))),
(INDEX($C$8:$W$127,MATCH($B103,$B$8:$B$127),MATCH(Baseline_Year-1,$C$7:$W$7,))-INDEX($C$8:$W$127,MATCH($B103,$B$8:$B$127),MATCH(Baseline_Year-2,$C$7:$W$7,))),
(INDEX($C$8:$W$127,MATCH($B103,$B$8:$B$127),MATCH(Baseline_Year-2,$C$7:$W$7,))-INDEX($C$8:$W$127,MATCH($B103,$B$8:$B$127),MATCH(Baseline_Year-3,$C$7:$W$7,)))
))))</f>
        <v>41353.757049230859</v>
      </c>
      <c r="X103" s="9" t="str">
        <f>IF(SUM(C103:W103)&lt;&gt;0,
IF(P103='PLHIV Forecast'!P103,"# adults on ART capped by total PLHIV starting 2023",
IF(Q103='PLHIV Forecast'!Q103,"# adults on ART capped by total PLHIV starting 2024",
IF(R103='PLHIV Forecast'!R103,"# adults on ART capped by total PLHIV starting 2025",
IF(S103='PLHIV Forecast'!S103,"# adults on ART capped by total PLHIV starting 2026",
IF(T103='PLHIV Forecast'!T103,"# adults on ART capped by total PLHIV starting 2027",
IF(U103='PLHIV Forecast'!U103,"# adults on ART capped by total PLHIV starting 2028",
IF(V103='PLHIV Forecast'!V103,"# adults on ART capped by total PLHIV starting 2029",
IF(W103='PLHIV Forecast'!W103,"# adults on ART capped by total PLHIV starting 2030",
"")))))))),"")</f>
        <v># adults on ART capped by total PLHIV starting 2028</v>
      </c>
    </row>
    <row r="104" spans="2:24" x14ac:dyDescent="0.35">
      <c r="B104" s="18" t="str">
        <f>Countries!B100</f>
        <v>Serbia</v>
      </c>
      <c r="C104" s="47">
        <f>IF(C$7&lt;='Algorithms &amp; Assumptions'!$C$3,INDEX('Number on ART'!$H$10:$AB$249,MATCH($B104&amp;"Adults",'Number on ART'!$F$10:$F$249,0),MATCH(C$7,'Number on ART'!$H$9:$AB$9,0)),"Error")</f>
        <v>904</v>
      </c>
      <c r="D104" s="47">
        <f>IF(D$7&lt;='Algorithms &amp; Assumptions'!$C$3,INDEX('Number on ART'!$H$10:$AB$249,MATCH($B104&amp;"Adults",'Number on ART'!$F$10:$F$249,0),MATCH(D$7,'Number on ART'!$H$9:$AB$9,0)),"Error")</f>
        <v>984</v>
      </c>
      <c r="E104" s="47">
        <f>IF(E$7&lt;='Algorithms &amp; Assumptions'!$C$3,INDEX('Number on ART'!$H$10:$AB$249,MATCH($B104&amp;"Adults",'Number on ART'!$F$10:$F$249,0),MATCH(E$7,'Number on ART'!$H$9:$AB$9,0)),"Error")</f>
        <v>1065</v>
      </c>
      <c r="F104" s="47">
        <f>IF(F$7&lt;='Algorithms &amp; Assumptions'!$C$3,INDEX('Number on ART'!$H$10:$AB$249,MATCH($B104&amp;"Adults",'Number on ART'!$F$10:$F$249,0),MATCH(F$7,'Number on ART'!$H$9:$AB$9,0)),"Error")</f>
        <v>1154</v>
      </c>
      <c r="G104" s="84">
        <f>IF(IF(G$7&lt;=Baseline_Year,
INDEX('Number on ART'!$H$10:$AB$249,MATCH($B104&amp;"Adults",'Number on ART'!$F$10:$F$249,0),MATCH(G$7,'Number on ART'!$H$9:$AB$9,0)),
IF(AND(F104+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Forecast'!$B$8:$B$127,0),MATCH(G$7,'PLHIV Forecast'!$C$7:$W$7,0)),
INDEX('PLHIV Forecast'!$C$8:$W$127,MATCH($B104,'PLHIV Forecast'!$B$8:$B$127,0),MATCH(G$7,'PLHIV Forecast'!$C$7:$W$7,0))&lt;&gt;0),
INDEX('PLHIV Forecast'!$C$8:$W$127,MATCH($B104,'PLHIV Forecast'!$B$8:$B$127,0),MATCH(G$7,'PLHIV Forecast'!$C$7:$W$7,0)),
F104+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IF(G$7&lt;=Baseline_Year,
INDEX('Number on ART'!$H$10:$AB$249,MATCH($B104&amp;"Adults",'Number on ART'!$F$10:$F$249,0),MATCH(G$7,'Number on ART'!$H$9:$AB$9,0)),
IF(AND(F104+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Forecast'!$B$8:$B$127,0),MATCH(G$7,'PLHIV Forecast'!$C$7:$W$7,0)),
INDEX('PLHIV Forecast'!$C$8:$W$127,MATCH($B104,'PLHIV Forecast'!$B$8:$B$127,0),MATCH(G$7,'PLHIV Forecast'!$C$7:$W$7,0))&lt;&gt;0),
INDEX('PLHIV Forecast'!$C$8:$W$127,MATCH($B104,'PLHIV Forecast'!$B$8:$B$127,0),MATCH(G$7,'PLHIV Forecast'!$C$7:$W$7,0)),
F104+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1260</v>
      </c>
      <c r="H104" s="84">
        <f>IF(IF(H$7&lt;=Baseline_Year,
INDEX('Number on ART'!$H$10:$AB$249,MATCH($B104&amp;"Adults",'Number on ART'!$F$10:$F$249,0),MATCH(H$7,'Number on ART'!$H$9:$AB$9,0)),
IF(AND(G104+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Forecast'!$B$8:$B$127,0),MATCH(H$7,'PLHIV Forecast'!$C$7:$W$7,0)),
INDEX('PLHIV Forecast'!$C$8:$W$127,MATCH($B104,'PLHIV Forecast'!$B$8:$B$127,0),MATCH(H$7,'PLHIV Forecast'!$C$7:$W$7,0))&lt;&gt;0),
INDEX('PLHIV Forecast'!$C$8:$W$127,MATCH($B104,'PLHIV Forecast'!$B$8:$B$127,0),MATCH(H$7,'PLHIV Forecast'!$C$7:$W$7,0)),
G104+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IF(H$7&lt;=Baseline_Year,
INDEX('Number on ART'!$H$10:$AB$249,MATCH($B104&amp;"Adults",'Number on ART'!$F$10:$F$249,0),MATCH(H$7,'Number on ART'!$H$9:$AB$9,0)),
IF(AND(G104+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Forecast'!$B$8:$B$127,0),MATCH(H$7,'PLHIV Forecast'!$C$7:$W$7,0)),
INDEX('PLHIV Forecast'!$C$8:$W$127,MATCH($B104,'PLHIV Forecast'!$B$8:$B$127,0),MATCH(H$7,'PLHIV Forecast'!$C$7:$W$7,0))&lt;&gt;0),
INDEX('PLHIV Forecast'!$C$8:$W$127,MATCH($B104,'PLHIV Forecast'!$B$8:$B$127,0),MATCH(H$7,'PLHIV Forecast'!$C$7:$W$7,0)),
G104+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1389</v>
      </c>
      <c r="I104" s="84">
        <f>IF(IF(I$7&lt;=Baseline_Year,
INDEX('Number on ART'!$H$10:$AB$249,MATCH($B104&amp;"Adults",'Number on ART'!$F$10:$F$249,0),MATCH(I$7,'Number on ART'!$H$9:$AB$9,0)),
IF(AND(H104+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Forecast'!$B$8:$B$127,0),MATCH(I$7,'PLHIV Forecast'!$C$7:$W$7,0)),
INDEX('PLHIV Forecast'!$C$8:$W$127,MATCH($B104,'PLHIV Forecast'!$B$8:$B$127,0),MATCH(I$7,'PLHIV Forecast'!$C$7:$W$7,0))&lt;&gt;0),
INDEX('PLHIV Forecast'!$C$8:$W$127,MATCH($B104,'PLHIV Forecast'!$B$8:$B$127,0),MATCH(I$7,'PLHIV Forecast'!$C$7:$W$7,0)),
H104+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IF(I$7&lt;=Baseline_Year,
INDEX('Number on ART'!$H$10:$AB$249,MATCH($B104&amp;"Adults",'Number on ART'!$F$10:$F$249,0),MATCH(I$7,'Number on ART'!$H$9:$AB$9,0)),
IF(AND(H104+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Forecast'!$B$8:$B$127,0),MATCH(I$7,'PLHIV Forecast'!$C$7:$W$7,0)),
INDEX('PLHIV Forecast'!$C$8:$W$127,MATCH($B104,'PLHIV Forecast'!$B$8:$B$127,0),MATCH(I$7,'PLHIV Forecast'!$C$7:$W$7,0))&lt;&gt;0),
INDEX('PLHIV Forecast'!$C$8:$W$127,MATCH($B104,'PLHIV Forecast'!$B$8:$B$127,0),MATCH(I$7,'PLHIV Forecast'!$C$7:$W$7,0)),
H104+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1557</v>
      </c>
      <c r="J104" s="84">
        <f>IF(IF(J$7&lt;=Baseline_Year,
INDEX('Number on ART'!$H$10:$AB$249,MATCH($B104&amp;"Adults",'Number on ART'!$F$10:$F$249,0),MATCH(J$7,'Number on ART'!$H$9:$AB$9,0)),
IF(AND(I104+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Forecast'!$B$8:$B$127,0),MATCH(J$7,'PLHIV Forecast'!$C$7:$W$7,0)),
INDEX('PLHIV Forecast'!$C$8:$W$127,MATCH($B104,'PLHIV Forecast'!$B$8:$B$127,0),MATCH(J$7,'PLHIV Forecast'!$C$7:$W$7,0))&lt;&gt;0),
INDEX('PLHIV Forecast'!$C$8:$W$127,MATCH($B104,'PLHIV Forecast'!$B$8:$B$127,0),MATCH(J$7,'PLHIV Forecast'!$C$7:$W$7,0)),
I104+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IF(J$7&lt;=Baseline_Year,
INDEX('Number on ART'!$H$10:$AB$249,MATCH($B104&amp;"Adults",'Number on ART'!$F$10:$F$249,0),MATCH(J$7,'Number on ART'!$H$9:$AB$9,0)),
IF(AND(I104+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Forecast'!$B$8:$B$127,0),MATCH(J$7,'PLHIV Forecast'!$C$7:$W$7,0)),
INDEX('PLHIV Forecast'!$C$8:$W$127,MATCH($B104,'PLHIV Forecast'!$B$8:$B$127,0),MATCH(J$7,'PLHIV Forecast'!$C$7:$W$7,0))&lt;&gt;0),
INDEX('PLHIV Forecast'!$C$8:$W$127,MATCH($B104,'PLHIV Forecast'!$B$8:$B$127,0),MATCH(J$7,'PLHIV Forecast'!$C$7:$W$7,0)),
I104+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1740</v>
      </c>
      <c r="K104" s="84">
        <f>IF(IF(K$7&lt;=Baseline_Year,
INDEX('Number on ART'!$H$10:$AB$249,MATCH($B104&amp;"Adults",'Number on ART'!$F$10:$F$249,0),MATCH(K$7,'Number on ART'!$H$9:$AB$9,0)),
IF(AND(J104+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Forecast'!$B$8:$B$127,0),MATCH(K$7,'PLHIV Forecast'!$C$7:$W$7,0)),
INDEX('PLHIV Forecast'!$C$8:$W$127,MATCH($B104,'PLHIV Forecast'!$B$8:$B$127,0),MATCH(K$7,'PLHIV Forecast'!$C$7:$W$7,0))&lt;&gt;0),
INDEX('PLHIV Forecast'!$C$8:$W$127,MATCH($B104,'PLHIV Forecast'!$B$8:$B$127,0),MATCH(K$7,'PLHIV Forecast'!$C$7:$W$7,0)),
J104+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IF(K$7&lt;=Baseline_Year,
INDEX('Number on ART'!$H$10:$AB$249,MATCH($B104&amp;"Adults",'Number on ART'!$F$10:$F$249,0),MATCH(K$7,'Number on ART'!$H$9:$AB$9,0)),
IF(AND(J104+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Forecast'!$B$8:$B$127,0),MATCH(K$7,'PLHIV Forecast'!$C$7:$W$7,0)),
INDEX('PLHIV Forecast'!$C$8:$W$127,MATCH($B104,'PLHIV Forecast'!$B$8:$B$127,0),MATCH(K$7,'PLHIV Forecast'!$C$7:$W$7,0))&lt;&gt;0),
INDEX('PLHIV Forecast'!$C$8:$W$127,MATCH($B104,'PLHIV Forecast'!$B$8:$B$127,0),MATCH(K$7,'PLHIV Forecast'!$C$7:$W$7,0)),
J104+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1968</v>
      </c>
      <c r="L104" s="84">
        <f>IF(IF(L$7&lt;=Baseline_Year,
INDEX('Number on ART'!$H$10:$AB$249,MATCH($B104&amp;"Adults",'Number on ART'!$F$10:$F$249,0),MATCH(L$7,'Number on ART'!$H$9:$AB$9,0)),
IF(AND(K104+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Forecast'!$B$8:$B$127,0),MATCH(L$7,'PLHIV Forecast'!$C$7:$W$7,0)),
INDEX('PLHIV Forecast'!$C$8:$W$127,MATCH($B104,'PLHIV Forecast'!$B$8:$B$127,0),MATCH(L$7,'PLHIV Forecast'!$C$7:$W$7,0))&lt;&gt;0),
INDEX('PLHIV Forecast'!$C$8:$W$127,MATCH($B104,'PLHIV Forecast'!$B$8:$B$127,0),MATCH(L$7,'PLHIV Forecast'!$C$7:$W$7,0)),
K104+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IF(L$7&lt;=Baseline_Year,
INDEX('Number on ART'!$H$10:$AB$249,MATCH($B104&amp;"Adults",'Number on ART'!$F$10:$F$249,0),MATCH(L$7,'Number on ART'!$H$9:$AB$9,0)),
IF(AND(K104+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Forecast'!$B$8:$B$127,0),MATCH(L$7,'PLHIV Forecast'!$C$7:$W$7,0)),
INDEX('PLHIV Forecast'!$C$8:$W$127,MATCH($B104,'PLHIV Forecast'!$B$8:$B$127,0),MATCH(L$7,'PLHIV Forecast'!$C$7:$W$7,0))&lt;&gt;0),
INDEX('PLHIV Forecast'!$C$8:$W$127,MATCH($B104,'PLHIV Forecast'!$B$8:$B$127,0),MATCH(L$7,'PLHIV Forecast'!$C$7:$W$7,0)),
K104+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2086</v>
      </c>
      <c r="M104" s="84">
        <f>IF(IF(M$7&lt;=Baseline_Year,
INDEX('Number on ART'!$H$10:$AB$249,MATCH($B104&amp;"Adults",'Number on ART'!$F$10:$F$249,0),MATCH(M$7,'Number on ART'!$H$9:$AB$9,0)),
IF(AND(L104+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Forecast'!$B$8:$B$127,0),MATCH(M$7,'PLHIV Forecast'!$C$7:$W$7,0)),
INDEX('PLHIV Forecast'!$C$8:$W$127,MATCH($B104,'PLHIV Forecast'!$B$8:$B$127,0),MATCH(M$7,'PLHIV Forecast'!$C$7:$W$7,0))&lt;&gt;0),
INDEX('PLHIV Forecast'!$C$8:$W$127,MATCH($B104,'PLHIV Forecast'!$B$8:$B$127,0),MATCH(M$7,'PLHIV Forecast'!$C$7:$W$7,0)),
L104+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IF(M$7&lt;=Baseline_Year,
INDEX('Number on ART'!$H$10:$AB$249,MATCH($B104&amp;"Adults",'Number on ART'!$F$10:$F$249,0),MATCH(M$7,'Number on ART'!$H$9:$AB$9,0)),
IF(AND(L104+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Forecast'!$B$8:$B$127,0),MATCH(M$7,'PLHIV Forecast'!$C$7:$W$7,0)),
INDEX('PLHIV Forecast'!$C$8:$W$127,MATCH($B104,'PLHIV Forecast'!$B$8:$B$127,0),MATCH(M$7,'PLHIV Forecast'!$C$7:$W$7,0))&lt;&gt;0),
INDEX('PLHIV Forecast'!$C$8:$W$127,MATCH($B104,'PLHIV Forecast'!$B$8:$B$127,0),MATCH(M$7,'PLHIV Forecast'!$C$7:$W$7,0)),
L104+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2160</v>
      </c>
      <c r="N104" s="84">
        <f>IF(IF(N$7&lt;=Baseline_Year,
INDEX('Number on ART'!$H$10:$AB$249,MATCH($B104&amp;"Adults",'Number on ART'!$F$10:$F$249,0),MATCH(N$7,'Number on ART'!$H$9:$AB$9,0)),
IF(AND(M104+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Forecast'!$B$8:$B$127,0),MATCH(N$7,'PLHIV Forecast'!$C$7:$W$7,0)),
INDEX('PLHIV Forecast'!$C$8:$W$127,MATCH($B104,'PLHIV Forecast'!$B$8:$B$127,0),MATCH(N$7,'PLHIV Forecast'!$C$7:$W$7,0))&lt;&gt;0),
INDEX('PLHIV Forecast'!$C$8:$W$127,MATCH($B104,'PLHIV Forecast'!$B$8:$B$127,0),MATCH(N$7,'PLHIV Forecast'!$C$7:$W$7,0)),
M104+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IF(N$7&lt;=Baseline_Year,
INDEX('Number on ART'!$H$10:$AB$249,MATCH($B104&amp;"Adults",'Number on ART'!$F$10:$F$249,0),MATCH(N$7,'Number on ART'!$H$9:$AB$9,0)),
IF(AND(M104+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Forecast'!$B$8:$B$127,0),MATCH(N$7,'PLHIV Forecast'!$C$7:$W$7,0)),
INDEX('PLHIV Forecast'!$C$8:$W$127,MATCH($B104,'PLHIV Forecast'!$B$8:$B$127,0),MATCH(N$7,'PLHIV Forecast'!$C$7:$W$7,0))&lt;&gt;0),
INDEX('PLHIV Forecast'!$C$8:$W$127,MATCH($B104,'PLHIV Forecast'!$B$8:$B$127,0),MATCH(N$7,'PLHIV Forecast'!$C$7:$W$7,0)),
M104+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2279</v>
      </c>
      <c r="O104" s="84">
        <f>IF(IF(O$7&lt;=Baseline_Year,
INDEX('Number on ART'!$H$10:$AB$249,MATCH($B104&amp;"Adults",'Number on ART'!$F$10:$F$249,0),MATCH(O$7,'Number on ART'!$H$9:$AB$9,0)),
IF(AND(N104+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Forecast'!$B$8:$B$127,0),MATCH(O$7,'PLHIV Forecast'!$C$7:$W$7,0)),
INDEX('PLHIV Forecast'!$C$8:$W$127,MATCH($B104,'PLHIV Forecast'!$B$8:$B$127,0),MATCH(O$7,'PLHIV Forecast'!$C$7:$W$7,0))&lt;&gt;0),
INDEX('PLHIV Forecast'!$C$8:$W$127,MATCH($B104,'PLHIV Forecast'!$B$8:$B$127,0),MATCH(O$7,'PLHIV Forecast'!$C$7:$W$7,0)),
N104+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IF(O$7&lt;=Baseline_Year,
INDEX('Number on ART'!$H$10:$AB$249,MATCH($B104&amp;"Adults",'Number on ART'!$F$10:$F$249,0),MATCH(O$7,'Number on ART'!$H$9:$AB$9,0)),
IF(AND(N104+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Forecast'!$B$8:$B$127,0),MATCH(O$7,'PLHIV Forecast'!$C$7:$W$7,0)),
INDEX('PLHIV Forecast'!$C$8:$W$127,MATCH($B104,'PLHIV Forecast'!$B$8:$B$127,0),MATCH(O$7,'PLHIV Forecast'!$C$7:$W$7,0))&lt;&gt;0),
INDEX('PLHIV Forecast'!$C$8:$W$127,MATCH($B104,'PLHIV Forecast'!$B$8:$B$127,0),MATCH(O$7,'PLHIV Forecast'!$C$7:$W$7,0)),
N104+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2419</v>
      </c>
      <c r="P104" s="84">
        <f>IF(IF(P$7&lt;=Baseline_Year,
INDEX('Number on ART'!$H$10:$AB$249,MATCH($B104&amp;"Adults",'Number on ART'!$F$10:$F$249,0),MATCH(P$7,'Number on ART'!$H$9:$AB$9,0)),
IF(AND(O104+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Forecast'!$B$8:$B$127,0),MATCH(P$7,'PLHIV Forecast'!$C$7:$W$7,0)),
INDEX('PLHIV Forecast'!$C$8:$W$127,MATCH($B104,'PLHIV Forecast'!$B$8:$B$127,0),MATCH(P$7,'PLHIV Forecast'!$C$7:$W$7,0))&lt;&gt;0),
INDEX('PLHIV Forecast'!$C$8:$W$127,MATCH($B104,'PLHIV Forecast'!$B$8:$B$127,0),MATCH(P$7,'PLHIV Forecast'!$C$7:$W$7,0)),
O104+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IF(P$7&lt;=Baseline_Year,
INDEX('Number on ART'!$H$10:$AB$249,MATCH($B104&amp;"Adults",'Number on ART'!$F$10:$F$249,0),MATCH(P$7,'Number on ART'!$H$9:$AB$9,0)),
IF(AND(O104+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Forecast'!$B$8:$B$127,0),MATCH(P$7,'PLHIV Forecast'!$C$7:$W$7,0)),
INDEX('PLHIV Forecast'!$C$8:$W$127,MATCH($B104,'PLHIV Forecast'!$B$8:$B$127,0),MATCH(P$7,'PLHIV Forecast'!$C$7:$W$7,0))&lt;&gt;0),
INDEX('PLHIV Forecast'!$C$8:$W$127,MATCH($B104,'PLHIV Forecast'!$B$8:$B$127,0),MATCH(P$7,'PLHIV Forecast'!$C$7:$W$7,0)),
O104+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2530</v>
      </c>
      <c r="Q104" s="84">
        <f>IF(IF(Q$7&lt;=Baseline_Year,
INDEX('Number on ART'!$H$10:$AB$249,MATCH($B104&amp;"Adults",'Number on ART'!$F$10:$F$249,0),MATCH(Q$7,'Number on ART'!$H$9:$AB$9,0)),
IF(AND(P104+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Forecast'!$B$8:$B$127,0),MATCH(Q$7,'PLHIV Forecast'!$C$7:$W$7,0)),
INDEX('PLHIV Forecast'!$C$8:$W$127,MATCH($B104,'PLHIV Forecast'!$B$8:$B$127,0),MATCH(Q$7,'PLHIV Forecast'!$C$7:$W$7,0))&lt;&gt;0),
INDEX('PLHIV Forecast'!$C$8:$W$127,MATCH($B104,'PLHIV Forecast'!$B$8:$B$127,0),MATCH(Q$7,'PLHIV Forecast'!$C$7:$W$7,0)),
P104+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IF(Q$7&lt;=Baseline_Year,
INDEX('Number on ART'!$H$10:$AB$249,MATCH($B104&amp;"Adults",'Number on ART'!$F$10:$F$249,0),MATCH(Q$7,'Number on ART'!$H$9:$AB$9,0)),
IF(AND(P104+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Forecast'!$B$8:$B$127,0),MATCH(Q$7,'PLHIV Forecast'!$C$7:$W$7,0)),
INDEX('PLHIV Forecast'!$C$8:$W$127,MATCH($B104,'PLHIV Forecast'!$B$8:$B$127,0),MATCH(Q$7,'PLHIV Forecast'!$C$7:$W$7,0))&lt;&gt;0),
INDEX('PLHIV Forecast'!$C$8:$W$127,MATCH($B104,'PLHIV Forecast'!$B$8:$B$127,0),MATCH(Q$7,'PLHIV Forecast'!$C$7:$W$7,0)),
P104+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2641</v>
      </c>
      <c r="R104" s="84">
        <f>IF(IF(R$7&lt;=Baseline_Year,
INDEX('Number on ART'!$H$10:$AB$249,MATCH($B104&amp;"Adults",'Number on ART'!$F$10:$F$249,0),MATCH(R$7,'Number on ART'!$H$9:$AB$9,0)),
IF(AND(Q104+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Forecast'!$B$8:$B$127,0),MATCH(R$7,'PLHIV Forecast'!$C$7:$W$7,0)),
INDEX('PLHIV Forecast'!$C$8:$W$127,MATCH($B104,'PLHIV Forecast'!$B$8:$B$127,0),MATCH(R$7,'PLHIV Forecast'!$C$7:$W$7,0))&lt;&gt;0),
INDEX('PLHIV Forecast'!$C$8:$W$127,MATCH($B104,'PLHIV Forecast'!$B$8:$B$127,0),MATCH(R$7,'PLHIV Forecast'!$C$7:$W$7,0)),
Q104+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IF(R$7&lt;=Baseline_Year,
INDEX('Number on ART'!$H$10:$AB$249,MATCH($B104&amp;"Adults",'Number on ART'!$F$10:$F$249,0),MATCH(R$7,'Number on ART'!$H$9:$AB$9,0)),
IF(AND(Q104+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Forecast'!$B$8:$B$127,0),MATCH(R$7,'PLHIV Forecast'!$C$7:$W$7,0)),
INDEX('PLHIV Forecast'!$C$8:$W$127,MATCH($B104,'PLHIV Forecast'!$B$8:$B$127,0),MATCH(R$7,'PLHIV Forecast'!$C$7:$W$7,0))&lt;&gt;0),
INDEX('PLHIV Forecast'!$C$8:$W$127,MATCH($B104,'PLHIV Forecast'!$B$8:$B$127,0),MATCH(R$7,'PLHIV Forecast'!$C$7:$W$7,0)),
Q104+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2752</v>
      </c>
      <c r="S104" s="84">
        <f>IF(IF(S$7&lt;=Baseline_Year,
INDEX('Number on ART'!$H$10:$AB$249,MATCH($B104&amp;"Adults",'Number on ART'!$F$10:$F$249,0),MATCH(S$7,'Number on ART'!$H$9:$AB$9,0)),
IF(AND(R104+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Forecast'!$B$8:$B$127,0),MATCH(S$7,'PLHIV Forecast'!$C$7:$W$7,0)),
INDEX('PLHIV Forecast'!$C$8:$W$127,MATCH($B104,'PLHIV Forecast'!$B$8:$B$127,0),MATCH(S$7,'PLHIV Forecast'!$C$7:$W$7,0))&lt;&gt;0),
INDEX('PLHIV Forecast'!$C$8:$W$127,MATCH($B104,'PLHIV Forecast'!$B$8:$B$127,0),MATCH(S$7,'PLHIV Forecast'!$C$7:$W$7,0)),
R104+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IF(S$7&lt;=Baseline_Year,
INDEX('Number on ART'!$H$10:$AB$249,MATCH($B104&amp;"Adults",'Number on ART'!$F$10:$F$249,0),MATCH(S$7,'Number on ART'!$H$9:$AB$9,0)),
IF(AND(R104+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Forecast'!$B$8:$B$127,0),MATCH(S$7,'PLHIV Forecast'!$C$7:$W$7,0)),
INDEX('PLHIV Forecast'!$C$8:$W$127,MATCH($B104,'PLHIV Forecast'!$B$8:$B$127,0),MATCH(S$7,'PLHIV Forecast'!$C$7:$W$7,0))&lt;&gt;0),
INDEX('PLHIV Forecast'!$C$8:$W$127,MATCH($B104,'PLHIV Forecast'!$B$8:$B$127,0),MATCH(S$7,'PLHIV Forecast'!$C$7:$W$7,0)),
R104+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2863</v>
      </c>
      <c r="T104" s="84">
        <f>IF(IF(T$7&lt;=Baseline_Year,
INDEX('Number on ART'!$H$10:$AB$249,MATCH($B104&amp;"Adults",'Number on ART'!$F$10:$F$249,0),MATCH(T$7,'Number on ART'!$H$9:$AB$9,0)),
IF(AND(S104+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Forecast'!$B$8:$B$127,0),MATCH(T$7,'PLHIV Forecast'!$C$7:$W$7,0)),
INDEX('PLHIV Forecast'!$C$8:$W$127,MATCH($B104,'PLHIV Forecast'!$B$8:$B$127,0),MATCH(T$7,'PLHIV Forecast'!$C$7:$W$7,0))&lt;&gt;0),
INDEX('PLHIV Forecast'!$C$8:$W$127,MATCH($B104,'PLHIV Forecast'!$B$8:$B$127,0),MATCH(T$7,'PLHIV Forecast'!$C$7:$W$7,0)),
S104+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IF(T$7&lt;=Baseline_Year,
INDEX('Number on ART'!$H$10:$AB$249,MATCH($B104&amp;"Adults",'Number on ART'!$F$10:$F$249,0),MATCH(T$7,'Number on ART'!$H$9:$AB$9,0)),
IF(AND(S104+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Forecast'!$B$8:$B$127,0),MATCH(T$7,'PLHIV Forecast'!$C$7:$W$7,0)),
INDEX('PLHIV Forecast'!$C$8:$W$127,MATCH($B104,'PLHIV Forecast'!$B$8:$B$127,0),MATCH(T$7,'PLHIV Forecast'!$C$7:$W$7,0))&lt;&gt;0),
INDEX('PLHIV Forecast'!$C$8:$W$127,MATCH($B104,'PLHIV Forecast'!$B$8:$B$127,0),MATCH(T$7,'PLHIV Forecast'!$C$7:$W$7,0)),
S104+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2974</v>
      </c>
      <c r="U104" s="84">
        <f>IF(IF(U$7&lt;=Baseline_Year,
INDEX('Number on ART'!$H$10:$AB$249,MATCH($B104&amp;"Adults",'Number on ART'!$F$10:$F$249,0),MATCH(U$7,'Number on ART'!$H$9:$AB$9,0)),
IF(AND(T104+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Forecast'!$B$8:$B$127,0),MATCH(U$7,'PLHIV Forecast'!$C$7:$W$7,0)),
INDEX('PLHIV Forecast'!$C$8:$W$127,MATCH($B104,'PLHIV Forecast'!$B$8:$B$127,0),MATCH(U$7,'PLHIV Forecast'!$C$7:$W$7,0))&lt;&gt;0),
INDEX('PLHIV Forecast'!$C$8:$W$127,MATCH($B104,'PLHIV Forecast'!$B$8:$B$127,0),MATCH(U$7,'PLHIV Forecast'!$C$7:$W$7,0)),
T104+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IF(U$7&lt;=Baseline_Year,
INDEX('Number on ART'!$H$10:$AB$249,MATCH($B104&amp;"Adults",'Number on ART'!$F$10:$F$249,0),MATCH(U$7,'Number on ART'!$H$9:$AB$9,0)),
IF(AND(T104+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Forecast'!$B$8:$B$127,0),MATCH(U$7,'PLHIV Forecast'!$C$7:$W$7,0)),
INDEX('PLHIV Forecast'!$C$8:$W$127,MATCH($B104,'PLHIV Forecast'!$B$8:$B$127,0),MATCH(U$7,'PLHIV Forecast'!$C$7:$W$7,0))&lt;&gt;0),
INDEX('PLHIV Forecast'!$C$8:$W$127,MATCH($B104,'PLHIV Forecast'!$B$8:$B$127,0),MATCH(U$7,'PLHIV Forecast'!$C$7:$W$7,0)),
T104+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3085</v>
      </c>
      <c r="V104" s="84">
        <f>IF(IF(V$7&lt;=Baseline_Year,
INDEX('Number on ART'!$H$10:$AB$249,MATCH($B104&amp;"Adults",'Number on ART'!$F$10:$F$249,0),MATCH(V$7,'Number on ART'!$H$9:$AB$9,0)),
IF(AND(U104+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Forecast'!$B$8:$B$127,0),MATCH(V$7,'PLHIV Forecast'!$C$7:$W$7,0)),
INDEX('PLHIV Forecast'!$C$8:$W$127,MATCH($B104,'PLHIV Forecast'!$B$8:$B$127,0),MATCH(V$7,'PLHIV Forecast'!$C$7:$W$7,0))&lt;&gt;0),
INDEX('PLHIV Forecast'!$C$8:$W$127,MATCH($B104,'PLHIV Forecast'!$B$8:$B$127,0),MATCH(V$7,'PLHIV Forecast'!$C$7:$W$7,0)),
U104+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IF(V$7&lt;=Baseline_Year,
INDEX('Number on ART'!$H$10:$AB$249,MATCH($B104&amp;"Adults",'Number on ART'!$F$10:$F$249,0),MATCH(V$7,'Number on ART'!$H$9:$AB$9,0)),
IF(AND(U104+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Forecast'!$B$8:$B$127,0),MATCH(V$7,'PLHIV Forecast'!$C$7:$W$7,0)),
INDEX('PLHIV Forecast'!$C$8:$W$127,MATCH($B104,'PLHIV Forecast'!$B$8:$B$127,0),MATCH(V$7,'PLHIV Forecast'!$C$7:$W$7,0))&lt;&gt;0),
INDEX('PLHIV Forecast'!$C$8:$W$127,MATCH($B104,'PLHIV Forecast'!$B$8:$B$127,0),MATCH(V$7,'PLHIV Forecast'!$C$7:$W$7,0)),
U104+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3196</v>
      </c>
      <c r="W104" s="84">
        <f>IF(IF(W$7&lt;=Baseline_Year,
INDEX('Number on ART'!$H$10:$AB$249,MATCH($B104&amp;"Adults",'Number on ART'!$F$10:$F$249,0),MATCH(W$7,'Number on ART'!$H$9:$AB$9,0)),
IF(AND(V104+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Forecast'!$B$8:$B$127,0),MATCH(W$7,'PLHIV Forecast'!$C$7:$W$7,0)),
INDEX('PLHIV Forecast'!$C$8:$W$127,MATCH($B104,'PLHIV Forecast'!$B$8:$B$127,0),MATCH(W$7,'PLHIV Forecast'!$C$7:$W$7,0))&lt;&gt;0),
INDEX('PLHIV Forecast'!$C$8:$W$127,MATCH($B104,'PLHIV Forecast'!$B$8:$B$127,0),MATCH(W$7,'PLHIV Forecast'!$C$7:$W$7,0)),
V104+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)))&lt;0,
0,
IF(W$7&lt;=Baseline_Year,
INDEX('Number on ART'!$H$10:$AB$249,MATCH($B104&amp;"Adults",'Number on ART'!$F$10:$F$249,0),MATCH(W$7,'Number on ART'!$H$9:$AB$9,0)),
IF(AND(V104+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)&gt;INDEX('PLHIV Forecast'!$C$8:$W$127,MATCH($B104,'PLHIV Forecast'!$B$8:$B$127,0),MATCH(W$7,'PLHIV Forecast'!$C$7:$W$7,0)),
INDEX('PLHIV Forecast'!$C$8:$W$127,MATCH($B104,'PLHIV Forecast'!$B$8:$B$127,0),MATCH(W$7,'PLHIV Forecast'!$C$7:$W$7,0))&lt;&gt;0),
INDEX('PLHIV Forecast'!$C$8:$W$127,MATCH($B104,'PLHIV Forecast'!$B$8:$B$127,0),MATCH(W$7,'PLHIV Forecast'!$C$7:$W$7,0)),
V104+
AVERAGE((INDEX($C$8:$W$127,MATCH($B104,$B$8:$B$127),MATCH(Baseline_Year,$C$7:$W$7,))-INDEX($C$8:$W$127,MATCH($B104,$B$8:$B$127),MATCH(Baseline_Year-1,$C$7:$W$7,))),
(INDEX($C$8:$W$127,MATCH($B104,$B$8:$B$127),MATCH(Baseline_Year-1,$C$7:$W$7,))-INDEX($C$8:$W$127,MATCH($B104,$B$8:$B$127),MATCH(Baseline_Year-2,$C$7:$W$7,))),
(INDEX($C$8:$W$127,MATCH($B104,$B$8:$B$127),MATCH(Baseline_Year-2,$C$7:$W$7,))-INDEX($C$8:$W$127,MATCH($B104,$B$8:$B$127),MATCH(Baseline_Year-3,$C$7:$W$7,)))
))))</f>
        <v>3307</v>
      </c>
      <c r="X104" s="9" t="str">
        <f>IF(SUM(C104:W104)&lt;&gt;0,
IF(P104='PLHIV Forecast'!P104,"# adults on ART capped by total PLHIV starting 2023",
IF(Q104='PLHIV Forecast'!Q104,"# adults on ART capped by total PLHIV starting 2024",
IF(R104='PLHIV Forecast'!R104,"# adults on ART capped by total PLHIV starting 2025",
IF(S104='PLHIV Forecast'!S104,"# adults on ART capped by total PLHIV starting 2026",
IF(T104='PLHIV Forecast'!T104,"# adults on ART capped by total PLHIV starting 2027",
IF(U104='PLHIV Forecast'!U104,"# adults on ART capped by total PLHIV starting 2028",
IF(V104='PLHIV Forecast'!V104,"# adults on ART capped by total PLHIV starting 2029",
IF(W104='PLHIV Forecast'!W104,"# adults on ART capped by total PLHIV starting 2030",
"")))))))),"")</f>
        <v/>
      </c>
    </row>
    <row r="105" spans="2:24" x14ac:dyDescent="0.35">
      <c r="B105" s="18" t="str">
        <f>Countries!B101</f>
        <v>Sierra Leone</v>
      </c>
      <c r="C105" s="47">
        <f>IF(C$7&lt;='Algorithms &amp; Assumptions'!$C$3,INDEX('Number on ART'!$H$10:$AB$249,MATCH($B105&amp;"Adults",'Number on ART'!$F$10:$F$249,0),MATCH(C$7,'Number on ART'!$H$9:$AB$9,0)),"Error")</f>
        <v>5552</v>
      </c>
      <c r="D105" s="47">
        <f>IF(D$7&lt;='Algorithms &amp; Assumptions'!$C$3,INDEX('Number on ART'!$H$10:$AB$249,MATCH($B105&amp;"Adults",'Number on ART'!$F$10:$F$249,0),MATCH(D$7,'Number on ART'!$H$9:$AB$9,0)),"Error")</f>
        <v>7582</v>
      </c>
      <c r="E105" s="47">
        <f>IF(E$7&lt;='Algorithms &amp; Assumptions'!$C$3,INDEX('Number on ART'!$H$10:$AB$249,MATCH($B105&amp;"Adults",'Number on ART'!$F$10:$F$249,0),MATCH(E$7,'Number on ART'!$H$9:$AB$9,0)),"Error")</f>
        <v>7802</v>
      </c>
      <c r="F105" s="47">
        <f>IF(F$7&lt;='Algorithms &amp; Assumptions'!$C$3,INDEX('Number on ART'!$H$10:$AB$249,MATCH($B105&amp;"Adults",'Number on ART'!$F$10:$F$249,0),MATCH(F$7,'Number on ART'!$H$9:$AB$9,0)),"Error")</f>
        <v>8680</v>
      </c>
      <c r="G105" s="84">
        <f>IF(IF(G$7&lt;=Baseline_Year,
INDEX('Number on ART'!$H$10:$AB$249,MATCH($B105&amp;"Adults",'Number on ART'!$F$10:$F$249,0),MATCH(G$7,'Number on ART'!$H$9:$AB$9,0)),
IF(AND(F105+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Forecast'!$B$8:$B$127,0),MATCH(G$7,'PLHIV Forecast'!$C$7:$W$7,0)),
INDEX('PLHIV Forecast'!$C$8:$W$127,MATCH($B105,'PLHIV Forecast'!$B$8:$B$127,0),MATCH(G$7,'PLHIV Forecast'!$C$7:$W$7,0))&lt;&gt;0),
INDEX('PLHIV Forecast'!$C$8:$W$127,MATCH($B105,'PLHIV Forecast'!$B$8:$B$127,0),MATCH(G$7,'PLHIV Forecast'!$C$7:$W$7,0)),
F105+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IF(G$7&lt;=Baseline_Year,
INDEX('Number on ART'!$H$10:$AB$249,MATCH($B105&amp;"Adults",'Number on ART'!$F$10:$F$249,0),MATCH(G$7,'Number on ART'!$H$9:$AB$9,0)),
IF(AND(F105+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Forecast'!$B$8:$B$127,0),MATCH(G$7,'PLHIV Forecast'!$C$7:$W$7,0)),
INDEX('PLHIV Forecast'!$C$8:$W$127,MATCH($B105,'PLHIV Forecast'!$B$8:$B$127,0),MATCH(G$7,'PLHIV Forecast'!$C$7:$W$7,0))&lt;&gt;0),
INDEX('PLHIV Forecast'!$C$8:$W$127,MATCH($B105,'PLHIV Forecast'!$B$8:$B$127,0),MATCH(G$7,'PLHIV Forecast'!$C$7:$W$7,0)),
F105+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10289</v>
      </c>
      <c r="H105" s="84">
        <f>IF(IF(H$7&lt;=Baseline_Year,
INDEX('Number on ART'!$H$10:$AB$249,MATCH($B105&amp;"Adults",'Number on ART'!$F$10:$F$249,0),MATCH(H$7,'Number on ART'!$H$9:$AB$9,0)),
IF(AND(G105+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Forecast'!$B$8:$B$127,0),MATCH(H$7,'PLHIV Forecast'!$C$7:$W$7,0)),
INDEX('PLHIV Forecast'!$C$8:$W$127,MATCH($B105,'PLHIV Forecast'!$B$8:$B$127,0),MATCH(H$7,'PLHIV Forecast'!$C$7:$W$7,0))&lt;&gt;0),
INDEX('PLHIV Forecast'!$C$8:$W$127,MATCH($B105,'PLHIV Forecast'!$B$8:$B$127,0),MATCH(H$7,'PLHIV Forecast'!$C$7:$W$7,0)),
G105+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IF(H$7&lt;=Baseline_Year,
INDEX('Number on ART'!$H$10:$AB$249,MATCH($B105&amp;"Adults",'Number on ART'!$F$10:$F$249,0),MATCH(H$7,'Number on ART'!$H$9:$AB$9,0)),
IF(AND(G105+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Forecast'!$B$8:$B$127,0),MATCH(H$7,'PLHIV Forecast'!$C$7:$W$7,0)),
INDEX('PLHIV Forecast'!$C$8:$W$127,MATCH($B105,'PLHIV Forecast'!$B$8:$B$127,0),MATCH(H$7,'PLHIV Forecast'!$C$7:$W$7,0))&lt;&gt;0),
INDEX('PLHIV Forecast'!$C$8:$W$127,MATCH($B105,'PLHIV Forecast'!$B$8:$B$127,0),MATCH(H$7,'PLHIV Forecast'!$C$7:$W$7,0)),
G105+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13466</v>
      </c>
      <c r="I105" s="84">
        <f>IF(IF(I$7&lt;=Baseline_Year,
INDEX('Number on ART'!$H$10:$AB$249,MATCH($B105&amp;"Adults",'Number on ART'!$F$10:$F$249,0),MATCH(I$7,'Number on ART'!$H$9:$AB$9,0)),
IF(AND(H105+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Forecast'!$B$8:$B$127,0),MATCH(I$7,'PLHIV Forecast'!$C$7:$W$7,0)),
INDEX('PLHIV Forecast'!$C$8:$W$127,MATCH($B105,'PLHIV Forecast'!$B$8:$B$127,0),MATCH(I$7,'PLHIV Forecast'!$C$7:$W$7,0))&lt;&gt;0),
INDEX('PLHIV Forecast'!$C$8:$W$127,MATCH($B105,'PLHIV Forecast'!$B$8:$B$127,0),MATCH(I$7,'PLHIV Forecast'!$C$7:$W$7,0)),
H105+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IF(I$7&lt;=Baseline_Year,
INDEX('Number on ART'!$H$10:$AB$249,MATCH($B105&amp;"Adults",'Number on ART'!$F$10:$F$249,0),MATCH(I$7,'Number on ART'!$H$9:$AB$9,0)),
IF(AND(H105+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Forecast'!$B$8:$B$127,0),MATCH(I$7,'PLHIV Forecast'!$C$7:$W$7,0)),
INDEX('PLHIV Forecast'!$C$8:$W$127,MATCH($B105,'PLHIV Forecast'!$B$8:$B$127,0),MATCH(I$7,'PLHIV Forecast'!$C$7:$W$7,0))&lt;&gt;0),
INDEX('PLHIV Forecast'!$C$8:$W$127,MATCH($B105,'PLHIV Forecast'!$B$8:$B$127,0),MATCH(I$7,'PLHIV Forecast'!$C$7:$W$7,0)),
H105+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17058</v>
      </c>
      <c r="J105" s="84">
        <f>IF(IF(J$7&lt;=Baseline_Year,
INDEX('Number on ART'!$H$10:$AB$249,MATCH($B105&amp;"Adults",'Number on ART'!$F$10:$F$249,0),MATCH(J$7,'Number on ART'!$H$9:$AB$9,0)),
IF(AND(I105+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Forecast'!$B$8:$B$127,0),MATCH(J$7,'PLHIV Forecast'!$C$7:$W$7,0)),
INDEX('PLHIV Forecast'!$C$8:$W$127,MATCH($B105,'PLHIV Forecast'!$B$8:$B$127,0),MATCH(J$7,'PLHIV Forecast'!$C$7:$W$7,0))&lt;&gt;0),
INDEX('PLHIV Forecast'!$C$8:$W$127,MATCH($B105,'PLHIV Forecast'!$B$8:$B$127,0),MATCH(J$7,'PLHIV Forecast'!$C$7:$W$7,0)),
I105+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IF(J$7&lt;=Baseline_Year,
INDEX('Number on ART'!$H$10:$AB$249,MATCH($B105&amp;"Adults",'Number on ART'!$F$10:$F$249,0),MATCH(J$7,'Number on ART'!$H$9:$AB$9,0)),
IF(AND(I105+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Forecast'!$B$8:$B$127,0),MATCH(J$7,'PLHIV Forecast'!$C$7:$W$7,0)),
INDEX('PLHIV Forecast'!$C$8:$W$127,MATCH($B105,'PLHIV Forecast'!$B$8:$B$127,0),MATCH(J$7,'PLHIV Forecast'!$C$7:$W$7,0))&lt;&gt;0),
INDEX('PLHIV Forecast'!$C$8:$W$127,MATCH($B105,'PLHIV Forecast'!$B$8:$B$127,0),MATCH(J$7,'PLHIV Forecast'!$C$7:$W$7,0)),
I105+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22710</v>
      </c>
      <c r="K105" s="84">
        <f>IF(IF(K$7&lt;=Baseline_Year,
INDEX('Number on ART'!$H$10:$AB$249,MATCH($B105&amp;"Adults",'Number on ART'!$F$10:$F$249,0),MATCH(K$7,'Number on ART'!$H$9:$AB$9,0)),
IF(AND(J105+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Forecast'!$B$8:$B$127,0),MATCH(K$7,'PLHIV Forecast'!$C$7:$W$7,0)),
INDEX('PLHIV Forecast'!$C$8:$W$127,MATCH($B105,'PLHIV Forecast'!$B$8:$B$127,0),MATCH(K$7,'PLHIV Forecast'!$C$7:$W$7,0))&lt;&gt;0),
INDEX('PLHIV Forecast'!$C$8:$W$127,MATCH($B105,'PLHIV Forecast'!$B$8:$B$127,0),MATCH(K$7,'PLHIV Forecast'!$C$7:$W$7,0)),
J105+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IF(K$7&lt;=Baseline_Year,
INDEX('Number on ART'!$H$10:$AB$249,MATCH($B105&amp;"Adults",'Number on ART'!$F$10:$F$249,0),MATCH(K$7,'Number on ART'!$H$9:$AB$9,0)),
IF(AND(J105+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Forecast'!$B$8:$B$127,0),MATCH(K$7,'PLHIV Forecast'!$C$7:$W$7,0)),
INDEX('PLHIV Forecast'!$C$8:$W$127,MATCH($B105,'PLHIV Forecast'!$B$8:$B$127,0),MATCH(K$7,'PLHIV Forecast'!$C$7:$W$7,0))&lt;&gt;0),
INDEX('PLHIV Forecast'!$C$8:$W$127,MATCH($B105,'PLHIV Forecast'!$B$8:$B$127,0),MATCH(K$7,'PLHIV Forecast'!$C$7:$W$7,0)),
J105+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27296</v>
      </c>
      <c r="L105" s="84">
        <f>IF(IF(L$7&lt;=Baseline_Year,
INDEX('Number on ART'!$H$10:$AB$249,MATCH($B105&amp;"Adults",'Number on ART'!$F$10:$F$249,0),MATCH(L$7,'Number on ART'!$H$9:$AB$9,0)),
IF(AND(K105+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Forecast'!$B$8:$B$127,0),MATCH(L$7,'PLHIV Forecast'!$C$7:$W$7,0)),
INDEX('PLHIV Forecast'!$C$8:$W$127,MATCH($B105,'PLHIV Forecast'!$B$8:$B$127,0),MATCH(L$7,'PLHIV Forecast'!$C$7:$W$7,0))&lt;&gt;0),
INDEX('PLHIV Forecast'!$C$8:$W$127,MATCH($B105,'PLHIV Forecast'!$B$8:$B$127,0),MATCH(L$7,'PLHIV Forecast'!$C$7:$W$7,0)),
K105+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IF(L$7&lt;=Baseline_Year,
INDEX('Number on ART'!$H$10:$AB$249,MATCH($B105&amp;"Adults",'Number on ART'!$F$10:$F$249,0),MATCH(L$7,'Number on ART'!$H$9:$AB$9,0)),
IF(AND(K105+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Forecast'!$B$8:$B$127,0),MATCH(L$7,'PLHIV Forecast'!$C$7:$W$7,0)),
INDEX('PLHIV Forecast'!$C$8:$W$127,MATCH($B105,'PLHIV Forecast'!$B$8:$B$127,0),MATCH(L$7,'PLHIV Forecast'!$C$7:$W$7,0))&lt;&gt;0),
INDEX('PLHIV Forecast'!$C$8:$W$127,MATCH($B105,'PLHIV Forecast'!$B$8:$B$127,0),MATCH(L$7,'PLHIV Forecast'!$C$7:$W$7,0)),
K105+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32109</v>
      </c>
      <c r="M105" s="84">
        <f>IF(IF(M$7&lt;=Baseline_Year,
INDEX('Number on ART'!$H$10:$AB$249,MATCH($B105&amp;"Adults",'Number on ART'!$F$10:$F$249,0),MATCH(M$7,'Number on ART'!$H$9:$AB$9,0)),
IF(AND(L105+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Forecast'!$B$8:$B$127,0),MATCH(M$7,'PLHIV Forecast'!$C$7:$W$7,0)),
INDEX('PLHIV Forecast'!$C$8:$W$127,MATCH($B105,'PLHIV Forecast'!$B$8:$B$127,0),MATCH(M$7,'PLHIV Forecast'!$C$7:$W$7,0))&lt;&gt;0),
INDEX('PLHIV Forecast'!$C$8:$W$127,MATCH($B105,'PLHIV Forecast'!$B$8:$B$127,0),MATCH(M$7,'PLHIV Forecast'!$C$7:$W$7,0)),
L105+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IF(M$7&lt;=Baseline_Year,
INDEX('Number on ART'!$H$10:$AB$249,MATCH($B105&amp;"Adults",'Number on ART'!$F$10:$F$249,0),MATCH(M$7,'Number on ART'!$H$9:$AB$9,0)),
IF(AND(L105+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Forecast'!$B$8:$B$127,0),MATCH(M$7,'PLHIV Forecast'!$C$7:$W$7,0)),
INDEX('PLHIV Forecast'!$C$8:$W$127,MATCH($B105,'PLHIV Forecast'!$B$8:$B$127,0),MATCH(M$7,'PLHIV Forecast'!$C$7:$W$7,0))&lt;&gt;0),
INDEX('PLHIV Forecast'!$C$8:$W$127,MATCH($B105,'PLHIV Forecast'!$B$8:$B$127,0),MATCH(M$7,'PLHIV Forecast'!$C$7:$W$7,0)),
L105+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36805</v>
      </c>
      <c r="N105" s="84">
        <f>IF(IF(N$7&lt;=Baseline_Year,
INDEX('Number on ART'!$H$10:$AB$249,MATCH($B105&amp;"Adults",'Number on ART'!$F$10:$F$249,0),MATCH(N$7,'Number on ART'!$H$9:$AB$9,0)),
IF(AND(M105+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Forecast'!$B$8:$B$127,0),MATCH(N$7,'PLHIV Forecast'!$C$7:$W$7,0)),
INDEX('PLHIV Forecast'!$C$8:$W$127,MATCH($B105,'PLHIV Forecast'!$B$8:$B$127,0),MATCH(N$7,'PLHIV Forecast'!$C$7:$W$7,0))&lt;&gt;0),
INDEX('PLHIV Forecast'!$C$8:$W$127,MATCH($B105,'PLHIV Forecast'!$B$8:$B$127,0),MATCH(N$7,'PLHIV Forecast'!$C$7:$W$7,0)),
M105+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IF(N$7&lt;=Baseline_Year,
INDEX('Number on ART'!$H$10:$AB$249,MATCH($B105&amp;"Adults",'Number on ART'!$F$10:$F$249,0),MATCH(N$7,'Number on ART'!$H$9:$AB$9,0)),
IF(AND(M105+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Forecast'!$B$8:$B$127,0),MATCH(N$7,'PLHIV Forecast'!$C$7:$W$7,0)),
INDEX('PLHIV Forecast'!$C$8:$W$127,MATCH($B105,'PLHIV Forecast'!$B$8:$B$127,0),MATCH(N$7,'PLHIV Forecast'!$C$7:$W$7,0))&lt;&gt;0),
INDEX('PLHIV Forecast'!$C$8:$W$127,MATCH($B105,'PLHIV Forecast'!$B$8:$B$127,0),MATCH(N$7,'PLHIV Forecast'!$C$7:$W$7,0)),
M105+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45058</v>
      </c>
      <c r="O105" s="84">
        <f>IF(IF(O$7&lt;=Baseline_Year,
INDEX('Number on ART'!$H$10:$AB$249,MATCH($B105&amp;"Adults",'Number on ART'!$F$10:$F$249,0),MATCH(O$7,'Number on ART'!$H$9:$AB$9,0)),
IF(AND(N105+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Forecast'!$B$8:$B$127,0),MATCH(O$7,'PLHIV Forecast'!$C$7:$W$7,0)),
INDEX('PLHIV Forecast'!$C$8:$W$127,MATCH($B105,'PLHIV Forecast'!$B$8:$B$127,0),MATCH(O$7,'PLHIV Forecast'!$C$7:$W$7,0))&lt;&gt;0),
INDEX('PLHIV Forecast'!$C$8:$W$127,MATCH($B105,'PLHIV Forecast'!$B$8:$B$127,0),MATCH(O$7,'PLHIV Forecast'!$C$7:$W$7,0)),
N105+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IF(O$7&lt;=Baseline_Year,
INDEX('Number on ART'!$H$10:$AB$249,MATCH($B105&amp;"Adults",'Number on ART'!$F$10:$F$249,0),MATCH(O$7,'Number on ART'!$H$9:$AB$9,0)),
IF(AND(N105+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Forecast'!$B$8:$B$127,0),MATCH(O$7,'PLHIV Forecast'!$C$7:$W$7,0)),
INDEX('PLHIV Forecast'!$C$8:$W$127,MATCH($B105,'PLHIV Forecast'!$B$8:$B$127,0),MATCH(O$7,'PLHIV Forecast'!$C$7:$W$7,0))&lt;&gt;0),
INDEX('PLHIV Forecast'!$C$8:$W$127,MATCH($B105,'PLHIV Forecast'!$B$8:$B$127,0),MATCH(O$7,'PLHIV Forecast'!$C$7:$W$7,0)),
N105+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56310</v>
      </c>
      <c r="P105" s="84">
        <f>IF(IF(P$7&lt;=Baseline_Year,
INDEX('Number on ART'!$H$10:$AB$249,MATCH($B105&amp;"Adults",'Number on ART'!$F$10:$F$249,0),MATCH(P$7,'Number on ART'!$H$9:$AB$9,0)),
IF(AND(O105+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Forecast'!$B$8:$B$127,0),MATCH(P$7,'PLHIV Forecast'!$C$7:$W$7,0)),
INDEX('PLHIV Forecast'!$C$8:$W$127,MATCH($B105,'PLHIV Forecast'!$B$8:$B$127,0),MATCH(P$7,'PLHIV Forecast'!$C$7:$W$7,0))&lt;&gt;0),
INDEX('PLHIV Forecast'!$C$8:$W$127,MATCH($B105,'PLHIV Forecast'!$B$8:$B$127,0),MATCH(P$7,'PLHIV Forecast'!$C$7:$W$7,0)),
O105+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IF(P$7&lt;=Baseline_Year,
INDEX('Number on ART'!$H$10:$AB$249,MATCH($B105&amp;"Adults",'Number on ART'!$F$10:$F$249,0),MATCH(P$7,'Number on ART'!$H$9:$AB$9,0)),
IF(AND(O105+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Forecast'!$B$8:$B$127,0),MATCH(P$7,'PLHIV Forecast'!$C$7:$W$7,0)),
INDEX('PLHIV Forecast'!$C$8:$W$127,MATCH($B105,'PLHIV Forecast'!$B$8:$B$127,0),MATCH(P$7,'PLHIV Forecast'!$C$7:$W$7,0))&lt;&gt;0),
INDEX('PLHIV Forecast'!$C$8:$W$127,MATCH($B105,'PLHIV Forecast'!$B$8:$B$127,0),MATCH(P$7,'PLHIV Forecast'!$C$7:$W$7,0)),
O105+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64377</v>
      </c>
      <c r="Q105" s="84">
        <f>IF(IF(Q$7&lt;=Baseline_Year,
INDEX('Number on ART'!$H$10:$AB$249,MATCH($B105&amp;"Adults",'Number on ART'!$F$10:$F$249,0),MATCH(Q$7,'Number on ART'!$H$9:$AB$9,0)),
IF(AND(P105+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Forecast'!$B$8:$B$127,0),MATCH(Q$7,'PLHIV Forecast'!$C$7:$W$7,0)),
INDEX('PLHIV Forecast'!$C$8:$W$127,MATCH($B105,'PLHIV Forecast'!$B$8:$B$127,0),MATCH(Q$7,'PLHIV Forecast'!$C$7:$W$7,0))&lt;&gt;0),
INDEX('PLHIV Forecast'!$C$8:$W$127,MATCH($B105,'PLHIV Forecast'!$B$8:$B$127,0),MATCH(Q$7,'PLHIV Forecast'!$C$7:$W$7,0)),
P105+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IF(Q$7&lt;=Baseline_Year,
INDEX('Number on ART'!$H$10:$AB$249,MATCH($B105&amp;"Adults",'Number on ART'!$F$10:$F$249,0),MATCH(Q$7,'Number on ART'!$H$9:$AB$9,0)),
IF(AND(P105+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Forecast'!$B$8:$B$127,0),MATCH(Q$7,'PLHIV Forecast'!$C$7:$W$7,0)),
INDEX('PLHIV Forecast'!$C$8:$W$127,MATCH($B105,'PLHIV Forecast'!$B$8:$B$127,0),MATCH(Q$7,'PLHIV Forecast'!$C$7:$W$7,0))&lt;&gt;0),
INDEX('PLHIV Forecast'!$C$8:$W$127,MATCH($B105,'PLHIV Forecast'!$B$8:$B$127,0),MATCH(Q$7,'PLHIV Forecast'!$C$7:$W$7,0)),
P105+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72000</v>
      </c>
      <c r="R105" s="84">
        <f>IF(IF(R$7&lt;=Baseline_Year,
INDEX('Number on ART'!$H$10:$AB$249,MATCH($B105&amp;"Adults",'Number on ART'!$F$10:$F$249,0),MATCH(R$7,'Number on ART'!$H$9:$AB$9,0)),
IF(AND(Q105+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Forecast'!$B$8:$B$127,0),MATCH(R$7,'PLHIV Forecast'!$C$7:$W$7,0)),
INDEX('PLHIV Forecast'!$C$8:$W$127,MATCH($B105,'PLHIV Forecast'!$B$8:$B$127,0),MATCH(R$7,'PLHIV Forecast'!$C$7:$W$7,0))&lt;&gt;0),
INDEX('PLHIV Forecast'!$C$8:$W$127,MATCH($B105,'PLHIV Forecast'!$B$8:$B$127,0),MATCH(R$7,'PLHIV Forecast'!$C$7:$W$7,0)),
Q105+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IF(R$7&lt;=Baseline_Year,
INDEX('Number on ART'!$H$10:$AB$249,MATCH($B105&amp;"Adults",'Number on ART'!$F$10:$F$249,0),MATCH(R$7,'Number on ART'!$H$9:$AB$9,0)),
IF(AND(Q105+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Forecast'!$B$8:$B$127,0),MATCH(R$7,'PLHIV Forecast'!$C$7:$W$7,0)),
INDEX('PLHIV Forecast'!$C$8:$W$127,MATCH($B105,'PLHIV Forecast'!$B$8:$B$127,0),MATCH(R$7,'PLHIV Forecast'!$C$7:$W$7,0))&lt;&gt;0),
INDEX('PLHIV Forecast'!$C$8:$W$127,MATCH($B105,'PLHIV Forecast'!$B$8:$B$127,0),MATCH(R$7,'PLHIV Forecast'!$C$7:$W$7,0)),
Q105+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73000</v>
      </c>
      <c r="S105" s="84">
        <f>IF(IF(S$7&lt;=Baseline_Year,
INDEX('Number on ART'!$H$10:$AB$249,MATCH($B105&amp;"Adults",'Number on ART'!$F$10:$F$249,0),MATCH(S$7,'Number on ART'!$H$9:$AB$9,0)),
IF(AND(R105+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Forecast'!$B$8:$B$127,0),MATCH(S$7,'PLHIV Forecast'!$C$7:$W$7,0)),
INDEX('PLHIV Forecast'!$C$8:$W$127,MATCH($B105,'PLHIV Forecast'!$B$8:$B$127,0),MATCH(S$7,'PLHIV Forecast'!$C$7:$W$7,0))&lt;&gt;0),
INDEX('PLHIV Forecast'!$C$8:$W$127,MATCH($B105,'PLHIV Forecast'!$B$8:$B$127,0),MATCH(S$7,'PLHIV Forecast'!$C$7:$W$7,0)),
R105+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IF(S$7&lt;=Baseline_Year,
INDEX('Number on ART'!$H$10:$AB$249,MATCH($B105&amp;"Adults",'Number on ART'!$F$10:$F$249,0),MATCH(S$7,'Number on ART'!$H$9:$AB$9,0)),
IF(AND(R105+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Forecast'!$B$8:$B$127,0),MATCH(S$7,'PLHIV Forecast'!$C$7:$W$7,0)),
INDEX('PLHIV Forecast'!$C$8:$W$127,MATCH($B105,'PLHIV Forecast'!$B$8:$B$127,0),MATCH(S$7,'PLHIV Forecast'!$C$7:$W$7,0))&lt;&gt;0),
INDEX('PLHIV Forecast'!$C$8:$W$127,MATCH($B105,'PLHIV Forecast'!$B$8:$B$127,0),MATCH(S$7,'PLHIV Forecast'!$C$7:$W$7,0)),
R105+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74000</v>
      </c>
      <c r="T105" s="84">
        <f>IF(IF(T$7&lt;=Baseline_Year,
INDEX('Number on ART'!$H$10:$AB$249,MATCH($B105&amp;"Adults",'Number on ART'!$F$10:$F$249,0),MATCH(T$7,'Number on ART'!$H$9:$AB$9,0)),
IF(AND(S105+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Forecast'!$B$8:$B$127,0),MATCH(T$7,'PLHIV Forecast'!$C$7:$W$7,0)),
INDEX('PLHIV Forecast'!$C$8:$W$127,MATCH($B105,'PLHIV Forecast'!$B$8:$B$127,0),MATCH(T$7,'PLHIV Forecast'!$C$7:$W$7,0))&lt;&gt;0),
INDEX('PLHIV Forecast'!$C$8:$W$127,MATCH($B105,'PLHIV Forecast'!$B$8:$B$127,0),MATCH(T$7,'PLHIV Forecast'!$C$7:$W$7,0)),
S105+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IF(T$7&lt;=Baseline_Year,
INDEX('Number on ART'!$H$10:$AB$249,MATCH($B105&amp;"Adults",'Number on ART'!$F$10:$F$249,0),MATCH(T$7,'Number on ART'!$H$9:$AB$9,0)),
IF(AND(S105+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Forecast'!$B$8:$B$127,0),MATCH(T$7,'PLHIV Forecast'!$C$7:$W$7,0)),
INDEX('PLHIV Forecast'!$C$8:$W$127,MATCH($B105,'PLHIV Forecast'!$B$8:$B$127,0),MATCH(T$7,'PLHIV Forecast'!$C$7:$W$7,0))&lt;&gt;0),
INDEX('PLHIV Forecast'!$C$8:$W$127,MATCH($B105,'PLHIV Forecast'!$B$8:$B$127,0),MATCH(T$7,'PLHIV Forecast'!$C$7:$W$7,0)),
S105+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75000</v>
      </c>
      <c r="U105" s="84">
        <f>IF(IF(U$7&lt;=Baseline_Year,
INDEX('Number on ART'!$H$10:$AB$249,MATCH($B105&amp;"Adults",'Number on ART'!$F$10:$F$249,0),MATCH(U$7,'Number on ART'!$H$9:$AB$9,0)),
IF(AND(T105+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Forecast'!$B$8:$B$127,0),MATCH(U$7,'PLHIV Forecast'!$C$7:$W$7,0)),
INDEX('PLHIV Forecast'!$C$8:$W$127,MATCH($B105,'PLHIV Forecast'!$B$8:$B$127,0),MATCH(U$7,'PLHIV Forecast'!$C$7:$W$7,0))&lt;&gt;0),
INDEX('PLHIV Forecast'!$C$8:$W$127,MATCH($B105,'PLHIV Forecast'!$B$8:$B$127,0),MATCH(U$7,'PLHIV Forecast'!$C$7:$W$7,0)),
T105+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IF(U$7&lt;=Baseline_Year,
INDEX('Number on ART'!$H$10:$AB$249,MATCH($B105&amp;"Adults",'Number on ART'!$F$10:$F$249,0),MATCH(U$7,'Number on ART'!$H$9:$AB$9,0)),
IF(AND(T105+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Forecast'!$B$8:$B$127,0),MATCH(U$7,'PLHIV Forecast'!$C$7:$W$7,0)),
INDEX('PLHIV Forecast'!$C$8:$W$127,MATCH($B105,'PLHIV Forecast'!$B$8:$B$127,0),MATCH(U$7,'PLHIV Forecast'!$C$7:$W$7,0))&lt;&gt;0),
INDEX('PLHIV Forecast'!$C$8:$W$127,MATCH($B105,'PLHIV Forecast'!$B$8:$B$127,0),MATCH(U$7,'PLHIV Forecast'!$C$7:$W$7,0)),
T105+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76000</v>
      </c>
      <c r="V105" s="84">
        <f>IF(IF(V$7&lt;=Baseline_Year,
INDEX('Number on ART'!$H$10:$AB$249,MATCH($B105&amp;"Adults",'Number on ART'!$F$10:$F$249,0),MATCH(V$7,'Number on ART'!$H$9:$AB$9,0)),
IF(AND(U105+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Forecast'!$B$8:$B$127,0),MATCH(V$7,'PLHIV Forecast'!$C$7:$W$7,0)),
INDEX('PLHIV Forecast'!$C$8:$W$127,MATCH($B105,'PLHIV Forecast'!$B$8:$B$127,0),MATCH(V$7,'PLHIV Forecast'!$C$7:$W$7,0))&lt;&gt;0),
INDEX('PLHIV Forecast'!$C$8:$W$127,MATCH($B105,'PLHIV Forecast'!$B$8:$B$127,0),MATCH(V$7,'PLHIV Forecast'!$C$7:$W$7,0)),
U105+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IF(V$7&lt;=Baseline_Year,
INDEX('Number on ART'!$H$10:$AB$249,MATCH($B105&amp;"Adults",'Number on ART'!$F$10:$F$249,0),MATCH(V$7,'Number on ART'!$H$9:$AB$9,0)),
IF(AND(U105+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Forecast'!$B$8:$B$127,0),MATCH(V$7,'PLHIV Forecast'!$C$7:$W$7,0)),
INDEX('PLHIV Forecast'!$C$8:$W$127,MATCH($B105,'PLHIV Forecast'!$B$8:$B$127,0),MATCH(V$7,'PLHIV Forecast'!$C$7:$W$7,0))&lt;&gt;0),
INDEX('PLHIV Forecast'!$C$8:$W$127,MATCH($B105,'PLHIV Forecast'!$B$8:$B$127,0),MATCH(V$7,'PLHIV Forecast'!$C$7:$W$7,0)),
U105+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77000</v>
      </c>
      <c r="W105" s="84">
        <f>IF(IF(W$7&lt;=Baseline_Year,
INDEX('Number on ART'!$H$10:$AB$249,MATCH($B105&amp;"Adults",'Number on ART'!$F$10:$F$249,0),MATCH(W$7,'Number on ART'!$H$9:$AB$9,0)),
IF(AND(V105+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Forecast'!$B$8:$B$127,0),MATCH(W$7,'PLHIV Forecast'!$C$7:$W$7,0)),
INDEX('PLHIV Forecast'!$C$8:$W$127,MATCH($B105,'PLHIV Forecast'!$B$8:$B$127,0),MATCH(W$7,'PLHIV Forecast'!$C$7:$W$7,0))&lt;&gt;0),
INDEX('PLHIV Forecast'!$C$8:$W$127,MATCH($B105,'PLHIV Forecast'!$B$8:$B$127,0),MATCH(W$7,'PLHIV Forecast'!$C$7:$W$7,0)),
V105+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)))&lt;0,
0,
IF(W$7&lt;=Baseline_Year,
INDEX('Number on ART'!$H$10:$AB$249,MATCH($B105&amp;"Adults",'Number on ART'!$F$10:$F$249,0),MATCH(W$7,'Number on ART'!$H$9:$AB$9,0)),
IF(AND(V105+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)&gt;INDEX('PLHIV Forecast'!$C$8:$W$127,MATCH($B105,'PLHIV Forecast'!$B$8:$B$127,0),MATCH(W$7,'PLHIV Forecast'!$C$7:$W$7,0)),
INDEX('PLHIV Forecast'!$C$8:$W$127,MATCH($B105,'PLHIV Forecast'!$B$8:$B$127,0),MATCH(W$7,'PLHIV Forecast'!$C$7:$W$7,0))&lt;&gt;0),
INDEX('PLHIV Forecast'!$C$8:$W$127,MATCH($B105,'PLHIV Forecast'!$B$8:$B$127,0),MATCH(W$7,'PLHIV Forecast'!$C$7:$W$7,0)),
V105+
AVERAGE((INDEX($C$8:$W$127,MATCH($B105,$B$8:$B$127),MATCH(Baseline_Year,$C$7:$W$7,))-INDEX($C$8:$W$127,MATCH($B105,$B$8:$B$127),MATCH(Baseline_Year-1,$C$7:$W$7,))),
(INDEX($C$8:$W$127,MATCH($B105,$B$8:$B$127),MATCH(Baseline_Year-1,$C$7:$W$7,))-INDEX($C$8:$W$127,MATCH($B105,$B$8:$B$127),MATCH(Baseline_Year-2,$C$7:$W$7,))),
(INDEX($C$8:$W$127,MATCH($B105,$B$8:$B$127),MATCH(Baseline_Year-2,$C$7:$W$7,))-INDEX($C$8:$W$127,MATCH($B105,$B$8:$B$127),MATCH(Baseline_Year-3,$C$7:$W$7,)))
))))</f>
        <v>78000</v>
      </c>
      <c r="X105" s="9" t="str">
        <f>IF(SUM(C105:W105)&lt;&gt;0,
IF(P105='PLHIV Forecast'!P105,"# adults on ART capped by total PLHIV starting 2023",
IF(Q105='PLHIV Forecast'!Q105,"# adults on ART capped by total PLHIV starting 2024",
IF(R105='PLHIV Forecast'!R105,"# adults on ART capped by total PLHIV starting 2025",
IF(S105='PLHIV Forecast'!S105,"# adults on ART capped by total PLHIV starting 2026",
IF(T105='PLHIV Forecast'!T105,"# adults on ART capped by total PLHIV starting 2027",
IF(U105='PLHIV Forecast'!U105,"# adults on ART capped by total PLHIV starting 2028",
IF(V105='PLHIV Forecast'!V105,"# adults on ART capped by total PLHIV starting 2029",
IF(W105='PLHIV Forecast'!W105,"# adults on ART capped by total PLHIV starting 2030",
"")))))))),"")</f>
        <v># adults on ART capped by total PLHIV starting 2024</v>
      </c>
    </row>
    <row r="106" spans="2:24" x14ac:dyDescent="0.35">
      <c r="B106" s="18" t="str">
        <f>Countries!B102</f>
        <v>Somalia</v>
      </c>
      <c r="C106" s="47">
        <f>IF(C$7&lt;='Algorithms &amp; Assumptions'!$C$3,INDEX('Number on ART'!$H$10:$AB$249,MATCH($B106&amp;"Adults",'Number on ART'!$F$10:$F$249,0),MATCH(C$7,'Number on ART'!$H$9:$AB$9,0)),"Error")</f>
        <v>878</v>
      </c>
      <c r="D106" s="47">
        <f>IF(D$7&lt;='Algorithms &amp; Assumptions'!$C$3,INDEX('Number on ART'!$H$10:$AB$249,MATCH($B106&amp;"Adults",'Number on ART'!$F$10:$F$249,0),MATCH(D$7,'Number on ART'!$H$9:$AB$9,0)),"Error")</f>
        <v>1091</v>
      </c>
      <c r="E106" s="47">
        <f>IF(E$7&lt;='Algorithms &amp; Assumptions'!$C$3,INDEX('Number on ART'!$H$10:$AB$249,MATCH($B106&amp;"Adults",'Number on ART'!$F$10:$F$249,0),MATCH(E$7,'Number on ART'!$H$9:$AB$9,0)),"Error")</f>
        <v>1407</v>
      </c>
      <c r="F106" s="47">
        <f>IF(F$7&lt;='Algorithms &amp; Assumptions'!$C$3,INDEX('Number on ART'!$H$10:$AB$249,MATCH($B106&amp;"Adults",'Number on ART'!$F$10:$F$249,0),MATCH(F$7,'Number on ART'!$H$9:$AB$9,0)),"Error")</f>
        <v>1684</v>
      </c>
      <c r="G106" s="84">
        <f>IF(IF(G$7&lt;=Baseline_Year,
INDEX('Number on ART'!$H$10:$AB$249,MATCH($B106&amp;"Adults",'Number on ART'!$F$10:$F$249,0),MATCH(G$7,'Number on ART'!$H$9:$AB$9,0)),
IF(AND(F106+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Forecast'!$B$8:$B$127,0),MATCH(G$7,'PLHIV Forecast'!$C$7:$W$7,0)),
INDEX('PLHIV Forecast'!$C$8:$W$127,MATCH($B106,'PLHIV Forecast'!$B$8:$B$127,0),MATCH(G$7,'PLHIV Forecast'!$C$7:$W$7,0))&lt;&gt;0),
INDEX('PLHIV Forecast'!$C$8:$W$127,MATCH($B106,'PLHIV Forecast'!$B$8:$B$127,0),MATCH(G$7,'PLHIV Forecast'!$C$7:$W$7,0)),
F106+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IF(G$7&lt;=Baseline_Year,
INDEX('Number on ART'!$H$10:$AB$249,MATCH($B106&amp;"Adults",'Number on ART'!$F$10:$F$249,0),MATCH(G$7,'Number on ART'!$H$9:$AB$9,0)),
IF(AND(F106+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Forecast'!$B$8:$B$127,0),MATCH(G$7,'PLHIV Forecast'!$C$7:$W$7,0)),
INDEX('PLHIV Forecast'!$C$8:$W$127,MATCH($B106,'PLHIV Forecast'!$B$8:$B$127,0),MATCH(G$7,'PLHIV Forecast'!$C$7:$W$7,0))&lt;&gt;0),
INDEX('PLHIV Forecast'!$C$8:$W$127,MATCH($B106,'PLHIV Forecast'!$B$8:$B$127,0),MATCH(G$7,'PLHIV Forecast'!$C$7:$W$7,0)),
F106+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1823</v>
      </c>
      <c r="H106" s="84">
        <f>IF(IF(H$7&lt;=Baseline_Year,
INDEX('Number on ART'!$H$10:$AB$249,MATCH($B106&amp;"Adults",'Number on ART'!$F$10:$F$249,0),MATCH(H$7,'Number on ART'!$H$9:$AB$9,0)),
IF(AND(G106+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Forecast'!$B$8:$B$127,0),MATCH(H$7,'PLHIV Forecast'!$C$7:$W$7,0)),
INDEX('PLHIV Forecast'!$C$8:$W$127,MATCH($B106,'PLHIV Forecast'!$B$8:$B$127,0),MATCH(H$7,'PLHIV Forecast'!$C$7:$W$7,0))&lt;&gt;0),
INDEX('PLHIV Forecast'!$C$8:$W$127,MATCH($B106,'PLHIV Forecast'!$B$8:$B$127,0),MATCH(H$7,'PLHIV Forecast'!$C$7:$W$7,0)),
G106+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IF(H$7&lt;=Baseline_Year,
INDEX('Number on ART'!$H$10:$AB$249,MATCH($B106&amp;"Adults",'Number on ART'!$F$10:$F$249,0),MATCH(H$7,'Number on ART'!$H$9:$AB$9,0)),
IF(AND(G106+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Forecast'!$B$8:$B$127,0),MATCH(H$7,'PLHIV Forecast'!$C$7:$W$7,0)),
INDEX('PLHIV Forecast'!$C$8:$W$127,MATCH($B106,'PLHIV Forecast'!$B$8:$B$127,0),MATCH(H$7,'PLHIV Forecast'!$C$7:$W$7,0))&lt;&gt;0),
INDEX('PLHIV Forecast'!$C$8:$W$127,MATCH($B106,'PLHIV Forecast'!$B$8:$B$127,0),MATCH(H$7,'PLHIV Forecast'!$C$7:$W$7,0)),
G106+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2198</v>
      </c>
      <c r="I106" s="84">
        <f>IF(IF(I$7&lt;=Baseline_Year,
INDEX('Number on ART'!$H$10:$AB$249,MATCH($B106&amp;"Adults",'Number on ART'!$F$10:$F$249,0),MATCH(I$7,'Number on ART'!$H$9:$AB$9,0)),
IF(AND(H106+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Forecast'!$B$8:$B$127,0),MATCH(I$7,'PLHIV Forecast'!$C$7:$W$7,0)),
INDEX('PLHIV Forecast'!$C$8:$W$127,MATCH($B106,'PLHIV Forecast'!$B$8:$B$127,0),MATCH(I$7,'PLHIV Forecast'!$C$7:$W$7,0))&lt;&gt;0),
INDEX('PLHIV Forecast'!$C$8:$W$127,MATCH($B106,'PLHIV Forecast'!$B$8:$B$127,0),MATCH(I$7,'PLHIV Forecast'!$C$7:$W$7,0)),
H106+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IF(I$7&lt;=Baseline_Year,
INDEX('Number on ART'!$H$10:$AB$249,MATCH($B106&amp;"Adults",'Number on ART'!$F$10:$F$249,0),MATCH(I$7,'Number on ART'!$H$9:$AB$9,0)),
IF(AND(H106+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Forecast'!$B$8:$B$127,0),MATCH(I$7,'PLHIV Forecast'!$C$7:$W$7,0)),
INDEX('PLHIV Forecast'!$C$8:$W$127,MATCH($B106,'PLHIV Forecast'!$B$8:$B$127,0),MATCH(I$7,'PLHIV Forecast'!$C$7:$W$7,0))&lt;&gt;0),
INDEX('PLHIV Forecast'!$C$8:$W$127,MATCH($B106,'PLHIV Forecast'!$B$8:$B$127,0),MATCH(I$7,'PLHIV Forecast'!$C$7:$W$7,0)),
H106+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2534</v>
      </c>
      <c r="J106" s="84">
        <f>IF(IF(J$7&lt;=Baseline_Year,
INDEX('Number on ART'!$H$10:$AB$249,MATCH($B106&amp;"Adults",'Number on ART'!$F$10:$F$249,0),MATCH(J$7,'Number on ART'!$H$9:$AB$9,0)),
IF(AND(I106+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Forecast'!$B$8:$B$127,0),MATCH(J$7,'PLHIV Forecast'!$C$7:$W$7,0)),
INDEX('PLHIV Forecast'!$C$8:$W$127,MATCH($B106,'PLHIV Forecast'!$B$8:$B$127,0),MATCH(J$7,'PLHIV Forecast'!$C$7:$W$7,0))&lt;&gt;0),
INDEX('PLHIV Forecast'!$C$8:$W$127,MATCH($B106,'PLHIV Forecast'!$B$8:$B$127,0),MATCH(J$7,'PLHIV Forecast'!$C$7:$W$7,0)),
I106+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IF(J$7&lt;=Baseline_Year,
INDEX('Number on ART'!$H$10:$AB$249,MATCH($B106&amp;"Adults",'Number on ART'!$F$10:$F$249,0),MATCH(J$7,'Number on ART'!$H$9:$AB$9,0)),
IF(AND(I106+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Forecast'!$B$8:$B$127,0),MATCH(J$7,'PLHIV Forecast'!$C$7:$W$7,0)),
INDEX('PLHIV Forecast'!$C$8:$W$127,MATCH($B106,'PLHIV Forecast'!$B$8:$B$127,0),MATCH(J$7,'PLHIV Forecast'!$C$7:$W$7,0))&lt;&gt;0),
INDEX('PLHIV Forecast'!$C$8:$W$127,MATCH($B106,'PLHIV Forecast'!$B$8:$B$127,0),MATCH(J$7,'PLHIV Forecast'!$C$7:$W$7,0)),
I106+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2849</v>
      </c>
      <c r="K106" s="84">
        <f>IF(IF(K$7&lt;=Baseline_Year,
INDEX('Number on ART'!$H$10:$AB$249,MATCH($B106&amp;"Adults",'Number on ART'!$F$10:$F$249,0),MATCH(K$7,'Number on ART'!$H$9:$AB$9,0)),
IF(AND(J106+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Forecast'!$B$8:$B$127,0),MATCH(K$7,'PLHIV Forecast'!$C$7:$W$7,0)),
INDEX('PLHIV Forecast'!$C$8:$W$127,MATCH($B106,'PLHIV Forecast'!$B$8:$B$127,0),MATCH(K$7,'PLHIV Forecast'!$C$7:$W$7,0))&lt;&gt;0),
INDEX('PLHIV Forecast'!$C$8:$W$127,MATCH($B106,'PLHIV Forecast'!$B$8:$B$127,0),MATCH(K$7,'PLHIV Forecast'!$C$7:$W$7,0)),
J106+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IF(K$7&lt;=Baseline_Year,
INDEX('Number on ART'!$H$10:$AB$249,MATCH($B106&amp;"Adults",'Number on ART'!$F$10:$F$249,0),MATCH(K$7,'Number on ART'!$H$9:$AB$9,0)),
IF(AND(J106+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Forecast'!$B$8:$B$127,0),MATCH(K$7,'PLHIV Forecast'!$C$7:$W$7,0)),
INDEX('PLHIV Forecast'!$C$8:$W$127,MATCH($B106,'PLHIV Forecast'!$B$8:$B$127,0),MATCH(K$7,'PLHIV Forecast'!$C$7:$W$7,0))&lt;&gt;0),
INDEX('PLHIV Forecast'!$C$8:$W$127,MATCH($B106,'PLHIV Forecast'!$B$8:$B$127,0),MATCH(K$7,'PLHIV Forecast'!$C$7:$W$7,0)),
J106+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3072</v>
      </c>
      <c r="L106" s="84">
        <f>IF(IF(L$7&lt;=Baseline_Year,
INDEX('Number on ART'!$H$10:$AB$249,MATCH($B106&amp;"Adults",'Number on ART'!$F$10:$F$249,0),MATCH(L$7,'Number on ART'!$H$9:$AB$9,0)),
IF(AND(K106+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Forecast'!$B$8:$B$127,0),MATCH(L$7,'PLHIV Forecast'!$C$7:$W$7,0)),
INDEX('PLHIV Forecast'!$C$8:$W$127,MATCH($B106,'PLHIV Forecast'!$B$8:$B$127,0),MATCH(L$7,'PLHIV Forecast'!$C$7:$W$7,0))&lt;&gt;0),
INDEX('PLHIV Forecast'!$C$8:$W$127,MATCH($B106,'PLHIV Forecast'!$B$8:$B$127,0),MATCH(L$7,'PLHIV Forecast'!$C$7:$W$7,0)),
K106+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IF(L$7&lt;=Baseline_Year,
INDEX('Number on ART'!$H$10:$AB$249,MATCH($B106&amp;"Adults",'Number on ART'!$F$10:$F$249,0),MATCH(L$7,'Number on ART'!$H$9:$AB$9,0)),
IF(AND(K106+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Forecast'!$B$8:$B$127,0),MATCH(L$7,'PLHIV Forecast'!$C$7:$W$7,0)),
INDEX('PLHIV Forecast'!$C$8:$W$127,MATCH($B106,'PLHIV Forecast'!$B$8:$B$127,0),MATCH(L$7,'PLHIV Forecast'!$C$7:$W$7,0))&lt;&gt;0),
INDEX('PLHIV Forecast'!$C$8:$W$127,MATCH($B106,'PLHIV Forecast'!$B$8:$B$127,0),MATCH(L$7,'PLHIV Forecast'!$C$7:$W$7,0)),
K106+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3311</v>
      </c>
      <c r="M106" s="84">
        <f>IF(IF(M$7&lt;=Baseline_Year,
INDEX('Number on ART'!$H$10:$AB$249,MATCH($B106&amp;"Adults",'Number on ART'!$F$10:$F$249,0),MATCH(M$7,'Number on ART'!$H$9:$AB$9,0)),
IF(AND(L106+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Forecast'!$B$8:$B$127,0),MATCH(M$7,'PLHIV Forecast'!$C$7:$W$7,0)),
INDEX('PLHIV Forecast'!$C$8:$W$127,MATCH($B106,'PLHIV Forecast'!$B$8:$B$127,0),MATCH(M$7,'PLHIV Forecast'!$C$7:$W$7,0))&lt;&gt;0),
INDEX('PLHIV Forecast'!$C$8:$W$127,MATCH($B106,'PLHIV Forecast'!$B$8:$B$127,0),MATCH(M$7,'PLHIV Forecast'!$C$7:$W$7,0)),
L106+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IF(M$7&lt;=Baseline_Year,
INDEX('Number on ART'!$H$10:$AB$249,MATCH($B106&amp;"Adults",'Number on ART'!$F$10:$F$249,0),MATCH(M$7,'Number on ART'!$H$9:$AB$9,0)),
IF(AND(L106+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Forecast'!$B$8:$B$127,0),MATCH(M$7,'PLHIV Forecast'!$C$7:$W$7,0)),
INDEX('PLHIV Forecast'!$C$8:$W$127,MATCH($B106,'PLHIV Forecast'!$B$8:$B$127,0),MATCH(M$7,'PLHIV Forecast'!$C$7:$W$7,0))&lt;&gt;0),
INDEX('PLHIV Forecast'!$C$8:$W$127,MATCH($B106,'PLHIV Forecast'!$B$8:$B$127,0),MATCH(M$7,'PLHIV Forecast'!$C$7:$W$7,0)),
L106+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3542</v>
      </c>
      <c r="N106" s="84">
        <f>IF(IF(N$7&lt;=Baseline_Year,
INDEX('Number on ART'!$H$10:$AB$249,MATCH($B106&amp;"Adults",'Number on ART'!$F$10:$F$249,0),MATCH(N$7,'Number on ART'!$H$9:$AB$9,0)),
IF(AND(M106+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Forecast'!$B$8:$B$127,0),MATCH(N$7,'PLHIV Forecast'!$C$7:$W$7,0)),
INDEX('PLHIV Forecast'!$C$8:$W$127,MATCH($B106,'PLHIV Forecast'!$B$8:$B$127,0),MATCH(N$7,'PLHIV Forecast'!$C$7:$W$7,0))&lt;&gt;0),
INDEX('PLHIV Forecast'!$C$8:$W$127,MATCH($B106,'PLHIV Forecast'!$B$8:$B$127,0),MATCH(N$7,'PLHIV Forecast'!$C$7:$W$7,0)),
M106+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IF(N$7&lt;=Baseline_Year,
INDEX('Number on ART'!$H$10:$AB$249,MATCH($B106&amp;"Adults",'Number on ART'!$F$10:$F$249,0),MATCH(N$7,'Number on ART'!$H$9:$AB$9,0)),
IF(AND(M106+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Forecast'!$B$8:$B$127,0),MATCH(N$7,'PLHIV Forecast'!$C$7:$W$7,0)),
INDEX('PLHIV Forecast'!$C$8:$W$127,MATCH($B106,'PLHIV Forecast'!$B$8:$B$127,0),MATCH(N$7,'PLHIV Forecast'!$C$7:$W$7,0))&lt;&gt;0),
INDEX('PLHIV Forecast'!$C$8:$W$127,MATCH($B106,'PLHIV Forecast'!$B$8:$B$127,0),MATCH(N$7,'PLHIV Forecast'!$C$7:$W$7,0)),
M106+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3760</v>
      </c>
      <c r="O106" s="84">
        <f>IF(IF(O$7&lt;=Baseline_Year,
INDEX('Number on ART'!$H$10:$AB$249,MATCH($B106&amp;"Adults",'Number on ART'!$F$10:$F$249,0),MATCH(O$7,'Number on ART'!$H$9:$AB$9,0)),
IF(AND(N106+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Forecast'!$B$8:$B$127,0),MATCH(O$7,'PLHIV Forecast'!$C$7:$W$7,0)),
INDEX('PLHIV Forecast'!$C$8:$W$127,MATCH($B106,'PLHIV Forecast'!$B$8:$B$127,0),MATCH(O$7,'PLHIV Forecast'!$C$7:$W$7,0))&lt;&gt;0),
INDEX('PLHIV Forecast'!$C$8:$W$127,MATCH($B106,'PLHIV Forecast'!$B$8:$B$127,0),MATCH(O$7,'PLHIV Forecast'!$C$7:$W$7,0)),
N106+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IF(O$7&lt;=Baseline_Year,
INDEX('Number on ART'!$H$10:$AB$249,MATCH($B106&amp;"Adults",'Number on ART'!$F$10:$F$249,0),MATCH(O$7,'Number on ART'!$H$9:$AB$9,0)),
IF(AND(N106+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Forecast'!$B$8:$B$127,0),MATCH(O$7,'PLHIV Forecast'!$C$7:$W$7,0)),
INDEX('PLHIV Forecast'!$C$8:$W$127,MATCH($B106,'PLHIV Forecast'!$B$8:$B$127,0),MATCH(O$7,'PLHIV Forecast'!$C$7:$W$7,0))&lt;&gt;0),
INDEX('PLHIV Forecast'!$C$8:$W$127,MATCH($B106,'PLHIV Forecast'!$B$8:$B$127,0),MATCH(O$7,'PLHIV Forecast'!$C$7:$W$7,0)),
N106+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4076</v>
      </c>
      <c r="P106" s="84">
        <f>IF(IF(P$7&lt;=Baseline_Year,
INDEX('Number on ART'!$H$10:$AB$249,MATCH($B106&amp;"Adults",'Number on ART'!$F$10:$F$249,0),MATCH(P$7,'Number on ART'!$H$9:$AB$9,0)),
IF(AND(O106+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Forecast'!$B$8:$B$127,0),MATCH(P$7,'PLHIV Forecast'!$C$7:$W$7,0)),
INDEX('PLHIV Forecast'!$C$8:$W$127,MATCH($B106,'PLHIV Forecast'!$B$8:$B$127,0),MATCH(P$7,'PLHIV Forecast'!$C$7:$W$7,0))&lt;&gt;0),
INDEX('PLHIV Forecast'!$C$8:$W$127,MATCH($B106,'PLHIV Forecast'!$B$8:$B$127,0),MATCH(P$7,'PLHIV Forecast'!$C$7:$W$7,0)),
O106+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IF(P$7&lt;=Baseline_Year,
INDEX('Number on ART'!$H$10:$AB$249,MATCH($B106&amp;"Adults",'Number on ART'!$F$10:$F$249,0),MATCH(P$7,'Number on ART'!$H$9:$AB$9,0)),
IF(AND(O106+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Forecast'!$B$8:$B$127,0),MATCH(P$7,'PLHIV Forecast'!$C$7:$W$7,0)),
INDEX('PLHIV Forecast'!$C$8:$W$127,MATCH($B106,'PLHIV Forecast'!$B$8:$B$127,0),MATCH(P$7,'PLHIV Forecast'!$C$7:$W$7,0))&lt;&gt;0),
INDEX('PLHIV Forecast'!$C$8:$W$127,MATCH($B106,'PLHIV Forecast'!$B$8:$B$127,0),MATCH(P$7,'PLHIV Forecast'!$C$7:$W$7,0)),
O106+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4331</v>
      </c>
      <c r="Q106" s="84">
        <f>IF(IF(Q$7&lt;=Baseline_Year,
INDEX('Number on ART'!$H$10:$AB$249,MATCH($B106&amp;"Adults",'Number on ART'!$F$10:$F$249,0),MATCH(Q$7,'Number on ART'!$H$9:$AB$9,0)),
IF(AND(P106+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Forecast'!$B$8:$B$127,0),MATCH(Q$7,'PLHIV Forecast'!$C$7:$W$7,0)),
INDEX('PLHIV Forecast'!$C$8:$W$127,MATCH($B106,'PLHIV Forecast'!$B$8:$B$127,0),MATCH(Q$7,'PLHIV Forecast'!$C$7:$W$7,0))&lt;&gt;0),
INDEX('PLHIV Forecast'!$C$8:$W$127,MATCH($B106,'PLHIV Forecast'!$B$8:$B$127,0),MATCH(Q$7,'PLHIV Forecast'!$C$7:$W$7,0)),
P106+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IF(Q$7&lt;=Baseline_Year,
INDEX('Number on ART'!$H$10:$AB$249,MATCH($B106&amp;"Adults",'Number on ART'!$F$10:$F$249,0),MATCH(Q$7,'Number on ART'!$H$9:$AB$9,0)),
IF(AND(P106+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Forecast'!$B$8:$B$127,0),MATCH(Q$7,'PLHIV Forecast'!$C$7:$W$7,0)),
INDEX('PLHIV Forecast'!$C$8:$W$127,MATCH($B106,'PLHIV Forecast'!$B$8:$B$127,0),MATCH(Q$7,'PLHIV Forecast'!$C$7:$W$7,0))&lt;&gt;0),
INDEX('PLHIV Forecast'!$C$8:$W$127,MATCH($B106,'PLHIV Forecast'!$B$8:$B$127,0),MATCH(Q$7,'PLHIV Forecast'!$C$7:$W$7,0)),
P106+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4586</v>
      </c>
      <c r="R106" s="84">
        <f>IF(IF(R$7&lt;=Baseline_Year,
INDEX('Number on ART'!$H$10:$AB$249,MATCH($B106&amp;"Adults",'Number on ART'!$F$10:$F$249,0),MATCH(R$7,'Number on ART'!$H$9:$AB$9,0)),
IF(AND(Q106+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Forecast'!$B$8:$B$127,0),MATCH(R$7,'PLHIV Forecast'!$C$7:$W$7,0)),
INDEX('PLHIV Forecast'!$C$8:$W$127,MATCH($B106,'PLHIV Forecast'!$B$8:$B$127,0),MATCH(R$7,'PLHIV Forecast'!$C$7:$W$7,0))&lt;&gt;0),
INDEX('PLHIV Forecast'!$C$8:$W$127,MATCH($B106,'PLHIV Forecast'!$B$8:$B$127,0),MATCH(R$7,'PLHIV Forecast'!$C$7:$W$7,0)),
Q106+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IF(R$7&lt;=Baseline_Year,
INDEX('Number on ART'!$H$10:$AB$249,MATCH($B106&amp;"Adults",'Number on ART'!$F$10:$F$249,0),MATCH(R$7,'Number on ART'!$H$9:$AB$9,0)),
IF(AND(Q106+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Forecast'!$B$8:$B$127,0),MATCH(R$7,'PLHIV Forecast'!$C$7:$W$7,0)),
INDEX('PLHIV Forecast'!$C$8:$W$127,MATCH($B106,'PLHIV Forecast'!$B$8:$B$127,0),MATCH(R$7,'PLHIV Forecast'!$C$7:$W$7,0))&lt;&gt;0),
INDEX('PLHIV Forecast'!$C$8:$W$127,MATCH($B106,'PLHIV Forecast'!$B$8:$B$127,0),MATCH(R$7,'PLHIV Forecast'!$C$7:$W$7,0)),
Q106+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4841</v>
      </c>
      <c r="S106" s="84">
        <f>IF(IF(S$7&lt;=Baseline_Year,
INDEX('Number on ART'!$H$10:$AB$249,MATCH($B106&amp;"Adults",'Number on ART'!$F$10:$F$249,0),MATCH(S$7,'Number on ART'!$H$9:$AB$9,0)),
IF(AND(R106+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Forecast'!$B$8:$B$127,0),MATCH(S$7,'PLHIV Forecast'!$C$7:$W$7,0)),
INDEX('PLHIV Forecast'!$C$8:$W$127,MATCH($B106,'PLHIV Forecast'!$B$8:$B$127,0),MATCH(S$7,'PLHIV Forecast'!$C$7:$W$7,0))&lt;&gt;0),
INDEX('PLHIV Forecast'!$C$8:$W$127,MATCH($B106,'PLHIV Forecast'!$B$8:$B$127,0),MATCH(S$7,'PLHIV Forecast'!$C$7:$W$7,0)),
R106+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IF(S$7&lt;=Baseline_Year,
INDEX('Number on ART'!$H$10:$AB$249,MATCH($B106&amp;"Adults",'Number on ART'!$F$10:$F$249,0),MATCH(S$7,'Number on ART'!$H$9:$AB$9,0)),
IF(AND(R106+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Forecast'!$B$8:$B$127,0),MATCH(S$7,'PLHIV Forecast'!$C$7:$W$7,0)),
INDEX('PLHIV Forecast'!$C$8:$W$127,MATCH($B106,'PLHIV Forecast'!$B$8:$B$127,0),MATCH(S$7,'PLHIV Forecast'!$C$7:$W$7,0))&lt;&gt;0),
INDEX('PLHIV Forecast'!$C$8:$W$127,MATCH($B106,'PLHIV Forecast'!$B$8:$B$127,0),MATCH(S$7,'PLHIV Forecast'!$C$7:$W$7,0)),
R106+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5096</v>
      </c>
      <c r="T106" s="84">
        <f>IF(IF(T$7&lt;=Baseline_Year,
INDEX('Number on ART'!$H$10:$AB$249,MATCH($B106&amp;"Adults",'Number on ART'!$F$10:$F$249,0),MATCH(T$7,'Number on ART'!$H$9:$AB$9,0)),
IF(AND(S106+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Forecast'!$B$8:$B$127,0),MATCH(T$7,'PLHIV Forecast'!$C$7:$W$7,0)),
INDEX('PLHIV Forecast'!$C$8:$W$127,MATCH($B106,'PLHIV Forecast'!$B$8:$B$127,0),MATCH(T$7,'PLHIV Forecast'!$C$7:$W$7,0))&lt;&gt;0),
INDEX('PLHIV Forecast'!$C$8:$W$127,MATCH($B106,'PLHIV Forecast'!$B$8:$B$127,0),MATCH(T$7,'PLHIV Forecast'!$C$7:$W$7,0)),
S106+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IF(T$7&lt;=Baseline_Year,
INDEX('Number on ART'!$H$10:$AB$249,MATCH($B106&amp;"Adults",'Number on ART'!$F$10:$F$249,0),MATCH(T$7,'Number on ART'!$H$9:$AB$9,0)),
IF(AND(S106+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Forecast'!$B$8:$B$127,0),MATCH(T$7,'PLHIV Forecast'!$C$7:$W$7,0)),
INDEX('PLHIV Forecast'!$C$8:$W$127,MATCH($B106,'PLHIV Forecast'!$B$8:$B$127,0),MATCH(T$7,'PLHIV Forecast'!$C$7:$W$7,0))&lt;&gt;0),
INDEX('PLHIV Forecast'!$C$8:$W$127,MATCH($B106,'PLHIV Forecast'!$B$8:$B$127,0),MATCH(T$7,'PLHIV Forecast'!$C$7:$W$7,0)),
S106+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5351</v>
      </c>
      <c r="U106" s="84">
        <f>IF(IF(U$7&lt;=Baseline_Year,
INDEX('Number on ART'!$H$10:$AB$249,MATCH($B106&amp;"Adults",'Number on ART'!$F$10:$F$249,0),MATCH(U$7,'Number on ART'!$H$9:$AB$9,0)),
IF(AND(T106+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Forecast'!$B$8:$B$127,0),MATCH(U$7,'PLHIV Forecast'!$C$7:$W$7,0)),
INDEX('PLHIV Forecast'!$C$8:$W$127,MATCH($B106,'PLHIV Forecast'!$B$8:$B$127,0),MATCH(U$7,'PLHIV Forecast'!$C$7:$W$7,0))&lt;&gt;0),
INDEX('PLHIV Forecast'!$C$8:$W$127,MATCH($B106,'PLHIV Forecast'!$B$8:$B$127,0),MATCH(U$7,'PLHIV Forecast'!$C$7:$W$7,0)),
T106+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IF(U$7&lt;=Baseline_Year,
INDEX('Number on ART'!$H$10:$AB$249,MATCH($B106&amp;"Adults",'Number on ART'!$F$10:$F$249,0),MATCH(U$7,'Number on ART'!$H$9:$AB$9,0)),
IF(AND(T106+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Forecast'!$B$8:$B$127,0),MATCH(U$7,'PLHIV Forecast'!$C$7:$W$7,0)),
INDEX('PLHIV Forecast'!$C$8:$W$127,MATCH($B106,'PLHIV Forecast'!$B$8:$B$127,0),MATCH(U$7,'PLHIV Forecast'!$C$7:$W$7,0))&lt;&gt;0),
INDEX('PLHIV Forecast'!$C$8:$W$127,MATCH($B106,'PLHIV Forecast'!$B$8:$B$127,0),MATCH(U$7,'PLHIV Forecast'!$C$7:$W$7,0)),
T106+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5606</v>
      </c>
      <c r="V106" s="84">
        <f>IF(IF(V$7&lt;=Baseline_Year,
INDEX('Number on ART'!$H$10:$AB$249,MATCH($B106&amp;"Adults",'Number on ART'!$F$10:$F$249,0),MATCH(V$7,'Number on ART'!$H$9:$AB$9,0)),
IF(AND(U106+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Forecast'!$B$8:$B$127,0),MATCH(V$7,'PLHIV Forecast'!$C$7:$W$7,0)),
INDEX('PLHIV Forecast'!$C$8:$W$127,MATCH($B106,'PLHIV Forecast'!$B$8:$B$127,0),MATCH(V$7,'PLHIV Forecast'!$C$7:$W$7,0))&lt;&gt;0),
INDEX('PLHIV Forecast'!$C$8:$W$127,MATCH($B106,'PLHIV Forecast'!$B$8:$B$127,0),MATCH(V$7,'PLHIV Forecast'!$C$7:$W$7,0)),
U106+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IF(V$7&lt;=Baseline_Year,
INDEX('Number on ART'!$H$10:$AB$249,MATCH($B106&amp;"Adults",'Number on ART'!$F$10:$F$249,0),MATCH(V$7,'Number on ART'!$H$9:$AB$9,0)),
IF(AND(U106+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Forecast'!$B$8:$B$127,0),MATCH(V$7,'PLHIV Forecast'!$C$7:$W$7,0)),
INDEX('PLHIV Forecast'!$C$8:$W$127,MATCH($B106,'PLHIV Forecast'!$B$8:$B$127,0),MATCH(V$7,'PLHIV Forecast'!$C$7:$W$7,0))&lt;&gt;0),
INDEX('PLHIV Forecast'!$C$8:$W$127,MATCH($B106,'PLHIV Forecast'!$B$8:$B$127,0),MATCH(V$7,'PLHIV Forecast'!$C$7:$W$7,0)),
U106+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5861</v>
      </c>
      <c r="W106" s="84">
        <f>IF(IF(W$7&lt;=Baseline_Year,
INDEX('Number on ART'!$H$10:$AB$249,MATCH($B106&amp;"Adults",'Number on ART'!$F$10:$F$249,0),MATCH(W$7,'Number on ART'!$H$9:$AB$9,0)),
IF(AND(V106+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Forecast'!$B$8:$B$127,0),MATCH(W$7,'PLHIV Forecast'!$C$7:$W$7,0)),
INDEX('PLHIV Forecast'!$C$8:$W$127,MATCH($B106,'PLHIV Forecast'!$B$8:$B$127,0),MATCH(W$7,'PLHIV Forecast'!$C$7:$W$7,0))&lt;&gt;0),
INDEX('PLHIV Forecast'!$C$8:$W$127,MATCH($B106,'PLHIV Forecast'!$B$8:$B$127,0),MATCH(W$7,'PLHIV Forecast'!$C$7:$W$7,0)),
V106+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)))&lt;0,
0,
IF(W$7&lt;=Baseline_Year,
INDEX('Number on ART'!$H$10:$AB$249,MATCH($B106&amp;"Adults",'Number on ART'!$F$10:$F$249,0),MATCH(W$7,'Number on ART'!$H$9:$AB$9,0)),
IF(AND(V106+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)&gt;INDEX('PLHIV Forecast'!$C$8:$W$127,MATCH($B106,'PLHIV Forecast'!$B$8:$B$127,0),MATCH(W$7,'PLHIV Forecast'!$C$7:$W$7,0)),
INDEX('PLHIV Forecast'!$C$8:$W$127,MATCH($B106,'PLHIV Forecast'!$B$8:$B$127,0),MATCH(W$7,'PLHIV Forecast'!$C$7:$W$7,0))&lt;&gt;0),
INDEX('PLHIV Forecast'!$C$8:$W$127,MATCH($B106,'PLHIV Forecast'!$B$8:$B$127,0),MATCH(W$7,'PLHIV Forecast'!$C$7:$W$7,0)),
V106+
AVERAGE((INDEX($C$8:$W$127,MATCH($B106,$B$8:$B$127),MATCH(Baseline_Year,$C$7:$W$7,))-INDEX($C$8:$W$127,MATCH($B106,$B$8:$B$127),MATCH(Baseline_Year-1,$C$7:$W$7,))),
(INDEX($C$8:$W$127,MATCH($B106,$B$8:$B$127),MATCH(Baseline_Year-1,$C$7:$W$7,))-INDEX($C$8:$W$127,MATCH($B106,$B$8:$B$127),MATCH(Baseline_Year-2,$C$7:$W$7,))),
(INDEX($C$8:$W$127,MATCH($B106,$B$8:$B$127),MATCH(Baseline_Year-2,$C$7:$W$7,))-INDEX($C$8:$W$127,MATCH($B106,$B$8:$B$127),MATCH(Baseline_Year-3,$C$7:$W$7,)))
))))</f>
        <v>6116</v>
      </c>
      <c r="X106" s="9" t="str">
        <f>IF(SUM(C106:W106)&lt;&gt;0,
IF(P106='PLHIV Forecast'!P106,"# adults on ART capped by total PLHIV starting 2023",
IF(Q106='PLHIV Forecast'!Q106,"# adults on ART capped by total PLHIV starting 2024",
IF(R106='PLHIV Forecast'!R106,"# adults on ART capped by total PLHIV starting 2025",
IF(S106='PLHIV Forecast'!S106,"# adults on ART capped by total PLHIV starting 2026",
IF(T106='PLHIV Forecast'!T106,"# adults on ART capped by total PLHIV starting 2027",
IF(U106='PLHIV Forecast'!U106,"# adults on ART capped by total PLHIV starting 2028",
IF(V106='PLHIV Forecast'!V106,"# adults on ART capped by total PLHIV starting 2029",
IF(W106='PLHIV Forecast'!W106,"# adults on ART capped by total PLHIV starting 2030",
"")))))))),"")</f>
        <v/>
      </c>
    </row>
    <row r="107" spans="2:24" x14ac:dyDescent="0.35">
      <c r="B107" s="18" t="str">
        <f>Countries!B103</f>
        <v>South Africa</v>
      </c>
      <c r="C107" s="47">
        <f>IF(C$7&lt;='Algorithms &amp; Assumptions'!$C$3,INDEX('Number on ART'!$H$10:$AB$249,MATCH($B107&amp;"Adults",'Number on ART'!$F$10:$F$249,0),MATCH(C$7,'Number on ART'!$H$9:$AB$9,0)),"Error")</f>
        <v>1317387</v>
      </c>
      <c r="D107" s="47">
        <f>IF(D$7&lt;='Algorithms &amp; Assumptions'!$C$3,INDEX('Number on ART'!$H$10:$AB$249,MATCH($B107&amp;"Adults",'Number on ART'!$F$10:$F$249,0),MATCH(D$7,'Number on ART'!$H$9:$AB$9,0)),"Error")</f>
        <v>1758499</v>
      </c>
      <c r="E107" s="47">
        <f>IF(E$7&lt;='Algorithms &amp; Assumptions'!$C$3,INDEX('Number on ART'!$H$10:$AB$249,MATCH($B107&amp;"Adults",'Number on ART'!$F$10:$F$249,0),MATCH(E$7,'Number on ART'!$H$9:$AB$9,0)),"Error")</f>
        <v>2216916</v>
      </c>
      <c r="F107" s="47">
        <f>IF(F$7&lt;='Algorithms &amp; Assumptions'!$C$3,INDEX('Number on ART'!$H$10:$AB$249,MATCH($B107&amp;"Adults",'Number on ART'!$F$10:$F$249,0),MATCH(F$7,'Number on ART'!$H$9:$AB$9,0)),"Error")</f>
        <v>2634195</v>
      </c>
      <c r="G107" s="84">
        <f>IF(IF(G$7&lt;=Baseline_Year,
INDEX('Number on ART'!$H$10:$AB$249,MATCH($B107&amp;"Adults",'Number on ART'!$F$10:$F$249,0),MATCH(G$7,'Number on ART'!$H$9:$AB$9,0)),
IF(AND(F107+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Forecast'!$B$8:$B$127,0),MATCH(G$7,'PLHIV Forecast'!$C$7:$W$7,0)),
INDEX('PLHIV Forecast'!$C$8:$W$127,MATCH($B107,'PLHIV Forecast'!$B$8:$B$127,0),MATCH(G$7,'PLHIV Forecast'!$C$7:$W$7,0))&lt;&gt;0),
INDEX('PLHIV Forecast'!$C$8:$W$127,MATCH($B107,'PLHIV Forecast'!$B$8:$B$127,0),MATCH(G$7,'PLHIV Forecast'!$C$7:$W$7,0)),
F107+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IF(G$7&lt;=Baseline_Year,
INDEX('Number on ART'!$H$10:$AB$249,MATCH($B107&amp;"Adults",'Number on ART'!$F$10:$F$249,0),MATCH(G$7,'Number on ART'!$H$9:$AB$9,0)),
IF(AND(F107+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Forecast'!$B$8:$B$127,0),MATCH(G$7,'PLHIV Forecast'!$C$7:$W$7,0)),
INDEX('PLHIV Forecast'!$C$8:$W$127,MATCH($B107,'PLHIV Forecast'!$B$8:$B$127,0),MATCH(G$7,'PLHIV Forecast'!$C$7:$W$7,0))&lt;&gt;0),
INDEX('PLHIV Forecast'!$C$8:$W$127,MATCH($B107,'PLHIV Forecast'!$B$8:$B$127,0),MATCH(G$7,'PLHIV Forecast'!$C$7:$W$7,0)),
F107+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3045706</v>
      </c>
      <c r="H107" s="84">
        <f>IF(IF(H$7&lt;=Baseline_Year,
INDEX('Number on ART'!$H$10:$AB$249,MATCH($B107&amp;"Adults",'Number on ART'!$F$10:$F$249,0),MATCH(H$7,'Number on ART'!$H$9:$AB$9,0)),
IF(AND(G107+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Forecast'!$B$8:$B$127,0),MATCH(H$7,'PLHIV Forecast'!$C$7:$W$7,0)),
INDEX('PLHIV Forecast'!$C$8:$W$127,MATCH($B107,'PLHIV Forecast'!$B$8:$B$127,0),MATCH(H$7,'PLHIV Forecast'!$C$7:$W$7,0))&lt;&gt;0),
INDEX('PLHIV Forecast'!$C$8:$W$127,MATCH($B107,'PLHIV Forecast'!$B$8:$B$127,0),MATCH(H$7,'PLHIV Forecast'!$C$7:$W$7,0)),
G107+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IF(H$7&lt;=Baseline_Year,
INDEX('Number on ART'!$H$10:$AB$249,MATCH($B107&amp;"Adults",'Number on ART'!$F$10:$F$249,0),MATCH(H$7,'Number on ART'!$H$9:$AB$9,0)),
IF(AND(G107+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Forecast'!$B$8:$B$127,0),MATCH(H$7,'PLHIV Forecast'!$C$7:$W$7,0)),
INDEX('PLHIV Forecast'!$C$8:$W$127,MATCH($B107,'PLHIV Forecast'!$B$8:$B$127,0),MATCH(H$7,'PLHIV Forecast'!$C$7:$W$7,0))&lt;&gt;0),
INDEX('PLHIV Forecast'!$C$8:$W$127,MATCH($B107,'PLHIV Forecast'!$B$8:$B$127,0),MATCH(H$7,'PLHIV Forecast'!$C$7:$W$7,0)),
G107+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3506326</v>
      </c>
      <c r="I107" s="84">
        <f>IF(IF(I$7&lt;=Baseline_Year,
INDEX('Number on ART'!$H$10:$AB$249,MATCH($B107&amp;"Adults",'Number on ART'!$F$10:$F$249,0),MATCH(I$7,'Number on ART'!$H$9:$AB$9,0)),
IF(AND(H107+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Forecast'!$B$8:$B$127,0),MATCH(I$7,'PLHIV Forecast'!$C$7:$W$7,0)),
INDEX('PLHIV Forecast'!$C$8:$W$127,MATCH($B107,'PLHIV Forecast'!$B$8:$B$127,0),MATCH(I$7,'PLHIV Forecast'!$C$7:$W$7,0))&lt;&gt;0),
INDEX('PLHIV Forecast'!$C$8:$W$127,MATCH($B107,'PLHIV Forecast'!$B$8:$B$127,0),MATCH(I$7,'PLHIV Forecast'!$C$7:$W$7,0)),
H107+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IF(I$7&lt;=Baseline_Year,
INDEX('Number on ART'!$H$10:$AB$249,MATCH($B107&amp;"Adults",'Number on ART'!$F$10:$F$249,0),MATCH(I$7,'Number on ART'!$H$9:$AB$9,0)),
IF(AND(H107+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Forecast'!$B$8:$B$127,0),MATCH(I$7,'PLHIV Forecast'!$C$7:$W$7,0)),
INDEX('PLHIV Forecast'!$C$8:$W$127,MATCH($B107,'PLHIV Forecast'!$B$8:$B$127,0),MATCH(I$7,'PLHIV Forecast'!$C$7:$W$7,0))&lt;&gt;0),
INDEX('PLHIV Forecast'!$C$8:$W$127,MATCH($B107,'PLHIV Forecast'!$B$8:$B$127,0),MATCH(I$7,'PLHIV Forecast'!$C$7:$W$7,0)),
H107+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3985010</v>
      </c>
      <c r="J107" s="84">
        <f>IF(IF(J$7&lt;=Baseline_Year,
INDEX('Number on ART'!$H$10:$AB$249,MATCH($B107&amp;"Adults",'Number on ART'!$F$10:$F$249,0),MATCH(J$7,'Number on ART'!$H$9:$AB$9,0)),
IF(AND(I107+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Forecast'!$B$8:$B$127,0),MATCH(J$7,'PLHIV Forecast'!$C$7:$W$7,0)),
INDEX('PLHIV Forecast'!$C$8:$W$127,MATCH($B107,'PLHIV Forecast'!$B$8:$B$127,0),MATCH(J$7,'PLHIV Forecast'!$C$7:$W$7,0))&lt;&gt;0),
INDEX('PLHIV Forecast'!$C$8:$W$127,MATCH($B107,'PLHIV Forecast'!$B$8:$B$127,0),MATCH(J$7,'PLHIV Forecast'!$C$7:$W$7,0)),
I107+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IF(J$7&lt;=Baseline_Year,
INDEX('Number on ART'!$H$10:$AB$249,MATCH($B107&amp;"Adults",'Number on ART'!$F$10:$F$249,0),MATCH(J$7,'Number on ART'!$H$9:$AB$9,0)),
IF(AND(I107+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Forecast'!$B$8:$B$127,0),MATCH(J$7,'PLHIV Forecast'!$C$7:$W$7,0)),
INDEX('PLHIV Forecast'!$C$8:$W$127,MATCH($B107,'PLHIV Forecast'!$B$8:$B$127,0),MATCH(J$7,'PLHIV Forecast'!$C$7:$W$7,0))&lt;&gt;0),
INDEX('PLHIV Forecast'!$C$8:$W$127,MATCH($B107,'PLHIV Forecast'!$B$8:$B$127,0),MATCH(J$7,'PLHIV Forecast'!$C$7:$W$7,0)),
I107+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4436320</v>
      </c>
      <c r="K107" s="84">
        <f>IF(IF(K$7&lt;=Baseline_Year,
INDEX('Number on ART'!$H$10:$AB$249,MATCH($B107&amp;"Adults",'Number on ART'!$F$10:$F$249,0),MATCH(K$7,'Number on ART'!$H$9:$AB$9,0)),
IF(AND(J107+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Forecast'!$B$8:$B$127,0),MATCH(K$7,'PLHIV Forecast'!$C$7:$W$7,0)),
INDEX('PLHIV Forecast'!$C$8:$W$127,MATCH($B107,'PLHIV Forecast'!$B$8:$B$127,0),MATCH(K$7,'PLHIV Forecast'!$C$7:$W$7,0))&lt;&gt;0),
INDEX('PLHIV Forecast'!$C$8:$W$127,MATCH($B107,'PLHIV Forecast'!$B$8:$B$127,0),MATCH(K$7,'PLHIV Forecast'!$C$7:$W$7,0)),
J107+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IF(K$7&lt;=Baseline_Year,
INDEX('Number on ART'!$H$10:$AB$249,MATCH($B107&amp;"Adults",'Number on ART'!$F$10:$F$249,0),MATCH(K$7,'Number on ART'!$H$9:$AB$9,0)),
IF(AND(J107+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Forecast'!$B$8:$B$127,0),MATCH(K$7,'PLHIV Forecast'!$C$7:$W$7,0)),
INDEX('PLHIV Forecast'!$C$8:$W$127,MATCH($B107,'PLHIV Forecast'!$B$8:$B$127,0),MATCH(K$7,'PLHIV Forecast'!$C$7:$W$7,0))&lt;&gt;0),
INDEX('PLHIV Forecast'!$C$8:$W$127,MATCH($B107,'PLHIV Forecast'!$B$8:$B$127,0),MATCH(K$7,'PLHIV Forecast'!$C$7:$W$7,0)),
J107+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4819955</v>
      </c>
      <c r="L107" s="84">
        <f>IF(IF(L$7&lt;=Baseline_Year,
INDEX('Number on ART'!$H$10:$AB$249,MATCH($B107&amp;"Adults",'Number on ART'!$F$10:$F$249,0),MATCH(L$7,'Number on ART'!$H$9:$AB$9,0)),
IF(AND(K107+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Forecast'!$B$8:$B$127,0),MATCH(L$7,'PLHIV Forecast'!$C$7:$W$7,0)),
INDEX('PLHIV Forecast'!$C$8:$W$127,MATCH($B107,'PLHIV Forecast'!$B$8:$B$127,0),MATCH(L$7,'PLHIV Forecast'!$C$7:$W$7,0))&lt;&gt;0),
INDEX('PLHIV Forecast'!$C$8:$W$127,MATCH($B107,'PLHIV Forecast'!$B$8:$B$127,0),MATCH(L$7,'PLHIV Forecast'!$C$7:$W$7,0)),
K107+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IF(L$7&lt;=Baseline_Year,
INDEX('Number on ART'!$H$10:$AB$249,MATCH($B107&amp;"Adults",'Number on ART'!$F$10:$F$249,0),MATCH(L$7,'Number on ART'!$H$9:$AB$9,0)),
IF(AND(K107+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Forecast'!$B$8:$B$127,0),MATCH(L$7,'PLHIV Forecast'!$C$7:$W$7,0)),
INDEX('PLHIV Forecast'!$C$8:$W$127,MATCH($B107,'PLHIV Forecast'!$B$8:$B$127,0),MATCH(L$7,'PLHIV Forecast'!$C$7:$W$7,0))&lt;&gt;0),
INDEX('PLHIV Forecast'!$C$8:$W$127,MATCH($B107,'PLHIV Forecast'!$B$8:$B$127,0),MATCH(L$7,'PLHIV Forecast'!$C$7:$W$7,0)),
K107+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5143560</v>
      </c>
      <c r="M107" s="84">
        <f>IF(IF(M$7&lt;=Baseline_Year,
INDEX('Number on ART'!$H$10:$AB$249,MATCH($B107&amp;"Adults",'Number on ART'!$F$10:$F$249,0),MATCH(M$7,'Number on ART'!$H$9:$AB$9,0)),
IF(AND(L107+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Forecast'!$B$8:$B$127,0),MATCH(M$7,'PLHIV Forecast'!$C$7:$W$7,0)),
INDEX('PLHIV Forecast'!$C$8:$W$127,MATCH($B107,'PLHIV Forecast'!$B$8:$B$127,0),MATCH(M$7,'PLHIV Forecast'!$C$7:$W$7,0))&lt;&gt;0),
INDEX('PLHIV Forecast'!$C$8:$W$127,MATCH($B107,'PLHIV Forecast'!$B$8:$B$127,0),MATCH(M$7,'PLHIV Forecast'!$C$7:$W$7,0)),
L107+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IF(M$7&lt;=Baseline_Year,
INDEX('Number on ART'!$H$10:$AB$249,MATCH($B107&amp;"Adults",'Number on ART'!$F$10:$F$249,0),MATCH(M$7,'Number on ART'!$H$9:$AB$9,0)),
IF(AND(L107+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Forecast'!$B$8:$B$127,0),MATCH(M$7,'PLHIV Forecast'!$C$7:$W$7,0)),
INDEX('PLHIV Forecast'!$C$8:$W$127,MATCH($B107,'PLHIV Forecast'!$B$8:$B$127,0),MATCH(M$7,'PLHIV Forecast'!$C$7:$W$7,0))&lt;&gt;0),
INDEX('PLHIV Forecast'!$C$8:$W$127,MATCH($B107,'PLHIV Forecast'!$B$8:$B$127,0),MATCH(M$7,'PLHIV Forecast'!$C$7:$W$7,0)),
L107+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5313315</v>
      </c>
      <c r="N107" s="84">
        <f>IF(IF(N$7&lt;=Baseline_Year,
INDEX('Number on ART'!$H$10:$AB$249,MATCH($B107&amp;"Adults",'Number on ART'!$F$10:$F$249,0),MATCH(N$7,'Number on ART'!$H$9:$AB$9,0)),
IF(AND(M107+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Forecast'!$B$8:$B$127,0),MATCH(N$7,'PLHIV Forecast'!$C$7:$W$7,0)),
INDEX('PLHIV Forecast'!$C$8:$W$127,MATCH($B107,'PLHIV Forecast'!$B$8:$B$127,0),MATCH(N$7,'PLHIV Forecast'!$C$7:$W$7,0))&lt;&gt;0),
INDEX('PLHIV Forecast'!$C$8:$W$127,MATCH($B107,'PLHIV Forecast'!$B$8:$B$127,0),MATCH(N$7,'PLHIV Forecast'!$C$7:$W$7,0)),
M107+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IF(N$7&lt;=Baseline_Year,
INDEX('Number on ART'!$H$10:$AB$249,MATCH($B107&amp;"Adults",'Number on ART'!$F$10:$F$249,0),MATCH(N$7,'Number on ART'!$H$9:$AB$9,0)),
IF(AND(M107+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Forecast'!$B$8:$B$127,0),MATCH(N$7,'PLHIV Forecast'!$C$7:$W$7,0)),
INDEX('PLHIV Forecast'!$C$8:$W$127,MATCH($B107,'PLHIV Forecast'!$B$8:$B$127,0),MATCH(N$7,'PLHIV Forecast'!$C$7:$W$7,0))&lt;&gt;0),
INDEX('PLHIV Forecast'!$C$8:$W$127,MATCH($B107,'PLHIV Forecast'!$B$8:$B$127,0),MATCH(N$7,'PLHIV Forecast'!$C$7:$W$7,0)),
M107+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5454070</v>
      </c>
      <c r="O107" s="84">
        <f>IF(IF(O$7&lt;=Baseline_Year,
INDEX('Number on ART'!$H$10:$AB$249,MATCH($B107&amp;"Adults",'Number on ART'!$F$10:$F$249,0),MATCH(O$7,'Number on ART'!$H$9:$AB$9,0)),
IF(AND(N107+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Forecast'!$B$8:$B$127,0),MATCH(O$7,'PLHIV Forecast'!$C$7:$W$7,0)),
INDEX('PLHIV Forecast'!$C$8:$W$127,MATCH($B107,'PLHIV Forecast'!$B$8:$B$127,0),MATCH(O$7,'PLHIV Forecast'!$C$7:$W$7,0))&lt;&gt;0),
INDEX('PLHIV Forecast'!$C$8:$W$127,MATCH($B107,'PLHIV Forecast'!$B$8:$B$127,0),MATCH(O$7,'PLHIV Forecast'!$C$7:$W$7,0)),
N107+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IF(O$7&lt;=Baseline_Year,
INDEX('Number on ART'!$H$10:$AB$249,MATCH($B107&amp;"Adults",'Number on ART'!$F$10:$F$249,0),MATCH(O$7,'Number on ART'!$H$9:$AB$9,0)),
IF(AND(N107+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Forecast'!$B$8:$B$127,0),MATCH(O$7,'PLHIV Forecast'!$C$7:$W$7,0)),
INDEX('PLHIV Forecast'!$C$8:$W$127,MATCH($B107,'PLHIV Forecast'!$B$8:$B$127,0),MATCH(O$7,'PLHIV Forecast'!$C$7:$W$7,0))&lt;&gt;0),
INDEX('PLHIV Forecast'!$C$8:$W$127,MATCH($B107,'PLHIV Forecast'!$B$8:$B$127,0),MATCH(O$7,'PLHIV Forecast'!$C$7:$W$7,0)),
N107+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5574940</v>
      </c>
      <c r="P107" s="84">
        <f>IF(IF(P$7&lt;=Baseline_Year,
INDEX('Number on ART'!$H$10:$AB$249,MATCH($B107&amp;"Adults",'Number on ART'!$F$10:$F$249,0),MATCH(P$7,'Number on ART'!$H$9:$AB$9,0)),
IF(AND(O107+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Forecast'!$B$8:$B$127,0),MATCH(P$7,'PLHIV Forecast'!$C$7:$W$7,0)),
INDEX('PLHIV Forecast'!$C$8:$W$127,MATCH($B107,'PLHIV Forecast'!$B$8:$B$127,0),MATCH(P$7,'PLHIV Forecast'!$C$7:$W$7,0))&lt;&gt;0),
INDEX('PLHIV Forecast'!$C$8:$W$127,MATCH($B107,'PLHIV Forecast'!$B$8:$B$127,0),MATCH(P$7,'PLHIV Forecast'!$C$7:$W$7,0)),
O107+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IF(P$7&lt;=Baseline_Year,
INDEX('Number on ART'!$H$10:$AB$249,MATCH($B107&amp;"Adults",'Number on ART'!$F$10:$F$249,0),MATCH(P$7,'Number on ART'!$H$9:$AB$9,0)),
IF(AND(O107+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Forecast'!$B$8:$B$127,0),MATCH(P$7,'PLHIV Forecast'!$C$7:$W$7,0)),
INDEX('PLHIV Forecast'!$C$8:$W$127,MATCH($B107,'PLHIV Forecast'!$B$8:$B$127,0),MATCH(P$7,'PLHIV Forecast'!$C$7:$W$7,0))&lt;&gt;0),
INDEX('PLHIV Forecast'!$C$8:$W$127,MATCH($B107,'PLHIV Forecast'!$B$8:$B$127,0),MATCH(P$7,'PLHIV Forecast'!$C$7:$W$7,0)),
O107+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5718733.333333333</v>
      </c>
      <c r="Q107" s="84">
        <f>IF(IF(Q$7&lt;=Baseline_Year,
INDEX('Number on ART'!$H$10:$AB$249,MATCH($B107&amp;"Adults",'Number on ART'!$F$10:$F$249,0),MATCH(Q$7,'Number on ART'!$H$9:$AB$9,0)),
IF(AND(P107+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Forecast'!$B$8:$B$127,0),MATCH(Q$7,'PLHIV Forecast'!$C$7:$W$7,0)),
INDEX('PLHIV Forecast'!$C$8:$W$127,MATCH($B107,'PLHIV Forecast'!$B$8:$B$127,0),MATCH(Q$7,'PLHIV Forecast'!$C$7:$W$7,0))&lt;&gt;0),
INDEX('PLHIV Forecast'!$C$8:$W$127,MATCH($B107,'PLHIV Forecast'!$B$8:$B$127,0),MATCH(Q$7,'PLHIV Forecast'!$C$7:$W$7,0)),
P107+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IF(Q$7&lt;=Baseline_Year,
INDEX('Number on ART'!$H$10:$AB$249,MATCH($B107&amp;"Adults",'Number on ART'!$F$10:$F$249,0),MATCH(Q$7,'Number on ART'!$H$9:$AB$9,0)),
IF(AND(P107+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Forecast'!$B$8:$B$127,0),MATCH(Q$7,'PLHIV Forecast'!$C$7:$W$7,0)),
INDEX('PLHIV Forecast'!$C$8:$W$127,MATCH($B107,'PLHIV Forecast'!$B$8:$B$127,0),MATCH(Q$7,'PLHIV Forecast'!$C$7:$W$7,0))&lt;&gt;0),
INDEX('PLHIV Forecast'!$C$8:$W$127,MATCH($B107,'PLHIV Forecast'!$B$8:$B$127,0),MATCH(Q$7,'PLHIV Forecast'!$C$7:$W$7,0)),
P107+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5862526.666666666</v>
      </c>
      <c r="R107" s="84">
        <f>IF(IF(R$7&lt;=Baseline_Year,
INDEX('Number on ART'!$H$10:$AB$249,MATCH($B107&amp;"Adults",'Number on ART'!$F$10:$F$249,0),MATCH(R$7,'Number on ART'!$H$9:$AB$9,0)),
IF(AND(Q107+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Forecast'!$B$8:$B$127,0),MATCH(R$7,'PLHIV Forecast'!$C$7:$W$7,0)),
INDEX('PLHIV Forecast'!$C$8:$W$127,MATCH($B107,'PLHIV Forecast'!$B$8:$B$127,0),MATCH(R$7,'PLHIV Forecast'!$C$7:$W$7,0))&lt;&gt;0),
INDEX('PLHIV Forecast'!$C$8:$W$127,MATCH($B107,'PLHIV Forecast'!$B$8:$B$127,0),MATCH(R$7,'PLHIV Forecast'!$C$7:$W$7,0)),
Q107+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IF(R$7&lt;=Baseline_Year,
INDEX('Number on ART'!$H$10:$AB$249,MATCH($B107&amp;"Adults",'Number on ART'!$F$10:$F$249,0),MATCH(R$7,'Number on ART'!$H$9:$AB$9,0)),
IF(AND(Q107+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Forecast'!$B$8:$B$127,0),MATCH(R$7,'PLHIV Forecast'!$C$7:$W$7,0)),
INDEX('PLHIV Forecast'!$C$8:$W$127,MATCH($B107,'PLHIV Forecast'!$B$8:$B$127,0),MATCH(R$7,'PLHIV Forecast'!$C$7:$W$7,0))&lt;&gt;0),
INDEX('PLHIV Forecast'!$C$8:$W$127,MATCH($B107,'PLHIV Forecast'!$B$8:$B$127,0),MATCH(R$7,'PLHIV Forecast'!$C$7:$W$7,0)),
Q107+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6006319.9999999991</v>
      </c>
      <c r="S107" s="84">
        <f>IF(IF(S$7&lt;=Baseline_Year,
INDEX('Number on ART'!$H$10:$AB$249,MATCH($B107&amp;"Adults",'Number on ART'!$F$10:$F$249,0),MATCH(S$7,'Number on ART'!$H$9:$AB$9,0)),
IF(AND(R107+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Forecast'!$B$8:$B$127,0),MATCH(S$7,'PLHIV Forecast'!$C$7:$W$7,0)),
INDEX('PLHIV Forecast'!$C$8:$W$127,MATCH($B107,'PLHIV Forecast'!$B$8:$B$127,0),MATCH(S$7,'PLHIV Forecast'!$C$7:$W$7,0))&lt;&gt;0),
INDEX('PLHIV Forecast'!$C$8:$W$127,MATCH($B107,'PLHIV Forecast'!$B$8:$B$127,0),MATCH(S$7,'PLHIV Forecast'!$C$7:$W$7,0)),
R107+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IF(S$7&lt;=Baseline_Year,
INDEX('Number on ART'!$H$10:$AB$249,MATCH($B107&amp;"Adults",'Number on ART'!$F$10:$F$249,0),MATCH(S$7,'Number on ART'!$H$9:$AB$9,0)),
IF(AND(R107+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Forecast'!$B$8:$B$127,0),MATCH(S$7,'PLHIV Forecast'!$C$7:$W$7,0)),
INDEX('PLHIV Forecast'!$C$8:$W$127,MATCH($B107,'PLHIV Forecast'!$B$8:$B$127,0),MATCH(S$7,'PLHIV Forecast'!$C$7:$W$7,0))&lt;&gt;0),
INDEX('PLHIV Forecast'!$C$8:$W$127,MATCH($B107,'PLHIV Forecast'!$B$8:$B$127,0),MATCH(S$7,'PLHIV Forecast'!$C$7:$W$7,0)),
R107+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6150113.3333333321</v>
      </c>
      <c r="T107" s="84">
        <f>IF(IF(T$7&lt;=Baseline_Year,
INDEX('Number on ART'!$H$10:$AB$249,MATCH($B107&amp;"Adults",'Number on ART'!$F$10:$F$249,0),MATCH(T$7,'Number on ART'!$H$9:$AB$9,0)),
IF(AND(S107+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Forecast'!$B$8:$B$127,0),MATCH(T$7,'PLHIV Forecast'!$C$7:$W$7,0)),
INDEX('PLHIV Forecast'!$C$8:$W$127,MATCH($B107,'PLHIV Forecast'!$B$8:$B$127,0),MATCH(T$7,'PLHIV Forecast'!$C$7:$W$7,0))&lt;&gt;0),
INDEX('PLHIV Forecast'!$C$8:$W$127,MATCH($B107,'PLHIV Forecast'!$B$8:$B$127,0),MATCH(T$7,'PLHIV Forecast'!$C$7:$W$7,0)),
S107+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IF(T$7&lt;=Baseline_Year,
INDEX('Number on ART'!$H$10:$AB$249,MATCH($B107&amp;"Adults",'Number on ART'!$F$10:$F$249,0),MATCH(T$7,'Number on ART'!$H$9:$AB$9,0)),
IF(AND(S107+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Forecast'!$B$8:$B$127,0),MATCH(T$7,'PLHIV Forecast'!$C$7:$W$7,0)),
INDEX('PLHIV Forecast'!$C$8:$W$127,MATCH($B107,'PLHIV Forecast'!$B$8:$B$127,0),MATCH(T$7,'PLHIV Forecast'!$C$7:$W$7,0))&lt;&gt;0),
INDEX('PLHIV Forecast'!$C$8:$W$127,MATCH($B107,'PLHIV Forecast'!$B$8:$B$127,0),MATCH(T$7,'PLHIV Forecast'!$C$7:$W$7,0)),
S107+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6293906.6666666651</v>
      </c>
      <c r="U107" s="84">
        <f>IF(IF(U$7&lt;=Baseline_Year,
INDEX('Number on ART'!$H$10:$AB$249,MATCH($B107&amp;"Adults",'Number on ART'!$F$10:$F$249,0),MATCH(U$7,'Number on ART'!$H$9:$AB$9,0)),
IF(AND(T107+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Forecast'!$B$8:$B$127,0),MATCH(U$7,'PLHIV Forecast'!$C$7:$W$7,0)),
INDEX('PLHIV Forecast'!$C$8:$W$127,MATCH($B107,'PLHIV Forecast'!$B$8:$B$127,0),MATCH(U$7,'PLHIV Forecast'!$C$7:$W$7,0))&lt;&gt;0),
INDEX('PLHIV Forecast'!$C$8:$W$127,MATCH($B107,'PLHIV Forecast'!$B$8:$B$127,0),MATCH(U$7,'PLHIV Forecast'!$C$7:$W$7,0)),
T107+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IF(U$7&lt;=Baseline_Year,
INDEX('Number on ART'!$H$10:$AB$249,MATCH($B107&amp;"Adults",'Number on ART'!$F$10:$F$249,0),MATCH(U$7,'Number on ART'!$H$9:$AB$9,0)),
IF(AND(T107+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Forecast'!$B$8:$B$127,0),MATCH(U$7,'PLHIV Forecast'!$C$7:$W$7,0)),
INDEX('PLHIV Forecast'!$C$8:$W$127,MATCH($B107,'PLHIV Forecast'!$B$8:$B$127,0),MATCH(U$7,'PLHIV Forecast'!$C$7:$W$7,0))&lt;&gt;0),
INDEX('PLHIV Forecast'!$C$8:$W$127,MATCH($B107,'PLHIV Forecast'!$B$8:$B$127,0),MATCH(U$7,'PLHIV Forecast'!$C$7:$W$7,0)),
T107+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6437699.9999999981</v>
      </c>
      <c r="V107" s="84">
        <f>IF(IF(V$7&lt;=Baseline_Year,
INDEX('Number on ART'!$H$10:$AB$249,MATCH($B107&amp;"Adults",'Number on ART'!$F$10:$F$249,0),MATCH(V$7,'Number on ART'!$H$9:$AB$9,0)),
IF(AND(U107+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Forecast'!$B$8:$B$127,0),MATCH(V$7,'PLHIV Forecast'!$C$7:$W$7,0)),
INDEX('PLHIV Forecast'!$C$8:$W$127,MATCH($B107,'PLHIV Forecast'!$B$8:$B$127,0),MATCH(V$7,'PLHIV Forecast'!$C$7:$W$7,0))&lt;&gt;0),
INDEX('PLHIV Forecast'!$C$8:$W$127,MATCH($B107,'PLHIV Forecast'!$B$8:$B$127,0),MATCH(V$7,'PLHIV Forecast'!$C$7:$W$7,0)),
U107+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IF(V$7&lt;=Baseline_Year,
INDEX('Number on ART'!$H$10:$AB$249,MATCH($B107&amp;"Adults",'Number on ART'!$F$10:$F$249,0),MATCH(V$7,'Number on ART'!$H$9:$AB$9,0)),
IF(AND(U107+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Forecast'!$B$8:$B$127,0),MATCH(V$7,'PLHIV Forecast'!$C$7:$W$7,0)),
INDEX('PLHIV Forecast'!$C$8:$W$127,MATCH($B107,'PLHIV Forecast'!$B$8:$B$127,0),MATCH(V$7,'PLHIV Forecast'!$C$7:$W$7,0))&lt;&gt;0),
INDEX('PLHIV Forecast'!$C$8:$W$127,MATCH($B107,'PLHIV Forecast'!$B$8:$B$127,0),MATCH(V$7,'PLHIV Forecast'!$C$7:$W$7,0)),
U107+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6581493.3333333312</v>
      </c>
      <c r="W107" s="84">
        <f>IF(IF(W$7&lt;=Baseline_Year,
INDEX('Number on ART'!$H$10:$AB$249,MATCH($B107&amp;"Adults",'Number on ART'!$F$10:$F$249,0),MATCH(W$7,'Number on ART'!$H$9:$AB$9,0)),
IF(AND(V107+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Forecast'!$B$8:$B$127,0),MATCH(W$7,'PLHIV Forecast'!$C$7:$W$7,0)),
INDEX('PLHIV Forecast'!$C$8:$W$127,MATCH($B107,'PLHIV Forecast'!$B$8:$B$127,0),MATCH(W$7,'PLHIV Forecast'!$C$7:$W$7,0))&lt;&gt;0),
INDEX('PLHIV Forecast'!$C$8:$W$127,MATCH($B107,'PLHIV Forecast'!$B$8:$B$127,0),MATCH(W$7,'PLHIV Forecast'!$C$7:$W$7,0)),
V107+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)))&lt;0,
0,
IF(W$7&lt;=Baseline_Year,
INDEX('Number on ART'!$H$10:$AB$249,MATCH($B107&amp;"Adults",'Number on ART'!$F$10:$F$249,0),MATCH(W$7,'Number on ART'!$H$9:$AB$9,0)),
IF(AND(V107+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)&gt;INDEX('PLHIV Forecast'!$C$8:$W$127,MATCH($B107,'PLHIV Forecast'!$B$8:$B$127,0),MATCH(W$7,'PLHIV Forecast'!$C$7:$W$7,0)),
INDEX('PLHIV Forecast'!$C$8:$W$127,MATCH($B107,'PLHIV Forecast'!$B$8:$B$127,0),MATCH(W$7,'PLHIV Forecast'!$C$7:$W$7,0))&lt;&gt;0),
INDEX('PLHIV Forecast'!$C$8:$W$127,MATCH($B107,'PLHIV Forecast'!$B$8:$B$127,0),MATCH(W$7,'PLHIV Forecast'!$C$7:$W$7,0)),
V107+
AVERAGE((INDEX($C$8:$W$127,MATCH($B107,$B$8:$B$127),MATCH(Baseline_Year,$C$7:$W$7,))-INDEX($C$8:$W$127,MATCH($B107,$B$8:$B$127),MATCH(Baseline_Year-1,$C$7:$W$7,))),
(INDEX($C$8:$W$127,MATCH($B107,$B$8:$B$127),MATCH(Baseline_Year-1,$C$7:$W$7,))-INDEX($C$8:$W$127,MATCH($B107,$B$8:$B$127),MATCH(Baseline_Year-2,$C$7:$W$7,))),
(INDEX($C$8:$W$127,MATCH($B107,$B$8:$B$127),MATCH(Baseline_Year-2,$C$7:$W$7,))-INDEX($C$8:$W$127,MATCH($B107,$B$8:$B$127),MATCH(Baseline_Year-3,$C$7:$W$7,)))
))))</f>
        <v>6725286.6666666642</v>
      </c>
      <c r="X107" s="9" t="str">
        <f>IF(SUM(C107:W107)&lt;&gt;0,
IF(P107='PLHIV Forecast'!P107,"# adults on ART capped by total PLHIV starting 2023",
IF(Q107='PLHIV Forecast'!Q107,"# adults on ART capped by total PLHIV starting 2024",
IF(R107='PLHIV Forecast'!R107,"# adults on ART capped by total PLHIV starting 2025",
IF(S107='PLHIV Forecast'!S107,"# adults on ART capped by total PLHIV starting 2026",
IF(T107='PLHIV Forecast'!T107,"# adults on ART capped by total PLHIV starting 2027",
IF(U107='PLHIV Forecast'!U107,"# adults on ART capped by total PLHIV starting 2028",
IF(V107='PLHIV Forecast'!V107,"# adults on ART capped by total PLHIV starting 2029",
IF(W107='PLHIV Forecast'!W107,"# adults on ART capped by total PLHIV starting 2030",
"")))))))),"")</f>
        <v/>
      </c>
    </row>
    <row r="108" spans="2:24" x14ac:dyDescent="0.35">
      <c r="B108" s="18" t="str">
        <f>Countries!B104</f>
        <v>South Sudan</v>
      </c>
      <c r="C108" s="47">
        <f>IF(C$7&lt;='Algorithms &amp; Assumptions'!$C$3,INDEX('Number on ART'!$H$10:$AB$249,MATCH($B108&amp;"Adults",'Number on ART'!$F$10:$F$249,0),MATCH(C$7,'Number on ART'!$H$9:$AB$9,0)),"Error")</f>
        <v>2168</v>
      </c>
      <c r="D108" s="47">
        <f>IF(D$7&lt;='Algorithms &amp; Assumptions'!$C$3,INDEX('Number on ART'!$H$10:$AB$249,MATCH($B108&amp;"Adults",'Number on ART'!$F$10:$F$249,0),MATCH(D$7,'Number on ART'!$H$9:$AB$9,0)),"Error")</f>
        <v>3529</v>
      </c>
      <c r="E108" s="47">
        <f>IF(E$7&lt;='Algorithms &amp; Assumptions'!$C$3,INDEX('Number on ART'!$H$10:$AB$249,MATCH($B108&amp;"Adults",'Number on ART'!$F$10:$F$249,0),MATCH(E$7,'Number on ART'!$H$9:$AB$9,0)),"Error")</f>
        <v>4395</v>
      </c>
      <c r="F108" s="47">
        <f>IF(F$7&lt;='Algorithms &amp; Assumptions'!$C$3,INDEX('Number on ART'!$H$10:$AB$249,MATCH($B108&amp;"Adults",'Number on ART'!$F$10:$F$249,0),MATCH(F$7,'Number on ART'!$H$9:$AB$9,0)),"Error")</f>
        <v>6949</v>
      </c>
      <c r="G108" s="84">
        <f>IF(IF(G$7&lt;=Baseline_Year,
INDEX('Number on ART'!$H$10:$AB$249,MATCH($B108&amp;"Adults",'Number on ART'!$F$10:$F$249,0),MATCH(G$7,'Number on ART'!$H$9:$AB$9,0)),
IF(AND(F108+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Forecast'!$B$8:$B$127,0),MATCH(G$7,'PLHIV Forecast'!$C$7:$W$7,0)),
INDEX('PLHIV Forecast'!$C$8:$W$127,MATCH($B108,'PLHIV Forecast'!$B$8:$B$127,0),MATCH(G$7,'PLHIV Forecast'!$C$7:$W$7,0))&lt;&gt;0),
INDEX('PLHIV Forecast'!$C$8:$W$127,MATCH($B108,'PLHIV Forecast'!$B$8:$B$127,0),MATCH(G$7,'PLHIV Forecast'!$C$7:$W$7,0)),
F108+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IF(G$7&lt;=Baseline_Year,
INDEX('Number on ART'!$H$10:$AB$249,MATCH($B108&amp;"Adults",'Number on ART'!$F$10:$F$249,0),MATCH(G$7,'Number on ART'!$H$9:$AB$9,0)),
IF(AND(F108+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Forecast'!$B$8:$B$127,0),MATCH(G$7,'PLHIV Forecast'!$C$7:$W$7,0)),
INDEX('PLHIV Forecast'!$C$8:$W$127,MATCH($B108,'PLHIV Forecast'!$B$8:$B$127,0),MATCH(G$7,'PLHIV Forecast'!$C$7:$W$7,0))&lt;&gt;0),
INDEX('PLHIV Forecast'!$C$8:$W$127,MATCH($B108,'PLHIV Forecast'!$B$8:$B$127,0),MATCH(G$7,'PLHIV Forecast'!$C$7:$W$7,0)),
F108+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10790</v>
      </c>
      <c r="H108" s="84">
        <f>IF(IF(H$7&lt;=Baseline_Year,
INDEX('Number on ART'!$H$10:$AB$249,MATCH($B108&amp;"Adults",'Number on ART'!$F$10:$F$249,0),MATCH(H$7,'Number on ART'!$H$9:$AB$9,0)),
IF(AND(G108+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Forecast'!$B$8:$B$127,0),MATCH(H$7,'PLHIV Forecast'!$C$7:$W$7,0)),
INDEX('PLHIV Forecast'!$C$8:$W$127,MATCH($B108,'PLHIV Forecast'!$B$8:$B$127,0),MATCH(H$7,'PLHIV Forecast'!$C$7:$W$7,0))&lt;&gt;0),
INDEX('PLHIV Forecast'!$C$8:$W$127,MATCH($B108,'PLHIV Forecast'!$B$8:$B$127,0),MATCH(H$7,'PLHIV Forecast'!$C$7:$W$7,0)),
G108+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IF(H$7&lt;=Baseline_Year,
INDEX('Number on ART'!$H$10:$AB$249,MATCH($B108&amp;"Adults",'Number on ART'!$F$10:$F$249,0),MATCH(H$7,'Number on ART'!$H$9:$AB$9,0)),
IF(AND(G108+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Forecast'!$B$8:$B$127,0),MATCH(H$7,'PLHIV Forecast'!$C$7:$W$7,0)),
INDEX('PLHIV Forecast'!$C$8:$W$127,MATCH($B108,'PLHIV Forecast'!$B$8:$B$127,0),MATCH(H$7,'PLHIV Forecast'!$C$7:$W$7,0))&lt;&gt;0),
INDEX('PLHIV Forecast'!$C$8:$W$127,MATCH($B108,'PLHIV Forecast'!$B$8:$B$127,0),MATCH(H$7,'PLHIV Forecast'!$C$7:$W$7,0)),
G108+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17845</v>
      </c>
      <c r="I108" s="84">
        <f>IF(IF(I$7&lt;=Baseline_Year,
INDEX('Number on ART'!$H$10:$AB$249,MATCH($B108&amp;"Adults",'Number on ART'!$F$10:$F$249,0),MATCH(I$7,'Number on ART'!$H$9:$AB$9,0)),
IF(AND(H108+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Forecast'!$B$8:$B$127,0),MATCH(I$7,'PLHIV Forecast'!$C$7:$W$7,0)),
INDEX('PLHIV Forecast'!$C$8:$W$127,MATCH($B108,'PLHIV Forecast'!$B$8:$B$127,0),MATCH(I$7,'PLHIV Forecast'!$C$7:$W$7,0))&lt;&gt;0),
INDEX('PLHIV Forecast'!$C$8:$W$127,MATCH($B108,'PLHIV Forecast'!$B$8:$B$127,0),MATCH(I$7,'PLHIV Forecast'!$C$7:$W$7,0)),
H108+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IF(I$7&lt;=Baseline_Year,
INDEX('Number on ART'!$H$10:$AB$249,MATCH($B108&amp;"Adults",'Number on ART'!$F$10:$F$249,0),MATCH(I$7,'Number on ART'!$H$9:$AB$9,0)),
IF(AND(H108+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Forecast'!$B$8:$B$127,0),MATCH(I$7,'PLHIV Forecast'!$C$7:$W$7,0)),
INDEX('PLHIV Forecast'!$C$8:$W$127,MATCH($B108,'PLHIV Forecast'!$B$8:$B$127,0),MATCH(I$7,'PLHIV Forecast'!$C$7:$W$7,0))&lt;&gt;0),
INDEX('PLHIV Forecast'!$C$8:$W$127,MATCH($B108,'PLHIV Forecast'!$B$8:$B$127,0),MATCH(I$7,'PLHIV Forecast'!$C$7:$W$7,0)),
H108+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18455</v>
      </c>
      <c r="J108" s="84">
        <f>IF(IF(J$7&lt;=Baseline_Year,
INDEX('Number on ART'!$H$10:$AB$249,MATCH($B108&amp;"Adults",'Number on ART'!$F$10:$F$249,0),MATCH(J$7,'Number on ART'!$H$9:$AB$9,0)),
IF(AND(I108+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Forecast'!$B$8:$B$127,0),MATCH(J$7,'PLHIV Forecast'!$C$7:$W$7,0)),
INDEX('PLHIV Forecast'!$C$8:$W$127,MATCH($B108,'PLHIV Forecast'!$B$8:$B$127,0),MATCH(J$7,'PLHIV Forecast'!$C$7:$W$7,0))&lt;&gt;0),
INDEX('PLHIV Forecast'!$C$8:$W$127,MATCH($B108,'PLHIV Forecast'!$B$8:$B$127,0),MATCH(J$7,'PLHIV Forecast'!$C$7:$W$7,0)),
I108+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IF(J$7&lt;=Baseline_Year,
INDEX('Number on ART'!$H$10:$AB$249,MATCH($B108&amp;"Adults",'Number on ART'!$F$10:$F$249,0),MATCH(J$7,'Number on ART'!$H$9:$AB$9,0)),
IF(AND(I108+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Forecast'!$B$8:$B$127,0),MATCH(J$7,'PLHIV Forecast'!$C$7:$W$7,0)),
INDEX('PLHIV Forecast'!$C$8:$W$127,MATCH($B108,'PLHIV Forecast'!$B$8:$B$127,0),MATCH(J$7,'PLHIV Forecast'!$C$7:$W$7,0))&lt;&gt;0),
INDEX('PLHIV Forecast'!$C$8:$W$127,MATCH($B108,'PLHIV Forecast'!$B$8:$B$127,0),MATCH(J$7,'PLHIV Forecast'!$C$7:$W$7,0)),
I108+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22793</v>
      </c>
      <c r="K108" s="84">
        <f>IF(IF(K$7&lt;=Baseline_Year,
INDEX('Number on ART'!$H$10:$AB$249,MATCH($B108&amp;"Adults",'Number on ART'!$F$10:$F$249,0),MATCH(K$7,'Number on ART'!$H$9:$AB$9,0)),
IF(AND(J108+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Forecast'!$B$8:$B$127,0),MATCH(K$7,'PLHIV Forecast'!$C$7:$W$7,0)),
INDEX('PLHIV Forecast'!$C$8:$W$127,MATCH($B108,'PLHIV Forecast'!$B$8:$B$127,0),MATCH(K$7,'PLHIV Forecast'!$C$7:$W$7,0))&lt;&gt;0),
INDEX('PLHIV Forecast'!$C$8:$W$127,MATCH($B108,'PLHIV Forecast'!$B$8:$B$127,0),MATCH(K$7,'PLHIV Forecast'!$C$7:$W$7,0)),
J108+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IF(K$7&lt;=Baseline_Year,
INDEX('Number on ART'!$H$10:$AB$249,MATCH($B108&amp;"Adults",'Number on ART'!$F$10:$F$249,0),MATCH(K$7,'Number on ART'!$H$9:$AB$9,0)),
IF(AND(J108+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Forecast'!$B$8:$B$127,0),MATCH(K$7,'PLHIV Forecast'!$C$7:$W$7,0)),
INDEX('PLHIV Forecast'!$C$8:$W$127,MATCH($B108,'PLHIV Forecast'!$B$8:$B$127,0),MATCH(K$7,'PLHIV Forecast'!$C$7:$W$7,0))&lt;&gt;0),
INDEX('PLHIV Forecast'!$C$8:$W$127,MATCH($B108,'PLHIV Forecast'!$B$8:$B$127,0),MATCH(K$7,'PLHIV Forecast'!$C$7:$W$7,0)),
J108+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29266</v>
      </c>
      <c r="L108" s="84">
        <f>IF(IF(L$7&lt;=Baseline_Year,
INDEX('Number on ART'!$H$10:$AB$249,MATCH($B108&amp;"Adults",'Number on ART'!$F$10:$F$249,0),MATCH(L$7,'Number on ART'!$H$9:$AB$9,0)),
IF(AND(K108+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Forecast'!$B$8:$B$127,0),MATCH(L$7,'PLHIV Forecast'!$C$7:$W$7,0)),
INDEX('PLHIV Forecast'!$C$8:$W$127,MATCH($B108,'PLHIV Forecast'!$B$8:$B$127,0),MATCH(L$7,'PLHIV Forecast'!$C$7:$W$7,0))&lt;&gt;0),
INDEX('PLHIV Forecast'!$C$8:$W$127,MATCH($B108,'PLHIV Forecast'!$B$8:$B$127,0),MATCH(L$7,'PLHIV Forecast'!$C$7:$W$7,0)),
K108+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IF(L$7&lt;=Baseline_Year,
INDEX('Number on ART'!$H$10:$AB$249,MATCH($B108&amp;"Adults",'Number on ART'!$F$10:$F$249,0),MATCH(L$7,'Number on ART'!$H$9:$AB$9,0)),
IF(AND(K108+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Forecast'!$B$8:$B$127,0),MATCH(L$7,'PLHIV Forecast'!$C$7:$W$7,0)),
INDEX('PLHIV Forecast'!$C$8:$W$127,MATCH($B108,'PLHIV Forecast'!$B$8:$B$127,0),MATCH(L$7,'PLHIV Forecast'!$C$7:$W$7,0))&lt;&gt;0),
INDEX('PLHIV Forecast'!$C$8:$W$127,MATCH($B108,'PLHIV Forecast'!$B$8:$B$127,0),MATCH(L$7,'PLHIV Forecast'!$C$7:$W$7,0)),
K108+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33253</v>
      </c>
      <c r="M108" s="84">
        <f>IF(IF(M$7&lt;=Baseline_Year,
INDEX('Number on ART'!$H$10:$AB$249,MATCH($B108&amp;"Adults",'Number on ART'!$F$10:$F$249,0),MATCH(M$7,'Number on ART'!$H$9:$AB$9,0)),
IF(AND(L108+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Forecast'!$B$8:$B$127,0),MATCH(M$7,'PLHIV Forecast'!$C$7:$W$7,0)),
INDEX('PLHIV Forecast'!$C$8:$W$127,MATCH($B108,'PLHIV Forecast'!$B$8:$B$127,0),MATCH(M$7,'PLHIV Forecast'!$C$7:$W$7,0))&lt;&gt;0),
INDEX('PLHIV Forecast'!$C$8:$W$127,MATCH($B108,'PLHIV Forecast'!$B$8:$B$127,0),MATCH(M$7,'PLHIV Forecast'!$C$7:$W$7,0)),
L108+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IF(M$7&lt;=Baseline_Year,
INDEX('Number on ART'!$H$10:$AB$249,MATCH($B108&amp;"Adults",'Number on ART'!$F$10:$F$249,0),MATCH(M$7,'Number on ART'!$H$9:$AB$9,0)),
IF(AND(L108+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Forecast'!$B$8:$B$127,0),MATCH(M$7,'PLHIV Forecast'!$C$7:$W$7,0)),
INDEX('PLHIV Forecast'!$C$8:$W$127,MATCH($B108,'PLHIV Forecast'!$B$8:$B$127,0),MATCH(M$7,'PLHIV Forecast'!$C$7:$W$7,0))&lt;&gt;0),
INDEX('PLHIV Forecast'!$C$8:$W$127,MATCH($B108,'PLHIV Forecast'!$B$8:$B$127,0),MATCH(M$7,'PLHIV Forecast'!$C$7:$W$7,0)),
L108+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40252</v>
      </c>
      <c r="N108" s="84">
        <f>IF(IF(N$7&lt;=Baseline_Year,
INDEX('Number on ART'!$H$10:$AB$249,MATCH($B108&amp;"Adults",'Number on ART'!$F$10:$F$249,0),MATCH(N$7,'Number on ART'!$H$9:$AB$9,0)),
IF(AND(M108+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Forecast'!$B$8:$B$127,0),MATCH(N$7,'PLHIV Forecast'!$C$7:$W$7,0)),
INDEX('PLHIV Forecast'!$C$8:$W$127,MATCH($B108,'PLHIV Forecast'!$B$8:$B$127,0),MATCH(N$7,'PLHIV Forecast'!$C$7:$W$7,0))&lt;&gt;0),
INDEX('PLHIV Forecast'!$C$8:$W$127,MATCH($B108,'PLHIV Forecast'!$B$8:$B$127,0),MATCH(N$7,'PLHIV Forecast'!$C$7:$W$7,0)),
M108+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IF(N$7&lt;=Baseline_Year,
INDEX('Number on ART'!$H$10:$AB$249,MATCH($B108&amp;"Adults",'Number on ART'!$F$10:$F$249,0),MATCH(N$7,'Number on ART'!$H$9:$AB$9,0)),
IF(AND(M108+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Forecast'!$B$8:$B$127,0),MATCH(N$7,'PLHIV Forecast'!$C$7:$W$7,0)),
INDEX('PLHIV Forecast'!$C$8:$W$127,MATCH($B108,'PLHIV Forecast'!$B$8:$B$127,0),MATCH(N$7,'PLHIV Forecast'!$C$7:$W$7,0))&lt;&gt;0),
INDEX('PLHIV Forecast'!$C$8:$W$127,MATCH($B108,'PLHIV Forecast'!$B$8:$B$127,0),MATCH(N$7,'PLHIV Forecast'!$C$7:$W$7,0)),
M108+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45263</v>
      </c>
      <c r="O108" s="84">
        <f>IF(IF(O$7&lt;=Baseline_Year,
INDEX('Number on ART'!$H$10:$AB$249,MATCH($B108&amp;"Adults",'Number on ART'!$F$10:$F$249,0),MATCH(O$7,'Number on ART'!$H$9:$AB$9,0)),
IF(AND(N108+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Forecast'!$B$8:$B$127,0),MATCH(O$7,'PLHIV Forecast'!$C$7:$W$7,0)),
INDEX('PLHIV Forecast'!$C$8:$W$127,MATCH($B108,'PLHIV Forecast'!$B$8:$B$127,0),MATCH(O$7,'PLHIV Forecast'!$C$7:$W$7,0))&lt;&gt;0),
INDEX('PLHIV Forecast'!$C$8:$W$127,MATCH($B108,'PLHIV Forecast'!$B$8:$B$127,0),MATCH(O$7,'PLHIV Forecast'!$C$7:$W$7,0)),
N108+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IF(O$7&lt;=Baseline_Year,
INDEX('Number on ART'!$H$10:$AB$249,MATCH($B108&amp;"Adults",'Number on ART'!$F$10:$F$249,0),MATCH(O$7,'Number on ART'!$H$9:$AB$9,0)),
IF(AND(N108+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Forecast'!$B$8:$B$127,0),MATCH(O$7,'PLHIV Forecast'!$C$7:$W$7,0)),
INDEX('PLHIV Forecast'!$C$8:$W$127,MATCH($B108,'PLHIV Forecast'!$B$8:$B$127,0),MATCH(O$7,'PLHIV Forecast'!$C$7:$W$7,0))&lt;&gt;0),
INDEX('PLHIV Forecast'!$C$8:$W$127,MATCH($B108,'PLHIV Forecast'!$B$8:$B$127,0),MATCH(O$7,'PLHIV Forecast'!$C$7:$W$7,0)),
N108+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49985</v>
      </c>
      <c r="P108" s="84">
        <f>IF(IF(P$7&lt;=Baseline_Year,
INDEX('Number on ART'!$H$10:$AB$249,MATCH($B108&amp;"Adults",'Number on ART'!$F$10:$F$249,0),MATCH(P$7,'Number on ART'!$H$9:$AB$9,0)),
IF(AND(O108+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Forecast'!$B$8:$B$127,0),MATCH(P$7,'PLHIV Forecast'!$C$7:$W$7,0)),
INDEX('PLHIV Forecast'!$C$8:$W$127,MATCH($B108,'PLHIV Forecast'!$B$8:$B$127,0),MATCH(P$7,'PLHIV Forecast'!$C$7:$W$7,0))&lt;&gt;0),
INDEX('PLHIV Forecast'!$C$8:$W$127,MATCH($B108,'PLHIV Forecast'!$B$8:$B$127,0),MATCH(P$7,'PLHIV Forecast'!$C$7:$W$7,0)),
O108+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IF(P$7&lt;=Baseline_Year,
INDEX('Number on ART'!$H$10:$AB$249,MATCH($B108&amp;"Adults",'Number on ART'!$F$10:$F$249,0),MATCH(P$7,'Number on ART'!$H$9:$AB$9,0)),
IF(AND(O108+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Forecast'!$B$8:$B$127,0),MATCH(P$7,'PLHIV Forecast'!$C$7:$W$7,0)),
INDEX('PLHIV Forecast'!$C$8:$W$127,MATCH($B108,'PLHIV Forecast'!$B$8:$B$127,0),MATCH(P$7,'PLHIV Forecast'!$C$7:$W$7,0))&lt;&gt;0),
INDEX('PLHIV Forecast'!$C$8:$W$127,MATCH($B108,'PLHIV Forecast'!$B$8:$B$127,0),MATCH(P$7,'PLHIV Forecast'!$C$7:$W$7,0)),
O108+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55562.333333333336</v>
      </c>
      <c r="Q108" s="84">
        <f>IF(IF(Q$7&lt;=Baseline_Year,
INDEX('Number on ART'!$H$10:$AB$249,MATCH($B108&amp;"Adults",'Number on ART'!$F$10:$F$249,0),MATCH(Q$7,'Number on ART'!$H$9:$AB$9,0)),
IF(AND(P108+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Forecast'!$B$8:$B$127,0),MATCH(Q$7,'PLHIV Forecast'!$C$7:$W$7,0)),
INDEX('PLHIV Forecast'!$C$8:$W$127,MATCH($B108,'PLHIV Forecast'!$B$8:$B$127,0),MATCH(Q$7,'PLHIV Forecast'!$C$7:$W$7,0))&lt;&gt;0),
INDEX('PLHIV Forecast'!$C$8:$W$127,MATCH($B108,'PLHIV Forecast'!$B$8:$B$127,0),MATCH(Q$7,'PLHIV Forecast'!$C$7:$W$7,0)),
P108+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IF(Q$7&lt;=Baseline_Year,
INDEX('Number on ART'!$H$10:$AB$249,MATCH($B108&amp;"Adults",'Number on ART'!$F$10:$F$249,0),MATCH(Q$7,'Number on ART'!$H$9:$AB$9,0)),
IF(AND(P108+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Forecast'!$B$8:$B$127,0),MATCH(Q$7,'PLHIV Forecast'!$C$7:$W$7,0)),
INDEX('PLHIV Forecast'!$C$8:$W$127,MATCH($B108,'PLHIV Forecast'!$B$8:$B$127,0),MATCH(Q$7,'PLHIV Forecast'!$C$7:$W$7,0))&lt;&gt;0),
INDEX('PLHIV Forecast'!$C$8:$W$127,MATCH($B108,'PLHIV Forecast'!$B$8:$B$127,0),MATCH(Q$7,'PLHIV Forecast'!$C$7:$W$7,0)),
P108+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61139.666666666672</v>
      </c>
      <c r="R108" s="84">
        <f>IF(IF(R$7&lt;=Baseline_Year,
INDEX('Number on ART'!$H$10:$AB$249,MATCH($B108&amp;"Adults",'Number on ART'!$F$10:$F$249,0),MATCH(R$7,'Number on ART'!$H$9:$AB$9,0)),
IF(AND(Q108+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Forecast'!$B$8:$B$127,0),MATCH(R$7,'PLHIV Forecast'!$C$7:$W$7,0)),
INDEX('PLHIV Forecast'!$C$8:$W$127,MATCH($B108,'PLHIV Forecast'!$B$8:$B$127,0),MATCH(R$7,'PLHIV Forecast'!$C$7:$W$7,0))&lt;&gt;0),
INDEX('PLHIV Forecast'!$C$8:$W$127,MATCH($B108,'PLHIV Forecast'!$B$8:$B$127,0),MATCH(R$7,'PLHIV Forecast'!$C$7:$W$7,0)),
Q108+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IF(R$7&lt;=Baseline_Year,
INDEX('Number on ART'!$H$10:$AB$249,MATCH($B108&amp;"Adults",'Number on ART'!$F$10:$F$249,0),MATCH(R$7,'Number on ART'!$H$9:$AB$9,0)),
IF(AND(Q108+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Forecast'!$B$8:$B$127,0),MATCH(R$7,'PLHIV Forecast'!$C$7:$W$7,0)),
INDEX('PLHIV Forecast'!$C$8:$W$127,MATCH($B108,'PLHIV Forecast'!$B$8:$B$127,0),MATCH(R$7,'PLHIV Forecast'!$C$7:$W$7,0))&lt;&gt;0),
INDEX('PLHIV Forecast'!$C$8:$W$127,MATCH($B108,'PLHIV Forecast'!$B$8:$B$127,0),MATCH(R$7,'PLHIV Forecast'!$C$7:$W$7,0)),
Q108+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66717</v>
      </c>
      <c r="S108" s="84">
        <f>IF(IF(S$7&lt;=Baseline_Year,
INDEX('Number on ART'!$H$10:$AB$249,MATCH($B108&amp;"Adults",'Number on ART'!$F$10:$F$249,0),MATCH(S$7,'Number on ART'!$H$9:$AB$9,0)),
IF(AND(R108+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Forecast'!$B$8:$B$127,0),MATCH(S$7,'PLHIV Forecast'!$C$7:$W$7,0)),
INDEX('PLHIV Forecast'!$C$8:$W$127,MATCH($B108,'PLHIV Forecast'!$B$8:$B$127,0),MATCH(S$7,'PLHIV Forecast'!$C$7:$W$7,0))&lt;&gt;0),
INDEX('PLHIV Forecast'!$C$8:$W$127,MATCH($B108,'PLHIV Forecast'!$B$8:$B$127,0),MATCH(S$7,'PLHIV Forecast'!$C$7:$W$7,0)),
R108+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IF(S$7&lt;=Baseline_Year,
INDEX('Number on ART'!$H$10:$AB$249,MATCH($B108&amp;"Adults",'Number on ART'!$F$10:$F$249,0),MATCH(S$7,'Number on ART'!$H$9:$AB$9,0)),
IF(AND(R108+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Forecast'!$B$8:$B$127,0),MATCH(S$7,'PLHIV Forecast'!$C$7:$W$7,0)),
INDEX('PLHIV Forecast'!$C$8:$W$127,MATCH($B108,'PLHIV Forecast'!$B$8:$B$127,0),MATCH(S$7,'PLHIV Forecast'!$C$7:$W$7,0))&lt;&gt;0),
INDEX('PLHIV Forecast'!$C$8:$W$127,MATCH($B108,'PLHIV Forecast'!$B$8:$B$127,0),MATCH(S$7,'PLHIV Forecast'!$C$7:$W$7,0)),
R108+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72294.333333333328</v>
      </c>
      <c r="T108" s="84">
        <f>IF(IF(T$7&lt;=Baseline_Year,
INDEX('Number on ART'!$H$10:$AB$249,MATCH($B108&amp;"Adults",'Number on ART'!$F$10:$F$249,0),MATCH(T$7,'Number on ART'!$H$9:$AB$9,0)),
IF(AND(S108+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Forecast'!$B$8:$B$127,0),MATCH(T$7,'PLHIV Forecast'!$C$7:$W$7,0)),
INDEX('PLHIV Forecast'!$C$8:$W$127,MATCH($B108,'PLHIV Forecast'!$B$8:$B$127,0),MATCH(T$7,'PLHIV Forecast'!$C$7:$W$7,0))&lt;&gt;0),
INDEX('PLHIV Forecast'!$C$8:$W$127,MATCH($B108,'PLHIV Forecast'!$B$8:$B$127,0),MATCH(T$7,'PLHIV Forecast'!$C$7:$W$7,0)),
S108+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IF(T$7&lt;=Baseline_Year,
INDEX('Number on ART'!$H$10:$AB$249,MATCH($B108&amp;"Adults",'Number on ART'!$F$10:$F$249,0),MATCH(T$7,'Number on ART'!$H$9:$AB$9,0)),
IF(AND(S108+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Forecast'!$B$8:$B$127,0),MATCH(T$7,'PLHIV Forecast'!$C$7:$W$7,0)),
INDEX('PLHIV Forecast'!$C$8:$W$127,MATCH($B108,'PLHIV Forecast'!$B$8:$B$127,0),MATCH(T$7,'PLHIV Forecast'!$C$7:$W$7,0))&lt;&gt;0),
INDEX('PLHIV Forecast'!$C$8:$W$127,MATCH($B108,'PLHIV Forecast'!$B$8:$B$127,0),MATCH(T$7,'PLHIV Forecast'!$C$7:$W$7,0)),
S108+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77871.666666666657</v>
      </c>
      <c r="U108" s="84">
        <f>IF(IF(U$7&lt;=Baseline_Year,
INDEX('Number on ART'!$H$10:$AB$249,MATCH($B108&amp;"Adults",'Number on ART'!$F$10:$F$249,0),MATCH(U$7,'Number on ART'!$H$9:$AB$9,0)),
IF(AND(T108+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Forecast'!$B$8:$B$127,0),MATCH(U$7,'PLHIV Forecast'!$C$7:$W$7,0)),
INDEX('PLHIV Forecast'!$C$8:$W$127,MATCH($B108,'PLHIV Forecast'!$B$8:$B$127,0),MATCH(U$7,'PLHIV Forecast'!$C$7:$W$7,0))&lt;&gt;0),
INDEX('PLHIV Forecast'!$C$8:$W$127,MATCH($B108,'PLHIV Forecast'!$B$8:$B$127,0),MATCH(U$7,'PLHIV Forecast'!$C$7:$W$7,0)),
T108+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IF(U$7&lt;=Baseline_Year,
INDEX('Number on ART'!$H$10:$AB$249,MATCH($B108&amp;"Adults",'Number on ART'!$F$10:$F$249,0),MATCH(U$7,'Number on ART'!$H$9:$AB$9,0)),
IF(AND(T108+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Forecast'!$B$8:$B$127,0),MATCH(U$7,'PLHIV Forecast'!$C$7:$W$7,0)),
INDEX('PLHIV Forecast'!$C$8:$W$127,MATCH($B108,'PLHIV Forecast'!$B$8:$B$127,0),MATCH(U$7,'PLHIV Forecast'!$C$7:$W$7,0))&lt;&gt;0),
INDEX('PLHIV Forecast'!$C$8:$W$127,MATCH($B108,'PLHIV Forecast'!$B$8:$B$127,0),MATCH(U$7,'PLHIV Forecast'!$C$7:$W$7,0)),
T108+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83448.999999999985</v>
      </c>
      <c r="V108" s="84">
        <f>IF(IF(V$7&lt;=Baseline_Year,
INDEX('Number on ART'!$H$10:$AB$249,MATCH($B108&amp;"Adults",'Number on ART'!$F$10:$F$249,0),MATCH(V$7,'Number on ART'!$H$9:$AB$9,0)),
IF(AND(U108+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Forecast'!$B$8:$B$127,0),MATCH(V$7,'PLHIV Forecast'!$C$7:$W$7,0)),
INDEX('PLHIV Forecast'!$C$8:$W$127,MATCH($B108,'PLHIV Forecast'!$B$8:$B$127,0),MATCH(V$7,'PLHIV Forecast'!$C$7:$W$7,0))&lt;&gt;0),
INDEX('PLHIV Forecast'!$C$8:$W$127,MATCH($B108,'PLHIV Forecast'!$B$8:$B$127,0),MATCH(V$7,'PLHIV Forecast'!$C$7:$W$7,0)),
U108+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IF(V$7&lt;=Baseline_Year,
INDEX('Number on ART'!$H$10:$AB$249,MATCH($B108&amp;"Adults",'Number on ART'!$F$10:$F$249,0),MATCH(V$7,'Number on ART'!$H$9:$AB$9,0)),
IF(AND(U108+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Forecast'!$B$8:$B$127,0),MATCH(V$7,'PLHIV Forecast'!$C$7:$W$7,0)),
INDEX('PLHIV Forecast'!$C$8:$W$127,MATCH($B108,'PLHIV Forecast'!$B$8:$B$127,0),MATCH(V$7,'PLHIV Forecast'!$C$7:$W$7,0))&lt;&gt;0),
INDEX('PLHIV Forecast'!$C$8:$W$127,MATCH($B108,'PLHIV Forecast'!$B$8:$B$127,0),MATCH(V$7,'PLHIV Forecast'!$C$7:$W$7,0)),
U108+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89026.333333333314</v>
      </c>
      <c r="W108" s="84">
        <f>IF(IF(W$7&lt;=Baseline_Year,
INDEX('Number on ART'!$H$10:$AB$249,MATCH($B108&amp;"Adults",'Number on ART'!$F$10:$F$249,0),MATCH(W$7,'Number on ART'!$H$9:$AB$9,0)),
IF(AND(V108+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Forecast'!$B$8:$B$127,0),MATCH(W$7,'PLHIV Forecast'!$C$7:$W$7,0)),
INDEX('PLHIV Forecast'!$C$8:$W$127,MATCH($B108,'PLHIV Forecast'!$B$8:$B$127,0),MATCH(W$7,'PLHIV Forecast'!$C$7:$W$7,0))&lt;&gt;0),
INDEX('PLHIV Forecast'!$C$8:$W$127,MATCH($B108,'PLHIV Forecast'!$B$8:$B$127,0),MATCH(W$7,'PLHIV Forecast'!$C$7:$W$7,0)),
V108+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)))&lt;0,
0,
IF(W$7&lt;=Baseline_Year,
INDEX('Number on ART'!$H$10:$AB$249,MATCH($B108&amp;"Adults",'Number on ART'!$F$10:$F$249,0),MATCH(W$7,'Number on ART'!$H$9:$AB$9,0)),
IF(AND(V108+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)&gt;INDEX('PLHIV Forecast'!$C$8:$W$127,MATCH($B108,'PLHIV Forecast'!$B$8:$B$127,0),MATCH(W$7,'PLHIV Forecast'!$C$7:$W$7,0)),
INDEX('PLHIV Forecast'!$C$8:$W$127,MATCH($B108,'PLHIV Forecast'!$B$8:$B$127,0),MATCH(W$7,'PLHIV Forecast'!$C$7:$W$7,0))&lt;&gt;0),
INDEX('PLHIV Forecast'!$C$8:$W$127,MATCH($B108,'PLHIV Forecast'!$B$8:$B$127,0),MATCH(W$7,'PLHIV Forecast'!$C$7:$W$7,0)),
V108+
AVERAGE((INDEX($C$8:$W$127,MATCH($B108,$B$8:$B$127),MATCH(Baseline_Year,$C$7:$W$7,))-INDEX($C$8:$W$127,MATCH($B108,$B$8:$B$127),MATCH(Baseline_Year-1,$C$7:$W$7,))),
(INDEX($C$8:$W$127,MATCH($B108,$B$8:$B$127),MATCH(Baseline_Year-1,$C$7:$W$7,))-INDEX($C$8:$W$127,MATCH($B108,$B$8:$B$127),MATCH(Baseline_Year-2,$C$7:$W$7,))),
(INDEX($C$8:$W$127,MATCH($B108,$B$8:$B$127),MATCH(Baseline_Year-2,$C$7:$W$7,))-INDEX($C$8:$W$127,MATCH($B108,$B$8:$B$127),MATCH(Baseline_Year-3,$C$7:$W$7,)))
))))</f>
        <v>94603.666666666642</v>
      </c>
      <c r="X108" s="9" t="str">
        <f>IF(SUM(C108:W108)&lt;&gt;0,
IF(P108='PLHIV Forecast'!P108,"# adults on ART capped by total PLHIV starting 2023",
IF(Q108='PLHIV Forecast'!Q108,"# adults on ART capped by total PLHIV starting 2024",
IF(R108='PLHIV Forecast'!R108,"# adults on ART capped by total PLHIV starting 2025",
IF(S108='PLHIV Forecast'!S108,"# adults on ART capped by total PLHIV starting 2026",
IF(T108='PLHIV Forecast'!T108,"# adults on ART capped by total PLHIV starting 2027",
IF(U108='PLHIV Forecast'!U108,"# adults on ART capped by total PLHIV starting 2028",
IF(V108='PLHIV Forecast'!V108,"# adults on ART capped by total PLHIV starting 2029",
IF(W108='PLHIV Forecast'!W108,"# adults on ART capped by total PLHIV starting 2030",
"")))))))),"")</f>
        <v/>
      </c>
    </row>
    <row r="109" spans="2:24" x14ac:dyDescent="0.35">
      <c r="B109" s="18" t="str">
        <f>Countries!B105</f>
        <v>Sri Lanka</v>
      </c>
      <c r="C109" s="47">
        <f>IF(C$7&lt;='Algorithms &amp; Assumptions'!$C$3,INDEX('Number on ART'!$H$10:$AB$249,MATCH($B109&amp;"Adults",'Number on ART'!$F$10:$F$249,0),MATCH(C$7,'Number on ART'!$H$9:$AB$9,0)),"Error")</f>
        <v>251</v>
      </c>
      <c r="D109" s="47">
        <f>IF(D$7&lt;='Algorithms &amp; Assumptions'!$C$3,INDEX('Number on ART'!$H$10:$AB$249,MATCH($B109&amp;"Adults",'Number on ART'!$F$10:$F$249,0),MATCH(D$7,'Number on ART'!$H$9:$AB$9,0)),"Error")</f>
        <v>293</v>
      </c>
      <c r="E109" s="47">
        <f>IF(E$7&lt;='Algorithms &amp; Assumptions'!$C$3,INDEX('Number on ART'!$H$10:$AB$249,MATCH($B109&amp;"Adults",'Number on ART'!$F$10:$F$249,0),MATCH(E$7,'Number on ART'!$H$9:$AB$9,0)),"Error")</f>
        <v>363</v>
      </c>
      <c r="F109" s="47">
        <f>IF(F$7&lt;='Algorithms &amp; Assumptions'!$C$3,INDEX('Number on ART'!$H$10:$AB$249,MATCH($B109&amp;"Adults",'Number on ART'!$F$10:$F$249,0),MATCH(F$7,'Number on ART'!$H$9:$AB$9,0)),"Error")</f>
        <v>489</v>
      </c>
      <c r="G109" s="84">
        <f>IF(IF(G$7&lt;=Baseline_Year,
INDEX('Number on ART'!$H$10:$AB$249,MATCH($B109&amp;"Adults",'Number on ART'!$F$10:$F$249,0),MATCH(G$7,'Number on ART'!$H$9:$AB$9,0)),
IF(AND(F109+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Forecast'!$B$8:$B$127,0),MATCH(G$7,'PLHIV Forecast'!$C$7:$W$7,0)),
INDEX('PLHIV Forecast'!$C$8:$W$127,MATCH($B109,'PLHIV Forecast'!$B$8:$B$127,0),MATCH(G$7,'PLHIV Forecast'!$C$7:$W$7,0))&lt;&gt;0),
INDEX('PLHIV Forecast'!$C$8:$W$127,MATCH($B109,'PLHIV Forecast'!$B$8:$B$127,0),MATCH(G$7,'PLHIV Forecast'!$C$7:$W$7,0)),
F109+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IF(G$7&lt;=Baseline_Year,
INDEX('Number on ART'!$H$10:$AB$249,MATCH($B109&amp;"Adults",'Number on ART'!$F$10:$F$249,0),MATCH(G$7,'Number on ART'!$H$9:$AB$9,0)),
IF(AND(F109+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Forecast'!$B$8:$B$127,0),MATCH(G$7,'PLHIV Forecast'!$C$7:$W$7,0)),
INDEX('PLHIV Forecast'!$C$8:$W$127,MATCH($B109,'PLHIV Forecast'!$B$8:$B$127,0),MATCH(G$7,'PLHIV Forecast'!$C$7:$W$7,0))&lt;&gt;0),
INDEX('PLHIV Forecast'!$C$8:$W$127,MATCH($B109,'PLHIV Forecast'!$B$8:$B$127,0),MATCH(G$7,'PLHIV Forecast'!$C$7:$W$7,0)),
F109+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605</v>
      </c>
      <c r="H109" s="84">
        <f>IF(IF(H$7&lt;=Baseline_Year,
INDEX('Number on ART'!$H$10:$AB$249,MATCH($B109&amp;"Adults",'Number on ART'!$F$10:$F$249,0),MATCH(H$7,'Number on ART'!$H$9:$AB$9,0)),
IF(AND(G109+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Forecast'!$B$8:$B$127,0),MATCH(H$7,'PLHIV Forecast'!$C$7:$W$7,0)),
INDEX('PLHIV Forecast'!$C$8:$W$127,MATCH($B109,'PLHIV Forecast'!$B$8:$B$127,0),MATCH(H$7,'PLHIV Forecast'!$C$7:$W$7,0))&lt;&gt;0),
INDEX('PLHIV Forecast'!$C$8:$W$127,MATCH($B109,'PLHIV Forecast'!$B$8:$B$127,0),MATCH(H$7,'PLHIV Forecast'!$C$7:$W$7,0)),
G109+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IF(H$7&lt;=Baseline_Year,
INDEX('Number on ART'!$H$10:$AB$249,MATCH($B109&amp;"Adults",'Number on ART'!$F$10:$F$249,0),MATCH(H$7,'Number on ART'!$H$9:$AB$9,0)),
IF(AND(G109+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Forecast'!$B$8:$B$127,0),MATCH(H$7,'PLHIV Forecast'!$C$7:$W$7,0)),
INDEX('PLHIV Forecast'!$C$8:$W$127,MATCH($B109,'PLHIV Forecast'!$B$8:$B$127,0),MATCH(H$7,'PLHIV Forecast'!$C$7:$W$7,0))&lt;&gt;0),
INDEX('PLHIV Forecast'!$C$8:$W$127,MATCH($B109,'PLHIV Forecast'!$B$8:$B$127,0),MATCH(H$7,'PLHIV Forecast'!$C$7:$W$7,0)),
G109+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768</v>
      </c>
      <c r="I109" s="84">
        <f>IF(IF(I$7&lt;=Baseline_Year,
INDEX('Number on ART'!$H$10:$AB$249,MATCH($B109&amp;"Adults",'Number on ART'!$F$10:$F$249,0),MATCH(I$7,'Number on ART'!$H$9:$AB$9,0)),
IF(AND(H109+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Forecast'!$B$8:$B$127,0),MATCH(I$7,'PLHIV Forecast'!$C$7:$W$7,0)),
INDEX('PLHIV Forecast'!$C$8:$W$127,MATCH($B109,'PLHIV Forecast'!$B$8:$B$127,0),MATCH(I$7,'PLHIV Forecast'!$C$7:$W$7,0))&lt;&gt;0),
INDEX('PLHIV Forecast'!$C$8:$W$127,MATCH($B109,'PLHIV Forecast'!$B$8:$B$127,0),MATCH(I$7,'PLHIV Forecast'!$C$7:$W$7,0)),
H109+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IF(I$7&lt;=Baseline_Year,
INDEX('Number on ART'!$H$10:$AB$249,MATCH($B109&amp;"Adults",'Number on ART'!$F$10:$F$249,0),MATCH(I$7,'Number on ART'!$H$9:$AB$9,0)),
IF(AND(H109+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Forecast'!$B$8:$B$127,0),MATCH(I$7,'PLHIV Forecast'!$C$7:$W$7,0)),
INDEX('PLHIV Forecast'!$C$8:$W$127,MATCH($B109,'PLHIV Forecast'!$B$8:$B$127,0),MATCH(I$7,'PLHIV Forecast'!$C$7:$W$7,0))&lt;&gt;0),
INDEX('PLHIV Forecast'!$C$8:$W$127,MATCH($B109,'PLHIV Forecast'!$B$8:$B$127,0),MATCH(I$7,'PLHIV Forecast'!$C$7:$W$7,0)),
H109+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1027</v>
      </c>
      <c r="J109" s="84">
        <f>IF(IF(J$7&lt;=Baseline_Year,
INDEX('Number on ART'!$H$10:$AB$249,MATCH($B109&amp;"Adults",'Number on ART'!$F$10:$F$249,0),MATCH(J$7,'Number on ART'!$H$9:$AB$9,0)),
IF(AND(I109+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Forecast'!$B$8:$B$127,0),MATCH(J$7,'PLHIV Forecast'!$C$7:$W$7,0)),
INDEX('PLHIV Forecast'!$C$8:$W$127,MATCH($B109,'PLHIV Forecast'!$B$8:$B$127,0),MATCH(J$7,'PLHIV Forecast'!$C$7:$W$7,0))&lt;&gt;0),
INDEX('PLHIV Forecast'!$C$8:$W$127,MATCH($B109,'PLHIV Forecast'!$B$8:$B$127,0),MATCH(J$7,'PLHIV Forecast'!$C$7:$W$7,0)),
I109+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IF(J$7&lt;=Baseline_Year,
INDEX('Number on ART'!$H$10:$AB$249,MATCH($B109&amp;"Adults",'Number on ART'!$F$10:$F$249,0),MATCH(J$7,'Number on ART'!$H$9:$AB$9,0)),
IF(AND(I109+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Forecast'!$B$8:$B$127,0),MATCH(J$7,'PLHIV Forecast'!$C$7:$W$7,0)),
INDEX('PLHIV Forecast'!$C$8:$W$127,MATCH($B109,'PLHIV Forecast'!$B$8:$B$127,0),MATCH(J$7,'PLHIV Forecast'!$C$7:$W$7,0))&lt;&gt;0),
INDEX('PLHIV Forecast'!$C$8:$W$127,MATCH($B109,'PLHIV Forecast'!$B$8:$B$127,0),MATCH(J$7,'PLHIV Forecast'!$C$7:$W$7,0)),
I109+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1254</v>
      </c>
      <c r="K109" s="84">
        <f>IF(IF(K$7&lt;=Baseline_Year,
INDEX('Number on ART'!$H$10:$AB$249,MATCH($B109&amp;"Adults",'Number on ART'!$F$10:$F$249,0),MATCH(K$7,'Number on ART'!$H$9:$AB$9,0)),
IF(AND(J109+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Forecast'!$B$8:$B$127,0),MATCH(K$7,'PLHIV Forecast'!$C$7:$W$7,0)),
INDEX('PLHIV Forecast'!$C$8:$W$127,MATCH($B109,'PLHIV Forecast'!$B$8:$B$127,0),MATCH(K$7,'PLHIV Forecast'!$C$7:$W$7,0))&lt;&gt;0),
INDEX('PLHIV Forecast'!$C$8:$W$127,MATCH($B109,'PLHIV Forecast'!$B$8:$B$127,0),MATCH(K$7,'PLHIV Forecast'!$C$7:$W$7,0)),
J109+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IF(K$7&lt;=Baseline_Year,
INDEX('Number on ART'!$H$10:$AB$249,MATCH($B109&amp;"Adults",'Number on ART'!$F$10:$F$249,0),MATCH(K$7,'Number on ART'!$H$9:$AB$9,0)),
IF(AND(J109+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Forecast'!$B$8:$B$127,0),MATCH(K$7,'PLHIV Forecast'!$C$7:$W$7,0)),
INDEX('PLHIV Forecast'!$C$8:$W$127,MATCH($B109,'PLHIV Forecast'!$B$8:$B$127,0),MATCH(K$7,'PLHIV Forecast'!$C$7:$W$7,0))&lt;&gt;0),
INDEX('PLHIV Forecast'!$C$8:$W$127,MATCH($B109,'PLHIV Forecast'!$B$8:$B$127,0),MATCH(K$7,'PLHIV Forecast'!$C$7:$W$7,0)),
J109+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1531</v>
      </c>
      <c r="L109" s="84">
        <f>IF(IF(L$7&lt;=Baseline_Year,
INDEX('Number on ART'!$H$10:$AB$249,MATCH($B109&amp;"Adults",'Number on ART'!$F$10:$F$249,0),MATCH(L$7,'Number on ART'!$H$9:$AB$9,0)),
IF(AND(K109+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Forecast'!$B$8:$B$127,0),MATCH(L$7,'PLHIV Forecast'!$C$7:$W$7,0)),
INDEX('PLHIV Forecast'!$C$8:$W$127,MATCH($B109,'PLHIV Forecast'!$B$8:$B$127,0),MATCH(L$7,'PLHIV Forecast'!$C$7:$W$7,0))&lt;&gt;0),
INDEX('PLHIV Forecast'!$C$8:$W$127,MATCH($B109,'PLHIV Forecast'!$B$8:$B$127,0),MATCH(L$7,'PLHIV Forecast'!$C$7:$W$7,0)),
K109+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IF(L$7&lt;=Baseline_Year,
INDEX('Number on ART'!$H$10:$AB$249,MATCH($B109&amp;"Adults",'Number on ART'!$F$10:$F$249,0),MATCH(L$7,'Number on ART'!$H$9:$AB$9,0)),
IF(AND(K109+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Forecast'!$B$8:$B$127,0),MATCH(L$7,'PLHIV Forecast'!$C$7:$W$7,0)),
INDEX('PLHIV Forecast'!$C$8:$W$127,MATCH($B109,'PLHIV Forecast'!$B$8:$B$127,0),MATCH(L$7,'PLHIV Forecast'!$C$7:$W$7,0))&lt;&gt;0),
INDEX('PLHIV Forecast'!$C$8:$W$127,MATCH($B109,'PLHIV Forecast'!$B$8:$B$127,0),MATCH(L$7,'PLHIV Forecast'!$C$7:$W$7,0)),
K109+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1804</v>
      </c>
      <c r="M109" s="84">
        <f>IF(IF(M$7&lt;=Baseline_Year,
INDEX('Number on ART'!$H$10:$AB$249,MATCH($B109&amp;"Adults",'Number on ART'!$F$10:$F$249,0),MATCH(M$7,'Number on ART'!$H$9:$AB$9,0)),
IF(AND(L109+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Forecast'!$B$8:$B$127,0),MATCH(M$7,'PLHIV Forecast'!$C$7:$W$7,0)),
INDEX('PLHIV Forecast'!$C$8:$W$127,MATCH($B109,'PLHIV Forecast'!$B$8:$B$127,0),MATCH(M$7,'PLHIV Forecast'!$C$7:$W$7,0))&lt;&gt;0),
INDEX('PLHIV Forecast'!$C$8:$W$127,MATCH($B109,'PLHIV Forecast'!$B$8:$B$127,0),MATCH(M$7,'PLHIV Forecast'!$C$7:$W$7,0)),
L109+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IF(M$7&lt;=Baseline_Year,
INDEX('Number on ART'!$H$10:$AB$249,MATCH($B109&amp;"Adults",'Number on ART'!$F$10:$F$249,0),MATCH(M$7,'Number on ART'!$H$9:$AB$9,0)),
IF(AND(L109+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Forecast'!$B$8:$B$127,0),MATCH(M$7,'PLHIV Forecast'!$C$7:$W$7,0)),
INDEX('PLHIV Forecast'!$C$8:$W$127,MATCH($B109,'PLHIV Forecast'!$B$8:$B$127,0),MATCH(M$7,'PLHIV Forecast'!$C$7:$W$7,0))&lt;&gt;0),
INDEX('PLHIV Forecast'!$C$8:$W$127,MATCH($B109,'PLHIV Forecast'!$B$8:$B$127,0),MATCH(M$7,'PLHIV Forecast'!$C$7:$W$7,0)),
L109+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2129</v>
      </c>
      <c r="N109" s="84">
        <f>IF(IF(N$7&lt;=Baseline_Year,
INDEX('Number on ART'!$H$10:$AB$249,MATCH($B109&amp;"Adults",'Number on ART'!$F$10:$F$249,0),MATCH(N$7,'Number on ART'!$H$9:$AB$9,0)),
IF(AND(M109+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Forecast'!$B$8:$B$127,0),MATCH(N$7,'PLHIV Forecast'!$C$7:$W$7,0)),
INDEX('PLHIV Forecast'!$C$8:$W$127,MATCH($B109,'PLHIV Forecast'!$B$8:$B$127,0),MATCH(N$7,'PLHIV Forecast'!$C$7:$W$7,0))&lt;&gt;0),
INDEX('PLHIV Forecast'!$C$8:$W$127,MATCH($B109,'PLHIV Forecast'!$B$8:$B$127,0),MATCH(N$7,'PLHIV Forecast'!$C$7:$W$7,0)),
M109+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IF(N$7&lt;=Baseline_Year,
INDEX('Number on ART'!$H$10:$AB$249,MATCH($B109&amp;"Adults",'Number on ART'!$F$10:$F$249,0),MATCH(N$7,'Number on ART'!$H$9:$AB$9,0)),
IF(AND(M109+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Forecast'!$B$8:$B$127,0),MATCH(N$7,'PLHIV Forecast'!$C$7:$W$7,0)),
INDEX('PLHIV Forecast'!$C$8:$W$127,MATCH($B109,'PLHIV Forecast'!$B$8:$B$127,0),MATCH(N$7,'PLHIV Forecast'!$C$7:$W$7,0))&lt;&gt;0),
INDEX('PLHIV Forecast'!$C$8:$W$127,MATCH($B109,'PLHIV Forecast'!$B$8:$B$127,0),MATCH(N$7,'PLHIV Forecast'!$C$7:$W$7,0)),
M109+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2363</v>
      </c>
      <c r="O109" s="84">
        <f>IF(IF(O$7&lt;=Baseline_Year,
INDEX('Number on ART'!$H$10:$AB$249,MATCH($B109&amp;"Adults",'Number on ART'!$F$10:$F$249,0),MATCH(O$7,'Number on ART'!$H$9:$AB$9,0)),
IF(AND(N109+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Forecast'!$B$8:$B$127,0),MATCH(O$7,'PLHIV Forecast'!$C$7:$W$7,0)),
INDEX('PLHIV Forecast'!$C$8:$W$127,MATCH($B109,'PLHIV Forecast'!$B$8:$B$127,0),MATCH(O$7,'PLHIV Forecast'!$C$7:$W$7,0))&lt;&gt;0),
INDEX('PLHIV Forecast'!$C$8:$W$127,MATCH($B109,'PLHIV Forecast'!$B$8:$B$127,0),MATCH(O$7,'PLHIV Forecast'!$C$7:$W$7,0)),
N109+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IF(O$7&lt;=Baseline_Year,
INDEX('Number on ART'!$H$10:$AB$249,MATCH($B109&amp;"Adults",'Number on ART'!$F$10:$F$249,0),MATCH(O$7,'Number on ART'!$H$9:$AB$9,0)),
IF(AND(N109+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Forecast'!$B$8:$B$127,0),MATCH(O$7,'PLHIV Forecast'!$C$7:$W$7,0)),
INDEX('PLHIV Forecast'!$C$8:$W$127,MATCH($B109,'PLHIV Forecast'!$B$8:$B$127,0),MATCH(O$7,'PLHIV Forecast'!$C$7:$W$7,0))&lt;&gt;0),
INDEX('PLHIV Forecast'!$C$8:$W$127,MATCH($B109,'PLHIV Forecast'!$B$8:$B$127,0),MATCH(O$7,'PLHIV Forecast'!$C$7:$W$7,0)),
N109+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2778</v>
      </c>
      <c r="P109" s="84">
        <f>IF(IF(P$7&lt;=Baseline_Year,
INDEX('Number on ART'!$H$10:$AB$249,MATCH($B109&amp;"Adults",'Number on ART'!$F$10:$F$249,0),MATCH(P$7,'Number on ART'!$H$9:$AB$9,0)),
IF(AND(O109+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Forecast'!$B$8:$B$127,0),MATCH(P$7,'PLHIV Forecast'!$C$7:$W$7,0)),
INDEX('PLHIV Forecast'!$C$8:$W$127,MATCH($B109,'PLHIV Forecast'!$B$8:$B$127,0),MATCH(P$7,'PLHIV Forecast'!$C$7:$W$7,0))&lt;&gt;0),
INDEX('PLHIV Forecast'!$C$8:$W$127,MATCH($B109,'PLHIV Forecast'!$B$8:$B$127,0),MATCH(P$7,'PLHIV Forecast'!$C$7:$W$7,0)),
O109+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IF(P$7&lt;=Baseline_Year,
INDEX('Number on ART'!$H$10:$AB$249,MATCH($B109&amp;"Adults",'Number on ART'!$F$10:$F$249,0),MATCH(P$7,'Number on ART'!$H$9:$AB$9,0)),
IF(AND(O109+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Forecast'!$B$8:$B$127,0),MATCH(P$7,'PLHIV Forecast'!$C$7:$W$7,0)),
INDEX('PLHIV Forecast'!$C$8:$W$127,MATCH($B109,'PLHIV Forecast'!$B$8:$B$127,0),MATCH(P$7,'PLHIV Forecast'!$C$7:$W$7,0))&lt;&gt;0),
INDEX('PLHIV Forecast'!$C$8:$W$127,MATCH($B109,'PLHIV Forecast'!$B$8:$B$127,0),MATCH(P$7,'PLHIV Forecast'!$C$7:$W$7,0)),
O109+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3102.6666666666665</v>
      </c>
      <c r="Q109" s="84">
        <f>IF(IF(Q$7&lt;=Baseline_Year,
INDEX('Number on ART'!$H$10:$AB$249,MATCH($B109&amp;"Adults",'Number on ART'!$F$10:$F$249,0),MATCH(Q$7,'Number on ART'!$H$9:$AB$9,0)),
IF(AND(P109+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Forecast'!$B$8:$B$127,0),MATCH(Q$7,'PLHIV Forecast'!$C$7:$W$7,0)),
INDEX('PLHIV Forecast'!$C$8:$W$127,MATCH($B109,'PLHIV Forecast'!$B$8:$B$127,0),MATCH(Q$7,'PLHIV Forecast'!$C$7:$W$7,0))&lt;&gt;0),
INDEX('PLHIV Forecast'!$C$8:$W$127,MATCH($B109,'PLHIV Forecast'!$B$8:$B$127,0),MATCH(Q$7,'PLHIV Forecast'!$C$7:$W$7,0)),
P109+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IF(Q$7&lt;=Baseline_Year,
INDEX('Number on ART'!$H$10:$AB$249,MATCH($B109&amp;"Adults",'Number on ART'!$F$10:$F$249,0),MATCH(Q$7,'Number on ART'!$H$9:$AB$9,0)),
IF(AND(P109+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Forecast'!$B$8:$B$127,0),MATCH(Q$7,'PLHIV Forecast'!$C$7:$W$7,0)),
INDEX('PLHIV Forecast'!$C$8:$W$127,MATCH($B109,'PLHIV Forecast'!$B$8:$B$127,0),MATCH(Q$7,'PLHIV Forecast'!$C$7:$W$7,0))&lt;&gt;0),
INDEX('PLHIV Forecast'!$C$8:$W$127,MATCH($B109,'PLHIV Forecast'!$B$8:$B$127,0),MATCH(Q$7,'PLHIV Forecast'!$C$7:$W$7,0)),
P109+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3427.333333333333</v>
      </c>
      <c r="R109" s="84">
        <f>IF(IF(R$7&lt;=Baseline_Year,
INDEX('Number on ART'!$H$10:$AB$249,MATCH($B109&amp;"Adults",'Number on ART'!$F$10:$F$249,0),MATCH(R$7,'Number on ART'!$H$9:$AB$9,0)),
IF(AND(Q109+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Forecast'!$B$8:$B$127,0),MATCH(R$7,'PLHIV Forecast'!$C$7:$W$7,0)),
INDEX('PLHIV Forecast'!$C$8:$W$127,MATCH($B109,'PLHIV Forecast'!$B$8:$B$127,0),MATCH(R$7,'PLHIV Forecast'!$C$7:$W$7,0))&lt;&gt;0),
INDEX('PLHIV Forecast'!$C$8:$W$127,MATCH($B109,'PLHIV Forecast'!$B$8:$B$127,0),MATCH(R$7,'PLHIV Forecast'!$C$7:$W$7,0)),
Q109+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IF(R$7&lt;=Baseline_Year,
INDEX('Number on ART'!$H$10:$AB$249,MATCH($B109&amp;"Adults",'Number on ART'!$F$10:$F$249,0),MATCH(R$7,'Number on ART'!$H$9:$AB$9,0)),
IF(AND(Q109+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Forecast'!$B$8:$B$127,0),MATCH(R$7,'PLHIV Forecast'!$C$7:$W$7,0)),
INDEX('PLHIV Forecast'!$C$8:$W$127,MATCH($B109,'PLHIV Forecast'!$B$8:$B$127,0),MATCH(R$7,'PLHIV Forecast'!$C$7:$W$7,0))&lt;&gt;0),
INDEX('PLHIV Forecast'!$C$8:$W$127,MATCH($B109,'PLHIV Forecast'!$B$8:$B$127,0),MATCH(R$7,'PLHIV Forecast'!$C$7:$W$7,0)),
Q109+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3751.9999999999995</v>
      </c>
      <c r="S109" s="84">
        <f>IF(IF(S$7&lt;=Baseline_Year,
INDEX('Number on ART'!$H$10:$AB$249,MATCH($B109&amp;"Adults",'Number on ART'!$F$10:$F$249,0),MATCH(S$7,'Number on ART'!$H$9:$AB$9,0)),
IF(AND(R109+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Forecast'!$B$8:$B$127,0),MATCH(S$7,'PLHIV Forecast'!$C$7:$W$7,0)),
INDEX('PLHIV Forecast'!$C$8:$W$127,MATCH($B109,'PLHIV Forecast'!$B$8:$B$127,0),MATCH(S$7,'PLHIV Forecast'!$C$7:$W$7,0))&lt;&gt;0),
INDEX('PLHIV Forecast'!$C$8:$W$127,MATCH($B109,'PLHIV Forecast'!$B$8:$B$127,0),MATCH(S$7,'PLHIV Forecast'!$C$7:$W$7,0)),
R109+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IF(S$7&lt;=Baseline_Year,
INDEX('Number on ART'!$H$10:$AB$249,MATCH($B109&amp;"Adults",'Number on ART'!$F$10:$F$249,0),MATCH(S$7,'Number on ART'!$H$9:$AB$9,0)),
IF(AND(R109+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Forecast'!$B$8:$B$127,0),MATCH(S$7,'PLHIV Forecast'!$C$7:$W$7,0)),
INDEX('PLHIV Forecast'!$C$8:$W$127,MATCH($B109,'PLHIV Forecast'!$B$8:$B$127,0),MATCH(S$7,'PLHIV Forecast'!$C$7:$W$7,0))&lt;&gt;0),
INDEX('PLHIV Forecast'!$C$8:$W$127,MATCH($B109,'PLHIV Forecast'!$B$8:$B$127,0),MATCH(S$7,'PLHIV Forecast'!$C$7:$W$7,0)),
R109+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4076.6666666666661</v>
      </c>
      <c r="T109" s="84">
        <f>IF(IF(T$7&lt;=Baseline_Year,
INDEX('Number on ART'!$H$10:$AB$249,MATCH($B109&amp;"Adults",'Number on ART'!$F$10:$F$249,0),MATCH(T$7,'Number on ART'!$H$9:$AB$9,0)),
IF(AND(S109+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Forecast'!$B$8:$B$127,0),MATCH(T$7,'PLHIV Forecast'!$C$7:$W$7,0)),
INDEX('PLHIV Forecast'!$C$8:$W$127,MATCH($B109,'PLHIV Forecast'!$B$8:$B$127,0),MATCH(T$7,'PLHIV Forecast'!$C$7:$W$7,0))&lt;&gt;0),
INDEX('PLHIV Forecast'!$C$8:$W$127,MATCH($B109,'PLHIV Forecast'!$B$8:$B$127,0),MATCH(T$7,'PLHIV Forecast'!$C$7:$W$7,0)),
S109+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IF(T$7&lt;=Baseline_Year,
INDEX('Number on ART'!$H$10:$AB$249,MATCH($B109&amp;"Adults",'Number on ART'!$F$10:$F$249,0),MATCH(T$7,'Number on ART'!$H$9:$AB$9,0)),
IF(AND(S109+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Forecast'!$B$8:$B$127,0),MATCH(T$7,'PLHIV Forecast'!$C$7:$W$7,0)),
INDEX('PLHIV Forecast'!$C$8:$W$127,MATCH($B109,'PLHIV Forecast'!$B$8:$B$127,0),MATCH(T$7,'PLHIV Forecast'!$C$7:$W$7,0))&lt;&gt;0),
INDEX('PLHIV Forecast'!$C$8:$W$127,MATCH($B109,'PLHIV Forecast'!$B$8:$B$127,0),MATCH(T$7,'PLHIV Forecast'!$C$7:$W$7,0)),
S109+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4381.8930041151907</v>
      </c>
      <c r="U109" s="84">
        <f>IF(IF(U$7&lt;=Baseline_Year,
INDEX('Number on ART'!$H$10:$AB$249,MATCH($B109&amp;"Adults",'Number on ART'!$F$10:$F$249,0),MATCH(U$7,'Number on ART'!$H$9:$AB$9,0)),
IF(AND(T109+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Forecast'!$B$8:$B$127,0),MATCH(U$7,'PLHIV Forecast'!$C$7:$W$7,0)),
INDEX('PLHIV Forecast'!$C$8:$W$127,MATCH($B109,'PLHIV Forecast'!$B$8:$B$127,0),MATCH(U$7,'PLHIV Forecast'!$C$7:$W$7,0))&lt;&gt;0),
INDEX('PLHIV Forecast'!$C$8:$W$127,MATCH($B109,'PLHIV Forecast'!$B$8:$B$127,0),MATCH(U$7,'PLHIV Forecast'!$C$7:$W$7,0)),
T109+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IF(U$7&lt;=Baseline_Year,
INDEX('Number on ART'!$H$10:$AB$249,MATCH($B109&amp;"Adults",'Number on ART'!$F$10:$F$249,0),MATCH(U$7,'Number on ART'!$H$9:$AB$9,0)),
IF(AND(T109+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Forecast'!$B$8:$B$127,0),MATCH(U$7,'PLHIV Forecast'!$C$7:$W$7,0)),
INDEX('PLHIV Forecast'!$C$8:$W$127,MATCH($B109,'PLHIV Forecast'!$B$8:$B$127,0),MATCH(U$7,'PLHIV Forecast'!$C$7:$W$7,0))&lt;&gt;0),
INDEX('PLHIV Forecast'!$C$8:$W$127,MATCH($B109,'PLHIV Forecast'!$B$8:$B$127,0),MATCH(U$7,'PLHIV Forecast'!$C$7:$W$7,0)),
T109+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4445.4046639231383</v>
      </c>
      <c r="V109" s="84">
        <f>IF(IF(V$7&lt;=Baseline_Year,
INDEX('Number on ART'!$H$10:$AB$249,MATCH($B109&amp;"Adults",'Number on ART'!$F$10:$F$249,0),MATCH(V$7,'Number on ART'!$H$9:$AB$9,0)),
IF(AND(U109+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Forecast'!$B$8:$B$127,0),MATCH(V$7,'PLHIV Forecast'!$C$7:$W$7,0)),
INDEX('PLHIV Forecast'!$C$8:$W$127,MATCH($B109,'PLHIV Forecast'!$B$8:$B$127,0),MATCH(V$7,'PLHIV Forecast'!$C$7:$W$7,0))&lt;&gt;0),
INDEX('PLHIV Forecast'!$C$8:$W$127,MATCH($B109,'PLHIV Forecast'!$B$8:$B$127,0),MATCH(V$7,'PLHIV Forecast'!$C$7:$W$7,0)),
U109+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IF(V$7&lt;=Baseline_Year,
INDEX('Number on ART'!$H$10:$AB$249,MATCH($B109&amp;"Adults",'Number on ART'!$F$10:$F$249,0),MATCH(V$7,'Number on ART'!$H$9:$AB$9,0)),
IF(AND(U109+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Forecast'!$B$8:$B$127,0),MATCH(V$7,'PLHIV Forecast'!$C$7:$W$7,0)),
INDEX('PLHIV Forecast'!$C$8:$W$127,MATCH($B109,'PLHIV Forecast'!$B$8:$B$127,0),MATCH(V$7,'PLHIV Forecast'!$C$7:$W$7,0))&lt;&gt;0),
INDEX('PLHIV Forecast'!$C$8:$W$127,MATCH($B109,'PLHIV Forecast'!$B$8:$B$127,0),MATCH(V$7,'PLHIV Forecast'!$C$7:$W$7,0)),
U109+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4503.063557384492</v>
      </c>
      <c r="W109" s="84">
        <f>IF(IF(W$7&lt;=Baseline_Year,
INDEX('Number on ART'!$H$10:$AB$249,MATCH($B109&amp;"Adults",'Number on ART'!$F$10:$F$249,0),MATCH(W$7,'Number on ART'!$H$9:$AB$9,0)),
IF(AND(V109+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Forecast'!$B$8:$B$127,0),MATCH(W$7,'PLHIV Forecast'!$C$7:$W$7,0)),
INDEX('PLHIV Forecast'!$C$8:$W$127,MATCH($B109,'PLHIV Forecast'!$B$8:$B$127,0),MATCH(W$7,'PLHIV Forecast'!$C$7:$W$7,0))&lt;&gt;0),
INDEX('PLHIV Forecast'!$C$8:$W$127,MATCH($B109,'PLHIV Forecast'!$B$8:$B$127,0),MATCH(W$7,'PLHIV Forecast'!$C$7:$W$7,0)),
V109+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)))&lt;0,
0,
IF(W$7&lt;=Baseline_Year,
INDEX('Number on ART'!$H$10:$AB$249,MATCH($B109&amp;"Adults",'Number on ART'!$F$10:$F$249,0),MATCH(W$7,'Number on ART'!$H$9:$AB$9,0)),
IF(AND(V109+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)&gt;INDEX('PLHIV Forecast'!$C$8:$W$127,MATCH($B109,'PLHIV Forecast'!$B$8:$B$127,0),MATCH(W$7,'PLHIV Forecast'!$C$7:$W$7,0)),
INDEX('PLHIV Forecast'!$C$8:$W$127,MATCH($B109,'PLHIV Forecast'!$B$8:$B$127,0),MATCH(W$7,'PLHIV Forecast'!$C$7:$W$7,0))&lt;&gt;0),
INDEX('PLHIV Forecast'!$C$8:$W$127,MATCH($B109,'PLHIV Forecast'!$B$8:$B$127,0),MATCH(W$7,'PLHIV Forecast'!$C$7:$W$7,0)),
V109+
AVERAGE((INDEX($C$8:$W$127,MATCH($B109,$B$8:$B$127),MATCH(Baseline_Year,$C$7:$W$7,))-INDEX($C$8:$W$127,MATCH($B109,$B$8:$B$127),MATCH(Baseline_Year-1,$C$7:$W$7,))),
(INDEX($C$8:$W$127,MATCH($B109,$B$8:$B$127),MATCH(Baseline_Year-1,$C$7:$W$7,))-INDEX($C$8:$W$127,MATCH($B109,$B$8:$B$127),MATCH(Baseline_Year-2,$C$7:$W$7,))),
(INDEX($C$8:$W$127,MATCH($B109,$B$8:$B$127),MATCH(Baseline_Year-2,$C$7:$W$7,))-INDEX($C$8:$W$127,MATCH($B109,$B$8:$B$127),MATCH(Baseline_Year-3,$C$7:$W$7,)))
))))</f>
        <v>4564.6242950769083</v>
      </c>
      <c r="X109" s="9" t="str">
        <f>IF(SUM(C109:W109)&lt;&gt;0,
IF(P109='PLHIV Forecast'!P109,"# adults on ART capped by total PLHIV starting 2023",
IF(Q109='PLHIV Forecast'!Q109,"# adults on ART capped by total PLHIV starting 2024",
IF(R109='PLHIV Forecast'!R109,"# adults on ART capped by total PLHIV starting 2025",
IF(S109='PLHIV Forecast'!S109,"# adults on ART capped by total PLHIV starting 2026",
IF(T109='PLHIV Forecast'!T109,"# adults on ART capped by total PLHIV starting 2027",
IF(U109='PLHIV Forecast'!U109,"# adults on ART capped by total PLHIV starting 2028",
IF(V109='PLHIV Forecast'!V109,"# adults on ART capped by total PLHIV starting 2029",
IF(W109='PLHIV Forecast'!W109,"# adults on ART capped by total PLHIV starting 2030",
"")))))))),"")</f>
        <v># adults on ART capped by total PLHIV starting 2027</v>
      </c>
    </row>
    <row r="110" spans="2:24" x14ac:dyDescent="0.35">
      <c r="B110" s="18" t="str">
        <f>Countries!B106</f>
        <v>Sudan</v>
      </c>
      <c r="C110" s="47">
        <f>IF(C$7&lt;='Algorithms &amp; Assumptions'!$C$3,INDEX('Number on ART'!$H$10:$AB$249,MATCH($B110&amp;"Adults",'Number on ART'!$F$10:$F$249,0),MATCH(C$7,'Number on ART'!$H$9:$AB$9,0)),"Error")</f>
        <v>1890</v>
      </c>
      <c r="D110" s="47">
        <f>IF(D$7&lt;='Algorithms &amp; Assumptions'!$C$3,INDEX('Number on ART'!$H$10:$AB$249,MATCH($B110&amp;"Adults",'Number on ART'!$F$10:$F$249,0),MATCH(D$7,'Number on ART'!$H$9:$AB$9,0)),"Error")</f>
        <v>2237</v>
      </c>
      <c r="E110" s="47">
        <f>IF(E$7&lt;='Algorithms &amp; Assumptions'!$C$3,INDEX('Number on ART'!$H$10:$AB$249,MATCH($B110&amp;"Adults",'Number on ART'!$F$10:$F$249,0),MATCH(E$7,'Number on ART'!$H$9:$AB$9,0)),"Error")</f>
        <v>2405</v>
      </c>
      <c r="F110" s="47">
        <f>IF(F$7&lt;='Algorithms &amp; Assumptions'!$C$3,INDEX('Number on ART'!$H$10:$AB$249,MATCH($B110&amp;"Adults",'Number on ART'!$F$10:$F$249,0),MATCH(F$7,'Number on ART'!$H$9:$AB$9,0)),"Error")</f>
        <v>3058</v>
      </c>
      <c r="G110" s="84">
        <f>IF(IF(G$7&lt;=Baseline_Year,
INDEX('Number on ART'!$H$10:$AB$249,MATCH($B110&amp;"Adults",'Number on ART'!$F$10:$F$249,0),MATCH(G$7,'Number on ART'!$H$9:$AB$9,0)),
IF(AND(F110+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Forecast'!$B$8:$B$127,0),MATCH(G$7,'PLHIV Forecast'!$C$7:$W$7,0)),
INDEX('PLHIV Forecast'!$C$8:$W$127,MATCH($B110,'PLHIV Forecast'!$B$8:$B$127,0),MATCH(G$7,'PLHIV Forecast'!$C$7:$W$7,0))&lt;&gt;0),
INDEX('PLHIV Forecast'!$C$8:$W$127,MATCH($B110,'PLHIV Forecast'!$B$8:$B$127,0),MATCH(G$7,'PLHIV Forecast'!$C$7:$W$7,0)),
F110+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IF(G$7&lt;=Baseline_Year,
INDEX('Number on ART'!$H$10:$AB$249,MATCH($B110&amp;"Adults",'Number on ART'!$F$10:$F$249,0),MATCH(G$7,'Number on ART'!$H$9:$AB$9,0)),
IF(AND(F110+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Forecast'!$B$8:$B$127,0),MATCH(G$7,'PLHIV Forecast'!$C$7:$W$7,0)),
INDEX('PLHIV Forecast'!$C$8:$W$127,MATCH($B110,'PLHIV Forecast'!$B$8:$B$127,0),MATCH(G$7,'PLHIV Forecast'!$C$7:$W$7,0))&lt;&gt;0),
INDEX('PLHIV Forecast'!$C$8:$W$127,MATCH($B110,'PLHIV Forecast'!$B$8:$B$127,0),MATCH(G$7,'PLHIV Forecast'!$C$7:$W$7,0)),
F110+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3546</v>
      </c>
      <c r="H110" s="84">
        <f>IF(IF(H$7&lt;=Baseline_Year,
INDEX('Number on ART'!$H$10:$AB$249,MATCH($B110&amp;"Adults",'Number on ART'!$F$10:$F$249,0),MATCH(H$7,'Number on ART'!$H$9:$AB$9,0)),
IF(AND(G110+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Forecast'!$B$8:$B$127,0),MATCH(H$7,'PLHIV Forecast'!$C$7:$W$7,0)),
INDEX('PLHIV Forecast'!$C$8:$W$127,MATCH($B110,'PLHIV Forecast'!$B$8:$B$127,0),MATCH(H$7,'PLHIV Forecast'!$C$7:$W$7,0))&lt;&gt;0),
INDEX('PLHIV Forecast'!$C$8:$W$127,MATCH($B110,'PLHIV Forecast'!$B$8:$B$127,0),MATCH(H$7,'PLHIV Forecast'!$C$7:$W$7,0)),
G110+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IF(H$7&lt;=Baseline_Year,
INDEX('Number on ART'!$H$10:$AB$249,MATCH($B110&amp;"Adults",'Number on ART'!$F$10:$F$249,0),MATCH(H$7,'Number on ART'!$H$9:$AB$9,0)),
IF(AND(G110+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Forecast'!$B$8:$B$127,0),MATCH(H$7,'PLHIV Forecast'!$C$7:$W$7,0)),
INDEX('PLHIV Forecast'!$C$8:$W$127,MATCH($B110,'PLHIV Forecast'!$B$8:$B$127,0),MATCH(H$7,'PLHIV Forecast'!$C$7:$W$7,0))&lt;&gt;0),
INDEX('PLHIV Forecast'!$C$8:$W$127,MATCH($B110,'PLHIV Forecast'!$B$8:$B$127,0),MATCH(H$7,'PLHIV Forecast'!$C$7:$W$7,0)),
G110+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3994</v>
      </c>
      <c r="I110" s="84">
        <f>IF(IF(I$7&lt;=Baseline_Year,
INDEX('Number on ART'!$H$10:$AB$249,MATCH($B110&amp;"Adults",'Number on ART'!$F$10:$F$249,0),MATCH(I$7,'Number on ART'!$H$9:$AB$9,0)),
IF(AND(H110+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Forecast'!$B$8:$B$127,0),MATCH(I$7,'PLHIV Forecast'!$C$7:$W$7,0)),
INDEX('PLHIV Forecast'!$C$8:$W$127,MATCH($B110,'PLHIV Forecast'!$B$8:$B$127,0),MATCH(I$7,'PLHIV Forecast'!$C$7:$W$7,0))&lt;&gt;0),
INDEX('PLHIV Forecast'!$C$8:$W$127,MATCH($B110,'PLHIV Forecast'!$B$8:$B$127,0),MATCH(I$7,'PLHIV Forecast'!$C$7:$W$7,0)),
H110+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IF(I$7&lt;=Baseline_Year,
INDEX('Number on ART'!$H$10:$AB$249,MATCH($B110&amp;"Adults",'Number on ART'!$F$10:$F$249,0),MATCH(I$7,'Number on ART'!$H$9:$AB$9,0)),
IF(AND(H110+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Forecast'!$B$8:$B$127,0),MATCH(I$7,'PLHIV Forecast'!$C$7:$W$7,0)),
INDEX('PLHIV Forecast'!$C$8:$W$127,MATCH($B110,'PLHIV Forecast'!$B$8:$B$127,0),MATCH(I$7,'PLHIV Forecast'!$C$7:$W$7,0))&lt;&gt;0),
INDEX('PLHIV Forecast'!$C$8:$W$127,MATCH($B110,'PLHIV Forecast'!$B$8:$B$127,0),MATCH(I$7,'PLHIV Forecast'!$C$7:$W$7,0)),
H110+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5293</v>
      </c>
      <c r="J110" s="84">
        <f>IF(IF(J$7&lt;=Baseline_Year,
INDEX('Number on ART'!$H$10:$AB$249,MATCH($B110&amp;"Adults",'Number on ART'!$F$10:$F$249,0),MATCH(J$7,'Number on ART'!$H$9:$AB$9,0)),
IF(AND(I110+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Forecast'!$B$8:$B$127,0),MATCH(J$7,'PLHIV Forecast'!$C$7:$W$7,0)),
INDEX('PLHIV Forecast'!$C$8:$W$127,MATCH($B110,'PLHIV Forecast'!$B$8:$B$127,0),MATCH(J$7,'PLHIV Forecast'!$C$7:$W$7,0))&lt;&gt;0),
INDEX('PLHIV Forecast'!$C$8:$W$127,MATCH($B110,'PLHIV Forecast'!$B$8:$B$127,0),MATCH(J$7,'PLHIV Forecast'!$C$7:$W$7,0)),
I110+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IF(J$7&lt;=Baseline_Year,
INDEX('Number on ART'!$H$10:$AB$249,MATCH($B110&amp;"Adults",'Number on ART'!$F$10:$F$249,0),MATCH(J$7,'Number on ART'!$H$9:$AB$9,0)),
IF(AND(I110+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Forecast'!$B$8:$B$127,0),MATCH(J$7,'PLHIV Forecast'!$C$7:$W$7,0)),
INDEX('PLHIV Forecast'!$C$8:$W$127,MATCH($B110,'PLHIV Forecast'!$B$8:$B$127,0),MATCH(J$7,'PLHIV Forecast'!$C$7:$W$7,0))&lt;&gt;0),
INDEX('PLHIV Forecast'!$C$8:$W$127,MATCH($B110,'PLHIV Forecast'!$B$8:$B$127,0),MATCH(J$7,'PLHIV Forecast'!$C$7:$W$7,0)),
I110+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7065</v>
      </c>
      <c r="K110" s="84">
        <f>IF(IF(K$7&lt;=Baseline_Year,
INDEX('Number on ART'!$H$10:$AB$249,MATCH($B110&amp;"Adults",'Number on ART'!$F$10:$F$249,0),MATCH(K$7,'Number on ART'!$H$9:$AB$9,0)),
IF(AND(J110+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Forecast'!$B$8:$B$127,0),MATCH(K$7,'PLHIV Forecast'!$C$7:$W$7,0)),
INDEX('PLHIV Forecast'!$C$8:$W$127,MATCH($B110,'PLHIV Forecast'!$B$8:$B$127,0),MATCH(K$7,'PLHIV Forecast'!$C$7:$W$7,0))&lt;&gt;0),
INDEX('PLHIV Forecast'!$C$8:$W$127,MATCH($B110,'PLHIV Forecast'!$B$8:$B$127,0),MATCH(K$7,'PLHIV Forecast'!$C$7:$W$7,0)),
J110+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IF(K$7&lt;=Baseline_Year,
INDEX('Number on ART'!$H$10:$AB$249,MATCH($B110&amp;"Adults",'Number on ART'!$F$10:$F$249,0),MATCH(K$7,'Number on ART'!$H$9:$AB$9,0)),
IF(AND(J110+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Forecast'!$B$8:$B$127,0),MATCH(K$7,'PLHIV Forecast'!$C$7:$W$7,0)),
INDEX('PLHIV Forecast'!$C$8:$W$127,MATCH($B110,'PLHIV Forecast'!$B$8:$B$127,0),MATCH(K$7,'PLHIV Forecast'!$C$7:$W$7,0))&lt;&gt;0),
INDEX('PLHIV Forecast'!$C$8:$W$127,MATCH($B110,'PLHIV Forecast'!$B$8:$B$127,0),MATCH(K$7,'PLHIV Forecast'!$C$7:$W$7,0)),
J110+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8183</v>
      </c>
      <c r="L110" s="84">
        <f>IF(IF(L$7&lt;=Baseline_Year,
INDEX('Number on ART'!$H$10:$AB$249,MATCH($B110&amp;"Adults",'Number on ART'!$F$10:$F$249,0),MATCH(L$7,'Number on ART'!$H$9:$AB$9,0)),
IF(AND(K110+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Forecast'!$B$8:$B$127,0),MATCH(L$7,'PLHIV Forecast'!$C$7:$W$7,0)),
INDEX('PLHIV Forecast'!$C$8:$W$127,MATCH($B110,'PLHIV Forecast'!$B$8:$B$127,0),MATCH(L$7,'PLHIV Forecast'!$C$7:$W$7,0))&lt;&gt;0),
INDEX('PLHIV Forecast'!$C$8:$W$127,MATCH($B110,'PLHIV Forecast'!$B$8:$B$127,0),MATCH(L$7,'PLHIV Forecast'!$C$7:$W$7,0)),
K110+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IF(L$7&lt;=Baseline_Year,
INDEX('Number on ART'!$H$10:$AB$249,MATCH($B110&amp;"Adults",'Number on ART'!$F$10:$F$249,0),MATCH(L$7,'Number on ART'!$H$9:$AB$9,0)),
IF(AND(K110+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Forecast'!$B$8:$B$127,0),MATCH(L$7,'PLHIV Forecast'!$C$7:$W$7,0)),
INDEX('PLHIV Forecast'!$C$8:$W$127,MATCH($B110,'PLHIV Forecast'!$B$8:$B$127,0),MATCH(L$7,'PLHIV Forecast'!$C$7:$W$7,0))&lt;&gt;0),
INDEX('PLHIV Forecast'!$C$8:$W$127,MATCH($B110,'PLHIV Forecast'!$B$8:$B$127,0),MATCH(L$7,'PLHIV Forecast'!$C$7:$W$7,0)),
K110+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9776</v>
      </c>
      <c r="M110" s="84">
        <f>IF(IF(M$7&lt;=Baseline_Year,
INDEX('Number on ART'!$H$10:$AB$249,MATCH($B110&amp;"Adults",'Number on ART'!$F$10:$F$249,0),MATCH(M$7,'Number on ART'!$H$9:$AB$9,0)),
IF(AND(L110+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Forecast'!$B$8:$B$127,0),MATCH(M$7,'PLHIV Forecast'!$C$7:$W$7,0)),
INDEX('PLHIV Forecast'!$C$8:$W$127,MATCH($B110,'PLHIV Forecast'!$B$8:$B$127,0),MATCH(M$7,'PLHIV Forecast'!$C$7:$W$7,0))&lt;&gt;0),
INDEX('PLHIV Forecast'!$C$8:$W$127,MATCH($B110,'PLHIV Forecast'!$B$8:$B$127,0),MATCH(M$7,'PLHIV Forecast'!$C$7:$W$7,0)),
L110+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IF(M$7&lt;=Baseline_Year,
INDEX('Number on ART'!$H$10:$AB$249,MATCH($B110&amp;"Adults",'Number on ART'!$F$10:$F$249,0),MATCH(M$7,'Number on ART'!$H$9:$AB$9,0)),
IF(AND(L110+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Forecast'!$B$8:$B$127,0),MATCH(M$7,'PLHIV Forecast'!$C$7:$W$7,0)),
INDEX('PLHIV Forecast'!$C$8:$W$127,MATCH($B110,'PLHIV Forecast'!$B$8:$B$127,0),MATCH(M$7,'PLHIV Forecast'!$C$7:$W$7,0))&lt;&gt;0),
INDEX('PLHIV Forecast'!$C$8:$W$127,MATCH($B110,'PLHIV Forecast'!$B$8:$B$127,0),MATCH(M$7,'PLHIV Forecast'!$C$7:$W$7,0)),
L110+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10890</v>
      </c>
      <c r="N110" s="84">
        <f>IF(IF(N$7&lt;=Baseline_Year,
INDEX('Number on ART'!$H$10:$AB$249,MATCH($B110&amp;"Adults",'Number on ART'!$F$10:$F$249,0),MATCH(N$7,'Number on ART'!$H$9:$AB$9,0)),
IF(AND(M110+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Forecast'!$B$8:$B$127,0),MATCH(N$7,'PLHIV Forecast'!$C$7:$W$7,0)),
INDEX('PLHIV Forecast'!$C$8:$W$127,MATCH($B110,'PLHIV Forecast'!$B$8:$B$127,0),MATCH(N$7,'PLHIV Forecast'!$C$7:$W$7,0))&lt;&gt;0),
INDEX('PLHIV Forecast'!$C$8:$W$127,MATCH($B110,'PLHIV Forecast'!$B$8:$B$127,0),MATCH(N$7,'PLHIV Forecast'!$C$7:$W$7,0)),
M110+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IF(N$7&lt;=Baseline_Year,
INDEX('Number on ART'!$H$10:$AB$249,MATCH($B110&amp;"Adults",'Number on ART'!$F$10:$F$249,0),MATCH(N$7,'Number on ART'!$H$9:$AB$9,0)),
IF(AND(M110+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Forecast'!$B$8:$B$127,0),MATCH(N$7,'PLHIV Forecast'!$C$7:$W$7,0)),
INDEX('PLHIV Forecast'!$C$8:$W$127,MATCH($B110,'PLHIV Forecast'!$B$8:$B$127,0),MATCH(N$7,'PLHIV Forecast'!$C$7:$W$7,0))&lt;&gt;0),
INDEX('PLHIV Forecast'!$C$8:$W$127,MATCH($B110,'PLHIV Forecast'!$B$8:$B$127,0),MATCH(N$7,'PLHIV Forecast'!$C$7:$W$7,0)),
M110+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10204</v>
      </c>
      <c r="O110" s="84">
        <f>IF(IF(O$7&lt;=Baseline_Year,
INDEX('Number on ART'!$H$10:$AB$249,MATCH($B110&amp;"Adults",'Number on ART'!$F$10:$F$249,0),MATCH(O$7,'Number on ART'!$H$9:$AB$9,0)),
IF(AND(N110+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Forecast'!$B$8:$B$127,0),MATCH(O$7,'PLHIV Forecast'!$C$7:$W$7,0)),
INDEX('PLHIV Forecast'!$C$8:$W$127,MATCH($B110,'PLHIV Forecast'!$B$8:$B$127,0),MATCH(O$7,'PLHIV Forecast'!$C$7:$W$7,0))&lt;&gt;0),
INDEX('PLHIV Forecast'!$C$8:$W$127,MATCH($B110,'PLHIV Forecast'!$B$8:$B$127,0),MATCH(O$7,'PLHIV Forecast'!$C$7:$W$7,0)),
N110+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IF(O$7&lt;=Baseline_Year,
INDEX('Number on ART'!$H$10:$AB$249,MATCH($B110&amp;"Adults",'Number on ART'!$F$10:$F$249,0),MATCH(O$7,'Number on ART'!$H$9:$AB$9,0)),
IF(AND(N110+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Forecast'!$B$8:$B$127,0),MATCH(O$7,'PLHIV Forecast'!$C$7:$W$7,0)),
INDEX('PLHIV Forecast'!$C$8:$W$127,MATCH($B110,'PLHIV Forecast'!$B$8:$B$127,0),MATCH(O$7,'PLHIV Forecast'!$C$7:$W$7,0))&lt;&gt;0),
INDEX('PLHIV Forecast'!$C$8:$W$127,MATCH($B110,'PLHIV Forecast'!$B$8:$B$127,0),MATCH(O$7,'PLHIV Forecast'!$C$7:$W$7,0)),
N110+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10650</v>
      </c>
      <c r="P110" s="84">
        <f>IF(IF(P$7&lt;=Baseline_Year,
INDEX('Number on ART'!$H$10:$AB$249,MATCH($B110&amp;"Adults",'Number on ART'!$F$10:$F$249,0),MATCH(P$7,'Number on ART'!$H$9:$AB$9,0)),
IF(AND(O110+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Forecast'!$B$8:$B$127,0),MATCH(P$7,'PLHIV Forecast'!$C$7:$W$7,0)),
INDEX('PLHIV Forecast'!$C$8:$W$127,MATCH($B110,'PLHIV Forecast'!$B$8:$B$127,0),MATCH(P$7,'PLHIV Forecast'!$C$7:$W$7,0))&lt;&gt;0),
INDEX('PLHIV Forecast'!$C$8:$W$127,MATCH($B110,'PLHIV Forecast'!$B$8:$B$127,0),MATCH(P$7,'PLHIV Forecast'!$C$7:$W$7,0)),
O110+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IF(P$7&lt;=Baseline_Year,
INDEX('Number on ART'!$H$10:$AB$249,MATCH($B110&amp;"Adults",'Number on ART'!$F$10:$F$249,0),MATCH(P$7,'Number on ART'!$H$9:$AB$9,0)),
IF(AND(O110+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Forecast'!$B$8:$B$127,0),MATCH(P$7,'PLHIV Forecast'!$C$7:$W$7,0)),
INDEX('PLHIV Forecast'!$C$8:$W$127,MATCH($B110,'PLHIV Forecast'!$B$8:$B$127,0),MATCH(P$7,'PLHIV Forecast'!$C$7:$W$7,0))&lt;&gt;0),
INDEX('PLHIV Forecast'!$C$8:$W$127,MATCH($B110,'PLHIV Forecast'!$B$8:$B$127,0),MATCH(P$7,'PLHIV Forecast'!$C$7:$W$7,0)),
O110+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10941.333333333334</v>
      </c>
      <c r="Q110" s="84">
        <f>IF(IF(Q$7&lt;=Baseline_Year,
INDEX('Number on ART'!$H$10:$AB$249,MATCH($B110&amp;"Adults",'Number on ART'!$F$10:$F$249,0),MATCH(Q$7,'Number on ART'!$H$9:$AB$9,0)),
IF(AND(P110+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Forecast'!$B$8:$B$127,0),MATCH(Q$7,'PLHIV Forecast'!$C$7:$W$7,0)),
INDEX('PLHIV Forecast'!$C$8:$W$127,MATCH($B110,'PLHIV Forecast'!$B$8:$B$127,0),MATCH(Q$7,'PLHIV Forecast'!$C$7:$W$7,0))&lt;&gt;0),
INDEX('PLHIV Forecast'!$C$8:$W$127,MATCH($B110,'PLHIV Forecast'!$B$8:$B$127,0),MATCH(Q$7,'PLHIV Forecast'!$C$7:$W$7,0)),
P110+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IF(Q$7&lt;=Baseline_Year,
INDEX('Number on ART'!$H$10:$AB$249,MATCH($B110&amp;"Adults",'Number on ART'!$F$10:$F$249,0),MATCH(Q$7,'Number on ART'!$H$9:$AB$9,0)),
IF(AND(P110+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Forecast'!$B$8:$B$127,0),MATCH(Q$7,'PLHIV Forecast'!$C$7:$W$7,0)),
INDEX('PLHIV Forecast'!$C$8:$W$127,MATCH($B110,'PLHIV Forecast'!$B$8:$B$127,0),MATCH(Q$7,'PLHIV Forecast'!$C$7:$W$7,0))&lt;&gt;0),
INDEX('PLHIV Forecast'!$C$8:$W$127,MATCH($B110,'PLHIV Forecast'!$B$8:$B$127,0),MATCH(Q$7,'PLHIV Forecast'!$C$7:$W$7,0)),
P110+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11232.666666666668</v>
      </c>
      <c r="R110" s="84">
        <f>IF(IF(R$7&lt;=Baseline_Year,
INDEX('Number on ART'!$H$10:$AB$249,MATCH($B110&amp;"Adults",'Number on ART'!$F$10:$F$249,0),MATCH(R$7,'Number on ART'!$H$9:$AB$9,0)),
IF(AND(Q110+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Forecast'!$B$8:$B$127,0),MATCH(R$7,'PLHIV Forecast'!$C$7:$W$7,0)),
INDEX('PLHIV Forecast'!$C$8:$W$127,MATCH($B110,'PLHIV Forecast'!$B$8:$B$127,0),MATCH(R$7,'PLHIV Forecast'!$C$7:$W$7,0))&lt;&gt;0),
INDEX('PLHIV Forecast'!$C$8:$W$127,MATCH($B110,'PLHIV Forecast'!$B$8:$B$127,0),MATCH(R$7,'PLHIV Forecast'!$C$7:$W$7,0)),
Q110+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IF(R$7&lt;=Baseline_Year,
INDEX('Number on ART'!$H$10:$AB$249,MATCH($B110&amp;"Adults",'Number on ART'!$F$10:$F$249,0),MATCH(R$7,'Number on ART'!$H$9:$AB$9,0)),
IF(AND(Q110+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Forecast'!$B$8:$B$127,0),MATCH(R$7,'PLHIV Forecast'!$C$7:$W$7,0)),
INDEX('PLHIV Forecast'!$C$8:$W$127,MATCH($B110,'PLHIV Forecast'!$B$8:$B$127,0),MATCH(R$7,'PLHIV Forecast'!$C$7:$W$7,0))&lt;&gt;0),
INDEX('PLHIV Forecast'!$C$8:$W$127,MATCH($B110,'PLHIV Forecast'!$B$8:$B$127,0),MATCH(R$7,'PLHIV Forecast'!$C$7:$W$7,0)),
Q110+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11524.000000000002</v>
      </c>
      <c r="S110" s="84">
        <f>IF(IF(S$7&lt;=Baseline_Year,
INDEX('Number on ART'!$H$10:$AB$249,MATCH($B110&amp;"Adults",'Number on ART'!$F$10:$F$249,0),MATCH(S$7,'Number on ART'!$H$9:$AB$9,0)),
IF(AND(R110+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Forecast'!$B$8:$B$127,0),MATCH(S$7,'PLHIV Forecast'!$C$7:$W$7,0)),
INDEX('PLHIV Forecast'!$C$8:$W$127,MATCH($B110,'PLHIV Forecast'!$B$8:$B$127,0),MATCH(S$7,'PLHIV Forecast'!$C$7:$W$7,0))&lt;&gt;0),
INDEX('PLHIV Forecast'!$C$8:$W$127,MATCH($B110,'PLHIV Forecast'!$B$8:$B$127,0),MATCH(S$7,'PLHIV Forecast'!$C$7:$W$7,0)),
R110+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IF(S$7&lt;=Baseline_Year,
INDEX('Number on ART'!$H$10:$AB$249,MATCH($B110&amp;"Adults",'Number on ART'!$F$10:$F$249,0),MATCH(S$7,'Number on ART'!$H$9:$AB$9,0)),
IF(AND(R110+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Forecast'!$B$8:$B$127,0),MATCH(S$7,'PLHIV Forecast'!$C$7:$W$7,0)),
INDEX('PLHIV Forecast'!$C$8:$W$127,MATCH($B110,'PLHIV Forecast'!$B$8:$B$127,0),MATCH(S$7,'PLHIV Forecast'!$C$7:$W$7,0))&lt;&gt;0),
INDEX('PLHIV Forecast'!$C$8:$W$127,MATCH($B110,'PLHIV Forecast'!$B$8:$B$127,0),MATCH(S$7,'PLHIV Forecast'!$C$7:$W$7,0)),
R110+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11815.333333333336</v>
      </c>
      <c r="T110" s="84">
        <f>IF(IF(T$7&lt;=Baseline_Year,
INDEX('Number on ART'!$H$10:$AB$249,MATCH($B110&amp;"Adults",'Number on ART'!$F$10:$F$249,0),MATCH(T$7,'Number on ART'!$H$9:$AB$9,0)),
IF(AND(S110+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Forecast'!$B$8:$B$127,0),MATCH(T$7,'PLHIV Forecast'!$C$7:$W$7,0)),
INDEX('PLHIV Forecast'!$C$8:$W$127,MATCH($B110,'PLHIV Forecast'!$B$8:$B$127,0),MATCH(T$7,'PLHIV Forecast'!$C$7:$W$7,0))&lt;&gt;0),
INDEX('PLHIV Forecast'!$C$8:$W$127,MATCH($B110,'PLHIV Forecast'!$B$8:$B$127,0),MATCH(T$7,'PLHIV Forecast'!$C$7:$W$7,0)),
S110+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IF(T$7&lt;=Baseline_Year,
INDEX('Number on ART'!$H$10:$AB$249,MATCH($B110&amp;"Adults",'Number on ART'!$F$10:$F$249,0),MATCH(T$7,'Number on ART'!$H$9:$AB$9,0)),
IF(AND(S110+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Forecast'!$B$8:$B$127,0),MATCH(T$7,'PLHIV Forecast'!$C$7:$W$7,0)),
INDEX('PLHIV Forecast'!$C$8:$W$127,MATCH($B110,'PLHIV Forecast'!$B$8:$B$127,0),MATCH(T$7,'PLHIV Forecast'!$C$7:$W$7,0))&lt;&gt;0),
INDEX('PLHIV Forecast'!$C$8:$W$127,MATCH($B110,'PLHIV Forecast'!$B$8:$B$127,0),MATCH(T$7,'PLHIV Forecast'!$C$7:$W$7,0)),
S110+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12106.66666666667</v>
      </c>
      <c r="U110" s="84">
        <f>IF(IF(U$7&lt;=Baseline_Year,
INDEX('Number on ART'!$H$10:$AB$249,MATCH($B110&amp;"Adults",'Number on ART'!$F$10:$F$249,0),MATCH(U$7,'Number on ART'!$H$9:$AB$9,0)),
IF(AND(T110+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Forecast'!$B$8:$B$127,0),MATCH(U$7,'PLHIV Forecast'!$C$7:$W$7,0)),
INDEX('PLHIV Forecast'!$C$8:$W$127,MATCH($B110,'PLHIV Forecast'!$B$8:$B$127,0),MATCH(U$7,'PLHIV Forecast'!$C$7:$W$7,0))&lt;&gt;0),
INDEX('PLHIV Forecast'!$C$8:$W$127,MATCH($B110,'PLHIV Forecast'!$B$8:$B$127,0),MATCH(U$7,'PLHIV Forecast'!$C$7:$W$7,0)),
T110+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IF(U$7&lt;=Baseline_Year,
INDEX('Number on ART'!$H$10:$AB$249,MATCH($B110&amp;"Adults",'Number on ART'!$F$10:$F$249,0),MATCH(U$7,'Number on ART'!$H$9:$AB$9,0)),
IF(AND(T110+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Forecast'!$B$8:$B$127,0),MATCH(U$7,'PLHIV Forecast'!$C$7:$W$7,0)),
INDEX('PLHIV Forecast'!$C$8:$W$127,MATCH($B110,'PLHIV Forecast'!$B$8:$B$127,0),MATCH(U$7,'PLHIV Forecast'!$C$7:$W$7,0))&lt;&gt;0),
INDEX('PLHIV Forecast'!$C$8:$W$127,MATCH($B110,'PLHIV Forecast'!$B$8:$B$127,0),MATCH(U$7,'PLHIV Forecast'!$C$7:$W$7,0)),
T110+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12398.000000000004</v>
      </c>
      <c r="V110" s="84">
        <f>IF(IF(V$7&lt;=Baseline_Year,
INDEX('Number on ART'!$H$10:$AB$249,MATCH($B110&amp;"Adults",'Number on ART'!$F$10:$F$249,0),MATCH(V$7,'Number on ART'!$H$9:$AB$9,0)),
IF(AND(U110+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Forecast'!$B$8:$B$127,0),MATCH(V$7,'PLHIV Forecast'!$C$7:$W$7,0)),
INDEX('PLHIV Forecast'!$C$8:$W$127,MATCH($B110,'PLHIV Forecast'!$B$8:$B$127,0),MATCH(V$7,'PLHIV Forecast'!$C$7:$W$7,0))&lt;&gt;0),
INDEX('PLHIV Forecast'!$C$8:$W$127,MATCH($B110,'PLHIV Forecast'!$B$8:$B$127,0),MATCH(V$7,'PLHIV Forecast'!$C$7:$W$7,0)),
U110+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IF(V$7&lt;=Baseline_Year,
INDEX('Number on ART'!$H$10:$AB$249,MATCH($B110&amp;"Adults",'Number on ART'!$F$10:$F$249,0),MATCH(V$7,'Number on ART'!$H$9:$AB$9,0)),
IF(AND(U110+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Forecast'!$B$8:$B$127,0),MATCH(V$7,'PLHIV Forecast'!$C$7:$W$7,0)),
INDEX('PLHIV Forecast'!$C$8:$W$127,MATCH($B110,'PLHIV Forecast'!$B$8:$B$127,0),MATCH(V$7,'PLHIV Forecast'!$C$7:$W$7,0))&lt;&gt;0),
INDEX('PLHIV Forecast'!$C$8:$W$127,MATCH($B110,'PLHIV Forecast'!$B$8:$B$127,0),MATCH(V$7,'PLHIV Forecast'!$C$7:$W$7,0)),
U110+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12689.333333333338</v>
      </c>
      <c r="W110" s="84">
        <f>IF(IF(W$7&lt;=Baseline_Year,
INDEX('Number on ART'!$H$10:$AB$249,MATCH($B110&amp;"Adults",'Number on ART'!$F$10:$F$249,0),MATCH(W$7,'Number on ART'!$H$9:$AB$9,0)),
IF(AND(V110+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Forecast'!$B$8:$B$127,0),MATCH(W$7,'PLHIV Forecast'!$C$7:$W$7,0)),
INDEX('PLHIV Forecast'!$C$8:$W$127,MATCH($B110,'PLHIV Forecast'!$B$8:$B$127,0),MATCH(W$7,'PLHIV Forecast'!$C$7:$W$7,0))&lt;&gt;0),
INDEX('PLHIV Forecast'!$C$8:$W$127,MATCH($B110,'PLHIV Forecast'!$B$8:$B$127,0),MATCH(W$7,'PLHIV Forecast'!$C$7:$W$7,0)),
V110+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)))&lt;0,
0,
IF(W$7&lt;=Baseline_Year,
INDEX('Number on ART'!$H$10:$AB$249,MATCH($B110&amp;"Adults",'Number on ART'!$F$10:$F$249,0),MATCH(W$7,'Number on ART'!$H$9:$AB$9,0)),
IF(AND(V110+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)&gt;INDEX('PLHIV Forecast'!$C$8:$W$127,MATCH($B110,'PLHIV Forecast'!$B$8:$B$127,0),MATCH(W$7,'PLHIV Forecast'!$C$7:$W$7,0)),
INDEX('PLHIV Forecast'!$C$8:$W$127,MATCH($B110,'PLHIV Forecast'!$B$8:$B$127,0),MATCH(W$7,'PLHIV Forecast'!$C$7:$W$7,0))&lt;&gt;0),
INDEX('PLHIV Forecast'!$C$8:$W$127,MATCH($B110,'PLHIV Forecast'!$B$8:$B$127,0),MATCH(W$7,'PLHIV Forecast'!$C$7:$W$7,0)),
V110+
AVERAGE((INDEX($C$8:$W$127,MATCH($B110,$B$8:$B$127),MATCH(Baseline_Year,$C$7:$W$7,))-INDEX($C$8:$W$127,MATCH($B110,$B$8:$B$127),MATCH(Baseline_Year-1,$C$7:$W$7,))),
(INDEX($C$8:$W$127,MATCH($B110,$B$8:$B$127),MATCH(Baseline_Year-1,$C$7:$W$7,))-INDEX($C$8:$W$127,MATCH($B110,$B$8:$B$127),MATCH(Baseline_Year-2,$C$7:$W$7,))),
(INDEX($C$8:$W$127,MATCH($B110,$B$8:$B$127),MATCH(Baseline_Year-2,$C$7:$W$7,))-INDEX($C$8:$W$127,MATCH($B110,$B$8:$B$127),MATCH(Baseline_Year-3,$C$7:$W$7,)))
))))</f>
        <v>12980.666666666672</v>
      </c>
      <c r="X110" s="9" t="str">
        <f>IF(SUM(C110:W110)&lt;&gt;0,
IF(P110='PLHIV Forecast'!P110,"# adults on ART capped by total PLHIV starting 2023",
IF(Q110='PLHIV Forecast'!Q110,"# adults on ART capped by total PLHIV starting 2024",
IF(R110='PLHIV Forecast'!R110,"# adults on ART capped by total PLHIV starting 2025",
IF(S110='PLHIV Forecast'!S110,"# adults on ART capped by total PLHIV starting 2026",
IF(T110='PLHIV Forecast'!T110,"# adults on ART capped by total PLHIV starting 2027",
IF(U110='PLHIV Forecast'!U110,"# adults on ART capped by total PLHIV starting 2028",
IF(V110='PLHIV Forecast'!V110,"# adults on ART capped by total PLHIV starting 2029",
IF(W110='PLHIV Forecast'!W110,"# adults on ART capped by total PLHIV starting 2030",
"")))))))),"")</f>
        <v/>
      </c>
    </row>
    <row r="111" spans="2:24" x14ac:dyDescent="0.35">
      <c r="B111" s="18" t="str">
        <f>Countries!B107</f>
        <v>Suriname</v>
      </c>
      <c r="C111" s="47">
        <f>IF(C$7&lt;='Algorithms &amp; Assumptions'!$C$3,INDEX('Number on ART'!$H$10:$AB$249,MATCH($B111&amp;"Adults",'Number on ART'!$F$10:$F$249,0),MATCH(C$7,'Number on ART'!$H$9:$AB$9,0)),"Error")</f>
        <v>1042</v>
      </c>
      <c r="D111" s="47">
        <f>IF(D$7&lt;='Algorithms &amp; Assumptions'!$C$3,INDEX('Number on ART'!$H$10:$AB$249,MATCH($B111&amp;"Adults",'Number on ART'!$F$10:$F$249,0),MATCH(D$7,'Number on ART'!$H$9:$AB$9,0)),"Error")</f>
        <v>1212</v>
      </c>
      <c r="E111" s="47">
        <f>IF(E$7&lt;='Algorithms &amp; Assumptions'!$C$3,INDEX('Number on ART'!$H$10:$AB$249,MATCH($B111&amp;"Adults",'Number on ART'!$F$10:$F$249,0),MATCH(E$7,'Number on ART'!$H$9:$AB$9,0)),"Error")</f>
        <v>1599</v>
      </c>
      <c r="F111" s="47">
        <f>IF(F$7&lt;='Algorithms &amp; Assumptions'!$C$3,INDEX('Number on ART'!$H$10:$AB$249,MATCH($B111&amp;"Adults",'Number on ART'!$F$10:$F$249,0),MATCH(F$7,'Number on ART'!$H$9:$AB$9,0)),"Error")</f>
        <v>1862</v>
      </c>
      <c r="G111" s="84">
        <f>IF(IF(G$7&lt;=Baseline_Year,
INDEX('Number on ART'!$H$10:$AB$249,MATCH($B111&amp;"Adults",'Number on ART'!$F$10:$F$249,0),MATCH(G$7,'Number on ART'!$H$9:$AB$9,0)),
IF(AND(F111+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Forecast'!$B$8:$B$127,0),MATCH(G$7,'PLHIV Forecast'!$C$7:$W$7,0)),
INDEX('PLHIV Forecast'!$C$8:$W$127,MATCH($B111,'PLHIV Forecast'!$B$8:$B$127,0),MATCH(G$7,'PLHIV Forecast'!$C$7:$W$7,0))&lt;&gt;0),
INDEX('PLHIV Forecast'!$C$8:$W$127,MATCH($B111,'PLHIV Forecast'!$B$8:$B$127,0),MATCH(G$7,'PLHIV Forecast'!$C$7:$W$7,0)),
F111+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IF(G$7&lt;=Baseline_Year,
INDEX('Number on ART'!$H$10:$AB$249,MATCH($B111&amp;"Adults",'Number on ART'!$F$10:$F$249,0),MATCH(G$7,'Number on ART'!$H$9:$AB$9,0)),
IF(AND(F111+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Forecast'!$B$8:$B$127,0),MATCH(G$7,'PLHIV Forecast'!$C$7:$W$7,0)),
INDEX('PLHIV Forecast'!$C$8:$W$127,MATCH($B111,'PLHIV Forecast'!$B$8:$B$127,0),MATCH(G$7,'PLHIV Forecast'!$C$7:$W$7,0))&lt;&gt;0),
INDEX('PLHIV Forecast'!$C$8:$W$127,MATCH($B111,'PLHIV Forecast'!$B$8:$B$127,0),MATCH(G$7,'PLHIV Forecast'!$C$7:$W$7,0)),
F111+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2100</v>
      </c>
      <c r="H111" s="84">
        <f>IF(IF(H$7&lt;=Baseline_Year,
INDEX('Number on ART'!$H$10:$AB$249,MATCH($B111&amp;"Adults",'Number on ART'!$F$10:$F$249,0),MATCH(H$7,'Number on ART'!$H$9:$AB$9,0)),
IF(AND(G111+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Forecast'!$B$8:$B$127,0),MATCH(H$7,'PLHIV Forecast'!$C$7:$W$7,0)),
INDEX('PLHIV Forecast'!$C$8:$W$127,MATCH($B111,'PLHIV Forecast'!$B$8:$B$127,0),MATCH(H$7,'PLHIV Forecast'!$C$7:$W$7,0))&lt;&gt;0),
INDEX('PLHIV Forecast'!$C$8:$W$127,MATCH($B111,'PLHIV Forecast'!$B$8:$B$127,0),MATCH(H$7,'PLHIV Forecast'!$C$7:$W$7,0)),
G111+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IF(H$7&lt;=Baseline_Year,
INDEX('Number on ART'!$H$10:$AB$249,MATCH($B111&amp;"Adults",'Number on ART'!$F$10:$F$249,0),MATCH(H$7,'Number on ART'!$H$9:$AB$9,0)),
IF(AND(G111+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Forecast'!$B$8:$B$127,0),MATCH(H$7,'PLHIV Forecast'!$C$7:$W$7,0)),
INDEX('PLHIV Forecast'!$C$8:$W$127,MATCH($B111,'PLHIV Forecast'!$B$8:$B$127,0),MATCH(H$7,'PLHIV Forecast'!$C$7:$W$7,0))&lt;&gt;0),
INDEX('PLHIV Forecast'!$C$8:$W$127,MATCH($B111,'PLHIV Forecast'!$B$8:$B$127,0),MATCH(H$7,'PLHIV Forecast'!$C$7:$W$7,0)),
G111+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2210</v>
      </c>
      <c r="I111" s="84">
        <f>IF(IF(I$7&lt;=Baseline_Year,
INDEX('Number on ART'!$H$10:$AB$249,MATCH($B111&amp;"Adults",'Number on ART'!$F$10:$F$249,0),MATCH(I$7,'Number on ART'!$H$9:$AB$9,0)),
IF(AND(H111+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Forecast'!$B$8:$B$127,0),MATCH(I$7,'PLHIV Forecast'!$C$7:$W$7,0)),
INDEX('PLHIV Forecast'!$C$8:$W$127,MATCH($B111,'PLHIV Forecast'!$B$8:$B$127,0),MATCH(I$7,'PLHIV Forecast'!$C$7:$W$7,0))&lt;&gt;0),
INDEX('PLHIV Forecast'!$C$8:$W$127,MATCH($B111,'PLHIV Forecast'!$B$8:$B$127,0),MATCH(I$7,'PLHIV Forecast'!$C$7:$W$7,0)),
H111+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IF(I$7&lt;=Baseline_Year,
INDEX('Number on ART'!$H$10:$AB$249,MATCH($B111&amp;"Adults",'Number on ART'!$F$10:$F$249,0),MATCH(I$7,'Number on ART'!$H$9:$AB$9,0)),
IF(AND(H111+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Forecast'!$B$8:$B$127,0),MATCH(I$7,'PLHIV Forecast'!$C$7:$W$7,0)),
INDEX('PLHIV Forecast'!$C$8:$W$127,MATCH($B111,'PLHIV Forecast'!$B$8:$B$127,0),MATCH(I$7,'PLHIV Forecast'!$C$7:$W$7,0))&lt;&gt;0),
INDEX('PLHIV Forecast'!$C$8:$W$127,MATCH($B111,'PLHIV Forecast'!$B$8:$B$127,0),MATCH(I$7,'PLHIV Forecast'!$C$7:$W$7,0)),
H111+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2476</v>
      </c>
      <c r="J111" s="84">
        <f>IF(IF(J$7&lt;=Baseline_Year,
INDEX('Number on ART'!$H$10:$AB$249,MATCH($B111&amp;"Adults",'Number on ART'!$F$10:$F$249,0),MATCH(J$7,'Number on ART'!$H$9:$AB$9,0)),
IF(AND(I111+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Forecast'!$B$8:$B$127,0),MATCH(J$7,'PLHIV Forecast'!$C$7:$W$7,0)),
INDEX('PLHIV Forecast'!$C$8:$W$127,MATCH($B111,'PLHIV Forecast'!$B$8:$B$127,0),MATCH(J$7,'PLHIV Forecast'!$C$7:$W$7,0))&lt;&gt;0),
INDEX('PLHIV Forecast'!$C$8:$W$127,MATCH($B111,'PLHIV Forecast'!$B$8:$B$127,0),MATCH(J$7,'PLHIV Forecast'!$C$7:$W$7,0)),
I111+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IF(J$7&lt;=Baseline_Year,
INDEX('Number on ART'!$H$10:$AB$249,MATCH($B111&amp;"Adults",'Number on ART'!$F$10:$F$249,0),MATCH(J$7,'Number on ART'!$H$9:$AB$9,0)),
IF(AND(I111+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Forecast'!$B$8:$B$127,0),MATCH(J$7,'PLHIV Forecast'!$C$7:$W$7,0)),
INDEX('PLHIV Forecast'!$C$8:$W$127,MATCH($B111,'PLHIV Forecast'!$B$8:$B$127,0),MATCH(J$7,'PLHIV Forecast'!$C$7:$W$7,0))&lt;&gt;0),
INDEX('PLHIV Forecast'!$C$8:$W$127,MATCH($B111,'PLHIV Forecast'!$B$8:$B$127,0),MATCH(J$7,'PLHIV Forecast'!$C$7:$W$7,0)),
I111+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2619</v>
      </c>
      <c r="K111" s="84">
        <f>IF(IF(K$7&lt;=Baseline_Year,
INDEX('Number on ART'!$H$10:$AB$249,MATCH($B111&amp;"Adults",'Number on ART'!$F$10:$F$249,0),MATCH(K$7,'Number on ART'!$H$9:$AB$9,0)),
IF(AND(J111+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Forecast'!$B$8:$B$127,0),MATCH(K$7,'PLHIV Forecast'!$C$7:$W$7,0)),
INDEX('PLHIV Forecast'!$C$8:$W$127,MATCH($B111,'PLHIV Forecast'!$B$8:$B$127,0),MATCH(K$7,'PLHIV Forecast'!$C$7:$W$7,0))&lt;&gt;0),
INDEX('PLHIV Forecast'!$C$8:$W$127,MATCH($B111,'PLHIV Forecast'!$B$8:$B$127,0),MATCH(K$7,'PLHIV Forecast'!$C$7:$W$7,0)),
J111+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IF(K$7&lt;=Baseline_Year,
INDEX('Number on ART'!$H$10:$AB$249,MATCH($B111&amp;"Adults",'Number on ART'!$F$10:$F$249,0),MATCH(K$7,'Number on ART'!$H$9:$AB$9,0)),
IF(AND(J111+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Forecast'!$B$8:$B$127,0),MATCH(K$7,'PLHIV Forecast'!$C$7:$W$7,0)),
INDEX('PLHIV Forecast'!$C$8:$W$127,MATCH($B111,'PLHIV Forecast'!$B$8:$B$127,0),MATCH(K$7,'PLHIV Forecast'!$C$7:$W$7,0))&lt;&gt;0),
INDEX('PLHIV Forecast'!$C$8:$W$127,MATCH($B111,'PLHIV Forecast'!$B$8:$B$127,0),MATCH(K$7,'PLHIV Forecast'!$C$7:$W$7,0)),
J111+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2817</v>
      </c>
      <c r="L111" s="84">
        <f>IF(IF(L$7&lt;=Baseline_Year,
INDEX('Number on ART'!$H$10:$AB$249,MATCH($B111&amp;"Adults",'Number on ART'!$F$10:$F$249,0),MATCH(L$7,'Number on ART'!$H$9:$AB$9,0)),
IF(AND(K111+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Forecast'!$B$8:$B$127,0),MATCH(L$7,'PLHIV Forecast'!$C$7:$W$7,0)),
INDEX('PLHIV Forecast'!$C$8:$W$127,MATCH($B111,'PLHIV Forecast'!$B$8:$B$127,0),MATCH(L$7,'PLHIV Forecast'!$C$7:$W$7,0))&lt;&gt;0),
INDEX('PLHIV Forecast'!$C$8:$W$127,MATCH($B111,'PLHIV Forecast'!$B$8:$B$127,0),MATCH(L$7,'PLHIV Forecast'!$C$7:$W$7,0)),
K111+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IF(L$7&lt;=Baseline_Year,
INDEX('Number on ART'!$H$10:$AB$249,MATCH($B111&amp;"Adults",'Number on ART'!$F$10:$F$249,0),MATCH(L$7,'Number on ART'!$H$9:$AB$9,0)),
IF(AND(K111+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Forecast'!$B$8:$B$127,0),MATCH(L$7,'PLHIV Forecast'!$C$7:$W$7,0)),
INDEX('PLHIV Forecast'!$C$8:$W$127,MATCH($B111,'PLHIV Forecast'!$B$8:$B$127,0),MATCH(L$7,'PLHIV Forecast'!$C$7:$W$7,0))&lt;&gt;0),
INDEX('PLHIV Forecast'!$C$8:$W$127,MATCH($B111,'PLHIV Forecast'!$B$8:$B$127,0),MATCH(L$7,'PLHIV Forecast'!$C$7:$W$7,0)),
K111+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2827</v>
      </c>
      <c r="M111" s="84">
        <f>IF(IF(M$7&lt;=Baseline_Year,
INDEX('Number on ART'!$H$10:$AB$249,MATCH($B111&amp;"Adults",'Number on ART'!$F$10:$F$249,0),MATCH(M$7,'Number on ART'!$H$9:$AB$9,0)),
IF(AND(L111+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Forecast'!$B$8:$B$127,0),MATCH(M$7,'PLHIV Forecast'!$C$7:$W$7,0)),
INDEX('PLHIV Forecast'!$C$8:$W$127,MATCH($B111,'PLHIV Forecast'!$B$8:$B$127,0),MATCH(M$7,'PLHIV Forecast'!$C$7:$W$7,0))&lt;&gt;0),
INDEX('PLHIV Forecast'!$C$8:$W$127,MATCH($B111,'PLHIV Forecast'!$B$8:$B$127,0),MATCH(M$7,'PLHIV Forecast'!$C$7:$W$7,0)),
L111+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IF(M$7&lt;=Baseline_Year,
INDEX('Number on ART'!$H$10:$AB$249,MATCH($B111&amp;"Adults",'Number on ART'!$F$10:$F$249,0),MATCH(M$7,'Number on ART'!$H$9:$AB$9,0)),
IF(AND(L111+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Forecast'!$B$8:$B$127,0),MATCH(M$7,'PLHIV Forecast'!$C$7:$W$7,0)),
INDEX('PLHIV Forecast'!$C$8:$W$127,MATCH($B111,'PLHIV Forecast'!$B$8:$B$127,0),MATCH(M$7,'PLHIV Forecast'!$C$7:$W$7,0))&lt;&gt;0),
INDEX('PLHIV Forecast'!$C$8:$W$127,MATCH($B111,'PLHIV Forecast'!$B$8:$B$127,0),MATCH(M$7,'PLHIV Forecast'!$C$7:$W$7,0)),
L111+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3393</v>
      </c>
      <c r="N111" s="84">
        <f>IF(IF(N$7&lt;=Baseline_Year,
INDEX('Number on ART'!$H$10:$AB$249,MATCH($B111&amp;"Adults",'Number on ART'!$F$10:$F$249,0),MATCH(N$7,'Number on ART'!$H$9:$AB$9,0)),
IF(AND(M111+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Forecast'!$B$8:$B$127,0),MATCH(N$7,'PLHIV Forecast'!$C$7:$W$7,0)),
INDEX('PLHIV Forecast'!$C$8:$W$127,MATCH($B111,'PLHIV Forecast'!$B$8:$B$127,0),MATCH(N$7,'PLHIV Forecast'!$C$7:$W$7,0))&lt;&gt;0),
INDEX('PLHIV Forecast'!$C$8:$W$127,MATCH($B111,'PLHIV Forecast'!$B$8:$B$127,0),MATCH(N$7,'PLHIV Forecast'!$C$7:$W$7,0)),
M111+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IF(N$7&lt;=Baseline_Year,
INDEX('Number on ART'!$H$10:$AB$249,MATCH($B111&amp;"Adults",'Number on ART'!$F$10:$F$249,0),MATCH(N$7,'Number on ART'!$H$9:$AB$9,0)),
IF(AND(M111+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Forecast'!$B$8:$B$127,0),MATCH(N$7,'PLHIV Forecast'!$C$7:$W$7,0)),
INDEX('PLHIV Forecast'!$C$8:$W$127,MATCH($B111,'PLHIV Forecast'!$B$8:$B$127,0),MATCH(N$7,'PLHIV Forecast'!$C$7:$W$7,0))&lt;&gt;0),
INDEX('PLHIV Forecast'!$C$8:$W$127,MATCH($B111,'PLHIV Forecast'!$B$8:$B$127,0),MATCH(N$7,'PLHIV Forecast'!$C$7:$W$7,0)),
M111+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3281</v>
      </c>
      <c r="O111" s="84">
        <f>IF(IF(O$7&lt;=Baseline_Year,
INDEX('Number on ART'!$H$10:$AB$249,MATCH($B111&amp;"Adults",'Number on ART'!$F$10:$F$249,0),MATCH(O$7,'Number on ART'!$H$9:$AB$9,0)),
IF(AND(N111+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Forecast'!$B$8:$B$127,0),MATCH(O$7,'PLHIV Forecast'!$C$7:$W$7,0)),
INDEX('PLHIV Forecast'!$C$8:$W$127,MATCH($B111,'PLHIV Forecast'!$B$8:$B$127,0),MATCH(O$7,'PLHIV Forecast'!$C$7:$W$7,0))&lt;&gt;0),
INDEX('PLHIV Forecast'!$C$8:$W$127,MATCH($B111,'PLHIV Forecast'!$B$8:$B$127,0),MATCH(O$7,'PLHIV Forecast'!$C$7:$W$7,0)),
N111+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IF(O$7&lt;=Baseline_Year,
INDEX('Number on ART'!$H$10:$AB$249,MATCH($B111&amp;"Adults",'Number on ART'!$F$10:$F$249,0),MATCH(O$7,'Number on ART'!$H$9:$AB$9,0)),
IF(AND(N111+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Forecast'!$B$8:$B$127,0),MATCH(O$7,'PLHIV Forecast'!$C$7:$W$7,0)),
INDEX('PLHIV Forecast'!$C$8:$W$127,MATCH($B111,'PLHIV Forecast'!$B$8:$B$127,0),MATCH(O$7,'PLHIV Forecast'!$C$7:$W$7,0))&lt;&gt;0),
INDEX('PLHIV Forecast'!$C$8:$W$127,MATCH($B111,'PLHIV Forecast'!$B$8:$B$127,0),MATCH(O$7,'PLHIV Forecast'!$C$7:$W$7,0)),
N111+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3100</v>
      </c>
      <c r="P111" s="84">
        <f>IF(IF(P$7&lt;=Baseline_Year,
INDEX('Number on ART'!$H$10:$AB$249,MATCH($B111&amp;"Adults",'Number on ART'!$F$10:$F$249,0),MATCH(P$7,'Number on ART'!$H$9:$AB$9,0)),
IF(AND(O111+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Forecast'!$B$8:$B$127,0),MATCH(P$7,'PLHIV Forecast'!$C$7:$W$7,0)),
INDEX('PLHIV Forecast'!$C$8:$W$127,MATCH($B111,'PLHIV Forecast'!$B$8:$B$127,0),MATCH(P$7,'PLHIV Forecast'!$C$7:$W$7,0))&lt;&gt;0),
INDEX('PLHIV Forecast'!$C$8:$W$127,MATCH($B111,'PLHIV Forecast'!$B$8:$B$127,0),MATCH(P$7,'PLHIV Forecast'!$C$7:$W$7,0)),
O111+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IF(P$7&lt;=Baseline_Year,
INDEX('Number on ART'!$H$10:$AB$249,MATCH($B111&amp;"Adults",'Number on ART'!$F$10:$F$249,0),MATCH(P$7,'Number on ART'!$H$9:$AB$9,0)),
IF(AND(O111+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Forecast'!$B$8:$B$127,0),MATCH(P$7,'PLHIV Forecast'!$C$7:$W$7,0)),
INDEX('PLHIV Forecast'!$C$8:$W$127,MATCH($B111,'PLHIV Forecast'!$B$8:$B$127,0),MATCH(P$7,'PLHIV Forecast'!$C$7:$W$7,0))&lt;&gt;0),
INDEX('PLHIV Forecast'!$C$8:$W$127,MATCH($B111,'PLHIV Forecast'!$B$8:$B$127,0),MATCH(P$7,'PLHIV Forecast'!$C$7:$W$7,0)),
O111+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3191</v>
      </c>
      <c r="Q111" s="84">
        <f>IF(IF(Q$7&lt;=Baseline_Year,
INDEX('Number on ART'!$H$10:$AB$249,MATCH($B111&amp;"Adults",'Number on ART'!$F$10:$F$249,0),MATCH(Q$7,'Number on ART'!$H$9:$AB$9,0)),
IF(AND(P111+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Forecast'!$B$8:$B$127,0),MATCH(Q$7,'PLHIV Forecast'!$C$7:$W$7,0)),
INDEX('PLHIV Forecast'!$C$8:$W$127,MATCH($B111,'PLHIV Forecast'!$B$8:$B$127,0),MATCH(Q$7,'PLHIV Forecast'!$C$7:$W$7,0))&lt;&gt;0),
INDEX('PLHIV Forecast'!$C$8:$W$127,MATCH($B111,'PLHIV Forecast'!$B$8:$B$127,0),MATCH(Q$7,'PLHIV Forecast'!$C$7:$W$7,0)),
P111+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IF(Q$7&lt;=Baseline_Year,
INDEX('Number on ART'!$H$10:$AB$249,MATCH($B111&amp;"Adults",'Number on ART'!$F$10:$F$249,0),MATCH(Q$7,'Number on ART'!$H$9:$AB$9,0)),
IF(AND(P111+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Forecast'!$B$8:$B$127,0),MATCH(Q$7,'PLHIV Forecast'!$C$7:$W$7,0)),
INDEX('PLHIV Forecast'!$C$8:$W$127,MATCH($B111,'PLHIV Forecast'!$B$8:$B$127,0),MATCH(Q$7,'PLHIV Forecast'!$C$7:$W$7,0))&lt;&gt;0),
INDEX('PLHIV Forecast'!$C$8:$W$127,MATCH($B111,'PLHIV Forecast'!$B$8:$B$127,0),MATCH(Q$7,'PLHIV Forecast'!$C$7:$W$7,0)),
P111+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3282</v>
      </c>
      <c r="R111" s="84">
        <f>IF(IF(R$7&lt;=Baseline_Year,
INDEX('Number on ART'!$H$10:$AB$249,MATCH($B111&amp;"Adults",'Number on ART'!$F$10:$F$249,0),MATCH(R$7,'Number on ART'!$H$9:$AB$9,0)),
IF(AND(Q111+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Forecast'!$B$8:$B$127,0),MATCH(R$7,'PLHIV Forecast'!$C$7:$W$7,0)),
INDEX('PLHIV Forecast'!$C$8:$W$127,MATCH($B111,'PLHIV Forecast'!$B$8:$B$127,0),MATCH(R$7,'PLHIV Forecast'!$C$7:$W$7,0))&lt;&gt;0),
INDEX('PLHIV Forecast'!$C$8:$W$127,MATCH($B111,'PLHIV Forecast'!$B$8:$B$127,0),MATCH(R$7,'PLHIV Forecast'!$C$7:$W$7,0)),
Q111+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IF(R$7&lt;=Baseline_Year,
INDEX('Number on ART'!$H$10:$AB$249,MATCH($B111&amp;"Adults",'Number on ART'!$F$10:$F$249,0),MATCH(R$7,'Number on ART'!$H$9:$AB$9,0)),
IF(AND(Q111+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Forecast'!$B$8:$B$127,0),MATCH(R$7,'PLHIV Forecast'!$C$7:$W$7,0)),
INDEX('PLHIV Forecast'!$C$8:$W$127,MATCH($B111,'PLHIV Forecast'!$B$8:$B$127,0),MATCH(R$7,'PLHIV Forecast'!$C$7:$W$7,0))&lt;&gt;0),
INDEX('PLHIV Forecast'!$C$8:$W$127,MATCH($B111,'PLHIV Forecast'!$B$8:$B$127,0),MATCH(R$7,'PLHIV Forecast'!$C$7:$W$7,0)),
Q111+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3373</v>
      </c>
      <c r="S111" s="84">
        <f>IF(IF(S$7&lt;=Baseline_Year,
INDEX('Number on ART'!$H$10:$AB$249,MATCH($B111&amp;"Adults",'Number on ART'!$F$10:$F$249,0),MATCH(S$7,'Number on ART'!$H$9:$AB$9,0)),
IF(AND(R111+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Forecast'!$B$8:$B$127,0),MATCH(S$7,'PLHIV Forecast'!$C$7:$W$7,0)),
INDEX('PLHIV Forecast'!$C$8:$W$127,MATCH($B111,'PLHIV Forecast'!$B$8:$B$127,0),MATCH(S$7,'PLHIV Forecast'!$C$7:$W$7,0))&lt;&gt;0),
INDEX('PLHIV Forecast'!$C$8:$W$127,MATCH($B111,'PLHIV Forecast'!$B$8:$B$127,0),MATCH(S$7,'PLHIV Forecast'!$C$7:$W$7,0)),
R111+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IF(S$7&lt;=Baseline_Year,
INDEX('Number on ART'!$H$10:$AB$249,MATCH($B111&amp;"Adults",'Number on ART'!$F$10:$F$249,0),MATCH(S$7,'Number on ART'!$H$9:$AB$9,0)),
IF(AND(R111+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Forecast'!$B$8:$B$127,0),MATCH(S$7,'PLHIV Forecast'!$C$7:$W$7,0)),
INDEX('PLHIV Forecast'!$C$8:$W$127,MATCH($B111,'PLHIV Forecast'!$B$8:$B$127,0),MATCH(S$7,'PLHIV Forecast'!$C$7:$W$7,0))&lt;&gt;0),
INDEX('PLHIV Forecast'!$C$8:$W$127,MATCH($B111,'PLHIV Forecast'!$B$8:$B$127,0),MATCH(S$7,'PLHIV Forecast'!$C$7:$W$7,0)),
R111+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3464</v>
      </c>
      <c r="T111" s="84">
        <f>IF(IF(T$7&lt;=Baseline_Year,
INDEX('Number on ART'!$H$10:$AB$249,MATCH($B111&amp;"Adults",'Number on ART'!$F$10:$F$249,0),MATCH(T$7,'Number on ART'!$H$9:$AB$9,0)),
IF(AND(S111+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Forecast'!$B$8:$B$127,0),MATCH(T$7,'PLHIV Forecast'!$C$7:$W$7,0)),
INDEX('PLHIV Forecast'!$C$8:$W$127,MATCH($B111,'PLHIV Forecast'!$B$8:$B$127,0),MATCH(T$7,'PLHIV Forecast'!$C$7:$W$7,0))&lt;&gt;0),
INDEX('PLHIV Forecast'!$C$8:$W$127,MATCH($B111,'PLHIV Forecast'!$B$8:$B$127,0),MATCH(T$7,'PLHIV Forecast'!$C$7:$W$7,0)),
S111+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IF(T$7&lt;=Baseline_Year,
INDEX('Number on ART'!$H$10:$AB$249,MATCH($B111&amp;"Adults",'Number on ART'!$F$10:$F$249,0),MATCH(T$7,'Number on ART'!$H$9:$AB$9,0)),
IF(AND(S111+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Forecast'!$B$8:$B$127,0),MATCH(T$7,'PLHIV Forecast'!$C$7:$W$7,0)),
INDEX('PLHIV Forecast'!$C$8:$W$127,MATCH($B111,'PLHIV Forecast'!$B$8:$B$127,0),MATCH(T$7,'PLHIV Forecast'!$C$7:$W$7,0))&lt;&gt;0),
INDEX('PLHIV Forecast'!$C$8:$W$127,MATCH($B111,'PLHIV Forecast'!$B$8:$B$127,0),MATCH(T$7,'PLHIV Forecast'!$C$7:$W$7,0)),
S111+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3555</v>
      </c>
      <c r="U111" s="84">
        <f>IF(IF(U$7&lt;=Baseline_Year,
INDEX('Number on ART'!$H$10:$AB$249,MATCH($B111&amp;"Adults",'Number on ART'!$F$10:$F$249,0),MATCH(U$7,'Number on ART'!$H$9:$AB$9,0)),
IF(AND(T111+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Forecast'!$B$8:$B$127,0),MATCH(U$7,'PLHIV Forecast'!$C$7:$W$7,0)),
INDEX('PLHIV Forecast'!$C$8:$W$127,MATCH($B111,'PLHIV Forecast'!$B$8:$B$127,0),MATCH(U$7,'PLHIV Forecast'!$C$7:$W$7,0))&lt;&gt;0),
INDEX('PLHIV Forecast'!$C$8:$W$127,MATCH($B111,'PLHIV Forecast'!$B$8:$B$127,0),MATCH(U$7,'PLHIV Forecast'!$C$7:$W$7,0)),
T111+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IF(U$7&lt;=Baseline_Year,
INDEX('Number on ART'!$H$10:$AB$249,MATCH($B111&amp;"Adults",'Number on ART'!$F$10:$F$249,0),MATCH(U$7,'Number on ART'!$H$9:$AB$9,0)),
IF(AND(T111+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Forecast'!$B$8:$B$127,0),MATCH(U$7,'PLHIV Forecast'!$C$7:$W$7,0)),
INDEX('PLHIV Forecast'!$C$8:$W$127,MATCH($B111,'PLHIV Forecast'!$B$8:$B$127,0),MATCH(U$7,'PLHIV Forecast'!$C$7:$W$7,0))&lt;&gt;0),
INDEX('PLHIV Forecast'!$C$8:$W$127,MATCH($B111,'PLHIV Forecast'!$B$8:$B$127,0),MATCH(U$7,'PLHIV Forecast'!$C$7:$W$7,0)),
T111+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3646</v>
      </c>
      <c r="V111" s="84">
        <f>IF(IF(V$7&lt;=Baseline_Year,
INDEX('Number on ART'!$H$10:$AB$249,MATCH($B111&amp;"Adults",'Number on ART'!$F$10:$F$249,0),MATCH(V$7,'Number on ART'!$H$9:$AB$9,0)),
IF(AND(U111+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Forecast'!$B$8:$B$127,0),MATCH(V$7,'PLHIV Forecast'!$C$7:$W$7,0)),
INDEX('PLHIV Forecast'!$C$8:$W$127,MATCH($B111,'PLHIV Forecast'!$B$8:$B$127,0),MATCH(V$7,'PLHIV Forecast'!$C$7:$W$7,0))&lt;&gt;0),
INDEX('PLHIV Forecast'!$C$8:$W$127,MATCH($B111,'PLHIV Forecast'!$B$8:$B$127,0),MATCH(V$7,'PLHIV Forecast'!$C$7:$W$7,0)),
U111+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IF(V$7&lt;=Baseline_Year,
INDEX('Number on ART'!$H$10:$AB$249,MATCH($B111&amp;"Adults",'Number on ART'!$F$10:$F$249,0),MATCH(V$7,'Number on ART'!$H$9:$AB$9,0)),
IF(AND(U111+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Forecast'!$B$8:$B$127,0),MATCH(V$7,'PLHIV Forecast'!$C$7:$W$7,0)),
INDEX('PLHIV Forecast'!$C$8:$W$127,MATCH($B111,'PLHIV Forecast'!$B$8:$B$127,0),MATCH(V$7,'PLHIV Forecast'!$C$7:$W$7,0))&lt;&gt;0),
INDEX('PLHIV Forecast'!$C$8:$W$127,MATCH($B111,'PLHIV Forecast'!$B$8:$B$127,0),MATCH(V$7,'PLHIV Forecast'!$C$7:$W$7,0)),
U111+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3737</v>
      </c>
      <c r="W111" s="84">
        <f>IF(IF(W$7&lt;=Baseline_Year,
INDEX('Number on ART'!$H$10:$AB$249,MATCH($B111&amp;"Adults",'Number on ART'!$F$10:$F$249,0),MATCH(W$7,'Number on ART'!$H$9:$AB$9,0)),
IF(AND(V111+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Forecast'!$B$8:$B$127,0),MATCH(W$7,'PLHIV Forecast'!$C$7:$W$7,0)),
INDEX('PLHIV Forecast'!$C$8:$W$127,MATCH($B111,'PLHIV Forecast'!$B$8:$B$127,0),MATCH(W$7,'PLHIV Forecast'!$C$7:$W$7,0))&lt;&gt;0),
INDEX('PLHIV Forecast'!$C$8:$W$127,MATCH($B111,'PLHIV Forecast'!$B$8:$B$127,0),MATCH(W$7,'PLHIV Forecast'!$C$7:$W$7,0)),
V111+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)))&lt;0,
0,
IF(W$7&lt;=Baseline_Year,
INDEX('Number on ART'!$H$10:$AB$249,MATCH($B111&amp;"Adults",'Number on ART'!$F$10:$F$249,0),MATCH(W$7,'Number on ART'!$H$9:$AB$9,0)),
IF(AND(V111+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)&gt;INDEX('PLHIV Forecast'!$C$8:$W$127,MATCH($B111,'PLHIV Forecast'!$B$8:$B$127,0),MATCH(W$7,'PLHIV Forecast'!$C$7:$W$7,0)),
INDEX('PLHIV Forecast'!$C$8:$W$127,MATCH($B111,'PLHIV Forecast'!$B$8:$B$127,0),MATCH(W$7,'PLHIV Forecast'!$C$7:$W$7,0))&lt;&gt;0),
INDEX('PLHIV Forecast'!$C$8:$W$127,MATCH($B111,'PLHIV Forecast'!$B$8:$B$127,0),MATCH(W$7,'PLHIV Forecast'!$C$7:$W$7,0)),
V111+
AVERAGE((INDEX($C$8:$W$127,MATCH($B111,$B$8:$B$127),MATCH(Baseline_Year,$C$7:$W$7,))-INDEX($C$8:$W$127,MATCH($B111,$B$8:$B$127),MATCH(Baseline_Year-1,$C$7:$W$7,))),
(INDEX($C$8:$W$127,MATCH($B111,$B$8:$B$127),MATCH(Baseline_Year-1,$C$7:$W$7,))-INDEX($C$8:$W$127,MATCH($B111,$B$8:$B$127),MATCH(Baseline_Year-2,$C$7:$W$7,))),
(INDEX($C$8:$W$127,MATCH($B111,$B$8:$B$127),MATCH(Baseline_Year-2,$C$7:$W$7,))-INDEX($C$8:$W$127,MATCH($B111,$B$8:$B$127),MATCH(Baseline_Year-3,$C$7:$W$7,)))
))))</f>
        <v>3828</v>
      </c>
      <c r="X111" s="9" t="str">
        <f>IF(SUM(C111:W111)&lt;&gt;0,
IF(P111='PLHIV Forecast'!P111,"# adults on ART capped by total PLHIV starting 2023",
IF(Q111='PLHIV Forecast'!Q111,"# adults on ART capped by total PLHIV starting 2024",
IF(R111='PLHIV Forecast'!R111,"# adults on ART capped by total PLHIV starting 2025",
IF(S111='PLHIV Forecast'!S111,"# adults on ART capped by total PLHIV starting 2026",
IF(T111='PLHIV Forecast'!T111,"# adults on ART capped by total PLHIV starting 2027",
IF(U111='PLHIV Forecast'!U111,"# adults on ART capped by total PLHIV starting 2028",
IF(V111='PLHIV Forecast'!V111,"# adults on ART capped by total PLHIV starting 2029",
IF(W111='PLHIV Forecast'!W111,"# adults on ART capped by total PLHIV starting 2030",
"")))))))),"")</f>
        <v/>
      </c>
    </row>
    <row r="112" spans="2:24" x14ac:dyDescent="0.35">
      <c r="B112" s="18" t="str">
        <f>Countries!B108</f>
        <v>Syria</v>
      </c>
      <c r="C112" s="47">
        <f>IF(C$7&lt;='Algorithms &amp; Assumptions'!$C$3,INDEX('Number on ART'!$H$10:$AB$249,MATCH($B112&amp;"Adults",'Number on ART'!$F$10:$F$249,0),MATCH(C$7,'Number on ART'!$H$9:$AB$9,0)),"Error")</f>
        <v>48</v>
      </c>
      <c r="D112" s="47">
        <f>IF(D$7&lt;='Algorithms &amp; Assumptions'!$C$3,INDEX('Number on ART'!$H$10:$AB$249,MATCH($B112&amp;"Adults",'Number on ART'!$F$10:$F$249,0),MATCH(D$7,'Number on ART'!$H$9:$AB$9,0)),"Error")</f>
        <v>69</v>
      </c>
      <c r="E112" s="47">
        <f>IF(E$7&lt;='Algorithms &amp; Assumptions'!$C$3,INDEX('Number on ART'!$H$10:$AB$249,MATCH($B112&amp;"Adults",'Number on ART'!$F$10:$F$249,0),MATCH(E$7,'Number on ART'!$H$9:$AB$9,0)),"Error")</f>
        <v>84</v>
      </c>
      <c r="F112" s="47">
        <f>IF(F$7&lt;='Algorithms &amp; Assumptions'!$C$3,INDEX('Number on ART'!$H$10:$AB$249,MATCH($B112&amp;"Adults",'Number on ART'!$F$10:$F$249,0),MATCH(F$7,'Number on ART'!$H$9:$AB$9,0)),"Error")</f>
        <v>88</v>
      </c>
      <c r="G112" s="84">
        <f>IF(IF(G$7&lt;=Baseline_Year,
INDEX('Number on ART'!$H$10:$AB$249,MATCH($B112&amp;"Adults",'Number on ART'!$F$10:$F$249,0),MATCH(G$7,'Number on ART'!$H$9:$AB$9,0)),
IF(AND(F112+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Forecast'!$B$8:$B$127,0),MATCH(G$7,'PLHIV Forecast'!$C$7:$W$7,0)),
INDEX('PLHIV Forecast'!$C$8:$W$127,MATCH($B112,'PLHIV Forecast'!$B$8:$B$127,0),MATCH(G$7,'PLHIV Forecast'!$C$7:$W$7,0))&lt;&gt;0),
INDEX('PLHIV Forecast'!$C$8:$W$127,MATCH($B112,'PLHIV Forecast'!$B$8:$B$127,0),MATCH(G$7,'PLHIV Forecast'!$C$7:$W$7,0)),
F112+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IF(G$7&lt;=Baseline_Year,
INDEX('Number on ART'!$H$10:$AB$249,MATCH($B112&amp;"Adults",'Number on ART'!$F$10:$F$249,0),MATCH(G$7,'Number on ART'!$H$9:$AB$9,0)),
IF(AND(F112+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Forecast'!$B$8:$B$127,0),MATCH(G$7,'PLHIV Forecast'!$C$7:$W$7,0)),
INDEX('PLHIV Forecast'!$C$8:$W$127,MATCH($B112,'PLHIV Forecast'!$B$8:$B$127,0),MATCH(G$7,'PLHIV Forecast'!$C$7:$W$7,0))&lt;&gt;0),
INDEX('PLHIV Forecast'!$C$8:$W$127,MATCH($B112,'PLHIV Forecast'!$B$8:$B$127,0),MATCH(G$7,'PLHIV Forecast'!$C$7:$W$7,0)),
F112+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96</v>
      </c>
      <c r="H112" s="84">
        <f>IF(IF(H$7&lt;=Baseline_Year,
INDEX('Number on ART'!$H$10:$AB$249,MATCH($B112&amp;"Adults",'Number on ART'!$F$10:$F$249,0),MATCH(H$7,'Number on ART'!$H$9:$AB$9,0)),
IF(AND(G112+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Forecast'!$B$8:$B$127,0),MATCH(H$7,'PLHIV Forecast'!$C$7:$W$7,0)),
INDEX('PLHIV Forecast'!$C$8:$W$127,MATCH($B112,'PLHIV Forecast'!$B$8:$B$127,0),MATCH(H$7,'PLHIV Forecast'!$C$7:$W$7,0))&lt;&gt;0),
INDEX('PLHIV Forecast'!$C$8:$W$127,MATCH($B112,'PLHIV Forecast'!$B$8:$B$127,0),MATCH(H$7,'PLHIV Forecast'!$C$7:$W$7,0)),
G112+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IF(H$7&lt;=Baseline_Year,
INDEX('Number on ART'!$H$10:$AB$249,MATCH($B112&amp;"Adults",'Number on ART'!$F$10:$F$249,0),MATCH(H$7,'Number on ART'!$H$9:$AB$9,0)),
IF(AND(G112+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Forecast'!$B$8:$B$127,0),MATCH(H$7,'PLHIV Forecast'!$C$7:$W$7,0)),
INDEX('PLHIV Forecast'!$C$8:$W$127,MATCH($B112,'PLHIV Forecast'!$B$8:$B$127,0),MATCH(H$7,'PLHIV Forecast'!$C$7:$W$7,0))&lt;&gt;0),
INDEX('PLHIV Forecast'!$C$8:$W$127,MATCH($B112,'PLHIV Forecast'!$B$8:$B$127,0),MATCH(H$7,'PLHIV Forecast'!$C$7:$W$7,0)),
G112+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100</v>
      </c>
      <c r="I112" s="84">
        <f>IF(IF(I$7&lt;=Baseline_Year,
INDEX('Number on ART'!$H$10:$AB$249,MATCH($B112&amp;"Adults",'Number on ART'!$F$10:$F$249,0),MATCH(I$7,'Number on ART'!$H$9:$AB$9,0)),
IF(AND(H112+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Forecast'!$B$8:$B$127,0),MATCH(I$7,'PLHIV Forecast'!$C$7:$W$7,0)),
INDEX('PLHIV Forecast'!$C$8:$W$127,MATCH($B112,'PLHIV Forecast'!$B$8:$B$127,0),MATCH(I$7,'PLHIV Forecast'!$C$7:$W$7,0))&lt;&gt;0),
INDEX('PLHIV Forecast'!$C$8:$W$127,MATCH($B112,'PLHIV Forecast'!$B$8:$B$127,0),MATCH(I$7,'PLHIV Forecast'!$C$7:$W$7,0)),
H112+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IF(I$7&lt;=Baseline_Year,
INDEX('Number on ART'!$H$10:$AB$249,MATCH($B112&amp;"Adults",'Number on ART'!$F$10:$F$249,0),MATCH(I$7,'Number on ART'!$H$9:$AB$9,0)),
IF(AND(H112+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Forecast'!$B$8:$B$127,0),MATCH(I$7,'PLHIV Forecast'!$C$7:$W$7,0)),
INDEX('PLHIV Forecast'!$C$8:$W$127,MATCH($B112,'PLHIV Forecast'!$B$8:$B$127,0),MATCH(I$7,'PLHIV Forecast'!$C$7:$W$7,0))&lt;&gt;0),
INDEX('PLHIV Forecast'!$C$8:$W$127,MATCH($B112,'PLHIV Forecast'!$B$8:$B$127,0),MATCH(I$7,'PLHIV Forecast'!$C$7:$W$7,0)),
H112+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111</v>
      </c>
      <c r="J112" s="84">
        <f>IF(IF(J$7&lt;=Baseline_Year,
INDEX('Number on ART'!$H$10:$AB$249,MATCH($B112&amp;"Adults",'Number on ART'!$F$10:$F$249,0),MATCH(J$7,'Number on ART'!$H$9:$AB$9,0)),
IF(AND(I112+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Forecast'!$B$8:$B$127,0),MATCH(J$7,'PLHIV Forecast'!$C$7:$W$7,0)),
INDEX('PLHIV Forecast'!$C$8:$W$127,MATCH($B112,'PLHIV Forecast'!$B$8:$B$127,0),MATCH(J$7,'PLHIV Forecast'!$C$7:$W$7,0))&lt;&gt;0),
INDEX('PLHIV Forecast'!$C$8:$W$127,MATCH($B112,'PLHIV Forecast'!$B$8:$B$127,0),MATCH(J$7,'PLHIV Forecast'!$C$7:$W$7,0)),
I112+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IF(J$7&lt;=Baseline_Year,
INDEX('Number on ART'!$H$10:$AB$249,MATCH($B112&amp;"Adults",'Number on ART'!$F$10:$F$249,0),MATCH(J$7,'Number on ART'!$H$9:$AB$9,0)),
IF(AND(I112+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Forecast'!$B$8:$B$127,0),MATCH(J$7,'PLHIV Forecast'!$C$7:$W$7,0)),
INDEX('PLHIV Forecast'!$C$8:$W$127,MATCH($B112,'PLHIV Forecast'!$B$8:$B$127,0),MATCH(J$7,'PLHIV Forecast'!$C$7:$W$7,0))&lt;&gt;0),
INDEX('PLHIV Forecast'!$C$8:$W$127,MATCH($B112,'PLHIV Forecast'!$B$8:$B$127,0),MATCH(J$7,'PLHIV Forecast'!$C$7:$W$7,0)),
I112+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143</v>
      </c>
      <c r="K112" s="84">
        <f>IF(IF(K$7&lt;=Baseline_Year,
INDEX('Number on ART'!$H$10:$AB$249,MATCH($B112&amp;"Adults",'Number on ART'!$F$10:$F$249,0),MATCH(K$7,'Number on ART'!$H$9:$AB$9,0)),
IF(AND(J112+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Forecast'!$B$8:$B$127,0),MATCH(K$7,'PLHIV Forecast'!$C$7:$W$7,0)),
INDEX('PLHIV Forecast'!$C$8:$W$127,MATCH($B112,'PLHIV Forecast'!$B$8:$B$127,0),MATCH(K$7,'PLHIV Forecast'!$C$7:$W$7,0))&lt;&gt;0),
INDEX('PLHIV Forecast'!$C$8:$W$127,MATCH($B112,'PLHIV Forecast'!$B$8:$B$127,0),MATCH(K$7,'PLHIV Forecast'!$C$7:$W$7,0)),
J112+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IF(K$7&lt;=Baseline_Year,
INDEX('Number on ART'!$H$10:$AB$249,MATCH($B112&amp;"Adults",'Number on ART'!$F$10:$F$249,0),MATCH(K$7,'Number on ART'!$H$9:$AB$9,0)),
IF(AND(J112+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Forecast'!$B$8:$B$127,0),MATCH(K$7,'PLHIV Forecast'!$C$7:$W$7,0)),
INDEX('PLHIV Forecast'!$C$8:$W$127,MATCH($B112,'PLHIV Forecast'!$B$8:$B$127,0),MATCH(K$7,'PLHIV Forecast'!$C$7:$W$7,0))&lt;&gt;0),
INDEX('PLHIV Forecast'!$C$8:$W$127,MATCH($B112,'PLHIV Forecast'!$B$8:$B$127,0),MATCH(K$7,'PLHIV Forecast'!$C$7:$W$7,0)),
J112+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191</v>
      </c>
      <c r="L112" s="84">
        <f>IF(IF(L$7&lt;=Baseline_Year,
INDEX('Number on ART'!$H$10:$AB$249,MATCH($B112&amp;"Adults",'Number on ART'!$F$10:$F$249,0),MATCH(L$7,'Number on ART'!$H$9:$AB$9,0)),
IF(AND(K112+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Forecast'!$B$8:$B$127,0),MATCH(L$7,'PLHIV Forecast'!$C$7:$W$7,0)),
INDEX('PLHIV Forecast'!$C$8:$W$127,MATCH($B112,'PLHIV Forecast'!$B$8:$B$127,0),MATCH(L$7,'PLHIV Forecast'!$C$7:$W$7,0))&lt;&gt;0),
INDEX('PLHIV Forecast'!$C$8:$W$127,MATCH($B112,'PLHIV Forecast'!$B$8:$B$127,0),MATCH(L$7,'PLHIV Forecast'!$C$7:$W$7,0)),
K112+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IF(L$7&lt;=Baseline_Year,
INDEX('Number on ART'!$H$10:$AB$249,MATCH($B112&amp;"Adults",'Number on ART'!$F$10:$F$249,0),MATCH(L$7,'Number on ART'!$H$9:$AB$9,0)),
IF(AND(K112+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Forecast'!$B$8:$B$127,0),MATCH(L$7,'PLHIV Forecast'!$C$7:$W$7,0)),
INDEX('PLHIV Forecast'!$C$8:$W$127,MATCH($B112,'PLHIV Forecast'!$B$8:$B$127,0),MATCH(L$7,'PLHIV Forecast'!$C$7:$W$7,0))&lt;&gt;0),
INDEX('PLHIV Forecast'!$C$8:$W$127,MATCH($B112,'PLHIV Forecast'!$B$8:$B$127,0),MATCH(L$7,'PLHIV Forecast'!$C$7:$W$7,0)),
K112+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247</v>
      </c>
      <c r="M112" s="84">
        <f>IF(IF(M$7&lt;=Baseline_Year,
INDEX('Number on ART'!$H$10:$AB$249,MATCH($B112&amp;"Adults",'Number on ART'!$F$10:$F$249,0),MATCH(M$7,'Number on ART'!$H$9:$AB$9,0)),
IF(AND(L112+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Forecast'!$B$8:$B$127,0),MATCH(M$7,'PLHIV Forecast'!$C$7:$W$7,0)),
INDEX('PLHIV Forecast'!$C$8:$W$127,MATCH($B112,'PLHIV Forecast'!$B$8:$B$127,0),MATCH(M$7,'PLHIV Forecast'!$C$7:$W$7,0))&lt;&gt;0),
INDEX('PLHIV Forecast'!$C$8:$W$127,MATCH($B112,'PLHIV Forecast'!$B$8:$B$127,0),MATCH(M$7,'PLHIV Forecast'!$C$7:$W$7,0)),
L112+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IF(M$7&lt;=Baseline_Year,
INDEX('Number on ART'!$H$10:$AB$249,MATCH($B112&amp;"Adults",'Number on ART'!$F$10:$F$249,0),MATCH(M$7,'Number on ART'!$H$9:$AB$9,0)),
IF(AND(L112+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Forecast'!$B$8:$B$127,0),MATCH(M$7,'PLHIV Forecast'!$C$7:$W$7,0)),
INDEX('PLHIV Forecast'!$C$8:$W$127,MATCH($B112,'PLHIV Forecast'!$B$8:$B$127,0),MATCH(M$7,'PLHIV Forecast'!$C$7:$W$7,0))&lt;&gt;0),
INDEX('PLHIV Forecast'!$C$8:$W$127,MATCH($B112,'PLHIV Forecast'!$B$8:$B$127,0),MATCH(M$7,'PLHIV Forecast'!$C$7:$W$7,0)),
L112+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274</v>
      </c>
      <c r="N112" s="84">
        <f>IF(IF(N$7&lt;=Baseline_Year,
INDEX('Number on ART'!$H$10:$AB$249,MATCH($B112&amp;"Adults",'Number on ART'!$F$10:$F$249,0),MATCH(N$7,'Number on ART'!$H$9:$AB$9,0)),
IF(AND(M112+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Forecast'!$B$8:$B$127,0),MATCH(N$7,'PLHIV Forecast'!$C$7:$W$7,0)),
INDEX('PLHIV Forecast'!$C$8:$W$127,MATCH($B112,'PLHIV Forecast'!$B$8:$B$127,0),MATCH(N$7,'PLHIV Forecast'!$C$7:$W$7,0))&lt;&gt;0),
INDEX('PLHIV Forecast'!$C$8:$W$127,MATCH($B112,'PLHIV Forecast'!$B$8:$B$127,0),MATCH(N$7,'PLHIV Forecast'!$C$7:$W$7,0)),
M112+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IF(N$7&lt;=Baseline_Year,
INDEX('Number on ART'!$H$10:$AB$249,MATCH($B112&amp;"Adults",'Number on ART'!$F$10:$F$249,0),MATCH(N$7,'Number on ART'!$H$9:$AB$9,0)),
IF(AND(M112+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Forecast'!$B$8:$B$127,0),MATCH(N$7,'PLHIV Forecast'!$C$7:$W$7,0)),
INDEX('PLHIV Forecast'!$C$8:$W$127,MATCH($B112,'PLHIV Forecast'!$B$8:$B$127,0),MATCH(N$7,'PLHIV Forecast'!$C$7:$W$7,0))&lt;&gt;0),
INDEX('PLHIV Forecast'!$C$8:$W$127,MATCH($B112,'PLHIV Forecast'!$B$8:$B$127,0),MATCH(N$7,'PLHIV Forecast'!$C$7:$W$7,0)),
M112+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299</v>
      </c>
      <c r="O112" s="84">
        <f>IF(IF(O$7&lt;=Baseline_Year,
INDEX('Number on ART'!$H$10:$AB$249,MATCH($B112&amp;"Adults",'Number on ART'!$F$10:$F$249,0),MATCH(O$7,'Number on ART'!$H$9:$AB$9,0)),
IF(AND(N112+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Forecast'!$B$8:$B$127,0),MATCH(O$7,'PLHIV Forecast'!$C$7:$W$7,0)),
INDEX('PLHIV Forecast'!$C$8:$W$127,MATCH($B112,'PLHIV Forecast'!$B$8:$B$127,0),MATCH(O$7,'PLHIV Forecast'!$C$7:$W$7,0))&lt;&gt;0),
INDEX('PLHIV Forecast'!$C$8:$W$127,MATCH($B112,'PLHIV Forecast'!$B$8:$B$127,0),MATCH(O$7,'PLHIV Forecast'!$C$7:$W$7,0)),
N112+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IF(O$7&lt;=Baseline_Year,
INDEX('Number on ART'!$H$10:$AB$249,MATCH($B112&amp;"Adults",'Number on ART'!$F$10:$F$249,0),MATCH(O$7,'Number on ART'!$H$9:$AB$9,0)),
IF(AND(N112+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Forecast'!$B$8:$B$127,0),MATCH(O$7,'PLHIV Forecast'!$C$7:$W$7,0)),
INDEX('PLHIV Forecast'!$C$8:$W$127,MATCH($B112,'PLHIV Forecast'!$B$8:$B$127,0),MATCH(O$7,'PLHIV Forecast'!$C$7:$W$7,0))&lt;&gt;0),
INDEX('PLHIV Forecast'!$C$8:$W$127,MATCH($B112,'PLHIV Forecast'!$B$8:$B$127,0),MATCH(O$7,'PLHIV Forecast'!$C$7:$W$7,0)),
N112+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332</v>
      </c>
      <c r="P112" s="84">
        <f>IF(IF(P$7&lt;=Baseline_Year,
INDEX('Number on ART'!$H$10:$AB$249,MATCH($B112&amp;"Adults",'Number on ART'!$F$10:$F$249,0),MATCH(P$7,'Number on ART'!$H$9:$AB$9,0)),
IF(AND(O112+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Forecast'!$B$8:$B$127,0),MATCH(P$7,'PLHIV Forecast'!$C$7:$W$7,0)),
INDEX('PLHIV Forecast'!$C$8:$W$127,MATCH($B112,'PLHIV Forecast'!$B$8:$B$127,0),MATCH(P$7,'PLHIV Forecast'!$C$7:$W$7,0))&lt;&gt;0),
INDEX('PLHIV Forecast'!$C$8:$W$127,MATCH($B112,'PLHIV Forecast'!$B$8:$B$127,0),MATCH(P$7,'PLHIV Forecast'!$C$7:$W$7,0)),
O112+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IF(P$7&lt;=Baseline_Year,
INDEX('Number on ART'!$H$10:$AB$249,MATCH($B112&amp;"Adults",'Number on ART'!$F$10:$F$249,0),MATCH(P$7,'Number on ART'!$H$9:$AB$9,0)),
IF(AND(O112+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Forecast'!$B$8:$B$127,0),MATCH(P$7,'PLHIV Forecast'!$C$7:$W$7,0)),
INDEX('PLHIV Forecast'!$C$8:$W$127,MATCH($B112,'PLHIV Forecast'!$B$8:$B$127,0),MATCH(P$7,'PLHIV Forecast'!$C$7:$W$7,0))&lt;&gt;0),
INDEX('PLHIV Forecast'!$C$8:$W$127,MATCH($B112,'PLHIV Forecast'!$B$8:$B$127,0),MATCH(P$7,'PLHIV Forecast'!$C$7:$W$7,0)),
O112+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360.33333333333331</v>
      </c>
      <c r="Q112" s="84">
        <f>IF(IF(Q$7&lt;=Baseline_Year,
INDEX('Number on ART'!$H$10:$AB$249,MATCH($B112&amp;"Adults",'Number on ART'!$F$10:$F$249,0),MATCH(Q$7,'Number on ART'!$H$9:$AB$9,0)),
IF(AND(P112+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Forecast'!$B$8:$B$127,0),MATCH(Q$7,'PLHIV Forecast'!$C$7:$W$7,0)),
INDEX('PLHIV Forecast'!$C$8:$W$127,MATCH($B112,'PLHIV Forecast'!$B$8:$B$127,0),MATCH(Q$7,'PLHIV Forecast'!$C$7:$W$7,0))&lt;&gt;0),
INDEX('PLHIV Forecast'!$C$8:$W$127,MATCH($B112,'PLHIV Forecast'!$B$8:$B$127,0),MATCH(Q$7,'PLHIV Forecast'!$C$7:$W$7,0)),
P112+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IF(Q$7&lt;=Baseline_Year,
INDEX('Number on ART'!$H$10:$AB$249,MATCH($B112&amp;"Adults",'Number on ART'!$F$10:$F$249,0),MATCH(Q$7,'Number on ART'!$H$9:$AB$9,0)),
IF(AND(P112+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Forecast'!$B$8:$B$127,0),MATCH(Q$7,'PLHIV Forecast'!$C$7:$W$7,0)),
INDEX('PLHIV Forecast'!$C$8:$W$127,MATCH($B112,'PLHIV Forecast'!$B$8:$B$127,0),MATCH(Q$7,'PLHIV Forecast'!$C$7:$W$7,0))&lt;&gt;0),
INDEX('PLHIV Forecast'!$C$8:$W$127,MATCH($B112,'PLHIV Forecast'!$B$8:$B$127,0),MATCH(Q$7,'PLHIV Forecast'!$C$7:$W$7,0)),
P112+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388.66666666666663</v>
      </c>
      <c r="R112" s="84">
        <f>IF(IF(R$7&lt;=Baseline_Year,
INDEX('Number on ART'!$H$10:$AB$249,MATCH($B112&amp;"Adults",'Number on ART'!$F$10:$F$249,0),MATCH(R$7,'Number on ART'!$H$9:$AB$9,0)),
IF(AND(Q112+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Forecast'!$B$8:$B$127,0),MATCH(R$7,'PLHIV Forecast'!$C$7:$W$7,0)),
INDEX('PLHIV Forecast'!$C$8:$W$127,MATCH($B112,'PLHIV Forecast'!$B$8:$B$127,0),MATCH(R$7,'PLHIV Forecast'!$C$7:$W$7,0))&lt;&gt;0),
INDEX('PLHIV Forecast'!$C$8:$W$127,MATCH($B112,'PLHIV Forecast'!$B$8:$B$127,0),MATCH(R$7,'PLHIV Forecast'!$C$7:$W$7,0)),
Q112+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IF(R$7&lt;=Baseline_Year,
INDEX('Number on ART'!$H$10:$AB$249,MATCH($B112&amp;"Adults",'Number on ART'!$F$10:$F$249,0),MATCH(R$7,'Number on ART'!$H$9:$AB$9,0)),
IF(AND(Q112+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Forecast'!$B$8:$B$127,0),MATCH(R$7,'PLHIV Forecast'!$C$7:$W$7,0)),
INDEX('PLHIV Forecast'!$C$8:$W$127,MATCH($B112,'PLHIV Forecast'!$B$8:$B$127,0),MATCH(R$7,'PLHIV Forecast'!$C$7:$W$7,0))&lt;&gt;0),
INDEX('PLHIV Forecast'!$C$8:$W$127,MATCH($B112,'PLHIV Forecast'!$B$8:$B$127,0),MATCH(R$7,'PLHIV Forecast'!$C$7:$W$7,0)),
Q112+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416.99999999999994</v>
      </c>
      <c r="S112" s="84">
        <f>IF(IF(S$7&lt;=Baseline_Year,
INDEX('Number on ART'!$H$10:$AB$249,MATCH($B112&amp;"Adults",'Number on ART'!$F$10:$F$249,0),MATCH(S$7,'Number on ART'!$H$9:$AB$9,0)),
IF(AND(R112+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Forecast'!$B$8:$B$127,0),MATCH(S$7,'PLHIV Forecast'!$C$7:$W$7,0)),
INDEX('PLHIV Forecast'!$C$8:$W$127,MATCH($B112,'PLHIV Forecast'!$B$8:$B$127,0),MATCH(S$7,'PLHIV Forecast'!$C$7:$W$7,0))&lt;&gt;0),
INDEX('PLHIV Forecast'!$C$8:$W$127,MATCH($B112,'PLHIV Forecast'!$B$8:$B$127,0),MATCH(S$7,'PLHIV Forecast'!$C$7:$W$7,0)),
R112+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IF(S$7&lt;=Baseline_Year,
INDEX('Number on ART'!$H$10:$AB$249,MATCH($B112&amp;"Adults",'Number on ART'!$F$10:$F$249,0),MATCH(S$7,'Number on ART'!$H$9:$AB$9,0)),
IF(AND(R112+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Forecast'!$B$8:$B$127,0),MATCH(S$7,'PLHIV Forecast'!$C$7:$W$7,0)),
INDEX('PLHIV Forecast'!$C$8:$W$127,MATCH($B112,'PLHIV Forecast'!$B$8:$B$127,0),MATCH(S$7,'PLHIV Forecast'!$C$7:$W$7,0))&lt;&gt;0),
INDEX('PLHIV Forecast'!$C$8:$W$127,MATCH($B112,'PLHIV Forecast'!$B$8:$B$127,0),MATCH(S$7,'PLHIV Forecast'!$C$7:$W$7,0)),
R112+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445.33333333333326</v>
      </c>
      <c r="T112" s="84">
        <f>IF(IF(T$7&lt;=Baseline_Year,
INDEX('Number on ART'!$H$10:$AB$249,MATCH($B112&amp;"Adults",'Number on ART'!$F$10:$F$249,0),MATCH(T$7,'Number on ART'!$H$9:$AB$9,0)),
IF(AND(S112+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Forecast'!$B$8:$B$127,0),MATCH(T$7,'PLHIV Forecast'!$C$7:$W$7,0)),
INDEX('PLHIV Forecast'!$C$8:$W$127,MATCH($B112,'PLHIV Forecast'!$B$8:$B$127,0),MATCH(T$7,'PLHIV Forecast'!$C$7:$W$7,0))&lt;&gt;0),
INDEX('PLHIV Forecast'!$C$8:$W$127,MATCH($B112,'PLHIV Forecast'!$B$8:$B$127,0),MATCH(T$7,'PLHIV Forecast'!$C$7:$W$7,0)),
S112+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IF(T$7&lt;=Baseline_Year,
INDEX('Number on ART'!$H$10:$AB$249,MATCH($B112&amp;"Adults",'Number on ART'!$F$10:$F$249,0),MATCH(T$7,'Number on ART'!$H$9:$AB$9,0)),
IF(AND(S112+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Forecast'!$B$8:$B$127,0),MATCH(T$7,'PLHIV Forecast'!$C$7:$W$7,0)),
INDEX('PLHIV Forecast'!$C$8:$W$127,MATCH($B112,'PLHIV Forecast'!$B$8:$B$127,0),MATCH(T$7,'PLHIV Forecast'!$C$7:$W$7,0))&lt;&gt;0),
INDEX('PLHIV Forecast'!$C$8:$W$127,MATCH($B112,'PLHIV Forecast'!$B$8:$B$127,0),MATCH(T$7,'PLHIV Forecast'!$C$7:$W$7,0)),
S112+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473.66666666666657</v>
      </c>
      <c r="U112" s="84">
        <f>IF(IF(U$7&lt;=Baseline_Year,
INDEX('Number on ART'!$H$10:$AB$249,MATCH($B112&amp;"Adults",'Number on ART'!$F$10:$F$249,0),MATCH(U$7,'Number on ART'!$H$9:$AB$9,0)),
IF(AND(T112+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Forecast'!$B$8:$B$127,0),MATCH(U$7,'PLHIV Forecast'!$C$7:$W$7,0)),
INDEX('PLHIV Forecast'!$C$8:$W$127,MATCH($B112,'PLHIV Forecast'!$B$8:$B$127,0),MATCH(U$7,'PLHIV Forecast'!$C$7:$W$7,0))&lt;&gt;0),
INDEX('PLHIV Forecast'!$C$8:$W$127,MATCH($B112,'PLHIV Forecast'!$B$8:$B$127,0),MATCH(U$7,'PLHIV Forecast'!$C$7:$W$7,0)),
T112+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IF(U$7&lt;=Baseline_Year,
INDEX('Number on ART'!$H$10:$AB$249,MATCH($B112&amp;"Adults",'Number on ART'!$F$10:$F$249,0),MATCH(U$7,'Number on ART'!$H$9:$AB$9,0)),
IF(AND(T112+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Forecast'!$B$8:$B$127,0),MATCH(U$7,'PLHIV Forecast'!$C$7:$W$7,0)),
INDEX('PLHIV Forecast'!$C$8:$W$127,MATCH($B112,'PLHIV Forecast'!$B$8:$B$127,0),MATCH(U$7,'PLHIV Forecast'!$C$7:$W$7,0))&lt;&gt;0),
INDEX('PLHIV Forecast'!$C$8:$W$127,MATCH($B112,'PLHIV Forecast'!$B$8:$B$127,0),MATCH(U$7,'PLHIV Forecast'!$C$7:$W$7,0)),
T112+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501.99999999999989</v>
      </c>
      <c r="V112" s="84">
        <f>IF(IF(V$7&lt;=Baseline_Year,
INDEX('Number on ART'!$H$10:$AB$249,MATCH($B112&amp;"Adults",'Number on ART'!$F$10:$F$249,0),MATCH(V$7,'Number on ART'!$H$9:$AB$9,0)),
IF(AND(U112+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Forecast'!$B$8:$B$127,0),MATCH(V$7,'PLHIV Forecast'!$C$7:$W$7,0)),
INDEX('PLHIV Forecast'!$C$8:$W$127,MATCH($B112,'PLHIV Forecast'!$B$8:$B$127,0),MATCH(V$7,'PLHIV Forecast'!$C$7:$W$7,0))&lt;&gt;0),
INDEX('PLHIV Forecast'!$C$8:$W$127,MATCH($B112,'PLHIV Forecast'!$B$8:$B$127,0),MATCH(V$7,'PLHIV Forecast'!$C$7:$W$7,0)),
U112+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IF(V$7&lt;=Baseline_Year,
INDEX('Number on ART'!$H$10:$AB$249,MATCH($B112&amp;"Adults",'Number on ART'!$F$10:$F$249,0),MATCH(V$7,'Number on ART'!$H$9:$AB$9,0)),
IF(AND(U112+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Forecast'!$B$8:$B$127,0),MATCH(V$7,'PLHIV Forecast'!$C$7:$W$7,0)),
INDEX('PLHIV Forecast'!$C$8:$W$127,MATCH($B112,'PLHIV Forecast'!$B$8:$B$127,0),MATCH(V$7,'PLHIV Forecast'!$C$7:$W$7,0))&lt;&gt;0),
INDEX('PLHIV Forecast'!$C$8:$W$127,MATCH($B112,'PLHIV Forecast'!$B$8:$B$127,0),MATCH(V$7,'PLHIV Forecast'!$C$7:$W$7,0)),
U112+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530.33333333333326</v>
      </c>
      <c r="W112" s="84">
        <f>IF(IF(W$7&lt;=Baseline_Year,
INDEX('Number on ART'!$H$10:$AB$249,MATCH($B112&amp;"Adults",'Number on ART'!$F$10:$F$249,0),MATCH(W$7,'Number on ART'!$H$9:$AB$9,0)),
IF(AND(V112+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Forecast'!$B$8:$B$127,0),MATCH(W$7,'PLHIV Forecast'!$C$7:$W$7,0)),
INDEX('PLHIV Forecast'!$C$8:$W$127,MATCH($B112,'PLHIV Forecast'!$B$8:$B$127,0),MATCH(W$7,'PLHIV Forecast'!$C$7:$W$7,0))&lt;&gt;0),
INDEX('PLHIV Forecast'!$C$8:$W$127,MATCH($B112,'PLHIV Forecast'!$B$8:$B$127,0),MATCH(W$7,'PLHIV Forecast'!$C$7:$W$7,0)),
V112+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)))&lt;0,
0,
IF(W$7&lt;=Baseline_Year,
INDEX('Number on ART'!$H$10:$AB$249,MATCH($B112&amp;"Adults",'Number on ART'!$F$10:$F$249,0),MATCH(W$7,'Number on ART'!$H$9:$AB$9,0)),
IF(AND(V112+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)&gt;INDEX('PLHIV Forecast'!$C$8:$W$127,MATCH($B112,'PLHIV Forecast'!$B$8:$B$127,0),MATCH(W$7,'PLHIV Forecast'!$C$7:$W$7,0)),
INDEX('PLHIV Forecast'!$C$8:$W$127,MATCH($B112,'PLHIV Forecast'!$B$8:$B$127,0),MATCH(W$7,'PLHIV Forecast'!$C$7:$W$7,0))&lt;&gt;0),
INDEX('PLHIV Forecast'!$C$8:$W$127,MATCH($B112,'PLHIV Forecast'!$B$8:$B$127,0),MATCH(W$7,'PLHIV Forecast'!$C$7:$W$7,0)),
V112+
AVERAGE((INDEX($C$8:$W$127,MATCH($B112,$B$8:$B$127),MATCH(Baseline_Year,$C$7:$W$7,))-INDEX($C$8:$W$127,MATCH($B112,$B$8:$B$127),MATCH(Baseline_Year-1,$C$7:$W$7,))),
(INDEX($C$8:$W$127,MATCH($B112,$B$8:$B$127),MATCH(Baseline_Year-1,$C$7:$W$7,))-INDEX($C$8:$W$127,MATCH($B112,$B$8:$B$127),MATCH(Baseline_Year-2,$C$7:$W$7,))),
(INDEX($C$8:$W$127,MATCH($B112,$B$8:$B$127),MATCH(Baseline_Year-2,$C$7:$W$7,))-INDEX($C$8:$W$127,MATCH($B112,$B$8:$B$127),MATCH(Baseline_Year-3,$C$7:$W$7,)))
))))</f>
        <v>558.66666666666663</v>
      </c>
      <c r="X112" s="9" t="str">
        <f>IF(SUM(C112:W112)&lt;&gt;0,
IF(P112='PLHIV Forecast'!P112,"# adults on ART capped by total PLHIV starting 2023",
IF(Q112='PLHIV Forecast'!Q112,"# adults on ART capped by total PLHIV starting 2024",
IF(R112='PLHIV Forecast'!R112,"# adults on ART capped by total PLHIV starting 2025",
IF(S112='PLHIV Forecast'!S112,"# adults on ART capped by total PLHIV starting 2026",
IF(T112='PLHIV Forecast'!T112,"# adults on ART capped by total PLHIV starting 2027",
IF(U112='PLHIV Forecast'!U112,"# adults on ART capped by total PLHIV starting 2028",
IF(V112='PLHIV Forecast'!V112,"# adults on ART capped by total PLHIV starting 2029",
IF(W112='PLHIV Forecast'!W112,"# adults on ART capped by total PLHIV starting 2030",
"")))))))),"")</f>
        <v/>
      </c>
    </row>
    <row r="113" spans="2:28" x14ac:dyDescent="0.35">
      <c r="B113" s="18" t="str">
        <f>Countries!B109</f>
        <v>Tajikistan</v>
      </c>
      <c r="C113" s="47">
        <f>IF(C$7&lt;='Algorithms &amp; Assumptions'!$C$3,INDEX('Number on ART'!$H$10:$AB$249,MATCH($B113&amp;"Adults",'Number on ART'!$F$10:$F$249,0),MATCH(C$7,'Number on ART'!$H$9:$AB$9,0)),"Error")</f>
        <v>415</v>
      </c>
      <c r="D113" s="47">
        <f>IF(D$7&lt;='Algorithms &amp; Assumptions'!$C$3,INDEX('Number on ART'!$H$10:$AB$249,MATCH($B113&amp;"Adults",'Number on ART'!$F$10:$F$249,0),MATCH(D$7,'Number on ART'!$H$9:$AB$9,0)),"Error")</f>
        <v>596</v>
      </c>
      <c r="E113" s="47">
        <f>IF(E$7&lt;='Algorithms &amp; Assumptions'!$C$3,INDEX('Number on ART'!$H$10:$AB$249,MATCH($B113&amp;"Adults",'Number on ART'!$F$10:$F$249,0),MATCH(E$7,'Number on ART'!$H$9:$AB$9,0)),"Error")</f>
        <v>750</v>
      </c>
      <c r="F113" s="47">
        <f>IF(F$7&lt;='Algorithms &amp; Assumptions'!$C$3,INDEX('Number on ART'!$H$10:$AB$249,MATCH($B113&amp;"Adults",'Number on ART'!$F$10:$F$249,0),MATCH(F$7,'Number on ART'!$H$9:$AB$9,0)),"Error")</f>
        <v>973</v>
      </c>
      <c r="G113" s="84">
        <f>IF(IF(G$7&lt;=Baseline_Year,
INDEX('Number on ART'!$H$10:$AB$249,MATCH($B113&amp;"Adults",'Number on ART'!$F$10:$F$249,0),MATCH(G$7,'Number on ART'!$H$9:$AB$9,0)),
IF(AND(F113+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Forecast'!$B$8:$B$127,0),MATCH(G$7,'PLHIV Forecast'!$C$7:$W$7,0)),
INDEX('PLHIV Forecast'!$C$8:$W$127,MATCH($B113,'PLHIV Forecast'!$B$8:$B$127,0),MATCH(G$7,'PLHIV Forecast'!$C$7:$W$7,0))&lt;&gt;0),
INDEX('PLHIV Forecast'!$C$8:$W$127,MATCH($B113,'PLHIV Forecast'!$B$8:$B$127,0),MATCH(G$7,'PLHIV Forecast'!$C$7:$W$7,0)),
F113+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IF(G$7&lt;=Baseline_Year,
INDEX('Number on ART'!$H$10:$AB$249,MATCH($B113&amp;"Adults",'Number on ART'!$F$10:$F$249,0),MATCH(G$7,'Number on ART'!$H$9:$AB$9,0)),
IF(AND(F113+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Forecast'!$B$8:$B$127,0),MATCH(G$7,'PLHIV Forecast'!$C$7:$W$7,0)),
INDEX('PLHIV Forecast'!$C$8:$W$127,MATCH($B113,'PLHIV Forecast'!$B$8:$B$127,0),MATCH(G$7,'PLHIV Forecast'!$C$7:$W$7,0))&lt;&gt;0),
INDEX('PLHIV Forecast'!$C$8:$W$127,MATCH($B113,'PLHIV Forecast'!$B$8:$B$127,0),MATCH(G$7,'PLHIV Forecast'!$C$7:$W$7,0)),
F113+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1543</v>
      </c>
      <c r="H113" s="84">
        <f>IF(IF(H$7&lt;=Baseline_Year,
INDEX('Number on ART'!$H$10:$AB$249,MATCH($B113&amp;"Adults",'Number on ART'!$F$10:$F$249,0),MATCH(H$7,'Number on ART'!$H$9:$AB$9,0)),
IF(AND(G113+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Forecast'!$B$8:$B$127,0),MATCH(H$7,'PLHIV Forecast'!$C$7:$W$7,0)),
INDEX('PLHIV Forecast'!$C$8:$W$127,MATCH($B113,'PLHIV Forecast'!$B$8:$B$127,0),MATCH(H$7,'PLHIV Forecast'!$C$7:$W$7,0))&lt;&gt;0),
INDEX('PLHIV Forecast'!$C$8:$W$127,MATCH($B113,'PLHIV Forecast'!$B$8:$B$127,0),MATCH(H$7,'PLHIV Forecast'!$C$7:$W$7,0)),
G113+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IF(H$7&lt;=Baseline_Year,
INDEX('Number on ART'!$H$10:$AB$249,MATCH($B113&amp;"Adults",'Number on ART'!$F$10:$F$249,0),MATCH(H$7,'Number on ART'!$H$9:$AB$9,0)),
IF(AND(G113+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Forecast'!$B$8:$B$127,0),MATCH(H$7,'PLHIV Forecast'!$C$7:$W$7,0)),
INDEX('PLHIV Forecast'!$C$8:$W$127,MATCH($B113,'PLHIV Forecast'!$B$8:$B$127,0),MATCH(H$7,'PLHIV Forecast'!$C$7:$W$7,0))&lt;&gt;0),
INDEX('PLHIV Forecast'!$C$8:$W$127,MATCH($B113,'PLHIV Forecast'!$B$8:$B$127,0),MATCH(H$7,'PLHIV Forecast'!$C$7:$W$7,0)),
G113+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2408</v>
      </c>
      <c r="I113" s="84">
        <f>IF(IF(I$7&lt;=Baseline_Year,
INDEX('Number on ART'!$H$10:$AB$249,MATCH($B113&amp;"Adults",'Number on ART'!$F$10:$F$249,0),MATCH(I$7,'Number on ART'!$H$9:$AB$9,0)),
IF(AND(H113+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Forecast'!$B$8:$B$127,0),MATCH(I$7,'PLHIV Forecast'!$C$7:$W$7,0)),
INDEX('PLHIV Forecast'!$C$8:$W$127,MATCH($B113,'PLHIV Forecast'!$B$8:$B$127,0),MATCH(I$7,'PLHIV Forecast'!$C$7:$W$7,0))&lt;&gt;0),
INDEX('PLHIV Forecast'!$C$8:$W$127,MATCH($B113,'PLHIV Forecast'!$B$8:$B$127,0),MATCH(I$7,'PLHIV Forecast'!$C$7:$W$7,0)),
H113+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IF(I$7&lt;=Baseline_Year,
INDEX('Number on ART'!$H$10:$AB$249,MATCH($B113&amp;"Adults",'Number on ART'!$F$10:$F$249,0),MATCH(I$7,'Number on ART'!$H$9:$AB$9,0)),
IF(AND(H113+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Forecast'!$B$8:$B$127,0),MATCH(I$7,'PLHIV Forecast'!$C$7:$W$7,0)),
INDEX('PLHIV Forecast'!$C$8:$W$127,MATCH($B113,'PLHIV Forecast'!$B$8:$B$127,0),MATCH(I$7,'PLHIV Forecast'!$C$7:$W$7,0))&lt;&gt;0),
INDEX('PLHIV Forecast'!$C$8:$W$127,MATCH($B113,'PLHIV Forecast'!$B$8:$B$127,0),MATCH(I$7,'PLHIV Forecast'!$C$7:$W$7,0)),
H113+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3315</v>
      </c>
      <c r="J113" s="84">
        <f>IF(IF(J$7&lt;=Baseline_Year,
INDEX('Number on ART'!$H$10:$AB$249,MATCH($B113&amp;"Adults",'Number on ART'!$F$10:$F$249,0),MATCH(J$7,'Number on ART'!$H$9:$AB$9,0)),
IF(AND(I113+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Forecast'!$B$8:$B$127,0),MATCH(J$7,'PLHIV Forecast'!$C$7:$W$7,0)),
INDEX('PLHIV Forecast'!$C$8:$W$127,MATCH($B113,'PLHIV Forecast'!$B$8:$B$127,0),MATCH(J$7,'PLHIV Forecast'!$C$7:$W$7,0))&lt;&gt;0),
INDEX('PLHIV Forecast'!$C$8:$W$127,MATCH($B113,'PLHIV Forecast'!$B$8:$B$127,0),MATCH(J$7,'PLHIV Forecast'!$C$7:$W$7,0)),
I113+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IF(J$7&lt;=Baseline_Year,
INDEX('Number on ART'!$H$10:$AB$249,MATCH($B113&amp;"Adults",'Number on ART'!$F$10:$F$249,0),MATCH(J$7,'Number on ART'!$H$9:$AB$9,0)),
IF(AND(I113+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Forecast'!$B$8:$B$127,0),MATCH(J$7,'PLHIV Forecast'!$C$7:$W$7,0)),
INDEX('PLHIV Forecast'!$C$8:$W$127,MATCH($B113,'PLHIV Forecast'!$B$8:$B$127,0),MATCH(J$7,'PLHIV Forecast'!$C$7:$W$7,0))&lt;&gt;0),
INDEX('PLHIV Forecast'!$C$8:$W$127,MATCH($B113,'PLHIV Forecast'!$B$8:$B$127,0),MATCH(J$7,'PLHIV Forecast'!$C$7:$W$7,0)),
I113+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4229</v>
      </c>
      <c r="K113" s="84">
        <f>IF(IF(K$7&lt;=Baseline_Year,
INDEX('Number on ART'!$H$10:$AB$249,MATCH($B113&amp;"Adults",'Number on ART'!$F$10:$F$249,0),MATCH(K$7,'Number on ART'!$H$9:$AB$9,0)),
IF(AND(J113+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Forecast'!$B$8:$B$127,0),MATCH(K$7,'PLHIV Forecast'!$C$7:$W$7,0)),
INDEX('PLHIV Forecast'!$C$8:$W$127,MATCH($B113,'PLHIV Forecast'!$B$8:$B$127,0),MATCH(K$7,'PLHIV Forecast'!$C$7:$W$7,0))&lt;&gt;0),
INDEX('PLHIV Forecast'!$C$8:$W$127,MATCH($B113,'PLHIV Forecast'!$B$8:$B$127,0),MATCH(K$7,'PLHIV Forecast'!$C$7:$W$7,0)),
J113+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IF(K$7&lt;=Baseline_Year,
INDEX('Number on ART'!$H$10:$AB$249,MATCH($B113&amp;"Adults",'Number on ART'!$F$10:$F$249,0),MATCH(K$7,'Number on ART'!$H$9:$AB$9,0)),
IF(AND(J113+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Forecast'!$B$8:$B$127,0),MATCH(K$7,'PLHIV Forecast'!$C$7:$W$7,0)),
INDEX('PLHIV Forecast'!$C$8:$W$127,MATCH($B113,'PLHIV Forecast'!$B$8:$B$127,0),MATCH(K$7,'PLHIV Forecast'!$C$7:$W$7,0))&lt;&gt;0),
INDEX('PLHIV Forecast'!$C$8:$W$127,MATCH($B113,'PLHIV Forecast'!$B$8:$B$127,0),MATCH(K$7,'PLHIV Forecast'!$C$7:$W$7,0)),
J113+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5243</v>
      </c>
      <c r="L113" s="84">
        <f>IF(IF(L$7&lt;=Baseline_Year,
INDEX('Number on ART'!$H$10:$AB$249,MATCH($B113&amp;"Adults",'Number on ART'!$F$10:$F$249,0),MATCH(L$7,'Number on ART'!$H$9:$AB$9,0)),
IF(AND(K113+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Forecast'!$B$8:$B$127,0),MATCH(L$7,'PLHIV Forecast'!$C$7:$W$7,0)),
INDEX('PLHIV Forecast'!$C$8:$W$127,MATCH($B113,'PLHIV Forecast'!$B$8:$B$127,0),MATCH(L$7,'PLHIV Forecast'!$C$7:$W$7,0))&lt;&gt;0),
INDEX('PLHIV Forecast'!$C$8:$W$127,MATCH($B113,'PLHIV Forecast'!$B$8:$B$127,0),MATCH(L$7,'PLHIV Forecast'!$C$7:$W$7,0)),
K113+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IF(L$7&lt;=Baseline_Year,
INDEX('Number on ART'!$H$10:$AB$249,MATCH($B113&amp;"Adults",'Number on ART'!$F$10:$F$249,0),MATCH(L$7,'Number on ART'!$H$9:$AB$9,0)),
IF(AND(K113+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Forecast'!$B$8:$B$127,0),MATCH(L$7,'PLHIV Forecast'!$C$7:$W$7,0)),
INDEX('PLHIV Forecast'!$C$8:$W$127,MATCH($B113,'PLHIV Forecast'!$B$8:$B$127,0),MATCH(L$7,'PLHIV Forecast'!$C$7:$W$7,0))&lt;&gt;0),
INDEX('PLHIV Forecast'!$C$8:$W$127,MATCH($B113,'PLHIV Forecast'!$B$8:$B$127,0),MATCH(L$7,'PLHIV Forecast'!$C$7:$W$7,0)),
K113+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6170</v>
      </c>
      <c r="M113" s="84">
        <f>IF(IF(M$7&lt;=Baseline_Year,
INDEX('Number on ART'!$H$10:$AB$249,MATCH($B113&amp;"Adults",'Number on ART'!$F$10:$F$249,0),MATCH(M$7,'Number on ART'!$H$9:$AB$9,0)),
IF(AND(L113+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Forecast'!$B$8:$B$127,0),MATCH(M$7,'PLHIV Forecast'!$C$7:$W$7,0)),
INDEX('PLHIV Forecast'!$C$8:$W$127,MATCH($B113,'PLHIV Forecast'!$B$8:$B$127,0),MATCH(M$7,'PLHIV Forecast'!$C$7:$W$7,0))&lt;&gt;0),
INDEX('PLHIV Forecast'!$C$8:$W$127,MATCH($B113,'PLHIV Forecast'!$B$8:$B$127,0),MATCH(M$7,'PLHIV Forecast'!$C$7:$W$7,0)),
L113+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IF(M$7&lt;=Baseline_Year,
INDEX('Number on ART'!$H$10:$AB$249,MATCH($B113&amp;"Adults",'Number on ART'!$F$10:$F$249,0),MATCH(M$7,'Number on ART'!$H$9:$AB$9,0)),
IF(AND(L113+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Forecast'!$B$8:$B$127,0),MATCH(M$7,'PLHIV Forecast'!$C$7:$W$7,0)),
INDEX('PLHIV Forecast'!$C$8:$W$127,MATCH($B113,'PLHIV Forecast'!$B$8:$B$127,0),MATCH(M$7,'PLHIV Forecast'!$C$7:$W$7,0))&lt;&gt;0),
INDEX('PLHIV Forecast'!$C$8:$W$127,MATCH($B113,'PLHIV Forecast'!$B$8:$B$127,0),MATCH(M$7,'PLHIV Forecast'!$C$7:$W$7,0)),
L113+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7084</v>
      </c>
      <c r="N113" s="84">
        <f>IF(IF(N$7&lt;=Baseline_Year,
INDEX('Number on ART'!$H$10:$AB$249,MATCH($B113&amp;"Adults",'Number on ART'!$F$10:$F$249,0),MATCH(N$7,'Number on ART'!$H$9:$AB$9,0)),
IF(AND(M113+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Forecast'!$B$8:$B$127,0),MATCH(N$7,'PLHIV Forecast'!$C$7:$W$7,0)),
INDEX('PLHIV Forecast'!$C$8:$W$127,MATCH($B113,'PLHIV Forecast'!$B$8:$B$127,0),MATCH(N$7,'PLHIV Forecast'!$C$7:$W$7,0))&lt;&gt;0),
INDEX('PLHIV Forecast'!$C$8:$W$127,MATCH($B113,'PLHIV Forecast'!$B$8:$B$127,0),MATCH(N$7,'PLHIV Forecast'!$C$7:$W$7,0)),
M113+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IF(N$7&lt;=Baseline_Year,
INDEX('Number on ART'!$H$10:$AB$249,MATCH($B113&amp;"Adults",'Number on ART'!$F$10:$F$249,0),MATCH(N$7,'Number on ART'!$H$9:$AB$9,0)),
IF(AND(M113+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Forecast'!$B$8:$B$127,0),MATCH(N$7,'PLHIV Forecast'!$C$7:$W$7,0)),
INDEX('PLHIV Forecast'!$C$8:$W$127,MATCH($B113,'PLHIV Forecast'!$B$8:$B$127,0),MATCH(N$7,'PLHIV Forecast'!$C$7:$W$7,0))&lt;&gt;0),
INDEX('PLHIV Forecast'!$C$8:$W$127,MATCH($B113,'PLHIV Forecast'!$B$8:$B$127,0),MATCH(N$7,'PLHIV Forecast'!$C$7:$W$7,0)),
M113+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7897</v>
      </c>
      <c r="O113" s="84">
        <f>IF(IF(O$7&lt;=Baseline_Year,
INDEX('Number on ART'!$H$10:$AB$249,MATCH($B113&amp;"Adults",'Number on ART'!$F$10:$F$249,0),MATCH(O$7,'Number on ART'!$H$9:$AB$9,0)),
IF(AND(N113+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Forecast'!$B$8:$B$127,0),MATCH(O$7,'PLHIV Forecast'!$C$7:$W$7,0)),
INDEX('PLHIV Forecast'!$C$8:$W$127,MATCH($B113,'PLHIV Forecast'!$B$8:$B$127,0),MATCH(O$7,'PLHIV Forecast'!$C$7:$W$7,0))&lt;&gt;0),
INDEX('PLHIV Forecast'!$C$8:$W$127,MATCH($B113,'PLHIV Forecast'!$B$8:$B$127,0),MATCH(O$7,'PLHIV Forecast'!$C$7:$W$7,0)),
N113+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IF(O$7&lt;=Baseline_Year,
INDEX('Number on ART'!$H$10:$AB$249,MATCH($B113&amp;"Adults",'Number on ART'!$F$10:$F$249,0),MATCH(O$7,'Number on ART'!$H$9:$AB$9,0)),
IF(AND(N113+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Forecast'!$B$8:$B$127,0),MATCH(O$7,'PLHIV Forecast'!$C$7:$W$7,0)),
INDEX('PLHIV Forecast'!$C$8:$W$127,MATCH($B113,'PLHIV Forecast'!$B$8:$B$127,0),MATCH(O$7,'PLHIV Forecast'!$C$7:$W$7,0))&lt;&gt;0),
INDEX('PLHIV Forecast'!$C$8:$W$127,MATCH($B113,'PLHIV Forecast'!$B$8:$B$127,0),MATCH(O$7,'PLHIV Forecast'!$C$7:$W$7,0)),
N113+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8733</v>
      </c>
      <c r="P113" s="84">
        <f>IF(IF(P$7&lt;=Baseline_Year,
INDEX('Number on ART'!$H$10:$AB$249,MATCH($B113&amp;"Adults",'Number on ART'!$F$10:$F$249,0),MATCH(P$7,'Number on ART'!$H$9:$AB$9,0)),
IF(AND(O113+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Forecast'!$B$8:$B$127,0),MATCH(P$7,'PLHIV Forecast'!$C$7:$W$7,0)),
INDEX('PLHIV Forecast'!$C$8:$W$127,MATCH($B113,'PLHIV Forecast'!$B$8:$B$127,0),MATCH(P$7,'PLHIV Forecast'!$C$7:$W$7,0))&lt;&gt;0),
INDEX('PLHIV Forecast'!$C$8:$W$127,MATCH($B113,'PLHIV Forecast'!$B$8:$B$127,0),MATCH(P$7,'PLHIV Forecast'!$C$7:$W$7,0)),
O113+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IF(P$7&lt;=Baseline_Year,
INDEX('Number on ART'!$H$10:$AB$249,MATCH($B113&amp;"Adults",'Number on ART'!$F$10:$F$249,0),MATCH(P$7,'Number on ART'!$H$9:$AB$9,0)),
IF(AND(O113+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Forecast'!$B$8:$B$127,0),MATCH(P$7,'PLHIV Forecast'!$C$7:$W$7,0)),
INDEX('PLHIV Forecast'!$C$8:$W$127,MATCH($B113,'PLHIV Forecast'!$B$8:$B$127,0),MATCH(P$7,'PLHIV Forecast'!$C$7:$W$7,0))&lt;&gt;0),
INDEX('PLHIV Forecast'!$C$8:$W$127,MATCH($B113,'PLHIV Forecast'!$B$8:$B$127,0),MATCH(P$7,'PLHIV Forecast'!$C$7:$W$7,0)),
O113+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9587.3333333333339</v>
      </c>
      <c r="Q113" s="84">
        <f>IF(IF(Q$7&lt;=Baseline_Year,
INDEX('Number on ART'!$H$10:$AB$249,MATCH($B113&amp;"Adults",'Number on ART'!$F$10:$F$249,0),MATCH(Q$7,'Number on ART'!$H$9:$AB$9,0)),
IF(AND(P113+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Forecast'!$B$8:$B$127,0),MATCH(Q$7,'PLHIV Forecast'!$C$7:$W$7,0)),
INDEX('PLHIV Forecast'!$C$8:$W$127,MATCH($B113,'PLHIV Forecast'!$B$8:$B$127,0),MATCH(Q$7,'PLHIV Forecast'!$C$7:$W$7,0))&lt;&gt;0),
INDEX('PLHIV Forecast'!$C$8:$W$127,MATCH($B113,'PLHIV Forecast'!$B$8:$B$127,0),MATCH(Q$7,'PLHIV Forecast'!$C$7:$W$7,0)),
P113+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IF(Q$7&lt;=Baseline_Year,
INDEX('Number on ART'!$H$10:$AB$249,MATCH($B113&amp;"Adults",'Number on ART'!$F$10:$F$249,0),MATCH(Q$7,'Number on ART'!$H$9:$AB$9,0)),
IF(AND(P113+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Forecast'!$B$8:$B$127,0),MATCH(Q$7,'PLHIV Forecast'!$C$7:$W$7,0)),
INDEX('PLHIV Forecast'!$C$8:$W$127,MATCH($B113,'PLHIV Forecast'!$B$8:$B$127,0),MATCH(Q$7,'PLHIV Forecast'!$C$7:$W$7,0))&lt;&gt;0),
INDEX('PLHIV Forecast'!$C$8:$W$127,MATCH($B113,'PLHIV Forecast'!$B$8:$B$127,0),MATCH(Q$7,'PLHIV Forecast'!$C$7:$W$7,0)),
P113+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10441.666666666668</v>
      </c>
      <c r="R113" s="84">
        <f>IF(IF(R$7&lt;=Baseline_Year,
INDEX('Number on ART'!$H$10:$AB$249,MATCH($B113&amp;"Adults",'Number on ART'!$F$10:$F$249,0),MATCH(R$7,'Number on ART'!$H$9:$AB$9,0)),
IF(AND(Q113+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Forecast'!$B$8:$B$127,0),MATCH(R$7,'PLHIV Forecast'!$C$7:$W$7,0)),
INDEX('PLHIV Forecast'!$C$8:$W$127,MATCH($B113,'PLHIV Forecast'!$B$8:$B$127,0),MATCH(R$7,'PLHIV Forecast'!$C$7:$W$7,0))&lt;&gt;0),
INDEX('PLHIV Forecast'!$C$8:$W$127,MATCH($B113,'PLHIV Forecast'!$B$8:$B$127,0),MATCH(R$7,'PLHIV Forecast'!$C$7:$W$7,0)),
Q113+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IF(R$7&lt;=Baseline_Year,
INDEX('Number on ART'!$H$10:$AB$249,MATCH($B113&amp;"Adults",'Number on ART'!$F$10:$F$249,0),MATCH(R$7,'Number on ART'!$H$9:$AB$9,0)),
IF(AND(Q113+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Forecast'!$B$8:$B$127,0),MATCH(R$7,'PLHIV Forecast'!$C$7:$W$7,0)),
INDEX('PLHIV Forecast'!$C$8:$W$127,MATCH($B113,'PLHIV Forecast'!$B$8:$B$127,0),MATCH(R$7,'PLHIV Forecast'!$C$7:$W$7,0))&lt;&gt;0),
INDEX('PLHIV Forecast'!$C$8:$W$127,MATCH($B113,'PLHIV Forecast'!$B$8:$B$127,0),MATCH(R$7,'PLHIV Forecast'!$C$7:$W$7,0)),
Q113+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11296.000000000002</v>
      </c>
      <c r="S113" s="84">
        <f>IF(IF(S$7&lt;=Baseline_Year,
INDEX('Number on ART'!$H$10:$AB$249,MATCH($B113&amp;"Adults",'Number on ART'!$F$10:$F$249,0),MATCH(S$7,'Number on ART'!$H$9:$AB$9,0)),
IF(AND(R113+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Forecast'!$B$8:$B$127,0),MATCH(S$7,'PLHIV Forecast'!$C$7:$W$7,0)),
INDEX('PLHIV Forecast'!$C$8:$W$127,MATCH($B113,'PLHIV Forecast'!$B$8:$B$127,0),MATCH(S$7,'PLHIV Forecast'!$C$7:$W$7,0))&lt;&gt;0),
INDEX('PLHIV Forecast'!$C$8:$W$127,MATCH($B113,'PLHIV Forecast'!$B$8:$B$127,0),MATCH(S$7,'PLHIV Forecast'!$C$7:$W$7,0)),
R113+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IF(S$7&lt;=Baseline_Year,
INDEX('Number on ART'!$H$10:$AB$249,MATCH($B113&amp;"Adults",'Number on ART'!$F$10:$F$249,0),MATCH(S$7,'Number on ART'!$H$9:$AB$9,0)),
IF(AND(R113+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Forecast'!$B$8:$B$127,0),MATCH(S$7,'PLHIV Forecast'!$C$7:$W$7,0)),
INDEX('PLHIV Forecast'!$C$8:$W$127,MATCH($B113,'PLHIV Forecast'!$B$8:$B$127,0),MATCH(S$7,'PLHIV Forecast'!$C$7:$W$7,0))&lt;&gt;0),
INDEX('PLHIV Forecast'!$C$8:$W$127,MATCH($B113,'PLHIV Forecast'!$B$8:$B$127,0),MATCH(S$7,'PLHIV Forecast'!$C$7:$W$7,0)),
R113+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12150.333333333336</v>
      </c>
      <c r="T113" s="84">
        <f>IF(IF(T$7&lt;=Baseline_Year,
INDEX('Number on ART'!$H$10:$AB$249,MATCH($B113&amp;"Adults",'Number on ART'!$F$10:$F$249,0),MATCH(T$7,'Number on ART'!$H$9:$AB$9,0)),
IF(AND(S113+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Forecast'!$B$8:$B$127,0),MATCH(T$7,'PLHIV Forecast'!$C$7:$W$7,0)),
INDEX('PLHIV Forecast'!$C$8:$W$127,MATCH($B113,'PLHIV Forecast'!$B$8:$B$127,0),MATCH(T$7,'PLHIV Forecast'!$C$7:$W$7,0))&lt;&gt;0),
INDEX('PLHIV Forecast'!$C$8:$W$127,MATCH($B113,'PLHIV Forecast'!$B$8:$B$127,0),MATCH(T$7,'PLHIV Forecast'!$C$7:$W$7,0)),
S113+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IF(T$7&lt;=Baseline_Year,
INDEX('Number on ART'!$H$10:$AB$249,MATCH($B113&amp;"Adults",'Number on ART'!$F$10:$F$249,0),MATCH(T$7,'Number on ART'!$H$9:$AB$9,0)),
IF(AND(S113+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Forecast'!$B$8:$B$127,0),MATCH(T$7,'PLHIV Forecast'!$C$7:$W$7,0)),
INDEX('PLHIV Forecast'!$C$8:$W$127,MATCH($B113,'PLHIV Forecast'!$B$8:$B$127,0),MATCH(T$7,'PLHIV Forecast'!$C$7:$W$7,0))&lt;&gt;0),
INDEX('PLHIV Forecast'!$C$8:$W$127,MATCH($B113,'PLHIV Forecast'!$B$8:$B$127,0),MATCH(T$7,'PLHIV Forecast'!$C$7:$W$7,0)),
S113+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13004.66666666667</v>
      </c>
      <c r="U113" s="84">
        <f>IF(IF(U$7&lt;=Baseline_Year,
INDEX('Number on ART'!$H$10:$AB$249,MATCH($B113&amp;"Adults",'Number on ART'!$F$10:$F$249,0),MATCH(U$7,'Number on ART'!$H$9:$AB$9,0)),
IF(AND(T113+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Forecast'!$B$8:$B$127,0),MATCH(U$7,'PLHIV Forecast'!$C$7:$W$7,0)),
INDEX('PLHIV Forecast'!$C$8:$W$127,MATCH($B113,'PLHIV Forecast'!$B$8:$B$127,0),MATCH(U$7,'PLHIV Forecast'!$C$7:$W$7,0))&lt;&gt;0),
INDEX('PLHIV Forecast'!$C$8:$W$127,MATCH($B113,'PLHIV Forecast'!$B$8:$B$127,0),MATCH(U$7,'PLHIV Forecast'!$C$7:$W$7,0)),
T113+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IF(U$7&lt;=Baseline_Year,
INDEX('Number on ART'!$H$10:$AB$249,MATCH($B113&amp;"Adults",'Number on ART'!$F$10:$F$249,0),MATCH(U$7,'Number on ART'!$H$9:$AB$9,0)),
IF(AND(T113+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Forecast'!$B$8:$B$127,0),MATCH(U$7,'PLHIV Forecast'!$C$7:$W$7,0)),
INDEX('PLHIV Forecast'!$C$8:$W$127,MATCH($B113,'PLHIV Forecast'!$B$8:$B$127,0),MATCH(U$7,'PLHIV Forecast'!$C$7:$W$7,0))&lt;&gt;0),
INDEX('PLHIV Forecast'!$C$8:$W$127,MATCH($B113,'PLHIV Forecast'!$B$8:$B$127,0),MATCH(U$7,'PLHIV Forecast'!$C$7:$W$7,0)),
T113+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13859.000000000004</v>
      </c>
      <c r="V113" s="84">
        <f>IF(IF(V$7&lt;=Baseline_Year,
INDEX('Number on ART'!$H$10:$AB$249,MATCH($B113&amp;"Adults",'Number on ART'!$F$10:$F$249,0),MATCH(V$7,'Number on ART'!$H$9:$AB$9,0)),
IF(AND(U113+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Forecast'!$B$8:$B$127,0),MATCH(V$7,'PLHIV Forecast'!$C$7:$W$7,0)),
INDEX('PLHIV Forecast'!$C$8:$W$127,MATCH($B113,'PLHIV Forecast'!$B$8:$B$127,0),MATCH(V$7,'PLHIV Forecast'!$C$7:$W$7,0))&lt;&gt;0),
INDEX('PLHIV Forecast'!$C$8:$W$127,MATCH($B113,'PLHIV Forecast'!$B$8:$B$127,0),MATCH(V$7,'PLHIV Forecast'!$C$7:$W$7,0)),
U113+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IF(V$7&lt;=Baseline_Year,
INDEX('Number on ART'!$H$10:$AB$249,MATCH($B113&amp;"Adults",'Number on ART'!$F$10:$F$249,0),MATCH(V$7,'Number on ART'!$H$9:$AB$9,0)),
IF(AND(U113+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Forecast'!$B$8:$B$127,0),MATCH(V$7,'PLHIV Forecast'!$C$7:$W$7,0)),
INDEX('PLHIV Forecast'!$C$8:$W$127,MATCH($B113,'PLHIV Forecast'!$B$8:$B$127,0),MATCH(V$7,'PLHIV Forecast'!$C$7:$W$7,0))&lt;&gt;0),
INDEX('PLHIV Forecast'!$C$8:$W$127,MATCH($B113,'PLHIV Forecast'!$B$8:$B$127,0),MATCH(V$7,'PLHIV Forecast'!$C$7:$W$7,0)),
U113+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14713.333333333338</v>
      </c>
      <c r="W113" s="84">
        <f>IF(IF(W$7&lt;=Baseline_Year,
INDEX('Number on ART'!$H$10:$AB$249,MATCH($B113&amp;"Adults",'Number on ART'!$F$10:$F$249,0),MATCH(W$7,'Number on ART'!$H$9:$AB$9,0)),
IF(AND(V113+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Forecast'!$B$8:$B$127,0),MATCH(W$7,'PLHIV Forecast'!$C$7:$W$7,0)),
INDEX('PLHIV Forecast'!$C$8:$W$127,MATCH($B113,'PLHIV Forecast'!$B$8:$B$127,0),MATCH(W$7,'PLHIV Forecast'!$C$7:$W$7,0))&lt;&gt;0),
INDEX('PLHIV Forecast'!$C$8:$W$127,MATCH($B113,'PLHIV Forecast'!$B$8:$B$127,0),MATCH(W$7,'PLHIV Forecast'!$C$7:$W$7,0)),
V113+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)))&lt;0,
0,
IF(W$7&lt;=Baseline_Year,
INDEX('Number on ART'!$H$10:$AB$249,MATCH($B113&amp;"Adults",'Number on ART'!$F$10:$F$249,0),MATCH(W$7,'Number on ART'!$H$9:$AB$9,0)),
IF(AND(V113+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)&gt;INDEX('PLHIV Forecast'!$C$8:$W$127,MATCH($B113,'PLHIV Forecast'!$B$8:$B$127,0),MATCH(W$7,'PLHIV Forecast'!$C$7:$W$7,0)),
INDEX('PLHIV Forecast'!$C$8:$W$127,MATCH($B113,'PLHIV Forecast'!$B$8:$B$127,0),MATCH(W$7,'PLHIV Forecast'!$C$7:$W$7,0))&lt;&gt;0),
INDEX('PLHIV Forecast'!$C$8:$W$127,MATCH($B113,'PLHIV Forecast'!$B$8:$B$127,0),MATCH(W$7,'PLHIV Forecast'!$C$7:$W$7,0)),
V113+
AVERAGE((INDEX($C$8:$W$127,MATCH($B113,$B$8:$B$127),MATCH(Baseline_Year,$C$7:$W$7,))-INDEX($C$8:$W$127,MATCH($B113,$B$8:$B$127),MATCH(Baseline_Year-1,$C$7:$W$7,))),
(INDEX($C$8:$W$127,MATCH($B113,$B$8:$B$127),MATCH(Baseline_Year-1,$C$7:$W$7,))-INDEX($C$8:$W$127,MATCH($B113,$B$8:$B$127),MATCH(Baseline_Year-2,$C$7:$W$7,))),
(INDEX($C$8:$W$127,MATCH($B113,$B$8:$B$127),MATCH(Baseline_Year-2,$C$7:$W$7,))-INDEX($C$8:$W$127,MATCH($B113,$B$8:$B$127),MATCH(Baseline_Year-3,$C$7:$W$7,)))
))))</f>
        <v>15567.666666666672</v>
      </c>
      <c r="X113" s="9" t="str">
        <f>IF(SUM(C113:W113)&lt;&gt;0,
IF(P113='PLHIV Forecast'!P113,"# adults on ART capped by total PLHIV starting 2023",
IF(Q113='PLHIV Forecast'!Q113,"# adults on ART capped by total PLHIV starting 2024",
IF(R113='PLHIV Forecast'!R113,"# adults on ART capped by total PLHIV starting 2025",
IF(S113='PLHIV Forecast'!S113,"# adults on ART capped by total PLHIV starting 2026",
IF(T113='PLHIV Forecast'!T113,"# adults on ART capped by total PLHIV starting 2027",
IF(U113='PLHIV Forecast'!U113,"# adults on ART capped by total PLHIV starting 2028",
IF(V113='PLHIV Forecast'!V113,"# adults on ART capped by total PLHIV starting 2029",
IF(W113='PLHIV Forecast'!W113,"# adults on ART capped by total PLHIV starting 2030",
"")))))))),"")</f>
        <v/>
      </c>
    </row>
    <row r="114" spans="2:28" x14ac:dyDescent="0.35">
      <c r="B114" s="18" t="str">
        <f>Countries!B110</f>
        <v>Tanzania</v>
      </c>
      <c r="C114" s="47">
        <f>IF(C$7&lt;='Algorithms &amp; Assumptions'!$C$3,INDEX('Number on ART'!$H$10:$AB$249,MATCH($B114&amp;"Adults",'Number on ART'!$F$10:$F$249,0),MATCH(C$7,'Number on ART'!$H$9:$AB$9,0)),"Error")</f>
        <v>224906</v>
      </c>
      <c r="D114" s="47">
        <f>IF(D$7&lt;='Algorithms &amp; Assumptions'!$C$3,INDEX('Number on ART'!$H$10:$AB$249,MATCH($B114&amp;"Adults",'Number on ART'!$F$10:$F$249,0),MATCH(D$7,'Number on ART'!$H$9:$AB$9,0)),"Error")</f>
        <v>248679</v>
      </c>
      <c r="E114" s="47">
        <f>IF(E$7&lt;='Algorithms &amp; Assumptions'!$C$3,INDEX('Number on ART'!$H$10:$AB$249,MATCH($B114&amp;"Adults",'Number on ART'!$F$10:$F$249,0),MATCH(E$7,'Number on ART'!$H$9:$AB$9,0)),"Error")</f>
        <v>400935</v>
      </c>
      <c r="F114" s="47">
        <f>IF(F$7&lt;='Algorithms &amp; Assumptions'!$C$3,INDEX('Number on ART'!$H$10:$AB$249,MATCH($B114&amp;"Adults",'Number on ART'!$F$10:$F$249,0),MATCH(F$7,'Number on ART'!$H$9:$AB$9,0)),"Error")</f>
        <v>476674</v>
      </c>
      <c r="G114" s="84">
        <f>IF(IF(G$7&lt;=Baseline_Year,
INDEX('Number on ART'!$H$10:$AB$249,MATCH($B114&amp;"Adults",'Number on ART'!$F$10:$F$249,0),MATCH(G$7,'Number on ART'!$H$9:$AB$9,0)),
IF(AND(F114+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Forecast'!$B$8:$B$127,0),MATCH(G$7,'PLHIV Forecast'!$C$7:$W$7,0)),
INDEX('PLHIV Forecast'!$C$8:$W$127,MATCH($B114,'PLHIV Forecast'!$B$8:$B$127,0),MATCH(G$7,'PLHIV Forecast'!$C$7:$W$7,0))&lt;&gt;0),
INDEX('PLHIV Forecast'!$C$8:$W$127,MATCH($B114,'PLHIV Forecast'!$B$8:$B$127,0),MATCH(G$7,'PLHIV Forecast'!$C$7:$W$7,0)),
F114+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IF(G$7&lt;=Baseline_Year,
INDEX('Number on ART'!$H$10:$AB$249,MATCH($B114&amp;"Adults",'Number on ART'!$F$10:$F$249,0),MATCH(G$7,'Number on ART'!$H$9:$AB$9,0)),
IF(AND(F114+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Forecast'!$B$8:$B$127,0),MATCH(G$7,'PLHIV Forecast'!$C$7:$W$7,0)),
INDEX('PLHIV Forecast'!$C$8:$W$127,MATCH($B114,'PLHIV Forecast'!$B$8:$B$127,0),MATCH(G$7,'PLHIV Forecast'!$C$7:$W$7,0))&lt;&gt;0),
INDEX('PLHIV Forecast'!$C$8:$W$127,MATCH($B114,'PLHIV Forecast'!$B$8:$B$127,0),MATCH(G$7,'PLHIV Forecast'!$C$7:$W$7,0)),
F114+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601537</v>
      </c>
      <c r="H114" s="84">
        <f>IF(IF(H$7&lt;=Baseline_Year,
INDEX('Number on ART'!$H$10:$AB$249,MATCH($B114&amp;"Adults",'Number on ART'!$F$10:$F$249,0),MATCH(H$7,'Number on ART'!$H$9:$AB$9,0)),
IF(AND(G114+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Forecast'!$B$8:$B$127,0),MATCH(H$7,'PLHIV Forecast'!$C$7:$W$7,0)),
INDEX('PLHIV Forecast'!$C$8:$W$127,MATCH($B114,'PLHIV Forecast'!$B$8:$B$127,0),MATCH(H$7,'PLHIV Forecast'!$C$7:$W$7,0))&lt;&gt;0),
INDEX('PLHIV Forecast'!$C$8:$W$127,MATCH($B114,'PLHIV Forecast'!$B$8:$B$127,0),MATCH(H$7,'PLHIV Forecast'!$C$7:$W$7,0)),
G114+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IF(H$7&lt;=Baseline_Year,
INDEX('Number on ART'!$H$10:$AB$249,MATCH($B114&amp;"Adults",'Number on ART'!$F$10:$F$249,0),MATCH(H$7,'Number on ART'!$H$9:$AB$9,0)),
IF(AND(G114+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Forecast'!$B$8:$B$127,0),MATCH(H$7,'PLHIV Forecast'!$C$7:$W$7,0)),
INDEX('PLHIV Forecast'!$C$8:$W$127,MATCH($B114,'PLHIV Forecast'!$B$8:$B$127,0),MATCH(H$7,'PLHIV Forecast'!$C$7:$W$7,0))&lt;&gt;0),
INDEX('PLHIV Forecast'!$C$8:$W$127,MATCH($B114,'PLHIV Forecast'!$B$8:$B$127,0),MATCH(H$7,'PLHIV Forecast'!$C$7:$W$7,0)),
G114+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692253</v>
      </c>
      <c r="I114" s="84">
        <f>IF(IF(I$7&lt;=Baseline_Year,
INDEX('Number on ART'!$H$10:$AB$249,MATCH($B114&amp;"Adults",'Number on ART'!$F$10:$F$249,0),MATCH(I$7,'Number on ART'!$H$9:$AB$9,0)),
IF(AND(H114+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Forecast'!$B$8:$B$127,0),MATCH(I$7,'PLHIV Forecast'!$C$7:$W$7,0)),
INDEX('PLHIV Forecast'!$C$8:$W$127,MATCH($B114,'PLHIV Forecast'!$B$8:$B$127,0),MATCH(I$7,'PLHIV Forecast'!$C$7:$W$7,0))&lt;&gt;0),
INDEX('PLHIV Forecast'!$C$8:$W$127,MATCH($B114,'PLHIV Forecast'!$B$8:$B$127,0),MATCH(I$7,'PLHIV Forecast'!$C$7:$W$7,0)),
H114+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IF(I$7&lt;=Baseline_Year,
INDEX('Number on ART'!$H$10:$AB$249,MATCH($B114&amp;"Adults",'Number on ART'!$F$10:$F$249,0),MATCH(I$7,'Number on ART'!$H$9:$AB$9,0)),
IF(AND(H114+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Forecast'!$B$8:$B$127,0),MATCH(I$7,'PLHIV Forecast'!$C$7:$W$7,0)),
INDEX('PLHIV Forecast'!$C$8:$W$127,MATCH($B114,'PLHIV Forecast'!$B$8:$B$127,0),MATCH(I$7,'PLHIV Forecast'!$C$7:$W$7,0))&lt;&gt;0),
INDEX('PLHIV Forecast'!$C$8:$W$127,MATCH($B114,'PLHIV Forecast'!$B$8:$B$127,0),MATCH(I$7,'PLHIV Forecast'!$C$7:$W$7,0)),
H114+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795892</v>
      </c>
      <c r="J114" s="84">
        <f>IF(IF(J$7&lt;=Baseline_Year,
INDEX('Number on ART'!$H$10:$AB$249,MATCH($B114&amp;"Adults",'Number on ART'!$F$10:$F$249,0),MATCH(J$7,'Number on ART'!$H$9:$AB$9,0)),
IF(AND(I114+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Forecast'!$B$8:$B$127,0),MATCH(J$7,'PLHIV Forecast'!$C$7:$W$7,0)),
INDEX('PLHIV Forecast'!$C$8:$W$127,MATCH($B114,'PLHIV Forecast'!$B$8:$B$127,0),MATCH(J$7,'PLHIV Forecast'!$C$7:$W$7,0))&lt;&gt;0),
INDEX('PLHIV Forecast'!$C$8:$W$127,MATCH($B114,'PLHIV Forecast'!$B$8:$B$127,0),MATCH(J$7,'PLHIV Forecast'!$C$7:$W$7,0)),
I114+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IF(J$7&lt;=Baseline_Year,
INDEX('Number on ART'!$H$10:$AB$249,MATCH($B114&amp;"Adults",'Number on ART'!$F$10:$F$249,0),MATCH(J$7,'Number on ART'!$H$9:$AB$9,0)),
IF(AND(I114+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Forecast'!$B$8:$B$127,0),MATCH(J$7,'PLHIV Forecast'!$C$7:$W$7,0)),
INDEX('PLHIV Forecast'!$C$8:$W$127,MATCH($B114,'PLHIV Forecast'!$B$8:$B$127,0),MATCH(J$7,'PLHIV Forecast'!$C$7:$W$7,0))&lt;&gt;0),
INDEX('PLHIV Forecast'!$C$8:$W$127,MATCH($B114,'PLHIV Forecast'!$B$8:$B$127,0),MATCH(J$7,'PLHIV Forecast'!$C$7:$W$7,0)),
I114+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970592</v>
      </c>
      <c r="K114" s="84">
        <f>IF(IF(K$7&lt;=Baseline_Year,
INDEX('Number on ART'!$H$10:$AB$249,MATCH($B114&amp;"Adults",'Number on ART'!$F$10:$F$249,0),MATCH(K$7,'Number on ART'!$H$9:$AB$9,0)),
IF(AND(J114+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Forecast'!$B$8:$B$127,0),MATCH(K$7,'PLHIV Forecast'!$C$7:$W$7,0)),
INDEX('PLHIV Forecast'!$C$8:$W$127,MATCH($B114,'PLHIV Forecast'!$B$8:$B$127,0),MATCH(K$7,'PLHIV Forecast'!$C$7:$W$7,0))&lt;&gt;0),
INDEX('PLHIV Forecast'!$C$8:$W$127,MATCH($B114,'PLHIV Forecast'!$B$8:$B$127,0),MATCH(K$7,'PLHIV Forecast'!$C$7:$W$7,0)),
J114+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IF(K$7&lt;=Baseline_Year,
INDEX('Number on ART'!$H$10:$AB$249,MATCH($B114&amp;"Adults",'Number on ART'!$F$10:$F$249,0),MATCH(K$7,'Number on ART'!$H$9:$AB$9,0)),
IF(AND(J114+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Forecast'!$B$8:$B$127,0),MATCH(K$7,'PLHIV Forecast'!$C$7:$W$7,0)),
INDEX('PLHIV Forecast'!$C$8:$W$127,MATCH($B114,'PLHIV Forecast'!$B$8:$B$127,0),MATCH(K$7,'PLHIV Forecast'!$C$7:$W$7,0))&lt;&gt;0),
INDEX('PLHIV Forecast'!$C$8:$W$127,MATCH($B114,'PLHIV Forecast'!$B$8:$B$127,0),MATCH(K$7,'PLHIV Forecast'!$C$7:$W$7,0)),
J114+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1049759</v>
      </c>
      <c r="L114" s="84">
        <f>IF(IF(L$7&lt;=Baseline_Year,
INDEX('Number on ART'!$H$10:$AB$249,MATCH($B114&amp;"Adults",'Number on ART'!$F$10:$F$249,0),MATCH(L$7,'Number on ART'!$H$9:$AB$9,0)),
IF(AND(K114+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Forecast'!$B$8:$B$127,0),MATCH(L$7,'PLHIV Forecast'!$C$7:$W$7,0)),
INDEX('PLHIV Forecast'!$C$8:$W$127,MATCH($B114,'PLHIV Forecast'!$B$8:$B$127,0),MATCH(L$7,'PLHIV Forecast'!$C$7:$W$7,0))&lt;&gt;0),
INDEX('PLHIV Forecast'!$C$8:$W$127,MATCH($B114,'PLHIV Forecast'!$B$8:$B$127,0),MATCH(L$7,'PLHIV Forecast'!$C$7:$W$7,0)),
K114+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IF(L$7&lt;=Baseline_Year,
INDEX('Number on ART'!$H$10:$AB$249,MATCH($B114&amp;"Adults",'Number on ART'!$F$10:$F$249,0),MATCH(L$7,'Number on ART'!$H$9:$AB$9,0)),
IF(AND(K114+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Forecast'!$B$8:$B$127,0),MATCH(L$7,'PLHIV Forecast'!$C$7:$W$7,0)),
INDEX('PLHIV Forecast'!$C$8:$W$127,MATCH($B114,'PLHIV Forecast'!$B$8:$B$127,0),MATCH(L$7,'PLHIV Forecast'!$C$7:$W$7,0))&lt;&gt;0),
INDEX('PLHIV Forecast'!$C$8:$W$127,MATCH($B114,'PLHIV Forecast'!$B$8:$B$127,0),MATCH(L$7,'PLHIV Forecast'!$C$7:$W$7,0)),
K114+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1215434</v>
      </c>
      <c r="M114" s="84">
        <f>IF(IF(M$7&lt;=Baseline_Year,
INDEX('Number on ART'!$H$10:$AB$249,MATCH($B114&amp;"Adults",'Number on ART'!$F$10:$F$249,0),MATCH(M$7,'Number on ART'!$H$9:$AB$9,0)),
IF(AND(L114+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Forecast'!$B$8:$B$127,0),MATCH(M$7,'PLHIV Forecast'!$C$7:$W$7,0)),
INDEX('PLHIV Forecast'!$C$8:$W$127,MATCH($B114,'PLHIV Forecast'!$B$8:$B$127,0),MATCH(M$7,'PLHIV Forecast'!$C$7:$W$7,0))&lt;&gt;0),
INDEX('PLHIV Forecast'!$C$8:$W$127,MATCH($B114,'PLHIV Forecast'!$B$8:$B$127,0),MATCH(M$7,'PLHIV Forecast'!$C$7:$W$7,0)),
L114+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IF(M$7&lt;=Baseline_Year,
INDEX('Number on ART'!$H$10:$AB$249,MATCH($B114&amp;"Adults",'Number on ART'!$F$10:$F$249,0),MATCH(M$7,'Number on ART'!$H$9:$AB$9,0)),
IF(AND(L114+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Forecast'!$B$8:$B$127,0),MATCH(M$7,'PLHIV Forecast'!$C$7:$W$7,0)),
INDEX('PLHIV Forecast'!$C$8:$W$127,MATCH($B114,'PLHIV Forecast'!$B$8:$B$127,0),MATCH(M$7,'PLHIV Forecast'!$C$7:$W$7,0))&lt;&gt;0),
INDEX('PLHIV Forecast'!$C$8:$W$127,MATCH($B114,'PLHIV Forecast'!$B$8:$B$127,0),MATCH(M$7,'PLHIV Forecast'!$C$7:$W$7,0)),
L114+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1365080</v>
      </c>
      <c r="N114" s="84">
        <f>IF(IF(N$7&lt;=Baseline_Year,
INDEX('Number on ART'!$H$10:$AB$249,MATCH($B114&amp;"Adults",'Number on ART'!$F$10:$F$249,0),MATCH(N$7,'Number on ART'!$H$9:$AB$9,0)),
IF(AND(M114+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Forecast'!$B$8:$B$127,0),MATCH(N$7,'PLHIV Forecast'!$C$7:$W$7,0)),
INDEX('PLHIV Forecast'!$C$8:$W$127,MATCH($B114,'PLHIV Forecast'!$B$8:$B$127,0),MATCH(N$7,'PLHIV Forecast'!$C$7:$W$7,0))&lt;&gt;0),
INDEX('PLHIV Forecast'!$C$8:$W$127,MATCH($B114,'PLHIV Forecast'!$B$8:$B$127,0),MATCH(N$7,'PLHIV Forecast'!$C$7:$W$7,0)),
M114+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IF(N$7&lt;=Baseline_Year,
INDEX('Number on ART'!$H$10:$AB$249,MATCH($B114&amp;"Adults",'Number on ART'!$F$10:$F$249,0),MATCH(N$7,'Number on ART'!$H$9:$AB$9,0)),
IF(AND(M114+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Forecast'!$B$8:$B$127,0),MATCH(N$7,'PLHIV Forecast'!$C$7:$W$7,0)),
INDEX('PLHIV Forecast'!$C$8:$W$127,MATCH($B114,'PLHIV Forecast'!$B$8:$B$127,0),MATCH(N$7,'PLHIV Forecast'!$C$7:$W$7,0))&lt;&gt;0),
INDEX('PLHIV Forecast'!$C$8:$W$127,MATCH($B114,'PLHIV Forecast'!$B$8:$B$127,0),MATCH(N$7,'PLHIV Forecast'!$C$7:$W$7,0)),
M114+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1447628</v>
      </c>
      <c r="O114" s="84">
        <f>IF(IF(O$7&lt;=Baseline_Year,
INDEX('Number on ART'!$H$10:$AB$249,MATCH($B114&amp;"Adults",'Number on ART'!$F$10:$F$249,0),MATCH(O$7,'Number on ART'!$H$9:$AB$9,0)),
IF(AND(N114+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Forecast'!$B$8:$B$127,0),MATCH(O$7,'PLHIV Forecast'!$C$7:$W$7,0)),
INDEX('PLHIV Forecast'!$C$8:$W$127,MATCH($B114,'PLHIV Forecast'!$B$8:$B$127,0),MATCH(O$7,'PLHIV Forecast'!$C$7:$W$7,0))&lt;&gt;0),
INDEX('PLHIV Forecast'!$C$8:$W$127,MATCH($B114,'PLHIV Forecast'!$B$8:$B$127,0),MATCH(O$7,'PLHIV Forecast'!$C$7:$W$7,0)),
N114+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IF(O$7&lt;=Baseline_Year,
INDEX('Number on ART'!$H$10:$AB$249,MATCH($B114&amp;"Adults",'Number on ART'!$F$10:$F$249,0),MATCH(O$7,'Number on ART'!$H$9:$AB$9,0)),
IF(AND(N114+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Forecast'!$B$8:$B$127,0),MATCH(O$7,'PLHIV Forecast'!$C$7:$W$7,0)),
INDEX('PLHIV Forecast'!$C$8:$W$127,MATCH($B114,'PLHIV Forecast'!$B$8:$B$127,0),MATCH(O$7,'PLHIV Forecast'!$C$7:$W$7,0))&lt;&gt;0),
INDEX('PLHIV Forecast'!$C$8:$W$127,MATCH($B114,'PLHIV Forecast'!$B$8:$B$127,0),MATCH(O$7,'PLHIV Forecast'!$C$7:$W$7,0)),
N114+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1559786</v>
      </c>
      <c r="P114" s="84">
        <f>IF(IF(P$7&lt;=Baseline_Year,
INDEX('Number on ART'!$H$10:$AB$249,MATCH($B114&amp;"Adults",'Number on ART'!$F$10:$F$249,0),MATCH(P$7,'Number on ART'!$H$9:$AB$9,0)),
IF(AND(O114+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Forecast'!$B$8:$B$127,0),MATCH(P$7,'PLHIV Forecast'!$C$7:$W$7,0)),
INDEX('PLHIV Forecast'!$C$8:$W$127,MATCH($B114,'PLHIV Forecast'!$B$8:$B$127,0),MATCH(P$7,'PLHIV Forecast'!$C$7:$W$7,0))&lt;&gt;0),
INDEX('PLHIV Forecast'!$C$8:$W$127,MATCH($B114,'PLHIV Forecast'!$B$8:$B$127,0),MATCH(P$7,'PLHIV Forecast'!$C$7:$W$7,0)),
O114+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IF(P$7&lt;=Baseline_Year,
INDEX('Number on ART'!$H$10:$AB$249,MATCH($B114&amp;"Adults",'Number on ART'!$F$10:$F$249,0),MATCH(P$7,'Number on ART'!$H$9:$AB$9,0)),
IF(AND(O114+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Forecast'!$B$8:$B$127,0),MATCH(P$7,'PLHIV Forecast'!$C$7:$W$7,0)),
INDEX('PLHIV Forecast'!$C$8:$W$127,MATCH($B114,'PLHIV Forecast'!$B$8:$B$127,0),MATCH(P$7,'PLHIV Forecast'!$C$7:$W$7,0))&lt;&gt;0),
INDEX('PLHIV Forecast'!$C$8:$W$127,MATCH($B114,'PLHIV Forecast'!$B$8:$B$127,0),MATCH(P$7,'PLHIV Forecast'!$C$7:$W$7,0)),
O114+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Q114" s="84">
        <f>IF(IF(Q$7&lt;=Baseline_Year,
INDEX('Number on ART'!$H$10:$AB$249,MATCH($B114&amp;"Adults",'Number on ART'!$F$10:$F$249,0),MATCH(Q$7,'Number on ART'!$H$9:$AB$9,0)),
IF(AND(P114+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Forecast'!$B$8:$B$127,0),MATCH(Q$7,'PLHIV Forecast'!$C$7:$W$7,0)),
INDEX('PLHIV Forecast'!$C$8:$W$127,MATCH($B114,'PLHIV Forecast'!$B$8:$B$127,0),MATCH(Q$7,'PLHIV Forecast'!$C$7:$W$7,0))&lt;&gt;0),
INDEX('PLHIV Forecast'!$C$8:$W$127,MATCH($B114,'PLHIV Forecast'!$B$8:$B$127,0),MATCH(Q$7,'PLHIV Forecast'!$C$7:$W$7,0)),
P114+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IF(Q$7&lt;=Baseline_Year,
INDEX('Number on ART'!$H$10:$AB$249,MATCH($B114&amp;"Adults",'Number on ART'!$F$10:$F$249,0),MATCH(Q$7,'Number on ART'!$H$9:$AB$9,0)),
IF(AND(P114+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Forecast'!$B$8:$B$127,0),MATCH(Q$7,'PLHIV Forecast'!$C$7:$W$7,0)),
INDEX('PLHIV Forecast'!$C$8:$W$127,MATCH($B114,'PLHIV Forecast'!$B$8:$B$127,0),MATCH(Q$7,'PLHIV Forecast'!$C$7:$W$7,0))&lt;&gt;0),
INDEX('PLHIV Forecast'!$C$8:$W$127,MATCH($B114,'PLHIV Forecast'!$B$8:$B$127,0),MATCH(Q$7,'PLHIV Forecast'!$C$7:$W$7,0)),
P114+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R114" s="84">
        <f>IF(IF(R$7&lt;=Baseline_Year,
INDEX('Number on ART'!$H$10:$AB$249,MATCH($B114&amp;"Adults",'Number on ART'!$F$10:$F$249,0),MATCH(R$7,'Number on ART'!$H$9:$AB$9,0)),
IF(AND(Q114+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Forecast'!$B$8:$B$127,0),MATCH(R$7,'PLHIV Forecast'!$C$7:$W$7,0)),
INDEX('PLHIV Forecast'!$C$8:$W$127,MATCH($B114,'PLHIV Forecast'!$B$8:$B$127,0),MATCH(R$7,'PLHIV Forecast'!$C$7:$W$7,0))&lt;&gt;0),
INDEX('PLHIV Forecast'!$C$8:$W$127,MATCH($B114,'PLHIV Forecast'!$B$8:$B$127,0),MATCH(R$7,'PLHIV Forecast'!$C$7:$W$7,0)),
Q114+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IF(R$7&lt;=Baseline_Year,
INDEX('Number on ART'!$H$10:$AB$249,MATCH($B114&amp;"Adults",'Number on ART'!$F$10:$F$249,0),MATCH(R$7,'Number on ART'!$H$9:$AB$9,0)),
IF(AND(Q114+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Forecast'!$B$8:$B$127,0),MATCH(R$7,'PLHIV Forecast'!$C$7:$W$7,0)),
INDEX('PLHIV Forecast'!$C$8:$W$127,MATCH($B114,'PLHIV Forecast'!$B$8:$B$127,0),MATCH(R$7,'PLHIV Forecast'!$C$7:$W$7,0))&lt;&gt;0),
INDEX('PLHIV Forecast'!$C$8:$W$127,MATCH($B114,'PLHIV Forecast'!$B$8:$B$127,0),MATCH(R$7,'PLHIV Forecast'!$C$7:$W$7,0)),
Q114+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S114" s="84">
        <f>IF(IF(S$7&lt;=Baseline_Year,
INDEX('Number on ART'!$H$10:$AB$249,MATCH($B114&amp;"Adults",'Number on ART'!$F$10:$F$249,0),MATCH(S$7,'Number on ART'!$H$9:$AB$9,0)),
IF(AND(R114+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Forecast'!$B$8:$B$127,0),MATCH(S$7,'PLHIV Forecast'!$C$7:$W$7,0)),
INDEX('PLHIV Forecast'!$C$8:$W$127,MATCH($B114,'PLHIV Forecast'!$B$8:$B$127,0),MATCH(S$7,'PLHIV Forecast'!$C$7:$W$7,0))&lt;&gt;0),
INDEX('PLHIV Forecast'!$C$8:$W$127,MATCH($B114,'PLHIV Forecast'!$B$8:$B$127,0),MATCH(S$7,'PLHIV Forecast'!$C$7:$W$7,0)),
R114+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IF(S$7&lt;=Baseline_Year,
INDEX('Number on ART'!$H$10:$AB$249,MATCH($B114&amp;"Adults",'Number on ART'!$F$10:$F$249,0),MATCH(S$7,'Number on ART'!$H$9:$AB$9,0)),
IF(AND(R114+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Forecast'!$B$8:$B$127,0),MATCH(S$7,'PLHIV Forecast'!$C$7:$W$7,0)),
INDEX('PLHIV Forecast'!$C$8:$W$127,MATCH($B114,'PLHIV Forecast'!$B$8:$B$127,0),MATCH(S$7,'PLHIV Forecast'!$C$7:$W$7,0))&lt;&gt;0),
INDEX('PLHIV Forecast'!$C$8:$W$127,MATCH($B114,'PLHIV Forecast'!$B$8:$B$127,0),MATCH(S$7,'PLHIV Forecast'!$C$7:$W$7,0)),
R114+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T114" s="84">
        <f>IF(IF(T$7&lt;=Baseline_Year,
INDEX('Number on ART'!$H$10:$AB$249,MATCH($B114&amp;"Adults",'Number on ART'!$F$10:$F$249,0),MATCH(T$7,'Number on ART'!$H$9:$AB$9,0)),
IF(AND(S114+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Forecast'!$B$8:$B$127,0),MATCH(T$7,'PLHIV Forecast'!$C$7:$W$7,0)),
INDEX('PLHIV Forecast'!$C$8:$W$127,MATCH($B114,'PLHIV Forecast'!$B$8:$B$127,0),MATCH(T$7,'PLHIV Forecast'!$C$7:$W$7,0))&lt;&gt;0),
INDEX('PLHIV Forecast'!$C$8:$W$127,MATCH($B114,'PLHIV Forecast'!$B$8:$B$127,0),MATCH(T$7,'PLHIV Forecast'!$C$7:$W$7,0)),
S114+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IF(T$7&lt;=Baseline_Year,
INDEX('Number on ART'!$H$10:$AB$249,MATCH($B114&amp;"Adults",'Number on ART'!$F$10:$F$249,0),MATCH(T$7,'Number on ART'!$H$9:$AB$9,0)),
IF(AND(S114+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Forecast'!$B$8:$B$127,0),MATCH(T$7,'PLHIV Forecast'!$C$7:$W$7,0)),
INDEX('PLHIV Forecast'!$C$8:$W$127,MATCH($B114,'PLHIV Forecast'!$B$8:$B$127,0),MATCH(T$7,'PLHIV Forecast'!$C$7:$W$7,0))&lt;&gt;0),
INDEX('PLHIV Forecast'!$C$8:$W$127,MATCH($B114,'PLHIV Forecast'!$B$8:$B$127,0),MATCH(T$7,'PLHIV Forecast'!$C$7:$W$7,0)),
S114+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U114" s="84">
        <f>IF(IF(U$7&lt;=Baseline_Year,
INDEX('Number on ART'!$H$10:$AB$249,MATCH($B114&amp;"Adults",'Number on ART'!$F$10:$F$249,0),MATCH(U$7,'Number on ART'!$H$9:$AB$9,0)),
IF(AND(T114+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Forecast'!$B$8:$B$127,0),MATCH(U$7,'PLHIV Forecast'!$C$7:$W$7,0)),
INDEX('PLHIV Forecast'!$C$8:$W$127,MATCH($B114,'PLHIV Forecast'!$B$8:$B$127,0),MATCH(U$7,'PLHIV Forecast'!$C$7:$W$7,0))&lt;&gt;0),
INDEX('PLHIV Forecast'!$C$8:$W$127,MATCH($B114,'PLHIV Forecast'!$B$8:$B$127,0),MATCH(U$7,'PLHIV Forecast'!$C$7:$W$7,0)),
T114+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IF(U$7&lt;=Baseline_Year,
INDEX('Number on ART'!$H$10:$AB$249,MATCH($B114&amp;"Adults",'Number on ART'!$F$10:$F$249,0),MATCH(U$7,'Number on ART'!$H$9:$AB$9,0)),
IF(AND(T114+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Forecast'!$B$8:$B$127,0),MATCH(U$7,'PLHIV Forecast'!$C$7:$W$7,0)),
INDEX('PLHIV Forecast'!$C$8:$W$127,MATCH($B114,'PLHIV Forecast'!$B$8:$B$127,0),MATCH(U$7,'PLHIV Forecast'!$C$7:$W$7,0))&lt;&gt;0),
INDEX('PLHIV Forecast'!$C$8:$W$127,MATCH($B114,'PLHIV Forecast'!$B$8:$B$127,0),MATCH(U$7,'PLHIV Forecast'!$C$7:$W$7,0)),
T114+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V114" s="84">
        <f>IF(IF(V$7&lt;=Baseline_Year,
INDEX('Number on ART'!$H$10:$AB$249,MATCH($B114&amp;"Adults",'Number on ART'!$F$10:$F$249,0),MATCH(V$7,'Number on ART'!$H$9:$AB$9,0)),
IF(AND(U114+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Forecast'!$B$8:$B$127,0),MATCH(V$7,'PLHIV Forecast'!$C$7:$W$7,0)),
INDEX('PLHIV Forecast'!$C$8:$W$127,MATCH($B114,'PLHIV Forecast'!$B$8:$B$127,0),MATCH(V$7,'PLHIV Forecast'!$C$7:$W$7,0))&lt;&gt;0),
INDEX('PLHIV Forecast'!$C$8:$W$127,MATCH($B114,'PLHIV Forecast'!$B$8:$B$127,0),MATCH(V$7,'PLHIV Forecast'!$C$7:$W$7,0)),
U114+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IF(V$7&lt;=Baseline_Year,
INDEX('Number on ART'!$H$10:$AB$249,MATCH($B114&amp;"Adults",'Number on ART'!$F$10:$F$249,0),MATCH(V$7,'Number on ART'!$H$9:$AB$9,0)),
IF(AND(U114+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Forecast'!$B$8:$B$127,0),MATCH(V$7,'PLHIV Forecast'!$C$7:$W$7,0)),
INDEX('PLHIV Forecast'!$C$8:$W$127,MATCH($B114,'PLHIV Forecast'!$B$8:$B$127,0),MATCH(V$7,'PLHIV Forecast'!$C$7:$W$7,0))&lt;&gt;0),
INDEX('PLHIV Forecast'!$C$8:$W$127,MATCH($B114,'PLHIV Forecast'!$B$8:$B$127,0),MATCH(V$7,'PLHIV Forecast'!$C$7:$W$7,0)),
U114+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W114" s="84">
        <f>IF(IF(W$7&lt;=Baseline_Year,
INDEX('Number on ART'!$H$10:$AB$249,MATCH($B114&amp;"Adults",'Number on ART'!$F$10:$F$249,0),MATCH(W$7,'Number on ART'!$H$9:$AB$9,0)),
IF(AND(V114+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Forecast'!$B$8:$B$127,0),MATCH(W$7,'PLHIV Forecast'!$C$7:$W$7,0)),
INDEX('PLHIV Forecast'!$C$8:$W$127,MATCH($B114,'PLHIV Forecast'!$B$8:$B$127,0),MATCH(W$7,'PLHIV Forecast'!$C$7:$W$7,0))&lt;&gt;0),
INDEX('PLHIV Forecast'!$C$8:$W$127,MATCH($B114,'PLHIV Forecast'!$B$8:$B$127,0),MATCH(W$7,'PLHIV Forecast'!$C$7:$W$7,0)),
V114+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)))&lt;0,
0,
IF(W$7&lt;=Baseline_Year,
INDEX('Number on ART'!$H$10:$AB$249,MATCH($B114&amp;"Adults",'Number on ART'!$F$10:$F$249,0),MATCH(W$7,'Number on ART'!$H$9:$AB$9,0)),
IF(AND(V114+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)&gt;INDEX('PLHIV Forecast'!$C$8:$W$127,MATCH($B114,'PLHIV Forecast'!$B$8:$B$127,0),MATCH(W$7,'PLHIV Forecast'!$C$7:$W$7,0)),
INDEX('PLHIV Forecast'!$C$8:$W$127,MATCH($B114,'PLHIV Forecast'!$B$8:$B$127,0),MATCH(W$7,'PLHIV Forecast'!$C$7:$W$7,0))&lt;&gt;0),
INDEX('PLHIV Forecast'!$C$8:$W$127,MATCH($B114,'PLHIV Forecast'!$B$8:$B$127,0),MATCH(W$7,'PLHIV Forecast'!$C$7:$W$7,0)),
V114+
AVERAGE((INDEX($C$8:$W$127,MATCH($B114,$B$8:$B$127),MATCH(Baseline_Year,$C$7:$W$7,))-INDEX($C$8:$W$127,MATCH($B114,$B$8:$B$127),MATCH(Baseline_Year-1,$C$7:$W$7,))),
(INDEX($C$8:$W$127,MATCH($B114,$B$8:$B$127),MATCH(Baseline_Year-1,$C$7:$W$7,))-INDEX($C$8:$W$127,MATCH($B114,$B$8:$B$127),MATCH(Baseline_Year-2,$C$7:$W$7,))),
(INDEX($C$8:$W$127,MATCH($B114,$B$8:$B$127),MATCH(Baseline_Year-2,$C$7:$W$7,))-INDEX($C$8:$W$127,MATCH($B114,$B$8:$B$127),MATCH(Baseline_Year-3,$C$7:$W$7,)))
))))</f>
        <v>1600000</v>
      </c>
      <c r="X114" s="9" t="str">
        <f>IF(SUM(C114:W114)&lt;&gt;0,
IF(P114='PLHIV Forecast'!P114,"# adults on ART capped by total PLHIV starting 2023",
IF(Q114='PLHIV Forecast'!Q114,"# adults on ART capped by total PLHIV starting 2024",
IF(R114='PLHIV Forecast'!R114,"# adults on ART capped by total PLHIV starting 2025",
IF(S114='PLHIV Forecast'!S114,"# adults on ART capped by total PLHIV starting 2026",
IF(T114='PLHIV Forecast'!T114,"# adults on ART capped by total PLHIV starting 2027",
IF(U114='PLHIV Forecast'!U114,"# adults on ART capped by total PLHIV starting 2028",
IF(V114='PLHIV Forecast'!V114,"# adults on ART capped by total PLHIV starting 2029",
IF(W114='PLHIV Forecast'!W114,"# adults on ART capped by total PLHIV starting 2030",
"")))))))),"")</f>
        <v># adults on ART capped by total PLHIV starting 2023</v>
      </c>
    </row>
    <row r="115" spans="2:28" x14ac:dyDescent="0.35">
      <c r="B115" s="18" t="str">
        <f>Countries!B111</f>
        <v>Thailand</v>
      </c>
      <c r="C115" s="47">
        <f>IF(C$7&lt;='Algorithms &amp; Assumptions'!$C$3,INDEX('Number on ART'!$H$10:$AB$249,MATCH($B115&amp;"Adults",'Number on ART'!$F$10:$F$249,0),MATCH(C$7,'Number on ART'!$H$9:$AB$9,0)),"Error")</f>
        <v>215126</v>
      </c>
      <c r="D115" s="47">
        <f>IF(D$7&lt;='Algorithms &amp; Assumptions'!$C$3,INDEX('Number on ART'!$H$10:$AB$249,MATCH($B115&amp;"Adults",'Number on ART'!$F$10:$F$249,0),MATCH(D$7,'Number on ART'!$H$9:$AB$9,0)),"Error")</f>
        <v>237889</v>
      </c>
      <c r="E115" s="47">
        <f>IF(E$7&lt;='Algorithms &amp; Assumptions'!$C$3,INDEX('Number on ART'!$H$10:$AB$249,MATCH($B115&amp;"Adults",'Number on ART'!$F$10:$F$249,0),MATCH(E$7,'Number on ART'!$H$9:$AB$9,0)),"Error")</f>
        <v>257964</v>
      </c>
      <c r="F115" s="47">
        <f>IF(F$7&lt;='Algorithms &amp; Assumptions'!$C$3,INDEX('Number on ART'!$H$10:$AB$249,MATCH($B115&amp;"Adults",'Number on ART'!$F$10:$F$249,0),MATCH(F$7,'Number on ART'!$H$9:$AB$9,0)),"Error")</f>
        <v>282071</v>
      </c>
      <c r="G115" s="84">
        <f>IF(IF(G$7&lt;=Baseline_Year,
INDEX('Number on ART'!$H$10:$AB$249,MATCH($B115&amp;"Adults",'Number on ART'!$F$10:$F$249,0),MATCH(G$7,'Number on ART'!$H$9:$AB$9,0)),
IF(AND(F115+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Forecast'!$B$8:$B$127,0),MATCH(G$7,'PLHIV Forecast'!$C$7:$W$7,0)),
INDEX('PLHIV Forecast'!$C$8:$W$127,MATCH($B115,'PLHIV Forecast'!$B$8:$B$127,0),MATCH(G$7,'PLHIV Forecast'!$C$7:$W$7,0))&lt;&gt;0),
INDEX('PLHIV Forecast'!$C$8:$W$127,MATCH($B115,'PLHIV Forecast'!$B$8:$B$127,0),MATCH(G$7,'PLHIV Forecast'!$C$7:$W$7,0)),
F115+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IF(G$7&lt;=Baseline_Year,
INDEX('Number on ART'!$H$10:$AB$249,MATCH($B115&amp;"Adults",'Number on ART'!$F$10:$F$249,0),MATCH(G$7,'Number on ART'!$H$9:$AB$9,0)),
IF(AND(F115+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Forecast'!$B$8:$B$127,0),MATCH(G$7,'PLHIV Forecast'!$C$7:$W$7,0)),
INDEX('PLHIV Forecast'!$C$8:$W$127,MATCH($B115,'PLHIV Forecast'!$B$8:$B$127,0),MATCH(G$7,'PLHIV Forecast'!$C$7:$W$7,0))&lt;&gt;0),
INDEX('PLHIV Forecast'!$C$8:$W$127,MATCH($B115,'PLHIV Forecast'!$B$8:$B$127,0),MATCH(G$7,'PLHIV Forecast'!$C$7:$W$7,0)),
F115+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303155</v>
      </c>
      <c r="H115" s="84">
        <f>IF(IF(H$7&lt;=Baseline_Year,
INDEX('Number on ART'!$H$10:$AB$249,MATCH($B115&amp;"Adults",'Number on ART'!$F$10:$F$249,0),MATCH(H$7,'Number on ART'!$H$9:$AB$9,0)),
IF(AND(G115+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Forecast'!$B$8:$B$127,0),MATCH(H$7,'PLHIV Forecast'!$C$7:$W$7,0)),
INDEX('PLHIV Forecast'!$C$8:$W$127,MATCH($B115,'PLHIV Forecast'!$B$8:$B$127,0),MATCH(H$7,'PLHIV Forecast'!$C$7:$W$7,0))&lt;&gt;0),
INDEX('PLHIV Forecast'!$C$8:$W$127,MATCH($B115,'PLHIV Forecast'!$B$8:$B$127,0),MATCH(H$7,'PLHIV Forecast'!$C$7:$W$7,0)),
G115+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IF(H$7&lt;=Baseline_Year,
INDEX('Number on ART'!$H$10:$AB$249,MATCH($B115&amp;"Adults",'Number on ART'!$F$10:$F$249,0),MATCH(H$7,'Number on ART'!$H$9:$AB$9,0)),
IF(AND(G115+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Forecast'!$B$8:$B$127,0),MATCH(H$7,'PLHIV Forecast'!$C$7:$W$7,0)),
INDEX('PLHIV Forecast'!$C$8:$W$127,MATCH($B115,'PLHIV Forecast'!$B$8:$B$127,0),MATCH(H$7,'PLHIV Forecast'!$C$7:$W$7,0))&lt;&gt;0),
INDEX('PLHIV Forecast'!$C$8:$W$127,MATCH($B115,'PLHIV Forecast'!$B$8:$B$127,0),MATCH(H$7,'PLHIV Forecast'!$C$7:$W$7,0)),
G115+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333794</v>
      </c>
      <c r="I115" s="84">
        <f>IF(IF(I$7&lt;=Baseline_Year,
INDEX('Number on ART'!$H$10:$AB$249,MATCH($B115&amp;"Adults",'Number on ART'!$F$10:$F$249,0),MATCH(I$7,'Number on ART'!$H$9:$AB$9,0)),
IF(AND(H115+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Forecast'!$B$8:$B$127,0),MATCH(I$7,'PLHIV Forecast'!$C$7:$W$7,0)),
INDEX('PLHIV Forecast'!$C$8:$W$127,MATCH($B115,'PLHIV Forecast'!$B$8:$B$127,0),MATCH(I$7,'PLHIV Forecast'!$C$7:$W$7,0))&lt;&gt;0),
INDEX('PLHIV Forecast'!$C$8:$W$127,MATCH($B115,'PLHIV Forecast'!$B$8:$B$127,0),MATCH(I$7,'PLHIV Forecast'!$C$7:$W$7,0)),
H115+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IF(I$7&lt;=Baseline_Year,
INDEX('Number on ART'!$H$10:$AB$249,MATCH($B115&amp;"Adults",'Number on ART'!$F$10:$F$249,0),MATCH(I$7,'Number on ART'!$H$9:$AB$9,0)),
IF(AND(H115+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Forecast'!$B$8:$B$127,0),MATCH(I$7,'PLHIV Forecast'!$C$7:$W$7,0)),
INDEX('PLHIV Forecast'!$C$8:$W$127,MATCH($B115,'PLHIV Forecast'!$B$8:$B$127,0),MATCH(I$7,'PLHIV Forecast'!$C$7:$W$7,0))&lt;&gt;0),
INDEX('PLHIV Forecast'!$C$8:$W$127,MATCH($B115,'PLHIV Forecast'!$B$8:$B$127,0),MATCH(I$7,'PLHIV Forecast'!$C$7:$W$7,0)),
H115+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361806</v>
      </c>
      <c r="J115" s="84">
        <f>IF(IF(J$7&lt;=Baseline_Year,
INDEX('Number on ART'!$H$10:$AB$249,MATCH($B115&amp;"Adults",'Number on ART'!$F$10:$F$249,0),MATCH(J$7,'Number on ART'!$H$9:$AB$9,0)),
IF(AND(I115+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Forecast'!$B$8:$B$127,0),MATCH(J$7,'PLHIV Forecast'!$C$7:$W$7,0)),
INDEX('PLHIV Forecast'!$C$8:$W$127,MATCH($B115,'PLHIV Forecast'!$B$8:$B$127,0),MATCH(J$7,'PLHIV Forecast'!$C$7:$W$7,0))&lt;&gt;0),
INDEX('PLHIV Forecast'!$C$8:$W$127,MATCH($B115,'PLHIV Forecast'!$B$8:$B$127,0),MATCH(J$7,'PLHIV Forecast'!$C$7:$W$7,0)),
I115+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IF(J$7&lt;=Baseline_Year,
INDEX('Number on ART'!$H$10:$AB$249,MATCH($B115&amp;"Adults",'Number on ART'!$F$10:$F$249,0),MATCH(J$7,'Number on ART'!$H$9:$AB$9,0)),
IF(AND(I115+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Forecast'!$B$8:$B$127,0),MATCH(J$7,'PLHIV Forecast'!$C$7:$W$7,0)),
INDEX('PLHIV Forecast'!$C$8:$W$127,MATCH($B115,'PLHIV Forecast'!$B$8:$B$127,0),MATCH(J$7,'PLHIV Forecast'!$C$7:$W$7,0))&lt;&gt;0),
INDEX('PLHIV Forecast'!$C$8:$W$127,MATCH($B115,'PLHIV Forecast'!$B$8:$B$127,0),MATCH(J$7,'PLHIV Forecast'!$C$7:$W$7,0)),
I115+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384320</v>
      </c>
      <c r="K115" s="84">
        <f>IF(IF(K$7&lt;=Baseline_Year,
INDEX('Number on ART'!$H$10:$AB$249,MATCH($B115&amp;"Adults",'Number on ART'!$F$10:$F$249,0),MATCH(K$7,'Number on ART'!$H$9:$AB$9,0)),
IF(AND(J115+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Forecast'!$B$8:$B$127,0),MATCH(K$7,'PLHIV Forecast'!$C$7:$W$7,0)),
INDEX('PLHIV Forecast'!$C$8:$W$127,MATCH($B115,'PLHIV Forecast'!$B$8:$B$127,0),MATCH(K$7,'PLHIV Forecast'!$C$7:$W$7,0))&lt;&gt;0),
INDEX('PLHIV Forecast'!$C$8:$W$127,MATCH($B115,'PLHIV Forecast'!$B$8:$B$127,0),MATCH(K$7,'PLHIV Forecast'!$C$7:$W$7,0)),
J115+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IF(K$7&lt;=Baseline_Year,
INDEX('Number on ART'!$H$10:$AB$249,MATCH($B115&amp;"Adults",'Number on ART'!$F$10:$F$249,0),MATCH(K$7,'Number on ART'!$H$9:$AB$9,0)),
IF(AND(J115+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Forecast'!$B$8:$B$127,0),MATCH(K$7,'PLHIV Forecast'!$C$7:$W$7,0)),
INDEX('PLHIV Forecast'!$C$8:$W$127,MATCH($B115,'PLHIV Forecast'!$B$8:$B$127,0),MATCH(K$7,'PLHIV Forecast'!$C$7:$W$7,0))&lt;&gt;0),
INDEX('PLHIV Forecast'!$C$8:$W$127,MATCH($B115,'PLHIV Forecast'!$B$8:$B$127,0),MATCH(K$7,'PLHIV Forecast'!$C$7:$W$7,0)),
J115+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398611</v>
      </c>
      <c r="L115" s="84">
        <f>IF(IF(L$7&lt;=Baseline_Year,
INDEX('Number on ART'!$H$10:$AB$249,MATCH($B115&amp;"Adults",'Number on ART'!$F$10:$F$249,0),MATCH(L$7,'Number on ART'!$H$9:$AB$9,0)),
IF(AND(K115+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Forecast'!$B$8:$B$127,0),MATCH(L$7,'PLHIV Forecast'!$C$7:$W$7,0)),
INDEX('PLHIV Forecast'!$C$8:$W$127,MATCH($B115,'PLHIV Forecast'!$B$8:$B$127,0),MATCH(L$7,'PLHIV Forecast'!$C$7:$W$7,0))&lt;&gt;0),
INDEX('PLHIV Forecast'!$C$8:$W$127,MATCH($B115,'PLHIV Forecast'!$B$8:$B$127,0),MATCH(L$7,'PLHIV Forecast'!$C$7:$W$7,0)),
K115+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IF(L$7&lt;=Baseline_Year,
INDEX('Number on ART'!$H$10:$AB$249,MATCH($B115&amp;"Adults",'Number on ART'!$F$10:$F$249,0),MATCH(L$7,'Number on ART'!$H$9:$AB$9,0)),
IF(AND(K115+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Forecast'!$B$8:$B$127,0),MATCH(L$7,'PLHIV Forecast'!$C$7:$W$7,0)),
INDEX('PLHIV Forecast'!$C$8:$W$127,MATCH($B115,'PLHIV Forecast'!$B$8:$B$127,0),MATCH(L$7,'PLHIV Forecast'!$C$7:$W$7,0))&lt;&gt;0),
INDEX('PLHIV Forecast'!$C$8:$W$127,MATCH($B115,'PLHIV Forecast'!$B$8:$B$127,0),MATCH(L$7,'PLHIV Forecast'!$C$7:$W$7,0)),
K115+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415669</v>
      </c>
      <c r="M115" s="84">
        <f>IF(IF(M$7&lt;=Baseline_Year,
INDEX('Number on ART'!$H$10:$AB$249,MATCH($B115&amp;"Adults",'Number on ART'!$F$10:$F$249,0),MATCH(M$7,'Number on ART'!$H$9:$AB$9,0)),
IF(AND(L115+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Forecast'!$B$8:$B$127,0),MATCH(M$7,'PLHIV Forecast'!$C$7:$W$7,0)),
INDEX('PLHIV Forecast'!$C$8:$W$127,MATCH($B115,'PLHIV Forecast'!$B$8:$B$127,0),MATCH(M$7,'PLHIV Forecast'!$C$7:$W$7,0))&lt;&gt;0),
INDEX('PLHIV Forecast'!$C$8:$W$127,MATCH($B115,'PLHIV Forecast'!$B$8:$B$127,0),MATCH(M$7,'PLHIV Forecast'!$C$7:$W$7,0)),
L115+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IF(M$7&lt;=Baseline_Year,
INDEX('Number on ART'!$H$10:$AB$249,MATCH($B115&amp;"Adults",'Number on ART'!$F$10:$F$249,0),MATCH(M$7,'Number on ART'!$H$9:$AB$9,0)),
IF(AND(L115+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Forecast'!$B$8:$B$127,0),MATCH(M$7,'PLHIV Forecast'!$C$7:$W$7,0)),
INDEX('PLHIV Forecast'!$C$8:$W$127,MATCH($B115,'PLHIV Forecast'!$B$8:$B$127,0),MATCH(M$7,'PLHIV Forecast'!$C$7:$W$7,0))&lt;&gt;0),
INDEX('PLHIV Forecast'!$C$8:$W$127,MATCH($B115,'PLHIV Forecast'!$B$8:$B$127,0),MATCH(M$7,'PLHIV Forecast'!$C$7:$W$7,0)),
L115+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434134</v>
      </c>
      <c r="N115" s="84">
        <f>IF(IF(N$7&lt;=Baseline_Year,
INDEX('Number on ART'!$H$10:$AB$249,MATCH($B115&amp;"Adults",'Number on ART'!$F$10:$F$249,0),MATCH(N$7,'Number on ART'!$H$9:$AB$9,0)),
IF(AND(M115+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Forecast'!$B$8:$B$127,0),MATCH(N$7,'PLHIV Forecast'!$C$7:$W$7,0)),
INDEX('PLHIV Forecast'!$C$8:$W$127,MATCH($B115,'PLHIV Forecast'!$B$8:$B$127,0),MATCH(N$7,'PLHIV Forecast'!$C$7:$W$7,0))&lt;&gt;0),
INDEX('PLHIV Forecast'!$C$8:$W$127,MATCH($B115,'PLHIV Forecast'!$B$8:$B$127,0),MATCH(N$7,'PLHIV Forecast'!$C$7:$W$7,0)),
M115+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IF(N$7&lt;=Baseline_Year,
INDEX('Number on ART'!$H$10:$AB$249,MATCH($B115&amp;"Adults",'Number on ART'!$F$10:$F$249,0),MATCH(N$7,'Number on ART'!$H$9:$AB$9,0)),
IF(AND(M115+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Forecast'!$B$8:$B$127,0),MATCH(N$7,'PLHIV Forecast'!$C$7:$W$7,0)),
INDEX('PLHIV Forecast'!$C$8:$W$127,MATCH($B115,'PLHIV Forecast'!$B$8:$B$127,0),MATCH(N$7,'PLHIV Forecast'!$C$7:$W$7,0))&lt;&gt;0),
INDEX('PLHIV Forecast'!$C$8:$W$127,MATCH($B115,'PLHIV Forecast'!$B$8:$B$127,0),MATCH(N$7,'PLHIV Forecast'!$C$7:$W$7,0)),
M115+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445562</v>
      </c>
      <c r="O115" s="84">
        <f>IF(IF(O$7&lt;=Baseline_Year,
INDEX('Number on ART'!$H$10:$AB$249,MATCH($B115&amp;"Adults",'Number on ART'!$F$10:$F$249,0),MATCH(O$7,'Number on ART'!$H$9:$AB$9,0)),
IF(AND(N115+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Forecast'!$B$8:$B$127,0),MATCH(O$7,'PLHIV Forecast'!$C$7:$W$7,0)),
INDEX('PLHIV Forecast'!$C$8:$W$127,MATCH($B115,'PLHIV Forecast'!$B$8:$B$127,0),MATCH(O$7,'PLHIV Forecast'!$C$7:$W$7,0))&lt;&gt;0),
INDEX('PLHIV Forecast'!$C$8:$W$127,MATCH($B115,'PLHIV Forecast'!$B$8:$B$127,0),MATCH(O$7,'PLHIV Forecast'!$C$7:$W$7,0)),
N115+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IF(O$7&lt;=Baseline_Year,
INDEX('Number on ART'!$H$10:$AB$249,MATCH($B115&amp;"Adults",'Number on ART'!$F$10:$F$249,0),MATCH(O$7,'Number on ART'!$H$9:$AB$9,0)),
IF(AND(N115+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Forecast'!$B$8:$B$127,0),MATCH(O$7,'PLHIV Forecast'!$C$7:$W$7,0)),
INDEX('PLHIV Forecast'!$C$8:$W$127,MATCH($B115,'PLHIV Forecast'!$B$8:$B$127,0),MATCH(O$7,'PLHIV Forecast'!$C$7:$W$7,0))&lt;&gt;0),
INDEX('PLHIV Forecast'!$C$8:$W$127,MATCH($B115,'PLHIV Forecast'!$B$8:$B$127,0),MATCH(O$7,'PLHIV Forecast'!$C$7:$W$7,0)),
N115+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455849</v>
      </c>
      <c r="P115" s="84">
        <f>IF(IF(P$7&lt;=Baseline_Year,
INDEX('Number on ART'!$H$10:$AB$249,MATCH($B115&amp;"Adults",'Number on ART'!$F$10:$F$249,0),MATCH(P$7,'Number on ART'!$H$9:$AB$9,0)),
IF(AND(O115+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Forecast'!$B$8:$B$127,0),MATCH(P$7,'PLHIV Forecast'!$C$7:$W$7,0)),
INDEX('PLHIV Forecast'!$C$8:$W$127,MATCH($B115,'PLHIV Forecast'!$B$8:$B$127,0),MATCH(P$7,'PLHIV Forecast'!$C$7:$W$7,0))&lt;&gt;0),
INDEX('PLHIV Forecast'!$C$8:$W$127,MATCH($B115,'PLHIV Forecast'!$B$8:$B$127,0),MATCH(P$7,'PLHIV Forecast'!$C$7:$W$7,0)),
O115+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IF(P$7&lt;=Baseline_Year,
INDEX('Number on ART'!$H$10:$AB$249,MATCH($B115&amp;"Adults",'Number on ART'!$F$10:$F$249,0),MATCH(P$7,'Number on ART'!$H$9:$AB$9,0)),
IF(AND(O115+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Forecast'!$B$8:$B$127,0),MATCH(P$7,'PLHIV Forecast'!$C$7:$W$7,0)),
INDEX('PLHIV Forecast'!$C$8:$W$127,MATCH($B115,'PLHIV Forecast'!$B$8:$B$127,0),MATCH(P$7,'PLHIV Forecast'!$C$7:$W$7,0))&lt;&gt;0),
INDEX('PLHIV Forecast'!$C$8:$W$127,MATCH($B115,'PLHIV Forecast'!$B$8:$B$127,0),MATCH(P$7,'PLHIV Forecast'!$C$7:$W$7,0)),
O115+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469242.33333333331</v>
      </c>
      <c r="Q115" s="84">
        <f>IF(IF(Q$7&lt;=Baseline_Year,
INDEX('Number on ART'!$H$10:$AB$249,MATCH($B115&amp;"Adults",'Number on ART'!$F$10:$F$249,0),MATCH(Q$7,'Number on ART'!$H$9:$AB$9,0)),
IF(AND(P115+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Forecast'!$B$8:$B$127,0),MATCH(Q$7,'PLHIV Forecast'!$C$7:$W$7,0)),
INDEX('PLHIV Forecast'!$C$8:$W$127,MATCH($B115,'PLHIV Forecast'!$B$8:$B$127,0),MATCH(Q$7,'PLHIV Forecast'!$C$7:$W$7,0))&lt;&gt;0),
INDEX('PLHIV Forecast'!$C$8:$W$127,MATCH($B115,'PLHIV Forecast'!$B$8:$B$127,0),MATCH(Q$7,'PLHIV Forecast'!$C$7:$W$7,0)),
P115+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IF(Q$7&lt;=Baseline_Year,
INDEX('Number on ART'!$H$10:$AB$249,MATCH($B115&amp;"Adults",'Number on ART'!$F$10:$F$249,0),MATCH(Q$7,'Number on ART'!$H$9:$AB$9,0)),
IF(AND(P115+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Forecast'!$B$8:$B$127,0),MATCH(Q$7,'PLHIV Forecast'!$C$7:$W$7,0)),
INDEX('PLHIV Forecast'!$C$8:$W$127,MATCH($B115,'PLHIV Forecast'!$B$8:$B$127,0),MATCH(Q$7,'PLHIV Forecast'!$C$7:$W$7,0))&lt;&gt;0),
INDEX('PLHIV Forecast'!$C$8:$W$127,MATCH($B115,'PLHIV Forecast'!$B$8:$B$127,0),MATCH(Q$7,'PLHIV Forecast'!$C$7:$W$7,0)),
P115+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482635.66666666663</v>
      </c>
      <c r="R115" s="84">
        <f>IF(IF(R$7&lt;=Baseline_Year,
INDEX('Number on ART'!$H$10:$AB$249,MATCH($B115&amp;"Adults",'Number on ART'!$F$10:$F$249,0),MATCH(R$7,'Number on ART'!$H$9:$AB$9,0)),
IF(AND(Q115+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Forecast'!$B$8:$B$127,0),MATCH(R$7,'PLHIV Forecast'!$C$7:$W$7,0)),
INDEX('PLHIV Forecast'!$C$8:$W$127,MATCH($B115,'PLHIV Forecast'!$B$8:$B$127,0),MATCH(R$7,'PLHIV Forecast'!$C$7:$W$7,0))&lt;&gt;0),
INDEX('PLHIV Forecast'!$C$8:$W$127,MATCH($B115,'PLHIV Forecast'!$B$8:$B$127,0),MATCH(R$7,'PLHIV Forecast'!$C$7:$W$7,0)),
Q115+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IF(R$7&lt;=Baseline_Year,
INDEX('Number on ART'!$H$10:$AB$249,MATCH($B115&amp;"Adults",'Number on ART'!$F$10:$F$249,0),MATCH(R$7,'Number on ART'!$H$9:$AB$9,0)),
IF(AND(Q115+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Forecast'!$B$8:$B$127,0),MATCH(R$7,'PLHIV Forecast'!$C$7:$W$7,0)),
INDEX('PLHIV Forecast'!$C$8:$W$127,MATCH($B115,'PLHIV Forecast'!$B$8:$B$127,0),MATCH(R$7,'PLHIV Forecast'!$C$7:$W$7,0))&lt;&gt;0),
INDEX('PLHIV Forecast'!$C$8:$W$127,MATCH($B115,'PLHIV Forecast'!$B$8:$B$127,0),MATCH(R$7,'PLHIV Forecast'!$C$7:$W$7,0)),
Q115+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496028.99999999994</v>
      </c>
      <c r="S115" s="84">
        <f>IF(IF(S$7&lt;=Baseline_Year,
INDEX('Number on ART'!$H$10:$AB$249,MATCH($B115&amp;"Adults",'Number on ART'!$F$10:$F$249,0),MATCH(S$7,'Number on ART'!$H$9:$AB$9,0)),
IF(AND(R115+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Forecast'!$B$8:$B$127,0),MATCH(S$7,'PLHIV Forecast'!$C$7:$W$7,0)),
INDEX('PLHIV Forecast'!$C$8:$W$127,MATCH($B115,'PLHIV Forecast'!$B$8:$B$127,0),MATCH(S$7,'PLHIV Forecast'!$C$7:$W$7,0))&lt;&gt;0),
INDEX('PLHIV Forecast'!$C$8:$W$127,MATCH($B115,'PLHIV Forecast'!$B$8:$B$127,0),MATCH(S$7,'PLHIV Forecast'!$C$7:$W$7,0)),
R115+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IF(S$7&lt;=Baseline_Year,
INDEX('Number on ART'!$H$10:$AB$249,MATCH($B115&amp;"Adults",'Number on ART'!$F$10:$F$249,0),MATCH(S$7,'Number on ART'!$H$9:$AB$9,0)),
IF(AND(R115+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Forecast'!$B$8:$B$127,0),MATCH(S$7,'PLHIV Forecast'!$C$7:$W$7,0)),
INDEX('PLHIV Forecast'!$C$8:$W$127,MATCH($B115,'PLHIV Forecast'!$B$8:$B$127,0),MATCH(S$7,'PLHIV Forecast'!$C$7:$W$7,0))&lt;&gt;0),
INDEX('PLHIV Forecast'!$C$8:$W$127,MATCH($B115,'PLHIV Forecast'!$B$8:$B$127,0),MATCH(S$7,'PLHIV Forecast'!$C$7:$W$7,0)),
R115+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509422.33333333326</v>
      </c>
      <c r="T115" s="84">
        <f>IF(IF(T$7&lt;=Baseline_Year,
INDEX('Number on ART'!$H$10:$AB$249,MATCH($B115&amp;"Adults",'Number on ART'!$F$10:$F$249,0),MATCH(T$7,'Number on ART'!$H$9:$AB$9,0)),
IF(AND(S115+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Forecast'!$B$8:$B$127,0),MATCH(T$7,'PLHIV Forecast'!$C$7:$W$7,0)),
INDEX('PLHIV Forecast'!$C$8:$W$127,MATCH($B115,'PLHIV Forecast'!$B$8:$B$127,0),MATCH(T$7,'PLHIV Forecast'!$C$7:$W$7,0))&lt;&gt;0),
INDEX('PLHIV Forecast'!$C$8:$W$127,MATCH($B115,'PLHIV Forecast'!$B$8:$B$127,0),MATCH(T$7,'PLHIV Forecast'!$C$7:$W$7,0)),
S115+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IF(T$7&lt;=Baseline_Year,
INDEX('Number on ART'!$H$10:$AB$249,MATCH($B115&amp;"Adults",'Number on ART'!$F$10:$F$249,0),MATCH(T$7,'Number on ART'!$H$9:$AB$9,0)),
IF(AND(S115+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Forecast'!$B$8:$B$127,0),MATCH(T$7,'PLHIV Forecast'!$C$7:$W$7,0)),
INDEX('PLHIV Forecast'!$C$8:$W$127,MATCH($B115,'PLHIV Forecast'!$B$8:$B$127,0),MATCH(T$7,'PLHIV Forecast'!$C$7:$W$7,0))&lt;&gt;0),
INDEX('PLHIV Forecast'!$C$8:$W$127,MATCH($B115,'PLHIV Forecast'!$B$8:$B$127,0),MATCH(T$7,'PLHIV Forecast'!$C$7:$W$7,0)),
S115+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522815.66666666657</v>
      </c>
      <c r="U115" s="84">
        <f>IF(IF(U$7&lt;=Baseline_Year,
INDEX('Number on ART'!$H$10:$AB$249,MATCH($B115&amp;"Adults",'Number on ART'!$F$10:$F$249,0),MATCH(U$7,'Number on ART'!$H$9:$AB$9,0)),
IF(AND(T115+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Forecast'!$B$8:$B$127,0),MATCH(U$7,'PLHIV Forecast'!$C$7:$W$7,0)),
INDEX('PLHIV Forecast'!$C$8:$W$127,MATCH($B115,'PLHIV Forecast'!$B$8:$B$127,0),MATCH(U$7,'PLHIV Forecast'!$C$7:$W$7,0))&lt;&gt;0),
INDEX('PLHIV Forecast'!$C$8:$W$127,MATCH($B115,'PLHIV Forecast'!$B$8:$B$127,0),MATCH(U$7,'PLHIV Forecast'!$C$7:$W$7,0)),
T115+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IF(U$7&lt;=Baseline_Year,
INDEX('Number on ART'!$H$10:$AB$249,MATCH($B115&amp;"Adults",'Number on ART'!$F$10:$F$249,0),MATCH(U$7,'Number on ART'!$H$9:$AB$9,0)),
IF(AND(T115+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Forecast'!$B$8:$B$127,0),MATCH(U$7,'PLHIV Forecast'!$C$7:$W$7,0)),
INDEX('PLHIV Forecast'!$C$8:$W$127,MATCH($B115,'PLHIV Forecast'!$B$8:$B$127,0),MATCH(U$7,'PLHIV Forecast'!$C$7:$W$7,0))&lt;&gt;0),
INDEX('PLHIV Forecast'!$C$8:$W$127,MATCH($B115,'PLHIV Forecast'!$B$8:$B$127,0),MATCH(U$7,'PLHIV Forecast'!$C$7:$W$7,0)),
T115+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534540.46639231965</v>
      </c>
      <c r="V115" s="84">
        <f>IF(IF(V$7&lt;=Baseline_Year,
INDEX('Number on ART'!$H$10:$AB$249,MATCH($B115&amp;"Adults",'Number on ART'!$F$10:$F$249,0),MATCH(V$7,'Number on ART'!$H$9:$AB$9,0)),
IF(AND(U115+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Forecast'!$B$8:$B$127,0),MATCH(V$7,'PLHIV Forecast'!$C$7:$W$7,0)),
INDEX('PLHIV Forecast'!$C$8:$W$127,MATCH($B115,'PLHIV Forecast'!$B$8:$B$127,0),MATCH(V$7,'PLHIV Forecast'!$C$7:$W$7,0))&lt;&gt;0),
INDEX('PLHIV Forecast'!$C$8:$W$127,MATCH($B115,'PLHIV Forecast'!$B$8:$B$127,0),MATCH(V$7,'PLHIV Forecast'!$C$7:$W$7,0)),
U115+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IF(V$7&lt;=Baseline_Year,
INDEX('Number on ART'!$H$10:$AB$249,MATCH($B115&amp;"Adults",'Number on ART'!$F$10:$F$249,0),MATCH(V$7,'Number on ART'!$H$9:$AB$9,0)),
IF(AND(U115+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Forecast'!$B$8:$B$127,0),MATCH(V$7,'PLHIV Forecast'!$C$7:$W$7,0)),
INDEX('PLHIV Forecast'!$C$8:$W$127,MATCH($B115,'PLHIV Forecast'!$B$8:$B$127,0),MATCH(V$7,'PLHIV Forecast'!$C$7:$W$7,0))&lt;&gt;0),
INDEX('PLHIV Forecast'!$C$8:$W$127,MATCH($B115,'PLHIV Forecast'!$B$8:$B$127,0),MATCH(V$7,'PLHIV Forecast'!$C$7:$W$7,0)),
U115+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530306.35573845729</v>
      </c>
      <c r="W115" s="84">
        <f>IF(IF(W$7&lt;=Baseline_Year,
INDEX('Number on ART'!$H$10:$AB$249,MATCH($B115&amp;"Adults",'Number on ART'!$F$10:$F$249,0),MATCH(W$7,'Number on ART'!$H$9:$AB$9,0)),
IF(AND(V115+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Forecast'!$B$8:$B$127,0),MATCH(W$7,'PLHIV Forecast'!$C$7:$W$7,0)),
INDEX('PLHIV Forecast'!$C$8:$W$127,MATCH($B115,'PLHIV Forecast'!$B$8:$B$127,0),MATCH(W$7,'PLHIV Forecast'!$C$7:$W$7,0))&lt;&gt;0),
INDEX('PLHIV Forecast'!$C$8:$W$127,MATCH($B115,'PLHIV Forecast'!$B$8:$B$127,0),MATCH(W$7,'PLHIV Forecast'!$C$7:$W$7,0)),
V115+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)))&lt;0,
0,
IF(W$7&lt;=Baseline_Year,
INDEX('Number on ART'!$H$10:$AB$249,MATCH($B115&amp;"Adults",'Number on ART'!$F$10:$F$249,0),MATCH(W$7,'Number on ART'!$H$9:$AB$9,0)),
IF(AND(V115+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)&gt;INDEX('PLHIV Forecast'!$C$8:$W$127,MATCH($B115,'PLHIV Forecast'!$B$8:$B$127,0),MATCH(W$7,'PLHIV Forecast'!$C$7:$W$7,0)),
INDEX('PLHIV Forecast'!$C$8:$W$127,MATCH($B115,'PLHIV Forecast'!$B$8:$B$127,0),MATCH(W$7,'PLHIV Forecast'!$C$7:$W$7,0))&lt;&gt;0),
INDEX('PLHIV Forecast'!$C$8:$W$127,MATCH($B115,'PLHIV Forecast'!$B$8:$B$127,0),MATCH(W$7,'PLHIV Forecast'!$C$7:$W$7,0)),
V115+
AVERAGE((INDEX($C$8:$W$127,MATCH($B115,$B$8:$B$127),MATCH(Baseline_Year,$C$7:$W$7,))-INDEX($C$8:$W$127,MATCH($B115,$B$8:$B$127),MATCH(Baseline_Year-1,$C$7:$W$7,))),
(INDEX($C$8:$W$127,MATCH($B115,$B$8:$B$127),MATCH(Baseline_Year-1,$C$7:$W$7,))-INDEX($C$8:$W$127,MATCH($B115,$B$8:$B$127),MATCH(Baseline_Year-2,$C$7:$W$7,))),
(INDEX($C$8:$W$127,MATCH($B115,$B$8:$B$127),MATCH(Baseline_Year-2,$C$7:$W$7,))-INDEX($C$8:$W$127,MATCH($B115,$B$8:$B$127),MATCH(Baseline_Year-3,$C$7:$W$7,)))
))))</f>
        <v>526462.42950770073</v>
      </c>
      <c r="X115" s="9" t="str">
        <f>IF(SUM(C115:W115)&lt;&gt;0,
IF(P115='PLHIV Forecast'!P115,"# adults on ART capped by total PLHIV starting 2023",
IF(Q115='PLHIV Forecast'!Q115,"# adults on ART capped by total PLHIV starting 2024",
IF(R115='PLHIV Forecast'!R115,"# adults on ART capped by total PLHIV starting 2025",
IF(S115='PLHIV Forecast'!S115,"# adults on ART capped by total PLHIV starting 2026",
IF(T115='PLHIV Forecast'!T115,"# adults on ART capped by total PLHIV starting 2027",
IF(U115='PLHIV Forecast'!U115,"# adults on ART capped by total PLHIV starting 2028",
IF(V115='PLHIV Forecast'!V115,"# adults on ART capped by total PLHIV starting 2029",
IF(W115='PLHIV Forecast'!W115,"# adults on ART capped by total PLHIV starting 2030",
"")))))))),"")</f>
        <v># adults on ART capped by total PLHIV starting 2028</v>
      </c>
    </row>
    <row r="116" spans="2:28" x14ac:dyDescent="0.35">
      <c r="B116" s="18" t="str">
        <f>Countries!B112</f>
        <v>Togo</v>
      </c>
      <c r="C116" s="47">
        <f>IF(C$7&lt;='Algorithms &amp; Assumptions'!$C$3,INDEX('Number on ART'!$H$10:$AB$249,MATCH($B116&amp;"Adults",'Number on ART'!$F$10:$F$249,0),MATCH(C$7,'Number on ART'!$H$9:$AB$9,0)),"Error")</f>
        <v>23278</v>
      </c>
      <c r="D116" s="47">
        <f>IF(D$7&lt;='Algorithms &amp; Assumptions'!$C$3,INDEX('Number on ART'!$H$10:$AB$249,MATCH($B116&amp;"Adults",'Number on ART'!$F$10:$F$249,0),MATCH(D$7,'Number on ART'!$H$9:$AB$9,0)),"Error")</f>
        <v>27369</v>
      </c>
      <c r="E116" s="47">
        <f>IF(E$7&lt;='Algorithms &amp; Assumptions'!$C$3,INDEX('Number on ART'!$H$10:$AB$249,MATCH($B116&amp;"Adults",'Number on ART'!$F$10:$F$249,0),MATCH(E$7,'Number on ART'!$H$9:$AB$9,0)),"Error")</f>
        <v>28236</v>
      </c>
      <c r="F116" s="47">
        <f>IF(F$7&lt;='Algorithms &amp; Assumptions'!$C$3,INDEX('Number on ART'!$H$10:$AB$249,MATCH($B116&amp;"Adults",'Number on ART'!$F$10:$F$249,0),MATCH(F$7,'Number on ART'!$H$9:$AB$9,0)),"Error")</f>
        <v>32112</v>
      </c>
      <c r="G116" s="84">
        <f>IF(IF(G$7&lt;=Baseline_Year,
INDEX('Number on ART'!$H$10:$AB$249,MATCH($B116&amp;"Adults",'Number on ART'!$F$10:$F$249,0),MATCH(G$7,'Number on ART'!$H$9:$AB$9,0)),
IF(AND(F116+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Forecast'!$B$8:$B$127,0),MATCH(G$7,'PLHIV Forecast'!$C$7:$W$7,0)),
INDEX('PLHIV Forecast'!$C$8:$W$127,MATCH($B116,'PLHIV Forecast'!$B$8:$B$127,0),MATCH(G$7,'PLHIV Forecast'!$C$7:$W$7,0))&lt;&gt;0),
INDEX('PLHIV Forecast'!$C$8:$W$127,MATCH($B116,'PLHIV Forecast'!$B$8:$B$127,0),MATCH(G$7,'PLHIV Forecast'!$C$7:$W$7,0)),
F116+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IF(G$7&lt;=Baseline_Year,
INDEX('Number on ART'!$H$10:$AB$249,MATCH($B116&amp;"Adults",'Number on ART'!$F$10:$F$249,0),MATCH(G$7,'Number on ART'!$H$9:$AB$9,0)),
IF(AND(F116+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Forecast'!$B$8:$B$127,0),MATCH(G$7,'PLHIV Forecast'!$C$7:$W$7,0)),
INDEX('PLHIV Forecast'!$C$8:$W$127,MATCH($B116,'PLHIV Forecast'!$B$8:$B$127,0),MATCH(G$7,'PLHIV Forecast'!$C$7:$W$7,0))&lt;&gt;0),
INDEX('PLHIV Forecast'!$C$8:$W$127,MATCH($B116,'PLHIV Forecast'!$B$8:$B$127,0),MATCH(G$7,'PLHIV Forecast'!$C$7:$W$7,0)),
F116+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34650</v>
      </c>
      <c r="H116" s="84">
        <f>IF(IF(H$7&lt;=Baseline_Year,
INDEX('Number on ART'!$H$10:$AB$249,MATCH($B116&amp;"Adults",'Number on ART'!$F$10:$F$249,0),MATCH(H$7,'Number on ART'!$H$9:$AB$9,0)),
IF(AND(G116+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Forecast'!$B$8:$B$127,0),MATCH(H$7,'PLHIV Forecast'!$C$7:$W$7,0)),
INDEX('PLHIV Forecast'!$C$8:$W$127,MATCH($B116,'PLHIV Forecast'!$B$8:$B$127,0),MATCH(H$7,'PLHIV Forecast'!$C$7:$W$7,0))&lt;&gt;0),
INDEX('PLHIV Forecast'!$C$8:$W$127,MATCH($B116,'PLHIV Forecast'!$B$8:$B$127,0),MATCH(H$7,'PLHIV Forecast'!$C$7:$W$7,0)),
G116+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IF(H$7&lt;=Baseline_Year,
INDEX('Number on ART'!$H$10:$AB$249,MATCH($B116&amp;"Adults",'Number on ART'!$F$10:$F$249,0),MATCH(H$7,'Number on ART'!$H$9:$AB$9,0)),
IF(AND(G116+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Forecast'!$B$8:$B$127,0),MATCH(H$7,'PLHIV Forecast'!$C$7:$W$7,0)),
INDEX('PLHIV Forecast'!$C$8:$W$127,MATCH($B116,'PLHIV Forecast'!$B$8:$B$127,0),MATCH(H$7,'PLHIV Forecast'!$C$7:$W$7,0))&lt;&gt;0),
INDEX('PLHIV Forecast'!$C$8:$W$127,MATCH($B116,'PLHIV Forecast'!$B$8:$B$127,0),MATCH(H$7,'PLHIV Forecast'!$C$7:$W$7,0)),
G116+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40545</v>
      </c>
      <c r="I116" s="84">
        <f>IF(IF(I$7&lt;=Baseline_Year,
INDEX('Number on ART'!$H$10:$AB$249,MATCH($B116&amp;"Adults",'Number on ART'!$F$10:$F$249,0),MATCH(I$7,'Number on ART'!$H$9:$AB$9,0)),
IF(AND(H116+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Forecast'!$B$8:$B$127,0),MATCH(I$7,'PLHIV Forecast'!$C$7:$W$7,0)),
INDEX('PLHIV Forecast'!$C$8:$W$127,MATCH($B116,'PLHIV Forecast'!$B$8:$B$127,0),MATCH(I$7,'PLHIV Forecast'!$C$7:$W$7,0))&lt;&gt;0),
INDEX('PLHIV Forecast'!$C$8:$W$127,MATCH($B116,'PLHIV Forecast'!$B$8:$B$127,0),MATCH(I$7,'PLHIV Forecast'!$C$7:$W$7,0)),
H116+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IF(I$7&lt;=Baseline_Year,
INDEX('Number on ART'!$H$10:$AB$249,MATCH($B116&amp;"Adults",'Number on ART'!$F$10:$F$249,0),MATCH(I$7,'Number on ART'!$H$9:$AB$9,0)),
IF(AND(H116+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Forecast'!$B$8:$B$127,0),MATCH(I$7,'PLHIV Forecast'!$C$7:$W$7,0)),
INDEX('PLHIV Forecast'!$C$8:$W$127,MATCH($B116,'PLHIV Forecast'!$B$8:$B$127,0),MATCH(I$7,'PLHIV Forecast'!$C$7:$W$7,0))&lt;&gt;0),
INDEX('PLHIV Forecast'!$C$8:$W$127,MATCH($B116,'PLHIV Forecast'!$B$8:$B$127,0),MATCH(I$7,'PLHIV Forecast'!$C$7:$W$7,0)),
H116+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48010</v>
      </c>
      <c r="J116" s="84">
        <f>IF(IF(J$7&lt;=Baseline_Year,
INDEX('Number on ART'!$H$10:$AB$249,MATCH($B116&amp;"Adults",'Number on ART'!$F$10:$F$249,0),MATCH(J$7,'Number on ART'!$H$9:$AB$9,0)),
IF(AND(I116+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Forecast'!$B$8:$B$127,0),MATCH(J$7,'PLHIV Forecast'!$C$7:$W$7,0)),
INDEX('PLHIV Forecast'!$C$8:$W$127,MATCH($B116,'PLHIV Forecast'!$B$8:$B$127,0),MATCH(J$7,'PLHIV Forecast'!$C$7:$W$7,0))&lt;&gt;0),
INDEX('PLHIV Forecast'!$C$8:$W$127,MATCH($B116,'PLHIV Forecast'!$B$8:$B$127,0),MATCH(J$7,'PLHIV Forecast'!$C$7:$W$7,0)),
I116+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IF(J$7&lt;=Baseline_Year,
INDEX('Number on ART'!$H$10:$AB$249,MATCH($B116&amp;"Adults",'Number on ART'!$F$10:$F$249,0),MATCH(J$7,'Number on ART'!$H$9:$AB$9,0)),
IF(AND(I116+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Forecast'!$B$8:$B$127,0),MATCH(J$7,'PLHIV Forecast'!$C$7:$W$7,0)),
INDEX('PLHIV Forecast'!$C$8:$W$127,MATCH($B116,'PLHIV Forecast'!$B$8:$B$127,0),MATCH(J$7,'PLHIV Forecast'!$C$7:$W$7,0))&lt;&gt;0),
INDEX('PLHIV Forecast'!$C$8:$W$127,MATCH($B116,'PLHIV Forecast'!$B$8:$B$127,0),MATCH(J$7,'PLHIV Forecast'!$C$7:$W$7,0)),
I116+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56089</v>
      </c>
      <c r="K116" s="84">
        <f>IF(IF(K$7&lt;=Baseline_Year,
INDEX('Number on ART'!$H$10:$AB$249,MATCH($B116&amp;"Adults",'Number on ART'!$F$10:$F$249,0),MATCH(K$7,'Number on ART'!$H$9:$AB$9,0)),
IF(AND(J116+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Forecast'!$B$8:$B$127,0),MATCH(K$7,'PLHIV Forecast'!$C$7:$W$7,0)),
INDEX('PLHIV Forecast'!$C$8:$W$127,MATCH($B116,'PLHIV Forecast'!$B$8:$B$127,0),MATCH(K$7,'PLHIV Forecast'!$C$7:$W$7,0))&lt;&gt;0),
INDEX('PLHIV Forecast'!$C$8:$W$127,MATCH($B116,'PLHIV Forecast'!$B$8:$B$127,0),MATCH(K$7,'PLHIV Forecast'!$C$7:$W$7,0)),
J116+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IF(K$7&lt;=Baseline_Year,
INDEX('Number on ART'!$H$10:$AB$249,MATCH($B116&amp;"Adults",'Number on ART'!$F$10:$F$249,0),MATCH(K$7,'Number on ART'!$H$9:$AB$9,0)),
IF(AND(J116+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Forecast'!$B$8:$B$127,0),MATCH(K$7,'PLHIV Forecast'!$C$7:$W$7,0)),
INDEX('PLHIV Forecast'!$C$8:$W$127,MATCH($B116,'PLHIV Forecast'!$B$8:$B$127,0),MATCH(K$7,'PLHIV Forecast'!$C$7:$W$7,0))&lt;&gt;0),
INDEX('PLHIV Forecast'!$C$8:$W$127,MATCH($B116,'PLHIV Forecast'!$B$8:$B$127,0),MATCH(K$7,'PLHIV Forecast'!$C$7:$W$7,0)),
J116+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60967</v>
      </c>
      <c r="L116" s="84">
        <f>IF(IF(L$7&lt;=Baseline_Year,
INDEX('Number on ART'!$H$10:$AB$249,MATCH($B116&amp;"Adults",'Number on ART'!$F$10:$F$249,0),MATCH(L$7,'Number on ART'!$H$9:$AB$9,0)),
IF(AND(K116+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Forecast'!$B$8:$B$127,0),MATCH(L$7,'PLHIV Forecast'!$C$7:$W$7,0)),
INDEX('PLHIV Forecast'!$C$8:$W$127,MATCH($B116,'PLHIV Forecast'!$B$8:$B$127,0),MATCH(L$7,'PLHIV Forecast'!$C$7:$W$7,0))&lt;&gt;0),
INDEX('PLHIV Forecast'!$C$8:$W$127,MATCH($B116,'PLHIV Forecast'!$B$8:$B$127,0),MATCH(L$7,'PLHIV Forecast'!$C$7:$W$7,0)),
K116+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IF(L$7&lt;=Baseline_Year,
INDEX('Number on ART'!$H$10:$AB$249,MATCH($B116&amp;"Adults",'Number on ART'!$F$10:$F$249,0),MATCH(L$7,'Number on ART'!$H$9:$AB$9,0)),
IF(AND(K116+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Forecast'!$B$8:$B$127,0),MATCH(L$7,'PLHIV Forecast'!$C$7:$W$7,0)),
INDEX('PLHIV Forecast'!$C$8:$W$127,MATCH($B116,'PLHIV Forecast'!$B$8:$B$127,0),MATCH(L$7,'PLHIV Forecast'!$C$7:$W$7,0))&lt;&gt;0),
INDEX('PLHIV Forecast'!$C$8:$W$127,MATCH($B116,'PLHIV Forecast'!$B$8:$B$127,0),MATCH(L$7,'PLHIV Forecast'!$C$7:$W$7,0)),
K116+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70483</v>
      </c>
      <c r="M116" s="84">
        <f>IF(IF(M$7&lt;=Baseline_Year,
INDEX('Number on ART'!$H$10:$AB$249,MATCH($B116&amp;"Adults",'Number on ART'!$F$10:$F$249,0),MATCH(M$7,'Number on ART'!$H$9:$AB$9,0)),
IF(AND(L116+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Forecast'!$B$8:$B$127,0),MATCH(M$7,'PLHIV Forecast'!$C$7:$W$7,0)),
INDEX('PLHIV Forecast'!$C$8:$W$127,MATCH($B116,'PLHIV Forecast'!$B$8:$B$127,0),MATCH(M$7,'PLHIV Forecast'!$C$7:$W$7,0))&lt;&gt;0),
INDEX('PLHIV Forecast'!$C$8:$W$127,MATCH($B116,'PLHIV Forecast'!$B$8:$B$127,0),MATCH(M$7,'PLHIV Forecast'!$C$7:$W$7,0)),
L116+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IF(M$7&lt;=Baseline_Year,
INDEX('Number on ART'!$H$10:$AB$249,MATCH($B116&amp;"Adults",'Number on ART'!$F$10:$F$249,0),MATCH(M$7,'Number on ART'!$H$9:$AB$9,0)),
IF(AND(L116+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Forecast'!$B$8:$B$127,0),MATCH(M$7,'PLHIV Forecast'!$C$7:$W$7,0)),
INDEX('PLHIV Forecast'!$C$8:$W$127,MATCH($B116,'PLHIV Forecast'!$B$8:$B$127,0),MATCH(M$7,'PLHIV Forecast'!$C$7:$W$7,0))&lt;&gt;0),
INDEX('PLHIV Forecast'!$C$8:$W$127,MATCH($B116,'PLHIV Forecast'!$B$8:$B$127,0),MATCH(M$7,'PLHIV Forecast'!$C$7:$W$7,0)),
L116+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75617</v>
      </c>
      <c r="N116" s="84">
        <f>IF(IF(N$7&lt;=Baseline_Year,
INDEX('Number on ART'!$H$10:$AB$249,MATCH($B116&amp;"Adults",'Number on ART'!$F$10:$F$249,0),MATCH(N$7,'Number on ART'!$H$9:$AB$9,0)),
IF(AND(M116+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Forecast'!$B$8:$B$127,0),MATCH(N$7,'PLHIV Forecast'!$C$7:$W$7,0)),
INDEX('PLHIV Forecast'!$C$8:$W$127,MATCH($B116,'PLHIV Forecast'!$B$8:$B$127,0),MATCH(N$7,'PLHIV Forecast'!$C$7:$W$7,0))&lt;&gt;0),
INDEX('PLHIV Forecast'!$C$8:$W$127,MATCH($B116,'PLHIV Forecast'!$B$8:$B$127,0),MATCH(N$7,'PLHIV Forecast'!$C$7:$W$7,0)),
M116+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IF(N$7&lt;=Baseline_Year,
INDEX('Number on ART'!$H$10:$AB$249,MATCH($B116&amp;"Adults",'Number on ART'!$F$10:$F$249,0),MATCH(N$7,'Number on ART'!$H$9:$AB$9,0)),
IF(AND(M116+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Forecast'!$B$8:$B$127,0),MATCH(N$7,'PLHIV Forecast'!$C$7:$W$7,0)),
INDEX('PLHIV Forecast'!$C$8:$W$127,MATCH($B116,'PLHIV Forecast'!$B$8:$B$127,0),MATCH(N$7,'PLHIV Forecast'!$C$7:$W$7,0))&lt;&gt;0),
INDEX('PLHIV Forecast'!$C$8:$W$127,MATCH($B116,'PLHIV Forecast'!$B$8:$B$127,0),MATCH(N$7,'PLHIV Forecast'!$C$7:$W$7,0)),
M116+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76849</v>
      </c>
      <c r="O116" s="84">
        <f>IF(IF(O$7&lt;=Baseline_Year,
INDEX('Number on ART'!$H$10:$AB$249,MATCH($B116&amp;"Adults",'Number on ART'!$F$10:$F$249,0),MATCH(O$7,'Number on ART'!$H$9:$AB$9,0)),
IF(AND(N116+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Forecast'!$B$8:$B$127,0),MATCH(O$7,'PLHIV Forecast'!$C$7:$W$7,0)),
INDEX('PLHIV Forecast'!$C$8:$W$127,MATCH($B116,'PLHIV Forecast'!$B$8:$B$127,0),MATCH(O$7,'PLHIV Forecast'!$C$7:$W$7,0))&lt;&gt;0),
INDEX('PLHIV Forecast'!$C$8:$W$127,MATCH($B116,'PLHIV Forecast'!$B$8:$B$127,0),MATCH(O$7,'PLHIV Forecast'!$C$7:$W$7,0)),
N116+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IF(O$7&lt;=Baseline_Year,
INDEX('Number on ART'!$H$10:$AB$249,MATCH($B116&amp;"Adults",'Number on ART'!$F$10:$F$249,0),MATCH(O$7,'Number on ART'!$H$9:$AB$9,0)),
IF(AND(N116+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Forecast'!$B$8:$B$127,0),MATCH(O$7,'PLHIV Forecast'!$C$7:$W$7,0)),
INDEX('PLHIV Forecast'!$C$8:$W$127,MATCH($B116,'PLHIV Forecast'!$B$8:$B$127,0),MATCH(O$7,'PLHIV Forecast'!$C$7:$W$7,0))&lt;&gt;0),
INDEX('PLHIV Forecast'!$C$8:$W$127,MATCH($B116,'PLHIV Forecast'!$B$8:$B$127,0),MATCH(O$7,'PLHIV Forecast'!$C$7:$W$7,0)),
N116+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82497</v>
      </c>
      <c r="P116" s="84">
        <f>IF(IF(P$7&lt;=Baseline_Year,
INDEX('Number on ART'!$H$10:$AB$249,MATCH($B116&amp;"Adults",'Number on ART'!$F$10:$F$249,0),MATCH(P$7,'Number on ART'!$H$9:$AB$9,0)),
IF(AND(O116+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Forecast'!$B$8:$B$127,0),MATCH(P$7,'PLHIV Forecast'!$C$7:$W$7,0)),
INDEX('PLHIV Forecast'!$C$8:$W$127,MATCH($B116,'PLHIV Forecast'!$B$8:$B$127,0),MATCH(P$7,'PLHIV Forecast'!$C$7:$W$7,0))&lt;&gt;0),
INDEX('PLHIV Forecast'!$C$8:$W$127,MATCH($B116,'PLHIV Forecast'!$B$8:$B$127,0),MATCH(P$7,'PLHIV Forecast'!$C$7:$W$7,0)),
O116+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IF(P$7&lt;=Baseline_Year,
INDEX('Number on ART'!$H$10:$AB$249,MATCH($B116&amp;"Adults",'Number on ART'!$F$10:$F$249,0),MATCH(P$7,'Number on ART'!$H$9:$AB$9,0)),
IF(AND(O116+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Forecast'!$B$8:$B$127,0),MATCH(P$7,'PLHIV Forecast'!$C$7:$W$7,0)),
INDEX('PLHIV Forecast'!$C$8:$W$127,MATCH($B116,'PLHIV Forecast'!$B$8:$B$127,0),MATCH(P$7,'PLHIV Forecast'!$C$7:$W$7,0))&lt;&gt;0),
INDEX('PLHIV Forecast'!$C$8:$W$127,MATCH($B116,'PLHIV Forecast'!$B$8:$B$127,0),MATCH(P$7,'PLHIV Forecast'!$C$7:$W$7,0)),
O116+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86501.666666666672</v>
      </c>
      <c r="Q116" s="84">
        <f>IF(IF(Q$7&lt;=Baseline_Year,
INDEX('Number on ART'!$H$10:$AB$249,MATCH($B116&amp;"Adults",'Number on ART'!$F$10:$F$249,0),MATCH(Q$7,'Number on ART'!$H$9:$AB$9,0)),
IF(AND(P116+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Forecast'!$B$8:$B$127,0),MATCH(Q$7,'PLHIV Forecast'!$C$7:$W$7,0)),
INDEX('PLHIV Forecast'!$C$8:$W$127,MATCH($B116,'PLHIV Forecast'!$B$8:$B$127,0),MATCH(Q$7,'PLHIV Forecast'!$C$7:$W$7,0))&lt;&gt;0),
INDEX('PLHIV Forecast'!$C$8:$W$127,MATCH($B116,'PLHIV Forecast'!$B$8:$B$127,0),MATCH(Q$7,'PLHIV Forecast'!$C$7:$W$7,0)),
P116+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IF(Q$7&lt;=Baseline_Year,
INDEX('Number on ART'!$H$10:$AB$249,MATCH($B116&amp;"Adults",'Number on ART'!$F$10:$F$249,0),MATCH(Q$7,'Number on ART'!$H$9:$AB$9,0)),
IF(AND(P116+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Forecast'!$B$8:$B$127,0),MATCH(Q$7,'PLHIV Forecast'!$C$7:$W$7,0)),
INDEX('PLHIV Forecast'!$C$8:$W$127,MATCH($B116,'PLHIV Forecast'!$B$8:$B$127,0),MATCH(Q$7,'PLHIV Forecast'!$C$7:$W$7,0))&lt;&gt;0),
INDEX('PLHIV Forecast'!$C$8:$W$127,MATCH($B116,'PLHIV Forecast'!$B$8:$B$127,0),MATCH(Q$7,'PLHIV Forecast'!$C$7:$W$7,0)),
P116+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90506.333333333343</v>
      </c>
      <c r="R116" s="84">
        <f>IF(IF(R$7&lt;=Baseline_Year,
INDEX('Number on ART'!$H$10:$AB$249,MATCH($B116&amp;"Adults",'Number on ART'!$F$10:$F$249,0),MATCH(R$7,'Number on ART'!$H$9:$AB$9,0)),
IF(AND(Q116+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Forecast'!$B$8:$B$127,0),MATCH(R$7,'PLHIV Forecast'!$C$7:$W$7,0)),
INDEX('PLHIV Forecast'!$C$8:$W$127,MATCH($B116,'PLHIV Forecast'!$B$8:$B$127,0),MATCH(R$7,'PLHIV Forecast'!$C$7:$W$7,0))&lt;&gt;0),
INDEX('PLHIV Forecast'!$C$8:$W$127,MATCH($B116,'PLHIV Forecast'!$B$8:$B$127,0),MATCH(R$7,'PLHIV Forecast'!$C$7:$W$7,0)),
Q116+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IF(R$7&lt;=Baseline_Year,
INDEX('Number on ART'!$H$10:$AB$249,MATCH($B116&amp;"Adults",'Number on ART'!$F$10:$F$249,0),MATCH(R$7,'Number on ART'!$H$9:$AB$9,0)),
IF(AND(Q116+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Forecast'!$B$8:$B$127,0),MATCH(R$7,'PLHIV Forecast'!$C$7:$W$7,0)),
INDEX('PLHIV Forecast'!$C$8:$W$127,MATCH($B116,'PLHIV Forecast'!$B$8:$B$127,0),MATCH(R$7,'PLHIV Forecast'!$C$7:$W$7,0))&lt;&gt;0),
INDEX('PLHIV Forecast'!$C$8:$W$127,MATCH($B116,'PLHIV Forecast'!$B$8:$B$127,0),MATCH(R$7,'PLHIV Forecast'!$C$7:$W$7,0)),
Q116+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94511.000000000015</v>
      </c>
      <c r="S116" s="84">
        <f>IF(IF(S$7&lt;=Baseline_Year,
INDEX('Number on ART'!$H$10:$AB$249,MATCH($B116&amp;"Adults",'Number on ART'!$F$10:$F$249,0),MATCH(S$7,'Number on ART'!$H$9:$AB$9,0)),
IF(AND(R116+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Forecast'!$B$8:$B$127,0),MATCH(S$7,'PLHIV Forecast'!$C$7:$W$7,0)),
INDEX('PLHIV Forecast'!$C$8:$W$127,MATCH($B116,'PLHIV Forecast'!$B$8:$B$127,0),MATCH(S$7,'PLHIV Forecast'!$C$7:$W$7,0))&lt;&gt;0),
INDEX('PLHIV Forecast'!$C$8:$W$127,MATCH($B116,'PLHIV Forecast'!$B$8:$B$127,0),MATCH(S$7,'PLHIV Forecast'!$C$7:$W$7,0)),
R116+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IF(S$7&lt;=Baseline_Year,
INDEX('Number on ART'!$H$10:$AB$249,MATCH($B116&amp;"Adults",'Number on ART'!$F$10:$F$249,0),MATCH(S$7,'Number on ART'!$H$9:$AB$9,0)),
IF(AND(R116+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Forecast'!$B$8:$B$127,0),MATCH(S$7,'PLHIV Forecast'!$C$7:$W$7,0)),
INDEX('PLHIV Forecast'!$C$8:$W$127,MATCH($B116,'PLHIV Forecast'!$B$8:$B$127,0),MATCH(S$7,'PLHIV Forecast'!$C$7:$W$7,0))&lt;&gt;0),
INDEX('PLHIV Forecast'!$C$8:$W$127,MATCH($B116,'PLHIV Forecast'!$B$8:$B$127,0),MATCH(S$7,'PLHIV Forecast'!$C$7:$W$7,0)),
R116+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98515.666666666686</v>
      </c>
      <c r="T116" s="84">
        <f>IF(IF(T$7&lt;=Baseline_Year,
INDEX('Number on ART'!$H$10:$AB$249,MATCH($B116&amp;"Adults",'Number on ART'!$F$10:$F$249,0),MATCH(T$7,'Number on ART'!$H$9:$AB$9,0)),
IF(AND(S116+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Forecast'!$B$8:$B$127,0),MATCH(T$7,'PLHIV Forecast'!$C$7:$W$7,0)),
INDEX('PLHIV Forecast'!$C$8:$W$127,MATCH($B116,'PLHIV Forecast'!$B$8:$B$127,0),MATCH(T$7,'PLHIV Forecast'!$C$7:$W$7,0))&lt;&gt;0),
INDEX('PLHIV Forecast'!$C$8:$W$127,MATCH($B116,'PLHIV Forecast'!$B$8:$B$127,0),MATCH(T$7,'PLHIV Forecast'!$C$7:$W$7,0)),
S116+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IF(T$7&lt;=Baseline_Year,
INDEX('Number on ART'!$H$10:$AB$249,MATCH($B116&amp;"Adults",'Number on ART'!$F$10:$F$249,0),MATCH(T$7,'Number on ART'!$H$9:$AB$9,0)),
IF(AND(S116+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Forecast'!$B$8:$B$127,0),MATCH(T$7,'PLHIV Forecast'!$C$7:$W$7,0)),
INDEX('PLHIV Forecast'!$C$8:$W$127,MATCH($B116,'PLHIV Forecast'!$B$8:$B$127,0),MATCH(T$7,'PLHIV Forecast'!$C$7:$W$7,0))&lt;&gt;0),
INDEX('PLHIV Forecast'!$C$8:$W$127,MATCH($B116,'PLHIV Forecast'!$B$8:$B$127,0),MATCH(T$7,'PLHIV Forecast'!$C$7:$W$7,0)),
S116+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99000</v>
      </c>
      <c r="U116" s="84">
        <f>IF(IF(U$7&lt;=Baseline_Year,
INDEX('Number on ART'!$H$10:$AB$249,MATCH($B116&amp;"Adults",'Number on ART'!$F$10:$F$249,0),MATCH(U$7,'Number on ART'!$H$9:$AB$9,0)),
IF(AND(T116+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Forecast'!$B$8:$B$127,0),MATCH(U$7,'PLHIV Forecast'!$C$7:$W$7,0)),
INDEX('PLHIV Forecast'!$C$8:$W$127,MATCH($B116,'PLHIV Forecast'!$B$8:$B$127,0),MATCH(U$7,'PLHIV Forecast'!$C$7:$W$7,0))&lt;&gt;0),
INDEX('PLHIV Forecast'!$C$8:$W$127,MATCH($B116,'PLHIV Forecast'!$B$8:$B$127,0),MATCH(U$7,'PLHIV Forecast'!$C$7:$W$7,0)),
T116+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IF(U$7&lt;=Baseline_Year,
INDEX('Number on ART'!$H$10:$AB$249,MATCH($B116&amp;"Adults",'Number on ART'!$F$10:$F$249,0),MATCH(U$7,'Number on ART'!$H$9:$AB$9,0)),
IF(AND(T116+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Forecast'!$B$8:$B$127,0),MATCH(U$7,'PLHIV Forecast'!$C$7:$W$7,0)),
INDEX('PLHIV Forecast'!$C$8:$W$127,MATCH($B116,'PLHIV Forecast'!$B$8:$B$127,0),MATCH(U$7,'PLHIV Forecast'!$C$7:$W$7,0))&lt;&gt;0),
INDEX('PLHIV Forecast'!$C$8:$W$127,MATCH($B116,'PLHIV Forecast'!$B$8:$B$127,0),MATCH(U$7,'PLHIV Forecast'!$C$7:$W$7,0)),
T116+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99000</v>
      </c>
      <c r="V116" s="84">
        <f>IF(IF(V$7&lt;=Baseline_Year,
INDEX('Number on ART'!$H$10:$AB$249,MATCH($B116&amp;"Adults",'Number on ART'!$F$10:$F$249,0),MATCH(V$7,'Number on ART'!$H$9:$AB$9,0)),
IF(AND(U116+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Forecast'!$B$8:$B$127,0),MATCH(V$7,'PLHIV Forecast'!$C$7:$W$7,0)),
INDEX('PLHIV Forecast'!$C$8:$W$127,MATCH($B116,'PLHIV Forecast'!$B$8:$B$127,0),MATCH(V$7,'PLHIV Forecast'!$C$7:$W$7,0))&lt;&gt;0),
INDEX('PLHIV Forecast'!$C$8:$W$127,MATCH($B116,'PLHIV Forecast'!$B$8:$B$127,0),MATCH(V$7,'PLHIV Forecast'!$C$7:$W$7,0)),
U116+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IF(V$7&lt;=Baseline_Year,
INDEX('Number on ART'!$H$10:$AB$249,MATCH($B116&amp;"Adults",'Number on ART'!$F$10:$F$249,0),MATCH(V$7,'Number on ART'!$H$9:$AB$9,0)),
IF(AND(U116+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Forecast'!$B$8:$B$127,0),MATCH(V$7,'PLHIV Forecast'!$C$7:$W$7,0)),
INDEX('PLHIV Forecast'!$C$8:$W$127,MATCH($B116,'PLHIV Forecast'!$B$8:$B$127,0),MATCH(V$7,'PLHIV Forecast'!$C$7:$W$7,0))&lt;&gt;0),
INDEX('PLHIV Forecast'!$C$8:$W$127,MATCH($B116,'PLHIV Forecast'!$B$8:$B$127,0),MATCH(V$7,'PLHIV Forecast'!$C$7:$W$7,0)),
U116+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99000</v>
      </c>
      <c r="W116" s="84">
        <f>IF(IF(W$7&lt;=Baseline_Year,
INDEX('Number on ART'!$H$10:$AB$249,MATCH($B116&amp;"Adults",'Number on ART'!$F$10:$F$249,0),MATCH(W$7,'Number on ART'!$H$9:$AB$9,0)),
IF(AND(V116+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Forecast'!$B$8:$B$127,0),MATCH(W$7,'PLHIV Forecast'!$C$7:$W$7,0)),
INDEX('PLHIV Forecast'!$C$8:$W$127,MATCH($B116,'PLHIV Forecast'!$B$8:$B$127,0),MATCH(W$7,'PLHIV Forecast'!$C$7:$W$7,0))&lt;&gt;0),
INDEX('PLHIV Forecast'!$C$8:$W$127,MATCH($B116,'PLHIV Forecast'!$B$8:$B$127,0),MATCH(W$7,'PLHIV Forecast'!$C$7:$W$7,0)),
V116+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)))&lt;0,
0,
IF(W$7&lt;=Baseline_Year,
INDEX('Number on ART'!$H$10:$AB$249,MATCH($B116&amp;"Adults",'Number on ART'!$F$10:$F$249,0),MATCH(W$7,'Number on ART'!$H$9:$AB$9,0)),
IF(AND(V116+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)&gt;INDEX('PLHIV Forecast'!$C$8:$W$127,MATCH($B116,'PLHIV Forecast'!$B$8:$B$127,0),MATCH(W$7,'PLHIV Forecast'!$C$7:$W$7,0)),
INDEX('PLHIV Forecast'!$C$8:$W$127,MATCH($B116,'PLHIV Forecast'!$B$8:$B$127,0),MATCH(W$7,'PLHIV Forecast'!$C$7:$W$7,0))&lt;&gt;0),
INDEX('PLHIV Forecast'!$C$8:$W$127,MATCH($B116,'PLHIV Forecast'!$B$8:$B$127,0),MATCH(W$7,'PLHIV Forecast'!$C$7:$W$7,0)),
V116+
AVERAGE((INDEX($C$8:$W$127,MATCH($B116,$B$8:$B$127),MATCH(Baseline_Year,$C$7:$W$7,))-INDEX($C$8:$W$127,MATCH($B116,$B$8:$B$127),MATCH(Baseline_Year-1,$C$7:$W$7,))),
(INDEX($C$8:$W$127,MATCH($B116,$B$8:$B$127),MATCH(Baseline_Year-1,$C$7:$W$7,))-INDEX($C$8:$W$127,MATCH($B116,$B$8:$B$127),MATCH(Baseline_Year-2,$C$7:$W$7,))),
(INDEX($C$8:$W$127,MATCH($B116,$B$8:$B$127),MATCH(Baseline_Year-2,$C$7:$W$7,))-INDEX($C$8:$W$127,MATCH($B116,$B$8:$B$127),MATCH(Baseline_Year-3,$C$7:$W$7,)))
))))</f>
        <v>99000</v>
      </c>
      <c r="X116" s="9" t="str">
        <f>IF(SUM(C116:W116)&lt;&gt;0,
IF(P116='PLHIV Forecast'!P116,"# adults on ART capped by total PLHIV starting 2023",
IF(Q116='PLHIV Forecast'!Q116,"# adults on ART capped by total PLHIV starting 2024",
IF(R116='PLHIV Forecast'!R116,"# adults on ART capped by total PLHIV starting 2025",
IF(S116='PLHIV Forecast'!S116,"# adults on ART capped by total PLHIV starting 2026",
IF(T116='PLHIV Forecast'!T116,"# adults on ART capped by total PLHIV starting 2027",
IF(U116='PLHIV Forecast'!U116,"# adults on ART capped by total PLHIV starting 2028",
IF(V116='PLHIV Forecast'!V116,"# adults on ART capped by total PLHIV starting 2029",
IF(W116='PLHIV Forecast'!W116,"# adults on ART capped by total PLHIV starting 2030",
"")))))))),"")</f>
        <v># adults on ART capped by total PLHIV starting 2027</v>
      </c>
    </row>
    <row r="117" spans="2:28" x14ac:dyDescent="0.35">
      <c r="B117" s="18" t="str">
        <f>Countries!B113</f>
        <v>Tunisia</v>
      </c>
      <c r="C117" s="47">
        <f>IF(C$7&lt;='Algorithms &amp; Assumptions'!$C$3,INDEX('Number on ART'!$H$10:$AB$249,MATCH($B117&amp;"Adults",'Number on ART'!$F$10:$F$249,0),MATCH(C$7,'Number on ART'!$H$9:$AB$9,0)),"Error")</f>
        <v>392</v>
      </c>
      <c r="D117" s="47">
        <f>IF(D$7&lt;='Algorithms &amp; Assumptions'!$C$3,INDEX('Number on ART'!$H$10:$AB$249,MATCH($B117&amp;"Adults",'Number on ART'!$F$10:$F$249,0),MATCH(D$7,'Number on ART'!$H$9:$AB$9,0)),"Error")</f>
        <v>461</v>
      </c>
      <c r="E117" s="47">
        <f>IF(E$7&lt;='Algorithms &amp; Assumptions'!$C$3,INDEX('Number on ART'!$H$10:$AB$249,MATCH($B117&amp;"Adults",'Number on ART'!$F$10:$F$249,0),MATCH(E$7,'Number on ART'!$H$9:$AB$9,0)),"Error")</f>
        <v>443</v>
      </c>
      <c r="F117" s="47">
        <f>IF(F$7&lt;='Algorithms &amp; Assumptions'!$C$3,INDEX('Number on ART'!$H$10:$AB$249,MATCH($B117&amp;"Adults",'Number on ART'!$F$10:$F$249,0),MATCH(F$7,'Number on ART'!$H$9:$AB$9,0)),"Error")</f>
        <v>525</v>
      </c>
      <c r="G117" s="84">
        <f>IF(IF(G$7&lt;=Baseline_Year,
INDEX('Number on ART'!$H$10:$AB$249,MATCH($B117&amp;"Adults",'Number on ART'!$F$10:$F$249,0),MATCH(G$7,'Number on ART'!$H$9:$AB$9,0)),
IF(AND(F117+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Forecast'!$B$8:$B$127,0),MATCH(G$7,'PLHIV Forecast'!$C$7:$W$7,0)),
INDEX('PLHIV Forecast'!$C$8:$W$127,MATCH($B117,'PLHIV Forecast'!$B$8:$B$127,0),MATCH(G$7,'PLHIV Forecast'!$C$7:$W$7,0))&lt;&gt;0),
INDEX('PLHIV Forecast'!$C$8:$W$127,MATCH($B117,'PLHIV Forecast'!$B$8:$B$127,0),MATCH(G$7,'PLHIV Forecast'!$C$7:$W$7,0)),
F117+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IF(G$7&lt;=Baseline_Year,
INDEX('Number on ART'!$H$10:$AB$249,MATCH($B117&amp;"Adults",'Number on ART'!$F$10:$F$249,0),MATCH(G$7,'Number on ART'!$H$9:$AB$9,0)),
IF(AND(F117+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Forecast'!$B$8:$B$127,0),MATCH(G$7,'PLHIV Forecast'!$C$7:$W$7,0)),
INDEX('PLHIV Forecast'!$C$8:$W$127,MATCH($B117,'PLHIV Forecast'!$B$8:$B$127,0),MATCH(G$7,'PLHIV Forecast'!$C$7:$W$7,0))&lt;&gt;0),
INDEX('PLHIV Forecast'!$C$8:$W$127,MATCH($B117,'PLHIV Forecast'!$B$8:$B$127,0),MATCH(G$7,'PLHIV Forecast'!$C$7:$W$7,0)),
F117+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633</v>
      </c>
      <c r="H117" s="84">
        <f>IF(IF(H$7&lt;=Baseline_Year,
INDEX('Number on ART'!$H$10:$AB$249,MATCH($B117&amp;"Adults",'Number on ART'!$F$10:$F$249,0),MATCH(H$7,'Number on ART'!$H$9:$AB$9,0)),
IF(AND(G117+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Forecast'!$B$8:$B$127,0),MATCH(H$7,'PLHIV Forecast'!$C$7:$W$7,0)),
INDEX('PLHIV Forecast'!$C$8:$W$127,MATCH($B117,'PLHIV Forecast'!$B$8:$B$127,0),MATCH(H$7,'PLHIV Forecast'!$C$7:$W$7,0))&lt;&gt;0),
INDEX('PLHIV Forecast'!$C$8:$W$127,MATCH($B117,'PLHIV Forecast'!$B$8:$B$127,0),MATCH(H$7,'PLHIV Forecast'!$C$7:$W$7,0)),
G117+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IF(H$7&lt;=Baseline_Year,
INDEX('Number on ART'!$H$10:$AB$249,MATCH($B117&amp;"Adults",'Number on ART'!$F$10:$F$249,0),MATCH(H$7,'Number on ART'!$H$9:$AB$9,0)),
IF(AND(G117+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Forecast'!$B$8:$B$127,0),MATCH(H$7,'PLHIV Forecast'!$C$7:$W$7,0)),
INDEX('PLHIV Forecast'!$C$8:$W$127,MATCH($B117,'PLHIV Forecast'!$B$8:$B$127,0),MATCH(H$7,'PLHIV Forecast'!$C$7:$W$7,0))&lt;&gt;0),
INDEX('PLHIV Forecast'!$C$8:$W$127,MATCH($B117,'PLHIV Forecast'!$B$8:$B$127,0),MATCH(H$7,'PLHIV Forecast'!$C$7:$W$7,0)),
G117+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714</v>
      </c>
      <c r="I117" s="84">
        <f>IF(IF(I$7&lt;=Baseline_Year,
INDEX('Number on ART'!$H$10:$AB$249,MATCH($B117&amp;"Adults",'Number on ART'!$F$10:$F$249,0),MATCH(I$7,'Number on ART'!$H$9:$AB$9,0)),
IF(AND(H117+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Forecast'!$B$8:$B$127,0),MATCH(I$7,'PLHIV Forecast'!$C$7:$W$7,0)),
INDEX('PLHIV Forecast'!$C$8:$W$127,MATCH($B117,'PLHIV Forecast'!$B$8:$B$127,0),MATCH(I$7,'PLHIV Forecast'!$C$7:$W$7,0))&lt;&gt;0),
INDEX('PLHIV Forecast'!$C$8:$W$127,MATCH($B117,'PLHIV Forecast'!$B$8:$B$127,0),MATCH(I$7,'PLHIV Forecast'!$C$7:$W$7,0)),
H117+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IF(I$7&lt;=Baseline_Year,
INDEX('Number on ART'!$H$10:$AB$249,MATCH($B117&amp;"Adults",'Number on ART'!$F$10:$F$249,0),MATCH(I$7,'Number on ART'!$H$9:$AB$9,0)),
IF(AND(H117+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Forecast'!$B$8:$B$127,0),MATCH(I$7,'PLHIV Forecast'!$C$7:$W$7,0)),
INDEX('PLHIV Forecast'!$C$8:$W$127,MATCH($B117,'PLHIV Forecast'!$B$8:$B$127,0),MATCH(I$7,'PLHIV Forecast'!$C$7:$W$7,0))&lt;&gt;0),
INDEX('PLHIV Forecast'!$C$8:$W$127,MATCH($B117,'PLHIV Forecast'!$B$8:$B$127,0),MATCH(I$7,'PLHIV Forecast'!$C$7:$W$7,0)),
H117+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846</v>
      </c>
      <c r="J117" s="84">
        <f>IF(IF(J$7&lt;=Baseline_Year,
INDEX('Number on ART'!$H$10:$AB$249,MATCH($B117&amp;"Adults",'Number on ART'!$F$10:$F$249,0),MATCH(J$7,'Number on ART'!$H$9:$AB$9,0)),
IF(AND(I117+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Forecast'!$B$8:$B$127,0),MATCH(J$7,'PLHIV Forecast'!$C$7:$W$7,0)),
INDEX('PLHIV Forecast'!$C$8:$W$127,MATCH($B117,'PLHIV Forecast'!$B$8:$B$127,0),MATCH(J$7,'PLHIV Forecast'!$C$7:$W$7,0))&lt;&gt;0),
INDEX('PLHIV Forecast'!$C$8:$W$127,MATCH($B117,'PLHIV Forecast'!$B$8:$B$127,0),MATCH(J$7,'PLHIV Forecast'!$C$7:$W$7,0)),
I117+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IF(J$7&lt;=Baseline_Year,
INDEX('Number on ART'!$H$10:$AB$249,MATCH($B117&amp;"Adults",'Number on ART'!$F$10:$F$249,0),MATCH(J$7,'Number on ART'!$H$9:$AB$9,0)),
IF(AND(I117+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Forecast'!$B$8:$B$127,0),MATCH(J$7,'PLHIV Forecast'!$C$7:$W$7,0)),
INDEX('PLHIV Forecast'!$C$8:$W$127,MATCH($B117,'PLHIV Forecast'!$B$8:$B$127,0),MATCH(J$7,'PLHIV Forecast'!$C$7:$W$7,0))&lt;&gt;0),
INDEX('PLHIV Forecast'!$C$8:$W$127,MATCH($B117,'PLHIV Forecast'!$B$8:$B$127,0),MATCH(J$7,'PLHIV Forecast'!$C$7:$W$7,0)),
I117+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899</v>
      </c>
      <c r="K117" s="84">
        <f>IF(IF(K$7&lt;=Baseline_Year,
INDEX('Number on ART'!$H$10:$AB$249,MATCH($B117&amp;"Adults",'Number on ART'!$F$10:$F$249,0),MATCH(K$7,'Number on ART'!$H$9:$AB$9,0)),
IF(AND(J117+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Forecast'!$B$8:$B$127,0),MATCH(K$7,'PLHIV Forecast'!$C$7:$W$7,0)),
INDEX('PLHIV Forecast'!$C$8:$W$127,MATCH($B117,'PLHIV Forecast'!$B$8:$B$127,0),MATCH(K$7,'PLHIV Forecast'!$C$7:$W$7,0))&lt;&gt;0),
INDEX('PLHIV Forecast'!$C$8:$W$127,MATCH($B117,'PLHIV Forecast'!$B$8:$B$127,0),MATCH(K$7,'PLHIV Forecast'!$C$7:$W$7,0)),
J117+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IF(K$7&lt;=Baseline_Year,
INDEX('Number on ART'!$H$10:$AB$249,MATCH($B117&amp;"Adults",'Number on ART'!$F$10:$F$249,0),MATCH(K$7,'Number on ART'!$H$9:$AB$9,0)),
IF(AND(J117+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Forecast'!$B$8:$B$127,0),MATCH(K$7,'PLHIV Forecast'!$C$7:$W$7,0)),
INDEX('PLHIV Forecast'!$C$8:$W$127,MATCH($B117,'PLHIV Forecast'!$B$8:$B$127,0),MATCH(K$7,'PLHIV Forecast'!$C$7:$W$7,0))&lt;&gt;0),
INDEX('PLHIV Forecast'!$C$8:$W$127,MATCH($B117,'PLHIV Forecast'!$B$8:$B$127,0),MATCH(K$7,'PLHIV Forecast'!$C$7:$W$7,0)),
J117+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1054</v>
      </c>
      <c r="L117" s="84">
        <f>IF(IF(L$7&lt;=Baseline_Year,
INDEX('Number on ART'!$H$10:$AB$249,MATCH($B117&amp;"Adults",'Number on ART'!$F$10:$F$249,0),MATCH(L$7,'Number on ART'!$H$9:$AB$9,0)),
IF(AND(K117+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Forecast'!$B$8:$B$127,0),MATCH(L$7,'PLHIV Forecast'!$C$7:$W$7,0)),
INDEX('PLHIV Forecast'!$C$8:$W$127,MATCH($B117,'PLHIV Forecast'!$B$8:$B$127,0),MATCH(L$7,'PLHIV Forecast'!$C$7:$W$7,0))&lt;&gt;0),
INDEX('PLHIV Forecast'!$C$8:$W$127,MATCH($B117,'PLHIV Forecast'!$B$8:$B$127,0),MATCH(L$7,'PLHIV Forecast'!$C$7:$W$7,0)),
K117+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IF(L$7&lt;=Baseline_Year,
INDEX('Number on ART'!$H$10:$AB$249,MATCH($B117&amp;"Adults",'Number on ART'!$F$10:$F$249,0),MATCH(L$7,'Number on ART'!$H$9:$AB$9,0)),
IF(AND(K117+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Forecast'!$B$8:$B$127,0),MATCH(L$7,'PLHIV Forecast'!$C$7:$W$7,0)),
INDEX('PLHIV Forecast'!$C$8:$W$127,MATCH($B117,'PLHIV Forecast'!$B$8:$B$127,0),MATCH(L$7,'PLHIV Forecast'!$C$7:$W$7,0))&lt;&gt;0),
INDEX('PLHIV Forecast'!$C$8:$W$127,MATCH($B117,'PLHIV Forecast'!$B$8:$B$127,0),MATCH(L$7,'PLHIV Forecast'!$C$7:$W$7,0)),
K117+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1245</v>
      </c>
      <c r="M117" s="84">
        <f>IF(IF(M$7&lt;=Baseline_Year,
INDEX('Number on ART'!$H$10:$AB$249,MATCH($B117&amp;"Adults",'Number on ART'!$F$10:$F$249,0),MATCH(M$7,'Number on ART'!$H$9:$AB$9,0)),
IF(AND(L117+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Forecast'!$B$8:$B$127,0),MATCH(M$7,'PLHIV Forecast'!$C$7:$W$7,0)),
INDEX('PLHIV Forecast'!$C$8:$W$127,MATCH($B117,'PLHIV Forecast'!$B$8:$B$127,0),MATCH(M$7,'PLHIV Forecast'!$C$7:$W$7,0))&lt;&gt;0),
INDEX('PLHIV Forecast'!$C$8:$W$127,MATCH($B117,'PLHIV Forecast'!$B$8:$B$127,0),MATCH(M$7,'PLHIV Forecast'!$C$7:$W$7,0)),
L117+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IF(M$7&lt;=Baseline_Year,
INDEX('Number on ART'!$H$10:$AB$249,MATCH($B117&amp;"Adults",'Number on ART'!$F$10:$F$249,0),MATCH(M$7,'Number on ART'!$H$9:$AB$9,0)),
IF(AND(L117+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Forecast'!$B$8:$B$127,0),MATCH(M$7,'PLHIV Forecast'!$C$7:$W$7,0)),
INDEX('PLHIV Forecast'!$C$8:$W$127,MATCH($B117,'PLHIV Forecast'!$B$8:$B$127,0),MATCH(M$7,'PLHIV Forecast'!$C$7:$W$7,0))&lt;&gt;0),
INDEX('PLHIV Forecast'!$C$8:$W$127,MATCH($B117,'PLHIV Forecast'!$B$8:$B$127,0),MATCH(M$7,'PLHIV Forecast'!$C$7:$W$7,0)),
L117+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1401</v>
      </c>
      <c r="N117" s="84">
        <f>IF(IF(N$7&lt;=Baseline_Year,
INDEX('Number on ART'!$H$10:$AB$249,MATCH($B117&amp;"Adults",'Number on ART'!$F$10:$F$249,0),MATCH(N$7,'Number on ART'!$H$9:$AB$9,0)),
IF(AND(M117+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Forecast'!$B$8:$B$127,0),MATCH(N$7,'PLHIV Forecast'!$C$7:$W$7,0)),
INDEX('PLHIV Forecast'!$C$8:$W$127,MATCH($B117,'PLHIV Forecast'!$B$8:$B$127,0),MATCH(N$7,'PLHIV Forecast'!$C$7:$W$7,0))&lt;&gt;0),
INDEX('PLHIV Forecast'!$C$8:$W$127,MATCH($B117,'PLHIV Forecast'!$B$8:$B$127,0),MATCH(N$7,'PLHIV Forecast'!$C$7:$W$7,0)),
M117+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IF(N$7&lt;=Baseline_Year,
INDEX('Number on ART'!$H$10:$AB$249,MATCH($B117&amp;"Adults",'Number on ART'!$F$10:$F$249,0),MATCH(N$7,'Number on ART'!$H$9:$AB$9,0)),
IF(AND(M117+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Forecast'!$B$8:$B$127,0),MATCH(N$7,'PLHIV Forecast'!$C$7:$W$7,0)),
INDEX('PLHIV Forecast'!$C$8:$W$127,MATCH($B117,'PLHIV Forecast'!$B$8:$B$127,0),MATCH(N$7,'PLHIV Forecast'!$C$7:$W$7,0))&lt;&gt;0),
INDEX('PLHIV Forecast'!$C$8:$W$127,MATCH($B117,'PLHIV Forecast'!$B$8:$B$127,0),MATCH(N$7,'PLHIV Forecast'!$C$7:$W$7,0)),
M117+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1503</v>
      </c>
      <c r="O117" s="84">
        <f>IF(IF(O$7&lt;=Baseline_Year,
INDEX('Number on ART'!$H$10:$AB$249,MATCH($B117&amp;"Adults",'Number on ART'!$F$10:$F$249,0),MATCH(O$7,'Number on ART'!$H$9:$AB$9,0)),
IF(AND(N117+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Forecast'!$B$8:$B$127,0),MATCH(O$7,'PLHIV Forecast'!$C$7:$W$7,0)),
INDEX('PLHIV Forecast'!$C$8:$W$127,MATCH($B117,'PLHIV Forecast'!$B$8:$B$127,0),MATCH(O$7,'PLHIV Forecast'!$C$7:$W$7,0))&lt;&gt;0),
INDEX('PLHIV Forecast'!$C$8:$W$127,MATCH($B117,'PLHIV Forecast'!$B$8:$B$127,0),MATCH(O$7,'PLHIV Forecast'!$C$7:$W$7,0)),
N117+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IF(O$7&lt;=Baseline_Year,
INDEX('Number on ART'!$H$10:$AB$249,MATCH($B117&amp;"Adults",'Number on ART'!$F$10:$F$249,0),MATCH(O$7,'Number on ART'!$H$9:$AB$9,0)),
IF(AND(N117+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Forecast'!$B$8:$B$127,0),MATCH(O$7,'PLHIV Forecast'!$C$7:$W$7,0)),
INDEX('PLHIV Forecast'!$C$8:$W$127,MATCH($B117,'PLHIV Forecast'!$B$8:$B$127,0),MATCH(O$7,'PLHIV Forecast'!$C$7:$W$7,0))&lt;&gt;0),
INDEX('PLHIV Forecast'!$C$8:$W$127,MATCH($B117,'PLHIV Forecast'!$B$8:$B$127,0),MATCH(O$7,'PLHIV Forecast'!$C$7:$W$7,0)),
N117+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1811</v>
      </c>
      <c r="P117" s="84">
        <f>IF(IF(P$7&lt;=Baseline_Year,
INDEX('Number on ART'!$H$10:$AB$249,MATCH($B117&amp;"Adults",'Number on ART'!$F$10:$F$249,0),MATCH(P$7,'Number on ART'!$H$9:$AB$9,0)),
IF(AND(O117+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Forecast'!$B$8:$B$127,0),MATCH(P$7,'PLHIV Forecast'!$C$7:$W$7,0)),
INDEX('PLHIV Forecast'!$C$8:$W$127,MATCH($B117,'PLHIV Forecast'!$B$8:$B$127,0),MATCH(P$7,'PLHIV Forecast'!$C$7:$W$7,0))&lt;&gt;0),
INDEX('PLHIV Forecast'!$C$8:$W$127,MATCH($B117,'PLHIV Forecast'!$B$8:$B$127,0),MATCH(P$7,'PLHIV Forecast'!$C$7:$W$7,0)),
O117+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IF(P$7&lt;=Baseline_Year,
INDEX('Number on ART'!$H$10:$AB$249,MATCH($B117&amp;"Adults",'Number on ART'!$F$10:$F$249,0),MATCH(P$7,'Number on ART'!$H$9:$AB$9,0)),
IF(AND(O117+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Forecast'!$B$8:$B$127,0),MATCH(P$7,'PLHIV Forecast'!$C$7:$W$7,0)),
INDEX('PLHIV Forecast'!$C$8:$W$127,MATCH($B117,'PLHIV Forecast'!$B$8:$B$127,0),MATCH(P$7,'PLHIV Forecast'!$C$7:$W$7,0))&lt;&gt;0),
INDEX('PLHIV Forecast'!$C$8:$W$127,MATCH($B117,'PLHIV Forecast'!$B$8:$B$127,0),MATCH(P$7,'PLHIV Forecast'!$C$7:$W$7,0)),
O117+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1999.6666666666667</v>
      </c>
      <c r="Q117" s="84">
        <f>IF(IF(Q$7&lt;=Baseline_Year,
INDEX('Number on ART'!$H$10:$AB$249,MATCH($B117&amp;"Adults",'Number on ART'!$F$10:$F$249,0),MATCH(Q$7,'Number on ART'!$H$9:$AB$9,0)),
IF(AND(P117+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Forecast'!$B$8:$B$127,0),MATCH(Q$7,'PLHIV Forecast'!$C$7:$W$7,0)),
INDEX('PLHIV Forecast'!$C$8:$W$127,MATCH($B117,'PLHIV Forecast'!$B$8:$B$127,0),MATCH(Q$7,'PLHIV Forecast'!$C$7:$W$7,0))&lt;&gt;0),
INDEX('PLHIV Forecast'!$C$8:$W$127,MATCH($B117,'PLHIV Forecast'!$B$8:$B$127,0),MATCH(Q$7,'PLHIV Forecast'!$C$7:$W$7,0)),
P117+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IF(Q$7&lt;=Baseline_Year,
INDEX('Number on ART'!$H$10:$AB$249,MATCH($B117&amp;"Adults",'Number on ART'!$F$10:$F$249,0),MATCH(Q$7,'Number on ART'!$H$9:$AB$9,0)),
IF(AND(P117+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Forecast'!$B$8:$B$127,0),MATCH(Q$7,'PLHIV Forecast'!$C$7:$W$7,0)),
INDEX('PLHIV Forecast'!$C$8:$W$127,MATCH($B117,'PLHIV Forecast'!$B$8:$B$127,0),MATCH(Q$7,'PLHIV Forecast'!$C$7:$W$7,0))&lt;&gt;0),
INDEX('PLHIV Forecast'!$C$8:$W$127,MATCH($B117,'PLHIV Forecast'!$B$8:$B$127,0),MATCH(Q$7,'PLHIV Forecast'!$C$7:$W$7,0)),
P117+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2188.3333333333335</v>
      </c>
      <c r="R117" s="84">
        <f>IF(IF(R$7&lt;=Baseline_Year,
INDEX('Number on ART'!$H$10:$AB$249,MATCH($B117&amp;"Adults",'Number on ART'!$F$10:$F$249,0),MATCH(R$7,'Number on ART'!$H$9:$AB$9,0)),
IF(AND(Q117+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Forecast'!$B$8:$B$127,0),MATCH(R$7,'PLHIV Forecast'!$C$7:$W$7,0)),
INDEX('PLHIV Forecast'!$C$8:$W$127,MATCH($B117,'PLHIV Forecast'!$B$8:$B$127,0),MATCH(R$7,'PLHIV Forecast'!$C$7:$W$7,0))&lt;&gt;0),
INDEX('PLHIV Forecast'!$C$8:$W$127,MATCH($B117,'PLHIV Forecast'!$B$8:$B$127,0),MATCH(R$7,'PLHIV Forecast'!$C$7:$W$7,0)),
Q117+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IF(R$7&lt;=Baseline_Year,
INDEX('Number on ART'!$H$10:$AB$249,MATCH($B117&amp;"Adults",'Number on ART'!$F$10:$F$249,0),MATCH(R$7,'Number on ART'!$H$9:$AB$9,0)),
IF(AND(Q117+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Forecast'!$B$8:$B$127,0),MATCH(R$7,'PLHIV Forecast'!$C$7:$W$7,0)),
INDEX('PLHIV Forecast'!$C$8:$W$127,MATCH($B117,'PLHIV Forecast'!$B$8:$B$127,0),MATCH(R$7,'PLHIV Forecast'!$C$7:$W$7,0))&lt;&gt;0),
INDEX('PLHIV Forecast'!$C$8:$W$127,MATCH($B117,'PLHIV Forecast'!$B$8:$B$127,0),MATCH(R$7,'PLHIV Forecast'!$C$7:$W$7,0)),
Q117+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2377</v>
      </c>
      <c r="S117" s="84">
        <f>IF(IF(S$7&lt;=Baseline_Year,
INDEX('Number on ART'!$H$10:$AB$249,MATCH($B117&amp;"Adults",'Number on ART'!$F$10:$F$249,0),MATCH(S$7,'Number on ART'!$H$9:$AB$9,0)),
IF(AND(R117+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Forecast'!$B$8:$B$127,0),MATCH(S$7,'PLHIV Forecast'!$C$7:$W$7,0)),
INDEX('PLHIV Forecast'!$C$8:$W$127,MATCH($B117,'PLHIV Forecast'!$B$8:$B$127,0),MATCH(S$7,'PLHIV Forecast'!$C$7:$W$7,0))&lt;&gt;0),
INDEX('PLHIV Forecast'!$C$8:$W$127,MATCH($B117,'PLHIV Forecast'!$B$8:$B$127,0),MATCH(S$7,'PLHIV Forecast'!$C$7:$W$7,0)),
R117+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IF(S$7&lt;=Baseline_Year,
INDEX('Number on ART'!$H$10:$AB$249,MATCH($B117&amp;"Adults",'Number on ART'!$F$10:$F$249,0),MATCH(S$7,'Number on ART'!$H$9:$AB$9,0)),
IF(AND(R117+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Forecast'!$B$8:$B$127,0),MATCH(S$7,'PLHIV Forecast'!$C$7:$W$7,0)),
INDEX('PLHIV Forecast'!$C$8:$W$127,MATCH($B117,'PLHIV Forecast'!$B$8:$B$127,0),MATCH(S$7,'PLHIV Forecast'!$C$7:$W$7,0))&lt;&gt;0),
INDEX('PLHIV Forecast'!$C$8:$W$127,MATCH($B117,'PLHIV Forecast'!$B$8:$B$127,0),MATCH(S$7,'PLHIV Forecast'!$C$7:$W$7,0)),
R117+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2565.6666666666665</v>
      </c>
      <c r="T117" s="84">
        <f>IF(IF(T$7&lt;=Baseline_Year,
INDEX('Number on ART'!$H$10:$AB$249,MATCH($B117&amp;"Adults",'Number on ART'!$F$10:$F$249,0),MATCH(T$7,'Number on ART'!$H$9:$AB$9,0)),
IF(AND(S117+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Forecast'!$B$8:$B$127,0),MATCH(T$7,'PLHIV Forecast'!$C$7:$W$7,0)),
INDEX('PLHIV Forecast'!$C$8:$W$127,MATCH($B117,'PLHIV Forecast'!$B$8:$B$127,0),MATCH(T$7,'PLHIV Forecast'!$C$7:$W$7,0))&lt;&gt;0),
INDEX('PLHIV Forecast'!$C$8:$W$127,MATCH($B117,'PLHIV Forecast'!$B$8:$B$127,0),MATCH(T$7,'PLHIV Forecast'!$C$7:$W$7,0)),
S117+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IF(T$7&lt;=Baseline_Year,
INDEX('Number on ART'!$H$10:$AB$249,MATCH($B117&amp;"Adults",'Number on ART'!$F$10:$F$249,0),MATCH(T$7,'Number on ART'!$H$9:$AB$9,0)),
IF(AND(S117+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Forecast'!$B$8:$B$127,0),MATCH(T$7,'PLHIV Forecast'!$C$7:$W$7,0)),
INDEX('PLHIV Forecast'!$C$8:$W$127,MATCH($B117,'PLHIV Forecast'!$B$8:$B$127,0),MATCH(T$7,'PLHIV Forecast'!$C$7:$W$7,0))&lt;&gt;0),
INDEX('PLHIV Forecast'!$C$8:$W$127,MATCH($B117,'PLHIV Forecast'!$B$8:$B$127,0),MATCH(T$7,'PLHIV Forecast'!$C$7:$W$7,0)),
S117+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2754.333333333333</v>
      </c>
      <c r="U117" s="84">
        <f>IF(IF(U$7&lt;=Baseline_Year,
INDEX('Number on ART'!$H$10:$AB$249,MATCH($B117&amp;"Adults",'Number on ART'!$F$10:$F$249,0),MATCH(U$7,'Number on ART'!$H$9:$AB$9,0)),
IF(AND(T117+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Forecast'!$B$8:$B$127,0),MATCH(U$7,'PLHIV Forecast'!$C$7:$W$7,0)),
INDEX('PLHIV Forecast'!$C$8:$W$127,MATCH($B117,'PLHIV Forecast'!$B$8:$B$127,0),MATCH(U$7,'PLHIV Forecast'!$C$7:$W$7,0))&lt;&gt;0),
INDEX('PLHIV Forecast'!$C$8:$W$127,MATCH($B117,'PLHIV Forecast'!$B$8:$B$127,0),MATCH(U$7,'PLHIV Forecast'!$C$7:$W$7,0)),
T117+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IF(U$7&lt;=Baseline_Year,
INDEX('Number on ART'!$H$10:$AB$249,MATCH($B117&amp;"Adults",'Number on ART'!$F$10:$F$249,0),MATCH(U$7,'Number on ART'!$H$9:$AB$9,0)),
IF(AND(T117+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Forecast'!$B$8:$B$127,0),MATCH(U$7,'PLHIV Forecast'!$C$7:$W$7,0)),
INDEX('PLHIV Forecast'!$C$8:$W$127,MATCH($B117,'PLHIV Forecast'!$B$8:$B$127,0),MATCH(U$7,'PLHIV Forecast'!$C$7:$W$7,0))&lt;&gt;0),
INDEX('PLHIV Forecast'!$C$8:$W$127,MATCH($B117,'PLHIV Forecast'!$B$8:$B$127,0),MATCH(U$7,'PLHIV Forecast'!$C$7:$W$7,0)),
T117+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2942.9999999999995</v>
      </c>
      <c r="V117" s="84">
        <f>IF(IF(V$7&lt;=Baseline_Year,
INDEX('Number on ART'!$H$10:$AB$249,MATCH($B117&amp;"Adults",'Number on ART'!$F$10:$F$249,0),MATCH(V$7,'Number on ART'!$H$9:$AB$9,0)),
IF(AND(U117+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Forecast'!$B$8:$B$127,0),MATCH(V$7,'PLHIV Forecast'!$C$7:$W$7,0)),
INDEX('PLHIV Forecast'!$C$8:$W$127,MATCH($B117,'PLHIV Forecast'!$B$8:$B$127,0),MATCH(V$7,'PLHIV Forecast'!$C$7:$W$7,0))&lt;&gt;0),
INDEX('PLHIV Forecast'!$C$8:$W$127,MATCH($B117,'PLHIV Forecast'!$B$8:$B$127,0),MATCH(V$7,'PLHIV Forecast'!$C$7:$W$7,0)),
U117+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IF(V$7&lt;=Baseline_Year,
INDEX('Number on ART'!$H$10:$AB$249,MATCH($B117&amp;"Adults",'Number on ART'!$F$10:$F$249,0),MATCH(V$7,'Number on ART'!$H$9:$AB$9,0)),
IF(AND(U117+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Forecast'!$B$8:$B$127,0),MATCH(V$7,'PLHIV Forecast'!$C$7:$W$7,0)),
INDEX('PLHIV Forecast'!$C$8:$W$127,MATCH($B117,'PLHIV Forecast'!$B$8:$B$127,0),MATCH(V$7,'PLHIV Forecast'!$C$7:$W$7,0))&lt;&gt;0),
INDEX('PLHIV Forecast'!$C$8:$W$127,MATCH($B117,'PLHIV Forecast'!$B$8:$B$127,0),MATCH(V$7,'PLHIV Forecast'!$C$7:$W$7,0)),
U117+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3131.6666666666661</v>
      </c>
      <c r="W117" s="84">
        <f>IF(IF(W$7&lt;=Baseline_Year,
INDEX('Number on ART'!$H$10:$AB$249,MATCH($B117&amp;"Adults",'Number on ART'!$F$10:$F$249,0),MATCH(W$7,'Number on ART'!$H$9:$AB$9,0)),
IF(AND(V117+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Forecast'!$B$8:$B$127,0),MATCH(W$7,'PLHIV Forecast'!$C$7:$W$7,0)),
INDEX('PLHIV Forecast'!$C$8:$W$127,MATCH($B117,'PLHIV Forecast'!$B$8:$B$127,0),MATCH(W$7,'PLHIV Forecast'!$C$7:$W$7,0))&lt;&gt;0),
INDEX('PLHIV Forecast'!$C$8:$W$127,MATCH($B117,'PLHIV Forecast'!$B$8:$B$127,0),MATCH(W$7,'PLHIV Forecast'!$C$7:$W$7,0)),
V117+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)))&lt;0,
0,
IF(W$7&lt;=Baseline_Year,
INDEX('Number on ART'!$H$10:$AB$249,MATCH($B117&amp;"Adults",'Number on ART'!$F$10:$F$249,0),MATCH(W$7,'Number on ART'!$H$9:$AB$9,0)),
IF(AND(V117+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)&gt;INDEX('PLHIV Forecast'!$C$8:$W$127,MATCH($B117,'PLHIV Forecast'!$B$8:$B$127,0),MATCH(W$7,'PLHIV Forecast'!$C$7:$W$7,0)),
INDEX('PLHIV Forecast'!$C$8:$W$127,MATCH($B117,'PLHIV Forecast'!$B$8:$B$127,0),MATCH(W$7,'PLHIV Forecast'!$C$7:$W$7,0))&lt;&gt;0),
INDEX('PLHIV Forecast'!$C$8:$W$127,MATCH($B117,'PLHIV Forecast'!$B$8:$B$127,0),MATCH(W$7,'PLHIV Forecast'!$C$7:$W$7,0)),
V117+
AVERAGE((INDEX($C$8:$W$127,MATCH($B117,$B$8:$B$127),MATCH(Baseline_Year,$C$7:$W$7,))-INDEX($C$8:$W$127,MATCH($B117,$B$8:$B$127),MATCH(Baseline_Year-1,$C$7:$W$7,))),
(INDEX($C$8:$W$127,MATCH($B117,$B$8:$B$127),MATCH(Baseline_Year-1,$C$7:$W$7,))-INDEX($C$8:$W$127,MATCH($B117,$B$8:$B$127),MATCH(Baseline_Year-2,$C$7:$W$7,))),
(INDEX($C$8:$W$127,MATCH($B117,$B$8:$B$127),MATCH(Baseline_Year-2,$C$7:$W$7,))-INDEX($C$8:$W$127,MATCH($B117,$B$8:$B$127),MATCH(Baseline_Year-3,$C$7:$W$7,)))
))))</f>
        <v>3320.3333333333326</v>
      </c>
      <c r="X117" s="9" t="str">
        <f>IF(SUM(C117:W117)&lt;&gt;0,
IF(P117='PLHIV Forecast'!P117,"# adults on ART capped by total PLHIV starting 2023",
IF(Q117='PLHIV Forecast'!Q117,"# adults on ART capped by total PLHIV starting 2024",
IF(R117='PLHIV Forecast'!R117,"# adults on ART capped by total PLHIV starting 2025",
IF(S117='PLHIV Forecast'!S117,"# adults on ART capped by total PLHIV starting 2026",
IF(T117='PLHIV Forecast'!T117,"# adults on ART capped by total PLHIV starting 2027",
IF(U117='PLHIV Forecast'!U117,"# adults on ART capped by total PLHIV starting 2028",
IF(V117='PLHIV Forecast'!V117,"# adults on ART capped by total PLHIV starting 2029",
IF(W117='PLHIV Forecast'!W117,"# adults on ART capped by total PLHIV starting 2030",
"")))))))),"")</f>
        <v/>
      </c>
    </row>
    <row r="118" spans="2:28" x14ac:dyDescent="0.35">
      <c r="B118" s="18" t="str">
        <f>Countries!B114</f>
        <v>Turkey</v>
      </c>
      <c r="C118" s="47">
        <f>IF(C$7&lt;='Algorithms &amp; Assumptions'!$C$3,INDEX('Number on ART'!$H$10:$AB$249,MATCH($B118&amp;"Adults",'Number on ART'!$F$10:$F$249,0),MATCH(C$7,'Number on ART'!$H$9:$AB$9,0)),"Error")</f>
        <v>0</v>
      </c>
      <c r="D118" s="47">
        <f>IF(D$7&lt;='Algorithms &amp; Assumptions'!$C$3,INDEX('Number on ART'!$H$10:$AB$249,MATCH($B118&amp;"Adults",'Number on ART'!$F$10:$F$249,0),MATCH(D$7,'Number on ART'!$H$9:$AB$9,0)),"Error")</f>
        <v>0</v>
      </c>
      <c r="E118" s="47">
        <f>IF(E$7&lt;='Algorithms &amp; Assumptions'!$C$3,INDEX('Number on ART'!$H$10:$AB$249,MATCH($B118&amp;"Adults",'Number on ART'!$F$10:$F$249,0),MATCH(E$7,'Number on ART'!$H$9:$AB$9,0)),"Error")</f>
        <v>0</v>
      </c>
      <c r="F118" s="47">
        <f>IF(F$7&lt;='Algorithms &amp; Assumptions'!$C$3,INDEX('Number on ART'!$H$10:$AB$249,MATCH($B118&amp;"Adults",'Number on ART'!$F$10:$F$249,0),MATCH(F$7,'Number on ART'!$H$9:$AB$9,0)),"Error")</f>
        <v>0</v>
      </c>
      <c r="G118" s="84">
        <f>IF(IF(G$7&lt;=Baseline_Year,
INDEX('Number on ART'!$H$10:$AB$249,MATCH($B118&amp;"Adults",'Number on ART'!$F$10:$F$249,0),MATCH(G$7,'Number on ART'!$H$9:$AB$9,0)),
IF(AND(F118+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Forecast'!$B$8:$B$127,0),MATCH(G$7,'PLHIV Forecast'!$C$7:$W$7,0)),
INDEX('PLHIV Forecast'!$C$8:$W$127,MATCH($B118,'PLHIV Forecast'!$B$8:$B$127,0),MATCH(G$7,'PLHIV Forecast'!$C$7:$W$7,0))&lt;&gt;0),
INDEX('PLHIV Forecast'!$C$8:$W$127,MATCH($B118,'PLHIV Forecast'!$B$8:$B$127,0),MATCH(G$7,'PLHIV Forecast'!$C$7:$W$7,0)),
F118+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IF(G$7&lt;=Baseline_Year,
INDEX('Number on ART'!$H$10:$AB$249,MATCH($B118&amp;"Adults",'Number on ART'!$F$10:$F$249,0),MATCH(G$7,'Number on ART'!$H$9:$AB$9,0)),
IF(AND(F118+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Forecast'!$B$8:$B$127,0),MATCH(G$7,'PLHIV Forecast'!$C$7:$W$7,0)),
INDEX('PLHIV Forecast'!$C$8:$W$127,MATCH($B118,'PLHIV Forecast'!$B$8:$B$127,0),MATCH(G$7,'PLHIV Forecast'!$C$7:$W$7,0))&lt;&gt;0),
INDEX('PLHIV Forecast'!$C$8:$W$127,MATCH($B118,'PLHIV Forecast'!$B$8:$B$127,0),MATCH(G$7,'PLHIV Forecast'!$C$7:$W$7,0)),
F118+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H118" s="84">
        <f>IF(IF(H$7&lt;=Baseline_Year,
INDEX('Number on ART'!$H$10:$AB$249,MATCH($B118&amp;"Adults",'Number on ART'!$F$10:$F$249,0),MATCH(H$7,'Number on ART'!$H$9:$AB$9,0)),
IF(AND(G118+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Forecast'!$B$8:$B$127,0),MATCH(H$7,'PLHIV Forecast'!$C$7:$W$7,0)),
INDEX('PLHIV Forecast'!$C$8:$W$127,MATCH($B118,'PLHIV Forecast'!$B$8:$B$127,0),MATCH(H$7,'PLHIV Forecast'!$C$7:$W$7,0))&lt;&gt;0),
INDEX('PLHIV Forecast'!$C$8:$W$127,MATCH($B118,'PLHIV Forecast'!$B$8:$B$127,0),MATCH(H$7,'PLHIV Forecast'!$C$7:$W$7,0)),
G118+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IF(H$7&lt;=Baseline_Year,
INDEX('Number on ART'!$H$10:$AB$249,MATCH($B118&amp;"Adults",'Number on ART'!$F$10:$F$249,0),MATCH(H$7,'Number on ART'!$H$9:$AB$9,0)),
IF(AND(G118+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Forecast'!$B$8:$B$127,0),MATCH(H$7,'PLHIV Forecast'!$C$7:$W$7,0)),
INDEX('PLHIV Forecast'!$C$8:$W$127,MATCH($B118,'PLHIV Forecast'!$B$8:$B$127,0),MATCH(H$7,'PLHIV Forecast'!$C$7:$W$7,0))&lt;&gt;0),
INDEX('PLHIV Forecast'!$C$8:$W$127,MATCH($B118,'PLHIV Forecast'!$B$8:$B$127,0),MATCH(H$7,'PLHIV Forecast'!$C$7:$W$7,0)),
G118+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I118" s="84">
        <f>IF(IF(I$7&lt;=Baseline_Year,
INDEX('Number on ART'!$H$10:$AB$249,MATCH($B118&amp;"Adults",'Number on ART'!$F$10:$F$249,0),MATCH(I$7,'Number on ART'!$H$9:$AB$9,0)),
IF(AND(H118+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Forecast'!$B$8:$B$127,0),MATCH(I$7,'PLHIV Forecast'!$C$7:$W$7,0)),
INDEX('PLHIV Forecast'!$C$8:$W$127,MATCH($B118,'PLHIV Forecast'!$B$8:$B$127,0),MATCH(I$7,'PLHIV Forecast'!$C$7:$W$7,0))&lt;&gt;0),
INDEX('PLHIV Forecast'!$C$8:$W$127,MATCH($B118,'PLHIV Forecast'!$B$8:$B$127,0),MATCH(I$7,'PLHIV Forecast'!$C$7:$W$7,0)),
H118+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IF(I$7&lt;=Baseline_Year,
INDEX('Number on ART'!$H$10:$AB$249,MATCH($B118&amp;"Adults",'Number on ART'!$F$10:$F$249,0),MATCH(I$7,'Number on ART'!$H$9:$AB$9,0)),
IF(AND(H118+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Forecast'!$B$8:$B$127,0),MATCH(I$7,'PLHIV Forecast'!$C$7:$W$7,0)),
INDEX('PLHIV Forecast'!$C$8:$W$127,MATCH($B118,'PLHIV Forecast'!$B$8:$B$127,0),MATCH(I$7,'PLHIV Forecast'!$C$7:$W$7,0))&lt;&gt;0),
INDEX('PLHIV Forecast'!$C$8:$W$127,MATCH($B118,'PLHIV Forecast'!$B$8:$B$127,0),MATCH(I$7,'PLHIV Forecast'!$C$7:$W$7,0)),
H118+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J118" s="84">
        <f>IF(IF(J$7&lt;=Baseline_Year,
INDEX('Number on ART'!$H$10:$AB$249,MATCH($B118&amp;"Adults",'Number on ART'!$F$10:$F$249,0),MATCH(J$7,'Number on ART'!$H$9:$AB$9,0)),
IF(AND(I118+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Forecast'!$B$8:$B$127,0),MATCH(J$7,'PLHIV Forecast'!$C$7:$W$7,0)),
INDEX('PLHIV Forecast'!$C$8:$W$127,MATCH($B118,'PLHIV Forecast'!$B$8:$B$127,0),MATCH(J$7,'PLHIV Forecast'!$C$7:$W$7,0))&lt;&gt;0),
INDEX('PLHIV Forecast'!$C$8:$W$127,MATCH($B118,'PLHIV Forecast'!$B$8:$B$127,0),MATCH(J$7,'PLHIV Forecast'!$C$7:$W$7,0)),
I118+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IF(J$7&lt;=Baseline_Year,
INDEX('Number on ART'!$H$10:$AB$249,MATCH($B118&amp;"Adults",'Number on ART'!$F$10:$F$249,0),MATCH(J$7,'Number on ART'!$H$9:$AB$9,0)),
IF(AND(I118+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Forecast'!$B$8:$B$127,0),MATCH(J$7,'PLHIV Forecast'!$C$7:$W$7,0)),
INDEX('PLHIV Forecast'!$C$8:$W$127,MATCH($B118,'PLHIV Forecast'!$B$8:$B$127,0),MATCH(J$7,'PLHIV Forecast'!$C$7:$W$7,0))&lt;&gt;0),
INDEX('PLHIV Forecast'!$C$8:$W$127,MATCH($B118,'PLHIV Forecast'!$B$8:$B$127,0),MATCH(J$7,'PLHIV Forecast'!$C$7:$W$7,0)),
I118+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K118" s="84">
        <f>IF(IF(K$7&lt;=Baseline_Year,
INDEX('Number on ART'!$H$10:$AB$249,MATCH($B118&amp;"Adults",'Number on ART'!$F$10:$F$249,0),MATCH(K$7,'Number on ART'!$H$9:$AB$9,0)),
IF(AND(J118+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Forecast'!$B$8:$B$127,0),MATCH(K$7,'PLHIV Forecast'!$C$7:$W$7,0)),
INDEX('PLHIV Forecast'!$C$8:$W$127,MATCH($B118,'PLHIV Forecast'!$B$8:$B$127,0),MATCH(K$7,'PLHIV Forecast'!$C$7:$W$7,0))&lt;&gt;0),
INDEX('PLHIV Forecast'!$C$8:$W$127,MATCH($B118,'PLHIV Forecast'!$B$8:$B$127,0),MATCH(K$7,'PLHIV Forecast'!$C$7:$W$7,0)),
J118+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IF(K$7&lt;=Baseline_Year,
INDEX('Number on ART'!$H$10:$AB$249,MATCH($B118&amp;"Adults",'Number on ART'!$F$10:$F$249,0),MATCH(K$7,'Number on ART'!$H$9:$AB$9,0)),
IF(AND(J118+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Forecast'!$B$8:$B$127,0),MATCH(K$7,'PLHIV Forecast'!$C$7:$W$7,0)),
INDEX('PLHIV Forecast'!$C$8:$W$127,MATCH($B118,'PLHIV Forecast'!$B$8:$B$127,0),MATCH(K$7,'PLHIV Forecast'!$C$7:$W$7,0))&lt;&gt;0),
INDEX('PLHIV Forecast'!$C$8:$W$127,MATCH($B118,'PLHIV Forecast'!$B$8:$B$127,0),MATCH(K$7,'PLHIV Forecast'!$C$7:$W$7,0)),
J118+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L118" s="84">
        <f>IF(IF(L$7&lt;=Baseline_Year,
INDEX('Number on ART'!$H$10:$AB$249,MATCH($B118&amp;"Adults",'Number on ART'!$F$10:$F$249,0),MATCH(L$7,'Number on ART'!$H$9:$AB$9,0)),
IF(AND(K118+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Forecast'!$B$8:$B$127,0),MATCH(L$7,'PLHIV Forecast'!$C$7:$W$7,0)),
INDEX('PLHIV Forecast'!$C$8:$W$127,MATCH($B118,'PLHIV Forecast'!$B$8:$B$127,0),MATCH(L$7,'PLHIV Forecast'!$C$7:$W$7,0))&lt;&gt;0),
INDEX('PLHIV Forecast'!$C$8:$W$127,MATCH($B118,'PLHIV Forecast'!$B$8:$B$127,0),MATCH(L$7,'PLHIV Forecast'!$C$7:$W$7,0)),
K118+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IF(L$7&lt;=Baseline_Year,
INDEX('Number on ART'!$H$10:$AB$249,MATCH($B118&amp;"Adults",'Number on ART'!$F$10:$F$249,0),MATCH(L$7,'Number on ART'!$H$9:$AB$9,0)),
IF(AND(K118+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Forecast'!$B$8:$B$127,0),MATCH(L$7,'PLHIV Forecast'!$C$7:$W$7,0)),
INDEX('PLHIV Forecast'!$C$8:$W$127,MATCH($B118,'PLHIV Forecast'!$B$8:$B$127,0),MATCH(L$7,'PLHIV Forecast'!$C$7:$W$7,0))&lt;&gt;0),
INDEX('PLHIV Forecast'!$C$8:$W$127,MATCH($B118,'PLHIV Forecast'!$B$8:$B$127,0),MATCH(L$7,'PLHIV Forecast'!$C$7:$W$7,0)),
K118+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M118" s="84">
        <f>IF(IF(M$7&lt;=Baseline_Year,
INDEX('Number on ART'!$H$10:$AB$249,MATCH($B118&amp;"Adults",'Number on ART'!$F$10:$F$249,0),MATCH(M$7,'Number on ART'!$H$9:$AB$9,0)),
IF(AND(L118+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Forecast'!$B$8:$B$127,0),MATCH(M$7,'PLHIV Forecast'!$C$7:$W$7,0)),
INDEX('PLHIV Forecast'!$C$8:$W$127,MATCH($B118,'PLHIV Forecast'!$B$8:$B$127,0),MATCH(M$7,'PLHIV Forecast'!$C$7:$W$7,0))&lt;&gt;0),
INDEX('PLHIV Forecast'!$C$8:$W$127,MATCH($B118,'PLHIV Forecast'!$B$8:$B$127,0),MATCH(M$7,'PLHIV Forecast'!$C$7:$W$7,0)),
L118+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IF(M$7&lt;=Baseline_Year,
INDEX('Number on ART'!$H$10:$AB$249,MATCH($B118&amp;"Adults",'Number on ART'!$F$10:$F$249,0),MATCH(M$7,'Number on ART'!$H$9:$AB$9,0)),
IF(AND(L118+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Forecast'!$B$8:$B$127,0),MATCH(M$7,'PLHIV Forecast'!$C$7:$W$7,0)),
INDEX('PLHIV Forecast'!$C$8:$W$127,MATCH($B118,'PLHIV Forecast'!$B$8:$B$127,0),MATCH(M$7,'PLHIV Forecast'!$C$7:$W$7,0))&lt;&gt;0),
INDEX('PLHIV Forecast'!$C$8:$W$127,MATCH($B118,'PLHIV Forecast'!$B$8:$B$127,0),MATCH(M$7,'PLHIV Forecast'!$C$7:$W$7,0)),
L118+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N118" s="84">
        <f>IF(IF(N$7&lt;=Baseline_Year,
INDEX('Number on ART'!$H$10:$AB$249,MATCH($B118&amp;"Adults",'Number on ART'!$F$10:$F$249,0),MATCH(N$7,'Number on ART'!$H$9:$AB$9,0)),
IF(AND(M118+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Forecast'!$B$8:$B$127,0),MATCH(N$7,'PLHIV Forecast'!$C$7:$W$7,0)),
INDEX('PLHIV Forecast'!$C$8:$W$127,MATCH($B118,'PLHIV Forecast'!$B$8:$B$127,0),MATCH(N$7,'PLHIV Forecast'!$C$7:$W$7,0))&lt;&gt;0),
INDEX('PLHIV Forecast'!$C$8:$W$127,MATCH($B118,'PLHIV Forecast'!$B$8:$B$127,0),MATCH(N$7,'PLHIV Forecast'!$C$7:$W$7,0)),
M118+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IF(N$7&lt;=Baseline_Year,
INDEX('Number on ART'!$H$10:$AB$249,MATCH($B118&amp;"Adults",'Number on ART'!$F$10:$F$249,0),MATCH(N$7,'Number on ART'!$H$9:$AB$9,0)),
IF(AND(M118+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Forecast'!$B$8:$B$127,0),MATCH(N$7,'PLHIV Forecast'!$C$7:$W$7,0)),
INDEX('PLHIV Forecast'!$C$8:$W$127,MATCH($B118,'PLHIV Forecast'!$B$8:$B$127,0),MATCH(N$7,'PLHIV Forecast'!$C$7:$W$7,0))&lt;&gt;0),
INDEX('PLHIV Forecast'!$C$8:$W$127,MATCH($B118,'PLHIV Forecast'!$B$8:$B$127,0),MATCH(N$7,'PLHIV Forecast'!$C$7:$W$7,0)),
M118+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O118" s="84">
        <f>IF(IF(O$7&lt;=Baseline_Year,
INDEX('Number on ART'!$H$10:$AB$249,MATCH($B118&amp;"Adults",'Number on ART'!$F$10:$F$249,0),MATCH(O$7,'Number on ART'!$H$9:$AB$9,0)),
IF(AND(N118+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Forecast'!$B$8:$B$127,0),MATCH(O$7,'PLHIV Forecast'!$C$7:$W$7,0)),
INDEX('PLHIV Forecast'!$C$8:$W$127,MATCH($B118,'PLHIV Forecast'!$B$8:$B$127,0),MATCH(O$7,'PLHIV Forecast'!$C$7:$W$7,0))&lt;&gt;0),
INDEX('PLHIV Forecast'!$C$8:$W$127,MATCH($B118,'PLHIV Forecast'!$B$8:$B$127,0),MATCH(O$7,'PLHIV Forecast'!$C$7:$W$7,0)),
N118+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IF(O$7&lt;=Baseline_Year,
INDEX('Number on ART'!$H$10:$AB$249,MATCH($B118&amp;"Adults",'Number on ART'!$F$10:$F$249,0),MATCH(O$7,'Number on ART'!$H$9:$AB$9,0)),
IF(AND(N118+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Forecast'!$B$8:$B$127,0),MATCH(O$7,'PLHIV Forecast'!$C$7:$W$7,0)),
INDEX('PLHIV Forecast'!$C$8:$W$127,MATCH($B118,'PLHIV Forecast'!$B$8:$B$127,0),MATCH(O$7,'PLHIV Forecast'!$C$7:$W$7,0))&lt;&gt;0),
INDEX('PLHIV Forecast'!$C$8:$W$127,MATCH($B118,'PLHIV Forecast'!$B$8:$B$127,0),MATCH(O$7,'PLHIV Forecast'!$C$7:$W$7,0)),
N118+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P118" s="84">
        <f>IF(IF(P$7&lt;=Baseline_Year,
INDEX('Number on ART'!$H$10:$AB$249,MATCH($B118&amp;"Adults",'Number on ART'!$F$10:$F$249,0),MATCH(P$7,'Number on ART'!$H$9:$AB$9,0)),
IF(AND(O118+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Forecast'!$B$8:$B$127,0),MATCH(P$7,'PLHIV Forecast'!$C$7:$W$7,0)),
INDEX('PLHIV Forecast'!$C$8:$W$127,MATCH($B118,'PLHIV Forecast'!$B$8:$B$127,0),MATCH(P$7,'PLHIV Forecast'!$C$7:$W$7,0))&lt;&gt;0),
INDEX('PLHIV Forecast'!$C$8:$W$127,MATCH($B118,'PLHIV Forecast'!$B$8:$B$127,0),MATCH(P$7,'PLHIV Forecast'!$C$7:$W$7,0)),
O118+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IF(P$7&lt;=Baseline_Year,
INDEX('Number on ART'!$H$10:$AB$249,MATCH($B118&amp;"Adults",'Number on ART'!$F$10:$F$249,0),MATCH(P$7,'Number on ART'!$H$9:$AB$9,0)),
IF(AND(O118+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Forecast'!$B$8:$B$127,0),MATCH(P$7,'PLHIV Forecast'!$C$7:$W$7,0)),
INDEX('PLHIV Forecast'!$C$8:$W$127,MATCH($B118,'PLHIV Forecast'!$B$8:$B$127,0),MATCH(P$7,'PLHIV Forecast'!$C$7:$W$7,0))&lt;&gt;0),
INDEX('PLHIV Forecast'!$C$8:$W$127,MATCH($B118,'PLHIV Forecast'!$B$8:$B$127,0),MATCH(P$7,'PLHIV Forecast'!$C$7:$W$7,0)),
O118+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Q118" s="84">
        <f>IF(IF(Q$7&lt;=Baseline_Year,
INDEX('Number on ART'!$H$10:$AB$249,MATCH($B118&amp;"Adults",'Number on ART'!$F$10:$F$249,0),MATCH(Q$7,'Number on ART'!$H$9:$AB$9,0)),
IF(AND(P118+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Forecast'!$B$8:$B$127,0),MATCH(Q$7,'PLHIV Forecast'!$C$7:$W$7,0)),
INDEX('PLHIV Forecast'!$C$8:$W$127,MATCH($B118,'PLHIV Forecast'!$B$8:$B$127,0),MATCH(Q$7,'PLHIV Forecast'!$C$7:$W$7,0))&lt;&gt;0),
INDEX('PLHIV Forecast'!$C$8:$W$127,MATCH($B118,'PLHIV Forecast'!$B$8:$B$127,0),MATCH(Q$7,'PLHIV Forecast'!$C$7:$W$7,0)),
P118+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IF(Q$7&lt;=Baseline_Year,
INDEX('Number on ART'!$H$10:$AB$249,MATCH($B118&amp;"Adults",'Number on ART'!$F$10:$F$249,0),MATCH(Q$7,'Number on ART'!$H$9:$AB$9,0)),
IF(AND(P118+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Forecast'!$B$8:$B$127,0),MATCH(Q$7,'PLHIV Forecast'!$C$7:$W$7,0)),
INDEX('PLHIV Forecast'!$C$8:$W$127,MATCH($B118,'PLHIV Forecast'!$B$8:$B$127,0),MATCH(Q$7,'PLHIV Forecast'!$C$7:$W$7,0))&lt;&gt;0),
INDEX('PLHIV Forecast'!$C$8:$W$127,MATCH($B118,'PLHIV Forecast'!$B$8:$B$127,0),MATCH(Q$7,'PLHIV Forecast'!$C$7:$W$7,0)),
P118+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R118" s="84">
        <f>IF(IF(R$7&lt;=Baseline_Year,
INDEX('Number on ART'!$H$10:$AB$249,MATCH($B118&amp;"Adults",'Number on ART'!$F$10:$F$249,0),MATCH(R$7,'Number on ART'!$H$9:$AB$9,0)),
IF(AND(Q118+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Forecast'!$B$8:$B$127,0),MATCH(R$7,'PLHIV Forecast'!$C$7:$W$7,0)),
INDEX('PLHIV Forecast'!$C$8:$W$127,MATCH($B118,'PLHIV Forecast'!$B$8:$B$127,0),MATCH(R$7,'PLHIV Forecast'!$C$7:$W$7,0))&lt;&gt;0),
INDEX('PLHIV Forecast'!$C$8:$W$127,MATCH($B118,'PLHIV Forecast'!$B$8:$B$127,0),MATCH(R$7,'PLHIV Forecast'!$C$7:$W$7,0)),
Q118+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IF(R$7&lt;=Baseline_Year,
INDEX('Number on ART'!$H$10:$AB$249,MATCH($B118&amp;"Adults",'Number on ART'!$F$10:$F$249,0),MATCH(R$7,'Number on ART'!$H$9:$AB$9,0)),
IF(AND(Q118+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Forecast'!$B$8:$B$127,0),MATCH(R$7,'PLHIV Forecast'!$C$7:$W$7,0)),
INDEX('PLHIV Forecast'!$C$8:$W$127,MATCH($B118,'PLHIV Forecast'!$B$8:$B$127,0),MATCH(R$7,'PLHIV Forecast'!$C$7:$W$7,0))&lt;&gt;0),
INDEX('PLHIV Forecast'!$C$8:$W$127,MATCH($B118,'PLHIV Forecast'!$B$8:$B$127,0),MATCH(R$7,'PLHIV Forecast'!$C$7:$W$7,0)),
Q118+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S118" s="84">
        <f>IF(IF(S$7&lt;=Baseline_Year,
INDEX('Number on ART'!$H$10:$AB$249,MATCH($B118&amp;"Adults",'Number on ART'!$F$10:$F$249,0),MATCH(S$7,'Number on ART'!$H$9:$AB$9,0)),
IF(AND(R118+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Forecast'!$B$8:$B$127,0),MATCH(S$7,'PLHIV Forecast'!$C$7:$W$7,0)),
INDEX('PLHIV Forecast'!$C$8:$W$127,MATCH($B118,'PLHIV Forecast'!$B$8:$B$127,0),MATCH(S$7,'PLHIV Forecast'!$C$7:$W$7,0))&lt;&gt;0),
INDEX('PLHIV Forecast'!$C$8:$W$127,MATCH($B118,'PLHIV Forecast'!$B$8:$B$127,0),MATCH(S$7,'PLHIV Forecast'!$C$7:$W$7,0)),
R118+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IF(S$7&lt;=Baseline_Year,
INDEX('Number on ART'!$H$10:$AB$249,MATCH($B118&amp;"Adults",'Number on ART'!$F$10:$F$249,0),MATCH(S$7,'Number on ART'!$H$9:$AB$9,0)),
IF(AND(R118+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Forecast'!$B$8:$B$127,0),MATCH(S$7,'PLHIV Forecast'!$C$7:$W$7,0)),
INDEX('PLHIV Forecast'!$C$8:$W$127,MATCH($B118,'PLHIV Forecast'!$B$8:$B$127,0),MATCH(S$7,'PLHIV Forecast'!$C$7:$W$7,0))&lt;&gt;0),
INDEX('PLHIV Forecast'!$C$8:$W$127,MATCH($B118,'PLHIV Forecast'!$B$8:$B$127,0),MATCH(S$7,'PLHIV Forecast'!$C$7:$W$7,0)),
R118+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T118" s="84">
        <f>IF(IF(T$7&lt;=Baseline_Year,
INDEX('Number on ART'!$H$10:$AB$249,MATCH($B118&amp;"Adults",'Number on ART'!$F$10:$F$249,0),MATCH(T$7,'Number on ART'!$H$9:$AB$9,0)),
IF(AND(S118+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Forecast'!$B$8:$B$127,0),MATCH(T$7,'PLHIV Forecast'!$C$7:$W$7,0)),
INDEX('PLHIV Forecast'!$C$8:$W$127,MATCH($B118,'PLHIV Forecast'!$B$8:$B$127,0),MATCH(T$7,'PLHIV Forecast'!$C$7:$W$7,0))&lt;&gt;0),
INDEX('PLHIV Forecast'!$C$8:$W$127,MATCH($B118,'PLHIV Forecast'!$B$8:$B$127,0),MATCH(T$7,'PLHIV Forecast'!$C$7:$W$7,0)),
S118+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IF(T$7&lt;=Baseline_Year,
INDEX('Number on ART'!$H$10:$AB$249,MATCH($B118&amp;"Adults",'Number on ART'!$F$10:$F$249,0),MATCH(T$7,'Number on ART'!$H$9:$AB$9,0)),
IF(AND(S118+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Forecast'!$B$8:$B$127,0),MATCH(T$7,'PLHIV Forecast'!$C$7:$W$7,0)),
INDEX('PLHIV Forecast'!$C$8:$W$127,MATCH($B118,'PLHIV Forecast'!$B$8:$B$127,0),MATCH(T$7,'PLHIV Forecast'!$C$7:$W$7,0))&lt;&gt;0),
INDEX('PLHIV Forecast'!$C$8:$W$127,MATCH($B118,'PLHIV Forecast'!$B$8:$B$127,0),MATCH(T$7,'PLHIV Forecast'!$C$7:$W$7,0)),
S118+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U118" s="84">
        <f>IF(IF(U$7&lt;=Baseline_Year,
INDEX('Number on ART'!$H$10:$AB$249,MATCH($B118&amp;"Adults",'Number on ART'!$F$10:$F$249,0),MATCH(U$7,'Number on ART'!$H$9:$AB$9,0)),
IF(AND(T118+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Forecast'!$B$8:$B$127,0),MATCH(U$7,'PLHIV Forecast'!$C$7:$W$7,0)),
INDEX('PLHIV Forecast'!$C$8:$W$127,MATCH($B118,'PLHIV Forecast'!$B$8:$B$127,0),MATCH(U$7,'PLHIV Forecast'!$C$7:$W$7,0))&lt;&gt;0),
INDEX('PLHIV Forecast'!$C$8:$W$127,MATCH($B118,'PLHIV Forecast'!$B$8:$B$127,0),MATCH(U$7,'PLHIV Forecast'!$C$7:$W$7,0)),
T118+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IF(U$7&lt;=Baseline_Year,
INDEX('Number on ART'!$H$10:$AB$249,MATCH($B118&amp;"Adults",'Number on ART'!$F$10:$F$249,0),MATCH(U$7,'Number on ART'!$H$9:$AB$9,0)),
IF(AND(T118+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Forecast'!$B$8:$B$127,0),MATCH(U$7,'PLHIV Forecast'!$C$7:$W$7,0)),
INDEX('PLHIV Forecast'!$C$8:$W$127,MATCH($B118,'PLHIV Forecast'!$B$8:$B$127,0),MATCH(U$7,'PLHIV Forecast'!$C$7:$W$7,0))&lt;&gt;0),
INDEX('PLHIV Forecast'!$C$8:$W$127,MATCH($B118,'PLHIV Forecast'!$B$8:$B$127,0),MATCH(U$7,'PLHIV Forecast'!$C$7:$W$7,0)),
T118+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V118" s="84">
        <f>IF(IF(V$7&lt;=Baseline_Year,
INDEX('Number on ART'!$H$10:$AB$249,MATCH($B118&amp;"Adults",'Number on ART'!$F$10:$F$249,0),MATCH(V$7,'Number on ART'!$H$9:$AB$9,0)),
IF(AND(U118+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Forecast'!$B$8:$B$127,0),MATCH(V$7,'PLHIV Forecast'!$C$7:$W$7,0)),
INDEX('PLHIV Forecast'!$C$8:$W$127,MATCH($B118,'PLHIV Forecast'!$B$8:$B$127,0),MATCH(V$7,'PLHIV Forecast'!$C$7:$W$7,0))&lt;&gt;0),
INDEX('PLHIV Forecast'!$C$8:$W$127,MATCH($B118,'PLHIV Forecast'!$B$8:$B$127,0),MATCH(V$7,'PLHIV Forecast'!$C$7:$W$7,0)),
U118+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IF(V$7&lt;=Baseline_Year,
INDEX('Number on ART'!$H$10:$AB$249,MATCH($B118&amp;"Adults",'Number on ART'!$F$10:$F$249,0),MATCH(V$7,'Number on ART'!$H$9:$AB$9,0)),
IF(AND(U118+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Forecast'!$B$8:$B$127,0),MATCH(V$7,'PLHIV Forecast'!$C$7:$W$7,0)),
INDEX('PLHIV Forecast'!$C$8:$W$127,MATCH($B118,'PLHIV Forecast'!$B$8:$B$127,0),MATCH(V$7,'PLHIV Forecast'!$C$7:$W$7,0))&lt;&gt;0),
INDEX('PLHIV Forecast'!$C$8:$W$127,MATCH($B118,'PLHIV Forecast'!$B$8:$B$127,0),MATCH(V$7,'PLHIV Forecast'!$C$7:$W$7,0)),
U118+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W118" s="84">
        <f>IF(IF(W$7&lt;=Baseline_Year,
INDEX('Number on ART'!$H$10:$AB$249,MATCH($B118&amp;"Adults",'Number on ART'!$F$10:$F$249,0),MATCH(W$7,'Number on ART'!$H$9:$AB$9,0)),
IF(AND(V118+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Forecast'!$B$8:$B$127,0),MATCH(W$7,'PLHIV Forecast'!$C$7:$W$7,0)),
INDEX('PLHIV Forecast'!$C$8:$W$127,MATCH($B118,'PLHIV Forecast'!$B$8:$B$127,0),MATCH(W$7,'PLHIV Forecast'!$C$7:$W$7,0))&lt;&gt;0),
INDEX('PLHIV Forecast'!$C$8:$W$127,MATCH($B118,'PLHIV Forecast'!$B$8:$B$127,0),MATCH(W$7,'PLHIV Forecast'!$C$7:$W$7,0)),
V118+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)))&lt;0,
0,
IF(W$7&lt;=Baseline_Year,
INDEX('Number on ART'!$H$10:$AB$249,MATCH($B118&amp;"Adults",'Number on ART'!$F$10:$F$249,0),MATCH(W$7,'Number on ART'!$H$9:$AB$9,0)),
IF(AND(V118+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)&gt;INDEX('PLHIV Forecast'!$C$8:$W$127,MATCH($B118,'PLHIV Forecast'!$B$8:$B$127,0),MATCH(W$7,'PLHIV Forecast'!$C$7:$W$7,0)),
INDEX('PLHIV Forecast'!$C$8:$W$127,MATCH($B118,'PLHIV Forecast'!$B$8:$B$127,0),MATCH(W$7,'PLHIV Forecast'!$C$7:$W$7,0))&lt;&gt;0),
INDEX('PLHIV Forecast'!$C$8:$W$127,MATCH($B118,'PLHIV Forecast'!$B$8:$B$127,0),MATCH(W$7,'PLHIV Forecast'!$C$7:$W$7,0)),
V118+
AVERAGE((INDEX($C$8:$W$127,MATCH($B118,$B$8:$B$127),MATCH(Baseline_Year,$C$7:$W$7,))-INDEX($C$8:$W$127,MATCH($B118,$B$8:$B$127),MATCH(Baseline_Year-1,$C$7:$W$7,))),
(INDEX($C$8:$W$127,MATCH($B118,$B$8:$B$127),MATCH(Baseline_Year-1,$C$7:$W$7,))-INDEX($C$8:$W$127,MATCH($B118,$B$8:$B$127),MATCH(Baseline_Year-2,$C$7:$W$7,))),
(INDEX($C$8:$W$127,MATCH($B118,$B$8:$B$127),MATCH(Baseline_Year-2,$C$7:$W$7,))-INDEX($C$8:$W$127,MATCH($B118,$B$8:$B$127),MATCH(Baseline_Year-3,$C$7:$W$7,)))
))))</f>
        <v>0</v>
      </c>
      <c r="X118" s="9" t="str">
        <f>IF(SUM(C118:W118)&lt;&gt;0,
IF(P118='PLHIV Forecast'!P118,"# adults on ART capped by total PLHIV starting 2023",
IF(Q118='PLHIV Forecast'!Q118,"# adults on ART capped by total PLHIV starting 2024",
IF(R118='PLHIV Forecast'!R118,"# adults on ART capped by total PLHIV starting 2025",
IF(S118='PLHIV Forecast'!S118,"# adults on ART capped by total PLHIV starting 2026",
IF(T118='PLHIV Forecast'!T118,"# adults on ART capped by total PLHIV starting 2027",
IF(U118='PLHIV Forecast'!U118,"# adults on ART capped by total PLHIV starting 2028",
IF(V118='PLHIV Forecast'!V118,"# adults on ART capped by total PLHIV starting 2029",
IF(W118='PLHIV Forecast'!W118,"# adults on ART capped by total PLHIV starting 2030",
"")))))))),"")</f>
        <v/>
      </c>
    </row>
    <row r="119" spans="2:28" x14ac:dyDescent="0.35">
      <c r="B119" s="18" t="str">
        <f>Countries!B115</f>
        <v>Turkmenistan</v>
      </c>
      <c r="C119" s="47">
        <f>IF(C$7&lt;='Algorithms &amp; Assumptions'!$C$3,INDEX('Number on ART'!$H$10:$AB$249,MATCH($B119&amp;"Adults",'Number on ART'!$F$10:$F$249,0),MATCH(C$7,'Number on ART'!$H$9:$AB$9,0)),"Error")</f>
        <v>0</v>
      </c>
      <c r="D119" s="47">
        <f>IF(D$7&lt;='Algorithms &amp; Assumptions'!$C$3,INDEX('Number on ART'!$H$10:$AB$249,MATCH($B119&amp;"Adults",'Number on ART'!$F$10:$F$249,0),MATCH(D$7,'Number on ART'!$H$9:$AB$9,0)),"Error")</f>
        <v>0</v>
      </c>
      <c r="E119" s="47">
        <f>IF(E$7&lt;='Algorithms &amp; Assumptions'!$C$3,INDEX('Number on ART'!$H$10:$AB$249,MATCH($B119&amp;"Adults",'Number on ART'!$F$10:$F$249,0),MATCH(E$7,'Number on ART'!$H$9:$AB$9,0)),"Error")</f>
        <v>0</v>
      </c>
      <c r="F119" s="47">
        <f>IF(F$7&lt;='Algorithms &amp; Assumptions'!$C$3,INDEX('Number on ART'!$H$10:$AB$249,MATCH($B119&amp;"Adults",'Number on ART'!$F$10:$F$249,0),MATCH(F$7,'Number on ART'!$H$9:$AB$9,0)),"Error")</f>
        <v>0</v>
      </c>
      <c r="G119" s="84">
        <f>IF(IF(G$7&lt;=Baseline_Year,
INDEX('Number on ART'!$H$10:$AB$249,MATCH($B119&amp;"Adults",'Number on ART'!$F$10:$F$249,0),MATCH(G$7,'Number on ART'!$H$9:$AB$9,0)),
IF(AND(F119+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Forecast'!$B$8:$B$127,0),MATCH(G$7,'PLHIV Forecast'!$C$7:$W$7,0)),
INDEX('PLHIV Forecast'!$C$8:$W$127,MATCH($B119,'PLHIV Forecast'!$B$8:$B$127,0),MATCH(G$7,'PLHIV Forecast'!$C$7:$W$7,0))&lt;&gt;0),
INDEX('PLHIV Forecast'!$C$8:$W$127,MATCH($B119,'PLHIV Forecast'!$B$8:$B$127,0),MATCH(G$7,'PLHIV Forecast'!$C$7:$W$7,0)),
F119+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IF(G$7&lt;=Baseline_Year,
INDEX('Number on ART'!$H$10:$AB$249,MATCH($B119&amp;"Adults",'Number on ART'!$F$10:$F$249,0),MATCH(G$7,'Number on ART'!$H$9:$AB$9,0)),
IF(AND(F119+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Forecast'!$B$8:$B$127,0),MATCH(G$7,'PLHIV Forecast'!$C$7:$W$7,0)),
INDEX('PLHIV Forecast'!$C$8:$W$127,MATCH($B119,'PLHIV Forecast'!$B$8:$B$127,0),MATCH(G$7,'PLHIV Forecast'!$C$7:$W$7,0))&lt;&gt;0),
INDEX('PLHIV Forecast'!$C$8:$W$127,MATCH($B119,'PLHIV Forecast'!$B$8:$B$127,0),MATCH(G$7,'PLHIV Forecast'!$C$7:$W$7,0)),
F119+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H119" s="84">
        <f>IF(IF(H$7&lt;=Baseline_Year,
INDEX('Number on ART'!$H$10:$AB$249,MATCH($B119&amp;"Adults",'Number on ART'!$F$10:$F$249,0),MATCH(H$7,'Number on ART'!$H$9:$AB$9,0)),
IF(AND(G119+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Forecast'!$B$8:$B$127,0),MATCH(H$7,'PLHIV Forecast'!$C$7:$W$7,0)),
INDEX('PLHIV Forecast'!$C$8:$W$127,MATCH($B119,'PLHIV Forecast'!$B$8:$B$127,0),MATCH(H$7,'PLHIV Forecast'!$C$7:$W$7,0))&lt;&gt;0),
INDEX('PLHIV Forecast'!$C$8:$W$127,MATCH($B119,'PLHIV Forecast'!$B$8:$B$127,0),MATCH(H$7,'PLHIV Forecast'!$C$7:$W$7,0)),
G119+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IF(H$7&lt;=Baseline_Year,
INDEX('Number on ART'!$H$10:$AB$249,MATCH($B119&amp;"Adults",'Number on ART'!$F$10:$F$249,0),MATCH(H$7,'Number on ART'!$H$9:$AB$9,0)),
IF(AND(G119+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Forecast'!$B$8:$B$127,0),MATCH(H$7,'PLHIV Forecast'!$C$7:$W$7,0)),
INDEX('PLHIV Forecast'!$C$8:$W$127,MATCH($B119,'PLHIV Forecast'!$B$8:$B$127,0),MATCH(H$7,'PLHIV Forecast'!$C$7:$W$7,0))&lt;&gt;0),
INDEX('PLHIV Forecast'!$C$8:$W$127,MATCH($B119,'PLHIV Forecast'!$B$8:$B$127,0),MATCH(H$7,'PLHIV Forecast'!$C$7:$W$7,0)),
G119+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I119" s="84">
        <f>IF(IF(I$7&lt;=Baseline_Year,
INDEX('Number on ART'!$H$10:$AB$249,MATCH($B119&amp;"Adults",'Number on ART'!$F$10:$F$249,0),MATCH(I$7,'Number on ART'!$H$9:$AB$9,0)),
IF(AND(H119+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Forecast'!$B$8:$B$127,0),MATCH(I$7,'PLHIV Forecast'!$C$7:$W$7,0)),
INDEX('PLHIV Forecast'!$C$8:$W$127,MATCH($B119,'PLHIV Forecast'!$B$8:$B$127,0),MATCH(I$7,'PLHIV Forecast'!$C$7:$W$7,0))&lt;&gt;0),
INDEX('PLHIV Forecast'!$C$8:$W$127,MATCH($B119,'PLHIV Forecast'!$B$8:$B$127,0),MATCH(I$7,'PLHIV Forecast'!$C$7:$W$7,0)),
H119+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IF(I$7&lt;=Baseline_Year,
INDEX('Number on ART'!$H$10:$AB$249,MATCH($B119&amp;"Adults",'Number on ART'!$F$10:$F$249,0),MATCH(I$7,'Number on ART'!$H$9:$AB$9,0)),
IF(AND(H119+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Forecast'!$B$8:$B$127,0),MATCH(I$7,'PLHIV Forecast'!$C$7:$W$7,0)),
INDEX('PLHIV Forecast'!$C$8:$W$127,MATCH($B119,'PLHIV Forecast'!$B$8:$B$127,0),MATCH(I$7,'PLHIV Forecast'!$C$7:$W$7,0))&lt;&gt;0),
INDEX('PLHIV Forecast'!$C$8:$W$127,MATCH($B119,'PLHIV Forecast'!$B$8:$B$127,0),MATCH(I$7,'PLHIV Forecast'!$C$7:$W$7,0)),
H119+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J119" s="84">
        <f>IF(IF(J$7&lt;=Baseline_Year,
INDEX('Number on ART'!$H$10:$AB$249,MATCH($B119&amp;"Adults",'Number on ART'!$F$10:$F$249,0),MATCH(J$7,'Number on ART'!$H$9:$AB$9,0)),
IF(AND(I119+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Forecast'!$B$8:$B$127,0),MATCH(J$7,'PLHIV Forecast'!$C$7:$W$7,0)),
INDEX('PLHIV Forecast'!$C$8:$W$127,MATCH($B119,'PLHIV Forecast'!$B$8:$B$127,0),MATCH(J$7,'PLHIV Forecast'!$C$7:$W$7,0))&lt;&gt;0),
INDEX('PLHIV Forecast'!$C$8:$W$127,MATCH($B119,'PLHIV Forecast'!$B$8:$B$127,0),MATCH(J$7,'PLHIV Forecast'!$C$7:$W$7,0)),
I119+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IF(J$7&lt;=Baseline_Year,
INDEX('Number on ART'!$H$10:$AB$249,MATCH($B119&amp;"Adults",'Number on ART'!$F$10:$F$249,0),MATCH(J$7,'Number on ART'!$H$9:$AB$9,0)),
IF(AND(I119+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Forecast'!$B$8:$B$127,0),MATCH(J$7,'PLHIV Forecast'!$C$7:$W$7,0)),
INDEX('PLHIV Forecast'!$C$8:$W$127,MATCH($B119,'PLHIV Forecast'!$B$8:$B$127,0),MATCH(J$7,'PLHIV Forecast'!$C$7:$W$7,0))&lt;&gt;0),
INDEX('PLHIV Forecast'!$C$8:$W$127,MATCH($B119,'PLHIV Forecast'!$B$8:$B$127,0),MATCH(J$7,'PLHIV Forecast'!$C$7:$W$7,0)),
I119+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K119" s="84">
        <f>IF(IF(K$7&lt;=Baseline_Year,
INDEX('Number on ART'!$H$10:$AB$249,MATCH($B119&amp;"Adults",'Number on ART'!$F$10:$F$249,0),MATCH(K$7,'Number on ART'!$H$9:$AB$9,0)),
IF(AND(J119+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Forecast'!$B$8:$B$127,0),MATCH(K$7,'PLHIV Forecast'!$C$7:$W$7,0)),
INDEX('PLHIV Forecast'!$C$8:$W$127,MATCH($B119,'PLHIV Forecast'!$B$8:$B$127,0),MATCH(K$7,'PLHIV Forecast'!$C$7:$W$7,0))&lt;&gt;0),
INDEX('PLHIV Forecast'!$C$8:$W$127,MATCH($B119,'PLHIV Forecast'!$B$8:$B$127,0),MATCH(K$7,'PLHIV Forecast'!$C$7:$W$7,0)),
J119+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IF(K$7&lt;=Baseline_Year,
INDEX('Number on ART'!$H$10:$AB$249,MATCH($B119&amp;"Adults",'Number on ART'!$F$10:$F$249,0),MATCH(K$7,'Number on ART'!$H$9:$AB$9,0)),
IF(AND(J119+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Forecast'!$B$8:$B$127,0),MATCH(K$7,'PLHIV Forecast'!$C$7:$W$7,0)),
INDEX('PLHIV Forecast'!$C$8:$W$127,MATCH($B119,'PLHIV Forecast'!$B$8:$B$127,0),MATCH(K$7,'PLHIV Forecast'!$C$7:$W$7,0))&lt;&gt;0),
INDEX('PLHIV Forecast'!$C$8:$W$127,MATCH($B119,'PLHIV Forecast'!$B$8:$B$127,0),MATCH(K$7,'PLHIV Forecast'!$C$7:$W$7,0)),
J119+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L119" s="84">
        <f>IF(IF(L$7&lt;=Baseline_Year,
INDEX('Number on ART'!$H$10:$AB$249,MATCH($B119&amp;"Adults",'Number on ART'!$F$10:$F$249,0),MATCH(L$7,'Number on ART'!$H$9:$AB$9,0)),
IF(AND(K119+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Forecast'!$B$8:$B$127,0),MATCH(L$7,'PLHIV Forecast'!$C$7:$W$7,0)),
INDEX('PLHIV Forecast'!$C$8:$W$127,MATCH($B119,'PLHIV Forecast'!$B$8:$B$127,0),MATCH(L$7,'PLHIV Forecast'!$C$7:$W$7,0))&lt;&gt;0),
INDEX('PLHIV Forecast'!$C$8:$W$127,MATCH($B119,'PLHIV Forecast'!$B$8:$B$127,0),MATCH(L$7,'PLHIV Forecast'!$C$7:$W$7,0)),
K119+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IF(L$7&lt;=Baseline_Year,
INDEX('Number on ART'!$H$10:$AB$249,MATCH($B119&amp;"Adults",'Number on ART'!$F$10:$F$249,0),MATCH(L$7,'Number on ART'!$H$9:$AB$9,0)),
IF(AND(K119+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Forecast'!$B$8:$B$127,0),MATCH(L$7,'PLHIV Forecast'!$C$7:$W$7,0)),
INDEX('PLHIV Forecast'!$C$8:$W$127,MATCH($B119,'PLHIV Forecast'!$B$8:$B$127,0),MATCH(L$7,'PLHIV Forecast'!$C$7:$W$7,0))&lt;&gt;0),
INDEX('PLHIV Forecast'!$C$8:$W$127,MATCH($B119,'PLHIV Forecast'!$B$8:$B$127,0),MATCH(L$7,'PLHIV Forecast'!$C$7:$W$7,0)),
K119+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M119" s="84">
        <f>IF(IF(M$7&lt;=Baseline_Year,
INDEX('Number on ART'!$H$10:$AB$249,MATCH($B119&amp;"Adults",'Number on ART'!$F$10:$F$249,0),MATCH(M$7,'Number on ART'!$H$9:$AB$9,0)),
IF(AND(L119+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Forecast'!$B$8:$B$127,0),MATCH(M$7,'PLHIV Forecast'!$C$7:$W$7,0)),
INDEX('PLHIV Forecast'!$C$8:$W$127,MATCH($B119,'PLHIV Forecast'!$B$8:$B$127,0),MATCH(M$7,'PLHIV Forecast'!$C$7:$W$7,0))&lt;&gt;0),
INDEX('PLHIV Forecast'!$C$8:$W$127,MATCH($B119,'PLHIV Forecast'!$B$8:$B$127,0),MATCH(M$7,'PLHIV Forecast'!$C$7:$W$7,0)),
L119+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IF(M$7&lt;=Baseline_Year,
INDEX('Number on ART'!$H$10:$AB$249,MATCH($B119&amp;"Adults",'Number on ART'!$F$10:$F$249,0),MATCH(M$7,'Number on ART'!$H$9:$AB$9,0)),
IF(AND(L119+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Forecast'!$B$8:$B$127,0),MATCH(M$7,'PLHIV Forecast'!$C$7:$W$7,0)),
INDEX('PLHIV Forecast'!$C$8:$W$127,MATCH($B119,'PLHIV Forecast'!$B$8:$B$127,0),MATCH(M$7,'PLHIV Forecast'!$C$7:$W$7,0))&lt;&gt;0),
INDEX('PLHIV Forecast'!$C$8:$W$127,MATCH($B119,'PLHIV Forecast'!$B$8:$B$127,0),MATCH(M$7,'PLHIV Forecast'!$C$7:$W$7,0)),
L119+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N119" s="84">
        <f>IF(IF(N$7&lt;=Baseline_Year,
INDEX('Number on ART'!$H$10:$AB$249,MATCH($B119&amp;"Adults",'Number on ART'!$F$10:$F$249,0),MATCH(N$7,'Number on ART'!$H$9:$AB$9,0)),
IF(AND(M119+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Forecast'!$B$8:$B$127,0),MATCH(N$7,'PLHIV Forecast'!$C$7:$W$7,0)),
INDEX('PLHIV Forecast'!$C$8:$W$127,MATCH($B119,'PLHIV Forecast'!$B$8:$B$127,0),MATCH(N$7,'PLHIV Forecast'!$C$7:$W$7,0))&lt;&gt;0),
INDEX('PLHIV Forecast'!$C$8:$W$127,MATCH($B119,'PLHIV Forecast'!$B$8:$B$127,0),MATCH(N$7,'PLHIV Forecast'!$C$7:$W$7,0)),
M119+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IF(N$7&lt;=Baseline_Year,
INDEX('Number on ART'!$H$10:$AB$249,MATCH($B119&amp;"Adults",'Number on ART'!$F$10:$F$249,0),MATCH(N$7,'Number on ART'!$H$9:$AB$9,0)),
IF(AND(M119+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Forecast'!$B$8:$B$127,0),MATCH(N$7,'PLHIV Forecast'!$C$7:$W$7,0)),
INDEX('PLHIV Forecast'!$C$8:$W$127,MATCH($B119,'PLHIV Forecast'!$B$8:$B$127,0),MATCH(N$7,'PLHIV Forecast'!$C$7:$W$7,0))&lt;&gt;0),
INDEX('PLHIV Forecast'!$C$8:$W$127,MATCH($B119,'PLHIV Forecast'!$B$8:$B$127,0),MATCH(N$7,'PLHIV Forecast'!$C$7:$W$7,0)),
M119+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O119" s="84">
        <f>IF(IF(O$7&lt;=Baseline_Year,
INDEX('Number on ART'!$H$10:$AB$249,MATCH($B119&amp;"Adults",'Number on ART'!$F$10:$F$249,0),MATCH(O$7,'Number on ART'!$H$9:$AB$9,0)),
IF(AND(N119+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Forecast'!$B$8:$B$127,0),MATCH(O$7,'PLHIV Forecast'!$C$7:$W$7,0)),
INDEX('PLHIV Forecast'!$C$8:$W$127,MATCH($B119,'PLHIV Forecast'!$B$8:$B$127,0),MATCH(O$7,'PLHIV Forecast'!$C$7:$W$7,0))&lt;&gt;0),
INDEX('PLHIV Forecast'!$C$8:$W$127,MATCH($B119,'PLHIV Forecast'!$B$8:$B$127,0),MATCH(O$7,'PLHIV Forecast'!$C$7:$W$7,0)),
N119+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IF(O$7&lt;=Baseline_Year,
INDEX('Number on ART'!$H$10:$AB$249,MATCH($B119&amp;"Adults",'Number on ART'!$F$10:$F$249,0),MATCH(O$7,'Number on ART'!$H$9:$AB$9,0)),
IF(AND(N119+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Forecast'!$B$8:$B$127,0),MATCH(O$7,'PLHIV Forecast'!$C$7:$W$7,0)),
INDEX('PLHIV Forecast'!$C$8:$W$127,MATCH($B119,'PLHIV Forecast'!$B$8:$B$127,0),MATCH(O$7,'PLHIV Forecast'!$C$7:$W$7,0))&lt;&gt;0),
INDEX('PLHIV Forecast'!$C$8:$W$127,MATCH($B119,'PLHIV Forecast'!$B$8:$B$127,0),MATCH(O$7,'PLHIV Forecast'!$C$7:$W$7,0)),
N119+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P119" s="84">
        <f>IF(IF(P$7&lt;=Baseline_Year,
INDEX('Number on ART'!$H$10:$AB$249,MATCH($B119&amp;"Adults",'Number on ART'!$F$10:$F$249,0),MATCH(P$7,'Number on ART'!$H$9:$AB$9,0)),
IF(AND(O119+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Forecast'!$B$8:$B$127,0),MATCH(P$7,'PLHIV Forecast'!$C$7:$W$7,0)),
INDEX('PLHIV Forecast'!$C$8:$W$127,MATCH($B119,'PLHIV Forecast'!$B$8:$B$127,0),MATCH(P$7,'PLHIV Forecast'!$C$7:$W$7,0))&lt;&gt;0),
INDEX('PLHIV Forecast'!$C$8:$W$127,MATCH($B119,'PLHIV Forecast'!$B$8:$B$127,0),MATCH(P$7,'PLHIV Forecast'!$C$7:$W$7,0)),
O119+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IF(P$7&lt;=Baseline_Year,
INDEX('Number on ART'!$H$10:$AB$249,MATCH($B119&amp;"Adults",'Number on ART'!$F$10:$F$249,0),MATCH(P$7,'Number on ART'!$H$9:$AB$9,0)),
IF(AND(O119+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Forecast'!$B$8:$B$127,0),MATCH(P$7,'PLHIV Forecast'!$C$7:$W$7,0)),
INDEX('PLHIV Forecast'!$C$8:$W$127,MATCH($B119,'PLHIV Forecast'!$B$8:$B$127,0),MATCH(P$7,'PLHIV Forecast'!$C$7:$W$7,0))&lt;&gt;0),
INDEX('PLHIV Forecast'!$C$8:$W$127,MATCH($B119,'PLHIV Forecast'!$B$8:$B$127,0),MATCH(P$7,'PLHIV Forecast'!$C$7:$W$7,0)),
O119+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Q119" s="84">
        <f>IF(IF(Q$7&lt;=Baseline_Year,
INDEX('Number on ART'!$H$10:$AB$249,MATCH($B119&amp;"Adults",'Number on ART'!$F$10:$F$249,0),MATCH(Q$7,'Number on ART'!$H$9:$AB$9,0)),
IF(AND(P119+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Forecast'!$B$8:$B$127,0),MATCH(Q$7,'PLHIV Forecast'!$C$7:$W$7,0)),
INDEX('PLHIV Forecast'!$C$8:$W$127,MATCH($B119,'PLHIV Forecast'!$B$8:$B$127,0),MATCH(Q$7,'PLHIV Forecast'!$C$7:$W$7,0))&lt;&gt;0),
INDEX('PLHIV Forecast'!$C$8:$W$127,MATCH($B119,'PLHIV Forecast'!$B$8:$B$127,0),MATCH(Q$7,'PLHIV Forecast'!$C$7:$W$7,0)),
P119+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IF(Q$7&lt;=Baseline_Year,
INDEX('Number on ART'!$H$10:$AB$249,MATCH($B119&amp;"Adults",'Number on ART'!$F$10:$F$249,0),MATCH(Q$7,'Number on ART'!$H$9:$AB$9,0)),
IF(AND(P119+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Forecast'!$B$8:$B$127,0),MATCH(Q$7,'PLHIV Forecast'!$C$7:$W$7,0)),
INDEX('PLHIV Forecast'!$C$8:$W$127,MATCH($B119,'PLHIV Forecast'!$B$8:$B$127,0),MATCH(Q$7,'PLHIV Forecast'!$C$7:$W$7,0))&lt;&gt;0),
INDEX('PLHIV Forecast'!$C$8:$W$127,MATCH($B119,'PLHIV Forecast'!$B$8:$B$127,0),MATCH(Q$7,'PLHIV Forecast'!$C$7:$W$7,0)),
P119+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R119" s="84">
        <f>IF(IF(R$7&lt;=Baseline_Year,
INDEX('Number on ART'!$H$10:$AB$249,MATCH($B119&amp;"Adults",'Number on ART'!$F$10:$F$249,0),MATCH(R$7,'Number on ART'!$H$9:$AB$9,0)),
IF(AND(Q119+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Forecast'!$B$8:$B$127,0),MATCH(R$7,'PLHIV Forecast'!$C$7:$W$7,0)),
INDEX('PLHIV Forecast'!$C$8:$W$127,MATCH($B119,'PLHIV Forecast'!$B$8:$B$127,0),MATCH(R$7,'PLHIV Forecast'!$C$7:$W$7,0))&lt;&gt;0),
INDEX('PLHIV Forecast'!$C$8:$W$127,MATCH($B119,'PLHIV Forecast'!$B$8:$B$127,0),MATCH(R$7,'PLHIV Forecast'!$C$7:$W$7,0)),
Q119+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IF(R$7&lt;=Baseline_Year,
INDEX('Number on ART'!$H$10:$AB$249,MATCH($B119&amp;"Adults",'Number on ART'!$F$10:$F$249,0),MATCH(R$7,'Number on ART'!$H$9:$AB$9,0)),
IF(AND(Q119+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Forecast'!$B$8:$B$127,0),MATCH(R$7,'PLHIV Forecast'!$C$7:$W$7,0)),
INDEX('PLHIV Forecast'!$C$8:$W$127,MATCH($B119,'PLHIV Forecast'!$B$8:$B$127,0),MATCH(R$7,'PLHIV Forecast'!$C$7:$W$7,0))&lt;&gt;0),
INDEX('PLHIV Forecast'!$C$8:$W$127,MATCH($B119,'PLHIV Forecast'!$B$8:$B$127,0),MATCH(R$7,'PLHIV Forecast'!$C$7:$W$7,0)),
Q119+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S119" s="84">
        <f>IF(IF(S$7&lt;=Baseline_Year,
INDEX('Number on ART'!$H$10:$AB$249,MATCH($B119&amp;"Adults",'Number on ART'!$F$10:$F$249,0),MATCH(S$7,'Number on ART'!$H$9:$AB$9,0)),
IF(AND(R119+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Forecast'!$B$8:$B$127,0),MATCH(S$7,'PLHIV Forecast'!$C$7:$W$7,0)),
INDEX('PLHIV Forecast'!$C$8:$W$127,MATCH($B119,'PLHIV Forecast'!$B$8:$B$127,0),MATCH(S$7,'PLHIV Forecast'!$C$7:$W$7,0))&lt;&gt;0),
INDEX('PLHIV Forecast'!$C$8:$W$127,MATCH($B119,'PLHIV Forecast'!$B$8:$B$127,0),MATCH(S$7,'PLHIV Forecast'!$C$7:$W$7,0)),
R119+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IF(S$7&lt;=Baseline_Year,
INDEX('Number on ART'!$H$10:$AB$249,MATCH($B119&amp;"Adults",'Number on ART'!$F$10:$F$249,0),MATCH(S$7,'Number on ART'!$H$9:$AB$9,0)),
IF(AND(R119+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Forecast'!$B$8:$B$127,0),MATCH(S$7,'PLHIV Forecast'!$C$7:$W$7,0)),
INDEX('PLHIV Forecast'!$C$8:$W$127,MATCH($B119,'PLHIV Forecast'!$B$8:$B$127,0),MATCH(S$7,'PLHIV Forecast'!$C$7:$W$7,0))&lt;&gt;0),
INDEX('PLHIV Forecast'!$C$8:$W$127,MATCH($B119,'PLHIV Forecast'!$B$8:$B$127,0),MATCH(S$7,'PLHIV Forecast'!$C$7:$W$7,0)),
R119+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T119" s="84">
        <f>IF(IF(T$7&lt;=Baseline_Year,
INDEX('Number on ART'!$H$10:$AB$249,MATCH($B119&amp;"Adults",'Number on ART'!$F$10:$F$249,0),MATCH(T$7,'Number on ART'!$H$9:$AB$9,0)),
IF(AND(S119+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Forecast'!$B$8:$B$127,0),MATCH(T$7,'PLHIV Forecast'!$C$7:$W$7,0)),
INDEX('PLHIV Forecast'!$C$8:$W$127,MATCH($B119,'PLHIV Forecast'!$B$8:$B$127,0),MATCH(T$7,'PLHIV Forecast'!$C$7:$W$7,0))&lt;&gt;0),
INDEX('PLHIV Forecast'!$C$8:$W$127,MATCH($B119,'PLHIV Forecast'!$B$8:$B$127,0),MATCH(T$7,'PLHIV Forecast'!$C$7:$W$7,0)),
S119+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IF(T$7&lt;=Baseline_Year,
INDEX('Number on ART'!$H$10:$AB$249,MATCH($B119&amp;"Adults",'Number on ART'!$F$10:$F$249,0),MATCH(T$7,'Number on ART'!$H$9:$AB$9,0)),
IF(AND(S119+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Forecast'!$B$8:$B$127,0),MATCH(T$7,'PLHIV Forecast'!$C$7:$W$7,0)),
INDEX('PLHIV Forecast'!$C$8:$W$127,MATCH($B119,'PLHIV Forecast'!$B$8:$B$127,0),MATCH(T$7,'PLHIV Forecast'!$C$7:$W$7,0))&lt;&gt;0),
INDEX('PLHIV Forecast'!$C$8:$W$127,MATCH($B119,'PLHIV Forecast'!$B$8:$B$127,0),MATCH(T$7,'PLHIV Forecast'!$C$7:$W$7,0)),
S119+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U119" s="84">
        <f>IF(IF(U$7&lt;=Baseline_Year,
INDEX('Number on ART'!$H$10:$AB$249,MATCH($B119&amp;"Adults",'Number on ART'!$F$10:$F$249,0),MATCH(U$7,'Number on ART'!$H$9:$AB$9,0)),
IF(AND(T119+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Forecast'!$B$8:$B$127,0),MATCH(U$7,'PLHIV Forecast'!$C$7:$W$7,0)),
INDEX('PLHIV Forecast'!$C$8:$W$127,MATCH($B119,'PLHIV Forecast'!$B$8:$B$127,0),MATCH(U$7,'PLHIV Forecast'!$C$7:$W$7,0))&lt;&gt;0),
INDEX('PLHIV Forecast'!$C$8:$W$127,MATCH($B119,'PLHIV Forecast'!$B$8:$B$127,0),MATCH(U$7,'PLHIV Forecast'!$C$7:$W$7,0)),
T119+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IF(U$7&lt;=Baseline_Year,
INDEX('Number on ART'!$H$10:$AB$249,MATCH($B119&amp;"Adults",'Number on ART'!$F$10:$F$249,0),MATCH(U$7,'Number on ART'!$H$9:$AB$9,0)),
IF(AND(T119+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Forecast'!$B$8:$B$127,0),MATCH(U$7,'PLHIV Forecast'!$C$7:$W$7,0)),
INDEX('PLHIV Forecast'!$C$8:$W$127,MATCH($B119,'PLHIV Forecast'!$B$8:$B$127,0),MATCH(U$7,'PLHIV Forecast'!$C$7:$W$7,0))&lt;&gt;0),
INDEX('PLHIV Forecast'!$C$8:$W$127,MATCH($B119,'PLHIV Forecast'!$B$8:$B$127,0),MATCH(U$7,'PLHIV Forecast'!$C$7:$W$7,0)),
T119+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V119" s="84">
        <f>IF(IF(V$7&lt;=Baseline_Year,
INDEX('Number on ART'!$H$10:$AB$249,MATCH($B119&amp;"Adults",'Number on ART'!$F$10:$F$249,0),MATCH(V$7,'Number on ART'!$H$9:$AB$9,0)),
IF(AND(U119+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Forecast'!$B$8:$B$127,0),MATCH(V$7,'PLHIV Forecast'!$C$7:$W$7,0)),
INDEX('PLHIV Forecast'!$C$8:$W$127,MATCH($B119,'PLHIV Forecast'!$B$8:$B$127,0),MATCH(V$7,'PLHIV Forecast'!$C$7:$W$7,0))&lt;&gt;0),
INDEX('PLHIV Forecast'!$C$8:$W$127,MATCH($B119,'PLHIV Forecast'!$B$8:$B$127,0),MATCH(V$7,'PLHIV Forecast'!$C$7:$W$7,0)),
U119+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IF(V$7&lt;=Baseline_Year,
INDEX('Number on ART'!$H$10:$AB$249,MATCH($B119&amp;"Adults",'Number on ART'!$F$10:$F$249,0),MATCH(V$7,'Number on ART'!$H$9:$AB$9,0)),
IF(AND(U119+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Forecast'!$B$8:$B$127,0),MATCH(V$7,'PLHIV Forecast'!$C$7:$W$7,0)),
INDEX('PLHIV Forecast'!$C$8:$W$127,MATCH($B119,'PLHIV Forecast'!$B$8:$B$127,0),MATCH(V$7,'PLHIV Forecast'!$C$7:$W$7,0))&lt;&gt;0),
INDEX('PLHIV Forecast'!$C$8:$W$127,MATCH($B119,'PLHIV Forecast'!$B$8:$B$127,0),MATCH(V$7,'PLHIV Forecast'!$C$7:$W$7,0)),
U119+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W119" s="84">
        <f>IF(IF(W$7&lt;=Baseline_Year,
INDEX('Number on ART'!$H$10:$AB$249,MATCH($B119&amp;"Adults",'Number on ART'!$F$10:$F$249,0),MATCH(W$7,'Number on ART'!$H$9:$AB$9,0)),
IF(AND(V119+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Forecast'!$B$8:$B$127,0),MATCH(W$7,'PLHIV Forecast'!$C$7:$W$7,0)),
INDEX('PLHIV Forecast'!$C$8:$W$127,MATCH($B119,'PLHIV Forecast'!$B$8:$B$127,0),MATCH(W$7,'PLHIV Forecast'!$C$7:$W$7,0))&lt;&gt;0),
INDEX('PLHIV Forecast'!$C$8:$W$127,MATCH($B119,'PLHIV Forecast'!$B$8:$B$127,0),MATCH(W$7,'PLHIV Forecast'!$C$7:$W$7,0)),
V119+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)))&lt;0,
0,
IF(W$7&lt;=Baseline_Year,
INDEX('Number on ART'!$H$10:$AB$249,MATCH($B119&amp;"Adults",'Number on ART'!$F$10:$F$249,0),MATCH(W$7,'Number on ART'!$H$9:$AB$9,0)),
IF(AND(V119+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)&gt;INDEX('PLHIV Forecast'!$C$8:$W$127,MATCH($B119,'PLHIV Forecast'!$B$8:$B$127,0),MATCH(W$7,'PLHIV Forecast'!$C$7:$W$7,0)),
INDEX('PLHIV Forecast'!$C$8:$W$127,MATCH($B119,'PLHIV Forecast'!$B$8:$B$127,0),MATCH(W$7,'PLHIV Forecast'!$C$7:$W$7,0))&lt;&gt;0),
INDEX('PLHIV Forecast'!$C$8:$W$127,MATCH($B119,'PLHIV Forecast'!$B$8:$B$127,0),MATCH(W$7,'PLHIV Forecast'!$C$7:$W$7,0)),
V119+
AVERAGE((INDEX($C$8:$W$127,MATCH($B119,$B$8:$B$127),MATCH(Baseline_Year,$C$7:$W$7,))-INDEX($C$8:$W$127,MATCH($B119,$B$8:$B$127),MATCH(Baseline_Year-1,$C$7:$W$7,))),
(INDEX($C$8:$W$127,MATCH($B119,$B$8:$B$127),MATCH(Baseline_Year-1,$C$7:$W$7,))-INDEX($C$8:$W$127,MATCH($B119,$B$8:$B$127),MATCH(Baseline_Year-2,$C$7:$W$7,))),
(INDEX($C$8:$W$127,MATCH($B119,$B$8:$B$127),MATCH(Baseline_Year-2,$C$7:$W$7,))-INDEX($C$8:$W$127,MATCH($B119,$B$8:$B$127),MATCH(Baseline_Year-3,$C$7:$W$7,)))
))))</f>
        <v>0</v>
      </c>
      <c r="X119" s="9" t="str">
        <f>IF(SUM(C119:W119)&lt;&gt;0,
IF(P119='PLHIV Forecast'!P119,"# adults on ART capped by total PLHIV starting 2023",
IF(Q119='PLHIV Forecast'!Q119,"# adults on ART capped by total PLHIV starting 2024",
IF(R119='PLHIV Forecast'!R119,"# adults on ART capped by total PLHIV starting 2025",
IF(S119='PLHIV Forecast'!S119,"# adults on ART capped by total PLHIV starting 2026",
IF(T119='PLHIV Forecast'!T119,"# adults on ART capped by total PLHIV starting 2027",
IF(U119='PLHIV Forecast'!U119,"# adults on ART capped by total PLHIV starting 2028",
IF(V119='PLHIV Forecast'!V119,"# adults on ART capped by total PLHIV starting 2029",
IF(W119='PLHIV Forecast'!W119,"# adults on ART capped by total PLHIV starting 2030",
"")))))))),"")</f>
        <v/>
      </c>
    </row>
    <row r="120" spans="2:28" x14ac:dyDescent="0.35">
      <c r="B120" s="18" t="str">
        <f>Countries!B116</f>
        <v>Uganda</v>
      </c>
      <c r="C120" s="47">
        <f>IF(C$7&lt;='Algorithms &amp; Assumptions'!$C$3,INDEX('Number on ART'!$H$10:$AB$249,MATCH($B120&amp;"Adults",'Number on ART'!$F$10:$F$249,0),MATCH(C$7,'Number on ART'!$H$9:$AB$9,0)),"Error")</f>
        <v>215193</v>
      </c>
      <c r="D120" s="47">
        <f>IF(D$7&lt;='Algorithms &amp; Assumptions'!$C$3,INDEX('Number on ART'!$H$10:$AB$249,MATCH($B120&amp;"Adults",'Number on ART'!$F$10:$F$249,0),MATCH(D$7,'Number on ART'!$H$9:$AB$9,0)),"Error")</f>
        <v>250892</v>
      </c>
      <c r="E120" s="47">
        <f>IF(E$7&lt;='Algorithms &amp; Assumptions'!$C$3,INDEX('Number on ART'!$H$10:$AB$249,MATCH($B120&amp;"Adults",'Number on ART'!$F$10:$F$249,0),MATCH(E$7,'Number on ART'!$H$9:$AB$9,0)),"Error")</f>
        <v>342626</v>
      </c>
      <c r="F120" s="47">
        <f>IF(F$7&lt;='Algorithms &amp; Assumptions'!$C$3,INDEX('Number on ART'!$H$10:$AB$249,MATCH($B120&amp;"Adults",'Number on ART'!$F$10:$F$249,0),MATCH(F$7,'Number on ART'!$H$9:$AB$9,0)),"Error")</f>
        <v>468903</v>
      </c>
      <c r="G120" s="84">
        <f>IF(IF(G$7&lt;=Baseline_Year,
INDEX('Number on ART'!$H$10:$AB$249,MATCH($B120&amp;"Adults",'Number on ART'!$F$10:$F$249,0),MATCH(G$7,'Number on ART'!$H$9:$AB$9,0)),
IF(AND(F120+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Forecast'!$B$8:$B$127,0),MATCH(G$7,'PLHIV Forecast'!$C$7:$W$7,0)),
INDEX('PLHIV Forecast'!$C$8:$W$127,MATCH($B120,'PLHIV Forecast'!$B$8:$B$127,0),MATCH(G$7,'PLHIV Forecast'!$C$7:$W$7,0))&lt;&gt;0),
INDEX('PLHIV Forecast'!$C$8:$W$127,MATCH($B120,'PLHIV Forecast'!$B$8:$B$127,0),MATCH(G$7,'PLHIV Forecast'!$C$7:$W$7,0)),
F120+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IF(G$7&lt;=Baseline_Year,
INDEX('Number on ART'!$H$10:$AB$249,MATCH($B120&amp;"Adults",'Number on ART'!$F$10:$F$249,0),MATCH(G$7,'Number on ART'!$H$9:$AB$9,0)),
IF(AND(F120+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Forecast'!$B$8:$B$127,0),MATCH(G$7,'PLHIV Forecast'!$C$7:$W$7,0)),
INDEX('PLHIV Forecast'!$C$8:$W$127,MATCH($B120,'PLHIV Forecast'!$B$8:$B$127,0),MATCH(G$7,'PLHIV Forecast'!$C$7:$W$7,0))&lt;&gt;0),
INDEX('PLHIV Forecast'!$C$8:$W$127,MATCH($B120,'PLHIV Forecast'!$B$8:$B$127,0),MATCH(G$7,'PLHIV Forecast'!$C$7:$W$7,0)),
F120+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590434</v>
      </c>
      <c r="H120" s="84">
        <f>IF(IF(H$7&lt;=Baseline_Year,
INDEX('Number on ART'!$H$10:$AB$249,MATCH($B120&amp;"Adults",'Number on ART'!$F$10:$F$249,0),MATCH(H$7,'Number on ART'!$H$9:$AB$9,0)),
IF(AND(G120+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Forecast'!$B$8:$B$127,0),MATCH(H$7,'PLHIV Forecast'!$C$7:$W$7,0)),
INDEX('PLHIV Forecast'!$C$8:$W$127,MATCH($B120,'PLHIV Forecast'!$B$8:$B$127,0),MATCH(H$7,'PLHIV Forecast'!$C$7:$W$7,0))&lt;&gt;0),
INDEX('PLHIV Forecast'!$C$8:$W$127,MATCH($B120,'PLHIV Forecast'!$B$8:$B$127,0),MATCH(H$7,'PLHIV Forecast'!$C$7:$W$7,0)),
G120+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IF(H$7&lt;=Baseline_Year,
INDEX('Number on ART'!$H$10:$AB$249,MATCH($B120&amp;"Adults",'Number on ART'!$F$10:$F$249,0),MATCH(H$7,'Number on ART'!$H$9:$AB$9,0)),
IF(AND(G120+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Forecast'!$B$8:$B$127,0),MATCH(H$7,'PLHIV Forecast'!$C$7:$W$7,0)),
INDEX('PLHIV Forecast'!$C$8:$W$127,MATCH($B120,'PLHIV Forecast'!$B$8:$B$127,0),MATCH(H$7,'PLHIV Forecast'!$C$7:$W$7,0))&lt;&gt;0),
INDEX('PLHIV Forecast'!$C$8:$W$127,MATCH($B120,'PLHIV Forecast'!$B$8:$B$127,0),MATCH(H$7,'PLHIV Forecast'!$C$7:$W$7,0)),
G120+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653376</v>
      </c>
      <c r="I120" s="84">
        <f>IF(IF(I$7&lt;=Baseline_Year,
INDEX('Number on ART'!$H$10:$AB$249,MATCH($B120&amp;"Adults",'Number on ART'!$F$10:$F$249,0),MATCH(I$7,'Number on ART'!$H$9:$AB$9,0)),
IF(AND(H120+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Forecast'!$B$8:$B$127,0),MATCH(I$7,'PLHIV Forecast'!$C$7:$W$7,0)),
INDEX('PLHIV Forecast'!$C$8:$W$127,MATCH($B120,'PLHIV Forecast'!$B$8:$B$127,0),MATCH(I$7,'PLHIV Forecast'!$C$7:$W$7,0))&lt;&gt;0),
INDEX('PLHIV Forecast'!$C$8:$W$127,MATCH($B120,'PLHIV Forecast'!$B$8:$B$127,0),MATCH(I$7,'PLHIV Forecast'!$C$7:$W$7,0)),
H120+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IF(I$7&lt;=Baseline_Year,
INDEX('Number on ART'!$H$10:$AB$249,MATCH($B120&amp;"Adults",'Number on ART'!$F$10:$F$249,0),MATCH(I$7,'Number on ART'!$H$9:$AB$9,0)),
IF(AND(H120+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Forecast'!$B$8:$B$127,0),MATCH(I$7,'PLHIV Forecast'!$C$7:$W$7,0)),
INDEX('PLHIV Forecast'!$C$8:$W$127,MATCH($B120,'PLHIV Forecast'!$B$8:$B$127,0),MATCH(I$7,'PLHIV Forecast'!$C$7:$W$7,0))&lt;&gt;0),
INDEX('PLHIV Forecast'!$C$8:$W$127,MATCH($B120,'PLHIV Forecast'!$B$8:$B$127,0),MATCH(I$7,'PLHIV Forecast'!$C$7:$W$7,0)),
H120+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755273</v>
      </c>
      <c r="J120" s="84">
        <f>IF(IF(J$7&lt;=Baseline_Year,
INDEX('Number on ART'!$H$10:$AB$249,MATCH($B120&amp;"Adults",'Number on ART'!$F$10:$F$249,0),MATCH(J$7,'Number on ART'!$H$9:$AB$9,0)),
IF(AND(I120+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Forecast'!$B$8:$B$127,0),MATCH(J$7,'PLHIV Forecast'!$C$7:$W$7,0)),
INDEX('PLHIV Forecast'!$C$8:$W$127,MATCH($B120,'PLHIV Forecast'!$B$8:$B$127,0),MATCH(J$7,'PLHIV Forecast'!$C$7:$W$7,0))&lt;&gt;0),
INDEX('PLHIV Forecast'!$C$8:$W$127,MATCH($B120,'PLHIV Forecast'!$B$8:$B$127,0),MATCH(J$7,'PLHIV Forecast'!$C$7:$W$7,0)),
I120+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IF(J$7&lt;=Baseline_Year,
INDEX('Number on ART'!$H$10:$AB$249,MATCH($B120&amp;"Adults",'Number on ART'!$F$10:$F$249,0),MATCH(J$7,'Number on ART'!$H$9:$AB$9,0)),
IF(AND(I120+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Forecast'!$B$8:$B$127,0),MATCH(J$7,'PLHIV Forecast'!$C$7:$W$7,0)),
INDEX('PLHIV Forecast'!$C$8:$W$127,MATCH($B120,'PLHIV Forecast'!$B$8:$B$127,0),MATCH(J$7,'PLHIV Forecast'!$C$7:$W$7,0))&lt;&gt;0),
INDEX('PLHIV Forecast'!$C$8:$W$127,MATCH($B120,'PLHIV Forecast'!$B$8:$B$127,0),MATCH(J$7,'PLHIV Forecast'!$C$7:$W$7,0)),
I120+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884902</v>
      </c>
      <c r="K120" s="84">
        <f>IF(IF(K$7&lt;=Baseline_Year,
INDEX('Number on ART'!$H$10:$AB$249,MATCH($B120&amp;"Adults",'Number on ART'!$F$10:$F$249,0),MATCH(K$7,'Number on ART'!$H$9:$AB$9,0)),
IF(AND(J120+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Forecast'!$B$8:$B$127,0),MATCH(K$7,'PLHIV Forecast'!$C$7:$W$7,0)),
INDEX('PLHIV Forecast'!$C$8:$W$127,MATCH($B120,'PLHIV Forecast'!$B$8:$B$127,0),MATCH(K$7,'PLHIV Forecast'!$C$7:$W$7,0))&lt;&gt;0),
INDEX('PLHIV Forecast'!$C$8:$W$127,MATCH($B120,'PLHIV Forecast'!$B$8:$B$127,0),MATCH(K$7,'PLHIV Forecast'!$C$7:$W$7,0)),
J120+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IF(K$7&lt;=Baseline_Year,
INDEX('Number on ART'!$H$10:$AB$249,MATCH($B120&amp;"Adults",'Number on ART'!$F$10:$F$249,0),MATCH(K$7,'Number on ART'!$H$9:$AB$9,0)),
IF(AND(J120+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Forecast'!$B$8:$B$127,0),MATCH(K$7,'PLHIV Forecast'!$C$7:$W$7,0)),
INDEX('PLHIV Forecast'!$C$8:$W$127,MATCH($B120,'PLHIV Forecast'!$B$8:$B$127,0),MATCH(K$7,'PLHIV Forecast'!$C$7:$W$7,0))&lt;&gt;0),
INDEX('PLHIV Forecast'!$C$8:$W$127,MATCH($B120,'PLHIV Forecast'!$B$8:$B$127,0),MATCH(K$7,'PLHIV Forecast'!$C$7:$W$7,0)),
J120+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968856</v>
      </c>
      <c r="L120" s="84">
        <f>IF(IF(L$7&lt;=Baseline_Year,
INDEX('Number on ART'!$H$10:$AB$249,MATCH($B120&amp;"Adults",'Number on ART'!$F$10:$F$249,0),MATCH(L$7,'Number on ART'!$H$9:$AB$9,0)),
IF(AND(K120+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Forecast'!$B$8:$B$127,0),MATCH(L$7,'PLHIV Forecast'!$C$7:$W$7,0)),
INDEX('PLHIV Forecast'!$C$8:$W$127,MATCH($B120,'PLHIV Forecast'!$B$8:$B$127,0),MATCH(L$7,'PLHIV Forecast'!$C$7:$W$7,0))&lt;&gt;0),
INDEX('PLHIV Forecast'!$C$8:$W$127,MATCH($B120,'PLHIV Forecast'!$B$8:$B$127,0),MATCH(L$7,'PLHIV Forecast'!$C$7:$W$7,0)),
K120+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IF(L$7&lt;=Baseline_Year,
INDEX('Number on ART'!$H$10:$AB$249,MATCH($B120&amp;"Adults",'Number on ART'!$F$10:$F$249,0),MATCH(L$7,'Number on ART'!$H$9:$AB$9,0)),
IF(AND(K120+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Forecast'!$B$8:$B$127,0),MATCH(L$7,'PLHIV Forecast'!$C$7:$W$7,0)),
INDEX('PLHIV Forecast'!$C$8:$W$127,MATCH($B120,'PLHIV Forecast'!$B$8:$B$127,0),MATCH(L$7,'PLHIV Forecast'!$C$7:$W$7,0))&lt;&gt;0),
INDEX('PLHIV Forecast'!$C$8:$W$127,MATCH($B120,'PLHIV Forecast'!$B$8:$B$127,0),MATCH(L$7,'PLHIV Forecast'!$C$7:$W$7,0)),
K120+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1029511</v>
      </c>
      <c r="M120" s="84">
        <f>IF(IF(M$7&lt;=Baseline_Year,
INDEX('Number on ART'!$H$10:$AB$249,MATCH($B120&amp;"Adults",'Number on ART'!$F$10:$F$249,0),MATCH(M$7,'Number on ART'!$H$9:$AB$9,0)),
IF(AND(L120+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Forecast'!$B$8:$B$127,0),MATCH(M$7,'PLHIV Forecast'!$C$7:$W$7,0)),
INDEX('PLHIV Forecast'!$C$8:$W$127,MATCH($B120,'PLHIV Forecast'!$B$8:$B$127,0),MATCH(M$7,'PLHIV Forecast'!$C$7:$W$7,0))&lt;&gt;0),
INDEX('PLHIV Forecast'!$C$8:$W$127,MATCH($B120,'PLHIV Forecast'!$B$8:$B$127,0),MATCH(M$7,'PLHIV Forecast'!$C$7:$W$7,0)),
L120+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IF(M$7&lt;=Baseline_Year,
INDEX('Number on ART'!$H$10:$AB$249,MATCH($B120&amp;"Adults",'Number on ART'!$F$10:$F$249,0),MATCH(M$7,'Number on ART'!$H$9:$AB$9,0)),
IF(AND(L120+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Forecast'!$B$8:$B$127,0),MATCH(M$7,'PLHIV Forecast'!$C$7:$W$7,0)),
INDEX('PLHIV Forecast'!$C$8:$W$127,MATCH($B120,'PLHIV Forecast'!$B$8:$B$127,0),MATCH(M$7,'PLHIV Forecast'!$C$7:$W$7,0))&lt;&gt;0),
INDEX('PLHIV Forecast'!$C$8:$W$127,MATCH($B120,'PLHIV Forecast'!$B$8:$B$127,0),MATCH(M$7,'PLHIV Forecast'!$C$7:$W$7,0)),
L120+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1065679</v>
      </c>
      <c r="N120" s="84">
        <f>IF(IF(N$7&lt;=Baseline_Year,
INDEX('Number on ART'!$H$10:$AB$249,MATCH($B120&amp;"Adults",'Number on ART'!$F$10:$F$249,0),MATCH(N$7,'Number on ART'!$H$9:$AB$9,0)),
IF(AND(M120+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Forecast'!$B$8:$B$127,0),MATCH(N$7,'PLHIV Forecast'!$C$7:$W$7,0)),
INDEX('PLHIV Forecast'!$C$8:$W$127,MATCH($B120,'PLHIV Forecast'!$B$8:$B$127,0),MATCH(N$7,'PLHIV Forecast'!$C$7:$W$7,0))&lt;&gt;0),
INDEX('PLHIV Forecast'!$C$8:$W$127,MATCH($B120,'PLHIV Forecast'!$B$8:$B$127,0),MATCH(N$7,'PLHIV Forecast'!$C$7:$W$7,0)),
M120+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IF(N$7&lt;=Baseline_Year,
INDEX('Number on ART'!$H$10:$AB$249,MATCH($B120&amp;"Adults",'Number on ART'!$F$10:$F$249,0),MATCH(N$7,'Number on ART'!$H$9:$AB$9,0)),
IF(AND(M120+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Forecast'!$B$8:$B$127,0),MATCH(N$7,'PLHIV Forecast'!$C$7:$W$7,0)),
INDEX('PLHIV Forecast'!$C$8:$W$127,MATCH($B120,'PLHIV Forecast'!$B$8:$B$127,0),MATCH(N$7,'PLHIV Forecast'!$C$7:$W$7,0))&lt;&gt;0),
INDEX('PLHIV Forecast'!$C$8:$W$127,MATCH($B120,'PLHIV Forecast'!$B$8:$B$127,0),MATCH(N$7,'PLHIV Forecast'!$C$7:$W$7,0)),
M120+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1109052</v>
      </c>
      <c r="O120" s="84">
        <f>IF(IF(O$7&lt;=Baseline_Year,
INDEX('Number on ART'!$H$10:$AB$249,MATCH($B120&amp;"Adults",'Number on ART'!$F$10:$F$249,0),MATCH(O$7,'Number on ART'!$H$9:$AB$9,0)),
IF(AND(N120+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Forecast'!$B$8:$B$127,0),MATCH(O$7,'PLHIV Forecast'!$C$7:$W$7,0)),
INDEX('PLHIV Forecast'!$C$8:$W$127,MATCH($B120,'PLHIV Forecast'!$B$8:$B$127,0),MATCH(O$7,'PLHIV Forecast'!$C$7:$W$7,0))&lt;&gt;0),
INDEX('PLHIV Forecast'!$C$8:$W$127,MATCH($B120,'PLHIV Forecast'!$B$8:$B$127,0),MATCH(O$7,'PLHIV Forecast'!$C$7:$W$7,0)),
N120+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IF(O$7&lt;=Baseline_Year,
INDEX('Number on ART'!$H$10:$AB$249,MATCH($B120&amp;"Adults",'Number on ART'!$F$10:$F$249,0),MATCH(O$7,'Number on ART'!$H$9:$AB$9,0)),
IF(AND(N120+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Forecast'!$B$8:$B$127,0),MATCH(O$7,'PLHIV Forecast'!$C$7:$W$7,0)),
INDEX('PLHIV Forecast'!$C$8:$W$127,MATCH($B120,'PLHIV Forecast'!$B$8:$B$127,0),MATCH(O$7,'PLHIV Forecast'!$C$7:$W$7,0))&lt;&gt;0),
INDEX('PLHIV Forecast'!$C$8:$W$127,MATCH($B120,'PLHIV Forecast'!$B$8:$B$127,0),MATCH(O$7,'PLHIV Forecast'!$C$7:$W$7,0)),
N120+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1153135</v>
      </c>
      <c r="P120" s="84">
        <f>IF(IF(P$7&lt;=Baseline_Year,
INDEX('Number on ART'!$H$10:$AB$249,MATCH($B120&amp;"Adults",'Number on ART'!$F$10:$F$249,0),MATCH(P$7,'Number on ART'!$H$9:$AB$9,0)),
IF(AND(O120+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Forecast'!$B$8:$B$127,0),MATCH(P$7,'PLHIV Forecast'!$C$7:$W$7,0)),
INDEX('PLHIV Forecast'!$C$8:$W$127,MATCH($B120,'PLHIV Forecast'!$B$8:$B$127,0),MATCH(P$7,'PLHIV Forecast'!$C$7:$W$7,0))&lt;&gt;0),
INDEX('PLHIV Forecast'!$C$8:$W$127,MATCH($B120,'PLHIV Forecast'!$B$8:$B$127,0),MATCH(P$7,'PLHIV Forecast'!$C$7:$W$7,0)),
O120+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IF(P$7&lt;=Baseline_Year,
INDEX('Number on ART'!$H$10:$AB$249,MATCH($B120&amp;"Adults",'Number on ART'!$F$10:$F$249,0),MATCH(P$7,'Number on ART'!$H$9:$AB$9,0)),
IF(AND(O120+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Forecast'!$B$8:$B$127,0),MATCH(P$7,'PLHIV Forecast'!$C$7:$W$7,0)),
INDEX('PLHIV Forecast'!$C$8:$W$127,MATCH($B120,'PLHIV Forecast'!$B$8:$B$127,0),MATCH(P$7,'PLHIV Forecast'!$C$7:$W$7,0))&lt;&gt;0),
INDEX('PLHIV Forecast'!$C$8:$W$127,MATCH($B120,'PLHIV Forecast'!$B$8:$B$127,0),MATCH(P$7,'PLHIV Forecast'!$C$7:$W$7,0)),
O120+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1194343</v>
      </c>
      <c r="Q120" s="84">
        <f>IF(IF(Q$7&lt;=Baseline_Year,
INDEX('Number on ART'!$H$10:$AB$249,MATCH($B120&amp;"Adults",'Number on ART'!$F$10:$F$249,0),MATCH(Q$7,'Number on ART'!$H$9:$AB$9,0)),
IF(AND(P120+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Forecast'!$B$8:$B$127,0),MATCH(Q$7,'PLHIV Forecast'!$C$7:$W$7,0)),
INDEX('PLHIV Forecast'!$C$8:$W$127,MATCH($B120,'PLHIV Forecast'!$B$8:$B$127,0),MATCH(Q$7,'PLHIV Forecast'!$C$7:$W$7,0))&lt;&gt;0),
INDEX('PLHIV Forecast'!$C$8:$W$127,MATCH($B120,'PLHIV Forecast'!$B$8:$B$127,0),MATCH(Q$7,'PLHIV Forecast'!$C$7:$W$7,0)),
P120+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IF(Q$7&lt;=Baseline_Year,
INDEX('Number on ART'!$H$10:$AB$249,MATCH($B120&amp;"Adults",'Number on ART'!$F$10:$F$249,0),MATCH(Q$7,'Number on ART'!$H$9:$AB$9,0)),
IF(AND(P120+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Forecast'!$B$8:$B$127,0),MATCH(Q$7,'PLHIV Forecast'!$C$7:$W$7,0)),
INDEX('PLHIV Forecast'!$C$8:$W$127,MATCH($B120,'PLHIV Forecast'!$B$8:$B$127,0),MATCH(Q$7,'PLHIV Forecast'!$C$7:$W$7,0))&lt;&gt;0),
INDEX('PLHIV Forecast'!$C$8:$W$127,MATCH($B120,'PLHIV Forecast'!$B$8:$B$127,0),MATCH(Q$7,'PLHIV Forecast'!$C$7:$W$7,0)),
P120+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1235551</v>
      </c>
      <c r="R120" s="84">
        <f>IF(IF(R$7&lt;=Baseline_Year,
INDEX('Number on ART'!$H$10:$AB$249,MATCH($B120&amp;"Adults",'Number on ART'!$F$10:$F$249,0),MATCH(R$7,'Number on ART'!$H$9:$AB$9,0)),
IF(AND(Q120+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Forecast'!$B$8:$B$127,0),MATCH(R$7,'PLHIV Forecast'!$C$7:$W$7,0)),
INDEX('PLHIV Forecast'!$C$8:$W$127,MATCH($B120,'PLHIV Forecast'!$B$8:$B$127,0),MATCH(R$7,'PLHIV Forecast'!$C$7:$W$7,0))&lt;&gt;0),
INDEX('PLHIV Forecast'!$C$8:$W$127,MATCH($B120,'PLHIV Forecast'!$B$8:$B$127,0),MATCH(R$7,'PLHIV Forecast'!$C$7:$W$7,0)),
Q120+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IF(R$7&lt;=Baseline_Year,
INDEX('Number on ART'!$H$10:$AB$249,MATCH($B120&amp;"Adults",'Number on ART'!$F$10:$F$249,0),MATCH(R$7,'Number on ART'!$H$9:$AB$9,0)),
IF(AND(Q120+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Forecast'!$B$8:$B$127,0),MATCH(R$7,'PLHIV Forecast'!$C$7:$W$7,0)),
INDEX('PLHIV Forecast'!$C$8:$W$127,MATCH($B120,'PLHIV Forecast'!$B$8:$B$127,0),MATCH(R$7,'PLHIV Forecast'!$C$7:$W$7,0))&lt;&gt;0),
INDEX('PLHIV Forecast'!$C$8:$W$127,MATCH($B120,'PLHIV Forecast'!$B$8:$B$127,0),MATCH(R$7,'PLHIV Forecast'!$C$7:$W$7,0)),
Q120+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1276759</v>
      </c>
      <c r="S120" s="84">
        <f>IF(IF(S$7&lt;=Baseline_Year,
INDEX('Number on ART'!$H$10:$AB$249,MATCH($B120&amp;"Adults",'Number on ART'!$F$10:$F$249,0),MATCH(S$7,'Number on ART'!$H$9:$AB$9,0)),
IF(AND(R120+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Forecast'!$B$8:$B$127,0),MATCH(S$7,'PLHIV Forecast'!$C$7:$W$7,0)),
INDEX('PLHIV Forecast'!$C$8:$W$127,MATCH($B120,'PLHIV Forecast'!$B$8:$B$127,0),MATCH(S$7,'PLHIV Forecast'!$C$7:$W$7,0))&lt;&gt;0),
INDEX('PLHIV Forecast'!$C$8:$W$127,MATCH($B120,'PLHIV Forecast'!$B$8:$B$127,0),MATCH(S$7,'PLHIV Forecast'!$C$7:$W$7,0)),
R120+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IF(S$7&lt;=Baseline_Year,
INDEX('Number on ART'!$H$10:$AB$249,MATCH($B120&amp;"Adults",'Number on ART'!$F$10:$F$249,0),MATCH(S$7,'Number on ART'!$H$9:$AB$9,0)),
IF(AND(R120+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Forecast'!$B$8:$B$127,0),MATCH(S$7,'PLHIV Forecast'!$C$7:$W$7,0)),
INDEX('PLHIV Forecast'!$C$8:$W$127,MATCH($B120,'PLHIV Forecast'!$B$8:$B$127,0),MATCH(S$7,'PLHIV Forecast'!$C$7:$W$7,0))&lt;&gt;0),
INDEX('PLHIV Forecast'!$C$8:$W$127,MATCH($B120,'PLHIV Forecast'!$B$8:$B$127,0),MATCH(S$7,'PLHIV Forecast'!$C$7:$W$7,0)),
R120+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1317967</v>
      </c>
      <c r="T120" s="84">
        <f>IF(IF(T$7&lt;=Baseline_Year,
INDEX('Number on ART'!$H$10:$AB$249,MATCH($B120&amp;"Adults",'Number on ART'!$F$10:$F$249,0),MATCH(T$7,'Number on ART'!$H$9:$AB$9,0)),
IF(AND(S120+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Forecast'!$B$8:$B$127,0),MATCH(T$7,'PLHIV Forecast'!$C$7:$W$7,0)),
INDEX('PLHIV Forecast'!$C$8:$W$127,MATCH($B120,'PLHIV Forecast'!$B$8:$B$127,0),MATCH(T$7,'PLHIV Forecast'!$C$7:$W$7,0))&lt;&gt;0),
INDEX('PLHIV Forecast'!$C$8:$W$127,MATCH($B120,'PLHIV Forecast'!$B$8:$B$127,0),MATCH(T$7,'PLHIV Forecast'!$C$7:$W$7,0)),
S120+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IF(T$7&lt;=Baseline_Year,
INDEX('Number on ART'!$H$10:$AB$249,MATCH($B120&amp;"Adults",'Number on ART'!$F$10:$F$249,0),MATCH(T$7,'Number on ART'!$H$9:$AB$9,0)),
IF(AND(S120+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Forecast'!$B$8:$B$127,0),MATCH(T$7,'PLHIV Forecast'!$C$7:$W$7,0)),
INDEX('PLHIV Forecast'!$C$8:$W$127,MATCH($B120,'PLHIV Forecast'!$B$8:$B$127,0),MATCH(T$7,'PLHIV Forecast'!$C$7:$W$7,0))&lt;&gt;0),
INDEX('PLHIV Forecast'!$C$8:$W$127,MATCH($B120,'PLHIV Forecast'!$B$8:$B$127,0),MATCH(T$7,'PLHIV Forecast'!$C$7:$W$7,0)),
S120+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1359175</v>
      </c>
      <c r="U120" s="84">
        <f>IF(IF(U$7&lt;=Baseline_Year,
INDEX('Number on ART'!$H$10:$AB$249,MATCH($B120&amp;"Adults",'Number on ART'!$F$10:$F$249,0),MATCH(U$7,'Number on ART'!$H$9:$AB$9,0)),
IF(AND(T120+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Forecast'!$B$8:$B$127,0),MATCH(U$7,'PLHIV Forecast'!$C$7:$W$7,0)),
INDEX('PLHIV Forecast'!$C$8:$W$127,MATCH($B120,'PLHIV Forecast'!$B$8:$B$127,0),MATCH(U$7,'PLHIV Forecast'!$C$7:$W$7,0))&lt;&gt;0),
INDEX('PLHIV Forecast'!$C$8:$W$127,MATCH($B120,'PLHIV Forecast'!$B$8:$B$127,0),MATCH(U$7,'PLHIV Forecast'!$C$7:$W$7,0)),
T120+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IF(U$7&lt;=Baseline_Year,
INDEX('Number on ART'!$H$10:$AB$249,MATCH($B120&amp;"Adults",'Number on ART'!$F$10:$F$249,0),MATCH(U$7,'Number on ART'!$H$9:$AB$9,0)),
IF(AND(T120+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Forecast'!$B$8:$B$127,0),MATCH(U$7,'PLHIV Forecast'!$C$7:$W$7,0)),
INDEX('PLHIV Forecast'!$C$8:$W$127,MATCH($B120,'PLHIV Forecast'!$B$8:$B$127,0),MATCH(U$7,'PLHIV Forecast'!$C$7:$W$7,0))&lt;&gt;0),
INDEX('PLHIV Forecast'!$C$8:$W$127,MATCH($B120,'PLHIV Forecast'!$B$8:$B$127,0),MATCH(U$7,'PLHIV Forecast'!$C$7:$W$7,0)),
T120+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1400383</v>
      </c>
      <c r="V120" s="84">
        <f>IF(IF(V$7&lt;=Baseline_Year,
INDEX('Number on ART'!$H$10:$AB$249,MATCH($B120&amp;"Adults",'Number on ART'!$F$10:$F$249,0),MATCH(V$7,'Number on ART'!$H$9:$AB$9,0)),
IF(AND(U120+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Forecast'!$B$8:$B$127,0),MATCH(V$7,'PLHIV Forecast'!$C$7:$W$7,0)),
INDEX('PLHIV Forecast'!$C$8:$W$127,MATCH($B120,'PLHIV Forecast'!$B$8:$B$127,0),MATCH(V$7,'PLHIV Forecast'!$C$7:$W$7,0))&lt;&gt;0),
INDEX('PLHIV Forecast'!$C$8:$W$127,MATCH($B120,'PLHIV Forecast'!$B$8:$B$127,0),MATCH(V$7,'PLHIV Forecast'!$C$7:$W$7,0)),
U120+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IF(V$7&lt;=Baseline_Year,
INDEX('Number on ART'!$H$10:$AB$249,MATCH($B120&amp;"Adults",'Number on ART'!$F$10:$F$249,0),MATCH(V$7,'Number on ART'!$H$9:$AB$9,0)),
IF(AND(U120+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Forecast'!$B$8:$B$127,0),MATCH(V$7,'PLHIV Forecast'!$C$7:$W$7,0)),
INDEX('PLHIV Forecast'!$C$8:$W$127,MATCH($B120,'PLHIV Forecast'!$B$8:$B$127,0),MATCH(V$7,'PLHIV Forecast'!$C$7:$W$7,0))&lt;&gt;0),
INDEX('PLHIV Forecast'!$C$8:$W$127,MATCH($B120,'PLHIV Forecast'!$B$8:$B$127,0),MATCH(V$7,'PLHIV Forecast'!$C$7:$W$7,0)),
U120+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1441591</v>
      </c>
      <c r="W120" s="84">
        <f>IF(IF(W$7&lt;=Baseline_Year,
INDEX('Number on ART'!$H$10:$AB$249,MATCH($B120&amp;"Adults",'Number on ART'!$F$10:$F$249,0),MATCH(W$7,'Number on ART'!$H$9:$AB$9,0)),
IF(AND(V120+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Forecast'!$B$8:$B$127,0),MATCH(W$7,'PLHIV Forecast'!$C$7:$W$7,0)),
INDEX('PLHIV Forecast'!$C$8:$W$127,MATCH($B120,'PLHIV Forecast'!$B$8:$B$127,0),MATCH(W$7,'PLHIV Forecast'!$C$7:$W$7,0))&lt;&gt;0),
INDEX('PLHIV Forecast'!$C$8:$W$127,MATCH($B120,'PLHIV Forecast'!$B$8:$B$127,0),MATCH(W$7,'PLHIV Forecast'!$C$7:$W$7,0)),
V120+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)))&lt;0,
0,
IF(W$7&lt;=Baseline_Year,
INDEX('Number on ART'!$H$10:$AB$249,MATCH($B120&amp;"Adults",'Number on ART'!$F$10:$F$249,0),MATCH(W$7,'Number on ART'!$H$9:$AB$9,0)),
IF(AND(V120+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)&gt;INDEX('PLHIV Forecast'!$C$8:$W$127,MATCH($B120,'PLHIV Forecast'!$B$8:$B$127,0),MATCH(W$7,'PLHIV Forecast'!$C$7:$W$7,0)),
INDEX('PLHIV Forecast'!$C$8:$W$127,MATCH($B120,'PLHIV Forecast'!$B$8:$B$127,0),MATCH(W$7,'PLHIV Forecast'!$C$7:$W$7,0))&lt;&gt;0),
INDEX('PLHIV Forecast'!$C$8:$W$127,MATCH($B120,'PLHIV Forecast'!$B$8:$B$127,0),MATCH(W$7,'PLHIV Forecast'!$C$7:$W$7,0)),
V120+
AVERAGE((INDEX($C$8:$W$127,MATCH($B120,$B$8:$B$127),MATCH(Baseline_Year,$C$7:$W$7,))-INDEX($C$8:$W$127,MATCH($B120,$B$8:$B$127),MATCH(Baseline_Year-1,$C$7:$W$7,))),
(INDEX($C$8:$W$127,MATCH($B120,$B$8:$B$127),MATCH(Baseline_Year-1,$C$7:$W$7,))-INDEX($C$8:$W$127,MATCH($B120,$B$8:$B$127),MATCH(Baseline_Year-2,$C$7:$W$7,))),
(INDEX($C$8:$W$127,MATCH($B120,$B$8:$B$127),MATCH(Baseline_Year-2,$C$7:$W$7,))-INDEX($C$8:$W$127,MATCH($B120,$B$8:$B$127),MATCH(Baseline_Year-3,$C$7:$W$7,)))
))))</f>
        <v>1482799</v>
      </c>
      <c r="X120" s="9" t="str">
        <f>IF(SUM(C120:W120)&lt;&gt;0,
IF(P120='PLHIV Forecast'!P120,"# adults on ART capped by total PLHIV starting 2023",
IF(Q120='PLHIV Forecast'!Q120,"# adults on ART capped by total PLHIV starting 2024",
IF(R120='PLHIV Forecast'!R120,"# adults on ART capped by total PLHIV starting 2025",
IF(S120='PLHIV Forecast'!S120,"# adults on ART capped by total PLHIV starting 2026",
IF(T120='PLHIV Forecast'!T120,"# adults on ART capped by total PLHIV starting 2027",
IF(U120='PLHIV Forecast'!U120,"# adults on ART capped by total PLHIV starting 2028",
IF(V120='PLHIV Forecast'!V120,"# adults on ART capped by total PLHIV starting 2029",
IF(W120='PLHIV Forecast'!W120,"# adults on ART capped by total PLHIV starting 2030",
"")))))))),"")</f>
        <v/>
      </c>
    </row>
    <row r="121" spans="2:28" x14ac:dyDescent="0.35">
      <c r="B121" s="18" t="str">
        <f>Countries!B117</f>
        <v>Ukraine</v>
      </c>
      <c r="C121" s="47">
        <f>IF(C$7&lt;='Algorithms &amp; Assumptions'!$C$3,INDEX('Number on ART'!$H$10:$AB$249,MATCH($B121&amp;"Adults",'Number on ART'!$F$10:$F$249,0),MATCH(C$7,'Number on ART'!$H$9:$AB$9,0)),"Error")</f>
        <v>20651</v>
      </c>
      <c r="D121" s="47">
        <f>IF(D$7&lt;='Algorithms &amp; Assumptions'!$C$3,INDEX('Number on ART'!$H$10:$AB$249,MATCH($B121&amp;"Adults",'Number on ART'!$F$10:$F$249,0),MATCH(D$7,'Number on ART'!$H$9:$AB$9,0)),"Error")</f>
        <v>25274</v>
      </c>
      <c r="E121" s="47">
        <f>IF(E$7&lt;='Algorithms &amp; Assumptions'!$C$3,INDEX('Number on ART'!$H$10:$AB$249,MATCH($B121&amp;"Adults",'Number on ART'!$F$10:$F$249,0),MATCH(E$7,'Number on ART'!$H$9:$AB$9,0)),"Error")</f>
        <v>38962</v>
      </c>
      <c r="F121" s="47">
        <f>IF(F$7&lt;='Algorithms &amp; Assumptions'!$C$3,INDEX('Number on ART'!$H$10:$AB$249,MATCH($B121&amp;"Adults",'Number on ART'!$F$10:$F$249,0),MATCH(F$7,'Number on ART'!$H$9:$AB$9,0)),"Error")</f>
        <v>53084</v>
      </c>
      <c r="G121" s="84">
        <f>IF(IF(G$7&lt;=Baseline_Year,
INDEX('Number on ART'!$H$10:$AB$249,MATCH($B121&amp;"Adults",'Number on ART'!$F$10:$F$249,0),MATCH(G$7,'Number on ART'!$H$9:$AB$9,0)),
IF(AND(F121+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Forecast'!$B$8:$B$127,0),MATCH(G$7,'PLHIV Forecast'!$C$7:$W$7,0)),
INDEX('PLHIV Forecast'!$C$8:$W$127,MATCH($B121,'PLHIV Forecast'!$B$8:$B$127,0),MATCH(G$7,'PLHIV Forecast'!$C$7:$W$7,0))&lt;&gt;0),
INDEX('PLHIV Forecast'!$C$8:$W$127,MATCH($B121,'PLHIV Forecast'!$B$8:$B$127,0),MATCH(G$7,'PLHIV Forecast'!$C$7:$W$7,0)),
F121+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IF(G$7&lt;=Baseline_Year,
INDEX('Number on ART'!$H$10:$AB$249,MATCH($B121&amp;"Adults",'Number on ART'!$F$10:$F$249,0),MATCH(G$7,'Number on ART'!$H$9:$AB$9,0)),
IF(AND(F121+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Forecast'!$B$8:$B$127,0),MATCH(G$7,'PLHIV Forecast'!$C$7:$W$7,0)),
INDEX('PLHIV Forecast'!$C$8:$W$127,MATCH($B121,'PLHIV Forecast'!$B$8:$B$127,0),MATCH(G$7,'PLHIV Forecast'!$C$7:$W$7,0))&lt;&gt;0),
INDEX('PLHIV Forecast'!$C$8:$W$127,MATCH($B121,'PLHIV Forecast'!$B$8:$B$127,0),MATCH(G$7,'PLHIV Forecast'!$C$7:$W$7,0)),
F121+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63684</v>
      </c>
      <c r="H121" s="84">
        <f>IF(IF(H$7&lt;=Baseline_Year,
INDEX('Number on ART'!$H$10:$AB$249,MATCH($B121&amp;"Adults",'Number on ART'!$F$10:$F$249,0),MATCH(H$7,'Number on ART'!$H$9:$AB$9,0)),
IF(AND(G121+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Forecast'!$B$8:$B$127,0),MATCH(H$7,'PLHIV Forecast'!$C$7:$W$7,0)),
INDEX('PLHIV Forecast'!$C$8:$W$127,MATCH($B121,'PLHIV Forecast'!$B$8:$B$127,0),MATCH(H$7,'PLHIV Forecast'!$C$7:$W$7,0))&lt;&gt;0),
INDEX('PLHIV Forecast'!$C$8:$W$127,MATCH($B121,'PLHIV Forecast'!$B$8:$B$127,0),MATCH(H$7,'PLHIV Forecast'!$C$7:$W$7,0)),
G121+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IF(H$7&lt;=Baseline_Year,
INDEX('Number on ART'!$H$10:$AB$249,MATCH($B121&amp;"Adults",'Number on ART'!$F$10:$F$249,0),MATCH(H$7,'Number on ART'!$H$9:$AB$9,0)),
IF(AND(G121+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Forecast'!$B$8:$B$127,0),MATCH(H$7,'PLHIV Forecast'!$C$7:$W$7,0)),
INDEX('PLHIV Forecast'!$C$8:$W$127,MATCH($B121,'PLHIV Forecast'!$B$8:$B$127,0),MATCH(H$7,'PLHIV Forecast'!$C$7:$W$7,0))&lt;&gt;0),
INDEX('PLHIV Forecast'!$C$8:$W$127,MATCH($B121,'PLHIV Forecast'!$B$8:$B$127,0),MATCH(H$7,'PLHIV Forecast'!$C$7:$W$7,0)),
G121+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63492</v>
      </c>
      <c r="I121" s="84">
        <f>IF(IF(I$7&lt;=Baseline_Year,
INDEX('Number on ART'!$H$10:$AB$249,MATCH($B121&amp;"Adults",'Number on ART'!$F$10:$F$249,0),MATCH(I$7,'Number on ART'!$H$9:$AB$9,0)),
IF(AND(H121+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Forecast'!$B$8:$B$127,0),MATCH(I$7,'PLHIV Forecast'!$C$7:$W$7,0)),
INDEX('PLHIV Forecast'!$C$8:$W$127,MATCH($B121,'PLHIV Forecast'!$B$8:$B$127,0),MATCH(I$7,'PLHIV Forecast'!$C$7:$W$7,0))&lt;&gt;0),
INDEX('PLHIV Forecast'!$C$8:$W$127,MATCH($B121,'PLHIV Forecast'!$B$8:$B$127,0),MATCH(I$7,'PLHIV Forecast'!$C$7:$W$7,0)),
H121+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IF(I$7&lt;=Baseline_Year,
INDEX('Number on ART'!$H$10:$AB$249,MATCH($B121&amp;"Adults",'Number on ART'!$F$10:$F$249,0),MATCH(I$7,'Number on ART'!$H$9:$AB$9,0)),
IF(AND(H121+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Forecast'!$B$8:$B$127,0),MATCH(I$7,'PLHIV Forecast'!$C$7:$W$7,0)),
INDEX('PLHIV Forecast'!$C$8:$W$127,MATCH($B121,'PLHIV Forecast'!$B$8:$B$127,0),MATCH(I$7,'PLHIV Forecast'!$C$7:$W$7,0))&lt;&gt;0),
INDEX('PLHIV Forecast'!$C$8:$W$127,MATCH($B121,'PLHIV Forecast'!$B$8:$B$127,0),MATCH(I$7,'PLHIV Forecast'!$C$7:$W$7,0)),
H121+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88298</v>
      </c>
      <c r="J121" s="84">
        <f>IF(IF(J$7&lt;=Baseline_Year,
INDEX('Number on ART'!$H$10:$AB$249,MATCH($B121&amp;"Adults",'Number on ART'!$F$10:$F$249,0),MATCH(J$7,'Number on ART'!$H$9:$AB$9,0)),
IF(AND(I121+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Forecast'!$B$8:$B$127,0),MATCH(J$7,'PLHIV Forecast'!$C$7:$W$7,0)),
INDEX('PLHIV Forecast'!$C$8:$W$127,MATCH($B121,'PLHIV Forecast'!$B$8:$B$127,0),MATCH(J$7,'PLHIV Forecast'!$C$7:$W$7,0))&lt;&gt;0),
INDEX('PLHIV Forecast'!$C$8:$W$127,MATCH($B121,'PLHIV Forecast'!$B$8:$B$127,0),MATCH(J$7,'PLHIV Forecast'!$C$7:$W$7,0)),
I121+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IF(J$7&lt;=Baseline_Year,
INDEX('Number on ART'!$H$10:$AB$249,MATCH($B121&amp;"Adults",'Number on ART'!$F$10:$F$249,0),MATCH(J$7,'Number on ART'!$H$9:$AB$9,0)),
IF(AND(I121+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Forecast'!$B$8:$B$127,0),MATCH(J$7,'PLHIV Forecast'!$C$7:$W$7,0)),
INDEX('PLHIV Forecast'!$C$8:$W$127,MATCH($B121,'PLHIV Forecast'!$B$8:$B$127,0),MATCH(J$7,'PLHIV Forecast'!$C$7:$W$7,0))&lt;&gt;0),
INDEX('PLHIV Forecast'!$C$8:$W$127,MATCH($B121,'PLHIV Forecast'!$B$8:$B$127,0),MATCH(J$7,'PLHIV Forecast'!$C$7:$W$7,0)),
I121+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102031</v>
      </c>
      <c r="K121" s="84">
        <f>IF(IF(K$7&lt;=Baseline_Year,
INDEX('Number on ART'!$H$10:$AB$249,MATCH($B121&amp;"Adults",'Number on ART'!$F$10:$F$249,0),MATCH(K$7,'Number on ART'!$H$9:$AB$9,0)),
IF(AND(J121+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Forecast'!$B$8:$B$127,0),MATCH(K$7,'PLHIV Forecast'!$C$7:$W$7,0)),
INDEX('PLHIV Forecast'!$C$8:$W$127,MATCH($B121,'PLHIV Forecast'!$B$8:$B$127,0),MATCH(K$7,'PLHIV Forecast'!$C$7:$W$7,0))&lt;&gt;0),
INDEX('PLHIV Forecast'!$C$8:$W$127,MATCH($B121,'PLHIV Forecast'!$B$8:$B$127,0),MATCH(K$7,'PLHIV Forecast'!$C$7:$W$7,0)),
J121+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IF(K$7&lt;=Baseline_Year,
INDEX('Number on ART'!$H$10:$AB$249,MATCH($B121&amp;"Adults",'Number on ART'!$F$10:$F$249,0),MATCH(K$7,'Number on ART'!$H$9:$AB$9,0)),
IF(AND(J121+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Forecast'!$B$8:$B$127,0),MATCH(K$7,'PLHIV Forecast'!$C$7:$W$7,0)),
INDEX('PLHIV Forecast'!$C$8:$W$127,MATCH($B121,'PLHIV Forecast'!$B$8:$B$127,0),MATCH(K$7,'PLHIV Forecast'!$C$7:$W$7,0))&lt;&gt;0),
INDEX('PLHIV Forecast'!$C$8:$W$127,MATCH($B121,'PLHIV Forecast'!$B$8:$B$127,0),MATCH(K$7,'PLHIV Forecast'!$C$7:$W$7,0)),
J121+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119658</v>
      </c>
      <c r="L121" s="84">
        <f>IF(IF(L$7&lt;=Baseline_Year,
INDEX('Number on ART'!$H$10:$AB$249,MATCH($B121&amp;"Adults",'Number on ART'!$F$10:$F$249,0),MATCH(L$7,'Number on ART'!$H$9:$AB$9,0)),
IF(AND(K121+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Forecast'!$B$8:$B$127,0),MATCH(L$7,'PLHIV Forecast'!$C$7:$W$7,0)),
INDEX('PLHIV Forecast'!$C$8:$W$127,MATCH($B121,'PLHIV Forecast'!$B$8:$B$127,0),MATCH(L$7,'PLHIV Forecast'!$C$7:$W$7,0))&lt;&gt;0),
INDEX('PLHIV Forecast'!$C$8:$W$127,MATCH($B121,'PLHIV Forecast'!$B$8:$B$127,0),MATCH(L$7,'PLHIV Forecast'!$C$7:$W$7,0)),
K121+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IF(L$7&lt;=Baseline_Year,
INDEX('Number on ART'!$H$10:$AB$249,MATCH($B121&amp;"Adults",'Number on ART'!$F$10:$F$249,0),MATCH(L$7,'Number on ART'!$H$9:$AB$9,0)),
IF(AND(K121+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Forecast'!$B$8:$B$127,0),MATCH(L$7,'PLHIV Forecast'!$C$7:$W$7,0)),
INDEX('PLHIV Forecast'!$C$8:$W$127,MATCH($B121,'PLHIV Forecast'!$B$8:$B$127,0),MATCH(L$7,'PLHIV Forecast'!$C$7:$W$7,0))&lt;&gt;0),
INDEX('PLHIV Forecast'!$C$8:$W$127,MATCH($B121,'PLHIV Forecast'!$B$8:$B$127,0),MATCH(L$7,'PLHIV Forecast'!$C$7:$W$7,0)),
K121+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133343</v>
      </c>
      <c r="M121" s="84">
        <f>IF(IF(M$7&lt;=Baseline_Year,
INDEX('Number on ART'!$H$10:$AB$249,MATCH($B121&amp;"Adults",'Number on ART'!$F$10:$F$249,0),MATCH(M$7,'Number on ART'!$H$9:$AB$9,0)),
IF(AND(L121+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Forecast'!$B$8:$B$127,0),MATCH(M$7,'PLHIV Forecast'!$C$7:$W$7,0)),
INDEX('PLHIV Forecast'!$C$8:$W$127,MATCH($B121,'PLHIV Forecast'!$B$8:$B$127,0),MATCH(M$7,'PLHIV Forecast'!$C$7:$W$7,0))&lt;&gt;0),
INDEX('PLHIV Forecast'!$C$8:$W$127,MATCH($B121,'PLHIV Forecast'!$B$8:$B$127,0),MATCH(M$7,'PLHIV Forecast'!$C$7:$W$7,0)),
L121+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IF(M$7&lt;=Baseline_Year,
INDEX('Number on ART'!$H$10:$AB$249,MATCH($B121&amp;"Adults",'Number on ART'!$F$10:$F$249,0),MATCH(M$7,'Number on ART'!$H$9:$AB$9,0)),
IF(AND(L121+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Forecast'!$B$8:$B$127,0),MATCH(M$7,'PLHIV Forecast'!$C$7:$W$7,0)),
INDEX('PLHIV Forecast'!$C$8:$W$127,MATCH($B121,'PLHIV Forecast'!$B$8:$B$127,0),MATCH(M$7,'PLHIV Forecast'!$C$7:$W$7,0))&lt;&gt;0),
INDEX('PLHIV Forecast'!$C$8:$W$127,MATCH($B121,'PLHIV Forecast'!$B$8:$B$127,0),MATCH(M$7,'PLHIV Forecast'!$C$7:$W$7,0)),
L121+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143833</v>
      </c>
      <c r="N121" s="84">
        <f>IF(IF(N$7&lt;=Baseline_Year,
INDEX('Number on ART'!$H$10:$AB$249,MATCH($B121&amp;"Adults",'Number on ART'!$F$10:$F$249,0),MATCH(N$7,'Number on ART'!$H$9:$AB$9,0)),
IF(AND(M121+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Forecast'!$B$8:$B$127,0),MATCH(N$7,'PLHIV Forecast'!$C$7:$W$7,0)),
INDEX('PLHIV Forecast'!$C$8:$W$127,MATCH($B121,'PLHIV Forecast'!$B$8:$B$127,0),MATCH(N$7,'PLHIV Forecast'!$C$7:$W$7,0))&lt;&gt;0),
INDEX('PLHIV Forecast'!$C$8:$W$127,MATCH($B121,'PLHIV Forecast'!$B$8:$B$127,0),MATCH(N$7,'PLHIV Forecast'!$C$7:$W$7,0)),
M121+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IF(N$7&lt;=Baseline_Year,
INDEX('Number on ART'!$H$10:$AB$249,MATCH($B121&amp;"Adults",'Number on ART'!$F$10:$F$249,0),MATCH(N$7,'Number on ART'!$H$9:$AB$9,0)),
IF(AND(M121+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Forecast'!$B$8:$B$127,0),MATCH(N$7,'PLHIV Forecast'!$C$7:$W$7,0)),
INDEX('PLHIV Forecast'!$C$8:$W$127,MATCH($B121,'PLHIV Forecast'!$B$8:$B$127,0),MATCH(N$7,'PLHIV Forecast'!$C$7:$W$7,0))&lt;&gt;0),
INDEX('PLHIV Forecast'!$C$8:$W$127,MATCH($B121,'PLHIV Forecast'!$B$8:$B$127,0),MATCH(N$7,'PLHIV Forecast'!$C$7:$W$7,0)),
M121+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149504</v>
      </c>
      <c r="O121" s="84">
        <f>IF(IF(O$7&lt;=Baseline_Year,
INDEX('Number on ART'!$H$10:$AB$249,MATCH($B121&amp;"Adults",'Number on ART'!$F$10:$F$249,0),MATCH(O$7,'Number on ART'!$H$9:$AB$9,0)),
IF(AND(N121+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Forecast'!$B$8:$B$127,0),MATCH(O$7,'PLHIV Forecast'!$C$7:$W$7,0)),
INDEX('PLHIV Forecast'!$C$8:$W$127,MATCH($B121,'PLHIV Forecast'!$B$8:$B$127,0),MATCH(O$7,'PLHIV Forecast'!$C$7:$W$7,0))&lt;&gt;0),
INDEX('PLHIV Forecast'!$C$8:$W$127,MATCH($B121,'PLHIV Forecast'!$B$8:$B$127,0),MATCH(O$7,'PLHIV Forecast'!$C$7:$W$7,0)),
N121+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IF(O$7&lt;=Baseline_Year,
INDEX('Number on ART'!$H$10:$AB$249,MATCH($B121&amp;"Adults",'Number on ART'!$F$10:$F$249,0),MATCH(O$7,'Number on ART'!$H$9:$AB$9,0)),
IF(AND(N121+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Forecast'!$B$8:$B$127,0),MATCH(O$7,'PLHIV Forecast'!$C$7:$W$7,0)),
INDEX('PLHIV Forecast'!$C$8:$W$127,MATCH($B121,'PLHIV Forecast'!$B$8:$B$127,0),MATCH(O$7,'PLHIV Forecast'!$C$7:$W$7,0))&lt;&gt;0),
INDEX('PLHIV Forecast'!$C$8:$W$127,MATCH($B121,'PLHIV Forecast'!$B$8:$B$127,0),MATCH(O$7,'PLHIV Forecast'!$C$7:$W$7,0)),
N121+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144996</v>
      </c>
      <c r="P121" s="84">
        <f>IF(IF(P$7&lt;=Baseline_Year,
INDEX('Number on ART'!$H$10:$AB$249,MATCH($B121&amp;"Adults",'Number on ART'!$F$10:$F$249,0),MATCH(P$7,'Number on ART'!$H$9:$AB$9,0)),
IF(AND(O121+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Forecast'!$B$8:$B$127,0),MATCH(P$7,'PLHIV Forecast'!$C$7:$W$7,0)),
INDEX('PLHIV Forecast'!$C$8:$W$127,MATCH($B121,'PLHIV Forecast'!$B$8:$B$127,0),MATCH(P$7,'PLHIV Forecast'!$C$7:$W$7,0))&lt;&gt;0),
INDEX('PLHIV Forecast'!$C$8:$W$127,MATCH($B121,'PLHIV Forecast'!$B$8:$B$127,0),MATCH(P$7,'PLHIV Forecast'!$C$7:$W$7,0)),
O121+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IF(P$7&lt;=Baseline_Year,
INDEX('Number on ART'!$H$10:$AB$249,MATCH($B121&amp;"Adults",'Number on ART'!$F$10:$F$249,0),MATCH(P$7,'Number on ART'!$H$9:$AB$9,0)),
IF(AND(O121+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Forecast'!$B$8:$B$127,0),MATCH(P$7,'PLHIV Forecast'!$C$7:$W$7,0)),
INDEX('PLHIV Forecast'!$C$8:$W$127,MATCH($B121,'PLHIV Forecast'!$B$8:$B$127,0),MATCH(P$7,'PLHIV Forecast'!$C$7:$W$7,0))&lt;&gt;0),
INDEX('PLHIV Forecast'!$C$8:$W$127,MATCH($B121,'PLHIV Forecast'!$B$8:$B$127,0),MATCH(P$7,'PLHIV Forecast'!$C$7:$W$7,0)),
O121+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148880.33333333334</v>
      </c>
      <c r="Q121" s="84">
        <f>IF(IF(Q$7&lt;=Baseline_Year,
INDEX('Number on ART'!$H$10:$AB$249,MATCH($B121&amp;"Adults",'Number on ART'!$F$10:$F$249,0),MATCH(Q$7,'Number on ART'!$H$9:$AB$9,0)),
IF(AND(P121+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Forecast'!$B$8:$B$127,0),MATCH(Q$7,'PLHIV Forecast'!$C$7:$W$7,0)),
INDEX('PLHIV Forecast'!$C$8:$W$127,MATCH($B121,'PLHIV Forecast'!$B$8:$B$127,0),MATCH(Q$7,'PLHIV Forecast'!$C$7:$W$7,0))&lt;&gt;0),
INDEX('PLHIV Forecast'!$C$8:$W$127,MATCH($B121,'PLHIV Forecast'!$B$8:$B$127,0),MATCH(Q$7,'PLHIV Forecast'!$C$7:$W$7,0)),
P121+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IF(Q$7&lt;=Baseline_Year,
INDEX('Number on ART'!$H$10:$AB$249,MATCH($B121&amp;"Adults",'Number on ART'!$F$10:$F$249,0),MATCH(Q$7,'Number on ART'!$H$9:$AB$9,0)),
IF(AND(P121+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Forecast'!$B$8:$B$127,0),MATCH(Q$7,'PLHIV Forecast'!$C$7:$W$7,0)),
INDEX('PLHIV Forecast'!$C$8:$W$127,MATCH($B121,'PLHIV Forecast'!$B$8:$B$127,0),MATCH(Q$7,'PLHIV Forecast'!$C$7:$W$7,0))&lt;&gt;0),
INDEX('PLHIV Forecast'!$C$8:$W$127,MATCH($B121,'PLHIV Forecast'!$B$8:$B$127,0),MATCH(Q$7,'PLHIV Forecast'!$C$7:$W$7,0)),
P121+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152764.66666666669</v>
      </c>
      <c r="R121" s="84">
        <f>IF(IF(R$7&lt;=Baseline_Year,
INDEX('Number on ART'!$H$10:$AB$249,MATCH($B121&amp;"Adults",'Number on ART'!$F$10:$F$249,0),MATCH(R$7,'Number on ART'!$H$9:$AB$9,0)),
IF(AND(Q121+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Forecast'!$B$8:$B$127,0),MATCH(R$7,'PLHIV Forecast'!$C$7:$W$7,0)),
INDEX('PLHIV Forecast'!$C$8:$W$127,MATCH($B121,'PLHIV Forecast'!$B$8:$B$127,0),MATCH(R$7,'PLHIV Forecast'!$C$7:$W$7,0))&lt;&gt;0),
INDEX('PLHIV Forecast'!$C$8:$W$127,MATCH($B121,'PLHIV Forecast'!$B$8:$B$127,0),MATCH(R$7,'PLHIV Forecast'!$C$7:$W$7,0)),
Q121+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IF(R$7&lt;=Baseline_Year,
INDEX('Number on ART'!$H$10:$AB$249,MATCH($B121&amp;"Adults",'Number on ART'!$F$10:$F$249,0),MATCH(R$7,'Number on ART'!$H$9:$AB$9,0)),
IF(AND(Q121+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Forecast'!$B$8:$B$127,0),MATCH(R$7,'PLHIV Forecast'!$C$7:$W$7,0)),
INDEX('PLHIV Forecast'!$C$8:$W$127,MATCH($B121,'PLHIV Forecast'!$B$8:$B$127,0),MATCH(R$7,'PLHIV Forecast'!$C$7:$W$7,0))&lt;&gt;0),
INDEX('PLHIV Forecast'!$C$8:$W$127,MATCH($B121,'PLHIV Forecast'!$B$8:$B$127,0),MATCH(R$7,'PLHIV Forecast'!$C$7:$W$7,0)),
Q121+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156649.00000000003</v>
      </c>
      <c r="S121" s="84">
        <f>IF(IF(S$7&lt;=Baseline_Year,
INDEX('Number on ART'!$H$10:$AB$249,MATCH($B121&amp;"Adults",'Number on ART'!$F$10:$F$249,0),MATCH(S$7,'Number on ART'!$H$9:$AB$9,0)),
IF(AND(R121+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Forecast'!$B$8:$B$127,0),MATCH(S$7,'PLHIV Forecast'!$C$7:$W$7,0)),
INDEX('PLHIV Forecast'!$C$8:$W$127,MATCH($B121,'PLHIV Forecast'!$B$8:$B$127,0),MATCH(S$7,'PLHIV Forecast'!$C$7:$W$7,0))&lt;&gt;0),
INDEX('PLHIV Forecast'!$C$8:$W$127,MATCH($B121,'PLHIV Forecast'!$B$8:$B$127,0),MATCH(S$7,'PLHIV Forecast'!$C$7:$W$7,0)),
R121+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IF(S$7&lt;=Baseline_Year,
INDEX('Number on ART'!$H$10:$AB$249,MATCH($B121&amp;"Adults",'Number on ART'!$F$10:$F$249,0),MATCH(S$7,'Number on ART'!$H$9:$AB$9,0)),
IF(AND(R121+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Forecast'!$B$8:$B$127,0),MATCH(S$7,'PLHIV Forecast'!$C$7:$W$7,0)),
INDEX('PLHIV Forecast'!$C$8:$W$127,MATCH($B121,'PLHIV Forecast'!$B$8:$B$127,0),MATCH(S$7,'PLHIV Forecast'!$C$7:$W$7,0))&lt;&gt;0),
INDEX('PLHIV Forecast'!$C$8:$W$127,MATCH($B121,'PLHIV Forecast'!$B$8:$B$127,0),MATCH(S$7,'PLHIV Forecast'!$C$7:$W$7,0)),
R121+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160533.33333333337</v>
      </c>
      <c r="T121" s="84">
        <f>IF(IF(T$7&lt;=Baseline_Year,
INDEX('Number on ART'!$H$10:$AB$249,MATCH($B121&amp;"Adults",'Number on ART'!$F$10:$F$249,0),MATCH(T$7,'Number on ART'!$H$9:$AB$9,0)),
IF(AND(S121+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Forecast'!$B$8:$B$127,0),MATCH(T$7,'PLHIV Forecast'!$C$7:$W$7,0)),
INDEX('PLHIV Forecast'!$C$8:$W$127,MATCH($B121,'PLHIV Forecast'!$B$8:$B$127,0),MATCH(T$7,'PLHIV Forecast'!$C$7:$W$7,0))&lt;&gt;0),
INDEX('PLHIV Forecast'!$C$8:$W$127,MATCH($B121,'PLHIV Forecast'!$B$8:$B$127,0),MATCH(T$7,'PLHIV Forecast'!$C$7:$W$7,0)),
S121+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IF(T$7&lt;=Baseline_Year,
INDEX('Number on ART'!$H$10:$AB$249,MATCH($B121&amp;"Adults",'Number on ART'!$F$10:$F$249,0),MATCH(T$7,'Number on ART'!$H$9:$AB$9,0)),
IF(AND(S121+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Forecast'!$B$8:$B$127,0),MATCH(T$7,'PLHIV Forecast'!$C$7:$W$7,0)),
INDEX('PLHIV Forecast'!$C$8:$W$127,MATCH($B121,'PLHIV Forecast'!$B$8:$B$127,0),MATCH(T$7,'PLHIV Forecast'!$C$7:$W$7,0))&lt;&gt;0),
INDEX('PLHIV Forecast'!$C$8:$W$127,MATCH($B121,'PLHIV Forecast'!$B$8:$B$127,0),MATCH(T$7,'PLHIV Forecast'!$C$7:$W$7,0)),
S121+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164417.66666666672</v>
      </c>
      <c r="U121" s="84">
        <f>IF(IF(U$7&lt;=Baseline_Year,
INDEX('Number on ART'!$H$10:$AB$249,MATCH($B121&amp;"Adults",'Number on ART'!$F$10:$F$249,0),MATCH(U$7,'Number on ART'!$H$9:$AB$9,0)),
IF(AND(T121+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Forecast'!$B$8:$B$127,0),MATCH(U$7,'PLHIV Forecast'!$C$7:$W$7,0)),
INDEX('PLHIV Forecast'!$C$8:$W$127,MATCH($B121,'PLHIV Forecast'!$B$8:$B$127,0),MATCH(U$7,'PLHIV Forecast'!$C$7:$W$7,0))&lt;&gt;0),
INDEX('PLHIV Forecast'!$C$8:$W$127,MATCH($B121,'PLHIV Forecast'!$B$8:$B$127,0),MATCH(U$7,'PLHIV Forecast'!$C$7:$W$7,0)),
T121+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IF(U$7&lt;=Baseline_Year,
INDEX('Number on ART'!$H$10:$AB$249,MATCH($B121&amp;"Adults",'Number on ART'!$F$10:$F$249,0),MATCH(U$7,'Number on ART'!$H$9:$AB$9,0)),
IF(AND(T121+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Forecast'!$B$8:$B$127,0),MATCH(U$7,'PLHIV Forecast'!$C$7:$W$7,0)),
INDEX('PLHIV Forecast'!$C$8:$W$127,MATCH($B121,'PLHIV Forecast'!$B$8:$B$127,0),MATCH(U$7,'PLHIV Forecast'!$C$7:$W$7,0))&lt;&gt;0),
INDEX('PLHIV Forecast'!$C$8:$W$127,MATCH($B121,'PLHIV Forecast'!$B$8:$B$127,0),MATCH(U$7,'PLHIV Forecast'!$C$7:$W$7,0)),
T121+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168302.00000000006</v>
      </c>
      <c r="V121" s="84">
        <f>IF(IF(V$7&lt;=Baseline_Year,
INDEX('Number on ART'!$H$10:$AB$249,MATCH($B121&amp;"Adults",'Number on ART'!$F$10:$F$249,0),MATCH(V$7,'Number on ART'!$H$9:$AB$9,0)),
IF(AND(U121+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Forecast'!$B$8:$B$127,0),MATCH(V$7,'PLHIV Forecast'!$C$7:$W$7,0)),
INDEX('PLHIV Forecast'!$C$8:$W$127,MATCH($B121,'PLHIV Forecast'!$B$8:$B$127,0),MATCH(V$7,'PLHIV Forecast'!$C$7:$W$7,0))&lt;&gt;0),
INDEX('PLHIV Forecast'!$C$8:$W$127,MATCH($B121,'PLHIV Forecast'!$B$8:$B$127,0),MATCH(V$7,'PLHIV Forecast'!$C$7:$W$7,0)),
U121+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IF(V$7&lt;=Baseline_Year,
INDEX('Number on ART'!$H$10:$AB$249,MATCH($B121&amp;"Adults",'Number on ART'!$F$10:$F$249,0),MATCH(V$7,'Number on ART'!$H$9:$AB$9,0)),
IF(AND(U121+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Forecast'!$B$8:$B$127,0),MATCH(V$7,'PLHIV Forecast'!$C$7:$W$7,0)),
INDEX('PLHIV Forecast'!$C$8:$W$127,MATCH($B121,'PLHIV Forecast'!$B$8:$B$127,0),MATCH(V$7,'PLHIV Forecast'!$C$7:$W$7,0))&lt;&gt;0),
INDEX('PLHIV Forecast'!$C$8:$W$127,MATCH($B121,'PLHIV Forecast'!$B$8:$B$127,0),MATCH(V$7,'PLHIV Forecast'!$C$7:$W$7,0)),
U121+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172186.3333333334</v>
      </c>
      <c r="W121" s="84">
        <f>IF(IF(W$7&lt;=Baseline_Year,
INDEX('Number on ART'!$H$10:$AB$249,MATCH($B121&amp;"Adults",'Number on ART'!$F$10:$F$249,0),MATCH(W$7,'Number on ART'!$H$9:$AB$9,0)),
IF(AND(V121+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Forecast'!$B$8:$B$127,0),MATCH(W$7,'PLHIV Forecast'!$C$7:$W$7,0)),
INDEX('PLHIV Forecast'!$C$8:$W$127,MATCH($B121,'PLHIV Forecast'!$B$8:$B$127,0),MATCH(W$7,'PLHIV Forecast'!$C$7:$W$7,0))&lt;&gt;0),
INDEX('PLHIV Forecast'!$C$8:$W$127,MATCH($B121,'PLHIV Forecast'!$B$8:$B$127,0),MATCH(W$7,'PLHIV Forecast'!$C$7:$W$7,0)),
V121+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)))&lt;0,
0,
IF(W$7&lt;=Baseline_Year,
INDEX('Number on ART'!$H$10:$AB$249,MATCH($B121&amp;"Adults",'Number on ART'!$F$10:$F$249,0),MATCH(W$7,'Number on ART'!$H$9:$AB$9,0)),
IF(AND(V121+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)&gt;INDEX('PLHIV Forecast'!$C$8:$W$127,MATCH($B121,'PLHIV Forecast'!$B$8:$B$127,0),MATCH(W$7,'PLHIV Forecast'!$C$7:$W$7,0)),
INDEX('PLHIV Forecast'!$C$8:$W$127,MATCH($B121,'PLHIV Forecast'!$B$8:$B$127,0),MATCH(W$7,'PLHIV Forecast'!$C$7:$W$7,0))&lt;&gt;0),
INDEX('PLHIV Forecast'!$C$8:$W$127,MATCH($B121,'PLHIV Forecast'!$B$8:$B$127,0),MATCH(W$7,'PLHIV Forecast'!$C$7:$W$7,0)),
V121+
AVERAGE((INDEX($C$8:$W$127,MATCH($B121,$B$8:$B$127),MATCH(Baseline_Year,$C$7:$W$7,))-INDEX($C$8:$W$127,MATCH($B121,$B$8:$B$127),MATCH(Baseline_Year-1,$C$7:$W$7,))),
(INDEX($C$8:$W$127,MATCH($B121,$B$8:$B$127),MATCH(Baseline_Year-1,$C$7:$W$7,))-INDEX($C$8:$W$127,MATCH($B121,$B$8:$B$127),MATCH(Baseline_Year-2,$C$7:$W$7,))),
(INDEX($C$8:$W$127,MATCH($B121,$B$8:$B$127),MATCH(Baseline_Year-2,$C$7:$W$7,))-INDEX($C$8:$W$127,MATCH($B121,$B$8:$B$127),MATCH(Baseline_Year-3,$C$7:$W$7,)))
))))</f>
        <v>176070.66666666674</v>
      </c>
      <c r="X121" s="9" t="str">
        <f>IF(SUM(C121:W121)&lt;&gt;0,
IF(P121='PLHIV Forecast'!P121,"# adults on ART capped by total PLHIV starting 2023",
IF(Q121='PLHIV Forecast'!Q121,"# adults on ART capped by total PLHIV starting 2024",
IF(R121='PLHIV Forecast'!R121,"# adults on ART capped by total PLHIV starting 2025",
IF(S121='PLHIV Forecast'!S121,"# adults on ART capped by total PLHIV starting 2026",
IF(T121='PLHIV Forecast'!T121,"# adults on ART capped by total PLHIV starting 2027",
IF(U121='PLHIV Forecast'!U121,"# adults on ART capped by total PLHIV starting 2028",
IF(V121='PLHIV Forecast'!V121,"# adults on ART capped by total PLHIV starting 2029",
IF(W121='PLHIV Forecast'!W121,"# adults on ART capped by total PLHIV starting 2030",
"")))))))),"")</f>
        <v/>
      </c>
    </row>
    <row r="122" spans="2:28" x14ac:dyDescent="0.35">
      <c r="B122" s="18" t="str">
        <f>Countries!B118</f>
        <v>Uzbekistan</v>
      </c>
      <c r="C122" s="47">
        <f>IF(C$7&lt;='Algorithms &amp; Assumptions'!$C$3,INDEX('Number on ART'!$H$10:$AB$249,MATCH($B122&amp;"Adults",'Number on ART'!$F$10:$F$249,0),MATCH(C$7,'Number on ART'!$H$9:$AB$9,0)),"Error")</f>
        <v>3080</v>
      </c>
      <c r="D122" s="47">
        <f>IF(D$7&lt;='Algorithms &amp; Assumptions'!$C$3,INDEX('Number on ART'!$H$10:$AB$249,MATCH($B122&amp;"Adults",'Number on ART'!$F$10:$F$249,0),MATCH(D$7,'Number on ART'!$H$9:$AB$9,0)),"Error")</f>
        <v>4190</v>
      </c>
      <c r="E122" s="47">
        <f>IF(E$7&lt;='Algorithms &amp; Assumptions'!$C$3,INDEX('Number on ART'!$H$10:$AB$249,MATCH($B122&amp;"Adults",'Number on ART'!$F$10:$F$249,0),MATCH(E$7,'Number on ART'!$H$9:$AB$9,0)),"Error")</f>
        <v>1694</v>
      </c>
      <c r="F122" s="47">
        <f>IF(F$7&lt;='Algorithms &amp; Assumptions'!$C$3,INDEX('Number on ART'!$H$10:$AB$249,MATCH($B122&amp;"Adults",'Number on ART'!$F$10:$F$249,0),MATCH(F$7,'Number on ART'!$H$9:$AB$9,0)),"Error")</f>
        <v>4154</v>
      </c>
      <c r="G122" s="84">
        <f>IF(IF(G$7&lt;=Baseline_Year,
INDEX('Number on ART'!$H$10:$AB$249,MATCH($B122&amp;"Adults",'Number on ART'!$F$10:$F$249,0),MATCH(G$7,'Number on ART'!$H$9:$AB$9,0)),
IF(AND(F122+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Forecast'!$B$8:$B$127,0),MATCH(G$7,'PLHIV Forecast'!$C$7:$W$7,0)),
INDEX('PLHIV Forecast'!$C$8:$W$127,MATCH($B122,'PLHIV Forecast'!$B$8:$B$127,0),MATCH(G$7,'PLHIV Forecast'!$C$7:$W$7,0))&lt;&gt;0),
INDEX('PLHIV Forecast'!$C$8:$W$127,MATCH($B122,'PLHIV Forecast'!$B$8:$B$127,0),MATCH(G$7,'PLHIV Forecast'!$C$7:$W$7,0)),
F122+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IF(G$7&lt;=Baseline_Year,
INDEX('Number on ART'!$H$10:$AB$249,MATCH($B122&amp;"Adults",'Number on ART'!$F$10:$F$249,0),MATCH(G$7,'Number on ART'!$H$9:$AB$9,0)),
IF(AND(F122+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Forecast'!$B$8:$B$127,0),MATCH(G$7,'PLHIV Forecast'!$C$7:$W$7,0)),
INDEX('PLHIV Forecast'!$C$8:$W$127,MATCH($B122,'PLHIV Forecast'!$B$8:$B$127,0),MATCH(G$7,'PLHIV Forecast'!$C$7:$W$7,0))&lt;&gt;0),
INDEX('PLHIV Forecast'!$C$8:$W$127,MATCH($B122,'PLHIV Forecast'!$B$8:$B$127,0),MATCH(G$7,'PLHIV Forecast'!$C$7:$W$7,0)),
F122+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6681</v>
      </c>
      <c r="H122" s="84">
        <f>IF(IF(H$7&lt;=Baseline_Year,
INDEX('Number on ART'!$H$10:$AB$249,MATCH($B122&amp;"Adults",'Number on ART'!$F$10:$F$249,0),MATCH(H$7,'Number on ART'!$H$9:$AB$9,0)),
IF(AND(G122+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Forecast'!$B$8:$B$127,0),MATCH(H$7,'PLHIV Forecast'!$C$7:$W$7,0)),
INDEX('PLHIV Forecast'!$C$8:$W$127,MATCH($B122,'PLHIV Forecast'!$B$8:$B$127,0),MATCH(H$7,'PLHIV Forecast'!$C$7:$W$7,0))&lt;&gt;0),
INDEX('PLHIV Forecast'!$C$8:$W$127,MATCH($B122,'PLHIV Forecast'!$B$8:$B$127,0),MATCH(H$7,'PLHIV Forecast'!$C$7:$W$7,0)),
G122+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IF(H$7&lt;=Baseline_Year,
INDEX('Number on ART'!$H$10:$AB$249,MATCH($B122&amp;"Adults",'Number on ART'!$F$10:$F$249,0),MATCH(H$7,'Number on ART'!$H$9:$AB$9,0)),
IF(AND(G122+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Forecast'!$B$8:$B$127,0),MATCH(H$7,'PLHIV Forecast'!$C$7:$W$7,0)),
INDEX('PLHIV Forecast'!$C$8:$W$127,MATCH($B122,'PLHIV Forecast'!$B$8:$B$127,0),MATCH(H$7,'PLHIV Forecast'!$C$7:$W$7,0))&lt;&gt;0),
INDEX('PLHIV Forecast'!$C$8:$W$127,MATCH($B122,'PLHIV Forecast'!$B$8:$B$127,0),MATCH(H$7,'PLHIV Forecast'!$C$7:$W$7,0)),
G122+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9173</v>
      </c>
      <c r="I122" s="84">
        <f>IF(IF(I$7&lt;=Baseline_Year,
INDEX('Number on ART'!$H$10:$AB$249,MATCH($B122&amp;"Adults",'Number on ART'!$F$10:$F$249,0),MATCH(I$7,'Number on ART'!$H$9:$AB$9,0)),
IF(AND(H122+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Forecast'!$B$8:$B$127,0),MATCH(I$7,'PLHIV Forecast'!$C$7:$W$7,0)),
INDEX('PLHIV Forecast'!$C$8:$W$127,MATCH($B122,'PLHIV Forecast'!$B$8:$B$127,0),MATCH(I$7,'PLHIV Forecast'!$C$7:$W$7,0))&lt;&gt;0),
INDEX('PLHIV Forecast'!$C$8:$W$127,MATCH($B122,'PLHIV Forecast'!$B$8:$B$127,0),MATCH(I$7,'PLHIV Forecast'!$C$7:$W$7,0)),
H122+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IF(I$7&lt;=Baseline_Year,
INDEX('Number on ART'!$H$10:$AB$249,MATCH($B122&amp;"Adults",'Number on ART'!$F$10:$F$249,0),MATCH(I$7,'Number on ART'!$H$9:$AB$9,0)),
IF(AND(H122+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Forecast'!$B$8:$B$127,0),MATCH(I$7,'PLHIV Forecast'!$C$7:$W$7,0)),
INDEX('PLHIV Forecast'!$C$8:$W$127,MATCH($B122,'PLHIV Forecast'!$B$8:$B$127,0),MATCH(I$7,'PLHIV Forecast'!$C$7:$W$7,0))&lt;&gt;0),
INDEX('PLHIV Forecast'!$C$8:$W$127,MATCH($B122,'PLHIV Forecast'!$B$8:$B$127,0),MATCH(I$7,'PLHIV Forecast'!$C$7:$W$7,0)),
H122+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12403</v>
      </c>
      <c r="J122" s="84">
        <f>IF(IF(J$7&lt;=Baseline_Year,
INDEX('Number on ART'!$H$10:$AB$249,MATCH($B122&amp;"Adults",'Number on ART'!$F$10:$F$249,0),MATCH(J$7,'Number on ART'!$H$9:$AB$9,0)),
IF(AND(I122+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Forecast'!$B$8:$B$127,0),MATCH(J$7,'PLHIV Forecast'!$C$7:$W$7,0)),
INDEX('PLHIV Forecast'!$C$8:$W$127,MATCH($B122,'PLHIV Forecast'!$B$8:$B$127,0),MATCH(J$7,'PLHIV Forecast'!$C$7:$W$7,0))&lt;&gt;0),
INDEX('PLHIV Forecast'!$C$8:$W$127,MATCH($B122,'PLHIV Forecast'!$B$8:$B$127,0),MATCH(J$7,'PLHIV Forecast'!$C$7:$W$7,0)),
I122+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IF(J$7&lt;=Baseline_Year,
INDEX('Number on ART'!$H$10:$AB$249,MATCH($B122&amp;"Adults",'Number on ART'!$F$10:$F$249,0),MATCH(J$7,'Number on ART'!$H$9:$AB$9,0)),
IF(AND(I122+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Forecast'!$B$8:$B$127,0),MATCH(J$7,'PLHIV Forecast'!$C$7:$W$7,0)),
INDEX('PLHIV Forecast'!$C$8:$W$127,MATCH($B122,'PLHIV Forecast'!$B$8:$B$127,0),MATCH(J$7,'PLHIV Forecast'!$C$7:$W$7,0))&lt;&gt;0),
INDEX('PLHIV Forecast'!$C$8:$W$127,MATCH($B122,'PLHIV Forecast'!$B$8:$B$127,0),MATCH(J$7,'PLHIV Forecast'!$C$7:$W$7,0)),
I122+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16556</v>
      </c>
      <c r="K122" s="84">
        <f>IF(IF(K$7&lt;=Baseline_Year,
INDEX('Number on ART'!$H$10:$AB$249,MATCH($B122&amp;"Adults",'Number on ART'!$F$10:$F$249,0),MATCH(K$7,'Number on ART'!$H$9:$AB$9,0)),
IF(AND(J122+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Forecast'!$B$8:$B$127,0),MATCH(K$7,'PLHIV Forecast'!$C$7:$W$7,0)),
INDEX('PLHIV Forecast'!$C$8:$W$127,MATCH($B122,'PLHIV Forecast'!$B$8:$B$127,0),MATCH(K$7,'PLHIV Forecast'!$C$7:$W$7,0))&lt;&gt;0),
INDEX('PLHIV Forecast'!$C$8:$W$127,MATCH($B122,'PLHIV Forecast'!$B$8:$B$127,0),MATCH(K$7,'PLHIV Forecast'!$C$7:$W$7,0)),
J122+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IF(K$7&lt;=Baseline_Year,
INDEX('Number on ART'!$H$10:$AB$249,MATCH($B122&amp;"Adults",'Number on ART'!$F$10:$F$249,0),MATCH(K$7,'Number on ART'!$H$9:$AB$9,0)),
IF(AND(J122+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Forecast'!$B$8:$B$127,0),MATCH(K$7,'PLHIV Forecast'!$C$7:$W$7,0)),
INDEX('PLHIV Forecast'!$C$8:$W$127,MATCH($B122,'PLHIV Forecast'!$B$8:$B$127,0),MATCH(K$7,'PLHIV Forecast'!$C$7:$W$7,0))&lt;&gt;0),
INDEX('PLHIV Forecast'!$C$8:$W$127,MATCH($B122,'PLHIV Forecast'!$B$8:$B$127,0),MATCH(K$7,'PLHIV Forecast'!$C$7:$W$7,0)),
J122+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21197</v>
      </c>
      <c r="L122" s="84">
        <f>IF(IF(L$7&lt;=Baseline_Year,
INDEX('Number on ART'!$H$10:$AB$249,MATCH($B122&amp;"Adults",'Number on ART'!$F$10:$F$249,0),MATCH(L$7,'Number on ART'!$H$9:$AB$9,0)),
IF(AND(K122+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Forecast'!$B$8:$B$127,0),MATCH(L$7,'PLHIV Forecast'!$C$7:$W$7,0)),
INDEX('PLHIV Forecast'!$C$8:$W$127,MATCH($B122,'PLHIV Forecast'!$B$8:$B$127,0),MATCH(L$7,'PLHIV Forecast'!$C$7:$W$7,0))&lt;&gt;0),
INDEX('PLHIV Forecast'!$C$8:$W$127,MATCH($B122,'PLHIV Forecast'!$B$8:$B$127,0),MATCH(L$7,'PLHIV Forecast'!$C$7:$W$7,0)),
K122+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IF(L$7&lt;=Baseline_Year,
INDEX('Number on ART'!$H$10:$AB$249,MATCH($B122&amp;"Adults",'Number on ART'!$F$10:$F$249,0),MATCH(L$7,'Number on ART'!$H$9:$AB$9,0)),
IF(AND(K122+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Forecast'!$B$8:$B$127,0),MATCH(L$7,'PLHIV Forecast'!$C$7:$W$7,0)),
INDEX('PLHIV Forecast'!$C$8:$W$127,MATCH($B122,'PLHIV Forecast'!$B$8:$B$127,0),MATCH(L$7,'PLHIV Forecast'!$C$7:$W$7,0))&lt;&gt;0),
INDEX('PLHIV Forecast'!$C$8:$W$127,MATCH($B122,'PLHIV Forecast'!$B$8:$B$127,0),MATCH(L$7,'PLHIV Forecast'!$C$7:$W$7,0)),
K122+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23598</v>
      </c>
      <c r="M122" s="84">
        <f>IF(IF(M$7&lt;=Baseline_Year,
INDEX('Number on ART'!$H$10:$AB$249,MATCH($B122&amp;"Adults",'Number on ART'!$F$10:$F$249,0),MATCH(M$7,'Number on ART'!$H$9:$AB$9,0)),
IF(AND(L122+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Forecast'!$B$8:$B$127,0),MATCH(M$7,'PLHIV Forecast'!$C$7:$W$7,0)),
INDEX('PLHIV Forecast'!$C$8:$W$127,MATCH($B122,'PLHIV Forecast'!$B$8:$B$127,0),MATCH(M$7,'PLHIV Forecast'!$C$7:$W$7,0))&lt;&gt;0),
INDEX('PLHIV Forecast'!$C$8:$W$127,MATCH($B122,'PLHIV Forecast'!$B$8:$B$127,0),MATCH(M$7,'PLHIV Forecast'!$C$7:$W$7,0)),
L122+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IF(M$7&lt;=Baseline_Year,
INDEX('Number on ART'!$H$10:$AB$249,MATCH($B122&amp;"Adults",'Number on ART'!$F$10:$F$249,0),MATCH(M$7,'Number on ART'!$H$9:$AB$9,0)),
IF(AND(L122+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Forecast'!$B$8:$B$127,0),MATCH(M$7,'PLHIV Forecast'!$C$7:$W$7,0)),
INDEX('PLHIV Forecast'!$C$8:$W$127,MATCH($B122,'PLHIV Forecast'!$B$8:$B$127,0),MATCH(M$7,'PLHIV Forecast'!$C$7:$W$7,0))&lt;&gt;0),
INDEX('PLHIV Forecast'!$C$8:$W$127,MATCH($B122,'PLHIV Forecast'!$B$8:$B$127,0),MATCH(M$7,'PLHIV Forecast'!$C$7:$W$7,0)),
L122+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27789</v>
      </c>
      <c r="N122" s="84">
        <f>IF(IF(N$7&lt;=Baseline_Year,
INDEX('Number on ART'!$H$10:$AB$249,MATCH($B122&amp;"Adults",'Number on ART'!$F$10:$F$249,0),MATCH(N$7,'Number on ART'!$H$9:$AB$9,0)),
IF(AND(M122+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Forecast'!$B$8:$B$127,0),MATCH(N$7,'PLHIV Forecast'!$C$7:$W$7,0)),
INDEX('PLHIV Forecast'!$C$8:$W$127,MATCH($B122,'PLHIV Forecast'!$B$8:$B$127,0),MATCH(N$7,'PLHIV Forecast'!$C$7:$W$7,0))&lt;&gt;0),
INDEX('PLHIV Forecast'!$C$8:$W$127,MATCH($B122,'PLHIV Forecast'!$B$8:$B$127,0),MATCH(N$7,'PLHIV Forecast'!$C$7:$W$7,0)),
M122+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IF(N$7&lt;=Baseline_Year,
INDEX('Number on ART'!$H$10:$AB$249,MATCH($B122&amp;"Adults",'Number on ART'!$F$10:$F$249,0),MATCH(N$7,'Number on ART'!$H$9:$AB$9,0)),
IF(AND(M122+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Forecast'!$B$8:$B$127,0),MATCH(N$7,'PLHIV Forecast'!$C$7:$W$7,0)),
INDEX('PLHIV Forecast'!$C$8:$W$127,MATCH($B122,'PLHIV Forecast'!$B$8:$B$127,0),MATCH(N$7,'PLHIV Forecast'!$C$7:$W$7,0))&lt;&gt;0),
INDEX('PLHIV Forecast'!$C$8:$W$127,MATCH($B122,'PLHIV Forecast'!$B$8:$B$127,0),MATCH(N$7,'PLHIV Forecast'!$C$7:$W$7,0)),
M122+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30039</v>
      </c>
      <c r="O122" s="84">
        <f>IF(IF(O$7&lt;=Baseline_Year,
INDEX('Number on ART'!$H$10:$AB$249,MATCH($B122&amp;"Adults",'Number on ART'!$F$10:$F$249,0),MATCH(O$7,'Number on ART'!$H$9:$AB$9,0)),
IF(AND(N122+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Forecast'!$B$8:$B$127,0),MATCH(O$7,'PLHIV Forecast'!$C$7:$W$7,0)),
INDEX('PLHIV Forecast'!$C$8:$W$127,MATCH($B122,'PLHIV Forecast'!$B$8:$B$127,0),MATCH(O$7,'PLHIV Forecast'!$C$7:$W$7,0))&lt;&gt;0),
INDEX('PLHIV Forecast'!$C$8:$W$127,MATCH($B122,'PLHIV Forecast'!$B$8:$B$127,0),MATCH(O$7,'PLHIV Forecast'!$C$7:$W$7,0)),
N122+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IF(O$7&lt;=Baseline_Year,
INDEX('Number on ART'!$H$10:$AB$249,MATCH($B122&amp;"Adults",'Number on ART'!$F$10:$F$249,0),MATCH(O$7,'Number on ART'!$H$9:$AB$9,0)),
IF(AND(N122+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Forecast'!$B$8:$B$127,0),MATCH(O$7,'PLHIV Forecast'!$C$7:$W$7,0)),
INDEX('PLHIV Forecast'!$C$8:$W$127,MATCH($B122,'PLHIV Forecast'!$B$8:$B$127,0),MATCH(O$7,'PLHIV Forecast'!$C$7:$W$7,0))&lt;&gt;0),
INDEX('PLHIV Forecast'!$C$8:$W$127,MATCH($B122,'PLHIV Forecast'!$B$8:$B$127,0),MATCH(O$7,'PLHIV Forecast'!$C$7:$W$7,0)),
N122+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36488</v>
      </c>
      <c r="P122" s="84">
        <f>IF(IF(P$7&lt;=Baseline_Year,
INDEX('Number on ART'!$H$10:$AB$249,MATCH($B122&amp;"Adults",'Number on ART'!$F$10:$F$249,0),MATCH(P$7,'Number on ART'!$H$9:$AB$9,0)),
IF(AND(O122+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Forecast'!$B$8:$B$127,0),MATCH(P$7,'PLHIV Forecast'!$C$7:$W$7,0)),
INDEX('PLHIV Forecast'!$C$8:$W$127,MATCH($B122,'PLHIV Forecast'!$B$8:$B$127,0),MATCH(P$7,'PLHIV Forecast'!$C$7:$W$7,0))&lt;&gt;0),
INDEX('PLHIV Forecast'!$C$8:$W$127,MATCH($B122,'PLHIV Forecast'!$B$8:$B$127,0),MATCH(P$7,'PLHIV Forecast'!$C$7:$W$7,0)),
O122+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IF(P$7&lt;=Baseline_Year,
INDEX('Number on ART'!$H$10:$AB$249,MATCH($B122&amp;"Adults",'Number on ART'!$F$10:$F$249,0),MATCH(P$7,'Number on ART'!$H$9:$AB$9,0)),
IF(AND(O122+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Forecast'!$B$8:$B$127,0),MATCH(P$7,'PLHIV Forecast'!$C$7:$W$7,0)),
INDEX('PLHIV Forecast'!$C$8:$W$127,MATCH($B122,'PLHIV Forecast'!$B$8:$B$127,0),MATCH(P$7,'PLHIV Forecast'!$C$7:$W$7,0))&lt;&gt;0),
INDEX('PLHIV Forecast'!$C$8:$W$127,MATCH($B122,'PLHIV Forecast'!$B$8:$B$127,0),MATCH(P$7,'PLHIV Forecast'!$C$7:$W$7,0)),
O122+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40784.666666666664</v>
      </c>
      <c r="Q122" s="84">
        <f>IF(IF(Q$7&lt;=Baseline_Year,
INDEX('Number on ART'!$H$10:$AB$249,MATCH($B122&amp;"Adults",'Number on ART'!$F$10:$F$249,0),MATCH(Q$7,'Number on ART'!$H$9:$AB$9,0)),
IF(AND(P122+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Forecast'!$B$8:$B$127,0),MATCH(Q$7,'PLHIV Forecast'!$C$7:$W$7,0)),
INDEX('PLHIV Forecast'!$C$8:$W$127,MATCH($B122,'PLHIV Forecast'!$B$8:$B$127,0),MATCH(Q$7,'PLHIV Forecast'!$C$7:$W$7,0))&lt;&gt;0),
INDEX('PLHIV Forecast'!$C$8:$W$127,MATCH($B122,'PLHIV Forecast'!$B$8:$B$127,0),MATCH(Q$7,'PLHIV Forecast'!$C$7:$W$7,0)),
P122+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IF(Q$7&lt;=Baseline_Year,
INDEX('Number on ART'!$H$10:$AB$249,MATCH($B122&amp;"Adults",'Number on ART'!$F$10:$F$249,0),MATCH(Q$7,'Number on ART'!$H$9:$AB$9,0)),
IF(AND(P122+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Forecast'!$B$8:$B$127,0),MATCH(Q$7,'PLHIV Forecast'!$C$7:$W$7,0)),
INDEX('PLHIV Forecast'!$C$8:$W$127,MATCH($B122,'PLHIV Forecast'!$B$8:$B$127,0),MATCH(Q$7,'PLHIV Forecast'!$C$7:$W$7,0))&lt;&gt;0),
INDEX('PLHIV Forecast'!$C$8:$W$127,MATCH($B122,'PLHIV Forecast'!$B$8:$B$127,0),MATCH(Q$7,'PLHIV Forecast'!$C$7:$W$7,0)),
P122+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45081.333333333328</v>
      </c>
      <c r="R122" s="84">
        <f>IF(IF(R$7&lt;=Baseline_Year,
INDEX('Number on ART'!$H$10:$AB$249,MATCH($B122&amp;"Adults",'Number on ART'!$F$10:$F$249,0),MATCH(R$7,'Number on ART'!$H$9:$AB$9,0)),
IF(AND(Q122+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Forecast'!$B$8:$B$127,0),MATCH(R$7,'PLHIV Forecast'!$C$7:$W$7,0)),
INDEX('PLHIV Forecast'!$C$8:$W$127,MATCH($B122,'PLHIV Forecast'!$B$8:$B$127,0),MATCH(R$7,'PLHIV Forecast'!$C$7:$W$7,0))&lt;&gt;0),
INDEX('PLHIV Forecast'!$C$8:$W$127,MATCH($B122,'PLHIV Forecast'!$B$8:$B$127,0),MATCH(R$7,'PLHIV Forecast'!$C$7:$W$7,0)),
Q122+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IF(R$7&lt;=Baseline_Year,
INDEX('Number on ART'!$H$10:$AB$249,MATCH($B122&amp;"Adults",'Number on ART'!$F$10:$F$249,0),MATCH(R$7,'Number on ART'!$H$9:$AB$9,0)),
IF(AND(Q122+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Forecast'!$B$8:$B$127,0),MATCH(R$7,'PLHIV Forecast'!$C$7:$W$7,0)),
INDEX('PLHIV Forecast'!$C$8:$W$127,MATCH($B122,'PLHIV Forecast'!$B$8:$B$127,0),MATCH(R$7,'PLHIV Forecast'!$C$7:$W$7,0))&lt;&gt;0),
INDEX('PLHIV Forecast'!$C$8:$W$127,MATCH($B122,'PLHIV Forecast'!$B$8:$B$127,0),MATCH(R$7,'PLHIV Forecast'!$C$7:$W$7,0)),
Q122+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49377.999999999993</v>
      </c>
      <c r="S122" s="84">
        <f>IF(IF(S$7&lt;=Baseline_Year,
INDEX('Number on ART'!$H$10:$AB$249,MATCH($B122&amp;"Adults",'Number on ART'!$F$10:$F$249,0),MATCH(S$7,'Number on ART'!$H$9:$AB$9,0)),
IF(AND(R122+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Forecast'!$B$8:$B$127,0),MATCH(S$7,'PLHIV Forecast'!$C$7:$W$7,0)),
INDEX('PLHIV Forecast'!$C$8:$W$127,MATCH($B122,'PLHIV Forecast'!$B$8:$B$127,0),MATCH(S$7,'PLHIV Forecast'!$C$7:$W$7,0))&lt;&gt;0),
INDEX('PLHIV Forecast'!$C$8:$W$127,MATCH($B122,'PLHIV Forecast'!$B$8:$B$127,0),MATCH(S$7,'PLHIV Forecast'!$C$7:$W$7,0)),
R122+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IF(S$7&lt;=Baseline_Year,
INDEX('Number on ART'!$H$10:$AB$249,MATCH($B122&amp;"Adults",'Number on ART'!$F$10:$F$249,0),MATCH(S$7,'Number on ART'!$H$9:$AB$9,0)),
IF(AND(R122+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Forecast'!$B$8:$B$127,0),MATCH(S$7,'PLHIV Forecast'!$C$7:$W$7,0)),
INDEX('PLHIV Forecast'!$C$8:$W$127,MATCH($B122,'PLHIV Forecast'!$B$8:$B$127,0),MATCH(S$7,'PLHIV Forecast'!$C$7:$W$7,0))&lt;&gt;0),
INDEX('PLHIV Forecast'!$C$8:$W$127,MATCH($B122,'PLHIV Forecast'!$B$8:$B$127,0),MATCH(S$7,'PLHIV Forecast'!$C$7:$W$7,0)),
R122+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53674.666666666657</v>
      </c>
      <c r="T122" s="84">
        <f>IF(IF(T$7&lt;=Baseline_Year,
INDEX('Number on ART'!$H$10:$AB$249,MATCH($B122&amp;"Adults",'Number on ART'!$F$10:$F$249,0),MATCH(T$7,'Number on ART'!$H$9:$AB$9,0)),
IF(AND(S122+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Forecast'!$B$8:$B$127,0),MATCH(T$7,'PLHIV Forecast'!$C$7:$W$7,0)),
INDEX('PLHIV Forecast'!$C$8:$W$127,MATCH($B122,'PLHIV Forecast'!$B$8:$B$127,0),MATCH(T$7,'PLHIV Forecast'!$C$7:$W$7,0))&lt;&gt;0),
INDEX('PLHIV Forecast'!$C$8:$W$127,MATCH($B122,'PLHIV Forecast'!$B$8:$B$127,0),MATCH(T$7,'PLHIV Forecast'!$C$7:$W$7,0)),
S122+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IF(T$7&lt;=Baseline_Year,
INDEX('Number on ART'!$H$10:$AB$249,MATCH($B122&amp;"Adults",'Number on ART'!$F$10:$F$249,0),MATCH(T$7,'Number on ART'!$H$9:$AB$9,0)),
IF(AND(S122+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Forecast'!$B$8:$B$127,0),MATCH(T$7,'PLHIV Forecast'!$C$7:$W$7,0)),
INDEX('PLHIV Forecast'!$C$8:$W$127,MATCH($B122,'PLHIV Forecast'!$B$8:$B$127,0),MATCH(T$7,'PLHIV Forecast'!$C$7:$W$7,0))&lt;&gt;0),
INDEX('PLHIV Forecast'!$C$8:$W$127,MATCH($B122,'PLHIV Forecast'!$B$8:$B$127,0),MATCH(T$7,'PLHIV Forecast'!$C$7:$W$7,0)),
S122+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57971.333333333321</v>
      </c>
      <c r="U122" s="84">
        <f>IF(IF(U$7&lt;=Baseline_Year,
INDEX('Number on ART'!$H$10:$AB$249,MATCH($B122&amp;"Adults",'Number on ART'!$F$10:$F$249,0),MATCH(U$7,'Number on ART'!$H$9:$AB$9,0)),
IF(AND(T122+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Forecast'!$B$8:$B$127,0),MATCH(U$7,'PLHIV Forecast'!$C$7:$W$7,0)),
INDEX('PLHIV Forecast'!$C$8:$W$127,MATCH($B122,'PLHIV Forecast'!$B$8:$B$127,0),MATCH(U$7,'PLHIV Forecast'!$C$7:$W$7,0))&lt;&gt;0),
INDEX('PLHIV Forecast'!$C$8:$W$127,MATCH($B122,'PLHIV Forecast'!$B$8:$B$127,0),MATCH(U$7,'PLHIV Forecast'!$C$7:$W$7,0)),
T122+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IF(U$7&lt;=Baseline_Year,
INDEX('Number on ART'!$H$10:$AB$249,MATCH($B122&amp;"Adults",'Number on ART'!$F$10:$F$249,0),MATCH(U$7,'Number on ART'!$H$9:$AB$9,0)),
IF(AND(T122+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Forecast'!$B$8:$B$127,0),MATCH(U$7,'PLHIV Forecast'!$C$7:$W$7,0)),
INDEX('PLHIV Forecast'!$C$8:$W$127,MATCH($B122,'PLHIV Forecast'!$B$8:$B$127,0),MATCH(U$7,'PLHIV Forecast'!$C$7:$W$7,0))&lt;&gt;0),
INDEX('PLHIV Forecast'!$C$8:$W$127,MATCH($B122,'PLHIV Forecast'!$B$8:$B$127,0),MATCH(U$7,'PLHIV Forecast'!$C$7:$W$7,0)),
T122+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62267.999999999985</v>
      </c>
      <c r="V122" s="84">
        <f>IF(IF(V$7&lt;=Baseline_Year,
INDEX('Number on ART'!$H$10:$AB$249,MATCH($B122&amp;"Adults",'Number on ART'!$F$10:$F$249,0),MATCH(V$7,'Number on ART'!$H$9:$AB$9,0)),
IF(AND(U122+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Forecast'!$B$8:$B$127,0),MATCH(V$7,'PLHIV Forecast'!$C$7:$W$7,0)),
INDEX('PLHIV Forecast'!$C$8:$W$127,MATCH($B122,'PLHIV Forecast'!$B$8:$B$127,0),MATCH(V$7,'PLHIV Forecast'!$C$7:$W$7,0))&lt;&gt;0),
INDEX('PLHIV Forecast'!$C$8:$W$127,MATCH($B122,'PLHIV Forecast'!$B$8:$B$127,0),MATCH(V$7,'PLHIV Forecast'!$C$7:$W$7,0)),
U122+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IF(V$7&lt;=Baseline_Year,
INDEX('Number on ART'!$H$10:$AB$249,MATCH($B122&amp;"Adults",'Number on ART'!$F$10:$F$249,0),MATCH(V$7,'Number on ART'!$H$9:$AB$9,0)),
IF(AND(U122+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Forecast'!$B$8:$B$127,0),MATCH(V$7,'PLHIV Forecast'!$C$7:$W$7,0)),
INDEX('PLHIV Forecast'!$C$8:$W$127,MATCH($B122,'PLHIV Forecast'!$B$8:$B$127,0),MATCH(V$7,'PLHIV Forecast'!$C$7:$W$7,0))&lt;&gt;0),
INDEX('PLHIV Forecast'!$C$8:$W$127,MATCH($B122,'PLHIV Forecast'!$B$8:$B$127,0),MATCH(V$7,'PLHIV Forecast'!$C$7:$W$7,0)),
U122+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66564.666666666657</v>
      </c>
      <c r="W122" s="84">
        <f>IF(IF(W$7&lt;=Baseline_Year,
INDEX('Number on ART'!$H$10:$AB$249,MATCH($B122&amp;"Adults",'Number on ART'!$F$10:$F$249,0),MATCH(W$7,'Number on ART'!$H$9:$AB$9,0)),
IF(AND(V122+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Forecast'!$B$8:$B$127,0),MATCH(W$7,'PLHIV Forecast'!$C$7:$W$7,0)),
INDEX('PLHIV Forecast'!$C$8:$W$127,MATCH($B122,'PLHIV Forecast'!$B$8:$B$127,0),MATCH(W$7,'PLHIV Forecast'!$C$7:$W$7,0))&lt;&gt;0),
INDEX('PLHIV Forecast'!$C$8:$W$127,MATCH($B122,'PLHIV Forecast'!$B$8:$B$127,0),MATCH(W$7,'PLHIV Forecast'!$C$7:$W$7,0)),
V122+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)))&lt;0,
0,
IF(W$7&lt;=Baseline_Year,
INDEX('Number on ART'!$H$10:$AB$249,MATCH($B122&amp;"Adults",'Number on ART'!$F$10:$F$249,0),MATCH(W$7,'Number on ART'!$H$9:$AB$9,0)),
IF(AND(V122+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)&gt;INDEX('PLHIV Forecast'!$C$8:$W$127,MATCH($B122,'PLHIV Forecast'!$B$8:$B$127,0),MATCH(W$7,'PLHIV Forecast'!$C$7:$W$7,0)),
INDEX('PLHIV Forecast'!$C$8:$W$127,MATCH($B122,'PLHIV Forecast'!$B$8:$B$127,0),MATCH(W$7,'PLHIV Forecast'!$C$7:$W$7,0))&lt;&gt;0),
INDEX('PLHIV Forecast'!$C$8:$W$127,MATCH($B122,'PLHIV Forecast'!$B$8:$B$127,0),MATCH(W$7,'PLHIV Forecast'!$C$7:$W$7,0)),
V122+
AVERAGE((INDEX($C$8:$W$127,MATCH($B122,$B$8:$B$127),MATCH(Baseline_Year,$C$7:$W$7,))-INDEX($C$8:$W$127,MATCH($B122,$B$8:$B$127),MATCH(Baseline_Year-1,$C$7:$W$7,))),
(INDEX($C$8:$W$127,MATCH($B122,$B$8:$B$127),MATCH(Baseline_Year-1,$C$7:$W$7,))-INDEX($C$8:$W$127,MATCH($B122,$B$8:$B$127),MATCH(Baseline_Year-2,$C$7:$W$7,))),
(INDEX($C$8:$W$127,MATCH($B122,$B$8:$B$127),MATCH(Baseline_Year-2,$C$7:$W$7,))-INDEX($C$8:$W$127,MATCH($B122,$B$8:$B$127),MATCH(Baseline_Year-3,$C$7:$W$7,)))
))))</f>
        <v>70861.333333333328</v>
      </c>
      <c r="X122" s="9" t="str">
        <f>IF(SUM(C122:W122)&lt;&gt;0,
IF(P122='PLHIV Forecast'!P122,"# adults on ART capped by total PLHIV starting 2023",
IF(Q122='PLHIV Forecast'!Q122,"# adults on ART capped by total PLHIV starting 2024",
IF(R122='PLHIV Forecast'!R122,"# adults on ART capped by total PLHIV starting 2025",
IF(S122='PLHIV Forecast'!S122,"# adults on ART capped by total PLHIV starting 2026",
IF(T122='PLHIV Forecast'!T122,"# adults on ART capped by total PLHIV starting 2027",
IF(U122='PLHIV Forecast'!U122,"# adults on ART capped by total PLHIV starting 2028",
IF(V122='PLHIV Forecast'!V122,"# adults on ART capped by total PLHIV starting 2029",
IF(W122='PLHIV Forecast'!W122,"# adults on ART capped by total PLHIV starting 2030",
"")))))))),"")</f>
        <v/>
      </c>
    </row>
    <row r="123" spans="2:28" x14ac:dyDescent="0.35">
      <c r="B123" s="18" t="str">
        <f>Countries!B119</f>
        <v>Venezuela</v>
      </c>
      <c r="C123" s="47">
        <f>IF(C$7&lt;='Algorithms &amp; Assumptions'!$C$3,INDEX('Number on ART'!$H$10:$AB$249,MATCH($B123&amp;"Adults",'Number on ART'!$F$10:$F$249,0),MATCH(C$7,'Number on ART'!$H$9:$AB$9,0)),"Error")</f>
        <v>38204</v>
      </c>
      <c r="D123" s="47">
        <f>IF(D$7&lt;='Algorithms &amp; Assumptions'!$C$3,INDEX('Number on ART'!$H$10:$AB$249,MATCH($B123&amp;"Adults",'Number on ART'!$F$10:$F$249,0),MATCH(D$7,'Number on ART'!$H$9:$AB$9,0)),"Error")</f>
        <v>40384</v>
      </c>
      <c r="E123" s="47">
        <f>IF(E$7&lt;='Algorithms &amp; Assumptions'!$C$3,INDEX('Number on ART'!$H$10:$AB$249,MATCH($B123&amp;"Adults",'Number on ART'!$F$10:$F$249,0),MATCH(E$7,'Number on ART'!$H$9:$AB$9,0)),"Error")</f>
        <v>43032</v>
      </c>
      <c r="F123" s="47">
        <f>IF(F$7&lt;='Algorithms &amp; Assumptions'!$C$3,INDEX('Number on ART'!$H$10:$AB$249,MATCH($B123&amp;"Adults",'Number on ART'!$F$10:$F$249,0),MATCH(F$7,'Number on ART'!$H$9:$AB$9,0)),"Error")</f>
        <v>43071</v>
      </c>
      <c r="G123" s="84">
        <f>IF(IF(G$7&lt;=Baseline_Year,
INDEX('Number on ART'!$H$10:$AB$249,MATCH($B123&amp;"Adults",'Number on ART'!$F$10:$F$249,0),MATCH(G$7,'Number on ART'!$H$9:$AB$9,0)),
IF(AND(F123+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Forecast'!$B$8:$B$127,0),MATCH(G$7,'PLHIV Forecast'!$C$7:$W$7,0)),
INDEX('PLHIV Forecast'!$C$8:$W$127,MATCH($B123,'PLHIV Forecast'!$B$8:$B$127,0),MATCH(G$7,'PLHIV Forecast'!$C$7:$W$7,0))&lt;&gt;0),
INDEX('PLHIV Forecast'!$C$8:$W$127,MATCH($B123,'PLHIV Forecast'!$B$8:$B$127,0),MATCH(G$7,'PLHIV Forecast'!$C$7:$W$7,0)),
F123+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IF(G$7&lt;=Baseline_Year,
INDEX('Number on ART'!$H$10:$AB$249,MATCH($B123&amp;"Adults",'Number on ART'!$F$10:$F$249,0),MATCH(G$7,'Number on ART'!$H$9:$AB$9,0)),
IF(AND(F123+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Forecast'!$B$8:$B$127,0),MATCH(G$7,'PLHIV Forecast'!$C$7:$W$7,0)),
INDEX('PLHIV Forecast'!$C$8:$W$127,MATCH($B123,'PLHIV Forecast'!$B$8:$B$127,0),MATCH(G$7,'PLHIV Forecast'!$C$7:$W$7,0))&lt;&gt;0),
INDEX('PLHIV Forecast'!$C$8:$W$127,MATCH($B123,'PLHIV Forecast'!$B$8:$B$127,0),MATCH(G$7,'PLHIV Forecast'!$C$7:$W$7,0)),
F123+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43601</v>
      </c>
      <c r="H123" s="84">
        <f>IF(IF(H$7&lt;=Baseline_Year,
INDEX('Number on ART'!$H$10:$AB$249,MATCH($B123&amp;"Adults",'Number on ART'!$F$10:$F$249,0),MATCH(H$7,'Number on ART'!$H$9:$AB$9,0)),
IF(AND(G123+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Forecast'!$B$8:$B$127,0),MATCH(H$7,'PLHIV Forecast'!$C$7:$W$7,0)),
INDEX('PLHIV Forecast'!$C$8:$W$127,MATCH($B123,'PLHIV Forecast'!$B$8:$B$127,0),MATCH(H$7,'PLHIV Forecast'!$C$7:$W$7,0))&lt;&gt;0),
INDEX('PLHIV Forecast'!$C$8:$W$127,MATCH($B123,'PLHIV Forecast'!$B$8:$B$127,0),MATCH(H$7,'PLHIV Forecast'!$C$7:$W$7,0)),
G123+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IF(H$7&lt;=Baseline_Year,
INDEX('Number on ART'!$H$10:$AB$249,MATCH($B123&amp;"Adults",'Number on ART'!$F$10:$F$249,0),MATCH(H$7,'Number on ART'!$H$9:$AB$9,0)),
IF(AND(G123+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Forecast'!$B$8:$B$127,0),MATCH(H$7,'PLHIV Forecast'!$C$7:$W$7,0)),
INDEX('PLHIV Forecast'!$C$8:$W$127,MATCH($B123,'PLHIV Forecast'!$B$8:$B$127,0),MATCH(H$7,'PLHIV Forecast'!$C$7:$W$7,0))&lt;&gt;0),
INDEX('PLHIV Forecast'!$C$8:$W$127,MATCH($B123,'PLHIV Forecast'!$B$8:$B$127,0),MATCH(H$7,'PLHIV Forecast'!$C$7:$W$7,0)),
G123+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56994</v>
      </c>
      <c r="I123" s="84">
        <f>IF(IF(I$7&lt;=Baseline_Year,
INDEX('Number on ART'!$H$10:$AB$249,MATCH($B123&amp;"Adults",'Number on ART'!$F$10:$F$249,0),MATCH(I$7,'Number on ART'!$H$9:$AB$9,0)),
IF(AND(H123+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Forecast'!$B$8:$B$127,0),MATCH(I$7,'PLHIV Forecast'!$C$7:$W$7,0)),
INDEX('PLHIV Forecast'!$C$8:$W$127,MATCH($B123,'PLHIV Forecast'!$B$8:$B$127,0),MATCH(I$7,'PLHIV Forecast'!$C$7:$W$7,0))&lt;&gt;0),
INDEX('PLHIV Forecast'!$C$8:$W$127,MATCH($B123,'PLHIV Forecast'!$B$8:$B$127,0),MATCH(I$7,'PLHIV Forecast'!$C$7:$W$7,0)),
H123+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IF(I$7&lt;=Baseline_Year,
INDEX('Number on ART'!$H$10:$AB$249,MATCH($B123&amp;"Adults",'Number on ART'!$F$10:$F$249,0),MATCH(I$7,'Number on ART'!$H$9:$AB$9,0)),
IF(AND(H123+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Forecast'!$B$8:$B$127,0),MATCH(I$7,'PLHIV Forecast'!$C$7:$W$7,0)),
INDEX('PLHIV Forecast'!$C$8:$W$127,MATCH($B123,'PLHIV Forecast'!$B$8:$B$127,0),MATCH(I$7,'PLHIV Forecast'!$C$7:$W$7,0))&lt;&gt;0),
INDEX('PLHIV Forecast'!$C$8:$W$127,MATCH($B123,'PLHIV Forecast'!$B$8:$B$127,0),MATCH(I$7,'PLHIV Forecast'!$C$7:$W$7,0)),
H123+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51983</v>
      </c>
      <c r="J123" s="84">
        <f>IF(IF(J$7&lt;=Baseline_Year,
INDEX('Number on ART'!$H$10:$AB$249,MATCH($B123&amp;"Adults",'Number on ART'!$F$10:$F$249,0),MATCH(J$7,'Number on ART'!$H$9:$AB$9,0)),
IF(AND(I123+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Forecast'!$B$8:$B$127,0),MATCH(J$7,'PLHIV Forecast'!$C$7:$W$7,0)),
INDEX('PLHIV Forecast'!$C$8:$W$127,MATCH($B123,'PLHIV Forecast'!$B$8:$B$127,0),MATCH(J$7,'PLHIV Forecast'!$C$7:$W$7,0))&lt;&gt;0),
INDEX('PLHIV Forecast'!$C$8:$W$127,MATCH($B123,'PLHIV Forecast'!$B$8:$B$127,0),MATCH(J$7,'PLHIV Forecast'!$C$7:$W$7,0)),
I123+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IF(J$7&lt;=Baseline_Year,
INDEX('Number on ART'!$H$10:$AB$249,MATCH($B123&amp;"Adults",'Number on ART'!$F$10:$F$249,0),MATCH(J$7,'Number on ART'!$H$9:$AB$9,0)),
IF(AND(I123+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Forecast'!$B$8:$B$127,0),MATCH(J$7,'PLHIV Forecast'!$C$7:$W$7,0)),
INDEX('PLHIV Forecast'!$C$8:$W$127,MATCH($B123,'PLHIV Forecast'!$B$8:$B$127,0),MATCH(J$7,'PLHIV Forecast'!$C$7:$W$7,0))&lt;&gt;0),
INDEX('PLHIV Forecast'!$C$8:$W$127,MATCH($B123,'PLHIV Forecast'!$B$8:$B$127,0),MATCH(J$7,'PLHIV Forecast'!$C$7:$W$7,0)),
I123+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39823</v>
      </c>
      <c r="K123" s="84">
        <f>IF(IF(K$7&lt;=Baseline_Year,
INDEX('Number on ART'!$H$10:$AB$249,MATCH($B123&amp;"Adults",'Number on ART'!$F$10:$F$249,0),MATCH(K$7,'Number on ART'!$H$9:$AB$9,0)),
IF(AND(J123+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Forecast'!$B$8:$B$127,0),MATCH(K$7,'PLHIV Forecast'!$C$7:$W$7,0)),
INDEX('PLHIV Forecast'!$C$8:$W$127,MATCH($B123,'PLHIV Forecast'!$B$8:$B$127,0),MATCH(K$7,'PLHIV Forecast'!$C$7:$W$7,0))&lt;&gt;0),
INDEX('PLHIV Forecast'!$C$8:$W$127,MATCH($B123,'PLHIV Forecast'!$B$8:$B$127,0),MATCH(K$7,'PLHIV Forecast'!$C$7:$W$7,0)),
J123+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IF(K$7&lt;=Baseline_Year,
INDEX('Number on ART'!$H$10:$AB$249,MATCH($B123&amp;"Adults",'Number on ART'!$F$10:$F$249,0),MATCH(K$7,'Number on ART'!$H$9:$AB$9,0)),
IF(AND(J123+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Forecast'!$B$8:$B$127,0),MATCH(K$7,'PLHIV Forecast'!$C$7:$W$7,0)),
INDEX('PLHIV Forecast'!$C$8:$W$127,MATCH($B123,'PLHIV Forecast'!$B$8:$B$127,0),MATCH(K$7,'PLHIV Forecast'!$C$7:$W$7,0))&lt;&gt;0),
INDEX('PLHIV Forecast'!$C$8:$W$127,MATCH($B123,'PLHIV Forecast'!$B$8:$B$127,0),MATCH(K$7,'PLHIV Forecast'!$C$7:$W$7,0)),
J123+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27372</v>
      </c>
      <c r="L123" s="84">
        <f>IF(IF(L$7&lt;=Baseline_Year,
INDEX('Number on ART'!$H$10:$AB$249,MATCH($B123&amp;"Adults",'Number on ART'!$F$10:$F$249,0),MATCH(L$7,'Number on ART'!$H$9:$AB$9,0)),
IF(AND(K123+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Forecast'!$B$8:$B$127,0),MATCH(L$7,'PLHIV Forecast'!$C$7:$W$7,0)),
INDEX('PLHIV Forecast'!$C$8:$W$127,MATCH($B123,'PLHIV Forecast'!$B$8:$B$127,0),MATCH(L$7,'PLHIV Forecast'!$C$7:$W$7,0))&lt;&gt;0),
INDEX('PLHIV Forecast'!$C$8:$W$127,MATCH($B123,'PLHIV Forecast'!$B$8:$B$127,0),MATCH(L$7,'PLHIV Forecast'!$C$7:$W$7,0)),
K123+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IF(L$7&lt;=Baseline_Year,
INDEX('Number on ART'!$H$10:$AB$249,MATCH($B123&amp;"Adults",'Number on ART'!$F$10:$F$249,0),MATCH(L$7,'Number on ART'!$H$9:$AB$9,0)),
IF(AND(K123+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Forecast'!$B$8:$B$127,0),MATCH(L$7,'PLHIV Forecast'!$C$7:$W$7,0)),
INDEX('PLHIV Forecast'!$C$8:$W$127,MATCH($B123,'PLHIV Forecast'!$B$8:$B$127,0),MATCH(L$7,'PLHIV Forecast'!$C$7:$W$7,0))&lt;&gt;0),
INDEX('PLHIV Forecast'!$C$8:$W$127,MATCH($B123,'PLHIV Forecast'!$B$8:$B$127,0),MATCH(L$7,'PLHIV Forecast'!$C$7:$W$7,0)),
K123+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43848</v>
      </c>
      <c r="M123" s="84">
        <f>IF(IF(M$7&lt;=Baseline_Year,
INDEX('Number on ART'!$H$10:$AB$249,MATCH($B123&amp;"Adults",'Number on ART'!$F$10:$F$249,0),MATCH(M$7,'Number on ART'!$H$9:$AB$9,0)),
IF(AND(L123+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Forecast'!$B$8:$B$127,0),MATCH(M$7,'PLHIV Forecast'!$C$7:$W$7,0)),
INDEX('PLHIV Forecast'!$C$8:$W$127,MATCH($B123,'PLHIV Forecast'!$B$8:$B$127,0),MATCH(M$7,'PLHIV Forecast'!$C$7:$W$7,0))&lt;&gt;0),
INDEX('PLHIV Forecast'!$C$8:$W$127,MATCH($B123,'PLHIV Forecast'!$B$8:$B$127,0),MATCH(M$7,'PLHIV Forecast'!$C$7:$W$7,0)),
L123+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IF(M$7&lt;=Baseline_Year,
INDEX('Number on ART'!$H$10:$AB$249,MATCH($B123&amp;"Adults",'Number on ART'!$F$10:$F$249,0),MATCH(M$7,'Number on ART'!$H$9:$AB$9,0)),
IF(AND(L123+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Forecast'!$B$8:$B$127,0),MATCH(M$7,'PLHIV Forecast'!$C$7:$W$7,0)),
INDEX('PLHIV Forecast'!$C$8:$W$127,MATCH($B123,'PLHIV Forecast'!$B$8:$B$127,0),MATCH(M$7,'PLHIV Forecast'!$C$7:$W$7,0))&lt;&gt;0),
INDEX('PLHIV Forecast'!$C$8:$W$127,MATCH($B123,'PLHIV Forecast'!$B$8:$B$127,0),MATCH(M$7,'PLHIV Forecast'!$C$7:$W$7,0)),
L123+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54740</v>
      </c>
      <c r="N123" s="84">
        <f>IF(IF(N$7&lt;=Baseline_Year,
INDEX('Number on ART'!$H$10:$AB$249,MATCH($B123&amp;"Adults",'Number on ART'!$F$10:$F$249,0),MATCH(N$7,'Number on ART'!$H$9:$AB$9,0)),
IF(AND(M123+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Forecast'!$B$8:$B$127,0),MATCH(N$7,'PLHIV Forecast'!$C$7:$W$7,0)),
INDEX('PLHIV Forecast'!$C$8:$W$127,MATCH($B123,'PLHIV Forecast'!$B$8:$B$127,0),MATCH(N$7,'PLHIV Forecast'!$C$7:$W$7,0))&lt;&gt;0),
INDEX('PLHIV Forecast'!$C$8:$W$127,MATCH($B123,'PLHIV Forecast'!$B$8:$B$127,0),MATCH(N$7,'PLHIV Forecast'!$C$7:$W$7,0)),
M123+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IF(N$7&lt;=Baseline_Year,
INDEX('Number on ART'!$H$10:$AB$249,MATCH($B123&amp;"Adults",'Number on ART'!$F$10:$F$249,0),MATCH(N$7,'Number on ART'!$H$9:$AB$9,0)),
IF(AND(M123+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Forecast'!$B$8:$B$127,0),MATCH(N$7,'PLHIV Forecast'!$C$7:$W$7,0)),
INDEX('PLHIV Forecast'!$C$8:$W$127,MATCH($B123,'PLHIV Forecast'!$B$8:$B$127,0),MATCH(N$7,'PLHIV Forecast'!$C$7:$W$7,0))&lt;&gt;0),
INDEX('PLHIV Forecast'!$C$8:$W$127,MATCH($B123,'PLHIV Forecast'!$B$8:$B$127,0),MATCH(N$7,'PLHIV Forecast'!$C$7:$W$7,0)),
M123+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56116</v>
      </c>
      <c r="O123" s="84">
        <f>IF(IF(O$7&lt;=Baseline_Year,
INDEX('Number on ART'!$H$10:$AB$249,MATCH($B123&amp;"Adults",'Number on ART'!$F$10:$F$249,0),MATCH(O$7,'Number on ART'!$H$9:$AB$9,0)),
IF(AND(N123+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Forecast'!$B$8:$B$127,0),MATCH(O$7,'PLHIV Forecast'!$C$7:$W$7,0)),
INDEX('PLHIV Forecast'!$C$8:$W$127,MATCH($B123,'PLHIV Forecast'!$B$8:$B$127,0),MATCH(O$7,'PLHIV Forecast'!$C$7:$W$7,0))&lt;&gt;0),
INDEX('PLHIV Forecast'!$C$8:$W$127,MATCH($B123,'PLHIV Forecast'!$B$8:$B$127,0),MATCH(O$7,'PLHIV Forecast'!$C$7:$W$7,0)),
N123+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IF(O$7&lt;=Baseline_Year,
INDEX('Number on ART'!$H$10:$AB$249,MATCH($B123&amp;"Adults",'Number on ART'!$F$10:$F$249,0),MATCH(O$7,'Number on ART'!$H$9:$AB$9,0)),
IF(AND(N123+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Forecast'!$B$8:$B$127,0),MATCH(O$7,'PLHIV Forecast'!$C$7:$W$7,0)),
INDEX('PLHIV Forecast'!$C$8:$W$127,MATCH($B123,'PLHIV Forecast'!$B$8:$B$127,0),MATCH(O$7,'PLHIV Forecast'!$C$7:$W$7,0))&lt;&gt;0),
INDEX('PLHIV Forecast'!$C$8:$W$127,MATCH($B123,'PLHIV Forecast'!$B$8:$B$127,0),MATCH(O$7,'PLHIV Forecast'!$C$7:$W$7,0)),
N123+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60765</v>
      </c>
      <c r="P123" s="84">
        <f>IF(IF(P$7&lt;=Baseline_Year,
INDEX('Number on ART'!$H$10:$AB$249,MATCH($B123&amp;"Adults",'Number on ART'!$F$10:$F$249,0),MATCH(P$7,'Number on ART'!$H$9:$AB$9,0)),
IF(AND(O123+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Forecast'!$B$8:$B$127,0),MATCH(P$7,'PLHIV Forecast'!$C$7:$W$7,0)),
INDEX('PLHIV Forecast'!$C$8:$W$127,MATCH($B123,'PLHIV Forecast'!$B$8:$B$127,0),MATCH(P$7,'PLHIV Forecast'!$C$7:$W$7,0))&lt;&gt;0),
INDEX('PLHIV Forecast'!$C$8:$W$127,MATCH($B123,'PLHIV Forecast'!$B$8:$B$127,0),MATCH(P$7,'PLHIV Forecast'!$C$7:$W$7,0)),
O123+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IF(P$7&lt;=Baseline_Year,
INDEX('Number on ART'!$H$10:$AB$249,MATCH($B123&amp;"Adults",'Number on ART'!$F$10:$F$249,0),MATCH(P$7,'Number on ART'!$H$9:$AB$9,0)),
IF(AND(O123+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Forecast'!$B$8:$B$127,0),MATCH(P$7,'PLHIV Forecast'!$C$7:$W$7,0)),
INDEX('PLHIV Forecast'!$C$8:$W$127,MATCH($B123,'PLHIV Forecast'!$B$8:$B$127,0),MATCH(P$7,'PLHIV Forecast'!$C$7:$W$7,0))&lt;&gt;0),
INDEX('PLHIV Forecast'!$C$8:$W$127,MATCH($B123,'PLHIV Forecast'!$B$8:$B$127,0),MATCH(P$7,'PLHIV Forecast'!$C$7:$W$7,0)),
O123+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66404</v>
      </c>
      <c r="Q123" s="84">
        <f>IF(IF(Q$7&lt;=Baseline_Year,
INDEX('Number on ART'!$H$10:$AB$249,MATCH($B123&amp;"Adults",'Number on ART'!$F$10:$F$249,0),MATCH(Q$7,'Number on ART'!$H$9:$AB$9,0)),
IF(AND(P123+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Forecast'!$B$8:$B$127,0),MATCH(Q$7,'PLHIV Forecast'!$C$7:$W$7,0)),
INDEX('PLHIV Forecast'!$C$8:$W$127,MATCH($B123,'PLHIV Forecast'!$B$8:$B$127,0),MATCH(Q$7,'PLHIV Forecast'!$C$7:$W$7,0))&lt;&gt;0),
INDEX('PLHIV Forecast'!$C$8:$W$127,MATCH($B123,'PLHIV Forecast'!$B$8:$B$127,0),MATCH(Q$7,'PLHIV Forecast'!$C$7:$W$7,0)),
P123+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IF(Q$7&lt;=Baseline_Year,
INDEX('Number on ART'!$H$10:$AB$249,MATCH($B123&amp;"Adults",'Number on ART'!$F$10:$F$249,0),MATCH(Q$7,'Number on ART'!$H$9:$AB$9,0)),
IF(AND(P123+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Forecast'!$B$8:$B$127,0),MATCH(Q$7,'PLHIV Forecast'!$C$7:$W$7,0)),
INDEX('PLHIV Forecast'!$C$8:$W$127,MATCH($B123,'PLHIV Forecast'!$B$8:$B$127,0),MATCH(Q$7,'PLHIV Forecast'!$C$7:$W$7,0))&lt;&gt;0),
INDEX('PLHIV Forecast'!$C$8:$W$127,MATCH($B123,'PLHIV Forecast'!$B$8:$B$127,0),MATCH(Q$7,'PLHIV Forecast'!$C$7:$W$7,0)),
P123+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72043</v>
      </c>
      <c r="R123" s="84">
        <f>IF(IF(R$7&lt;=Baseline_Year,
INDEX('Number on ART'!$H$10:$AB$249,MATCH($B123&amp;"Adults",'Number on ART'!$F$10:$F$249,0),MATCH(R$7,'Number on ART'!$H$9:$AB$9,0)),
IF(AND(Q123+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Forecast'!$B$8:$B$127,0),MATCH(R$7,'PLHIV Forecast'!$C$7:$W$7,0)),
INDEX('PLHIV Forecast'!$C$8:$W$127,MATCH($B123,'PLHIV Forecast'!$B$8:$B$127,0),MATCH(R$7,'PLHIV Forecast'!$C$7:$W$7,0))&lt;&gt;0),
INDEX('PLHIV Forecast'!$C$8:$W$127,MATCH($B123,'PLHIV Forecast'!$B$8:$B$127,0),MATCH(R$7,'PLHIV Forecast'!$C$7:$W$7,0)),
Q123+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IF(R$7&lt;=Baseline_Year,
INDEX('Number on ART'!$H$10:$AB$249,MATCH($B123&amp;"Adults",'Number on ART'!$F$10:$F$249,0),MATCH(R$7,'Number on ART'!$H$9:$AB$9,0)),
IF(AND(Q123+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Forecast'!$B$8:$B$127,0),MATCH(R$7,'PLHIV Forecast'!$C$7:$W$7,0)),
INDEX('PLHIV Forecast'!$C$8:$W$127,MATCH($B123,'PLHIV Forecast'!$B$8:$B$127,0),MATCH(R$7,'PLHIV Forecast'!$C$7:$W$7,0))&lt;&gt;0),
INDEX('PLHIV Forecast'!$C$8:$W$127,MATCH($B123,'PLHIV Forecast'!$B$8:$B$127,0),MATCH(R$7,'PLHIV Forecast'!$C$7:$W$7,0)),
Q123+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77682</v>
      </c>
      <c r="S123" s="84">
        <f>IF(IF(S$7&lt;=Baseline_Year,
INDEX('Number on ART'!$H$10:$AB$249,MATCH($B123&amp;"Adults",'Number on ART'!$F$10:$F$249,0),MATCH(S$7,'Number on ART'!$H$9:$AB$9,0)),
IF(AND(R123+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Forecast'!$B$8:$B$127,0),MATCH(S$7,'PLHIV Forecast'!$C$7:$W$7,0)),
INDEX('PLHIV Forecast'!$C$8:$W$127,MATCH($B123,'PLHIV Forecast'!$B$8:$B$127,0),MATCH(S$7,'PLHIV Forecast'!$C$7:$W$7,0))&lt;&gt;0),
INDEX('PLHIV Forecast'!$C$8:$W$127,MATCH($B123,'PLHIV Forecast'!$B$8:$B$127,0),MATCH(S$7,'PLHIV Forecast'!$C$7:$W$7,0)),
R123+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IF(S$7&lt;=Baseline_Year,
INDEX('Number on ART'!$H$10:$AB$249,MATCH($B123&amp;"Adults",'Number on ART'!$F$10:$F$249,0),MATCH(S$7,'Number on ART'!$H$9:$AB$9,0)),
IF(AND(R123+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Forecast'!$B$8:$B$127,0),MATCH(S$7,'PLHIV Forecast'!$C$7:$W$7,0)),
INDEX('PLHIV Forecast'!$C$8:$W$127,MATCH($B123,'PLHIV Forecast'!$B$8:$B$127,0),MATCH(S$7,'PLHIV Forecast'!$C$7:$W$7,0))&lt;&gt;0),
INDEX('PLHIV Forecast'!$C$8:$W$127,MATCH($B123,'PLHIV Forecast'!$B$8:$B$127,0),MATCH(S$7,'PLHIV Forecast'!$C$7:$W$7,0)),
R123+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83321</v>
      </c>
      <c r="T123" s="84">
        <f>IF(IF(T$7&lt;=Baseline_Year,
INDEX('Number on ART'!$H$10:$AB$249,MATCH($B123&amp;"Adults",'Number on ART'!$F$10:$F$249,0),MATCH(T$7,'Number on ART'!$H$9:$AB$9,0)),
IF(AND(S123+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Forecast'!$B$8:$B$127,0),MATCH(T$7,'PLHIV Forecast'!$C$7:$W$7,0)),
INDEX('PLHIV Forecast'!$C$8:$W$127,MATCH($B123,'PLHIV Forecast'!$B$8:$B$127,0),MATCH(T$7,'PLHIV Forecast'!$C$7:$W$7,0))&lt;&gt;0),
INDEX('PLHIV Forecast'!$C$8:$W$127,MATCH($B123,'PLHIV Forecast'!$B$8:$B$127,0),MATCH(T$7,'PLHIV Forecast'!$C$7:$W$7,0)),
S123+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IF(T$7&lt;=Baseline_Year,
INDEX('Number on ART'!$H$10:$AB$249,MATCH($B123&amp;"Adults",'Number on ART'!$F$10:$F$249,0),MATCH(T$7,'Number on ART'!$H$9:$AB$9,0)),
IF(AND(S123+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Forecast'!$B$8:$B$127,0),MATCH(T$7,'PLHIV Forecast'!$C$7:$W$7,0)),
INDEX('PLHIV Forecast'!$C$8:$W$127,MATCH($B123,'PLHIV Forecast'!$B$8:$B$127,0),MATCH(T$7,'PLHIV Forecast'!$C$7:$W$7,0))&lt;&gt;0),
INDEX('PLHIV Forecast'!$C$8:$W$127,MATCH($B123,'PLHIV Forecast'!$B$8:$B$127,0),MATCH(T$7,'PLHIV Forecast'!$C$7:$W$7,0)),
S123+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88960</v>
      </c>
      <c r="U123" s="84">
        <f>IF(IF(U$7&lt;=Baseline_Year,
INDEX('Number on ART'!$H$10:$AB$249,MATCH($B123&amp;"Adults",'Number on ART'!$F$10:$F$249,0),MATCH(U$7,'Number on ART'!$H$9:$AB$9,0)),
IF(AND(T123+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Forecast'!$B$8:$B$127,0),MATCH(U$7,'PLHIV Forecast'!$C$7:$W$7,0)),
INDEX('PLHIV Forecast'!$C$8:$W$127,MATCH($B123,'PLHIV Forecast'!$B$8:$B$127,0),MATCH(U$7,'PLHIV Forecast'!$C$7:$W$7,0))&lt;&gt;0),
INDEX('PLHIV Forecast'!$C$8:$W$127,MATCH($B123,'PLHIV Forecast'!$B$8:$B$127,0),MATCH(U$7,'PLHIV Forecast'!$C$7:$W$7,0)),
T123+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IF(U$7&lt;=Baseline_Year,
INDEX('Number on ART'!$H$10:$AB$249,MATCH($B123&amp;"Adults",'Number on ART'!$F$10:$F$249,0),MATCH(U$7,'Number on ART'!$H$9:$AB$9,0)),
IF(AND(T123+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Forecast'!$B$8:$B$127,0),MATCH(U$7,'PLHIV Forecast'!$C$7:$W$7,0)),
INDEX('PLHIV Forecast'!$C$8:$W$127,MATCH($B123,'PLHIV Forecast'!$B$8:$B$127,0),MATCH(U$7,'PLHIV Forecast'!$C$7:$W$7,0))&lt;&gt;0),
INDEX('PLHIV Forecast'!$C$8:$W$127,MATCH($B123,'PLHIV Forecast'!$B$8:$B$127,0),MATCH(U$7,'PLHIV Forecast'!$C$7:$W$7,0)),
T123+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94599</v>
      </c>
      <c r="V123" s="84">
        <f>IF(IF(V$7&lt;=Baseline_Year,
INDEX('Number on ART'!$H$10:$AB$249,MATCH($B123&amp;"Adults",'Number on ART'!$F$10:$F$249,0),MATCH(V$7,'Number on ART'!$H$9:$AB$9,0)),
IF(AND(U123+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Forecast'!$B$8:$B$127,0),MATCH(V$7,'PLHIV Forecast'!$C$7:$W$7,0)),
INDEX('PLHIV Forecast'!$C$8:$W$127,MATCH($B123,'PLHIV Forecast'!$B$8:$B$127,0),MATCH(V$7,'PLHIV Forecast'!$C$7:$W$7,0))&lt;&gt;0),
INDEX('PLHIV Forecast'!$C$8:$W$127,MATCH($B123,'PLHIV Forecast'!$B$8:$B$127,0),MATCH(V$7,'PLHIV Forecast'!$C$7:$W$7,0)),
U123+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IF(V$7&lt;=Baseline_Year,
INDEX('Number on ART'!$H$10:$AB$249,MATCH($B123&amp;"Adults",'Number on ART'!$F$10:$F$249,0),MATCH(V$7,'Number on ART'!$H$9:$AB$9,0)),
IF(AND(U123+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Forecast'!$B$8:$B$127,0),MATCH(V$7,'PLHIV Forecast'!$C$7:$W$7,0)),
INDEX('PLHIV Forecast'!$C$8:$W$127,MATCH($B123,'PLHIV Forecast'!$B$8:$B$127,0),MATCH(V$7,'PLHIV Forecast'!$C$7:$W$7,0))&lt;&gt;0),
INDEX('PLHIV Forecast'!$C$8:$W$127,MATCH($B123,'PLHIV Forecast'!$B$8:$B$127,0),MATCH(V$7,'PLHIV Forecast'!$C$7:$W$7,0)),
U123+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100238</v>
      </c>
      <c r="W123" s="84">
        <f>IF(IF(W$7&lt;=Baseline_Year,
INDEX('Number on ART'!$H$10:$AB$249,MATCH($B123&amp;"Adults",'Number on ART'!$F$10:$F$249,0),MATCH(W$7,'Number on ART'!$H$9:$AB$9,0)),
IF(AND(V123+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Forecast'!$B$8:$B$127,0),MATCH(W$7,'PLHIV Forecast'!$C$7:$W$7,0)),
INDEX('PLHIV Forecast'!$C$8:$W$127,MATCH($B123,'PLHIV Forecast'!$B$8:$B$127,0),MATCH(W$7,'PLHIV Forecast'!$C$7:$W$7,0))&lt;&gt;0),
INDEX('PLHIV Forecast'!$C$8:$W$127,MATCH($B123,'PLHIV Forecast'!$B$8:$B$127,0),MATCH(W$7,'PLHIV Forecast'!$C$7:$W$7,0)),
V123+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)))&lt;0,
0,
IF(W$7&lt;=Baseline_Year,
INDEX('Number on ART'!$H$10:$AB$249,MATCH($B123&amp;"Adults",'Number on ART'!$F$10:$F$249,0),MATCH(W$7,'Number on ART'!$H$9:$AB$9,0)),
IF(AND(V123+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)&gt;INDEX('PLHIV Forecast'!$C$8:$W$127,MATCH($B123,'PLHIV Forecast'!$B$8:$B$127,0),MATCH(W$7,'PLHIV Forecast'!$C$7:$W$7,0)),
INDEX('PLHIV Forecast'!$C$8:$W$127,MATCH($B123,'PLHIV Forecast'!$B$8:$B$127,0),MATCH(W$7,'PLHIV Forecast'!$C$7:$W$7,0))&lt;&gt;0),
INDEX('PLHIV Forecast'!$C$8:$W$127,MATCH($B123,'PLHIV Forecast'!$B$8:$B$127,0),MATCH(W$7,'PLHIV Forecast'!$C$7:$W$7,0)),
V123+
AVERAGE((INDEX($C$8:$W$127,MATCH($B123,$B$8:$B$127),MATCH(Baseline_Year,$C$7:$W$7,))-INDEX($C$8:$W$127,MATCH($B123,$B$8:$B$127),MATCH(Baseline_Year-1,$C$7:$W$7,))),
(INDEX($C$8:$W$127,MATCH($B123,$B$8:$B$127),MATCH(Baseline_Year-1,$C$7:$W$7,))-INDEX($C$8:$W$127,MATCH($B123,$B$8:$B$127),MATCH(Baseline_Year-2,$C$7:$W$7,))),
(INDEX($C$8:$W$127,MATCH($B123,$B$8:$B$127),MATCH(Baseline_Year-2,$C$7:$W$7,))-INDEX($C$8:$W$127,MATCH($B123,$B$8:$B$127),MATCH(Baseline_Year-3,$C$7:$W$7,)))
))))</f>
        <v>105877</v>
      </c>
      <c r="X123" s="9" t="str">
        <f>IF(SUM(C123:W123)&lt;&gt;0,
IF(P123='PLHIV Forecast'!P123,"# adults on ART capped by total PLHIV starting 2023",
IF(Q123='PLHIV Forecast'!Q123,"# adults on ART capped by total PLHIV starting 2024",
IF(R123='PLHIV Forecast'!R123,"# adults on ART capped by total PLHIV starting 2025",
IF(S123='PLHIV Forecast'!S123,"# adults on ART capped by total PLHIV starting 2026",
IF(T123='PLHIV Forecast'!T123,"# adults on ART capped by total PLHIV starting 2027",
IF(U123='PLHIV Forecast'!U123,"# adults on ART capped by total PLHIV starting 2028",
IF(V123='PLHIV Forecast'!V123,"# adults on ART capped by total PLHIV starting 2029",
IF(W123='PLHIV Forecast'!W123,"# adults on ART capped by total PLHIV starting 2030",
"")))))))),"")</f>
        <v/>
      </c>
    </row>
    <row r="124" spans="2:28" x14ac:dyDescent="0.35">
      <c r="B124" s="18" t="str">
        <f>Countries!B120</f>
        <v>Vietnam</v>
      </c>
      <c r="C124" s="47">
        <f>IF(C$7&lt;='Algorithms &amp; Assumptions'!$C$3,INDEX('Number on ART'!$H$10:$AB$249,MATCH($B124&amp;"Adults",'Number on ART'!$F$10:$F$249,0),MATCH(C$7,'Number on ART'!$H$9:$AB$9,0)),"Error")</f>
        <v>50760</v>
      </c>
      <c r="D124" s="47">
        <f>IF(D$7&lt;='Algorithms &amp; Assumptions'!$C$3,INDEX('Number on ART'!$H$10:$AB$249,MATCH($B124&amp;"Adults",'Number on ART'!$F$10:$F$249,0),MATCH(D$7,'Number on ART'!$H$9:$AB$9,0)),"Error")</f>
        <v>62663</v>
      </c>
      <c r="E124" s="47">
        <f>IF(E$7&lt;='Algorithms &amp; Assumptions'!$C$3,INDEX('Number on ART'!$H$10:$AB$249,MATCH($B124&amp;"Adults",'Number on ART'!$F$10:$F$249,0),MATCH(E$7,'Number on ART'!$H$9:$AB$9,0)),"Error")</f>
        <v>74883</v>
      </c>
      <c r="F124" s="47">
        <f>IF(F$7&lt;='Algorithms &amp; Assumptions'!$C$3,INDEX('Number on ART'!$H$10:$AB$249,MATCH($B124&amp;"Adults",'Number on ART'!$F$10:$F$249,0),MATCH(F$7,'Number on ART'!$H$9:$AB$9,0)),"Error")</f>
        <v>85483</v>
      </c>
      <c r="G124" s="84">
        <f>IF(IF(G$7&lt;=Baseline_Year,
INDEX('Number on ART'!$H$10:$AB$249,MATCH($B124&amp;"Adults",'Number on ART'!$F$10:$F$249,0),MATCH(G$7,'Number on ART'!$H$9:$AB$9,0)),
IF(AND(F124+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Forecast'!$B$8:$B$127,0),MATCH(G$7,'PLHIV Forecast'!$C$7:$W$7,0)),
INDEX('PLHIV Forecast'!$C$8:$W$127,MATCH($B124,'PLHIV Forecast'!$B$8:$B$127,0),MATCH(G$7,'PLHIV Forecast'!$C$7:$W$7,0))&lt;&gt;0),
INDEX('PLHIV Forecast'!$C$8:$W$127,MATCH($B124,'PLHIV Forecast'!$B$8:$B$127,0),MATCH(G$7,'PLHIV Forecast'!$C$7:$W$7,0)),
F124+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IF(G$7&lt;=Baseline_Year,
INDEX('Number on ART'!$H$10:$AB$249,MATCH($B124&amp;"Adults",'Number on ART'!$F$10:$F$249,0),MATCH(G$7,'Number on ART'!$H$9:$AB$9,0)),
IF(AND(F124+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Forecast'!$B$8:$B$127,0),MATCH(G$7,'PLHIV Forecast'!$C$7:$W$7,0)),
INDEX('PLHIV Forecast'!$C$8:$W$127,MATCH($B124,'PLHIV Forecast'!$B$8:$B$127,0),MATCH(G$7,'PLHIV Forecast'!$C$7:$W$7,0))&lt;&gt;0),
INDEX('PLHIV Forecast'!$C$8:$W$127,MATCH($B124,'PLHIV Forecast'!$B$8:$B$127,0),MATCH(G$7,'PLHIV Forecast'!$C$7:$W$7,0)),
F124+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94483</v>
      </c>
      <c r="H124" s="84">
        <f>IF(IF(H$7&lt;=Baseline_Year,
INDEX('Number on ART'!$H$10:$AB$249,MATCH($B124&amp;"Adults",'Number on ART'!$F$10:$F$249,0),MATCH(H$7,'Number on ART'!$H$9:$AB$9,0)),
IF(AND(G124+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Forecast'!$B$8:$B$127,0),MATCH(H$7,'PLHIV Forecast'!$C$7:$W$7,0)),
INDEX('PLHIV Forecast'!$C$8:$W$127,MATCH($B124,'PLHIV Forecast'!$B$8:$B$127,0),MATCH(H$7,'PLHIV Forecast'!$C$7:$W$7,0))&lt;&gt;0),
INDEX('PLHIV Forecast'!$C$8:$W$127,MATCH($B124,'PLHIV Forecast'!$B$8:$B$127,0),MATCH(H$7,'PLHIV Forecast'!$C$7:$W$7,0)),
G124+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IF(H$7&lt;=Baseline_Year,
INDEX('Number on ART'!$H$10:$AB$249,MATCH($B124&amp;"Adults",'Number on ART'!$F$10:$F$249,0),MATCH(H$7,'Number on ART'!$H$9:$AB$9,0)),
IF(AND(G124+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Forecast'!$B$8:$B$127,0),MATCH(H$7,'PLHIV Forecast'!$C$7:$W$7,0)),
INDEX('PLHIV Forecast'!$C$8:$W$127,MATCH($B124,'PLHIV Forecast'!$B$8:$B$127,0),MATCH(H$7,'PLHIV Forecast'!$C$7:$W$7,0))&lt;&gt;0),
INDEX('PLHIV Forecast'!$C$8:$W$127,MATCH($B124,'PLHIV Forecast'!$B$8:$B$127,0),MATCH(H$7,'PLHIV Forecast'!$C$7:$W$7,0)),
G124+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111242</v>
      </c>
      <c r="I124" s="84">
        <f>IF(IF(I$7&lt;=Baseline_Year,
INDEX('Number on ART'!$H$10:$AB$249,MATCH($B124&amp;"Adults",'Number on ART'!$F$10:$F$249,0),MATCH(I$7,'Number on ART'!$H$9:$AB$9,0)),
IF(AND(H124+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Forecast'!$B$8:$B$127,0),MATCH(I$7,'PLHIV Forecast'!$C$7:$W$7,0)),
INDEX('PLHIV Forecast'!$C$8:$W$127,MATCH($B124,'PLHIV Forecast'!$B$8:$B$127,0),MATCH(I$7,'PLHIV Forecast'!$C$7:$W$7,0))&lt;&gt;0),
INDEX('PLHIV Forecast'!$C$8:$W$127,MATCH($B124,'PLHIV Forecast'!$B$8:$B$127,0),MATCH(I$7,'PLHIV Forecast'!$C$7:$W$7,0)),
H124+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IF(I$7&lt;=Baseline_Year,
INDEX('Number on ART'!$H$10:$AB$249,MATCH($B124&amp;"Adults",'Number on ART'!$F$10:$F$249,0),MATCH(I$7,'Number on ART'!$H$9:$AB$9,0)),
IF(AND(H124+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Forecast'!$B$8:$B$127,0),MATCH(I$7,'PLHIV Forecast'!$C$7:$W$7,0)),
INDEX('PLHIV Forecast'!$C$8:$W$127,MATCH($B124,'PLHIV Forecast'!$B$8:$B$127,0),MATCH(I$7,'PLHIV Forecast'!$C$7:$W$7,0))&lt;&gt;0),
INDEX('PLHIV Forecast'!$C$8:$W$127,MATCH($B124,'PLHIV Forecast'!$B$8:$B$127,0),MATCH(I$7,'PLHIV Forecast'!$C$7:$W$7,0)),
H124+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121410</v>
      </c>
      <c r="J124" s="84">
        <f>IF(IF(J$7&lt;=Baseline_Year,
INDEX('Number on ART'!$H$10:$AB$249,MATCH($B124&amp;"Adults",'Number on ART'!$F$10:$F$249,0),MATCH(J$7,'Number on ART'!$H$9:$AB$9,0)),
IF(AND(I124+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Forecast'!$B$8:$B$127,0),MATCH(J$7,'PLHIV Forecast'!$C$7:$W$7,0)),
INDEX('PLHIV Forecast'!$C$8:$W$127,MATCH($B124,'PLHIV Forecast'!$B$8:$B$127,0),MATCH(J$7,'PLHIV Forecast'!$C$7:$W$7,0))&lt;&gt;0),
INDEX('PLHIV Forecast'!$C$8:$W$127,MATCH($B124,'PLHIV Forecast'!$B$8:$B$127,0),MATCH(J$7,'PLHIV Forecast'!$C$7:$W$7,0)),
I124+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IF(J$7&lt;=Baseline_Year,
INDEX('Number on ART'!$H$10:$AB$249,MATCH($B124&amp;"Adults",'Number on ART'!$F$10:$F$249,0),MATCH(J$7,'Number on ART'!$H$9:$AB$9,0)),
IF(AND(I124+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Forecast'!$B$8:$B$127,0),MATCH(J$7,'PLHIV Forecast'!$C$7:$W$7,0)),
INDEX('PLHIV Forecast'!$C$8:$W$127,MATCH($B124,'PLHIV Forecast'!$B$8:$B$127,0),MATCH(J$7,'PLHIV Forecast'!$C$7:$W$7,0))&lt;&gt;0),
INDEX('PLHIV Forecast'!$C$8:$W$127,MATCH($B124,'PLHIV Forecast'!$B$8:$B$127,0),MATCH(J$7,'PLHIV Forecast'!$C$7:$W$7,0)),
I124+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127599</v>
      </c>
      <c r="K124" s="84">
        <f>IF(IF(K$7&lt;=Baseline_Year,
INDEX('Number on ART'!$H$10:$AB$249,MATCH($B124&amp;"Adults",'Number on ART'!$F$10:$F$249,0),MATCH(K$7,'Number on ART'!$H$9:$AB$9,0)),
IF(AND(J124+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Forecast'!$B$8:$B$127,0),MATCH(K$7,'PLHIV Forecast'!$C$7:$W$7,0)),
INDEX('PLHIV Forecast'!$C$8:$W$127,MATCH($B124,'PLHIV Forecast'!$B$8:$B$127,0),MATCH(K$7,'PLHIV Forecast'!$C$7:$W$7,0))&lt;&gt;0),
INDEX('PLHIV Forecast'!$C$8:$W$127,MATCH($B124,'PLHIV Forecast'!$B$8:$B$127,0),MATCH(K$7,'PLHIV Forecast'!$C$7:$W$7,0)),
J124+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IF(K$7&lt;=Baseline_Year,
INDEX('Number on ART'!$H$10:$AB$249,MATCH($B124&amp;"Adults",'Number on ART'!$F$10:$F$249,0),MATCH(K$7,'Number on ART'!$H$9:$AB$9,0)),
IF(AND(J124+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Forecast'!$B$8:$B$127,0),MATCH(K$7,'PLHIV Forecast'!$C$7:$W$7,0)),
INDEX('PLHIV Forecast'!$C$8:$W$127,MATCH($B124,'PLHIV Forecast'!$B$8:$B$127,0),MATCH(K$7,'PLHIV Forecast'!$C$7:$W$7,0))&lt;&gt;0),
INDEX('PLHIV Forecast'!$C$8:$W$127,MATCH($B124,'PLHIV Forecast'!$B$8:$B$127,0),MATCH(K$7,'PLHIV Forecast'!$C$7:$W$7,0)),
J124+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142597</v>
      </c>
      <c r="L124" s="84">
        <f>IF(IF(L$7&lt;=Baseline_Year,
INDEX('Number on ART'!$H$10:$AB$249,MATCH($B124&amp;"Adults",'Number on ART'!$F$10:$F$249,0),MATCH(L$7,'Number on ART'!$H$9:$AB$9,0)),
IF(AND(K124+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Forecast'!$B$8:$B$127,0),MATCH(L$7,'PLHIV Forecast'!$C$7:$W$7,0)),
INDEX('PLHIV Forecast'!$C$8:$W$127,MATCH($B124,'PLHIV Forecast'!$B$8:$B$127,0),MATCH(L$7,'PLHIV Forecast'!$C$7:$W$7,0))&lt;&gt;0),
INDEX('PLHIV Forecast'!$C$8:$W$127,MATCH($B124,'PLHIV Forecast'!$B$8:$B$127,0),MATCH(L$7,'PLHIV Forecast'!$C$7:$W$7,0)),
K124+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IF(L$7&lt;=Baseline_Year,
INDEX('Number on ART'!$H$10:$AB$249,MATCH($B124&amp;"Adults",'Number on ART'!$F$10:$F$249,0),MATCH(L$7,'Number on ART'!$H$9:$AB$9,0)),
IF(AND(K124+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Forecast'!$B$8:$B$127,0),MATCH(L$7,'PLHIV Forecast'!$C$7:$W$7,0)),
INDEX('PLHIV Forecast'!$C$8:$W$127,MATCH($B124,'PLHIV Forecast'!$B$8:$B$127,0),MATCH(L$7,'PLHIV Forecast'!$C$7:$W$7,0))&lt;&gt;0),
INDEX('PLHIV Forecast'!$C$8:$W$127,MATCH($B124,'PLHIV Forecast'!$B$8:$B$127,0),MATCH(L$7,'PLHIV Forecast'!$C$7:$W$7,0)),
K124+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153326</v>
      </c>
      <c r="M124" s="84">
        <f>IF(IF(M$7&lt;=Baseline_Year,
INDEX('Number on ART'!$H$10:$AB$249,MATCH($B124&amp;"Adults",'Number on ART'!$F$10:$F$249,0),MATCH(M$7,'Number on ART'!$H$9:$AB$9,0)),
IF(AND(L124+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Forecast'!$B$8:$B$127,0),MATCH(M$7,'PLHIV Forecast'!$C$7:$W$7,0)),
INDEX('PLHIV Forecast'!$C$8:$W$127,MATCH($B124,'PLHIV Forecast'!$B$8:$B$127,0),MATCH(M$7,'PLHIV Forecast'!$C$7:$W$7,0))&lt;&gt;0),
INDEX('PLHIV Forecast'!$C$8:$W$127,MATCH($B124,'PLHIV Forecast'!$B$8:$B$127,0),MATCH(M$7,'PLHIV Forecast'!$C$7:$W$7,0)),
L124+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IF(M$7&lt;=Baseline_Year,
INDEX('Number on ART'!$H$10:$AB$249,MATCH($B124&amp;"Adults",'Number on ART'!$F$10:$F$249,0),MATCH(M$7,'Number on ART'!$H$9:$AB$9,0)),
IF(AND(L124+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Forecast'!$B$8:$B$127,0),MATCH(M$7,'PLHIV Forecast'!$C$7:$W$7,0)),
INDEX('PLHIV Forecast'!$C$8:$W$127,MATCH($B124,'PLHIV Forecast'!$B$8:$B$127,0),MATCH(M$7,'PLHIV Forecast'!$C$7:$W$7,0))&lt;&gt;0),
INDEX('PLHIV Forecast'!$C$8:$W$127,MATCH($B124,'PLHIV Forecast'!$B$8:$B$127,0),MATCH(M$7,'PLHIV Forecast'!$C$7:$W$7,0)),
L124+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165736</v>
      </c>
      <c r="N124" s="84">
        <f>IF(IF(N$7&lt;=Baseline_Year,
INDEX('Number on ART'!$H$10:$AB$249,MATCH($B124&amp;"Adults",'Number on ART'!$F$10:$F$249,0),MATCH(N$7,'Number on ART'!$H$9:$AB$9,0)),
IF(AND(M124+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Forecast'!$B$8:$B$127,0),MATCH(N$7,'PLHIV Forecast'!$C$7:$W$7,0)),
INDEX('PLHIV Forecast'!$C$8:$W$127,MATCH($B124,'PLHIV Forecast'!$B$8:$B$127,0),MATCH(N$7,'PLHIV Forecast'!$C$7:$W$7,0))&lt;&gt;0),
INDEX('PLHIV Forecast'!$C$8:$W$127,MATCH($B124,'PLHIV Forecast'!$B$8:$B$127,0),MATCH(N$7,'PLHIV Forecast'!$C$7:$W$7,0)),
M124+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IF(N$7&lt;=Baseline_Year,
INDEX('Number on ART'!$H$10:$AB$249,MATCH($B124&amp;"Adults",'Number on ART'!$F$10:$F$249,0),MATCH(N$7,'Number on ART'!$H$9:$AB$9,0)),
IF(AND(M124+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Forecast'!$B$8:$B$127,0),MATCH(N$7,'PLHIV Forecast'!$C$7:$W$7,0)),
INDEX('PLHIV Forecast'!$C$8:$W$127,MATCH($B124,'PLHIV Forecast'!$B$8:$B$127,0),MATCH(N$7,'PLHIV Forecast'!$C$7:$W$7,0))&lt;&gt;0),
INDEX('PLHIV Forecast'!$C$8:$W$127,MATCH($B124,'PLHIV Forecast'!$B$8:$B$127,0),MATCH(N$7,'PLHIV Forecast'!$C$7:$W$7,0)),
M124+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174164</v>
      </c>
      <c r="O124" s="84">
        <f>IF(IF(O$7&lt;=Baseline_Year,
INDEX('Number on ART'!$H$10:$AB$249,MATCH($B124&amp;"Adults",'Number on ART'!$F$10:$F$249,0),MATCH(O$7,'Number on ART'!$H$9:$AB$9,0)),
IF(AND(N124+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Forecast'!$B$8:$B$127,0),MATCH(O$7,'PLHIV Forecast'!$C$7:$W$7,0)),
INDEX('PLHIV Forecast'!$C$8:$W$127,MATCH($B124,'PLHIV Forecast'!$B$8:$B$127,0),MATCH(O$7,'PLHIV Forecast'!$C$7:$W$7,0))&lt;&gt;0),
INDEX('PLHIV Forecast'!$C$8:$W$127,MATCH($B124,'PLHIV Forecast'!$B$8:$B$127,0),MATCH(O$7,'PLHIV Forecast'!$C$7:$W$7,0)),
N124+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IF(O$7&lt;=Baseline_Year,
INDEX('Number on ART'!$H$10:$AB$249,MATCH($B124&amp;"Adults",'Number on ART'!$F$10:$F$249,0),MATCH(O$7,'Number on ART'!$H$9:$AB$9,0)),
IF(AND(N124+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Forecast'!$B$8:$B$127,0),MATCH(O$7,'PLHIV Forecast'!$C$7:$W$7,0)),
INDEX('PLHIV Forecast'!$C$8:$W$127,MATCH($B124,'PLHIV Forecast'!$B$8:$B$127,0),MATCH(O$7,'PLHIV Forecast'!$C$7:$W$7,0))&lt;&gt;0),
INDEX('PLHIV Forecast'!$C$8:$W$127,MATCH($B124,'PLHIV Forecast'!$B$8:$B$127,0),MATCH(O$7,'PLHIV Forecast'!$C$7:$W$7,0)),
N124+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180164</v>
      </c>
      <c r="P124" s="84">
        <f>IF(IF(P$7&lt;=Baseline_Year,
INDEX('Number on ART'!$H$10:$AB$249,MATCH($B124&amp;"Adults",'Number on ART'!$F$10:$F$249,0),MATCH(P$7,'Number on ART'!$H$9:$AB$9,0)),
IF(AND(O124+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Forecast'!$B$8:$B$127,0),MATCH(P$7,'PLHIV Forecast'!$C$7:$W$7,0)),
INDEX('PLHIV Forecast'!$C$8:$W$127,MATCH($B124,'PLHIV Forecast'!$B$8:$B$127,0),MATCH(P$7,'PLHIV Forecast'!$C$7:$W$7,0))&lt;&gt;0),
INDEX('PLHIV Forecast'!$C$8:$W$127,MATCH($B124,'PLHIV Forecast'!$B$8:$B$127,0),MATCH(P$7,'PLHIV Forecast'!$C$7:$W$7,0)),
O124+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IF(P$7&lt;=Baseline_Year,
INDEX('Number on ART'!$H$10:$AB$249,MATCH($B124&amp;"Adults",'Number on ART'!$F$10:$F$249,0),MATCH(P$7,'Number on ART'!$H$9:$AB$9,0)),
IF(AND(O124+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Forecast'!$B$8:$B$127,0),MATCH(P$7,'PLHIV Forecast'!$C$7:$W$7,0)),
INDEX('PLHIV Forecast'!$C$8:$W$127,MATCH($B124,'PLHIV Forecast'!$B$8:$B$127,0),MATCH(P$7,'PLHIV Forecast'!$C$7:$W$7,0))&lt;&gt;0),
INDEX('PLHIV Forecast'!$C$8:$W$127,MATCH($B124,'PLHIV Forecast'!$B$8:$B$127,0),MATCH(P$7,'PLHIV Forecast'!$C$7:$W$7,0)),
O124+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189110</v>
      </c>
      <c r="Q124" s="84">
        <f>IF(IF(Q$7&lt;=Baseline_Year,
INDEX('Number on ART'!$H$10:$AB$249,MATCH($B124&amp;"Adults",'Number on ART'!$F$10:$F$249,0),MATCH(Q$7,'Number on ART'!$H$9:$AB$9,0)),
IF(AND(P124+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Forecast'!$B$8:$B$127,0),MATCH(Q$7,'PLHIV Forecast'!$C$7:$W$7,0)),
INDEX('PLHIV Forecast'!$C$8:$W$127,MATCH($B124,'PLHIV Forecast'!$B$8:$B$127,0),MATCH(Q$7,'PLHIV Forecast'!$C$7:$W$7,0))&lt;&gt;0),
INDEX('PLHIV Forecast'!$C$8:$W$127,MATCH($B124,'PLHIV Forecast'!$B$8:$B$127,0),MATCH(Q$7,'PLHIV Forecast'!$C$7:$W$7,0)),
P124+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IF(Q$7&lt;=Baseline_Year,
INDEX('Number on ART'!$H$10:$AB$249,MATCH($B124&amp;"Adults",'Number on ART'!$F$10:$F$249,0),MATCH(Q$7,'Number on ART'!$H$9:$AB$9,0)),
IF(AND(P124+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Forecast'!$B$8:$B$127,0),MATCH(Q$7,'PLHIV Forecast'!$C$7:$W$7,0)),
INDEX('PLHIV Forecast'!$C$8:$W$127,MATCH($B124,'PLHIV Forecast'!$B$8:$B$127,0),MATCH(Q$7,'PLHIV Forecast'!$C$7:$W$7,0))&lt;&gt;0),
INDEX('PLHIV Forecast'!$C$8:$W$127,MATCH($B124,'PLHIV Forecast'!$B$8:$B$127,0),MATCH(Q$7,'PLHIV Forecast'!$C$7:$W$7,0)),
P124+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198056</v>
      </c>
      <c r="R124" s="84">
        <f>IF(IF(R$7&lt;=Baseline_Year,
INDEX('Number on ART'!$H$10:$AB$249,MATCH($B124&amp;"Adults",'Number on ART'!$F$10:$F$249,0),MATCH(R$7,'Number on ART'!$H$9:$AB$9,0)),
IF(AND(Q124+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Forecast'!$B$8:$B$127,0),MATCH(R$7,'PLHIV Forecast'!$C$7:$W$7,0)),
INDEX('PLHIV Forecast'!$C$8:$W$127,MATCH($B124,'PLHIV Forecast'!$B$8:$B$127,0),MATCH(R$7,'PLHIV Forecast'!$C$7:$W$7,0))&lt;&gt;0),
INDEX('PLHIV Forecast'!$C$8:$W$127,MATCH($B124,'PLHIV Forecast'!$B$8:$B$127,0),MATCH(R$7,'PLHIV Forecast'!$C$7:$W$7,0)),
Q124+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IF(R$7&lt;=Baseline_Year,
INDEX('Number on ART'!$H$10:$AB$249,MATCH($B124&amp;"Adults",'Number on ART'!$F$10:$F$249,0),MATCH(R$7,'Number on ART'!$H$9:$AB$9,0)),
IF(AND(Q124+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Forecast'!$B$8:$B$127,0),MATCH(R$7,'PLHIV Forecast'!$C$7:$W$7,0)),
INDEX('PLHIV Forecast'!$C$8:$W$127,MATCH($B124,'PLHIV Forecast'!$B$8:$B$127,0),MATCH(R$7,'PLHIV Forecast'!$C$7:$W$7,0))&lt;&gt;0),
INDEX('PLHIV Forecast'!$C$8:$W$127,MATCH($B124,'PLHIV Forecast'!$B$8:$B$127,0),MATCH(R$7,'PLHIV Forecast'!$C$7:$W$7,0)),
Q124+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207002</v>
      </c>
      <c r="S124" s="84">
        <f>IF(IF(S$7&lt;=Baseline_Year,
INDEX('Number on ART'!$H$10:$AB$249,MATCH($B124&amp;"Adults",'Number on ART'!$F$10:$F$249,0),MATCH(S$7,'Number on ART'!$H$9:$AB$9,0)),
IF(AND(R124+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Forecast'!$B$8:$B$127,0),MATCH(S$7,'PLHIV Forecast'!$C$7:$W$7,0)),
INDEX('PLHIV Forecast'!$C$8:$W$127,MATCH($B124,'PLHIV Forecast'!$B$8:$B$127,0),MATCH(S$7,'PLHIV Forecast'!$C$7:$W$7,0))&lt;&gt;0),
INDEX('PLHIV Forecast'!$C$8:$W$127,MATCH($B124,'PLHIV Forecast'!$B$8:$B$127,0),MATCH(S$7,'PLHIV Forecast'!$C$7:$W$7,0)),
R124+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IF(S$7&lt;=Baseline_Year,
INDEX('Number on ART'!$H$10:$AB$249,MATCH($B124&amp;"Adults",'Number on ART'!$F$10:$F$249,0),MATCH(S$7,'Number on ART'!$H$9:$AB$9,0)),
IF(AND(R124+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Forecast'!$B$8:$B$127,0),MATCH(S$7,'PLHIV Forecast'!$C$7:$W$7,0)),
INDEX('PLHIV Forecast'!$C$8:$W$127,MATCH($B124,'PLHIV Forecast'!$B$8:$B$127,0),MATCH(S$7,'PLHIV Forecast'!$C$7:$W$7,0))&lt;&gt;0),
INDEX('PLHIV Forecast'!$C$8:$W$127,MATCH($B124,'PLHIV Forecast'!$B$8:$B$127,0),MATCH(S$7,'PLHIV Forecast'!$C$7:$W$7,0)),
R124+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215948</v>
      </c>
      <c r="T124" s="84">
        <f>IF(IF(T$7&lt;=Baseline_Year,
INDEX('Number on ART'!$H$10:$AB$249,MATCH($B124&amp;"Adults",'Number on ART'!$F$10:$F$249,0),MATCH(T$7,'Number on ART'!$H$9:$AB$9,0)),
IF(AND(S124+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Forecast'!$B$8:$B$127,0),MATCH(T$7,'PLHIV Forecast'!$C$7:$W$7,0)),
INDEX('PLHIV Forecast'!$C$8:$W$127,MATCH($B124,'PLHIV Forecast'!$B$8:$B$127,0),MATCH(T$7,'PLHIV Forecast'!$C$7:$W$7,0))&lt;&gt;0),
INDEX('PLHIV Forecast'!$C$8:$W$127,MATCH($B124,'PLHIV Forecast'!$B$8:$B$127,0),MATCH(T$7,'PLHIV Forecast'!$C$7:$W$7,0)),
S124+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IF(T$7&lt;=Baseline_Year,
INDEX('Number on ART'!$H$10:$AB$249,MATCH($B124&amp;"Adults",'Number on ART'!$F$10:$F$249,0),MATCH(T$7,'Number on ART'!$H$9:$AB$9,0)),
IF(AND(S124+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Forecast'!$B$8:$B$127,0),MATCH(T$7,'PLHIV Forecast'!$C$7:$W$7,0)),
INDEX('PLHIV Forecast'!$C$8:$W$127,MATCH($B124,'PLHIV Forecast'!$B$8:$B$127,0),MATCH(T$7,'PLHIV Forecast'!$C$7:$W$7,0))&lt;&gt;0),
INDEX('PLHIV Forecast'!$C$8:$W$127,MATCH($B124,'PLHIV Forecast'!$B$8:$B$127,0),MATCH(T$7,'PLHIV Forecast'!$C$7:$W$7,0)),
S124+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224894</v>
      </c>
      <c r="U124" s="84">
        <f>IF(IF(U$7&lt;=Baseline_Year,
INDEX('Number on ART'!$H$10:$AB$249,MATCH($B124&amp;"Adults",'Number on ART'!$F$10:$F$249,0),MATCH(U$7,'Number on ART'!$H$9:$AB$9,0)),
IF(AND(T124+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Forecast'!$B$8:$B$127,0),MATCH(U$7,'PLHIV Forecast'!$C$7:$W$7,0)),
INDEX('PLHIV Forecast'!$C$8:$W$127,MATCH($B124,'PLHIV Forecast'!$B$8:$B$127,0),MATCH(U$7,'PLHIV Forecast'!$C$7:$W$7,0))&lt;&gt;0),
INDEX('PLHIV Forecast'!$C$8:$W$127,MATCH($B124,'PLHIV Forecast'!$B$8:$B$127,0),MATCH(U$7,'PLHIV Forecast'!$C$7:$W$7,0)),
T124+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IF(U$7&lt;=Baseline_Year,
INDEX('Number on ART'!$H$10:$AB$249,MATCH($B124&amp;"Adults",'Number on ART'!$F$10:$F$249,0),MATCH(U$7,'Number on ART'!$H$9:$AB$9,0)),
IF(AND(T124+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Forecast'!$B$8:$B$127,0),MATCH(U$7,'PLHIV Forecast'!$C$7:$W$7,0)),
INDEX('PLHIV Forecast'!$C$8:$W$127,MATCH($B124,'PLHIV Forecast'!$B$8:$B$127,0),MATCH(U$7,'PLHIV Forecast'!$C$7:$W$7,0))&lt;&gt;0),
INDEX('PLHIV Forecast'!$C$8:$W$127,MATCH($B124,'PLHIV Forecast'!$B$8:$B$127,0),MATCH(U$7,'PLHIV Forecast'!$C$7:$W$7,0)),
T124+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233840</v>
      </c>
      <c r="V124" s="84">
        <f>IF(IF(V$7&lt;=Baseline_Year,
INDEX('Number on ART'!$H$10:$AB$249,MATCH($B124&amp;"Adults",'Number on ART'!$F$10:$F$249,0),MATCH(V$7,'Number on ART'!$H$9:$AB$9,0)),
IF(AND(U124+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Forecast'!$B$8:$B$127,0),MATCH(V$7,'PLHIV Forecast'!$C$7:$W$7,0)),
INDEX('PLHIV Forecast'!$C$8:$W$127,MATCH($B124,'PLHIV Forecast'!$B$8:$B$127,0),MATCH(V$7,'PLHIV Forecast'!$C$7:$W$7,0))&lt;&gt;0),
INDEX('PLHIV Forecast'!$C$8:$W$127,MATCH($B124,'PLHIV Forecast'!$B$8:$B$127,0),MATCH(V$7,'PLHIV Forecast'!$C$7:$W$7,0)),
U124+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IF(V$7&lt;=Baseline_Year,
INDEX('Number on ART'!$H$10:$AB$249,MATCH($B124&amp;"Adults",'Number on ART'!$F$10:$F$249,0),MATCH(V$7,'Number on ART'!$H$9:$AB$9,0)),
IF(AND(U124+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Forecast'!$B$8:$B$127,0),MATCH(V$7,'PLHIV Forecast'!$C$7:$W$7,0)),
INDEX('PLHIV Forecast'!$C$8:$W$127,MATCH($B124,'PLHIV Forecast'!$B$8:$B$127,0),MATCH(V$7,'PLHIV Forecast'!$C$7:$W$7,0))&lt;&gt;0),
INDEX('PLHIV Forecast'!$C$8:$W$127,MATCH($B124,'PLHIV Forecast'!$B$8:$B$127,0),MATCH(V$7,'PLHIV Forecast'!$C$7:$W$7,0)),
U124+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242786</v>
      </c>
      <c r="W124" s="84">
        <f>IF(IF(W$7&lt;=Baseline_Year,
INDEX('Number on ART'!$H$10:$AB$249,MATCH($B124&amp;"Adults",'Number on ART'!$F$10:$F$249,0),MATCH(W$7,'Number on ART'!$H$9:$AB$9,0)),
IF(AND(V124+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Forecast'!$B$8:$B$127,0),MATCH(W$7,'PLHIV Forecast'!$C$7:$W$7,0)),
INDEX('PLHIV Forecast'!$C$8:$W$127,MATCH($B124,'PLHIV Forecast'!$B$8:$B$127,0),MATCH(W$7,'PLHIV Forecast'!$C$7:$W$7,0))&lt;&gt;0),
INDEX('PLHIV Forecast'!$C$8:$W$127,MATCH($B124,'PLHIV Forecast'!$B$8:$B$127,0),MATCH(W$7,'PLHIV Forecast'!$C$7:$W$7,0)),
V124+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)))&lt;0,
0,
IF(W$7&lt;=Baseline_Year,
INDEX('Number on ART'!$H$10:$AB$249,MATCH($B124&amp;"Adults",'Number on ART'!$F$10:$F$249,0),MATCH(W$7,'Number on ART'!$H$9:$AB$9,0)),
IF(AND(V124+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)&gt;INDEX('PLHIV Forecast'!$C$8:$W$127,MATCH($B124,'PLHIV Forecast'!$B$8:$B$127,0),MATCH(W$7,'PLHIV Forecast'!$C$7:$W$7,0)),
INDEX('PLHIV Forecast'!$C$8:$W$127,MATCH($B124,'PLHIV Forecast'!$B$8:$B$127,0),MATCH(W$7,'PLHIV Forecast'!$C$7:$W$7,0))&lt;&gt;0),
INDEX('PLHIV Forecast'!$C$8:$W$127,MATCH($B124,'PLHIV Forecast'!$B$8:$B$127,0),MATCH(W$7,'PLHIV Forecast'!$C$7:$W$7,0)),
V124+
AVERAGE((INDEX($C$8:$W$127,MATCH($B124,$B$8:$B$127),MATCH(Baseline_Year,$C$7:$W$7,))-INDEX($C$8:$W$127,MATCH($B124,$B$8:$B$127),MATCH(Baseline_Year-1,$C$7:$W$7,))),
(INDEX($C$8:$W$127,MATCH($B124,$B$8:$B$127),MATCH(Baseline_Year-1,$C$7:$W$7,))-INDEX($C$8:$W$127,MATCH($B124,$B$8:$B$127),MATCH(Baseline_Year-2,$C$7:$W$7,))),
(INDEX($C$8:$W$127,MATCH($B124,$B$8:$B$127),MATCH(Baseline_Year-2,$C$7:$W$7,))-INDEX($C$8:$W$127,MATCH($B124,$B$8:$B$127),MATCH(Baseline_Year-3,$C$7:$W$7,)))
))))</f>
        <v>251732</v>
      </c>
      <c r="X124" s="9" t="str">
        <f>IF(SUM(C124:W124)&lt;&gt;0,
IF(P124='PLHIV Forecast'!P124,"# adults on ART capped by total PLHIV starting 2023",
IF(Q124='PLHIV Forecast'!Q124,"# adults on ART capped by total PLHIV starting 2024",
IF(R124='PLHIV Forecast'!R124,"# adults on ART capped by total PLHIV starting 2025",
IF(S124='PLHIV Forecast'!S124,"# adults on ART capped by total PLHIV starting 2026",
IF(T124='PLHIV Forecast'!T124,"# adults on ART capped by total PLHIV starting 2027",
IF(U124='PLHIV Forecast'!U124,"# adults on ART capped by total PLHIV starting 2028",
IF(V124='PLHIV Forecast'!V124,"# adults on ART capped by total PLHIV starting 2029",
IF(W124='PLHIV Forecast'!W124,"# adults on ART capped by total PLHIV starting 2030",
"")))))))),"")</f>
        <v/>
      </c>
    </row>
    <row r="125" spans="2:28" x14ac:dyDescent="0.35">
      <c r="B125" s="18" t="str">
        <f>Countries!B121</f>
        <v>Yemen</v>
      </c>
      <c r="C125" s="47">
        <f>IF(C$7&lt;='Algorithms &amp; Assumptions'!$C$3,INDEX('Number on ART'!$H$10:$AB$249,MATCH($B125&amp;"Adults",'Number on ART'!$F$10:$F$249,0),MATCH(C$7,'Number on ART'!$H$9:$AB$9,0)),"Error")</f>
        <v>463</v>
      </c>
      <c r="D125" s="47">
        <f>IF(D$7&lt;='Algorithms &amp; Assumptions'!$C$3,INDEX('Number on ART'!$H$10:$AB$249,MATCH($B125&amp;"Adults",'Number on ART'!$F$10:$F$249,0),MATCH(D$7,'Number on ART'!$H$9:$AB$9,0)),"Error")</f>
        <v>574</v>
      </c>
      <c r="E125" s="47">
        <f>IF(E$7&lt;='Algorithms &amp; Assumptions'!$C$3,INDEX('Number on ART'!$H$10:$AB$249,MATCH($B125&amp;"Adults",'Number on ART'!$F$10:$F$249,0),MATCH(E$7,'Number on ART'!$H$9:$AB$9,0)),"Error")</f>
        <v>668</v>
      </c>
      <c r="F125" s="47">
        <f>IF(F$7&lt;='Algorithms &amp; Assumptions'!$C$3,INDEX('Number on ART'!$H$10:$AB$249,MATCH($B125&amp;"Adults",'Number on ART'!$F$10:$F$249,0),MATCH(F$7,'Number on ART'!$H$9:$AB$9,0)),"Error")</f>
        <v>842</v>
      </c>
      <c r="G125" s="84">
        <f>IF(IF(G$7&lt;=Baseline_Year,
INDEX('Number on ART'!$H$10:$AB$249,MATCH($B125&amp;"Adults",'Number on ART'!$F$10:$F$249,0),MATCH(G$7,'Number on ART'!$H$9:$AB$9,0)),
IF(AND(F125+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Forecast'!$B$8:$B$127,0),MATCH(G$7,'PLHIV Forecast'!$C$7:$W$7,0)),
INDEX('PLHIV Forecast'!$C$8:$W$127,MATCH($B125,'PLHIV Forecast'!$B$8:$B$127,0),MATCH(G$7,'PLHIV Forecast'!$C$7:$W$7,0))&lt;&gt;0),
INDEX('PLHIV Forecast'!$C$8:$W$127,MATCH($B125,'PLHIV Forecast'!$B$8:$B$127,0),MATCH(G$7,'PLHIV Forecast'!$C$7:$W$7,0)),
F125+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IF(G$7&lt;=Baseline_Year,
INDEX('Number on ART'!$H$10:$AB$249,MATCH($B125&amp;"Adults",'Number on ART'!$F$10:$F$249,0),MATCH(G$7,'Number on ART'!$H$9:$AB$9,0)),
IF(AND(F125+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Forecast'!$B$8:$B$127,0),MATCH(G$7,'PLHIV Forecast'!$C$7:$W$7,0)),
INDEX('PLHIV Forecast'!$C$8:$W$127,MATCH($B125,'PLHIV Forecast'!$B$8:$B$127,0),MATCH(G$7,'PLHIV Forecast'!$C$7:$W$7,0))&lt;&gt;0),
INDEX('PLHIV Forecast'!$C$8:$W$127,MATCH($B125,'PLHIV Forecast'!$B$8:$B$127,0),MATCH(G$7,'PLHIV Forecast'!$C$7:$W$7,0)),
F125+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1143</v>
      </c>
      <c r="H125" s="84">
        <f>IF(IF(H$7&lt;=Baseline_Year,
INDEX('Number on ART'!$H$10:$AB$249,MATCH($B125&amp;"Adults",'Number on ART'!$F$10:$F$249,0),MATCH(H$7,'Number on ART'!$H$9:$AB$9,0)),
IF(AND(G125+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Forecast'!$B$8:$B$127,0),MATCH(H$7,'PLHIV Forecast'!$C$7:$W$7,0)),
INDEX('PLHIV Forecast'!$C$8:$W$127,MATCH($B125,'PLHIV Forecast'!$B$8:$B$127,0),MATCH(H$7,'PLHIV Forecast'!$C$7:$W$7,0))&lt;&gt;0),
INDEX('PLHIV Forecast'!$C$8:$W$127,MATCH($B125,'PLHIV Forecast'!$B$8:$B$127,0),MATCH(H$7,'PLHIV Forecast'!$C$7:$W$7,0)),
G125+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IF(H$7&lt;=Baseline_Year,
INDEX('Number on ART'!$H$10:$AB$249,MATCH($B125&amp;"Adults",'Number on ART'!$F$10:$F$249,0),MATCH(H$7,'Number on ART'!$H$9:$AB$9,0)),
IF(AND(G125+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Forecast'!$B$8:$B$127,0),MATCH(H$7,'PLHIV Forecast'!$C$7:$W$7,0)),
INDEX('PLHIV Forecast'!$C$8:$W$127,MATCH($B125,'PLHIV Forecast'!$B$8:$B$127,0),MATCH(H$7,'PLHIV Forecast'!$C$7:$W$7,0))&lt;&gt;0),
INDEX('PLHIV Forecast'!$C$8:$W$127,MATCH($B125,'PLHIV Forecast'!$B$8:$B$127,0),MATCH(H$7,'PLHIV Forecast'!$C$7:$W$7,0)),
G125+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1307</v>
      </c>
      <c r="I125" s="84">
        <f>IF(IF(I$7&lt;=Baseline_Year,
INDEX('Number on ART'!$H$10:$AB$249,MATCH($B125&amp;"Adults",'Number on ART'!$F$10:$F$249,0),MATCH(I$7,'Number on ART'!$H$9:$AB$9,0)),
IF(AND(H125+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Forecast'!$B$8:$B$127,0),MATCH(I$7,'PLHIV Forecast'!$C$7:$W$7,0)),
INDEX('PLHIV Forecast'!$C$8:$W$127,MATCH($B125,'PLHIV Forecast'!$B$8:$B$127,0),MATCH(I$7,'PLHIV Forecast'!$C$7:$W$7,0))&lt;&gt;0),
INDEX('PLHIV Forecast'!$C$8:$W$127,MATCH($B125,'PLHIV Forecast'!$B$8:$B$127,0),MATCH(I$7,'PLHIV Forecast'!$C$7:$W$7,0)),
H125+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IF(I$7&lt;=Baseline_Year,
INDEX('Number on ART'!$H$10:$AB$249,MATCH($B125&amp;"Adults",'Number on ART'!$F$10:$F$249,0),MATCH(I$7,'Number on ART'!$H$9:$AB$9,0)),
IF(AND(H125+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Forecast'!$B$8:$B$127,0),MATCH(I$7,'PLHIV Forecast'!$C$7:$W$7,0)),
INDEX('PLHIV Forecast'!$C$8:$W$127,MATCH($B125,'PLHIV Forecast'!$B$8:$B$127,0),MATCH(I$7,'PLHIV Forecast'!$C$7:$W$7,0))&lt;&gt;0),
INDEX('PLHIV Forecast'!$C$8:$W$127,MATCH($B125,'PLHIV Forecast'!$B$8:$B$127,0),MATCH(I$7,'PLHIV Forecast'!$C$7:$W$7,0)),
H125+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1648</v>
      </c>
      <c r="J125" s="84">
        <f>IF(IF(J$7&lt;=Baseline_Year,
INDEX('Number on ART'!$H$10:$AB$249,MATCH($B125&amp;"Adults",'Number on ART'!$F$10:$F$249,0),MATCH(J$7,'Number on ART'!$H$9:$AB$9,0)),
IF(AND(I125+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Forecast'!$B$8:$B$127,0),MATCH(J$7,'PLHIV Forecast'!$C$7:$W$7,0)),
INDEX('PLHIV Forecast'!$C$8:$W$127,MATCH($B125,'PLHIV Forecast'!$B$8:$B$127,0),MATCH(J$7,'PLHIV Forecast'!$C$7:$W$7,0))&lt;&gt;0),
INDEX('PLHIV Forecast'!$C$8:$W$127,MATCH($B125,'PLHIV Forecast'!$B$8:$B$127,0),MATCH(J$7,'PLHIV Forecast'!$C$7:$W$7,0)),
I125+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IF(J$7&lt;=Baseline_Year,
INDEX('Number on ART'!$H$10:$AB$249,MATCH($B125&amp;"Adults",'Number on ART'!$F$10:$F$249,0),MATCH(J$7,'Number on ART'!$H$9:$AB$9,0)),
IF(AND(I125+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Forecast'!$B$8:$B$127,0),MATCH(J$7,'PLHIV Forecast'!$C$7:$W$7,0)),
INDEX('PLHIV Forecast'!$C$8:$W$127,MATCH($B125,'PLHIV Forecast'!$B$8:$B$127,0),MATCH(J$7,'PLHIV Forecast'!$C$7:$W$7,0))&lt;&gt;0),
INDEX('PLHIV Forecast'!$C$8:$W$127,MATCH($B125,'PLHIV Forecast'!$B$8:$B$127,0),MATCH(J$7,'PLHIV Forecast'!$C$7:$W$7,0)),
I125+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1916</v>
      </c>
      <c r="K125" s="84">
        <f>IF(IF(K$7&lt;=Baseline_Year,
INDEX('Number on ART'!$H$10:$AB$249,MATCH($B125&amp;"Adults",'Number on ART'!$F$10:$F$249,0),MATCH(K$7,'Number on ART'!$H$9:$AB$9,0)),
IF(AND(J125+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Forecast'!$B$8:$B$127,0),MATCH(K$7,'PLHIV Forecast'!$C$7:$W$7,0)),
INDEX('PLHIV Forecast'!$C$8:$W$127,MATCH($B125,'PLHIV Forecast'!$B$8:$B$127,0),MATCH(K$7,'PLHIV Forecast'!$C$7:$W$7,0))&lt;&gt;0),
INDEX('PLHIV Forecast'!$C$8:$W$127,MATCH($B125,'PLHIV Forecast'!$B$8:$B$127,0),MATCH(K$7,'PLHIV Forecast'!$C$7:$W$7,0)),
J125+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IF(K$7&lt;=Baseline_Year,
INDEX('Number on ART'!$H$10:$AB$249,MATCH($B125&amp;"Adults",'Number on ART'!$F$10:$F$249,0),MATCH(K$7,'Number on ART'!$H$9:$AB$9,0)),
IF(AND(J125+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Forecast'!$B$8:$B$127,0),MATCH(K$7,'PLHIV Forecast'!$C$7:$W$7,0)),
INDEX('PLHIV Forecast'!$C$8:$W$127,MATCH($B125,'PLHIV Forecast'!$B$8:$B$127,0),MATCH(K$7,'PLHIV Forecast'!$C$7:$W$7,0))&lt;&gt;0),
INDEX('PLHIV Forecast'!$C$8:$W$127,MATCH($B125,'PLHIV Forecast'!$B$8:$B$127,0),MATCH(K$7,'PLHIV Forecast'!$C$7:$W$7,0)),
J125+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2201</v>
      </c>
      <c r="L125" s="84">
        <f>IF(IF(L$7&lt;=Baseline_Year,
INDEX('Number on ART'!$H$10:$AB$249,MATCH($B125&amp;"Adults",'Number on ART'!$F$10:$F$249,0),MATCH(L$7,'Number on ART'!$H$9:$AB$9,0)),
IF(AND(K125+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Forecast'!$B$8:$B$127,0),MATCH(L$7,'PLHIV Forecast'!$C$7:$W$7,0)),
INDEX('PLHIV Forecast'!$C$8:$W$127,MATCH($B125,'PLHIV Forecast'!$B$8:$B$127,0),MATCH(L$7,'PLHIV Forecast'!$C$7:$W$7,0))&lt;&gt;0),
INDEX('PLHIV Forecast'!$C$8:$W$127,MATCH($B125,'PLHIV Forecast'!$B$8:$B$127,0),MATCH(L$7,'PLHIV Forecast'!$C$7:$W$7,0)),
K125+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IF(L$7&lt;=Baseline_Year,
INDEX('Number on ART'!$H$10:$AB$249,MATCH($B125&amp;"Adults",'Number on ART'!$F$10:$F$249,0),MATCH(L$7,'Number on ART'!$H$9:$AB$9,0)),
IF(AND(K125+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Forecast'!$B$8:$B$127,0),MATCH(L$7,'PLHIV Forecast'!$C$7:$W$7,0)),
INDEX('PLHIV Forecast'!$C$8:$W$127,MATCH($B125,'PLHIV Forecast'!$B$8:$B$127,0),MATCH(L$7,'PLHIV Forecast'!$C$7:$W$7,0))&lt;&gt;0),
INDEX('PLHIV Forecast'!$C$8:$W$127,MATCH($B125,'PLHIV Forecast'!$B$8:$B$127,0),MATCH(L$7,'PLHIV Forecast'!$C$7:$W$7,0)),
K125+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2534</v>
      </c>
      <c r="M125" s="84">
        <f>IF(IF(M$7&lt;=Baseline_Year,
INDEX('Number on ART'!$H$10:$AB$249,MATCH($B125&amp;"Adults",'Number on ART'!$F$10:$F$249,0),MATCH(M$7,'Number on ART'!$H$9:$AB$9,0)),
IF(AND(L125+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Forecast'!$B$8:$B$127,0),MATCH(M$7,'PLHIV Forecast'!$C$7:$W$7,0)),
INDEX('PLHIV Forecast'!$C$8:$W$127,MATCH($B125,'PLHIV Forecast'!$B$8:$B$127,0),MATCH(M$7,'PLHIV Forecast'!$C$7:$W$7,0))&lt;&gt;0),
INDEX('PLHIV Forecast'!$C$8:$W$127,MATCH($B125,'PLHIV Forecast'!$B$8:$B$127,0),MATCH(M$7,'PLHIV Forecast'!$C$7:$W$7,0)),
L125+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IF(M$7&lt;=Baseline_Year,
INDEX('Number on ART'!$H$10:$AB$249,MATCH($B125&amp;"Adults",'Number on ART'!$F$10:$F$249,0),MATCH(M$7,'Number on ART'!$H$9:$AB$9,0)),
IF(AND(L125+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Forecast'!$B$8:$B$127,0),MATCH(M$7,'PLHIV Forecast'!$C$7:$W$7,0)),
INDEX('PLHIV Forecast'!$C$8:$W$127,MATCH($B125,'PLHIV Forecast'!$B$8:$B$127,0),MATCH(M$7,'PLHIV Forecast'!$C$7:$W$7,0))&lt;&gt;0),
INDEX('PLHIV Forecast'!$C$8:$W$127,MATCH($B125,'PLHIV Forecast'!$B$8:$B$127,0),MATCH(M$7,'PLHIV Forecast'!$C$7:$W$7,0)),
L125+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2788</v>
      </c>
      <c r="N125" s="84">
        <f>IF(IF(N$7&lt;=Baseline_Year,
INDEX('Number on ART'!$H$10:$AB$249,MATCH($B125&amp;"Adults",'Number on ART'!$F$10:$F$249,0),MATCH(N$7,'Number on ART'!$H$9:$AB$9,0)),
IF(AND(M125+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Forecast'!$B$8:$B$127,0),MATCH(N$7,'PLHIV Forecast'!$C$7:$W$7,0)),
INDEX('PLHIV Forecast'!$C$8:$W$127,MATCH($B125,'PLHIV Forecast'!$B$8:$B$127,0),MATCH(N$7,'PLHIV Forecast'!$C$7:$W$7,0))&lt;&gt;0),
INDEX('PLHIV Forecast'!$C$8:$W$127,MATCH($B125,'PLHIV Forecast'!$B$8:$B$127,0),MATCH(N$7,'PLHIV Forecast'!$C$7:$W$7,0)),
M125+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IF(N$7&lt;=Baseline_Year,
INDEX('Number on ART'!$H$10:$AB$249,MATCH($B125&amp;"Adults",'Number on ART'!$F$10:$F$249,0),MATCH(N$7,'Number on ART'!$H$9:$AB$9,0)),
IF(AND(M125+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Forecast'!$B$8:$B$127,0),MATCH(N$7,'PLHIV Forecast'!$C$7:$W$7,0)),
INDEX('PLHIV Forecast'!$C$8:$W$127,MATCH($B125,'PLHIV Forecast'!$B$8:$B$127,0),MATCH(N$7,'PLHIV Forecast'!$C$7:$W$7,0))&lt;&gt;0),
INDEX('PLHIV Forecast'!$C$8:$W$127,MATCH($B125,'PLHIV Forecast'!$B$8:$B$127,0),MATCH(N$7,'PLHIV Forecast'!$C$7:$W$7,0)),
M125+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3046</v>
      </c>
      <c r="O125" s="84">
        <f>IF(IF(O$7&lt;=Baseline_Year,
INDEX('Number on ART'!$H$10:$AB$249,MATCH($B125&amp;"Adults",'Number on ART'!$F$10:$F$249,0),MATCH(O$7,'Number on ART'!$H$9:$AB$9,0)),
IF(AND(N125+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Forecast'!$B$8:$B$127,0),MATCH(O$7,'PLHIV Forecast'!$C$7:$W$7,0)),
INDEX('PLHIV Forecast'!$C$8:$W$127,MATCH($B125,'PLHIV Forecast'!$B$8:$B$127,0),MATCH(O$7,'PLHIV Forecast'!$C$7:$W$7,0))&lt;&gt;0),
INDEX('PLHIV Forecast'!$C$8:$W$127,MATCH($B125,'PLHIV Forecast'!$B$8:$B$127,0),MATCH(O$7,'PLHIV Forecast'!$C$7:$W$7,0)),
N125+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IF(O$7&lt;=Baseline_Year,
INDEX('Number on ART'!$H$10:$AB$249,MATCH($B125&amp;"Adults",'Number on ART'!$F$10:$F$249,0),MATCH(O$7,'Number on ART'!$H$9:$AB$9,0)),
IF(AND(N125+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Forecast'!$B$8:$B$127,0),MATCH(O$7,'PLHIV Forecast'!$C$7:$W$7,0)),
INDEX('PLHIV Forecast'!$C$8:$W$127,MATCH($B125,'PLHIV Forecast'!$B$8:$B$127,0),MATCH(O$7,'PLHIV Forecast'!$C$7:$W$7,0))&lt;&gt;0),
INDEX('PLHIV Forecast'!$C$8:$W$127,MATCH($B125,'PLHIV Forecast'!$B$8:$B$127,0),MATCH(O$7,'PLHIV Forecast'!$C$7:$W$7,0)),
N125+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3567</v>
      </c>
      <c r="P125" s="84">
        <f>IF(IF(P$7&lt;=Baseline_Year,
INDEX('Number on ART'!$H$10:$AB$249,MATCH($B125&amp;"Adults",'Number on ART'!$F$10:$F$249,0),MATCH(P$7,'Number on ART'!$H$9:$AB$9,0)),
IF(AND(O125+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Forecast'!$B$8:$B$127,0),MATCH(P$7,'PLHIV Forecast'!$C$7:$W$7,0)),
INDEX('PLHIV Forecast'!$C$8:$W$127,MATCH($B125,'PLHIV Forecast'!$B$8:$B$127,0),MATCH(P$7,'PLHIV Forecast'!$C$7:$W$7,0))&lt;&gt;0),
INDEX('PLHIV Forecast'!$C$8:$W$127,MATCH($B125,'PLHIV Forecast'!$B$8:$B$127,0),MATCH(P$7,'PLHIV Forecast'!$C$7:$W$7,0)),
O125+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IF(P$7&lt;=Baseline_Year,
INDEX('Number on ART'!$H$10:$AB$249,MATCH($B125&amp;"Adults",'Number on ART'!$F$10:$F$249,0),MATCH(P$7,'Number on ART'!$H$9:$AB$9,0)),
IF(AND(O125+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Forecast'!$B$8:$B$127,0),MATCH(P$7,'PLHIV Forecast'!$C$7:$W$7,0)),
INDEX('PLHIV Forecast'!$C$8:$W$127,MATCH($B125,'PLHIV Forecast'!$B$8:$B$127,0),MATCH(P$7,'PLHIV Forecast'!$C$7:$W$7,0))&lt;&gt;0),
INDEX('PLHIV Forecast'!$C$8:$W$127,MATCH($B125,'PLHIV Forecast'!$B$8:$B$127,0),MATCH(P$7,'PLHIV Forecast'!$C$7:$W$7,0)),
O125+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3911.3333333333335</v>
      </c>
      <c r="Q125" s="84">
        <f>IF(IF(Q$7&lt;=Baseline_Year,
INDEX('Number on ART'!$H$10:$AB$249,MATCH($B125&amp;"Adults",'Number on ART'!$F$10:$F$249,0),MATCH(Q$7,'Number on ART'!$H$9:$AB$9,0)),
IF(AND(P125+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Forecast'!$B$8:$B$127,0),MATCH(Q$7,'PLHIV Forecast'!$C$7:$W$7,0)),
INDEX('PLHIV Forecast'!$C$8:$W$127,MATCH($B125,'PLHIV Forecast'!$B$8:$B$127,0),MATCH(Q$7,'PLHIV Forecast'!$C$7:$W$7,0))&lt;&gt;0),
INDEX('PLHIV Forecast'!$C$8:$W$127,MATCH($B125,'PLHIV Forecast'!$B$8:$B$127,0),MATCH(Q$7,'PLHIV Forecast'!$C$7:$W$7,0)),
P125+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IF(Q$7&lt;=Baseline_Year,
INDEX('Number on ART'!$H$10:$AB$249,MATCH($B125&amp;"Adults",'Number on ART'!$F$10:$F$249,0),MATCH(Q$7,'Number on ART'!$H$9:$AB$9,0)),
IF(AND(P125+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Forecast'!$B$8:$B$127,0),MATCH(Q$7,'PLHIV Forecast'!$C$7:$W$7,0)),
INDEX('PLHIV Forecast'!$C$8:$W$127,MATCH($B125,'PLHIV Forecast'!$B$8:$B$127,0),MATCH(Q$7,'PLHIV Forecast'!$C$7:$W$7,0))&lt;&gt;0),
INDEX('PLHIV Forecast'!$C$8:$W$127,MATCH($B125,'PLHIV Forecast'!$B$8:$B$127,0),MATCH(Q$7,'PLHIV Forecast'!$C$7:$W$7,0)),
P125+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4255.666666666667</v>
      </c>
      <c r="R125" s="84">
        <f>IF(IF(R$7&lt;=Baseline_Year,
INDEX('Number on ART'!$H$10:$AB$249,MATCH($B125&amp;"Adults",'Number on ART'!$F$10:$F$249,0),MATCH(R$7,'Number on ART'!$H$9:$AB$9,0)),
IF(AND(Q125+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Forecast'!$B$8:$B$127,0),MATCH(R$7,'PLHIV Forecast'!$C$7:$W$7,0)),
INDEX('PLHIV Forecast'!$C$8:$W$127,MATCH($B125,'PLHIV Forecast'!$B$8:$B$127,0),MATCH(R$7,'PLHIV Forecast'!$C$7:$W$7,0))&lt;&gt;0),
INDEX('PLHIV Forecast'!$C$8:$W$127,MATCH($B125,'PLHIV Forecast'!$B$8:$B$127,0),MATCH(R$7,'PLHIV Forecast'!$C$7:$W$7,0)),
Q125+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IF(R$7&lt;=Baseline_Year,
INDEX('Number on ART'!$H$10:$AB$249,MATCH($B125&amp;"Adults",'Number on ART'!$F$10:$F$249,0),MATCH(R$7,'Number on ART'!$H$9:$AB$9,0)),
IF(AND(Q125+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Forecast'!$B$8:$B$127,0),MATCH(R$7,'PLHIV Forecast'!$C$7:$W$7,0)),
INDEX('PLHIV Forecast'!$C$8:$W$127,MATCH($B125,'PLHIV Forecast'!$B$8:$B$127,0),MATCH(R$7,'PLHIV Forecast'!$C$7:$W$7,0))&lt;&gt;0),
INDEX('PLHIV Forecast'!$C$8:$W$127,MATCH($B125,'PLHIV Forecast'!$B$8:$B$127,0),MATCH(R$7,'PLHIV Forecast'!$C$7:$W$7,0)),
Q125+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4600</v>
      </c>
      <c r="S125" s="84">
        <f>IF(IF(S$7&lt;=Baseline_Year,
INDEX('Number on ART'!$H$10:$AB$249,MATCH($B125&amp;"Adults",'Number on ART'!$F$10:$F$249,0),MATCH(S$7,'Number on ART'!$H$9:$AB$9,0)),
IF(AND(R125+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Forecast'!$B$8:$B$127,0),MATCH(S$7,'PLHIV Forecast'!$C$7:$W$7,0)),
INDEX('PLHIV Forecast'!$C$8:$W$127,MATCH($B125,'PLHIV Forecast'!$B$8:$B$127,0),MATCH(S$7,'PLHIV Forecast'!$C$7:$W$7,0))&lt;&gt;0),
INDEX('PLHIV Forecast'!$C$8:$W$127,MATCH($B125,'PLHIV Forecast'!$B$8:$B$127,0),MATCH(S$7,'PLHIV Forecast'!$C$7:$W$7,0)),
R125+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IF(S$7&lt;=Baseline_Year,
INDEX('Number on ART'!$H$10:$AB$249,MATCH($B125&amp;"Adults",'Number on ART'!$F$10:$F$249,0),MATCH(S$7,'Number on ART'!$H$9:$AB$9,0)),
IF(AND(R125+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Forecast'!$B$8:$B$127,0),MATCH(S$7,'PLHIV Forecast'!$C$7:$W$7,0)),
INDEX('PLHIV Forecast'!$C$8:$W$127,MATCH($B125,'PLHIV Forecast'!$B$8:$B$127,0),MATCH(S$7,'PLHIV Forecast'!$C$7:$W$7,0))&lt;&gt;0),
INDEX('PLHIV Forecast'!$C$8:$W$127,MATCH($B125,'PLHIV Forecast'!$B$8:$B$127,0),MATCH(S$7,'PLHIV Forecast'!$C$7:$W$7,0)),
R125+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4944.333333333333</v>
      </c>
      <c r="T125" s="84">
        <f>IF(IF(T$7&lt;=Baseline_Year,
INDEX('Number on ART'!$H$10:$AB$249,MATCH($B125&amp;"Adults",'Number on ART'!$F$10:$F$249,0),MATCH(T$7,'Number on ART'!$H$9:$AB$9,0)),
IF(AND(S125+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Forecast'!$B$8:$B$127,0),MATCH(T$7,'PLHIV Forecast'!$C$7:$W$7,0)),
INDEX('PLHIV Forecast'!$C$8:$W$127,MATCH($B125,'PLHIV Forecast'!$B$8:$B$127,0),MATCH(T$7,'PLHIV Forecast'!$C$7:$W$7,0))&lt;&gt;0),
INDEX('PLHIV Forecast'!$C$8:$W$127,MATCH($B125,'PLHIV Forecast'!$B$8:$B$127,0),MATCH(T$7,'PLHIV Forecast'!$C$7:$W$7,0)),
S125+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IF(T$7&lt;=Baseline_Year,
INDEX('Number on ART'!$H$10:$AB$249,MATCH($B125&amp;"Adults",'Number on ART'!$F$10:$F$249,0),MATCH(T$7,'Number on ART'!$H$9:$AB$9,0)),
IF(AND(S125+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Forecast'!$B$8:$B$127,0),MATCH(T$7,'PLHIV Forecast'!$C$7:$W$7,0)),
INDEX('PLHIV Forecast'!$C$8:$W$127,MATCH($B125,'PLHIV Forecast'!$B$8:$B$127,0),MATCH(T$7,'PLHIV Forecast'!$C$7:$W$7,0))&lt;&gt;0),
INDEX('PLHIV Forecast'!$C$8:$W$127,MATCH($B125,'PLHIV Forecast'!$B$8:$B$127,0),MATCH(T$7,'PLHIV Forecast'!$C$7:$W$7,0)),
S125+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5288.6666666666661</v>
      </c>
      <c r="U125" s="84">
        <f>IF(IF(U$7&lt;=Baseline_Year,
INDEX('Number on ART'!$H$10:$AB$249,MATCH($B125&amp;"Adults",'Number on ART'!$F$10:$F$249,0),MATCH(U$7,'Number on ART'!$H$9:$AB$9,0)),
IF(AND(T125+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Forecast'!$B$8:$B$127,0),MATCH(U$7,'PLHIV Forecast'!$C$7:$W$7,0)),
INDEX('PLHIV Forecast'!$C$8:$W$127,MATCH($B125,'PLHIV Forecast'!$B$8:$B$127,0),MATCH(U$7,'PLHIV Forecast'!$C$7:$W$7,0))&lt;&gt;0),
INDEX('PLHIV Forecast'!$C$8:$W$127,MATCH($B125,'PLHIV Forecast'!$B$8:$B$127,0),MATCH(U$7,'PLHIV Forecast'!$C$7:$W$7,0)),
T125+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IF(U$7&lt;=Baseline_Year,
INDEX('Number on ART'!$H$10:$AB$249,MATCH($B125&amp;"Adults",'Number on ART'!$F$10:$F$249,0),MATCH(U$7,'Number on ART'!$H$9:$AB$9,0)),
IF(AND(T125+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Forecast'!$B$8:$B$127,0),MATCH(U$7,'PLHIV Forecast'!$C$7:$W$7,0)),
INDEX('PLHIV Forecast'!$C$8:$W$127,MATCH($B125,'PLHIV Forecast'!$B$8:$B$127,0),MATCH(U$7,'PLHIV Forecast'!$C$7:$W$7,0))&lt;&gt;0),
INDEX('PLHIV Forecast'!$C$8:$W$127,MATCH($B125,'PLHIV Forecast'!$B$8:$B$127,0),MATCH(U$7,'PLHIV Forecast'!$C$7:$W$7,0)),
T125+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5632.9999999999991</v>
      </c>
      <c r="V125" s="84">
        <f>IF(IF(V$7&lt;=Baseline_Year,
INDEX('Number on ART'!$H$10:$AB$249,MATCH($B125&amp;"Adults",'Number on ART'!$F$10:$F$249,0),MATCH(V$7,'Number on ART'!$H$9:$AB$9,0)),
IF(AND(U125+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Forecast'!$B$8:$B$127,0),MATCH(V$7,'PLHIV Forecast'!$C$7:$W$7,0)),
INDEX('PLHIV Forecast'!$C$8:$W$127,MATCH($B125,'PLHIV Forecast'!$B$8:$B$127,0),MATCH(V$7,'PLHIV Forecast'!$C$7:$W$7,0))&lt;&gt;0),
INDEX('PLHIV Forecast'!$C$8:$W$127,MATCH($B125,'PLHIV Forecast'!$B$8:$B$127,0),MATCH(V$7,'PLHIV Forecast'!$C$7:$W$7,0)),
U125+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IF(V$7&lt;=Baseline_Year,
INDEX('Number on ART'!$H$10:$AB$249,MATCH($B125&amp;"Adults",'Number on ART'!$F$10:$F$249,0),MATCH(V$7,'Number on ART'!$H$9:$AB$9,0)),
IF(AND(U125+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Forecast'!$B$8:$B$127,0),MATCH(V$7,'PLHIV Forecast'!$C$7:$W$7,0)),
INDEX('PLHIV Forecast'!$C$8:$W$127,MATCH($B125,'PLHIV Forecast'!$B$8:$B$127,0),MATCH(V$7,'PLHIV Forecast'!$C$7:$W$7,0))&lt;&gt;0),
INDEX('PLHIV Forecast'!$C$8:$W$127,MATCH($B125,'PLHIV Forecast'!$B$8:$B$127,0),MATCH(V$7,'PLHIV Forecast'!$C$7:$W$7,0)),
U125+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5977.3333333333321</v>
      </c>
      <c r="W125" s="84">
        <f>IF(IF(W$7&lt;=Baseline_Year,
INDEX('Number on ART'!$H$10:$AB$249,MATCH($B125&amp;"Adults",'Number on ART'!$F$10:$F$249,0),MATCH(W$7,'Number on ART'!$H$9:$AB$9,0)),
IF(AND(V125+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Forecast'!$B$8:$B$127,0),MATCH(W$7,'PLHIV Forecast'!$C$7:$W$7,0)),
INDEX('PLHIV Forecast'!$C$8:$W$127,MATCH($B125,'PLHIV Forecast'!$B$8:$B$127,0),MATCH(W$7,'PLHIV Forecast'!$C$7:$W$7,0))&lt;&gt;0),
INDEX('PLHIV Forecast'!$C$8:$W$127,MATCH($B125,'PLHIV Forecast'!$B$8:$B$127,0),MATCH(W$7,'PLHIV Forecast'!$C$7:$W$7,0)),
V125+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)))&lt;0,
0,
IF(W$7&lt;=Baseline_Year,
INDEX('Number on ART'!$H$10:$AB$249,MATCH($B125&amp;"Adults",'Number on ART'!$F$10:$F$249,0),MATCH(W$7,'Number on ART'!$H$9:$AB$9,0)),
IF(AND(V125+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)&gt;INDEX('PLHIV Forecast'!$C$8:$W$127,MATCH($B125,'PLHIV Forecast'!$B$8:$B$127,0),MATCH(W$7,'PLHIV Forecast'!$C$7:$W$7,0)),
INDEX('PLHIV Forecast'!$C$8:$W$127,MATCH($B125,'PLHIV Forecast'!$B$8:$B$127,0),MATCH(W$7,'PLHIV Forecast'!$C$7:$W$7,0))&lt;&gt;0),
INDEX('PLHIV Forecast'!$C$8:$W$127,MATCH($B125,'PLHIV Forecast'!$B$8:$B$127,0),MATCH(W$7,'PLHIV Forecast'!$C$7:$W$7,0)),
V125+
AVERAGE((INDEX($C$8:$W$127,MATCH($B125,$B$8:$B$127),MATCH(Baseline_Year,$C$7:$W$7,))-INDEX($C$8:$W$127,MATCH($B125,$B$8:$B$127),MATCH(Baseline_Year-1,$C$7:$W$7,))),
(INDEX($C$8:$W$127,MATCH($B125,$B$8:$B$127),MATCH(Baseline_Year-1,$C$7:$W$7,))-INDEX($C$8:$W$127,MATCH($B125,$B$8:$B$127),MATCH(Baseline_Year-2,$C$7:$W$7,))),
(INDEX($C$8:$W$127,MATCH($B125,$B$8:$B$127),MATCH(Baseline_Year-2,$C$7:$W$7,))-INDEX($C$8:$W$127,MATCH($B125,$B$8:$B$127),MATCH(Baseline_Year-3,$C$7:$W$7,)))
))))</f>
        <v>6321.6666666666652</v>
      </c>
      <c r="X125" s="9" t="str">
        <f>IF(SUM(C125:W125)&lt;&gt;0,
IF(P125='PLHIV Forecast'!P125,"# adults on ART capped by total PLHIV starting 2023",
IF(Q125='PLHIV Forecast'!Q125,"# adults on ART capped by total PLHIV starting 2024",
IF(R125='PLHIV Forecast'!R125,"# adults on ART capped by total PLHIV starting 2025",
IF(S125='PLHIV Forecast'!S125,"# adults on ART capped by total PLHIV starting 2026",
IF(T125='PLHIV Forecast'!T125,"# adults on ART capped by total PLHIV starting 2027",
IF(U125='PLHIV Forecast'!U125,"# adults on ART capped by total PLHIV starting 2028",
IF(V125='PLHIV Forecast'!V125,"# adults on ART capped by total PLHIV starting 2029",
IF(W125='PLHIV Forecast'!W125,"# adults on ART capped by total PLHIV starting 2030",
"")))))))),"")</f>
        <v/>
      </c>
    </row>
    <row r="126" spans="2:28" x14ac:dyDescent="0.35">
      <c r="B126" s="18" t="str">
        <f>Countries!B122</f>
        <v>Zambia</v>
      </c>
      <c r="C126" s="47">
        <f>IF(C$7&lt;='Algorithms &amp; Assumptions'!$C$3,INDEX('Number on ART'!$H$10:$AB$249,MATCH($B126&amp;"Adults",'Number on ART'!$F$10:$F$249,0),MATCH(C$7,'Number on ART'!$H$9:$AB$9,0)),"Error")</f>
        <v>324896</v>
      </c>
      <c r="D126" s="47">
        <f>IF(D$7&lt;='Algorithms &amp; Assumptions'!$C$3,INDEX('Number on ART'!$H$10:$AB$249,MATCH($B126&amp;"Adults",'Number on ART'!$F$10:$F$249,0),MATCH(D$7,'Number on ART'!$H$9:$AB$9,0)),"Error")</f>
        <v>395503</v>
      </c>
      <c r="E126" s="47">
        <f>IF(E$7&lt;='Algorithms &amp; Assumptions'!$C$3,INDEX('Number on ART'!$H$10:$AB$249,MATCH($B126&amp;"Adults",'Number on ART'!$F$10:$F$249,0),MATCH(E$7,'Number on ART'!$H$9:$AB$9,0)),"Error")</f>
        <v>446183</v>
      </c>
      <c r="F126" s="47">
        <f>IF(F$7&lt;='Algorithms &amp; Assumptions'!$C$3,INDEX('Number on ART'!$H$10:$AB$249,MATCH($B126&amp;"Adults",'Number on ART'!$F$10:$F$249,0),MATCH(F$7,'Number on ART'!$H$9:$AB$9,0)),"Error")</f>
        <v>520627</v>
      </c>
      <c r="G126" s="84">
        <f>IF(IF(G$7&lt;=Baseline_Year,
INDEX('Number on ART'!$H$10:$AB$249,MATCH($B126&amp;"Adults",'Number on ART'!$F$10:$F$249,0),MATCH(G$7,'Number on ART'!$H$9:$AB$9,0)),
IF(AND(F126+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Forecast'!$B$8:$B$127,0),MATCH(G$7,'PLHIV Forecast'!$C$7:$W$7,0)),
INDEX('PLHIV Forecast'!$C$8:$W$127,MATCH($B126,'PLHIV Forecast'!$B$8:$B$127,0),MATCH(G$7,'PLHIV Forecast'!$C$7:$W$7,0))&lt;&gt;0),
INDEX('PLHIV Forecast'!$C$8:$W$127,MATCH($B126,'PLHIV Forecast'!$B$8:$B$127,0),MATCH(G$7,'PLHIV Forecast'!$C$7:$W$7,0)),
F126+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IF(G$7&lt;=Baseline_Year,
INDEX('Number on ART'!$H$10:$AB$249,MATCH($B126&amp;"Adults",'Number on ART'!$F$10:$F$249,0),MATCH(G$7,'Number on ART'!$H$9:$AB$9,0)),
IF(AND(F126+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Forecast'!$B$8:$B$127,0),MATCH(G$7,'PLHIV Forecast'!$C$7:$W$7,0)),
INDEX('PLHIV Forecast'!$C$8:$W$127,MATCH($B126,'PLHIV Forecast'!$B$8:$B$127,0),MATCH(G$7,'PLHIV Forecast'!$C$7:$W$7,0))&lt;&gt;0),
INDEX('PLHIV Forecast'!$C$8:$W$127,MATCH($B126,'PLHIV Forecast'!$B$8:$B$127,0),MATCH(G$7,'PLHIV Forecast'!$C$7:$W$7,0)),
F126+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609480</v>
      </c>
      <c r="H126" s="84">
        <f>IF(IF(H$7&lt;=Baseline_Year,
INDEX('Number on ART'!$H$10:$AB$249,MATCH($B126&amp;"Adults",'Number on ART'!$F$10:$F$249,0),MATCH(H$7,'Number on ART'!$H$9:$AB$9,0)),
IF(AND(G126+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Forecast'!$B$8:$B$127,0),MATCH(H$7,'PLHIV Forecast'!$C$7:$W$7,0)),
INDEX('PLHIV Forecast'!$C$8:$W$127,MATCH($B126,'PLHIV Forecast'!$B$8:$B$127,0),MATCH(H$7,'PLHIV Forecast'!$C$7:$W$7,0))&lt;&gt;0),
INDEX('PLHIV Forecast'!$C$8:$W$127,MATCH($B126,'PLHIV Forecast'!$B$8:$B$127,0),MATCH(H$7,'PLHIV Forecast'!$C$7:$W$7,0)),
G126+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IF(H$7&lt;=Baseline_Year,
INDEX('Number on ART'!$H$10:$AB$249,MATCH($B126&amp;"Adults",'Number on ART'!$F$10:$F$249,0),MATCH(H$7,'Number on ART'!$H$9:$AB$9,0)),
IF(AND(G126+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Forecast'!$B$8:$B$127,0),MATCH(H$7,'PLHIV Forecast'!$C$7:$W$7,0)),
INDEX('PLHIV Forecast'!$C$8:$W$127,MATCH($B126,'PLHIV Forecast'!$B$8:$B$127,0),MATCH(H$7,'PLHIV Forecast'!$C$7:$W$7,0))&lt;&gt;0),
INDEX('PLHIV Forecast'!$C$8:$W$127,MATCH($B126,'PLHIV Forecast'!$B$8:$B$127,0),MATCH(H$7,'PLHIV Forecast'!$C$7:$W$7,0)),
G126+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706743</v>
      </c>
      <c r="I126" s="84">
        <f>IF(IF(I$7&lt;=Baseline_Year,
INDEX('Number on ART'!$H$10:$AB$249,MATCH($B126&amp;"Adults",'Number on ART'!$F$10:$F$249,0),MATCH(I$7,'Number on ART'!$H$9:$AB$9,0)),
IF(AND(H126+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Forecast'!$B$8:$B$127,0),MATCH(I$7,'PLHIV Forecast'!$C$7:$W$7,0)),
INDEX('PLHIV Forecast'!$C$8:$W$127,MATCH($B126,'PLHIV Forecast'!$B$8:$B$127,0),MATCH(I$7,'PLHIV Forecast'!$C$7:$W$7,0))&lt;&gt;0),
INDEX('PLHIV Forecast'!$C$8:$W$127,MATCH($B126,'PLHIV Forecast'!$B$8:$B$127,0),MATCH(I$7,'PLHIV Forecast'!$C$7:$W$7,0)),
H126+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IF(I$7&lt;=Baseline_Year,
INDEX('Number on ART'!$H$10:$AB$249,MATCH($B126&amp;"Adults",'Number on ART'!$F$10:$F$249,0),MATCH(I$7,'Number on ART'!$H$9:$AB$9,0)),
IF(AND(H126+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Forecast'!$B$8:$B$127,0),MATCH(I$7,'PLHIV Forecast'!$C$7:$W$7,0)),
INDEX('PLHIV Forecast'!$C$8:$W$127,MATCH($B126,'PLHIV Forecast'!$B$8:$B$127,0),MATCH(I$7,'PLHIV Forecast'!$C$7:$W$7,0))&lt;&gt;0),
INDEX('PLHIV Forecast'!$C$8:$W$127,MATCH($B126,'PLHIV Forecast'!$B$8:$B$127,0),MATCH(I$7,'PLHIV Forecast'!$C$7:$W$7,0)),
H126+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749083</v>
      </c>
      <c r="J126" s="84">
        <f>IF(IF(J$7&lt;=Baseline_Year,
INDEX('Number on ART'!$H$10:$AB$249,MATCH($B126&amp;"Adults",'Number on ART'!$F$10:$F$249,0),MATCH(J$7,'Number on ART'!$H$9:$AB$9,0)),
IF(AND(I126+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Forecast'!$B$8:$B$127,0),MATCH(J$7,'PLHIV Forecast'!$C$7:$W$7,0)),
INDEX('PLHIV Forecast'!$C$8:$W$127,MATCH($B126,'PLHIV Forecast'!$B$8:$B$127,0),MATCH(J$7,'PLHIV Forecast'!$C$7:$W$7,0))&lt;&gt;0),
INDEX('PLHIV Forecast'!$C$8:$W$127,MATCH($B126,'PLHIV Forecast'!$B$8:$B$127,0),MATCH(J$7,'PLHIV Forecast'!$C$7:$W$7,0)),
I126+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IF(J$7&lt;=Baseline_Year,
INDEX('Number on ART'!$H$10:$AB$249,MATCH($B126&amp;"Adults",'Number on ART'!$F$10:$F$249,0),MATCH(J$7,'Number on ART'!$H$9:$AB$9,0)),
IF(AND(I126+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Forecast'!$B$8:$B$127,0),MATCH(J$7,'PLHIV Forecast'!$C$7:$W$7,0)),
INDEX('PLHIV Forecast'!$C$8:$W$127,MATCH($B126,'PLHIV Forecast'!$B$8:$B$127,0),MATCH(J$7,'PLHIV Forecast'!$C$7:$W$7,0))&lt;&gt;0),
INDEX('PLHIV Forecast'!$C$8:$W$127,MATCH($B126,'PLHIV Forecast'!$B$8:$B$127,0),MATCH(J$7,'PLHIV Forecast'!$C$7:$W$7,0)),
I126+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803957</v>
      </c>
      <c r="K126" s="84">
        <f>IF(IF(K$7&lt;=Baseline_Year,
INDEX('Number on ART'!$H$10:$AB$249,MATCH($B126&amp;"Adults",'Number on ART'!$F$10:$F$249,0),MATCH(K$7,'Number on ART'!$H$9:$AB$9,0)),
IF(AND(J126+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Forecast'!$B$8:$B$127,0),MATCH(K$7,'PLHIV Forecast'!$C$7:$W$7,0)),
INDEX('PLHIV Forecast'!$C$8:$W$127,MATCH($B126,'PLHIV Forecast'!$B$8:$B$127,0),MATCH(K$7,'PLHIV Forecast'!$C$7:$W$7,0))&lt;&gt;0),
INDEX('PLHIV Forecast'!$C$8:$W$127,MATCH($B126,'PLHIV Forecast'!$B$8:$B$127,0),MATCH(K$7,'PLHIV Forecast'!$C$7:$W$7,0)),
J126+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IF(K$7&lt;=Baseline_Year,
INDEX('Number on ART'!$H$10:$AB$249,MATCH($B126&amp;"Adults",'Number on ART'!$F$10:$F$249,0),MATCH(K$7,'Number on ART'!$H$9:$AB$9,0)),
IF(AND(J126+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Forecast'!$B$8:$B$127,0),MATCH(K$7,'PLHIV Forecast'!$C$7:$W$7,0)),
INDEX('PLHIV Forecast'!$C$8:$W$127,MATCH($B126,'PLHIV Forecast'!$B$8:$B$127,0),MATCH(K$7,'PLHIV Forecast'!$C$7:$W$7,0))&lt;&gt;0),
INDEX('PLHIV Forecast'!$C$8:$W$127,MATCH($B126,'PLHIV Forecast'!$B$8:$B$127,0),MATCH(K$7,'PLHIV Forecast'!$C$7:$W$7,0)),
J126+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920436</v>
      </c>
      <c r="L126" s="84">
        <f>IF(IF(L$7&lt;=Baseline_Year,
INDEX('Number on ART'!$H$10:$AB$249,MATCH($B126&amp;"Adults",'Number on ART'!$F$10:$F$249,0),MATCH(L$7,'Number on ART'!$H$9:$AB$9,0)),
IF(AND(K126+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Forecast'!$B$8:$B$127,0),MATCH(L$7,'PLHIV Forecast'!$C$7:$W$7,0)),
INDEX('PLHIV Forecast'!$C$8:$W$127,MATCH($B126,'PLHIV Forecast'!$B$8:$B$127,0),MATCH(L$7,'PLHIV Forecast'!$C$7:$W$7,0))&lt;&gt;0),
INDEX('PLHIV Forecast'!$C$8:$W$127,MATCH($B126,'PLHIV Forecast'!$B$8:$B$127,0),MATCH(L$7,'PLHIV Forecast'!$C$7:$W$7,0)),
K126+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IF(L$7&lt;=Baseline_Year,
INDEX('Number on ART'!$H$10:$AB$249,MATCH($B126&amp;"Adults",'Number on ART'!$F$10:$F$249,0),MATCH(L$7,'Number on ART'!$H$9:$AB$9,0)),
IF(AND(K126+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Forecast'!$B$8:$B$127,0),MATCH(L$7,'PLHIV Forecast'!$C$7:$W$7,0)),
INDEX('PLHIV Forecast'!$C$8:$W$127,MATCH($B126,'PLHIV Forecast'!$B$8:$B$127,0),MATCH(L$7,'PLHIV Forecast'!$C$7:$W$7,0))&lt;&gt;0),
INDEX('PLHIV Forecast'!$C$8:$W$127,MATCH($B126,'PLHIV Forecast'!$B$8:$B$127,0),MATCH(L$7,'PLHIV Forecast'!$C$7:$W$7,0)),
K126+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1027907</v>
      </c>
      <c r="M126" s="84">
        <f>IF(IF(M$7&lt;=Baseline_Year,
INDEX('Number on ART'!$H$10:$AB$249,MATCH($B126&amp;"Adults",'Number on ART'!$F$10:$F$249,0),MATCH(M$7,'Number on ART'!$H$9:$AB$9,0)),
IF(AND(L126+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Forecast'!$B$8:$B$127,0),MATCH(M$7,'PLHIV Forecast'!$C$7:$W$7,0)),
INDEX('PLHIV Forecast'!$C$8:$W$127,MATCH($B126,'PLHIV Forecast'!$B$8:$B$127,0),MATCH(M$7,'PLHIV Forecast'!$C$7:$W$7,0))&lt;&gt;0),
INDEX('PLHIV Forecast'!$C$8:$W$127,MATCH($B126,'PLHIV Forecast'!$B$8:$B$127,0),MATCH(M$7,'PLHIV Forecast'!$C$7:$W$7,0)),
L126+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IF(M$7&lt;=Baseline_Year,
INDEX('Number on ART'!$H$10:$AB$249,MATCH($B126&amp;"Adults",'Number on ART'!$F$10:$F$249,0),MATCH(M$7,'Number on ART'!$H$9:$AB$9,0)),
IF(AND(L126+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Forecast'!$B$8:$B$127,0),MATCH(M$7,'PLHIV Forecast'!$C$7:$W$7,0)),
INDEX('PLHIV Forecast'!$C$8:$W$127,MATCH($B126,'PLHIV Forecast'!$B$8:$B$127,0),MATCH(M$7,'PLHIV Forecast'!$C$7:$W$7,0))&lt;&gt;0),
INDEX('PLHIV Forecast'!$C$8:$W$127,MATCH($B126,'PLHIV Forecast'!$B$8:$B$127,0),MATCH(M$7,'PLHIV Forecast'!$C$7:$W$7,0)),
L126+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1131528</v>
      </c>
      <c r="N126" s="84">
        <f>IF(IF(N$7&lt;=Baseline_Year,
INDEX('Number on ART'!$H$10:$AB$249,MATCH($B126&amp;"Adults",'Number on ART'!$F$10:$F$249,0),MATCH(N$7,'Number on ART'!$H$9:$AB$9,0)),
IF(AND(M126+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Forecast'!$B$8:$B$127,0),MATCH(N$7,'PLHIV Forecast'!$C$7:$W$7,0)),
INDEX('PLHIV Forecast'!$C$8:$W$127,MATCH($B126,'PLHIV Forecast'!$B$8:$B$127,0),MATCH(N$7,'PLHIV Forecast'!$C$7:$W$7,0))&lt;&gt;0),
INDEX('PLHIV Forecast'!$C$8:$W$127,MATCH($B126,'PLHIV Forecast'!$B$8:$B$127,0),MATCH(N$7,'PLHIV Forecast'!$C$7:$W$7,0)),
M126+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IF(N$7&lt;=Baseline_Year,
INDEX('Number on ART'!$H$10:$AB$249,MATCH($B126&amp;"Adults",'Number on ART'!$F$10:$F$249,0),MATCH(N$7,'Number on ART'!$H$9:$AB$9,0)),
IF(AND(M126+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Forecast'!$B$8:$B$127,0),MATCH(N$7,'PLHIV Forecast'!$C$7:$W$7,0)),
INDEX('PLHIV Forecast'!$C$8:$W$127,MATCH($B126,'PLHIV Forecast'!$B$8:$B$127,0),MATCH(N$7,'PLHIV Forecast'!$C$7:$W$7,0))&lt;&gt;0),
INDEX('PLHIV Forecast'!$C$8:$W$127,MATCH($B126,'PLHIV Forecast'!$B$8:$B$127,0),MATCH(N$7,'PLHIV Forecast'!$C$7:$W$7,0)),
M126+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1153938</v>
      </c>
      <c r="O126" s="84">
        <f>IF(IF(O$7&lt;=Baseline_Year,
INDEX('Number on ART'!$H$10:$AB$249,MATCH($B126&amp;"Adults",'Number on ART'!$F$10:$F$249,0),MATCH(O$7,'Number on ART'!$H$9:$AB$9,0)),
IF(AND(N126+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Forecast'!$B$8:$B$127,0),MATCH(O$7,'PLHIV Forecast'!$C$7:$W$7,0)),
INDEX('PLHIV Forecast'!$C$8:$W$127,MATCH($B126,'PLHIV Forecast'!$B$8:$B$127,0),MATCH(O$7,'PLHIV Forecast'!$C$7:$W$7,0))&lt;&gt;0),
INDEX('PLHIV Forecast'!$C$8:$W$127,MATCH($B126,'PLHIV Forecast'!$B$8:$B$127,0),MATCH(O$7,'PLHIV Forecast'!$C$7:$W$7,0)),
N126+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IF(O$7&lt;=Baseline_Year,
INDEX('Number on ART'!$H$10:$AB$249,MATCH($B126&amp;"Adults",'Number on ART'!$F$10:$F$249,0),MATCH(O$7,'Number on ART'!$H$9:$AB$9,0)),
IF(AND(N126+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Forecast'!$B$8:$B$127,0),MATCH(O$7,'PLHIV Forecast'!$C$7:$W$7,0)),
INDEX('PLHIV Forecast'!$C$8:$W$127,MATCH($B126,'PLHIV Forecast'!$B$8:$B$127,0),MATCH(O$7,'PLHIV Forecast'!$C$7:$W$7,0))&lt;&gt;0),
INDEX('PLHIV Forecast'!$C$8:$W$127,MATCH($B126,'PLHIV Forecast'!$B$8:$B$127,0),MATCH(O$7,'PLHIV Forecast'!$C$7:$W$7,0)),
N126+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1224357</v>
      </c>
      <c r="P126" s="84">
        <f>IF(IF(P$7&lt;=Baseline_Year,
INDEX('Number on ART'!$H$10:$AB$249,MATCH($B126&amp;"Adults",'Number on ART'!$F$10:$F$249,0),MATCH(P$7,'Number on ART'!$H$9:$AB$9,0)),
IF(AND(O126+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Forecast'!$B$8:$B$127,0),MATCH(P$7,'PLHIV Forecast'!$C$7:$W$7,0)),
INDEX('PLHIV Forecast'!$C$8:$W$127,MATCH($B126,'PLHIV Forecast'!$B$8:$B$127,0),MATCH(P$7,'PLHIV Forecast'!$C$7:$W$7,0))&lt;&gt;0),
INDEX('PLHIV Forecast'!$C$8:$W$127,MATCH($B126,'PLHIV Forecast'!$B$8:$B$127,0),MATCH(P$7,'PLHIV Forecast'!$C$7:$W$7,0)),
O126+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IF(P$7&lt;=Baseline_Year,
INDEX('Number on ART'!$H$10:$AB$249,MATCH($B126&amp;"Adults",'Number on ART'!$F$10:$F$249,0),MATCH(P$7,'Number on ART'!$H$9:$AB$9,0)),
IF(AND(O126+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Forecast'!$B$8:$B$127,0),MATCH(P$7,'PLHIV Forecast'!$C$7:$W$7,0)),
INDEX('PLHIV Forecast'!$C$8:$W$127,MATCH($B126,'PLHIV Forecast'!$B$8:$B$127,0),MATCH(P$7,'PLHIV Forecast'!$C$7:$W$7,0))&lt;&gt;0),
INDEX('PLHIV Forecast'!$C$8:$W$127,MATCH($B126,'PLHIV Forecast'!$B$8:$B$127,0),MATCH(P$7,'PLHIV Forecast'!$C$7:$W$7,0)),
O126+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1289840.3333333333</v>
      </c>
      <c r="Q126" s="84">
        <f>IF(IF(Q$7&lt;=Baseline_Year,
INDEX('Number on ART'!$H$10:$AB$249,MATCH($B126&amp;"Adults",'Number on ART'!$F$10:$F$249,0),MATCH(Q$7,'Number on ART'!$H$9:$AB$9,0)),
IF(AND(P126+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Forecast'!$B$8:$B$127,0),MATCH(Q$7,'PLHIV Forecast'!$C$7:$W$7,0)),
INDEX('PLHIV Forecast'!$C$8:$W$127,MATCH($B126,'PLHIV Forecast'!$B$8:$B$127,0),MATCH(Q$7,'PLHIV Forecast'!$C$7:$W$7,0))&lt;&gt;0),
INDEX('PLHIV Forecast'!$C$8:$W$127,MATCH($B126,'PLHIV Forecast'!$B$8:$B$127,0),MATCH(Q$7,'PLHIV Forecast'!$C$7:$W$7,0)),
P126+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IF(Q$7&lt;=Baseline_Year,
INDEX('Number on ART'!$H$10:$AB$249,MATCH($B126&amp;"Adults",'Number on ART'!$F$10:$F$249,0),MATCH(Q$7,'Number on ART'!$H$9:$AB$9,0)),
IF(AND(P126+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Forecast'!$B$8:$B$127,0),MATCH(Q$7,'PLHIV Forecast'!$C$7:$W$7,0)),
INDEX('PLHIV Forecast'!$C$8:$W$127,MATCH($B126,'PLHIV Forecast'!$B$8:$B$127,0),MATCH(Q$7,'PLHIV Forecast'!$C$7:$W$7,0))&lt;&gt;0),
INDEX('PLHIV Forecast'!$C$8:$W$127,MATCH($B126,'PLHIV Forecast'!$B$8:$B$127,0),MATCH(Q$7,'PLHIV Forecast'!$C$7:$W$7,0)),
P126+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R126" s="84">
        <f>IF(IF(R$7&lt;=Baseline_Year,
INDEX('Number on ART'!$H$10:$AB$249,MATCH($B126&amp;"Adults",'Number on ART'!$F$10:$F$249,0),MATCH(R$7,'Number on ART'!$H$9:$AB$9,0)),
IF(AND(Q126+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Forecast'!$B$8:$B$127,0),MATCH(R$7,'PLHIV Forecast'!$C$7:$W$7,0)),
INDEX('PLHIV Forecast'!$C$8:$W$127,MATCH($B126,'PLHIV Forecast'!$B$8:$B$127,0),MATCH(R$7,'PLHIV Forecast'!$C$7:$W$7,0))&lt;&gt;0),
INDEX('PLHIV Forecast'!$C$8:$W$127,MATCH($B126,'PLHIV Forecast'!$B$8:$B$127,0),MATCH(R$7,'PLHIV Forecast'!$C$7:$W$7,0)),
Q126+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IF(R$7&lt;=Baseline_Year,
INDEX('Number on ART'!$H$10:$AB$249,MATCH($B126&amp;"Adults",'Number on ART'!$F$10:$F$249,0),MATCH(R$7,'Number on ART'!$H$9:$AB$9,0)),
IF(AND(Q126+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Forecast'!$B$8:$B$127,0),MATCH(R$7,'PLHIV Forecast'!$C$7:$W$7,0)),
INDEX('PLHIV Forecast'!$C$8:$W$127,MATCH($B126,'PLHIV Forecast'!$B$8:$B$127,0),MATCH(R$7,'PLHIV Forecast'!$C$7:$W$7,0))&lt;&gt;0),
INDEX('PLHIV Forecast'!$C$8:$W$127,MATCH($B126,'PLHIV Forecast'!$B$8:$B$127,0),MATCH(R$7,'PLHIV Forecast'!$C$7:$W$7,0)),
Q126+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S126" s="84">
        <f>IF(IF(S$7&lt;=Baseline_Year,
INDEX('Number on ART'!$H$10:$AB$249,MATCH($B126&amp;"Adults",'Number on ART'!$F$10:$F$249,0),MATCH(S$7,'Number on ART'!$H$9:$AB$9,0)),
IF(AND(R126+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Forecast'!$B$8:$B$127,0),MATCH(S$7,'PLHIV Forecast'!$C$7:$W$7,0)),
INDEX('PLHIV Forecast'!$C$8:$W$127,MATCH($B126,'PLHIV Forecast'!$B$8:$B$127,0),MATCH(S$7,'PLHIV Forecast'!$C$7:$W$7,0))&lt;&gt;0),
INDEX('PLHIV Forecast'!$C$8:$W$127,MATCH($B126,'PLHIV Forecast'!$B$8:$B$127,0),MATCH(S$7,'PLHIV Forecast'!$C$7:$W$7,0)),
R126+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IF(S$7&lt;=Baseline_Year,
INDEX('Number on ART'!$H$10:$AB$249,MATCH($B126&amp;"Adults",'Number on ART'!$F$10:$F$249,0),MATCH(S$7,'Number on ART'!$H$9:$AB$9,0)),
IF(AND(R126+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Forecast'!$B$8:$B$127,0),MATCH(S$7,'PLHIV Forecast'!$C$7:$W$7,0)),
INDEX('PLHIV Forecast'!$C$8:$W$127,MATCH($B126,'PLHIV Forecast'!$B$8:$B$127,0),MATCH(S$7,'PLHIV Forecast'!$C$7:$W$7,0))&lt;&gt;0),
INDEX('PLHIV Forecast'!$C$8:$W$127,MATCH($B126,'PLHIV Forecast'!$B$8:$B$127,0),MATCH(S$7,'PLHIV Forecast'!$C$7:$W$7,0)),
R126+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T126" s="84">
        <f>IF(IF(T$7&lt;=Baseline_Year,
INDEX('Number on ART'!$H$10:$AB$249,MATCH($B126&amp;"Adults",'Number on ART'!$F$10:$F$249,0),MATCH(T$7,'Number on ART'!$H$9:$AB$9,0)),
IF(AND(S126+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Forecast'!$B$8:$B$127,0),MATCH(T$7,'PLHIV Forecast'!$C$7:$W$7,0)),
INDEX('PLHIV Forecast'!$C$8:$W$127,MATCH($B126,'PLHIV Forecast'!$B$8:$B$127,0),MATCH(T$7,'PLHIV Forecast'!$C$7:$W$7,0))&lt;&gt;0),
INDEX('PLHIV Forecast'!$C$8:$W$127,MATCH($B126,'PLHIV Forecast'!$B$8:$B$127,0),MATCH(T$7,'PLHIV Forecast'!$C$7:$W$7,0)),
S126+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IF(T$7&lt;=Baseline_Year,
INDEX('Number on ART'!$H$10:$AB$249,MATCH($B126&amp;"Adults",'Number on ART'!$F$10:$F$249,0),MATCH(T$7,'Number on ART'!$H$9:$AB$9,0)),
IF(AND(S126+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Forecast'!$B$8:$B$127,0),MATCH(T$7,'PLHIV Forecast'!$C$7:$W$7,0)),
INDEX('PLHIV Forecast'!$C$8:$W$127,MATCH($B126,'PLHIV Forecast'!$B$8:$B$127,0),MATCH(T$7,'PLHIV Forecast'!$C$7:$W$7,0))&lt;&gt;0),
INDEX('PLHIV Forecast'!$C$8:$W$127,MATCH($B126,'PLHIV Forecast'!$B$8:$B$127,0),MATCH(T$7,'PLHIV Forecast'!$C$7:$W$7,0)),
S126+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U126" s="84">
        <f>IF(IF(U$7&lt;=Baseline_Year,
INDEX('Number on ART'!$H$10:$AB$249,MATCH($B126&amp;"Adults",'Number on ART'!$F$10:$F$249,0),MATCH(U$7,'Number on ART'!$H$9:$AB$9,0)),
IF(AND(T126+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Forecast'!$B$8:$B$127,0),MATCH(U$7,'PLHIV Forecast'!$C$7:$W$7,0)),
INDEX('PLHIV Forecast'!$C$8:$W$127,MATCH($B126,'PLHIV Forecast'!$B$8:$B$127,0),MATCH(U$7,'PLHIV Forecast'!$C$7:$W$7,0))&lt;&gt;0),
INDEX('PLHIV Forecast'!$C$8:$W$127,MATCH($B126,'PLHIV Forecast'!$B$8:$B$127,0),MATCH(U$7,'PLHIV Forecast'!$C$7:$W$7,0)),
T126+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IF(U$7&lt;=Baseline_Year,
INDEX('Number on ART'!$H$10:$AB$249,MATCH($B126&amp;"Adults",'Number on ART'!$F$10:$F$249,0),MATCH(U$7,'Number on ART'!$H$9:$AB$9,0)),
IF(AND(T126+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Forecast'!$B$8:$B$127,0),MATCH(U$7,'PLHIV Forecast'!$C$7:$W$7,0)),
INDEX('PLHIV Forecast'!$C$8:$W$127,MATCH($B126,'PLHIV Forecast'!$B$8:$B$127,0),MATCH(U$7,'PLHIV Forecast'!$C$7:$W$7,0))&lt;&gt;0),
INDEX('PLHIV Forecast'!$C$8:$W$127,MATCH($B126,'PLHIV Forecast'!$B$8:$B$127,0),MATCH(U$7,'PLHIV Forecast'!$C$7:$W$7,0)),
T126+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V126" s="84">
        <f>IF(IF(V$7&lt;=Baseline_Year,
INDEX('Number on ART'!$H$10:$AB$249,MATCH($B126&amp;"Adults",'Number on ART'!$F$10:$F$249,0),MATCH(V$7,'Number on ART'!$H$9:$AB$9,0)),
IF(AND(U126+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Forecast'!$B$8:$B$127,0),MATCH(V$7,'PLHIV Forecast'!$C$7:$W$7,0)),
INDEX('PLHIV Forecast'!$C$8:$W$127,MATCH($B126,'PLHIV Forecast'!$B$8:$B$127,0),MATCH(V$7,'PLHIV Forecast'!$C$7:$W$7,0))&lt;&gt;0),
INDEX('PLHIV Forecast'!$C$8:$W$127,MATCH($B126,'PLHIV Forecast'!$B$8:$B$127,0),MATCH(V$7,'PLHIV Forecast'!$C$7:$W$7,0)),
U126+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IF(V$7&lt;=Baseline_Year,
INDEX('Number on ART'!$H$10:$AB$249,MATCH($B126&amp;"Adults",'Number on ART'!$F$10:$F$249,0),MATCH(V$7,'Number on ART'!$H$9:$AB$9,0)),
IF(AND(U126+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Forecast'!$B$8:$B$127,0),MATCH(V$7,'PLHIV Forecast'!$C$7:$W$7,0)),
INDEX('PLHIV Forecast'!$C$8:$W$127,MATCH($B126,'PLHIV Forecast'!$B$8:$B$127,0),MATCH(V$7,'PLHIV Forecast'!$C$7:$W$7,0))&lt;&gt;0),
INDEX('PLHIV Forecast'!$C$8:$W$127,MATCH($B126,'PLHIV Forecast'!$B$8:$B$127,0),MATCH(V$7,'PLHIV Forecast'!$C$7:$W$7,0)),
U126+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W126" s="84">
        <f>IF(IF(W$7&lt;=Baseline_Year,
INDEX('Number on ART'!$H$10:$AB$249,MATCH($B126&amp;"Adults",'Number on ART'!$F$10:$F$249,0),MATCH(W$7,'Number on ART'!$H$9:$AB$9,0)),
IF(AND(V126+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Forecast'!$B$8:$B$127,0),MATCH(W$7,'PLHIV Forecast'!$C$7:$W$7,0)),
INDEX('PLHIV Forecast'!$C$8:$W$127,MATCH($B126,'PLHIV Forecast'!$B$8:$B$127,0),MATCH(W$7,'PLHIV Forecast'!$C$7:$W$7,0))&lt;&gt;0),
INDEX('PLHIV Forecast'!$C$8:$W$127,MATCH($B126,'PLHIV Forecast'!$B$8:$B$127,0),MATCH(W$7,'PLHIV Forecast'!$C$7:$W$7,0)),
V126+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)))&lt;0,
0,
IF(W$7&lt;=Baseline_Year,
INDEX('Number on ART'!$H$10:$AB$249,MATCH($B126&amp;"Adults",'Number on ART'!$F$10:$F$249,0),MATCH(W$7,'Number on ART'!$H$9:$AB$9,0)),
IF(AND(V126+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)&gt;INDEX('PLHIV Forecast'!$C$8:$W$127,MATCH($B126,'PLHIV Forecast'!$B$8:$B$127,0),MATCH(W$7,'PLHIV Forecast'!$C$7:$W$7,0)),
INDEX('PLHIV Forecast'!$C$8:$W$127,MATCH($B126,'PLHIV Forecast'!$B$8:$B$127,0),MATCH(W$7,'PLHIV Forecast'!$C$7:$W$7,0))&lt;&gt;0),
INDEX('PLHIV Forecast'!$C$8:$W$127,MATCH($B126,'PLHIV Forecast'!$B$8:$B$127,0),MATCH(W$7,'PLHIV Forecast'!$C$7:$W$7,0)),
V126+
AVERAGE((INDEX($C$8:$W$127,MATCH($B126,$B$8:$B$127),MATCH(Baseline_Year,$C$7:$W$7,))-INDEX($C$8:$W$127,MATCH($B126,$B$8:$B$127),MATCH(Baseline_Year-1,$C$7:$W$7,))),
(INDEX($C$8:$W$127,MATCH($B126,$B$8:$B$127),MATCH(Baseline_Year-1,$C$7:$W$7,))-INDEX($C$8:$W$127,MATCH($B126,$B$8:$B$127),MATCH(Baseline_Year-2,$C$7:$W$7,))),
(INDEX($C$8:$W$127,MATCH($B126,$B$8:$B$127),MATCH(Baseline_Year-2,$C$7:$W$7,))-INDEX($C$8:$W$127,MATCH($B126,$B$8:$B$127),MATCH(Baseline_Year-3,$C$7:$W$7,)))
))))</f>
        <v>1300000</v>
      </c>
      <c r="X126" s="9" t="str">
        <f>IF(SUM(C126:W126)&lt;&gt;0,
IF(P126='PLHIV Forecast'!P126,"# adults on ART capped by total PLHIV starting 2023",
IF(Q126='PLHIV Forecast'!Q126,"# adults on ART capped by total PLHIV starting 2024",
IF(R126='PLHIV Forecast'!R126,"# adults on ART capped by total PLHIV starting 2025",
IF(S126='PLHIV Forecast'!S126,"# adults on ART capped by total PLHIV starting 2026",
IF(T126='PLHIV Forecast'!T126,"# adults on ART capped by total PLHIV starting 2027",
IF(U126='PLHIV Forecast'!U126,"# adults on ART capped by total PLHIV starting 2028",
IF(V126='PLHIV Forecast'!V126,"# adults on ART capped by total PLHIV starting 2029",
IF(W126='PLHIV Forecast'!W126,"# adults on ART capped by total PLHIV starting 2030",
"")))))))),"")</f>
        <v># adults on ART capped by total PLHIV starting 2024</v>
      </c>
    </row>
    <row r="127" spans="2:28" x14ac:dyDescent="0.35">
      <c r="B127" s="18" t="str">
        <f>Countries!B123</f>
        <v>Zimbabwe</v>
      </c>
      <c r="C127" s="47">
        <f>IF(C$7&lt;='Algorithms &amp; Assumptions'!$C$3,INDEX('Number on ART'!$H$10:$AB$249,MATCH($B127&amp;"Adults",'Number on ART'!$F$10:$F$249,0),MATCH(C$7,'Number on ART'!$H$9:$AB$9,0)),"Error")</f>
        <v>330379</v>
      </c>
      <c r="D127" s="47">
        <f>IF(D$7&lt;='Algorithms &amp; Assumptions'!$C$3,INDEX('Number on ART'!$H$10:$AB$249,MATCH($B127&amp;"Adults",'Number on ART'!$F$10:$F$249,0),MATCH(D$7,'Number on ART'!$H$9:$AB$9,0)),"Error")</f>
        <v>444663</v>
      </c>
      <c r="E127" s="47">
        <f>IF(E$7&lt;='Algorithms &amp; Assumptions'!$C$3,INDEX('Number on ART'!$H$10:$AB$249,MATCH($B127&amp;"Adults",'Number on ART'!$F$10:$F$249,0),MATCH(E$7,'Number on ART'!$H$9:$AB$9,0)),"Error")</f>
        <v>518791</v>
      </c>
      <c r="F127" s="47">
        <f>IF(F$7&lt;='Algorithms &amp; Assumptions'!$C$3,INDEX('Number on ART'!$H$10:$AB$249,MATCH($B127&amp;"Adults",'Number on ART'!$F$10:$F$249,0),MATCH(F$7,'Number on ART'!$H$9:$AB$9,0)),"Error")</f>
        <v>618880</v>
      </c>
      <c r="G127" s="84">
        <f>IF(IF(G$7&lt;=Baseline_Year,
INDEX('Number on ART'!$H$10:$AB$249,MATCH($B127&amp;"Adults",'Number on ART'!$F$10:$F$249,0),MATCH(G$7,'Number on ART'!$H$9:$AB$9,0)),
IF(AND(F127+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Forecast'!$B$8:$B$127,0),MATCH(G$7,'PLHIV Forecast'!$C$7:$W$7,0)),
INDEX('PLHIV Forecast'!$C$8:$W$127,MATCH($B127,'PLHIV Forecast'!$B$8:$B$127,0),MATCH(G$7,'PLHIV Forecast'!$C$7:$W$7,0))&lt;&gt;0),
INDEX('PLHIV Forecast'!$C$8:$W$127,MATCH($B127,'PLHIV Forecast'!$B$8:$B$127,0),MATCH(G$7,'PLHIV Forecast'!$C$7:$W$7,0)),
F127+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IF(G$7&lt;=Baseline_Year,
INDEX('Number on ART'!$H$10:$AB$249,MATCH($B127&amp;"Adults",'Number on ART'!$F$10:$F$249,0),MATCH(G$7,'Number on ART'!$H$9:$AB$9,0)),
IF(AND(F127+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Forecast'!$B$8:$B$127,0),MATCH(G$7,'PLHIV Forecast'!$C$7:$W$7,0)),
INDEX('PLHIV Forecast'!$C$8:$W$127,MATCH($B127,'PLHIV Forecast'!$B$8:$B$127,0),MATCH(G$7,'PLHIV Forecast'!$C$7:$W$7,0))&lt;&gt;0),
INDEX('PLHIV Forecast'!$C$8:$W$127,MATCH($B127,'PLHIV Forecast'!$B$8:$B$127,0),MATCH(G$7,'PLHIV Forecast'!$C$7:$W$7,0)),
F127+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703603</v>
      </c>
      <c r="H127" s="84">
        <f>IF(IF(H$7&lt;=Baseline_Year,
INDEX('Number on ART'!$H$10:$AB$249,MATCH($B127&amp;"Adults",'Number on ART'!$F$10:$F$249,0),MATCH(H$7,'Number on ART'!$H$9:$AB$9,0)),
IF(AND(G127+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Forecast'!$B$8:$B$127,0),MATCH(H$7,'PLHIV Forecast'!$C$7:$W$7,0)),
INDEX('PLHIV Forecast'!$C$8:$W$127,MATCH($B127,'PLHIV Forecast'!$B$8:$B$127,0),MATCH(H$7,'PLHIV Forecast'!$C$7:$W$7,0))&lt;&gt;0),
INDEX('PLHIV Forecast'!$C$8:$W$127,MATCH($B127,'PLHIV Forecast'!$B$8:$B$127,0),MATCH(H$7,'PLHIV Forecast'!$C$7:$W$7,0)),
G127+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IF(H$7&lt;=Baseline_Year,
INDEX('Number on ART'!$H$10:$AB$249,MATCH($B127&amp;"Adults",'Number on ART'!$F$10:$F$249,0),MATCH(H$7,'Number on ART'!$H$9:$AB$9,0)),
IF(AND(G127+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Forecast'!$B$8:$B$127,0),MATCH(H$7,'PLHIV Forecast'!$C$7:$W$7,0)),
INDEX('PLHIV Forecast'!$C$8:$W$127,MATCH($B127,'PLHIV Forecast'!$B$8:$B$127,0),MATCH(H$7,'PLHIV Forecast'!$C$7:$W$7,0))&lt;&gt;0),
INDEX('PLHIV Forecast'!$C$8:$W$127,MATCH($B127,'PLHIV Forecast'!$B$8:$B$127,0),MATCH(H$7,'PLHIV Forecast'!$C$7:$W$7,0)),
G127+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776530</v>
      </c>
      <c r="I127" s="84">
        <f>IF(IF(I$7&lt;=Baseline_Year,
INDEX('Number on ART'!$H$10:$AB$249,MATCH($B127&amp;"Adults",'Number on ART'!$F$10:$F$249,0),MATCH(I$7,'Number on ART'!$H$9:$AB$9,0)),
IF(AND(H127+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Forecast'!$B$8:$B$127,0),MATCH(I$7,'PLHIV Forecast'!$C$7:$W$7,0)),
INDEX('PLHIV Forecast'!$C$8:$W$127,MATCH($B127,'PLHIV Forecast'!$B$8:$B$127,0),MATCH(I$7,'PLHIV Forecast'!$C$7:$W$7,0))&lt;&gt;0),
INDEX('PLHIV Forecast'!$C$8:$W$127,MATCH($B127,'PLHIV Forecast'!$B$8:$B$127,0),MATCH(I$7,'PLHIV Forecast'!$C$7:$W$7,0)),
H127+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IF(I$7&lt;=Baseline_Year,
INDEX('Number on ART'!$H$10:$AB$249,MATCH($B127&amp;"Adults",'Number on ART'!$F$10:$F$249,0),MATCH(I$7,'Number on ART'!$H$9:$AB$9,0)),
IF(AND(H127+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Forecast'!$B$8:$B$127,0),MATCH(I$7,'PLHIV Forecast'!$C$7:$W$7,0)),
INDEX('PLHIV Forecast'!$C$8:$W$127,MATCH($B127,'PLHIV Forecast'!$B$8:$B$127,0),MATCH(I$7,'PLHIV Forecast'!$C$7:$W$7,0))&lt;&gt;0),
INDEX('PLHIV Forecast'!$C$8:$W$127,MATCH($B127,'PLHIV Forecast'!$B$8:$B$127,0),MATCH(I$7,'PLHIV Forecast'!$C$7:$W$7,0)),
H127+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854598</v>
      </c>
      <c r="J127" s="84">
        <f>IF(IF(J$7&lt;=Baseline_Year,
INDEX('Number on ART'!$H$10:$AB$249,MATCH($B127&amp;"Adults",'Number on ART'!$F$10:$F$249,0),MATCH(J$7,'Number on ART'!$H$9:$AB$9,0)),
IF(AND(I127+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Forecast'!$B$8:$B$127,0),MATCH(J$7,'PLHIV Forecast'!$C$7:$W$7,0)),
INDEX('PLHIV Forecast'!$C$8:$W$127,MATCH($B127,'PLHIV Forecast'!$B$8:$B$127,0),MATCH(J$7,'PLHIV Forecast'!$C$7:$W$7,0))&lt;&gt;0),
INDEX('PLHIV Forecast'!$C$8:$W$127,MATCH($B127,'PLHIV Forecast'!$B$8:$B$127,0),MATCH(J$7,'PLHIV Forecast'!$C$7:$W$7,0)),
I127+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IF(J$7&lt;=Baseline_Year,
INDEX('Number on ART'!$H$10:$AB$249,MATCH($B127&amp;"Adults",'Number on ART'!$F$10:$F$249,0),MATCH(J$7,'Number on ART'!$H$9:$AB$9,0)),
IF(AND(I127+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Forecast'!$B$8:$B$127,0),MATCH(J$7,'PLHIV Forecast'!$C$7:$W$7,0)),
INDEX('PLHIV Forecast'!$C$8:$W$127,MATCH($B127,'PLHIV Forecast'!$B$8:$B$127,0),MATCH(J$7,'PLHIV Forecast'!$C$7:$W$7,0))&lt;&gt;0),
INDEX('PLHIV Forecast'!$C$8:$W$127,MATCH($B127,'PLHIV Forecast'!$B$8:$B$127,0),MATCH(J$7,'PLHIV Forecast'!$C$7:$W$7,0)),
I127+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978162</v>
      </c>
      <c r="K127" s="84">
        <f>IF(IF(K$7&lt;=Baseline_Year,
INDEX('Number on ART'!$H$10:$AB$249,MATCH($B127&amp;"Adults",'Number on ART'!$F$10:$F$249,0),MATCH(K$7,'Number on ART'!$H$9:$AB$9,0)),
IF(AND(J127+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Forecast'!$B$8:$B$127,0),MATCH(K$7,'PLHIV Forecast'!$C$7:$W$7,0)),
INDEX('PLHIV Forecast'!$C$8:$W$127,MATCH($B127,'PLHIV Forecast'!$B$8:$B$127,0),MATCH(K$7,'PLHIV Forecast'!$C$7:$W$7,0))&lt;&gt;0),
INDEX('PLHIV Forecast'!$C$8:$W$127,MATCH($B127,'PLHIV Forecast'!$B$8:$B$127,0),MATCH(K$7,'PLHIV Forecast'!$C$7:$W$7,0)),
J127+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IF(K$7&lt;=Baseline_Year,
INDEX('Number on ART'!$H$10:$AB$249,MATCH($B127&amp;"Adults",'Number on ART'!$F$10:$F$249,0),MATCH(K$7,'Number on ART'!$H$9:$AB$9,0)),
IF(AND(J127+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Forecast'!$B$8:$B$127,0),MATCH(K$7,'PLHIV Forecast'!$C$7:$W$7,0)),
INDEX('PLHIV Forecast'!$C$8:$W$127,MATCH($B127,'PLHIV Forecast'!$B$8:$B$127,0),MATCH(K$7,'PLHIV Forecast'!$C$7:$W$7,0))&lt;&gt;0),
INDEX('PLHIV Forecast'!$C$8:$W$127,MATCH($B127,'PLHIV Forecast'!$B$8:$B$127,0),MATCH(K$7,'PLHIV Forecast'!$C$7:$W$7,0)),
J127+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1031981</v>
      </c>
      <c r="L127" s="84">
        <f>IF(IF(L$7&lt;=Baseline_Year,
INDEX('Number on ART'!$H$10:$AB$249,MATCH($B127&amp;"Adults",'Number on ART'!$F$10:$F$249,0),MATCH(L$7,'Number on ART'!$H$9:$AB$9,0)),
IF(AND(K127+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Forecast'!$B$8:$B$127,0),MATCH(L$7,'PLHIV Forecast'!$C$7:$W$7,0)),
INDEX('PLHIV Forecast'!$C$8:$W$127,MATCH($B127,'PLHIV Forecast'!$B$8:$B$127,0),MATCH(L$7,'PLHIV Forecast'!$C$7:$W$7,0))&lt;&gt;0),
INDEX('PLHIV Forecast'!$C$8:$W$127,MATCH($B127,'PLHIV Forecast'!$B$8:$B$127,0),MATCH(L$7,'PLHIV Forecast'!$C$7:$W$7,0)),
K127+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IF(L$7&lt;=Baseline_Year,
INDEX('Number on ART'!$H$10:$AB$249,MATCH($B127&amp;"Adults",'Number on ART'!$F$10:$F$249,0),MATCH(L$7,'Number on ART'!$H$9:$AB$9,0)),
IF(AND(K127+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Forecast'!$B$8:$B$127,0),MATCH(L$7,'PLHIV Forecast'!$C$7:$W$7,0)),
INDEX('PLHIV Forecast'!$C$8:$W$127,MATCH($B127,'PLHIV Forecast'!$B$8:$B$127,0),MATCH(L$7,'PLHIV Forecast'!$C$7:$W$7,0))&lt;&gt;0),
INDEX('PLHIV Forecast'!$C$8:$W$127,MATCH($B127,'PLHIV Forecast'!$B$8:$B$127,0),MATCH(L$7,'PLHIV Forecast'!$C$7:$W$7,0)),
K127+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1088485</v>
      </c>
      <c r="M127" s="84">
        <f>IF(IF(M$7&lt;=Baseline_Year,
INDEX('Number on ART'!$H$10:$AB$249,MATCH($B127&amp;"Adults",'Number on ART'!$F$10:$F$249,0),MATCH(M$7,'Number on ART'!$H$9:$AB$9,0)),
IF(AND(L127+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Forecast'!$B$8:$B$127,0),MATCH(M$7,'PLHIV Forecast'!$C$7:$W$7,0)),
INDEX('PLHIV Forecast'!$C$8:$W$127,MATCH($B127,'PLHIV Forecast'!$B$8:$B$127,0),MATCH(M$7,'PLHIV Forecast'!$C$7:$W$7,0))&lt;&gt;0),
INDEX('PLHIV Forecast'!$C$8:$W$127,MATCH($B127,'PLHIV Forecast'!$B$8:$B$127,0),MATCH(M$7,'PLHIV Forecast'!$C$7:$W$7,0)),
L127+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IF(M$7&lt;=Baseline_Year,
INDEX('Number on ART'!$H$10:$AB$249,MATCH($B127&amp;"Adults",'Number on ART'!$F$10:$F$249,0),MATCH(M$7,'Number on ART'!$H$9:$AB$9,0)),
IF(AND(L127+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Forecast'!$B$8:$B$127,0),MATCH(M$7,'PLHIV Forecast'!$C$7:$W$7,0)),
INDEX('PLHIV Forecast'!$C$8:$W$127,MATCH($B127,'PLHIV Forecast'!$B$8:$B$127,0),MATCH(M$7,'PLHIV Forecast'!$C$7:$W$7,0))&lt;&gt;0),
INDEX('PLHIV Forecast'!$C$8:$W$127,MATCH($B127,'PLHIV Forecast'!$B$8:$B$127,0),MATCH(M$7,'PLHIV Forecast'!$C$7:$W$7,0)),
L127+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1132032</v>
      </c>
      <c r="N127" s="84">
        <f>IF(IF(N$7&lt;=Baseline_Year,
INDEX('Number on ART'!$H$10:$AB$249,MATCH($B127&amp;"Adults",'Number on ART'!$F$10:$F$249,0),MATCH(N$7,'Number on ART'!$H$9:$AB$9,0)),
IF(AND(M127+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Forecast'!$B$8:$B$127,0),MATCH(N$7,'PLHIV Forecast'!$C$7:$W$7,0)),
INDEX('PLHIV Forecast'!$C$8:$W$127,MATCH($B127,'PLHIV Forecast'!$B$8:$B$127,0),MATCH(N$7,'PLHIV Forecast'!$C$7:$W$7,0))&lt;&gt;0),
INDEX('PLHIV Forecast'!$C$8:$W$127,MATCH($B127,'PLHIV Forecast'!$B$8:$B$127,0),MATCH(N$7,'PLHIV Forecast'!$C$7:$W$7,0)),
M127+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IF(N$7&lt;=Baseline_Year,
INDEX('Number on ART'!$H$10:$AB$249,MATCH($B127&amp;"Adults",'Number on ART'!$F$10:$F$249,0),MATCH(N$7,'Number on ART'!$H$9:$AB$9,0)),
IF(AND(M127+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Forecast'!$B$8:$B$127,0),MATCH(N$7,'PLHIV Forecast'!$C$7:$W$7,0)),
INDEX('PLHIV Forecast'!$C$8:$W$127,MATCH($B127,'PLHIV Forecast'!$B$8:$B$127,0),MATCH(N$7,'PLHIV Forecast'!$C$7:$W$7,0))&lt;&gt;0),
INDEX('PLHIV Forecast'!$C$8:$W$127,MATCH($B127,'PLHIV Forecast'!$B$8:$B$127,0),MATCH(N$7,'PLHIV Forecast'!$C$7:$W$7,0)),
M127+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1136246</v>
      </c>
      <c r="O127" s="84">
        <f>IF(IF(O$7&lt;=Baseline_Year,
INDEX('Number on ART'!$H$10:$AB$249,MATCH($B127&amp;"Adults",'Number on ART'!$F$10:$F$249,0),MATCH(O$7,'Number on ART'!$H$9:$AB$9,0)),
IF(AND(N127+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Forecast'!$B$8:$B$127,0),MATCH(O$7,'PLHIV Forecast'!$C$7:$W$7,0)),
INDEX('PLHIV Forecast'!$C$8:$W$127,MATCH($B127,'PLHIV Forecast'!$B$8:$B$127,0),MATCH(O$7,'PLHIV Forecast'!$C$7:$W$7,0))&lt;&gt;0),
INDEX('PLHIV Forecast'!$C$8:$W$127,MATCH($B127,'PLHIV Forecast'!$B$8:$B$127,0),MATCH(O$7,'PLHIV Forecast'!$C$7:$W$7,0)),
N127+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IF(O$7&lt;=Baseline_Year,
INDEX('Number on ART'!$H$10:$AB$249,MATCH($B127&amp;"Adults",'Number on ART'!$F$10:$F$249,0),MATCH(O$7,'Number on ART'!$H$9:$AB$9,0)),
IF(AND(N127+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Forecast'!$B$8:$B$127,0),MATCH(O$7,'PLHIV Forecast'!$C$7:$W$7,0)),
INDEX('PLHIV Forecast'!$C$8:$W$127,MATCH($B127,'PLHIV Forecast'!$B$8:$B$127,0),MATCH(O$7,'PLHIV Forecast'!$C$7:$W$7,0))&lt;&gt;0),
INDEX('PLHIV Forecast'!$C$8:$W$127,MATCH($B127,'PLHIV Forecast'!$B$8:$B$127,0),MATCH(O$7,'PLHIV Forecast'!$C$7:$W$7,0)),
N127+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1182126</v>
      </c>
      <c r="P127" s="84">
        <f>IF(IF(P$7&lt;=Baseline_Year,
INDEX('Number on ART'!$H$10:$AB$249,MATCH($B127&amp;"Adults",'Number on ART'!$F$10:$F$249,0),MATCH(P$7,'Number on ART'!$H$9:$AB$9,0)),
IF(AND(O127+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Forecast'!$B$8:$B$127,0),MATCH(P$7,'PLHIV Forecast'!$C$7:$W$7,0)),
INDEX('PLHIV Forecast'!$C$8:$W$127,MATCH($B127,'PLHIV Forecast'!$B$8:$B$127,0),MATCH(P$7,'PLHIV Forecast'!$C$7:$W$7,0))&lt;&gt;0),
INDEX('PLHIV Forecast'!$C$8:$W$127,MATCH($B127,'PLHIV Forecast'!$B$8:$B$127,0),MATCH(P$7,'PLHIV Forecast'!$C$7:$W$7,0)),
O127+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IF(P$7&lt;=Baseline_Year,
INDEX('Number on ART'!$H$10:$AB$249,MATCH($B127&amp;"Adults",'Number on ART'!$F$10:$F$249,0),MATCH(P$7,'Number on ART'!$H$9:$AB$9,0)),
IF(AND(O127+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Forecast'!$B$8:$B$127,0),MATCH(P$7,'PLHIV Forecast'!$C$7:$W$7,0)),
INDEX('PLHIV Forecast'!$C$8:$W$127,MATCH($B127,'PLHIV Forecast'!$B$8:$B$127,0),MATCH(P$7,'PLHIV Forecast'!$C$7:$W$7,0))&lt;&gt;0),
INDEX('PLHIV Forecast'!$C$8:$W$127,MATCH($B127,'PLHIV Forecast'!$B$8:$B$127,0),MATCH(P$7,'PLHIV Forecast'!$C$7:$W$7,0)),
O127+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Q127" s="84">
        <f>IF(IF(Q$7&lt;=Baseline_Year,
INDEX('Number on ART'!$H$10:$AB$249,MATCH($B127&amp;"Adults",'Number on ART'!$F$10:$F$249,0),MATCH(Q$7,'Number on ART'!$H$9:$AB$9,0)),
IF(AND(P127+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Forecast'!$B$8:$B$127,0),MATCH(Q$7,'PLHIV Forecast'!$C$7:$W$7,0)),
INDEX('PLHIV Forecast'!$C$8:$W$127,MATCH($B127,'PLHIV Forecast'!$B$8:$B$127,0),MATCH(Q$7,'PLHIV Forecast'!$C$7:$W$7,0))&lt;&gt;0),
INDEX('PLHIV Forecast'!$C$8:$W$127,MATCH($B127,'PLHIV Forecast'!$B$8:$B$127,0),MATCH(Q$7,'PLHIV Forecast'!$C$7:$W$7,0)),
P127+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IF(Q$7&lt;=Baseline_Year,
INDEX('Number on ART'!$H$10:$AB$249,MATCH($B127&amp;"Adults",'Number on ART'!$F$10:$F$249,0),MATCH(Q$7,'Number on ART'!$H$9:$AB$9,0)),
IF(AND(P127+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Forecast'!$B$8:$B$127,0),MATCH(Q$7,'PLHIV Forecast'!$C$7:$W$7,0)),
INDEX('PLHIV Forecast'!$C$8:$W$127,MATCH($B127,'PLHIV Forecast'!$B$8:$B$127,0),MATCH(Q$7,'PLHIV Forecast'!$C$7:$W$7,0))&lt;&gt;0),
INDEX('PLHIV Forecast'!$C$8:$W$127,MATCH($B127,'PLHIV Forecast'!$B$8:$B$127,0),MATCH(Q$7,'PLHIV Forecast'!$C$7:$W$7,0)),
P127+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R127" s="84">
        <f>IF(IF(R$7&lt;=Baseline_Year,
INDEX('Number on ART'!$H$10:$AB$249,MATCH($B127&amp;"Adults",'Number on ART'!$F$10:$F$249,0),MATCH(R$7,'Number on ART'!$H$9:$AB$9,0)),
IF(AND(Q127+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Forecast'!$B$8:$B$127,0),MATCH(R$7,'PLHIV Forecast'!$C$7:$W$7,0)),
INDEX('PLHIV Forecast'!$C$8:$W$127,MATCH($B127,'PLHIV Forecast'!$B$8:$B$127,0),MATCH(R$7,'PLHIV Forecast'!$C$7:$W$7,0))&lt;&gt;0),
INDEX('PLHIV Forecast'!$C$8:$W$127,MATCH($B127,'PLHIV Forecast'!$B$8:$B$127,0),MATCH(R$7,'PLHIV Forecast'!$C$7:$W$7,0)),
Q127+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IF(R$7&lt;=Baseline_Year,
INDEX('Number on ART'!$H$10:$AB$249,MATCH($B127&amp;"Adults",'Number on ART'!$F$10:$F$249,0),MATCH(R$7,'Number on ART'!$H$9:$AB$9,0)),
IF(AND(Q127+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Forecast'!$B$8:$B$127,0),MATCH(R$7,'PLHIV Forecast'!$C$7:$W$7,0)),
INDEX('PLHIV Forecast'!$C$8:$W$127,MATCH($B127,'PLHIV Forecast'!$B$8:$B$127,0),MATCH(R$7,'PLHIV Forecast'!$C$7:$W$7,0))&lt;&gt;0),
INDEX('PLHIV Forecast'!$C$8:$W$127,MATCH($B127,'PLHIV Forecast'!$B$8:$B$127,0),MATCH(R$7,'PLHIV Forecast'!$C$7:$W$7,0)),
Q127+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S127" s="84">
        <f>IF(IF(S$7&lt;=Baseline_Year,
INDEX('Number on ART'!$H$10:$AB$249,MATCH($B127&amp;"Adults",'Number on ART'!$F$10:$F$249,0),MATCH(S$7,'Number on ART'!$H$9:$AB$9,0)),
IF(AND(R127+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Forecast'!$B$8:$B$127,0),MATCH(S$7,'PLHIV Forecast'!$C$7:$W$7,0)),
INDEX('PLHIV Forecast'!$C$8:$W$127,MATCH($B127,'PLHIV Forecast'!$B$8:$B$127,0),MATCH(S$7,'PLHIV Forecast'!$C$7:$W$7,0))&lt;&gt;0),
INDEX('PLHIV Forecast'!$C$8:$W$127,MATCH($B127,'PLHIV Forecast'!$B$8:$B$127,0),MATCH(S$7,'PLHIV Forecast'!$C$7:$W$7,0)),
R127+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IF(S$7&lt;=Baseline_Year,
INDEX('Number on ART'!$H$10:$AB$249,MATCH($B127&amp;"Adults",'Number on ART'!$F$10:$F$249,0),MATCH(S$7,'Number on ART'!$H$9:$AB$9,0)),
IF(AND(R127+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Forecast'!$B$8:$B$127,0),MATCH(S$7,'PLHIV Forecast'!$C$7:$W$7,0)),
INDEX('PLHIV Forecast'!$C$8:$W$127,MATCH($B127,'PLHIV Forecast'!$B$8:$B$127,0),MATCH(S$7,'PLHIV Forecast'!$C$7:$W$7,0))&lt;&gt;0),
INDEX('PLHIV Forecast'!$C$8:$W$127,MATCH($B127,'PLHIV Forecast'!$B$8:$B$127,0),MATCH(S$7,'PLHIV Forecast'!$C$7:$W$7,0)),
R127+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T127" s="84">
        <f>IF(IF(T$7&lt;=Baseline_Year,
INDEX('Number on ART'!$H$10:$AB$249,MATCH($B127&amp;"Adults",'Number on ART'!$F$10:$F$249,0),MATCH(T$7,'Number on ART'!$H$9:$AB$9,0)),
IF(AND(S127+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Forecast'!$B$8:$B$127,0),MATCH(T$7,'PLHIV Forecast'!$C$7:$W$7,0)),
INDEX('PLHIV Forecast'!$C$8:$W$127,MATCH($B127,'PLHIV Forecast'!$B$8:$B$127,0),MATCH(T$7,'PLHIV Forecast'!$C$7:$W$7,0))&lt;&gt;0),
INDEX('PLHIV Forecast'!$C$8:$W$127,MATCH($B127,'PLHIV Forecast'!$B$8:$B$127,0),MATCH(T$7,'PLHIV Forecast'!$C$7:$W$7,0)),
S127+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IF(T$7&lt;=Baseline_Year,
INDEX('Number on ART'!$H$10:$AB$249,MATCH($B127&amp;"Adults",'Number on ART'!$F$10:$F$249,0),MATCH(T$7,'Number on ART'!$H$9:$AB$9,0)),
IF(AND(S127+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Forecast'!$B$8:$B$127,0),MATCH(T$7,'PLHIV Forecast'!$C$7:$W$7,0)),
INDEX('PLHIV Forecast'!$C$8:$W$127,MATCH($B127,'PLHIV Forecast'!$B$8:$B$127,0),MATCH(T$7,'PLHIV Forecast'!$C$7:$W$7,0))&lt;&gt;0),
INDEX('PLHIV Forecast'!$C$8:$W$127,MATCH($B127,'PLHIV Forecast'!$B$8:$B$127,0),MATCH(T$7,'PLHIV Forecast'!$C$7:$W$7,0)),
S127+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U127" s="84">
        <f>IF(IF(U$7&lt;=Baseline_Year,
INDEX('Number on ART'!$H$10:$AB$249,MATCH($B127&amp;"Adults",'Number on ART'!$F$10:$F$249,0),MATCH(U$7,'Number on ART'!$H$9:$AB$9,0)),
IF(AND(T127+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Forecast'!$B$8:$B$127,0),MATCH(U$7,'PLHIV Forecast'!$C$7:$W$7,0)),
INDEX('PLHIV Forecast'!$C$8:$W$127,MATCH($B127,'PLHIV Forecast'!$B$8:$B$127,0),MATCH(U$7,'PLHIV Forecast'!$C$7:$W$7,0))&lt;&gt;0),
INDEX('PLHIV Forecast'!$C$8:$W$127,MATCH($B127,'PLHIV Forecast'!$B$8:$B$127,0),MATCH(U$7,'PLHIV Forecast'!$C$7:$W$7,0)),
T127+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IF(U$7&lt;=Baseline_Year,
INDEX('Number on ART'!$H$10:$AB$249,MATCH($B127&amp;"Adults",'Number on ART'!$F$10:$F$249,0),MATCH(U$7,'Number on ART'!$H$9:$AB$9,0)),
IF(AND(T127+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Forecast'!$B$8:$B$127,0),MATCH(U$7,'PLHIV Forecast'!$C$7:$W$7,0)),
INDEX('PLHIV Forecast'!$C$8:$W$127,MATCH($B127,'PLHIV Forecast'!$B$8:$B$127,0),MATCH(U$7,'PLHIV Forecast'!$C$7:$W$7,0))&lt;&gt;0),
INDEX('PLHIV Forecast'!$C$8:$W$127,MATCH($B127,'PLHIV Forecast'!$B$8:$B$127,0),MATCH(U$7,'PLHIV Forecast'!$C$7:$W$7,0)),
T127+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V127" s="84">
        <f>IF(IF(V$7&lt;=Baseline_Year,
INDEX('Number on ART'!$H$10:$AB$249,MATCH($B127&amp;"Adults",'Number on ART'!$F$10:$F$249,0),MATCH(V$7,'Number on ART'!$H$9:$AB$9,0)),
IF(AND(U127+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Forecast'!$B$8:$B$127,0),MATCH(V$7,'PLHIV Forecast'!$C$7:$W$7,0)),
INDEX('PLHIV Forecast'!$C$8:$W$127,MATCH($B127,'PLHIV Forecast'!$B$8:$B$127,0),MATCH(V$7,'PLHIV Forecast'!$C$7:$W$7,0))&lt;&gt;0),
INDEX('PLHIV Forecast'!$C$8:$W$127,MATCH($B127,'PLHIV Forecast'!$B$8:$B$127,0),MATCH(V$7,'PLHIV Forecast'!$C$7:$W$7,0)),
U127+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IF(V$7&lt;=Baseline_Year,
INDEX('Number on ART'!$H$10:$AB$249,MATCH($B127&amp;"Adults",'Number on ART'!$F$10:$F$249,0),MATCH(V$7,'Number on ART'!$H$9:$AB$9,0)),
IF(AND(U127+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Forecast'!$B$8:$B$127,0),MATCH(V$7,'PLHIV Forecast'!$C$7:$W$7,0)),
INDEX('PLHIV Forecast'!$C$8:$W$127,MATCH($B127,'PLHIV Forecast'!$B$8:$B$127,0),MATCH(V$7,'PLHIV Forecast'!$C$7:$W$7,0))&lt;&gt;0),
INDEX('PLHIV Forecast'!$C$8:$W$127,MATCH($B127,'PLHIV Forecast'!$B$8:$B$127,0),MATCH(V$7,'PLHIV Forecast'!$C$7:$W$7,0)),
U127+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W127" s="84">
        <f>IF(IF(W$7&lt;=Baseline_Year,
INDEX('Number on ART'!$H$10:$AB$249,MATCH($B127&amp;"Adults",'Number on ART'!$F$10:$F$249,0),MATCH(W$7,'Number on ART'!$H$9:$AB$9,0)),
IF(AND(V127+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Forecast'!$B$8:$B$127,0),MATCH(W$7,'PLHIV Forecast'!$C$7:$W$7,0)),
INDEX('PLHIV Forecast'!$C$8:$W$127,MATCH($B127,'PLHIV Forecast'!$B$8:$B$127,0),MATCH(W$7,'PLHIV Forecast'!$C$7:$W$7,0))&lt;&gt;0),
INDEX('PLHIV Forecast'!$C$8:$W$127,MATCH($B127,'PLHIV Forecast'!$B$8:$B$127,0),MATCH(W$7,'PLHIV Forecast'!$C$7:$W$7,0)),
V127+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)))&lt;0,
0,
IF(W$7&lt;=Baseline_Year,
INDEX('Number on ART'!$H$10:$AB$249,MATCH($B127&amp;"Adults",'Number on ART'!$F$10:$F$249,0),MATCH(W$7,'Number on ART'!$H$9:$AB$9,0)),
IF(AND(V127+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)&gt;INDEX('PLHIV Forecast'!$C$8:$W$127,MATCH($B127,'PLHIV Forecast'!$B$8:$B$127,0),MATCH(W$7,'PLHIV Forecast'!$C$7:$W$7,0)),
INDEX('PLHIV Forecast'!$C$8:$W$127,MATCH($B127,'PLHIV Forecast'!$B$8:$B$127,0),MATCH(W$7,'PLHIV Forecast'!$C$7:$W$7,0))&lt;&gt;0),
INDEX('PLHIV Forecast'!$C$8:$W$127,MATCH($B127,'PLHIV Forecast'!$B$8:$B$127,0),MATCH(W$7,'PLHIV Forecast'!$C$7:$W$7,0)),
V127+
AVERAGE((INDEX($C$8:$W$127,MATCH($B127,$B$8:$B$127),MATCH(Baseline_Year,$C$7:$W$7,))-INDEX($C$8:$W$127,MATCH($B127,$B$8:$B$127),MATCH(Baseline_Year-1,$C$7:$W$7,))),
(INDEX($C$8:$W$127,MATCH($B127,$B$8:$B$127),MATCH(Baseline_Year-1,$C$7:$W$7,))-INDEX($C$8:$W$127,MATCH($B127,$B$8:$B$127),MATCH(Baseline_Year-2,$C$7:$W$7,))),
(INDEX($C$8:$W$127,MATCH($B127,$B$8:$B$127),MATCH(Baseline_Year-2,$C$7:$W$7,))-INDEX($C$8:$W$127,MATCH($B127,$B$8:$B$127),MATCH(Baseline_Year-3,$C$7:$W$7,)))
))))</f>
        <v>1200000</v>
      </c>
      <c r="X127" s="9" t="str">
        <f>IF(SUM(C127:W127)&lt;&gt;0,
IF(P127='PLHIV Forecast'!P127,"# adults on ART capped by total PLHIV starting 2023",
IF(Q127='PLHIV Forecast'!Q127,"# adults on ART capped by total PLHIV starting 2024",
IF(R127='PLHIV Forecast'!R127,"# adults on ART capped by total PLHIV starting 2025",
IF(S127='PLHIV Forecast'!S127,"# adults on ART capped by total PLHIV starting 2026",
IF(T127='PLHIV Forecast'!T127,"# adults on ART capped by total PLHIV starting 2027",
IF(U127='PLHIV Forecast'!U127,"# adults on ART capped by total PLHIV starting 2028",
IF(V127='PLHIV Forecast'!V127,"# adults on ART capped by total PLHIV starting 2029",
IF(W127='PLHIV Forecast'!W127,"# adults on ART capped by total PLHIV starting 2030",
"")))))))),"")</f>
        <v># adults on ART capped by total PLHIV starting 2023</v>
      </c>
      <c r="Z127" s="8"/>
      <c r="AB127" s="8"/>
    </row>
    <row r="128" spans="2:28" x14ac:dyDescent="0.35">
      <c r="C128" s="2"/>
      <c r="D128" s="2"/>
      <c r="E128" s="2"/>
      <c r="F128" s="2"/>
      <c r="G128" s="2"/>
      <c r="H128" s="2"/>
      <c r="I128" s="2"/>
      <c r="J128" s="2"/>
      <c r="K128" s="2"/>
      <c r="L128" s="2"/>
      <c r="M128" s="2"/>
      <c r="N128" s="2"/>
      <c r="O128" s="2"/>
      <c r="P128" s="2"/>
      <c r="Z128" s="8"/>
    </row>
    <row r="129" spans="2:35" x14ac:dyDescent="0.35">
      <c r="B129" s="3" t="s">
        <v>109</v>
      </c>
      <c r="C129" s="10" t="s">
        <v>108</v>
      </c>
      <c r="D129" s="2"/>
      <c r="E129" s="2"/>
      <c r="G129" s="86" t="s">
        <v>121</v>
      </c>
      <c r="H129" s="86"/>
      <c r="I129" s="86"/>
      <c r="J129" s="86"/>
      <c r="K129" s="86"/>
      <c r="L129" s="86"/>
      <c r="M129" s="86"/>
      <c r="N129" s="86"/>
      <c r="O129" s="86"/>
      <c r="P129" s="86"/>
      <c r="Q129" s="86"/>
      <c r="R129" s="86"/>
      <c r="S129" s="86"/>
      <c r="T129" s="86"/>
      <c r="U129" s="86"/>
      <c r="V129" s="86"/>
      <c r="W129" s="86"/>
      <c r="Z129" s="8"/>
    </row>
    <row r="130" spans="2:35" x14ac:dyDescent="0.35">
      <c r="B130" s="20" t="s">
        <v>2</v>
      </c>
      <c r="C130" s="14">
        <v>2010</v>
      </c>
      <c r="D130" s="14">
        <v>2011</v>
      </c>
      <c r="E130" s="14">
        <v>2012</v>
      </c>
      <c r="F130" s="14">
        <v>2013</v>
      </c>
      <c r="G130" s="14">
        <v>2014</v>
      </c>
      <c r="H130" s="14">
        <v>2015</v>
      </c>
      <c r="I130" s="14">
        <v>2016</v>
      </c>
      <c r="J130" s="14">
        <v>2017</v>
      </c>
      <c r="K130" s="14">
        <v>2018</v>
      </c>
      <c r="L130" s="14">
        <v>2019</v>
      </c>
      <c r="M130" s="14">
        <v>2020</v>
      </c>
      <c r="N130" s="15">
        <v>2021</v>
      </c>
      <c r="O130" s="16">
        <v>2022</v>
      </c>
      <c r="P130" s="16">
        <v>2023</v>
      </c>
      <c r="Q130" s="16">
        <v>2024</v>
      </c>
      <c r="R130" s="16">
        <v>2025</v>
      </c>
      <c r="S130" s="16">
        <v>2026</v>
      </c>
      <c r="T130" s="16">
        <v>2027</v>
      </c>
      <c r="U130" s="16">
        <v>2028</v>
      </c>
      <c r="V130" s="16">
        <v>2029</v>
      </c>
      <c r="W130" s="89">
        <v>2030</v>
      </c>
      <c r="X130" s="9" t="s">
        <v>122</v>
      </c>
      <c r="Z130" s="8"/>
    </row>
    <row r="131" spans="2:35" x14ac:dyDescent="0.35">
      <c r="B131" s="17" t="str">
        <f>Countries!B4</f>
        <v>Afghanistan</v>
      </c>
      <c r="C131" s="47">
        <f>IF(C$7&lt;='Algorithms &amp; Assumptions'!$C$3,INDEX('Number on ART'!$H$10:$AB$249,MATCH($B131&amp;"Peds",'Number on ART'!$F$10:$F$249,0),MATCH(C$7,'Number on ART'!$H$9:$AB$9,0)),"Error")</f>
        <v>2</v>
      </c>
      <c r="D131" s="47">
        <f>IF(D$7&lt;='Algorithms &amp; Assumptions'!$C$3,INDEX('Number on ART'!$H$10:$AB$249,MATCH($B131&amp;"Peds",'Number on ART'!$F$10:$F$249,0),MATCH(D$7,'Number on ART'!$H$9:$AB$9,0)),"Error")</f>
        <v>5</v>
      </c>
      <c r="E131" s="47">
        <f>IF(E$7&lt;='Algorithms &amp; Assumptions'!$C$3,INDEX('Number on ART'!$H$10:$AB$249,MATCH($B131&amp;"Peds",'Number on ART'!$F$10:$F$249,0),MATCH(E$7,'Number on ART'!$H$9:$AB$9,0)),"Error")</f>
        <v>6</v>
      </c>
      <c r="F131" s="47">
        <f>IF(F$7&lt;='Algorithms &amp; Assumptions'!$C$3,INDEX('Number on ART'!$H$10:$AB$249,MATCH($B131&amp;"Peds",'Number on ART'!$F$10:$F$249,0),MATCH(F$7,'Number on ART'!$H$9:$AB$9,0)),"Error")</f>
        <v>11</v>
      </c>
      <c r="G131" s="84">
        <f>IF(IF(G$130&lt;=Baseline_Year,
INDEX('Number on ART'!$H$10:$AB$249,MATCH($B131&amp;"Peds",'Number on ART'!$F$10:$F$249,0),MATCH(G$130,'Number on ART'!$H$9:$AB$9,0)),
IF(AND(F131+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Forecast'!$B$131:$B$250,0),MATCH(G$130,'PLHIV Forecast'!$C$130:$W$130,0)),
INDEX('PLHIV Forecast'!$C$131:$W$250,MATCH($B131,'PLHIV Forecast'!$B$131:$B$250,0),MATCH(G$130,'PLHIV Forecast'!$C$130:$W$130,0))&lt;&gt;0),
INDEX('PLHIV Forecast'!$C$131:$W$250,MATCH($B131,'PLHIV Forecast'!$B$131:$B$250,0),MATCH(G$130,'PLHIV Forecast'!$C$130:$W$130,0)),
F131+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IF(G$130&lt;=Baseline_Year,
INDEX('Number on ART'!$H$10:$AB$249,MATCH($B131&amp;"Peds",'Number on ART'!$F$10:$F$249,0),MATCH(G$130,'Number on ART'!$H$9:$AB$9,0)),
IF(AND(F131+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Forecast'!$B$131:$B$250,0),MATCH(G$130,'PLHIV Forecast'!$C$130:$W$130,0)),
INDEX('PLHIV Forecast'!$C$131:$W$250,MATCH($B131,'PLHIV Forecast'!$B$131:$B$250,0),MATCH(G$130,'PLHIV Forecast'!$C$130:$W$130,0))&lt;&gt;0),
INDEX('PLHIV Forecast'!$C$131:$W$250,MATCH($B131,'PLHIV Forecast'!$B$131:$B$250,0),MATCH(G$130,'PLHIV Forecast'!$C$130:$W$130,0)),
F131+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16</v>
      </c>
      <c r="H131" s="84">
        <f>IF(IF(H$130&lt;=Baseline_Year,
INDEX('Number on ART'!$H$10:$AB$249,MATCH($B131&amp;"Peds",'Number on ART'!$F$10:$F$249,0),MATCH(H$130,'Number on ART'!$H$9:$AB$9,0)),
IF(AND(G131+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Forecast'!$B$131:$B$250,0),MATCH(H$130,'PLHIV Forecast'!$C$130:$W$130,0)),
INDEX('PLHIV Forecast'!$C$131:$W$250,MATCH($B131,'PLHIV Forecast'!$B$131:$B$250,0),MATCH(H$130,'PLHIV Forecast'!$C$130:$W$130,0))&lt;&gt;0),
INDEX('PLHIV Forecast'!$C$131:$W$250,MATCH($B131,'PLHIV Forecast'!$B$131:$B$250,0),MATCH(H$130,'PLHIV Forecast'!$C$130:$W$130,0)),
G131+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IF(H$130&lt;=Baseline_Year,
INDEX('Number on ART'!$H$10:$AB$249,MATCH($B131&amp;"Peds",'Number on ART'!$F$10:$F$249,0),MATCH(H$130,'Number on ART'!$H$9:$AB$9,0)),
IF(AND(G131+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Forecast'!$B$131:$B$250,0),MATCH(H$130,'PLHIV Forecast'!$C$130:$W$130,0)),
INDEX('PLHIV Forecast'!$C$131:$W$250,MATCH($B131,'PLHIV Forecast'!$B$131:$B$250,0),MATCH(H$130,'PLHIV Forecast'!$C$130:$W$130,0))&lt;&gt;0),
INDEX('PLHIV Forecast'!$C$131:$W$250,MATCH($B131,'PLHIV Forecast'!$B$131:$B$250,0),MATCH(H$130,'PLHIV Forecast'!$C$130:$W$130,0)),
G131+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12</v>
      </c>
      <c r="I131" s="84">
        <f>IF(IF(I$130&lt;=Baseline_Year,
INDEX('Number on ART'!$H$10:$AB$249,MATCH($B131&amp;"Peds",'Number on ART'!$F$10:$F$249,0),MATCH(I$130,'Number on ART'!$H$9:$AB$9,0)),
IF(AND(H131+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Forecast'!$B$131:$B$250,0),MATCH(I$130,'PLHIV Forecast'!$C$130:$W$130,0)),
INDEX('PLHIV Forecast'!$C$131:$W$250,MATCH($B131,'PLHIV Forecast'!$B$131:$B$250,0),MATCH(I$130,'PLHIV Forecast'!$C$130:$W$130,0))&lt;&gt;0),
INDEX('PLHIV Forecast'!$C$131:$W$250,MATCH($B131,'PLHIV Forecast'!$B$131:$B$250,0),MATCH(I$130,'PLHIV Forecast'!$C$130:$W$130,0)),
H131+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IF(I$130&lt;=Baseline_Year,
INDEX('Number on ART'!$H$10:$AB$249,MATCH($B131&amp;"Peds",'Number on ART'!$F$10:$F$249,0),MATCH(I$130,'Number on ART'!$H$9:$AB$9,0)),
IF(AND(H131+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Forecast'!$B$131:$B$250,0),MATCH(I$130,'PLHIV Forecast'!$C$130:$W$130,0)),
INDEX('PLHIV Forecast'!$C$131:$W$250,MATCH($B131,'PLHIV Forecast'!$B$131:$B$250,0),MATCH(I$130,'PLHIV Forecast'!$C$130:$W$130,0))&lt;&gt;0),
INDEX('PLHIV Forecast'!$C$131:$W$250,MATCH($B131,'PLHIV Forecast'!$B$131:$B$250,0),MATCH(I$130,'PLHIV Forecast'!$C$130:$W$130,0)),
H131+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37</v>
      </c>
      <c r="J131" s="84">
        <f>IF(IF(J$130&lt;=Baseline_Year,
INDEX('Number on ART'!$H$10:$AB$249,MATCH($B131&amp;"Peds",'Number on ART'!$F$10:$F$249,0),MATCH(J$130,'Number on ART'!$H$9:$AB$9,0)),
IF(AND(I131+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Forecast'!$B$131:$B$250,0),MATCH(J$130,'PLHIV Forecast'!$C$130:$W$130,0)),
INDEX('PLHIV Forecast'!$C$131:$W$250,MATCH($B131,'PLHIV Forecast'!$B$131:$B$250,0),MATCH(J$130,'PLHIV Forecast'!$C$130:$W$130,0))&lt;&gt;0),
INDEX('PLHIV Forecast'!$C$131:$W$250,MATCH($B131,'PLHIV Forecast'!$B$131:$B$250,0),MATCH(J$130,'PLHIV Forecast'!$C$130:$W$130,0)),
I131+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IF(J$130&lt;=Baseline_Year,
INDEX('Number on ART'!$H$10:$AB$249,MATCH($B131&amp;"Peds",'Number on ART'!$F$10:$F$249,0),MATCH(J$130,'Number on ART'!$H$9:$AB$9,0)),
IF(AND(I131+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Forecast'!$B$131:$B$250,0),MATCH(J$130,'PLHIV Forecast'!$C$130:$W$130,0)),
INDEX('PLHIV Forecast'!$C$131:$W$250,MATCH($B131,'PLHIV Forecast'!$B$131:$B$250,0),MATCH(J$130,'PLHIV Forecast'!$C$130:$W$130,0))&lt;&gt;0),
INDEX('PLHIV Forecast'!$C$131:$W$250,MATCH($B131,'PLHIV Forecast'!$B$131:$B$250,0),MATCH(J$130,'PLHIV Forecast'!$C$130:$W$130,0)),
I131+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56</v>
      </c>
      <c r="K131" s="84">
        <f>IF(IF(K$130&lt;=Baseline_Year,
INDEX('Number on ART'!$H$10:$AB$249,MATCH($B131&amp;"Peds",'Number on ART'!$F$10:$F$249,0),MATCH(K$130,'Number on ART'!$H$9:$AB$9,0)),
IF(AND(J131+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Forecast'!$B$131:$B$250,0),MATCH(K$130,'PLHIV Forecast'!$C$130:$W$130,0)),
INDEX('PLHIV Forecast'!$C$131:$W$250,MATCH($B131,'PLHIV Forecast'!$B$131:$B$250,0),MATCH(K$130,'PLHIV Forecast'!$C$130:$W$130,0))&lt;&gt;0),
INDEX('PLHIV Forecast'!$C$131:$W$250,MATCH($B131,'PLHIV Forecast'!$B$131:$B$250,0),MATCH(K$130,'PLHIV Forecast'!$C$130:$W$130,0)),
J131+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IF(K$130&lt;=Baseline_Year,
INDEX('Number on ART'!$H$10:$AB$249,MATCH($B131&amp;"Peds",'Number on ART'!$F$10:$F$249,0),MATCH(K$130,'Number on ART'!$H$9:$AB$9,0)),
IF(AND(J131+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Forecast'!$B$131:$B$250,0),MATCH(K$130,'PLHIV Forecast'!$C$130:$W$130,0)),
INDEX('PLHIV Forecast'!$C$131:$W$250,MATCH($B131,'PLHIV Forecast'!$B$131:$B$250,0),MATCH(K$130,'PLHIV Forecast'!$C$130:$W$130,0))&lt;&gt;0),
INDEX('PLHIV Forecast'!$C$131:$W$250,MATCH($B131,'PLHIV Forecast'!$B$131:$B$250,0),MATCH(K$130,'PLHIV Forecast'!$C$130:$W$130,0)),
J131+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61</v>
      </c>
      <c r="L131" s="84">
        <f>IF(IF(L$130&lt;=Baseline_Year,
INDEX('Number on ART'!$H$10:$AB$249,MATCH($B131&amp;"Peds",'Number on ART'!$F$10:$F$249,0),MATCH(L$130,'Number on ART'!$H$9:$AB$9,0)),
IF(AND(K131+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Forecast'!$B$131:$B$250,0),MATCH(L$130,'PLHIV Forecast'!$C$130:$W$130,0)),
INDEX('PLHIV Forecast'!$C$131:$W$250,MATCH($B131,'PLHIV Forecast'!$B$131:$B$250,0),MATCH(L$130,'PLHIV Forecast'!$C$130:$W$130,0))&lt;&gt;0),
INDEX('PLHIV Forecast'!$C$131:$W$250,MATCH($B131,'PLHIV Forecast'!$B$131:$B$250,0),MATCH(L$130,'PLHIV Forecast'!$C$130:$W$130,0)),
K131+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IF(L$130&lt;=Baseline_Year,
INDEX('Number on ART'!$H$10:$AB$249,MATCH($B131&amp;"Peds",'Number on ART'!$F$10:$F$249,0),MATCH(L$130,'Number on ART'!$H$9:$AB$9,0)),
IF(AND(K131+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Forecast'!$B$131:$B$250,0),MATCH(L$130,'PLHIV Forecast'!$C$130:$W$130,0)),
INDEX('PLHIV Forecast'!$C$131:$W$250,MATCH($B131,'PLHIV Forecast'!$B$131:$B$250,0),MATCH(L$130,'PLHIV Forecast'!$C$130:$W$130,0))&lt;&gt;0),
INDEX('PLHIV Forecast'!$C$131:$W$250,MATCH($B131,'PLHIV Forecast'!$B$131:$B$250,0),MATCH(L$130,'PLHIV Forecast'!$C$130:$W$130,0)),
K131+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60</v>
      </c>
      <c r="M131" s="84">
        <f>IF(IF(M$130&lt;=Baseline_Year,
INDEX('Number on ART'!$H$10:$AB$249,MATCH($B131&amp;"Peds",'Number on ART'!$F$10:$F$249,0),MATCH(M$130,'Number on ART'!$H$9:$AB$9,0)),
IF(AND(L131+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Forecast'!$B$131:$B$250,0),MATCH(M$130,'PLHIV Forecast'!$C$130:$W$130,0)),
INDEX('PLHIV Forecast'!$C$131:$W$250,MATCH($B131,'PLHIV Forecast'!$B$131:$B$250,0),MATCH(M$130,'PLHIV Forecast'!$C$130:$W$130,0))&lt;&gt;0),
INDEX('PLHIV Forecast'!$C$131:$W$250,MATCH($B131,'PLHIV Forecast'!$B$131:$B$250,0),MATCH(M$130,'PLHIV Forecast'!$C$130:$W$130,0)),
L131+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IF(M$130&lt;=Baseline_Year,
INDEX('Number on ART'!$H$10:$AB$249,MATCH($B131&amp;"Peds",'Number on ART'!$F$10:$F$249,0),MATCH(M$130,'Number on ART'!$H$9:$AB$9,0)),
IF(AND(L131+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Forecast'!$B$131:$B$250,0),MATCH(M$130,'PLHIV Forecast'!$C$130:$W$130,0)),
INDEX('PLHIV Forecast'!$C$131:$W$250,MATCH($B131,'PLHIV Forecast'!$B$131:$B$250,0),MATCH(M$130,'PLHIV Forecast'!$C$130:$W$130,0))&lt;&gt;0),
INDEX('PLHIV Forecast'!$C$131:$W$250,MATCH($B131,'PLHIV Forecast'!$B$131:$B$250,0),MATCH(M$130,'PLHIV Forecast'!$C$130:$W$130,0)),
L131+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60</v>
      </c>
      <c r="N131" s="84">
        <f>IF(IF(N$130&lt;=Baseline_Year,
INDEX('Number on ART'!$H$10:$AB$249,MATCH($B131&amp;"Peds",'Number on ART'!$F$10:$F$249,0),MATCH(N$130,'Number on ART'!$H$9:$AB$9,0)),
IF(AND(M131+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Forecast'!$B$131:$B$250,0),MATCH(N$130,'PLHIV Forecast'!$C$130:$W$130,0)),
INDEX('PLHIV Forecast'!$C$131:$W$250,MATCH($B131,'PLHIV Forecast'!$B$131:$B$250,0),MATCH(N$130,'PLHIV Forecast'!$C$130:$W$130,0))&lt;&gt;0),
INDEX('PLHIV Forecast'!$C$131:$W$250,MATCH($B131,'PLHIV Forecast'!$B$131:$B$250,0),MATCH(N$130,'PLHIV Forecast'!$C$130:$W$130,0)),
M131+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IF(N$130&lt;=Baseline_Year,
INDEX('Number on ART'!$H$10:$AB$249,MATCH($B131&amp;"Peds",'Number on ART'!$F$10:$F$249,0),MATCH(N$130,'Number on ART'!$H$9:$AB$9,0)),
IF(AND(M131+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Forecast'!$B$131:$B$250,0),MATCH(N$130,'PLHIV Forecast'!$C$130:$W$130,0)),
INDEX('PLHIV Forecast'!$C$131:$W$250,MATCH($B131,'PLHIV Forecast'!$B$131:$B$250,0),MATCH(N$130,'PLHIV Forecast'!$C$130:$W$130,0))&lt;&gt;0),
INDEX('PLHIV Forecast'!$C$131:$W$250,MATCH($B131,'PLHIV Forecast'!$B$131:$B$250,0),MATCH(N$130,'PLHIV Forecast'!$C$130:$W$130,0)),
M131+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62</v>
      </c>
      <c r="O131" s="84">
        <f>IF(IF(O$130&lt;=Baseline_Year,
INDEX('Number on ART'!$H$10:$AB$249,MATCH($B131&amp;"Peds",'Number on ART'!$F$10:$F$249,0),MATCH(O$130,'Number on ART'!$H$9:$AB$9,0)),
IF(AND(N131+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Forecast'!$B$131:$B$250,0),MATCH(O$130,'PLHIV Forecast'!$C$130:$W$130,0)),
INDEX('PLHIV Forecast'!$C$131:$W$250,MATCH($B131,'PLHIV Forecast'!$B$131:$B$250,0),MATCH(O$130,'PLHIV Forecast'!$C$130:$W$130,0))&lt;&gt;0),
INDEX('PLHIV Forecast'!$C$131:$W$250,MATCH($B131,'PLHIV Forecast'!$B$131:$B$250,0),MATCH(O$130,'PLHIV Forecast'!$C$130:$W$130,0)),
N131+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IF(O$130&lt;=Baseline_Year,
INDEX('Number on ART'!$H$10:$AB$249,MATCH($B131&amp;"Peds",'Number on ART'!$F$10:$F$249,0),MATCH(O$130,'Number on ART'!$H$9:$AB$9,0)),
IF(AND(N131+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Forecast'!$B$131:$B$250,0),MATCH(O$130,'PLHIV Forecast'!$C$130:$W$130,0)),
INDEX('PLHIV Forecast'!$C$131:$W$250,MATCH($B131,'PLHIV Forecast'!$B$131:$B$250,0),MATCH(O$130,'PLHIV Forecast'!$C$130:$W$130,0))&lt;&gt;0),
INDEX('PLHIV Forecast'!$C$131:$W$250,MATCH($B131,'PLHIV Forecast'!$B$131:$B$250,0),MATCH(O$130,'PLHIV Forecast'!$C$130:$W$130,0)),
N131+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66</v>
      </c>
      <c r="P131" s="84">
        <f>IF(IF(P$130&lt;=Baseline_Year,
INDEX('Number on ART'!$H$10:$AB$249,MATCH($B131&amp;"Peds",'Number on ART'!$F$10:$F$249,0),MATCH(P$130,'Number on ART'!$H$9:$AB$9,0)),
IF(AND(O131+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Forecast'!$B$131:$B$250,0),MATCH(P$130,'PLHIV Forecast'!$C$130:$W$130,0)),
INDEX('PLHIV Forecast'!$C$131:$W$250,MATCH($B131,'PLHIV Forecast'!$B$131:$B$250,0),MATCH(P$130,'PLHIV Forecast'!$C$130:$W$130,0))&lt;&gt;0),
INDEX('PLHIV Forecast'!$C$131:$W$250,MATCH($B131,'PLHIV Forecast'!$B$131:$B$250,0),MATCH(P$130,'PLHIV Forecast'!$C$130:$W$130,0)),
O131+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IF(P$130&lt;=Baseline_Year,
INDEX('Number on ART'!$H$10:$AB$249,MATCH($B131&amp;"Peds",'Number on ART'!$F$10:$F$249,0),MATCH(P$130,'Number on ART'!$H$9:$AB$9,0)),
IF(AND(O131+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Forecast'!$B$131:$B$250,0),MATCH(P$130,'PLHIV Forecast'!$C$130:$W$130,0)),
INDEX('PLHIV Forecast'!$C$131:$W$250,MATCH($B131,'PLHIV Forecast'!$B$131:$B$250,0),MATCH(P$130,'PLHIV Forecast'!$C$130:$W$130,0))&lt;&gt;0),
INDEX('PLHIV Forecast'!$C$131:$W$250,MATCH($B131,'PLHIV Forecast'!$B$131:$B$250,0),MATCH(P$130,'PLHIV Forecast'!$C$130:$W$130,0)),
O131+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68</v>
      </c>
      <c r="Q131" s="84">
        <f>IF(IF(Q$130&lt;=Baseline_Year,
INDEX('Number on ART'!$H$10:$AB$249,MATCH($B131&amp;"Peds",'Number on ART'!$F$10:$F$249,0),MATCH(Q$130,'Number on ART'!$H$9:$AB$9,0)),
IF(AND(P131+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Forecast'!$B$131:$B$250,0),MATCH(Q$130,'PLHIV Forecast'!$C$130:$W$130,0)),
INDEX('PLHIV Forecast'!$C$131:$W$250,MATCH($B131,'PLHIV Forecast'!$B$131:$B$250,0),MATCH(Q$130,'PLHIV Forecast'!$C$130:$W$130,0))&lt;&gt;0),
INDEX('PLHIV Forecast'!$C$131:$W$250,MATCH($B131,'PLHIV Forecast'!$B$131:$B$250,0),MATCH(Q$130,'PLHIV Forecast'!$C$130:$W$130,0)),
P131+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IF(Q$130&lt;=Baseline_Year,
INDEX('Number on ART'!$H$10:$AB$249,MATCH($B131&amp;"Peds",'Number on ART'!$F$10:$F$249,0),MATCH(Q$130,'Number on ART'!$H$9:$AB$9,0)),
IF(AND(P131+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Forecast'!$B$131:$B$250,0),MATCH(Q$130,'PLHIV Forecast'!$C$130:$W$130,0)),
INDEX('PLHIV Forecast'!$C$131:$W$250,MATCH($B131,'PLHIV Forecast'!$B$131:$B$250,0),MATCH(Q$130,'PLHIV Forecast'!$C$130:$W$130,0))&lt;&gt;0),
INDEX('PLHIV Forecast'!$C$131:$W$250,MATCH($B131,'PLHIV Forecast'!$B$131:$B$250,0),MATCH(Q$130,'PLHIV Forecast'!$C$130:$W$130,0)),
P131+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70</v>
      </c>
      <c r="R131" s="84">
        <f>IF(IF(R$130&lt;=Baseline_Year,
INDEX('Number on ART'!$H$10:$AB$249,MATCH($B131&amp;"Peds",'Number on ART'!$F$10:$F$249,0),MATCH(R$130,'Number on ART'!$H$9:$AB$9,0)),
IF(AND(Q131+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Forecast'!$B$131:$B$250,0),MATCH(R$130,'PLHIV Forecast'!$C$130:$W$130,0)),
INDEX('PLHIV Forecast'!$C$131:$W$250,MATCH($B131,'PLHIV Forecast'!$B$131:$B$250,0),MATCH(R$130,'PLHIV Forecast'!$C$130:$W$130,0))&lt;&gt;0),
INDEX('PLHIV Forecast'!$C$131:$W$250,MATCH($B131,'PLHIV Forecast'!$B$131:$B$250,0),MATCH(R$130,'PLHIV Forecast'!$C$130:$W$130,0)),
Q131+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IF(R$130&lt;=Baseline_Year,
INDEX('Number on ART'!$H$10:$AB$249,MATCH($B131&amp;"Peds",'Number on ART'!$F$10:$F$249,0),MATCH(R$130,'Number on ART'!$H$9:$AB$9,0)),
IF(AND(Q131+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Forecast'!$B$131:$B$250,0),MATCH(R$130,'PLHIV Forecast'!$C$130:$W$130,0)),
INDEX('PLHIV Forecast'!$C$131:$W$250,MATCH($B131,'PLHIV Forecast'!$B$131:$B$250,0),MATCH(R$130,'PLHIV Forecast'!$C$130:$W$130,0))&lt;&gt;0),
INDEX('PLHIV Forecast'!$C$131:$W$250,MATCH($B131,'PLHIV Forecast'!$B$131:$B$250,0),MATCH(R$130,'PLHIV Forecast'!$C$130:$W$130,0)),
Q131+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72</v>
      </c>
      <c r="S131" s="84">
        <f>IF(IF(S$130&lt;=Baseline_Year,
INDEX('Number on ART'!$H$10:$AB$249,MATCH($B131&amp;"Peds",'Number on ART'!$F$10:$F$249,0),MATCH(S$130,'Number on ART'!$H$9:$AB$9,0)),
IF(AND(R131+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Forecast'!$B$131:$B$250,0),MATCH(S$130,'PLHIV Forecast'!$C$130:$W$130,0)),
INDEX('PLHIV Forecast'!$C$131:$W$250,MATCH($B131,'PLHIV Forecast'!$B$131:$B$250,0),MATCH(S$130,'PLHIV Forecast'!$C$130:$W$130,0))&lt;&gt;0),
INDEX('PLHIV Forecast'!$C$131:$W$250,MATCH($B131,'PLHIV Forecast'!$B$131:$B$250,0),MATCH(S$130,'PLHIV Forecast'!$C$130:$W$130,0)),
R131+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IF(S$130&lt;=Baseline_Year,
INDEX('Number on ART'!$H$10:$AB$249,MATCH($B131&amp;"Peds",'Number on ART'!$F$10:$F$249,0),MATCH(S$130,'Number on ART'!$H$9:$AB$9,0)),
IF(AND(R131+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Forecast'!$B$131:$B$250,0),MATCH(S$130,'PLHIV Forecast'!$C$130:$W$130,0)),
INDEX('PLHIV Forecast'!$C$131:$W$250,MATCH($B131,'PLHIV Forecast'!$B$131:$B$250,0),MATCH(S$130,'PLHIV Forecast'!$C$130:$W$130,0))&lt;&gt;0),
INDEX('PLHIV Forecast'!$C$131:$W$250,MATCH($B131,'PLHIV Forecast'!$B$131:$B$250,0),MATCH(S$130,'PLHIV Forecast'!$C$130:$W$130,0)),
R131+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74</v>
      </c>
      <c r="T131" s="84">
        <f>IF(IF(T$130&lt;=Baseline_Year,
INDEX('Number on ART'!$H$10:$AB$249,MATCH($B131&amp;"Peds",'Number on ART'!$F$10:$F$249,0),MATCH(T$130,'Number on ART'!$H$9:$AB$9,0)),
IF(AND(S131+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Forecast'!$B$131:$B$250,0),MATCH(T$130,'PLHIV Forecast'!$C$130:$W$130,0)),
INDEX('PLHIV Forecast'!$C$131:$W$250,MATCH($B131,'PLHIV Forecast'!$B$131:$B$250,0),MATCH(T$130,'PLHIV Forecast'!$C$130:$W$130,0))&lt;&gt;0),
INDEX('PLHIV Forecast'!$C$131:$W$250,MATCH($B131,'PLHIV Forecast'!$B$131:$B$250,0),MATCH(T$130,'PLHIV Forecast'!$C$130:$W$130,0)),
S131+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IF(T$130&lt;=Baseline_Year,
INDEX('Number on ART'!$H$10:$AB$249,MATCH($B131&amp;"Peds",'Number on ART'!$F$10:$F$249,0),MATCH(T$130,'Number on ART'!$H$9:$AB$9,0)),
IF(AND(S131+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Forecast'!$B$131:$B$250,0),MATCH(T$130,'PLHIV Forecast'!$C$130:$W$130,0)),
INDEX('PLHIV Forecast'!$C$131:$W$250,MATCH($B131,'PLHIV Forecast'!$B$131:$B$250,0),MATCH(T$130,'PLHIV Forecast'!$C$130:$W$130,0))&lt;&gt;0),
INDEX('PLHIV Forecast'!$C$131:$W$250,MATCH($B131,'PLHIV Forecast'!$B$131:$B$250,0),MATCH(T$130,'PLHIV Forecast'!$C$130:$W$130,0)),
S131+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76</v>
      </c>
      <c r="U131" s="84">
        <f>IF(IF(U$130&lt;=Baseline_Year,
INDEX('Number on ART'!$H$10:$AB$249,MATCH($B131&amp;"Peds",'Number on ART'!$F$10:$F$249,0),MATCH(U$130,'Number on ART'!$H$9:$AB$9,0)),
IF(AND(T131+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Forecast'!$B$131:$B$250,0),MATCH(U$130,'PLHIV Forecast'!$C$130:$W$130,0)),
INDEX('PLHIV Forecast'!$C$131:$W$250,MATCH($B131,'PLHIV Forecast'!$B$131:$B$250,0),MATCH(U$130,'PLHIV Forecast'!$C$130:$W$130,0))&lt;&gt;0),
INDEX('PLHIV Forecast'!$C$131:$W$250,MATCH($B131,'PLHIV Forecast'!$B$131:$B$250,0),MATCH(U$130,'PLHIV Forecast'!$C$130:$W$130,0)),
T131+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IF(U$130&lt;=Baseline_Year,
INDEX('Number on ART'!$H$10:$AB$249,MATCH($B131&amp;"Peds",'Number on ART'!$F$10:$F$249,0),MATCH(U$130,'Number on ART'!$H$9:$AB$9,0)),
IF(AND(T131+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Forecast'!$B$131:$B$250,0),MATCH(U$130,'PLHIV Forecast'!$C$130:$W$130,0)),
INDEX('PLHIV Forecast'!$C$131:$W$250,MATCH($B131,'PLHIV Forecast'!$B$131:$B$250,0),MATCH(U$130,'PLHIV Forecast'!$C$130:$W$130,0))&lt;&gt;0),
INDEX('PLHIV Forecast'!$C$131:$W$250,MATCH($B131,'PLHIV Forecast'!$B$131:$B$250,0),MATCH(U$130,'PLHIV Forecast'!$C$130:$W$130,0)),
T131+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78</v>
      </c>
      <c r="V131" s="84">
        <f>IF(IF(V$130&lt;=Baseline_Year,
INDEX('Number on ART'!$H$10:$AB$249,MATCH($B131&amp;"Peds",'Number on ART'!$F$10:$F$249,0),MATCH(V$130,'Number on ART'!$H$9:$AB$9,0)),
IF(AND(U131+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Forecast'!$B$131:$B$250,0),MATCH(V$130,'PLHIV Forecast'!$C$130:$W$130,0)),
INDEX('PLHIV Forecast'!$C$131:$W$250,MATCH($B131,'PLHIV Forecast'!$B$131:$B$250,0),MATCH(V$130,'PLHIV Forecast'!$C$130:$W$130,0))&lt;&gt;0),
INDEX('PLHIV Forecast'!$C$131:$W$250,MATCH($B131,'PLHIV Forecast'!$B$131:$B$250,0),MATCH(V$130,'PLHIV Forecast'!$C$130:$W$130,0)),
U131+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IF(V$130&lt;=Baseline_Year,
INDEX('Number on ART'!$H$10:$AB$249,MATCH($B131&amp;"Peds",'Number on ART'!$F$10:$F$249,0),MATCH(V$130,'Number on ART'!$H$9:$AB$9,0)),
IF(AND(U131+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Forecast'!$B$131:$B$250,0),MATCH(V$130,'PLHIV Forecast'!$C$130:$W$130,0)),
INDEX('PLHIV Forecast'!$C$131:$W$250,MATCH($B131,'PLHIV Forecast'!$B$131:$B$250,0),MATCH(V$130,'PLHIV Forecast'!$C$130:$W$130,0))&lt;&gt;0),
INDEX('PLHIV Forecast'!$C$131:$W$250,MATCH($B131,'PLHIV Forecast'!$B$131:$B$250,0),MATCH(V$130,'PLHIV Forecast'!$C$130:$W$130,0)),
U131+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80</v>
      </c>
      <c r="W131" s="84">
        <f>IF(IF(W$130&lt;=Baseline_Year,
INDEX('Number on ART'!$H$10:$AB$249,MATCH($B131&amp;"Peds",'Number on ART'!$F$10:$F$249,0),MATCH(W$130,'Number on ART'!$H$9:$AB$9,0)),
IF(AND(V131+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Forecast'!$C$131:$W$250,MATCH($B131,'PLHIV Forecast'!$B$131:$B$250,0),MATCH(W$130,'PLHIV Forecast'!$C$130:$W$130,0)),
INDEX('PLHIV Forecast'!$C$131:$W$250,MATCH($B131,'PLHIV Forecast'!$B$131:$B$250,0),MATCH(W$130,'PLHIV Forecast'!$C$130:$W$130,0))&lt;&gt;0),
INDEX('PLHIV Forecast'!$C$131:$W$250,MATCH($B131,'PLHIV Forecast'!$B$131:$B$250,0),MATCH(W$130,'PLHIV Forecast'!$C$130:$W$130,0)),
V131+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)))&lt;0,
0,
IF(W$130&lt;=Baseline_Year,
INDEX('Number on ART'!$H$10:$AB$249,MATCH($B131&amp;"Peds",'Number on ART'!$F$10:$F$249,0),MATCH(W$130,'Number on ART'!$H$9:$AB$9,0)),
IF(AND(V131+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)&gt;INDEX('PLHIV Forecast'!$C$8:$W$127,MATCH($B131,'PLHIV Forecast'!$B$131:$B$250,0),MATCH(W$130,'PLHIV Forecast'!$C$130:$W$130,0)),
INDEX('PLHIV Forecast'!$C$131:$W$250,MATCH($B131,'PLHIV Forecast'!$B$131:$B$250,0),MATCH(W$130,'PLHIV Forecast'!$C$130:$W$130,0))&lt;&gt;0),
INDEX('PLHIV Forecast'!$C$131:$W$250,MATCH($B131,'PLHIV Forecast'!$B$131:$B$250,0),MATCH(W$130,'PLHIV Forecast'!$C$130:$W$130,0)),
V131+
AVERAGE((INDEX($C$131:$W$250,MATCH($B131,$B$131:$B$250),MATCH(Baseline_Year,$C$130:$W$130,))-INDEX($C$131:$W$250,MATCH($B131,$B$131:$B$250),MATCH(Baseline_Year-1,$C$130:$W$130,))),
(INDEX($C$131:$W$250,MATCH($B131,$B$131:$B$250),MATCH(Baseline_Year-1,$C$130:$W$130,))-INDEX($C$131:$W$250,MATCH($B131,$B$131:$B$250),MATCH(Baseline_Year-2,$C$130:$W$130,))),
(INDEX($C$131:$W$250,MATCH($B131,$B$131:$B$250),MATCH(Baseline_Year-2,$C$130:$W$130,))-INDEX($C$131:$W$250,MATCH($B131,$B$131:$B$250),MATCH(Baseline_Year-3,$C$130:$W$130,)))
))))</f>
        <v>82</v>
      </c>
      <c r="X131" s="9" t="str">
        <f>IF(SUM(C131:W131)&lt;&gt;0,
IF(P131='PLHIV Forecast'!P131,"# peds on ART capped by total CLHIV starting 2023",
IF(Q131='PLHIV Forecast'!Q131,"# peds on ART capped by total CLHIV starting 2024",
IF(R131='PLHIV Forecast'!R131,"# peds on ART capped by total CLHIV starting 2025",
IF(S131='PLHIV Forecast'!S131,"# peds on ART capped by total CLHIV starting 2026",
IF(T131='PLHIV Forecast'!T131,"# peds on ART capped by total CLHIV starting 2027",
IF(U131='PLHIV Forecast'!U131,"# peds on ART capped by total CLHIV starting 2028",
IF(V131='PLHIV Forecast'!V131,"# peds on ART capped by total CLHIV starting 2029",
IF(W131='PLHIV Forecast'!W131,"# peds on ART capped by total CLHIV starting 2030",
"")))))))),"")</f>
        <v/>
      </c>
      <c r="Z131" s="8"/>
      <c r="AA131" s="8"/>
      <c r="AB131" s="8"/>
      <c r="AC131" s="8"/>
      <c r="AD131" s="8"/>
      <c r="AE131" s="8"/>
      <c r="AF131" s="8"/>
      <c r="AG131" s="8"/>
      <c r="AH131" s="8"/>
      <c r="AI131" s="8"/>
    </row>
    <row r="132" spans="2:35" x14ac:dyDescent="0.35">
      <c r="B132" s="17" t="str">
        <f>Countries!B5</f>
        <v>Albania</v>
      </c>
      <c r="C132" s="47">
        <f>IF(C$7&lt;='Algorithms &amp; Assumptions'!$C$3,INDEX('Number on ART'!$H$10:$AB$249,MATCH($B132&amp;"Peds",'Number on ART'!$F$10:$F$249,0),MATCH(C$7,'Number on ART'!$H$9:$AB$9,0)),"Error")</f>
        <v>14</v>
      </c>
      <c r="D132" s="47">
        <f>IF(D$7&lt;='Algorithms &amp; Assumptions'!$C$3,INDEX('Number on ART'!$H$10:$AB$249,MATCH($B132&amp;"Peds",'Number on ART'!$F$10:$F$249,0),MATCH(D$7,'Number on ART'!$H$9:$AB$9,0)),"Error")</f>
        <v>14</v>
      </c>
      <c r="E132" s="47">
        <f>IF(E$7&lt;='Algorithms &amp; Assumptions'!$C$3,INDEX('Number on ART'!$H$10:$AB$249,MATCH($B132&amp;"Peds",'Number on ART'!$F$10:$F$249,0),MATCH(E$7,'Number on ART'!$H$9:$AB$9,0)),"Error")</f>
        <v>15</v>
      </c>
      <c r="F132" s="47">
        <f>IF(F$7&lt;='Algorithms &amp; Assumptions'!$C$3,INDEX('Number on ART'!$H$10:$AB$249,MATCH($B132&amp;"Peds",'Number on ART'!$F$10:$F$249,0),MATCH(F$7,'Number on ART'!$H$9:$AB$9,0)),"Error")</f>
        <v>0</v>
      </c>
      <c r="G132" s="84">
        <f>IF(IF(G$130&lt;=Baseline_Year,
INDEX('Number on ART'!$H$10:$AB$249,MATCH($B132&amp;"Peds",'Number on ART'!$F$10:$F$249,0),MATCH(G$130,'Number on ART'!$H$9:$AB$9,0)),
IF(AND(F132+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Forecast'!$B$131:$B$250,0),MATCH(G$130,'PLHIV Forecast'!$C$130:$W$130,0)),
INDEX('PLHIV Forecast'!$C$131:$W$250,MATCH($B132,'PLHIV Forecast'!$B$131:$B$250,0),MATCH(G$130,'PLHIV Forecast'!$C$130:$W$130,0))&lt;&gt;0),
INDEX('PLHIV Forecast'!$C$131:$W$250,MATCH($B132,'PLHIV Forecast'!$B$131:$B$250,0),MATCH(G$130,'PLHIV Forecast'!$C$130:$W$130,0)),
F132+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IF(G$130&lt;=Baseline_Year,
INDEX('Number on ART'!$H$10:$AB$249,MATCH($B132&amp;"Peds",'Number on ART'!$F$10:$F$249,0),MATCH(G$130,'Number on ART'!$H$9:$AB$9,0)),
IF(AND(F132+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Forecast'!$B$131:$B$250,0),MATCH(G$130,'PLHIV Forecast'!$C$130:$W$130,0)),
INDEX('PLHIV Forecast'!$C$131:$W$250,MATCH($B132,'PLHIV Forecast'!$B$131:$B$250,0),MATCH(G$130,'PLHIV Forecast'!$C$130:$W$130,0))&lt;&gt;0),
INDEX('PLHIV Forecast'!$C$131:$W$250,MATCH($B132,'PLHIV Forecast'!$B$131:$B$250,0),MATCH(G$130,'PLHIV Forecast'!$C$130:$W$130,0)),
F132+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18</v>
      </c>
      <c r="H132" s="84">
        <f>IF(IF(H$130&lt;=Baseline_Year,
INDEX('Number on ART'!$H$10:$AB$249,MATCH($B132&amp;"Peds",'Number on ART'!$F$10:$F$249,0),MATCH(H$130,'Number on ART'!$H$9:$AB$9,0)),
IF(AND(G132+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Forecast'!$B$131:$B$250,0),MATCH(H$130,'PLHIV Forecast'!$C$130:$W$130,0)),
INDEX('PLHIV Forecast'!$C$131:$W$250,MATCH($B132,'PLHIV Forecast'!$B$131:$B$250,0),MATCH(H$130,'PLHIV Forecast'!$C$130:$W$130,0))&lt;&gt;0),
INDEX('PLHIV Forecast'!$C$131:$W$250,MATCH($B132,'PLHIV Forecast'!$B$131:$B$250,0),MATCH(H$130,'PLHIV Forecast'!$C$130:$W$130,0)),
G132+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IF(H$130&lt;=Baseline_Year,
INDEX('Number on ART'!$H$10:$AB$249,MATCH($B132&amp;"Peds",'Number on ART'!$F$10:$F$249,0),MATCH(H$130,'Number on ART'!$H$9:$AB$9,0)),
IF(AND(G132+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Forecast'!$B$131:$B$250,0),MATCH(H$130,'PLHIV Forecast'!$C$130:$W$130,0)),
INDEX('PLHIV Forecast'!$C$131:$W$250,MATCH($B132,'PLHIV Forecast'!$B$131:$B$250,0),MATCH(H$130,'PLHIV Forecast'!$C$130:$W$130,0))&lt;&gt;0),
INDEX('PLHIV Forecast'!$C$131:$W$250,MATCH($B132,'PLHIV Forecast'!$B$131:$B$250,0),MATCH(H$130,'PLHIV Forecast'!$C$130:$W$130,0)),
G132+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17</v>
      </c>
      <c r="I132" s="84">
        <f>IF(IF(I$130&lt;=Baseline_Year,
INDEX('Number on ART'!$H$10:$AB$249,MATCH($B132&amp;"Peds",'Number on ART'!$F$10:$F$249,0),MATCH(I$130,'Number on ART'!$H$9:$AB$9,0)),
IF(AND(H132+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Forecast'!$B$131:$B$250,0),MATCH(I$130,'PLHIV Forecast'!$C$130:$W$130,0)),
INDEX('PLHIV Forecast'!$C$131:$W$250,MATCH($B132,'PLHIV Forecast'!$B$131:$B$250,0),MATCH(I$130,'PLHIV Forecast'!$C$130:$W$130,0))&lt;&gt;0),
INDEX('PLHIV Forecast'!$C$131:$W$250,MATCH($B132,'PLHIV Forecast'!$B$131:$B$250,0),MATCH(I$130,'PLHIV Forecast'!$C$130:$W$130,0)),
H132+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IF(I$130&lt;=Baseline_Year,
INDEX('Number on ART'!$H$10:$AB$249,MATCH($B132&amp;"Peds",'Number on ART'!$F$10:$F$249,0),MATCH(I$130,'Number on ART'!$H$9:$AB$9,0)),
IF(AND(H132+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Forecast'!$B$131:$B$250,0),MATCH(I$130,'PLHIV Forecast'!$C$130:$W$130,0)),
INDEX('PLHIV Forecast'!$C$131:$W$250,MATCH($B132,'PLHIV Forecast'!$B$131:$B$250,0),MATCH(I$130,'PLHIV Forecast'!$C$130:$W$130,0))&lt;&gt;0),
INDEX('PLHIV Forecast'!$C$131:$W$250,MATCH($B132,'PLHIV Forecast'!$B$131:$B$250,0),MATCH(I$130,'PLHIV Forecast'!$C$130:$W$130,0)),
H132+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17</v>
      </c>
      <c r="J132" s="84">
        <f>IF(IF(J$130&lt;=Baseline_Year,
INDEX('Number on ART'!$H$10:$AB$249,MATCH($B132&amp;"Peds",'Number on ART'!$F$10:$F$249,0),MATCH(J$130,'Number on ART'!$H$9:$AB$9,0)),
IF(AND(I132+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Forecast'!$B$131:$B$250,0),MATCH(J$130,'PLHIV Forecast'!$C$130:$W$130,0)),
INDEX('PLHIV Forecast'!$C$131:$W$250,MATCH($B132,'PLHIV Forecast'!$B$131:$B$250,0),MATCH(J$130,'PLHIV Forecast'!$C$130:$W$130,0))&lt;&gt;0),
INDEX('PLHIV Forecast'!$C$131:$W$250,MATCH($B132,'PLHIV Forecast'!$B$131:$B$250,0),MATCH(J$130,'PLHIV Forecast'!$C$130:$W$130,0)),
I132+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IF(J$130&lt;=Baseline_Year,
INDEX('Number on ART'!$H$10:$AB$249,MATCH($B132&amp;"Peds",'Number on ART'!$F$10:$F$249,0),MATCH(J$130,'Number on ART'!$H$9:$AB$9,0)),
IF(AND(I132+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Forecast'!$B$131:$B$250,0),MATCH(J$130,'PLHIV Forecast'!$C$130:$W$130,0)),
INDEX('PLHIV Forecast'!$C$131:$W$250,MATCH($B132,'PLHIV Forecast'!$B$131:$B$250,0),MATCH(J$130,'PLHIV Forecast'!$C$130:$W$130,0))&lt;&gt;0),
INDEX('PLHIV Forecast'!$C$131:$W$250,MATCH($B132,'PLHIV Forecast'!$B$131:$B$250,0),MATCH(J$130,'PLHIV Forecast'!$C$130:$W$130,0)),
I132+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17</v>
      </c>
      <c r="K132" s="84">
        <f>IF(IF(K$130&lt;=Baseline_Year,
INDEX('Number on ART'!$H$10:$AB$249,MATCH($B132&amp;"Peds",'Number on ART'!$F$10:$F$249,0),MATCH(K$130,'Number on ART'!$H$9:$AB$9,0)),
IF(AND(J132+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Forecast'!$B$131:$B$250,0),MATCH(K$130,'PLHIV Forecast'!$C$130:$W$130,0)),
INDEX('PLHIV Forecast'!$C$131:$W$250,MATCH($B132,'PLHIV Forecast'!$B$131:$B$250,0),MATCH(K$130,'PLHIV Forecast'!$C$130:$W$130,0))&lt;&gt;0),
INDEX('PLHIV Forecast'!$C$131:$W$250,MATCH($B132,'PLHIV Forecast'!$B$131:$B$250,0),MATCH(K$130,'PLHIV Forecast'!$C$130:$W$130,0)),
J132+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IF(K$130&lt;=Baseline_Year,
INDEX('Number on ART'!$H$10:$AB$249,MATCH($B132&amp;"Peds",'Number on ART'!$F$10:$F$249,0),MATCH(K$130,'Number on ART'!$H$9:$AB$9,0)),
IF(AND(J132+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Forecast'!$B$131:$B$250,0),MATCH(K$130,'PLHIV Forecast'!$C$130:$W$130,0)),
INDEX('PLHIV Forecast'!$C$131:$W$250,MATCH($B132,'PLHIV Forecast'!$B$131:$B$250,0),MATCH(K$130,'PLHIV Forecast'!$C$130:$W$130,0))&lt;&gt;0),
INDEX('PLHIV Forecast'!$C$131:$W$250,MATCH($B132,'PLHIV Forecast'!$B$131:$B$250,0),MATCH(K$130,'PLHIV Forecast'!$C$130:$W$130,0)),
J132+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17</v>
      </c>
      <c r="L132" s="84">
        <f>IF(IF(L$130&lt;=Baseline_Year,
INDEX('Number on ART'!$H$10:$AB$249,MATCH($B132&amp;"Peds",'Number on ART'!$F$10:$F$249,0),MATCH(L$130,'Number on ART'!$H$9:$AB$9,0)),
IF(AND(K132+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Forecast'!$B$131:$B$250,0),MATCH(L$130,'PLHIV Forecast'!$C$130:$W$130,0)),
INDEX('PLHIV Forecast'!$C$131:$W$250,MATCH($B132,'PLHIV Forecast'!$B$131:$B$250,0),MATCH(L$130,'PLHIV Forecast'!$C$130:$W$130,0))&lt;&gt;0),
INDEX('PLHIV Forecast'!$C$131:$W$250,MATCH($B132,'PLHIV Forecast'!$B$131:$B$250,0),MATCH(L$130,'PLHIV Forecast'!$C$130:$W$130,0)),
K132+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IF(L$130&lt;=Baseline_Year,
INDEX('Number on ART'!$H$10:$AB$249,MATCH($B132&amp;"Peds",'Number on ART'!$F$10:$F$249,0),MATCH(L$130,'Number on ART'!$H$9:$AB$9,0)),
IF(AND(K132+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Forecast'!$B$131:$B$250,0),MATCH(L$130,'PLHIV Forecast'!$C$130:$W$130,0)),
INDEX('PLHIV Forecast'!$C$131:$W$250,MATCH($B132,'PLHIV Forecast'!$B$131:$B$250,0),MATCH(L$130,'PLHIV Forecast'!$C$130:$W$130,0))&lt;&gt;0),
INDEX('PLHIV Forecast'!$C$131:$W$250,MATCH($B132,'PLHIV Forecast'!$B$131:$B$250,0),MATCH(L$130,'PLHIV Forecast'!$C$130:$W$130,0)),
K132+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15</v>
      </c>
      <c r="M132" s="84">
        <f>IF(IF(M$130&lt;=Baseline_Year,
INDEX('Number on ART'!$H$10:$AB$249,MATCH($B132&amp;"Peds",'Number on ART'!$F$10:$F$249,0),MATCH(M$130,'Number on ART'!$H$9:$AB$9,0)),
IF(AND(L132+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Forecast'!$B$131:$B$250,0),MATCH(M$130,'PLHIV Forecast'!$C$130:$W$130,0)),
INDEX('PLHIV Forecast'!$C$131:$W$250,MATCH($B132,'PLHIV Forecast'!$B$131:$B$250,0),MATCH(M$130,'PLHIV Forecast'!$C$130:$W$130,0))&lt;&gt;0),
INDEX('PLHIV Forecast'!$C$131:$W$250,MATCH($B132,'PLHIV Forecast'!$B$131:$B$250,0),MATCH(M$130,'PLHIV Forecast'!$C$130:$W$130,0)),
L132+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IF(M$130&lt;=Baseline_Year,
INDEX('Number on ART'!$H$10:$AB$249,MATCH($B132&amp;"Peds",'Number on ART'!$F$10:$F$249,0),MATCH(M$130,'Number on ART'!$H$9:$AB$9,0)),
IF(AND(L132+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Forecast'!$B$131:$B$250,0),MATCH(M$130,'PLHIV Forecast'!$C$130:$W$130,0)),
INDEX('PLHIV Forecast'!$C$131:$W$250,MATCH($B132,'PLHIV Forecast'!$B$131:$B$250,0),MATCH(M$130,'PLHIV Forecast'!$C$130:$W$130,0))&lt;&gt;0),
INDEX('PLHIV Forecast'!$C$131:$W$250,MATCH($B132,'PLHIV Forecast'!$B$131:$B$250,0),MATCH(M$130,'PLHIV Forecast'!$C$130:$W$130,0)),
L132+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13</v>
      </c>
      <c r="N132" s="84">
        <f>IF(IF(N$130&lt;=Baseline_Year,
INDEX('Number on ART'!$H$10:$AB$249,MATCH($B132&amp;"Peds",'Number on ART'!$F$10:$F$249,0),MATCH(N$130,'Number on ART'!$H$9:$AB$9,0)),
IF(AND(M132+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Forecast'!$B$131:$B$250,0),MATCH(N$130,'PLHIV Forecast'!$C$130:$W$130,0)),
INDEX('PLHIV Forecast'!$C$131:$W$250,MATCH($B132,'PLHIV Forecast'!$B$131:$B$250,0),MATCH(N$130,'PLHIV Forecast'!$C$130:$W$130,0))&lt;&gt;0),
INDEX('PLHIV Forecast'!$C$131:$W$250,MATCH($B132,'PLHIV Forecast'!$B$131:$B$250,0),MATCH(N$130,'PLHIV Forecast'!$C$130:$W$130,0)),
M132+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IF(N$130&lt;=Baseline_Year,
INDEX('Number on ART'!$H$10:$AB$249,MATCH($B132&amp;"Peds",'Number on ART'!$F$10:$F$249,0),MATCH(N$130,'Number on ART'!$H$9:$AB$9,0)),
IF(AND(M132+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Forecast'!$B$131:$B$250,0),MATCH(N$130,'PLHIV Forecast'!$C$130:$W$130,0)),
INDEX('PLHIV Forecast'!$C$131:$W$250,MATCH($B132,'PLHIV Forecast'!$B$131:$B$250,0),MATCH(N$130,'PLHIV Forecast'!$C$130:$W$130,0))&lt;&gt;0),
INDEX('PLHIV Forecast'!$C$131:$W$250,MATCH($B132,'PLHIV Forecast'!$B$131:$B$250,0),MATCH(N$130,'PLHIV Forecast'!$C$130:$W$130,0)),
M132+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13</v>
      </c>
      <c r="O132" s="84">
        <f>IF(IF(O$130&lt;=Baseline_Year,
INDEX('Number on ART'!$H$10:$AB$249,MATCH($B132&amp;"Peds",'Number on ART'!$F$10:$F$249,0),MATCH(O$130,'Number on ART'!$H$9:$AB$9,0)),
IF(AND(N132+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Forecast'!$B$131:$B$250,0),MATCH(O$130,'PLHIV Forecast'!$C$130:$W$130,0)),
INDEX('PLHIV Forecast'!$C$131:$W$250,MATCH($B132,'PLHIV Forecast'!$B$131:$B$250,0),MATCH(O$130,'PLHIV Forecast'!$C$130:$W$130,0))&lt;&gt;0),
INDEX('PLHIV Forecast'!$C$131:$W$250,MATCH($B132,'PLHIV Forecast'!$B$131:$B$250,0),MATCH(O$130,'PLHIV Forecast'!$C$130:$W$130,0)),
N132+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IF(O$130&lt;=Baseline_Year,
INDEX('Number on ART'!$H$10:$AB$249,MATCH($B132&amp;"Peds",'Number on ART'!$F$10:$F$249,0),MATCH(O$130,'Number on ART'!$H$9:$AB$9,0)),
IF(AND(N132+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Forecast'!$B$131:$B$250,0),MATCH(O$130,'PLHIV Forecast'!$C$130:$W$130,0)),
INDEX('PLHIV Forecast'!$C$131:$W$250,MATCH($B132,'PLHIV Forecast'!$B$131:$B$250,0),MATCH(O$130,'PLHIV Forecast'!$C$130:$W$130,0))&lt;&gt;0),
INDEX('PLHIV Forecast'!$C$131:$W$250,MATCH($B132,'PLHIV Forecast'!$B$131:$B$250,0),MATCH(O$130,'PLHIV Forecast'!$C$130:$W$130,0)),
N132+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14</v>
      </c>
      <c r="P132" s="84">
        <f>IF(IF(P$130&lt;=Baseline_Year,
INDEX('Number on ART'!$H$10:$AB$249,MATCH($B132&amp;"Peds",'Number on ART'!$F$10:$F$249,0),MATCH(P$130,'Number on ART'!$H$9:$AB$9,0)),
IF(AND(O132+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Forecast'!$B$131:$B$250,0),MATCH(P$130,'PLHIV Forecast'!$C$130:$W$130,0)),
INDEX('PLHIV Forecast'!$C$131:$W$250,MATCH($B132,'PLHIV Forecast'!$B$131:$B$250,0),MATCH(P$130,'PLHIV Forecast'!$C$130:$W$130,0))&lt;&gt;0),
INDEX('PLHIV Forecast'!$C$131:$W$250,MATCH($B132,'PLHIV Forecast'!$B$131:$B$250,0),MATCH(P$130,'PLHIV Forecast'!$C$130:$W$130,0)),
O132+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IF(P$130&lt;=Baseline_Year,
INDEX('Number on ART'!$H$10:$AB$249,MATCH($B132&amp;"Peds",'Number on ART'!$F$10:$F$249,0),MATCH(P$130,'Number on ART'!$H$9:$AB$9,0)),
IF(AND(O132+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Forecast'!$B$131:$B$250,0),MATCH(P$130,'PLHIV Forecast'!$C$130:$W$130,0)),
INDEX('PLHIV Forecast'!$C$131:$W$250,MATCH($B132,'PLHIV Forecast'!$B$131:$B$250,0),MATCH(P$130,'PLHIV Forecast'!$C$130:$W$130,0))&lt;&gt;0),
INDEX('PLHIV Forecast'!$C$131:$W$250,MATCH($B132,'PLHIV Forecast'!$B$131:$B$250,0),MATCH(P$130,'PLHIV Forecast'!$C$130:$W$130,0)),
O132+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13.666666666666666</v>
      </c>
      <c r="Q132" s="84">
        <f>IF(IF(Q$130&lt;=Baseline_Year,
INDEX('Number on ART'!$H$10:$AB$249,MATCH($B132&amp;"Peds",'Number on ART'!$F$10:$F$249,0),MATCH(Q$130,'Number on ART'!$H$9:$AB$9,0)),
IF(AND(P132+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Forecast'!$B$131:$B$250,0),MATCH(Q$130,'PLHIV Forecast'!$C$130:$W$130,0)),
INDEX('PLHIV Forecast'!$C$131:$W$250,MATCH($B132,'PLHIV Forecast'!$B$131:$B$250,0),MATCH(Q$130,'PLHIV Forecast'!$C$130:$W$130,0))&lt;&gt;0),
INDEX('PLHIV Forecast'!$C$131:$W$250,MATCH($B132,'PLHIV Forecast'!$B$131:$B$250,0),MATCH(Q$130,'PLHIV Forecast'!$C$130:$W$130,0)),
P132+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IF(Q$130&lt;=Baseline_Year,
INDEX('Number on ART'!$H$10:$AB$249,MATCH($B132&amp;"Peds",'Number on ART'!$F$10:$F$249,0),MATCH(Q$130,'Number on ART'!$H$9:$AB$9,0)),
IF(AND(P132+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Forecast'!$B$131:$B$250,0),MATCH(Q$130,'PLHIV Forecast'!$C$130:$W$130,0)),
INDEX('PLHIV Forecast'!$C$131:$W$250,MATCH($B132,'PLHIV Forecast'!$B$131:$B$250,0),MATCH(Q$130,'PLHIV Forecast'!$C$130:$W$130,0))&lt;&gt;0),
INDEX('PLHIV Forecast'!$C$131:$W$250,MATCH($B132,'PLHIV Forecast'!$B$131:$B$250,0),MATCH(Q$130,'PLHIV Forecast'!$C$130:$W$130,0)),
P132+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13.333333333333332</v>
      </c>
      <c r="R132" s="84">
        <f>IF(IF(R$130&lt;=Baseline_Year,
INDEX('Number on ART'!$H$10:$AB$249,MATCH($B132&amp;"Peds",'Number on ART'!$F$10:$F$249,0),MATCH(R$130,'Number on ART'!$H$9:$AB$9,0)),
IF(AND(Q132+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Forecast'!$B$131:$B$250,0),MATCH(R$130,'PLHIV Forecast'!$C$130:$W$130,0)),
INDEX('PLHIV Forecast'!$C$131:$W$250,MATCH($B132,'PLHIV Forecast'!$B$131:$B$250,0),MATCH(R$130,'PLHIV Forecast'!$C$130:$W$130,0))&lt;&gt;0),
INDEX('PLHIV Forecast'!$C$131:$W$250,MATCH($B132,'PLHIV Forecast'!$B$131:$B$250,0),MATCH(R$130,'PLHIV Forecast'!$C$130:$W$130,0)),
Q132+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IF(R$130&lt;=Baseline_Year,
INDEX('Number on ART'!$H$10:$AB$249,MATCH($B132&amp;"Peds",'Number on ART'!$F$10:$F$249,0),MATCH(R$130,'Number on ART'!$H$9:$AB$9,0)),
IF(AND(Q132+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Forecast'!$B$131:$B$250,0),MATCH(R$130,'PLHIV Forecast'!$C$130:$W$130,0)),
INDEX('PLHIV Forecast'!$C$131:$W$250,MATCH($B132,'PLHIV Forecast'!$B$131:$B$250,0),MATCH(R$130,'PLHIV Forecast'!$C$130:$W$130,0))&lt;&gt;0),
INDEX('PLHIV Forecast'!$C$131:$W$250,MATCH($B132,'PLHIV Forecast'!$B$131:$B$250,0),MATCH(R$130,'PLHIV Forecast'!$C$130:$W$130,0)),
Q132+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12.999999999999998</v>
      </c>
      <c r="S132" s="84">
        <f>IF(IF(S$130&lt;=Baseline_Year,
INDEX('Number on ART'!$H$10:$AB$249,MATCH($B132&amp;"Peds",'Number on ART'!$F$10:$F$249,0),MATCH(S$130,'Number on ART'!$H$9:$AB$9,0)),
IF(AND(R132+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Forecast'!$B$131:$B$250,0),MATCH(S$130,'PLHIV Forecast'!$C$130:$W$130,0)),
INDEX('PLHIV Forecast'!$C$131:$W$250,MATCH($B132,'PLHIV Forecast'!$B$131:$B$250,0),MATCH(S$130,'PLHIV Forecast'!$C$130:$W$130,0))&lt;&gt;0),
INDEX('PLHIV Forecast'!$C$131:$W$250,MATCH($B132,'PLHIV Forecast'!$B$131:$B$250,0),MATCH(S$130,'PLHIV Forecast'!$C$130:$W$130,0)),
R132+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IF(S$130&lt;=Baseline_Year,
INDEX('Number on ART'!$H$10:$AB$249,MATCH($B132&amp;"Peds",'Number on ART'!$F$10:$F$249,0),MATCH(S$130,'Number on ART'!$H$9:$AB$9,0)),
IF(AND(R132+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Forecast'!$B$131:$B$250,0),MATCH(S$130,'PLHIV Forecast'!$C$130:$W$130,0)),
INDEX('PLHIV Forecast'!$C$131:$W$250,MATCH($B132,'PLHIV Forecast'!$B$131:$B$250,0),MATCH(S$130,'PLHIV Forecast'!$C$130:$W$130,0))&lt;&gt;0),
INDEX('PLHIV Forecast'!$C$131:$W$250,MATCH($B132,'PLHIV Forecast'!$B$131:$B$250,0),MATCH(S$130,'PLHIV Forecast'!$C$130:$W$130,0)),
R132+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12.666666666666664</v>
      </c>
      <c r="T132" s="84">
        <f>IF(IF(T$130&lt;=Baseline_Year,
INDEX('Number on ART'!$H$10:$AB$249,MATCH($B132&amp;"Peds",'Number on ART'!$F$10:$F$249,0),MATCH(T$130,'Number on ART'!$H$9:$AB$9,0)),
IF(AND(S132+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Forecast'!$B$131:$B$250,0),MATCH(T$130,'PLHIV Forecast'!$C$130:$W$130,0)),
INDEX('PLHIV Forecast'!$C$131:$W$250,MATCH($B132,'PLHIV Forecast'!$B$131:$B$250,0),MATCH(T$130,'PLHIV Forecast'!$C$130:$W$130,0))&lt;&gt;0),
INDEX('PLHIV Forecast'!$C$131:$W$250,MATCH($B132,'PLHIV Forecast'!$B$131:$B$250,0),MATCH(T$130,'PLHIV Forecast'!$C$130:$W$130,0)),
S132+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IF(T$130&lt;=Baseline_Year,
INDEX('Number on ART'!$H$10:$AB$249,MATCH($B132&amp;"Peds",'Number on ART'!$F$10:$F$249,0),MATCH(T$130,'Number on ART'!$H$9:$AB$9,0)),
IF(AND(S132+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Forecast'!$B$131:$B$250,0),MATCH(T$130,'PLHIV Forecast'!$C$130:$W$130,0)),
INDEX('PLHIV Forecast'!$C$131:$W$250,MATCH($B132,'PLHIV Forecast'!$B$131:$B$250,0),MATCH(T$130,'PLHIV Forecast'!$C$130:$W$130,0))&lt;&gt;0),
INDEX('PLHIV Forecast'!$C$131:$W$250,MATCH($B132,'PLHIV Forecast'!$B$131:$B$250,0),MATCH(T$130,'PLHIV Forecast'!$C$130:$W$130,0)),
S132+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12.33333333333333</v>
      </c>
      <c r="U132" s="84">
        <f>IF(IF(U$130&lt;=Baseline_Year,
INDEX('Number on ART'!$H$10:$AB$249,MATCH($B132&amp;"Peds",'Number on ART'!$F$10:$F$249,0),MATCH(U$130,'Number on ART'!$H$9:$AB$9,0)),
IF(AND(T132+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Forecast'!$B$131:$B$250,0),MATCH(U$130,'PLHIV Forecast'!$C$130:$W$130,0)),
INDEX('PLHIV Forecast'!$C$131:$W$250,MATCH($B132,'PLHIV Forecast'!$B$131:$B$250,0),MATCH(U$130,'PLHIV Forecast'!$C$130:$W$130,0))&lt;&gt;0),
INDEX('PLHIV Forecast'!$C$131:$W$250,MATCH($B132,'PLHIV Forecast'!$B$131:$B$250,0),MATCH(U$130,'PLHIV Forecast'!$C$130:$W$130,0)),
T132+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IF(U$130&lt;=Baseline_Year,
INDEX('Number on ART'!$H$10:$AB$249,MATCH($B132&amp;"Peds",'Number on ART'!$F$10:$F$249,0),MATCH(U$130,'Number on ART'!$H$9:$AB$9,0)),
IF(AND(T132+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Forecast'!$B$131:$B$250,0),MATCH(U$130,'PLHIV Forecast'!$C$130:$W$130,0)),
INDEX('PLHIV Forecast'!$C$131:$W$250,MATCH($B132,'PLHIV Forecast'!$B$131:$B$250,0),MATCH(U$130,'PLHIV Forecast'!$C$130:$W$130,0))&lt;&gt;0),
INDEX('PLHIV Forecast'!$C$131:$W$250,MATCH($B132,'PLHIV Forecast'!$B$131:$B$250,0),MATCH(U$130,'PLHIV Forecast'!$C$130:$W$130,0)),
T132+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11.999999999999996</v>
      </c>
      <c r="V132" s="84">
        <f>IF(IF(V$130&lt;=Baseline_Year,
INDEX('Number on ART'!$H$10:$AB$249,MATCH($B132&amp;"Peds",'Number on ART'!$F$10:$F$249,0),MATCH(V$130,'Number on ART'!$H$9:$AB$9,0)),
IF(AND(U132+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Forecast'!$B$131:$B$250,0),MATCH(V$130,'PLHIV Forecast'!$C$130:$W$130,0)),
INDEX('PLHIV Forecast'!$C$131:$W$250,MATCH($B132,'PLHIV Forecast'!$B$131:$B$250,0),MATCH(V$130,'PLHIV Forecast'!$C$130:$W$130,0))&lt;&gt;0),
INDEX('PLHIV Forecast'!$C$131:$W$250,MATCH($B132,'PLHIV Forecast'!$B$131:$B$250,0),MATCH(V$130,'PLHIV Forecast'!$C$130:$W$130,0)),
U132+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IF(V$130&lt;=Baseline_Year,
INDEX('Number on ART'!$H$10:$AB$249,MATCH($B132&amp;"Peds",'Number on ART'!$F$10:$F$249,0),MATCH(V$130,'Number on ART'!$H$9:$AB$9,0)),
IF(AND(U132+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Forecast'!$B$131:$B$250,0),MATCH(V$130,'PLHIV Forecast'!$C$130:$W$130,0)),
INDEX('PLHIV Forecast'!$C$131:$W$250,MATCH($B132,'PLHIV Forecast'!$B$131:$B$250,0),MATCH(V$130,'PLHIV Forecast'!$C$130:$W$130,0))&lt;&gt;0),
INDEX('PLHIV Forecast'!$C$131:$W$250,MATCH($B132,'PLHIV Forecast'!$B$131:$B$250,0),MATCH(V$130,'PLHIV Forecast'!$C$130:$W$130,0)),
U132+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11.666666666666663</v>
      </c>
      <c r="W132" s="84">
        <f>IF(IF(W$130&lt;=Baseline_Year,
INDEX('Number on ART'!$H$10:$AB$249,MATCH($B132&amp;"Peds",'Number on ART'!$F$10:$F$249,0),MATCH(W$130,'Number on ART'!$H$9:$AB$9,0)),
IF(AND(V132+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Forecast'!$C$131:$W$250,MATCH($B132,'PLHIV Forecast'!$B$131:$B$250,0),MATCH(W$130,'PLHIV Forecast'!$C$130:$W$130,0)),
INDEX('PLHIV Forecast'!$C$131:$W$250,MATCH($B132,'PLHIV Forecast'!$B$131:$B$250,0),MATCH(W$130,'PLHIV Forecast'!$C$130:$W$130,0))&lt;&gt;0),
INDEX('PLHIV Forecast'!$C$131:$W$250,MATCH($B132,'PLHIV Forecast'!$B$131:$B$250,0),MATCH(W$130,'PLHIV Forecast'!$C$130:$W$130,0)),
V132+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)))&lt;0,
0,
IF(W$130&lt;=Baseline_Year,
INDEX('Number on ART'!$H$10:$AB$249,MATCH($B132&amp;"Peds",'Number on ART'!$F$10:$F$249,0),MATCH(W$130,'Number on ART'!$H$9:$AB$9,0)),
IF(AND(V132+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)&gt;INDEX('PLHIV Forecast'!$C$8:$W$127,MATCH($B132,'PLHIV Forecast'!$B$131:$B$250,0),MATCH(W$130,'PLHIV Forecast'!$C$130:$W$130,0)),
INDEX('PLHIV Forecast'!$C$131:$W$250,MATCH($B132,'PLHIV Forecast'!$B$131:$B$250,0),MATCH(W$130,'PLHIV Forecast'!$C$130:$W$130,0))&lt;&gt;0),
INDEX('PLHIV Forecast'!$C$131:$W$250,MATCH($B132,'PLHIV Forecast'!$B$131:$B$250,0),MATCH(W$130,'PLHIV Forecast'!$C$130:$W$130,0)),
V132+
AVERAGE((INDEX($C$131:$W$250,MATCH($B132,$B$131:$B$250),MATCH(Baseline_Year,$C$130:$W$130,))-INDEX($C$131:$W$250,MATCH($B132,$B$131:$B$250),MATCH(Baseline_Year-1,$C$130:$W$130,))),
(INDEX($C$131:$W$250,MATCH($B132,$B$131:$B$250),MATCH(Baseline_Year-1,$C$130:$W$130,))-INDEX($C$131:$W$250,MATCH($B132,$B$131:$B$250),MATCH(Baseline_Year-2,$C$130:$W$130,))),
(INDEX($C$131:$W$250,MATCH($B132,$B$131:$B$250),MATCH(Baseline_Year-2,$C$130:$W$130,))-INDEX($C$131:$W$250,MATCH($B132,$B$131:$B$250),MATCH(Baseline_Year-3,$C$130:$W$130,)))
))))</f>
        <v>11.333333333333329</v>
      </c>
      <c r="X132" s="9" t="str">
        <f>IF(SUM(C132:W132)&lt;&gt;0,
IF(P132='PLHIV Forecast'!P132,"# peds on ART capped by total CLHIV starting 2023",
IF(Q132='PLHIV Forecast'!Q132,"# peds on ART capped by total CLHIV starting 2024",
IF(R132='PLHIV Forecast'!R132,"# peds on ART capped by total CLHIV starting 2025",
IF(S132='PLHIV Forecast'!S132,"# peds on ART capped by total CLHIV starting 2026",
IF(T132='PLHIV Forecast'!T132,"# peds on ART capped by total CLHIV starting 2027",
IF(U132='PLHIV Forecast'!U132,"# peds on ART capped by total CLHIV starting 2028",
IF(V132='PLHIV Forecast'!V132,"# peds on ART capped by total CLHIV starting 2029",
IF(W132='PLHIV Forecast'!W132,"# peds on ART capped by total CLHIV starting 2030",
"")))))))),"")</f>
        <v/>
      </c>
      <c r="Z132" s="8"/>
      <c r="AA132" s="8"/>
      <c r="AB132" s="8"/>
      <c r="AC132" s="8"/>
      <c r="AD132" s="8"/>
      <c r="AE132" s="8"/>
      <c r="AF132" s="8"/>
      <c r="AG132" s="8"/>
      <c r="AH132" s="8"/>
      <c r="AI132" s="8"/>
    </row>
    <row r="133" spans="2:35" x14ac:dyDescent="0.35">
      <c r="B133" s="17" t="str">
        <f>Countries!B6</f>
        <v>Algeria</v>
      </c>
      <c r="C133" s="47">
        <f>IF(C$7&lt;='Algorithms &amp; Assumptions'!$C$3,INDEX('Number on ART'!$H$10:$AB$249,MATCH($B133&amp;"Peds",'Number on ART'!$F$10:$F$249,0),MATCH(C$7,'Number on ART'!$H$9:$AB$9,0)),"Error")</f>
        <v>106</v>
      </c>
      <c r="D133" s="47">
        <f>IF(D$7&lt;='Algorithms &amp; Assumptions'!$C$3,INDEX('Number on ART'!$H$10:$AB$249,MATCH($B133&amp;"Peds",'Number on ART'!$F$10:$F$249,0),MATCH(D$7,'Number on ART'!$H$9:$AB$9,0)),"Error")</f>
        <v>200</v>
      </c>
      <c r="E133" s="47">
        <f>IF(E$7&lt;='Algorithms &amp; Assumptions'!$C$3,INDEX('Number on ART'!$H$10:$AB$249,MATCH($B133&amp;"Peds",'Number on ART'!$F$10:$F$249,0),MATCH(E$7,'Number on ART'!$H$9:$AB$9,0)),"Error")</f>
        <v>262</v>
      </c>
      <c r="F133" s="47">
        <f>IF(F$7&lt;='Algorithms &amp; Assumptions'!$C$3,INDEX('Number on ART'!$H$10:$AB$249,MATCH($B133&amp;"Peds",'Number on ART'!$F$10:$F$249,0),MATCH(F$7,'Number on ART'!$H$9:$AB$9,0)),"Error")</f>
        <v>437</v>
      </c>
      <c r="G133" s="84">
        <f>IF(IF(G$130&lt;=Baseline_Year,
INDEX('Number on ART'!$H$10:$AB$249,MATCH($B133&amp;"Peds",'Number on ART'!$F$10:$F$249,0),MATCH(G$130,'Number on ART'!$H$9:$AB$9,0)),
IF(AND(F133+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Forecast'!$B$131:$B$250,0),MATCH(G$130,'PLHIV Forecast'!$C$130:$W$130,0)),
INDEX('PLHIV Forecast'!$C$131:$W$250,MATCH($B133,'PLHIV Forecast'!$B$131:$B$250,0),MATCH(G$130,'PLHIV Forecast'!$C$130:$W$130,0))&lt;&gt;0),
INDEX('PLHIV Forecast'!$C$131:$W$250,MATCH($B133,'PLHIV Forecast'!$B$131:$B$250,0),MATCH(G$130,'PLHIV Forecast'!$C$130:$W$130,0)),
F133+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IF(G$130&lt;=Baseline_Year,
INDEX('Number on ART'!$H$10:$AB$249,MATCH($B133&amp;"Peds",'Number on ART'!$F$10:$F$249,0),MATCH(G$130,'Number on ART'!$H$9:$AB$9,0)),
IF(AND(F133+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Forecast'!$B$131:$B$250,0),MATCH(G$130,'PLHIV Forecast'!$C$130:$W$130,0)),
INDEX('PLHIV Forecast'!$C$131:$W$250,MATCH($B133,'PLHIV Forecast'!$B$131:$B$250,0),MATCH(G$130,'PLHIV Forecast'!$C$130:$W$130,0))&lt;&gt;0),
INDEX('PLHIV Forecast'!$C$131:$W$250,MATCH($B133,'PLHIV Forecast'!$B$131:$B$250,0),MATCH(G$130,'PLHIV Forecast'!$C$130:$W$130,0)),
F133+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511</v>
      </c>
      <c r="H133" s="84">
        <f>IF(IF(H$130&lt;=Baseline_Year,
INDEX('Number on ART'!$H$10:$AB$249,MATCH($B133&amp;"Peds",'Number on ART'!$F$10:$F$249,0),MATCH(H$130,'Number on ART'!$H$9:$AB$9,0)),
IF(AND(G133+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Forecast'!$B$131:$B$250,0),MATCH(H$130,'PLHIV Forecast'!$C$130:$W$130,0)),
INDEX('PLHIV Forecast'!$C$131:$W$250,MATCH($B133,'PLHIV Forecast'!$B$131:$B$250,0),MATCH(H$130,'PLHIV Forecast'!$C$130:$W$130,0))&lt;&gt;0),
INDEX('PLHIV Forecast'!$C$131:$W$250,MATCH($B133,'PLHIV Forecast'!$B$131:$B$250,0),MATCH(H$130,'PLHIV Forecast'!$C$130:$W$130,0)),
G133+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IF(H$130&lt;=Baseline_Year,
INDEX('Number on ART'!$H$10:$AB$249,MATCH($B133&amp;"Peds",'Number on ART'!$F$10:$F$249,0),MATCH(H$130,'Number on ART'!$H$9:$AB$9,0)),
IF(AND(G133+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Forecast'!$B$131:$B$250,0),MATCH(H$130,'PLHIV Forecast'!$C$130:$W$130,0)),
INDEX('PLHIV Forecast'!$C$131:$W$250,MATCH($B133,'PLHIV Forecast'!$B$131:$B$250,0),MATCH(H$130,'PLHIV Forecast'!$C$130:$W$130,0))&lt;&gt;0),
INDEX('PLHIV Forecast'!$C$131:$W$250,MATCH($B133,'PLHIV Forecast'!$B$131:$B$250,0),MATCH(H$130,'PLHIV Forecast'!$C$130:$W$130,0)),
G133+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582</v>
      </c>
      <c r="I133" s="84">
        <f>IF(IF(I$130&lt;=Baseline_Year,
INDEX('Number on ART'!$H$10:$AB$249,MATCH($B133&amp;"Peds",'Number on ART'!$F$10:$F$249,0),MATCH(I$130,'Number on ART'!$H$9:$AB$9,0)),
IF(AND(H133+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Forecast'!$B$131:$B$250,0),MATCH(I$130,'PLHIV Forecast'!$C$130:$W$130,0)),
INDEX('PLHIV Forecast'!$C$131:$W$250,MATCH($B133,'PLHIV Forecast'!$B$131:$B$250,0),MATCH(I$130,'PLHIV Forecast'!$C$130:$W$130,0))&lt;&gt;0),
INDEX('PLHIV Forecast'!$C$131:$W$250,MATCH($B133,'PLHIV Forecast'!$B$131:$B$250,0),MATCH(I$130,'PLHIV Forecast'!$C$130:$W$130,0)),
H133+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IF(I$130&lt;=Baseline_Year,
INDEX('Number on ART'!$H$10:$AB$249,MATCH($B133&amp;"Peds",'Number on ART'!$F$10:$F$249,0),MATCH(I$130,'Number on ART'!$H$9:$AB$9,0)),
IF(AND(H133+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Forecast'!$B$131:$B$250,0),MATCH(I$130,'PLHIV Forecast'!$C$130:$W$130,0)),
INDEX('PLHIV Forecast'!$C$131:$W$250,MATCH($B133,'PLHIV Forecast'!$B$131:$B$250,0),MATCH(I$130,'PLHIV Forecast'!$C$130:$W$130,0))&lt;&gt;0),
INDEX('PLHIV Forecast'!$C$131:$W$250,MATCH($B133,'PLHIV Forecast'!$B$131:$B$250,0),MATCH(I$130,'PLHIV Forecast'!$C$130:$W$130,0)),
H133+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643</v>
      </c>
      <c r="J133" s="84">
        <f>IF(IF(J$130&lt;=Baseline_Year,
INDEX('Number on ART'!$H$10:$AB$249,MATCH($B133&amp;"Peds",'Number on ART'!$F$10:$F$249,0),MATCH(J$130,'Number on ART'!$H$9:$AB$9,0)),
IF(AND(I133+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Forecast'!$B$131:$B$250,0),MATCH(J$130,'PLHIV Forecast'!$C$130:$W$130,0)),
INDEX('PLHIV Forecast'!$C$131:$W$250,MATCH($B133,'PLHIV Forecast'!$B$131:$B$250,0),MATCH(J$130,'PLHIV Forecast'!$C$130:$W$130,0))&lt;&gt;0),
INDEX('PLHIV Forecast'!$C$131:$W$250,MATCH($B133,'PLHIV Forecast'!$B$131:$B$250,0),MATCH(J$130,'PLHIV Forecast'!$C$130:$W$130,0)),
I133+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IF(J$130&lt;=Baseline_Year,
INDEX('Number on ART'!$H$10:$AB$249,MATCH($B133&amp;"Peds",'Number on ART'!$F$10:$F$249,0),MATCH(J$130,'Number on ART'!$H$9:$AB$9,0)),
IF(AND(I133+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Forecast'!$B$131:$B$250,0),MATCH(J$130,'PLHIV Forecast'!$C$130:$W$130,0)),
INDEX('PLHIV Forecast'!$C$131:$W$250,MATCH($B133,'PLHIV Forecast'!$B$131:$B$250,0),MATCH(J$130,'PLHIV Forecast'!$C$130:$W$130,0))&lt;&gt;0),
INDEX('PLHIV Forecast'!$C$131:$W$250,MATCH($B133,'PLHIV Forecast'!$B$131:$B$250,0),MATCH(J$130,'PLHIV Forecast'!$C$130:$W$130,0)),
I133+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698</v>
      </c>
      <c r="K133" s="84">
        <f>IF(IF(K$130&lt;=Baseline_Year,
INDEX('Number on ART'!$H$10:$AB$249,MATCH($B133&amp;"Peds",'Number on ART'!$F$10:$F$249,0),MATCH(K$130,'Number on ART'!$H$9:$AB$9,0)),
IF(AND(J133+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Forecast'!$B$131:$B$250,0),MATCH(K$130,'PLHIV Forecast'!$C$130:$W$130,0)),
INDEX('PLHIV Forecast'!$C$131:$W$250,MATCH($B133,'PLHIV Forecast'!$B$131:$B$250,0),MATCH(K$130,'PLHIV Forecast'!$C$130:$W$130,0))&lt;&gt;0),
INDEX('PLHIV Forecast'!$C$131:$W$250,MATCH($B133,'PLHIV Forecast'!$B$131:$B$250,0),MATCH(K$130,'PLHIV Forecast'!$C$130:$W$130,0)),
J133+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IF(K$130&lt;=Baseline_Year,
INDEX('Number on ART'!$H$10:$AB$249,MATCH($B133&amp;"Peds",'Number on ART'!$F$10:$F$249,0),MATCH(K$130,'Number on ART'!$H$9:$AB$9,0)),
IF(AND(J133+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Forecast'!$B$131:$B$250,0),MATCH(K$130,'PLHIV Forecast'!$C$130:$W$130,0)),
INDEX('PLHIV Forecast'!$C$131:$W$250,MATCH($B133,'PLHIV Forecast'!$B$131:$B$250,0),MATCH(K$130,'PLHIV Forecast'!$C$130:$W$130,0))&lt;&gt;0),
INDEX('PLHIV Forecast'!$C$131:$W$250,MATCH($B133,'PLHIV Forecast'!$B$131:$B$250,0),MATCH(K$130,'PLHIV Forecast'!$C$130:$W$130,0)),
J133+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773</v>
      </c>
      <c r="L133" s="84">
        <f>IF(IF(L$130&lt;=Baseline_Year,
INDEX('Number on ART'!$H$10:$AB$249,MATCH($B133&amp;"Peds",'Number on ART'!$F$10:$F$249,0),MATCH(L$130,'Number on ART'!$H$9:$AB$9,0)),
IF(AND(K133+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Forecast'!$B$131:$B$250,0),MATCH(L$130,'PLHIV Forecast'!$C$130:$W$130,0)),
INDEX('PLHIV Forecast'!$C$131:$W$250,MATCH($B133,'PLHIV Forecast'!$B$131:$B$250,0),MATCH(L$130,'PLHIV Forecast'!$C$130:$W$130,0))&lt;&gt;0),
INDEX('PLHIV Forecast'!$C$131:$W$250,MATCH($B133,'PLHIV Forecast'!$B$131:$B$250,0),MATCH(L$130,'PLHIV Forecast'!$C$130:$W$130,0)),
K133+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IF(L$130&lt;=Baseline_Year,
INDEX('Number on ART'!$H$10:$AB$249,MATCH($B133&amp;"Peds",'Number on ART'!$F$10:$F$249,0),MATCH(L$130,'Number on ART'!$H$9:$AB$9,0)),
IF(AND(K133+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Forecast'!$B$131:$B$250,0),MATCH(L$130,'PLHIV Forecast'!$C$130:$W$130,0)),
INDEX('PLHIV Forecast'!$C$131:$W$250,MATCH($B133,'PLHIV Forecast'!$B$131:$B$250,0),MATCH(L$130,'PLHIV Forecast'!$C$130:$W$130,0))&lt;&gt;0),
INDEX('PLHIV Forecast'!$C$131:$W$250,MATCH($B133,'PLHIV Forecast'!$B$131:$B$250,0),MATCH(L$130,'PLHIV Forecast'!$C$130:$W$130,0)),
K133+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892</v>
      </c>
      <c r="M133" s="84">
        <f>IF(IF(M$130&lt;=Baseline_Year,
INDEX('Number on ART'!$H$10:$AB$249,MATCH($B133&amp;"Peds",'Number on ART'!$F$10:$F$249,0),MATCH(M$130,'Number on ART'!$H$9:$AB$9,0)),
IF(AND(L133+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Forecast'!$B$131:$B$250,0),MATCH(M$130,'PLHIV Forecast'!$C$130:$W$130,0)),
INDEX('PLHIV Forecast'!$C$131:$W$250,MATCH($B133,'PLHIV Forecast'!$B$131:$B$250,0),MATCH(M$130,'PLHIV Forecast'!$C$130:$W$130,0))&lt;&gt;0),
INDEX('PLHIV Forecast'!$C$131:$W$250,MATCH($B133,'PLHIV Forecast'!$B$131:$B$250,0),MATCH(M$130,'PLHIV Forecast'!$C$130:$W$130,0)),
L133+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IF(M$130&lt;=Baseline_Year,
INDEX('Number on ART'!$H$10:$AB$249,MATCH($B133&amp;"Peds",'Number on ART'!$F$10:$F$249,0),MATCH(M$130,'Number on ART'!$H$9:$AB$9,0)),
IF(AND(L133+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Forecast'!$B$131:$B$250,0),MATCH(M$130,'PLHIV Forecast'!$C$130:$W$130,0)),
INDEX('PLHIV Forecast'!$C$131:$W$250,MATCH($B133,'PLHIV Forecast'!$B$131:$B$250,0),MATCH(M$130,'PLHIV Forecast'!$C$130:$W$130,0))&lt;&gt;0),
INDEX('PLHIV Forecast'!$C$131:$W$250,MATCH($B133,'PLHIV Forecast'!$B$131:$B$250,0),MATCH(M$130,'PLHIV Forecast'!$C$130:$W$130,0)),
L133+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988</v>
      </c>
      <c r="N133" s="84">
        <f>IF(IF(N$130&lt;=Baseline_Year,
INDEX('Number on ART'!$H$10:$AB$249,MATCH($B133&amp;"Peds",'Number on ART'!$F$10:$F$249,0),MATCH(N$130,'Number on ART'!$H$9:$AB$9,0)),
IF(AND(M133+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Forecast'!$B$131:$B$250,0),MATCH(N$130,'PLHIV Forecast'!$C$130:$W$130,0)),
INDEX('PLHIV Forecast'!$C$131:$W$250,MATCH($B133,'PLHIV Forecast'!$B$131:$B$250,0),MATCH(N$130,'PLHIV Forecast'!$C$130:$W$130,0))&lt;&gt;0),
INDEX('PLHIV Forecast'!$C$131:$W$250,MATCH($B133,'PLHIV Forecast'!$B$131:$B$250,0),MATCH(N$130,'PLHIV Forecast'!$C$130:$W$130,0)),
M133+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IF(N$130&lt;=Baseline_Year,
INDEX('Number on ART'!$H$10:$AB$249,MATCH($B133&amp;"Peds",'Number on ART'!$F$10:$F$249,0),MATCH(N$130,'Number on ART'!$H$9:$AB$9,0)),
IF(AND(M133+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Forecast'!$B$131:$B$250,0),MATCH(N$130,'PLHIV Forecast'!$C$130:$W$130,0)),
INDEX('PLHIV Forecast'!$C$131:$W$250,MATCH($B133,'PLHIV Forecast'!$B$131:$B$250,0),MATCH(N$130,'PLHIV Forecast'!$C$130:$W$130,0))&lt;&gt;0),
INDEX('PLHIV Forecast'!$C$131:$W$250,MATCH($B133,'PLHIV Forecast'!$B$131:$B$250,0),MATCH(N$130,'PLHIV Forecast'!$C$130:$W$130,0)),
M133+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1115</v>
      </c>
      <c r="O133" s="84">
        <f>IF(IF(O$130&lt;=Baseline_Year,
INDEX('Number on ART'!$H$10:$AB$249,MATCH($B133&amp;"Peds",'Number on ART'!$F$10:$F$249,0),MATCH(O$130,'Number on ART'!$H$9:$AB$9,0)),
IF(AND(N133+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Forecast'!$B$131:$B$250,0),MATCH(O$130,'PLHIV Forecast'!$C$130:$W$130,0)),
INDEX('PLHIV Forecast'!$C$131:$W$250,MATCH($B133,'PLHIV Forecast'!$B$131:$B$250,0),MATCH(O$130,'PLHIV Forecast'!$C$130:$W$130,0))&lt;&gt;0),
INDEX('PLHIV Forecast'!$C$131:$W$250,MATCH($B133,'PLHIV Forecast'!$B$131:$B$250,0),MATCH(O$130,'PLHIV Forecast'!$C$130:$W$130,0)),
N133+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IF(O$130&lt;=Baseline_Year,
INDEX('Number on ART'!$H$10:$AB$249,MATCH($B133&amp;"Peds",'Number on ART'!$F$10:$F$249,0),MATCH(O$130,'Number on ART'!$H$9:$AB$9,0)),
IF(AND(N133+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Forecast'!$B$131:$B$250,0),MATCH(O$130,'PLHIV Forecast'!$C$130:$W$130,0)),
INDEX('PLHIV Forecast'!$C$131:$W$250,MATCH($B133,'PLHIV Forecast'!$B$131:$B$250,0),MATCH(O$130,'PLHIV Forecast'!$C$130:$W$130,0))&lt;&gt;0),
INDEX('PLHIV Forecast'!$C$131:$W$250,MATCH($B133,'PLHIV Forecast'!$B$131:$B$250,0),MATCH(O$130,'PLHIV Forecast'!$C$130:$W$130,0)),
N133+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1102</v>
      </c>
      <c r="P133" s="84">
        <f>IF(IF(P$130&lt;=Baseline_Year,
INDEX('Number on ART'!$H$10:$AB$249,MATCH($B133&amp;"Peds",'Number on ART'!$F$10:$F$249,0),MATCH(P$130,'Number on ART'!$H$9:$AB$9,0)),
IF(AND(O133+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Forecast'!$B$131:$B$250,0),MATCH(P$130,'PLHIV Forecast'!$C$130:$W$130,0)),
INDEX('PLHIV Forecast'!$C$131:$W$250,MATCH($B133,'PLHIV Forecast'!$B$131:$B$250,0),MATCH(P$130,'PLHIV Forecast'!$C$130:$W$130,0))&lt;&gt;0),
INDEX('PLHIV Forecast'!$C$131:$W$250,MATCH($B133,'PLHIV Forecast'!$B$131:$B$250,0),MATCH(P$130,'PLHIV Forecast'!$C$130:$W$130,0)),
O133+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IF(P$130&lt;=Baseline_Year,
INDEX('Number on ART'!$H$10:$AB$249,MATCH($B133&amp;"Peds",'Number on ART'!$F$10:$F$249,0),MATCH(P$130,'Number on ART'!$H$9:$AB$9,0)),
IF(AND(O133+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Forecast'!$B$131:$B$250,0),MATCH(P$130,'PLHIV Forecast'!$C$130:$W$130,0)),
INDEX('PLHIV Forecast'!$C$131:$W$250,MATCH($B133,'PLHIV Forecast'!$B$131:$B$250,0),MATCH(P$130,'PLHIV Forecast'!$C$130:$W$130,0))&lt;&gt;0),
INDEX('PLHIV Forecast'!$C$131:$W$250,MATCH($B133,'PLHIV Forecast'!$B$131:$B$250,0),MATCH(P$130,'PLHIV Forecast'!$C$130:$W$130,0)),
O133+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1172</v>
      </c>
      <c r="Q133" s="84">
        <f>IF(IF(Q$130&lt;=Baseline_Year,
INDEX('Number on ART'!$H$10:$AB$249,MATCH($B133&amp;"Peds",'Number on ART'!$F$10:$F$249,0),MATCH(Q$130,'Number on ART'!$H$9:$AB$9,0)),
IF(AND(P133+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Forecast'!$B$131:$B$250,0),MATCH(Q$130,'PLHIV Forecast'!$C$130:$W$130,0)),
INDEX('PLHIV Forecast'!$C$131:$W$250,MATCH($B133,'PLHIV Forecast'!$B$131:$B$250,0),MATCH(Q$130,'PLHIV Forecast'!$C$130:$W$130,0))&lt;&gt;0),
INDEX('PLHIV Forecast'!$C$131:$W$250,MATCH($B133,'PLHIV Forecast'!$B$131:$B$250,0),MATCH(Q$130,'PLHIV Forecast'!$C$130:$W$130,0)),
P133+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IF(Q$130&lt;=Baseline_Year,
INDEX('Number on ART'!$H$10:$AB$249,MATCH($B133&amp;"Peds",'Number on ART'!$F$10:$F$249,0),MATCH(Q$130,'Number on ART'!$H$9:$AB$9,0)),
IF(AND(P133+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Forecast'!$B$131:$B$250,0),MATCH(Q$130,'PLHIV Forecast'!$C$130:$W$130,0)),
INDEX('PLHIV Forecast'!$C$131:$W$250,MATCH($B133,'PLHIV Forecast'!$B$131:$B$250,0),MATCH(Q$130,'PLHIV Forecast'!$C$130:$W$130,0))&lt;&gt;0),
INDEX('PLHIV Forecast'!$C$131:$W$250,MATCH($B133,'PLHIV Forecast'!$B$131:$B$250,0),MATCH(Q$130,'PLHIV Forecast'!$C$130:$W$130,0)),
P133+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1242</v>
      </c>
      <c r="R133" s="84">
        <f>IF(IF(R$130&lt;=Baseline_Year,
INDEX('Number on ART'!$H$10:$AB$249,MATCH($B133&amp;"Peds",'Number on ART'!$F$10:$F$249,0),MATCH(R$130,'Number on ART'!$H$9:$AB$9,0)),
IF(AND(Q133+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Forecast'!$B$131:$B$250,0),MATCH(R$130,'PLHIV Forecast'!$C$130:$W$130,0)),
INDEX('PLHIV Forecast'!$C$131:$W$250,MATCH($B133,'PLHIV Forecast'!$B$131:$B$250,0),MATCH(R$130,'PLHIV Forecast'!$C$130:$W$130,0))&lt;&gt;0),
INDEX('PLHIV Forecast'!$C$131:$W$250,MATCH($B133,'PLHIV Forecast'!$B$131:$B$250,0),MATCH(R$130,'PLHIV Forecast'!$C$130:$W$130,0)),
Q133+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IF(R$130&lt;=Baseline_Year,
INDEX('Number on ART'!$H$10:$AB$249,MATCH($B133&amp;"Peds",'Number on ART'!$F$10:$F$249,0),MATCH(R$130,'Number on ART'!$H$9:$AB$9,0)),
IF(AND(Q133+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Forecast'!$B$131:$B$250,0),MATCH(R$130,'PLHIV Forecast'!$C$130:$W$130,0)),
INDEX('PLHIV Forecast'!$C$131:$W$250,MATCH($B133,'PLHIV Forecast'!$B$131:$B$250,0),MATCH(R$130,'PLHIV Forecast'!$C$130:$W$130,0))&lt;&gt;0),
INDEX('PLHIV Forecast'!$C$131:$W$250,MATCH($B133,'PLHIV Forecast'!$B$131:$B$250,0),MATCH(R$130,'PLHIV Forecast'!$C$130:$W$130,0)),
Q133+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1312</v>
      </c>
      <c r="S133" s="84">
        <f>IF(IF(S$130&lt;=Baseline_Year,
INDEX('Number on ART'!$H$10:$AB$249,MATCH($B133&amp;"Peds",'Number on ART'!$F$10:$F$249,0),MATCH(S$130,'Number on ART'!$H$9:$AB$9,0)),
IF(AND(R133+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Forecast'!$B$131:$B$250,0),MATCH(S$130,'PLHIV Forecast'!$C$130:$W$130,0)),
INDEX('PLHIV Forecast'!$C$131:$W$250,MATCH($B133,'PLHIV Forecast'!$B$131:$B$250,0),MATCH(S$130,'PLHIV Forecast'!$C$130:$W$130,0))&lt;&gt;0),
INDEX('PLHIV Forecast'!$C$131:$W$250,MATCH($B133,'PLHIV Forecast'!$B$131:$B$250,0),MATCH(S$130,'PLHIV Forecast'!$C$130:$W$130,0)),
R133+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IF(S$130&lt;=Baseline_Year,
INDEX('Number on ART'!$H$10:$AB$249,MATCH($B133&amp;"Peds",'Number on ART'!$F$10:$F$249,0),MATCH(S$130,'Number on ART'!$H$9:$AB$9,0)),
IF(AND(R133+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Forecast'!$B$131:$B$250,0),MATCH(S$130,'PLHIV Forecast'!$C$130:$W$130,0)),
INDEX('PLHIV Forecast'!$C$131:$W$250,MATCH($B133,'PLHIV Forecast'!$B$131:$B$250,0),MATCH(S$130,'PLHIV Forecast'!$C$130:$W$130,0))&lt;&gt;0),
INDEX('PLHIV Forecast'!$C$131:$W$250,MATCH($B133,'PLHIV Forecast'!$B$131:$B$250,0),MATCH(S$130,'PLHIV Forecast'!$C$130:$W$130,0)),
R133+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1382</v>
      </c>
      <c r="T133" s="84">
        <f>IF(IF(T$130&lt;=Baseline_Year,
INDEX('Number on ART'!$H$10:$AB$249,MATCH($B133&amp;"Peds",'Number on ART'!$F$10:$F$249,0),MATCH(T$130,'Number on ART'!$H$9:$AB$9,0)),
IF(AND(S133+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Forecast'!$B$131:$B$250,0),MATCH(T$130,'PLHIV Forecast'!$C$130:$W$130,0)),
INDEX('PLHIV Forecast'!$C$131:$W$250,MATCH($B133,'PLHIV Forecast'!$B$131:$B$250,0),MATCH(T$130,'PLHIV Forecast'!$C$130:$W$130,0))&lt;&gt;0),
INDEX('PLHIV Forecast'!$C$131:$W$250,MATCH($B133,'PLHIV Forecast'!$B$131:$B$250,0),MATCH(T$130,'PLHIV Forecast'!$C$130:$W$130,0)),
S133+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IF(T$130&lt;=Baseline_Year,
INDEX('Number on ART'!$H$10:$AB$249,MATCH($B133&amp;"Peds",'Number on ART'!$F$10:$F$249,0),MATCH(T$130,'Number on ART'!$H$9:$AB$9,0)),
IF(AND(S133+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Forecast'!$B$131:$B$250,0),MATCH(T$130,'PLHIV Forecast'!$C$130:$W$130,0)),
INDEX('PLHIV Forecast'!$C$131:$W$250,MATCH($B133,'PLHIV Forecast'!$B$131:$B$250,0),MATCH(T$130,'PLHIV Forecast'!$C$130:$W$130,0))&lt;&gt;0),
INDEX('PLHIV Forecast'!$C$131:$W$250,MATCH($B133,'PLHIV Forecast'!$B$131:$B$250,0),MATCH(T$130,'PLHIV Forecast'!$C$130:$W$130,0)),
S133+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1452</v>
      </c>
      <c r="U133" s="84">
        <f>IF(IF(U$130&lt;=Baseline_Year,
INDEX('Number on ART'!$H$10:$AB$249,MATCH($B133&amp;"Peds",'Number on ART'!$F$10:$F$249,0),MATCH(U$130,'Number on ART'!$H$9:$AB$9,0)),
IF(AND(T133+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Forecast'!$B$131:$B$250,0),MATCH(U$130,'PLHIV Forecast'!$C$130:$W$130,0)),
INDEX('PLHIV Forecast'!$C$131:$W$250,MATCH($B133,'PLHIV Forecast'!$B$131:$B$250,0),MATCH(U$130,'PLHIV Forecast'!$C$130:$W$130,0))&lt;&gt;0),
INDEX('PLHIV Forecast'!$C$131:$W$250,MATCH($B133,'PLHIV Forecast'!$B$131:$B$250,0),MATCH(U$130,'PLHIV Forecast'!$C$130:$W$130,0)),
T133+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IF(U$130&lt;=Baseline_Year,
INDEX('Number on ART'!$H$10:$AB$249,MATCH($B133&amp;"Peds",'Number on ART'!$F$10:$F$249,0),MATCH(U$130,'Number on ART'!$H$9:$AB$9,0)),
IF(AND(T133+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Forecast'!$B$131:$B$250,0),MATCH(U$130,'PLHIV Forecast'!$C$130:$W$130,0)),
INDEX('PLHIV Forecast'!$C$131:$W$250,MATCH($B133,'PLHIV Forecast'!$B$131:$B$250,0),MATCH(U$130,'PLHIV Forecast'!$C$130:$W$130,0))&lt;&gt;0),
INDEX('PLHIV Forecast'!$C$131:$W$250,MATCH($B133,'PLHIV Forecast'!$B$131:$B$250,0),MATCH(U$130,'PLHIV Forecast'!$C$130:$W$130,0)),
T133+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1522</v>
      </c>
      <c r="V133" s="84">
        <f>IF(IF(V$130&lt;=Baseline_Year,
INDEX('Number on ART'!$H$10:$AB$249,MATCH($B133&amp;"Peds",'Number on ART'!$F$10:$F$249,0),MATCH(V$130,'Number on ART'!$H$9:$AB$9,0)),
IF(AND(U133+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Forecast'!$B$131:$B$250,0),MATCH(V$130,'PLHIV Forecast'!$C$130:$W$130,0)),
INDEX('PLHIV Forecast'!$C$131:$W$250,MATCH($B133,'PLHIV Forecast'!$B$131:$B$250,0),MATCH(V$130,'PLHIV Forecast'!$C$130:$W$130,0))&lt;&gt;0),
INDEX('PLHIV Forecast'!$C$131:$W$250,MATCH($B133,'PLHIV Forecast'!$B$131:$B$250,0),MATCH(V$130,'PLHIV Forecast'!$C$130:$W$130,0)),
U133+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IF(V$130&lt;=Baseline_Year,
INDEX('Number on ART'!$H$10:$AB$249,MATCH($B133&amp;"Peds",'Number on ART'!$F$10:$F$249,0),MATCH(V$130,'Number on ART'!$H$9:$AB$9,0)),
IF(AND(U133+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Forecast'!$B$131:$B$250,0),MATCH(V$130,'PLHIV Forecast'!$C$130:$W$130,0)),
INDEX('PLHIV Forecast'!$C$131:$W$250,MATCH($B133,'PLHIV Forecast'!$B$131:$B$250,0),MATCH(V$130,'PLHIV Forecast'!$C$130:$W$130,0))&lt;&gt;0),
INDEX('PLHIV Forecast'!$C$131:$W$250,MATCH($B133,'PLHIV Forecast'!$B$131:$B$250,0),MATCH(V$130,'PLHIV Forecast'!$C$130:$W$130,0)),
U133+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1592</v>
      </c>
      <c r="W133" s="84">
        <f>IF(IF(W$130&lt;=Baseline_Year,
INDEX('Number on ART'!$H$10:$AB$249,MATCH($B133&amp;"Peds",'Number on ART'!$F$10:$F$249,0),MATCH(W$130,'Number on ART'!$H$9:$AB$9,0)),
IF(AND(V133+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Forecast'!$C$131:$W$250,MATCH($B133,'PLHIV Forecast'!$B$131:$B$250,0),MATCH(W$130,'PLHIV Forecast'!$C$130:$W$130,0)),
INDEX('PLHIV Forecast'!$C$131:$W$250,MATCH($B133,'PLHIV Forecast'!$B$131:$B$250,0),MATCH(W$130,'PLHIV Forecast'!$C$130:$W$130,0))&lt;&gt;0),
INDEX('PLHIV Forecast'!$C$131:$W$250,MATCH($B133,'PLHIV Forecast'!$B$131:$B$250,0),MATCH(W$130,'PLHIV Forecast'!$C$130:$W$130,0)),
V133+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)))&lt;0,
0,
IF(W$130&lt;=Baseline_Year,
INDEX('Number on ART'!$H$10:$AB$249,MATCH($B133&amp;"Peds",'Number on ART'!$F$10:$F$249,0),MATCH(W$130,'Number on ART'!$H$9:$AB$9,0)),
IF(AND(V133+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)&gt;INDEX('PLHIV Forecast'!$C$8:$W$127,MATCH($B133,'PLHIV Forecast'!$B$131:$B$250,0),MATCH(W$130,'PLHIV Forecast'!$C$130:$W$130,0)),
INDEX('PLHIV Forecast'!$C$131:$W$250,MATCH($B133,'PLHIV Forecast'!$B$131:$B$250,0),MATCH(W$130,'PLHIV Forecast'!$C$130:$W$130,0))&lt;&gt;0),
INDEX('PLHIV Forecast'!$C$131:$W$250,MATCH($B133,'PLHIV Forecast'!$B$131:$B$250,0),MATCH(W$130,'PLHIV Forecast'!$C$130:$W$130,0)),
V133+
AVERAGE((INDEX($C$131:$W$250,MATCH($B133,$B$131:$B$250),MATCH(Baseline_Year,$C$130:$W$130,))-INDEX($C$131:$W$250,MATCH($B133,$B$131:$B$250),MATCH(Baseline_Year-1,$C$130:$W$130,))),
(INDEX($C$131:$W$250,MATCH($B133,$B$131:$B$250),MATCH(Baseline_Year-1,$C$130:$W$130,))-INDEX($C$131:$W$250,MATCH($B133,$B$131:$B$250),MATCH(Baseline_Year-2,$C$130:$W$130,))),
(INDEX($C$131:$W$250,MATCH($B133,$B$131:$B$250),MATCH(Baseline_Year-2,$C$130:$W$130,))-INDEX($C$131:$W$250,MATCH($B133,$B$131:$B$250),MATCH(Baseline_Year-3,$C$130:$W$130,)))
))))</f>
        <v>1662</v>
      </c>
      <c r="X133" s="9" t="str">
        <f>IF(SUM(C133:W133)&lt;&gt;0,
IF(P133='PLHIV Forecast'!P133,"# peds on ART capped by total CLHIV starting 2023",
IF(Q133='PLHIV Forecast'!Q133,"# peds on ART capped by total CLHIV starting 2024",
IF(R133='PLHIV Forecast'!R133,"# peds on ART capped by total CLHIV starting 2025",
IF(S133='PLHIV Forecast'!S133,"# peds on ART capped by total CLHIV starting 2026",
IF(T133='PLHIV Forecast'!T133,"# peds on ART capped by total CLHIV starting 2027",
IF(U133='PLHIV Forecast'!U133,"# peds on ART capped by total CLHIV starting 2028",
IF(V133='PLHIV Forecast'!V133,"# peds on ART capped by total CLHIV starting 2029",
IF(W133='PLHIV Forecast'!W133,"# peds on ART capped by total CLHIV starting 2030",
"")))))))),"")</f>
        <v/>
      </c>
      <c r="Z133" s="8"/>
      <c r="AA133" s="8"/>
      <c r="AB133" s="8"/>
      <c r="AC133" s="8"/>
      <c r="AD133" s="8"/>
      <c r="AE133" s="8"/>
      <c r="AF133" s="8"/>
      <c r="AG133" s="8"/>
      <c r="AH133" s="8"/>
      <c r="AI133" s="8"/>
    </row>
    <row r="134" spans="2:35" x14ac:dyDescent="0.35">
      <c r="B134" s="17" t="str">
        <f>Countries!B7</f>
        <v>Angola</v>
      </c>
      <c r="C134" s="47">
        <f>IF(C$7&lt;='Algorithms &amp; Assumptions'!$C$3,INDEX('Number on ART'!$H$10:$AB$249,MATCH($B134&amp;"Peds",'Number on ART'!$F$10:$F$249,0),MATCH(C$7,'Number on ART'!$H$9:$AB$9,0)),"Error")</f>
        <v>1463</v>
      </c>
      <c r="D134" s="47">
        <f>IF(D$7&lt;='Algorithms &amp; Assumptions'!$C$3,INDEX('Number on ART'!$H$10:$AB$249,MATCH($B134&amp;"Peds",'Number on ART'!$F$10:$F$249,0),MATCH(D$7,'Number on ART'!$H$9:$AB$9,0)),"Error")</f>
        <v>1777</v>
      </c>
      <c r="E134" s="47">
        <f>IF(E$7&lt;='Algorithms &amp; Assumptions'!$C$3,INDEX('Number on ART'!$H$10:$AB$249,MATCH($B134&amp;"Peds",'Number on ART'!$F$10:$F$249,0),MATCH(E$7,'Number on ART'!$H$9:$AB$9,0)),"Error")</f>
        <v>2304</v>
      </c>
      <c r="F134" s="47">
        <f>IF(F$7&lt;='Algorithms &amp; Assumptions'!$C$3,INDEX('Number on ART'!$H$10:$AB$249,MATCH($B134&amp;"Peds",'Number on ART'!$F$10:$F$249,0),MATCH(F$7,'Number on ART'!$H$9:$AB$9,0)),"Error")</f>
        <v>2722</v>
      </c>
      <c r="G134" s="84">
        <f>IF(IF(G$130&lt;=Baseline_Year,
INDEX('Number on ART'!$H$10:$AB$249,MATCH($B134&amp;"Peds",'Number on ART'!$F$10:$F$249,0),MATCH(G$130,'Number on ART'!$H$9:$AB$9,0)),
IF(AND(F134+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Forecast'!$B$131:$B$250,0),MATCH(G$130,'PLHIV Forecast'!$C$130:$W$130,0)),
INDEX('PLHIV Forecast'!$C$131:$W$250,MATCH($B134,'PLHIV Forecast'!$B$131:$B$250,0),MATCH(G$130,'PLHIV Forecast'!$C$130:$W$130,0))&lt;&gt;0),
INDEX('PLHIV Forecast'!$C$131:$W$250,MATCH($B134,'PLHIV Forecast'!$B$131:$B$250,0),MATCH(G$130,'PLHIV Forecast'!$C$130:$W$130,0)),
F134+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IF(G$130&lt;=Baseline_Year,
INDEX('Number on ART'!$H$10:$AB$249,MATCH($B134&amp;"Peds",'Number on ART'!$F$10:$F$249,0),MATCH(G$130,'Number on ART'!$H$9:$AB$9,0)),
IF(AND(F134+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Forecast'!$B$131:$B$250,0),MATCH(G$130,'PLHIV Forecast'!$C$130:$W$130,0)),
INDEX('PLHIV Forecast'!$C$131:$W$250,MATCH($B134,'PLHIV Forecast'!$B$131:$B$250,0),MATCH(G$130,'PLHIV Forecast'!$C$130:$W$130,0))&lt;&gt;0),
INDEX('PLHIV Forecast'!$C$131:$W$250,MATCH($B134,'PLHIV Forecast'!$B$131:$B$250,0),MATCH(G$130,'PLHIV Forecast'!$C$130:$W$130,0)),
F134+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3272</v>
      </c>
      <c r="H134" s="84">
        <f>IF(IF(H$130&lt;=Baseline_Year,
INDEX('Number on ART'!$H$10:$AB$249,MATCH($B134&amp;"Peds",'Number on ART'!$F$10:$F$249,0),MATCH(H$130,'Number on ART'!$H$9:$AB$9,0)),
IF(AND(G134+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Forecast'!$B$131:$B$250,0),MATCH(H$130,'PLHIV Forecast'!$C$130:$W$130,0)),
INDEX('PLHIV Forecast'!$C$131:$W$250,MATCH($B134,'PLHIV Forecast'!$B$131:$B$250,0),MATCH(H$130,'PLHIV Forecast'!$C$130:$W$130,0))&lt;&gt;0),
INDEX('PLHIV Forecast'!$C$131:$W$250,MATCH($B134,'PLHIV Forecast'!$B$131:$B$250,0),MATCH(H$130,'PLHIV Forecast'!$C$130:$W$130,0)),
G134+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IF(H$130&lt;=Baseline_Year,
INDEX('Number on ART'!$H$10:$AB$249,MATCH($B134&amp;"Peds",'Number on ART'!$F$10:$F$249,0),MATCH(H$130,'Number on ART'!$H$9:$AB$9,0)),
IF(AND(G134+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Forecast'!$B$131:$B$250,0),MATCH(H$130,'PLHIV Forecast'!$C$130:$W$130,0)),
INDEX('PLHIV Forecast'!$C$131:$W$250,MATCH($B134,'PLHIV Forecast'!$B$131:$B$250,0),MATCH(H$130,'PLHIV Forecast'!$C$130:$W$130,0))&lt;&gt;0),
INDEX('PLHIV Forecast'!$C$131:$W$250,MATCH($B134,'PLHIV Forecast'!$B$131:$B$250,0),MATCH(H$130,'PLHIV Forecast'!$C$130:$W$130,0)),
G134+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4222</v>
      </c>
      <c r="I134" s="84">
        <f>IF(IF(I$130&lt;=Baseline_Year,
INDEX('Number on ART'!$H$10:$AB$249,MATCH($B134&amp;"Peds",'Number on ART'!$F$10:$F$249,0),MATCH(I$130,'Number on ART'!$H$9:$AB$9,0)),
IF(AND(H134+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Forecast'!$B$131:$B$250,0),MATCH(I$130,'PLHIV Forecast'!$C$130:$W$130,0)),
INDEX('PLHIV Forecast'!$C$131:$W$250,MATCH($B134,'PLHIV Forecast'!$B$131:$B$250,0),MATCH(I$130,'PLHIV Forecast'!$C$130:$W$130,0))&lt;&gt;0),
INDEX('PLHIV Forecast'!$C$131:$W$250,MATCH($B134,'PLHIV Forecast'!$B$131:$B$250,0),MATCH(I$130,'PLHIV Forecast'!$C$130:$W$130,0)),
H134+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IF(I$130&lt;=Baseline_Year,
INDEX('Number on ART'!$H$10:$AB$249,MATCH($B134&amp;"Peds",'Number on ART'!$F$10:$F$249,0),MATCH(I$130,'Number on ART'!$H$9:$AB$9,0)),
IF(AND(H134+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Forecast'!$B$131:$B$250,0),MATCH(I$130,'PLHIV Forecast'!$C$130:$W$130,0)),
INDEX('PLHIV Forecast'!$C$131:$W$250,MATCH($B134,'PLHIV Forecast'!$B$131:$B$250,0),MATCH(I$130,'PLHIV Forecast'!$C$130:$W$130,0))&lt;&gt;0),
INDEX('PLHIV Forecast'!$C$131:$W$250,MATCH($B134,'PLHIV Forecast'!$B$131:$B$250,0),MATCH(I$130,'PLHIV Forecast'!$C$130:$W$130,0)),
H134+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3172</v>
      </c>
      <c r="J134" s="84">
        <f>IF(IF(J$130&lt;=Baseline_Year,
INDEX('Number on ART'!$H$10:$AB$249,MATCH($B134&amp;"Peds",'Number on ART'!$F$10:$F$249,0),MATCH(J$130,'Number on ART'!$H$9:$AB$9,0)),
IF(AND(I134+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Forecast'!$B$131:$B$250,0),MATCH(J$130,'PLHIV Forecast'!$C$130:$W$130,0)),
INDEX('PLHIV Forecast'!$C$131:$W$250,MATCH($B134,'PLHIV Forecast'!$B$131:$B$250,0),MATCH(J$130,'PLHIV Forecast'!$C$130:$W$130,0))&lt;&gt;0),
INDEX('PLHIV Forecast'!$C$131:$W$250,MATCH($B134,'PLHIV Forecast'!$B$131:$B$250,0),MATCH(J$130,'PLHIV Forecast'!$C$130:$W$130,0)),
I134+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IF(J$130&lt;=Baseline_Year,
INDEX('Number on ART'!$H$10:$AB$249,MATCH($B134&amp;"Peds",'Number on ART'!$F$10:$F$249,0),MATCH(J$130,'Number on ART'!$H$9:$AB$9,0)),
IF(AND(I134+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Forecast'!$B$131:$B$250,0),MATCH(J$130,'PLHIV Forecast'!$C$130:$W$130,0)),
INDEX('PLHIV Forecast'!$C$131:$W$250,MATCH($B134,'PLHIV Forecast'!$B$131:$B$250,0),MATCH(J$130,'PLHIV Forecast'!$C$130:$W$130,0))&lt;&gt;0),
INDEX('PLHIV Forecast'!$C$131:$W$250,MATCH($B134,'PLHIV Forecast'!$B$131:$B$250,0),MATCH(J$130,'PLHIV Forecast'!$C$130:$W$130,0)),
I134+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3837</v>
      </c>
      <c r="K134" s="84">
        <f>IF(IF(K$130&lt;=Baseline_Year,
INDEX('Number on ART'!$H$10:$AB$249,MATCH($B134&amp;"Peds",'Number on ART'!$F$10:$F$249,0),MATCH(K$130,'Number on ART'!$H$9:$AB$9,0)),
IF(AND(J134+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Forecast'!$B$131:$B$250,0),MATCH(K$130,'PLHIV Forecast'!$C$130:$W$130,0)),
INDEX('PLHIV Forecast'!$C$131:$W$250,MATCH($B134,'PLHIV Forecast'!$B$131:$B$250,0),MATCH(K$130,'PLHIV Forecast'!$C$130:$W$130,0))&lt;&gt;0),
INDEX('PLHIV Forecast'!$C$131:$W$250,MATCH($B134,'PLHIV Forecast'!$B$131:$B$250,0),MATCH(K$130,'PLHIV Forecast'!$C$130:$W$130,0)),
J134+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IF(K$130&lt;=Baseline_Year,
INDEX('Number on ART'!$H$10:$AB$249,MATCH($B134&amp;"Peds",'Number on ART'!$F$10:$F$249,0),MATCH(K$130,'Number on ART'!$H$9:$AB$9,0)),
IF(AND(J134+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Forecast'!$B$131:$B$250,0),MATCH(K$130,'PLHIV Forecast'!$C$130:$W$130,0)),
INDEX('PLHIV Forecast'!$C$131:$W$250,MATCH($B134,'PLHIV Forecast'!$B$131:$B$250,0),MATCH(K$130,'PLHIV Forecast'!$C$130:$W$130,0))&lt;&gt;0),
INDEX('PLHIV Forecast'!$C$131:$W$250,MATCH($B134,'PLHIV Forecast'!$B$131:$B$250,0),MATCH(K$130,'PLHIV Forecast'!$C$130:$W$130,0)),
J134+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4846</v>
      </c>
      <c r="L134" s="84">
        <f>IF(IF(L$130&lt;=Baseline_Year,
INDEX('Number on ART'!$H$10:$AB$249,MATCH($B134&amp;"Peds",'Number on ART'!$F$10:$F$249,0),MATCH(L$130,'Number on ART'!$H$9:$AB$9,0)),
IF(AND(K134+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Forecast'!$B$131:$B$250,0),MATCH(L$130,'PLHIV Forecast'!$C$130:$W$130,0)),
INDEX('PLHIV Forecast'!$C$131:$W$250,MATCH($B134,'PLHIV Forecast'!$B$131:$B$250,0),MATCH(L$130,'PLHIV Forecast'!$C$130:$W$130,0))&lt;&gt;0),
INDEX('PLHIV Forecast'!$C$131:$W$250,MATCH($B134,'PLHIV Forecast'!$B$131:$B$250,0),MATCH(L$130,'PLHIV Forecast'!$C$130:$W$130,0)),
K134+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IF(L$130&lt;=Baseline_Year,
INDEX('Number on ART'!$H$10:$AB$249,MATCH($B134&amp;"Peds",'Number on ART'!$F$10:$F$249,0),MATCH(L$130,'Number on ART'!$H$9:$AB$9,0)),
IF(AND(K134+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Forecast'!$B$131:$B$250,0),MATCH(L$130,'PLHIV Forecast'!$C$130:$W$130,0)),
INDEX('PLHIV Forecast'!$C$131:$W$250,MATCH($B134,'PLHIV Forecast'!$B$131:$B$250,0),MATCH(L$130,'PLHIV Forecast'!$C$130:$W$130,0))&lt;&gt;0),
INDEX('PLHIV Forecast'!$C$131:$W$250,MATCH($B134,'PLHIV Forecast'!$B$131:$B$250,0),MATCH(L$130,'PLHIV Forecast'!$C$130:$W$130,0)),
K134+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5113</v>
      </c>
      <c r="M134" s="84">
        <f>IF(IF(M$130&lt;=Baseline_Year,
INDEX('Number on ART'!$H$10:$AB$249,MATCH($B134&amp;"Peds",'Number on ART'!$F$10:$F$249,0),MATCH(M$130,'Number on ART'!$H$9:$AB$9,0)),
IF(AND(L134+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Forecast'!$B$131:$B$250,0),MATCH(M$130,'PLHIV Forecast'!$C$130:$W$130,0)),
INDEX('PLHIV Forecast'!$C$131:$W$250,MATCH($B134,'PLHIV Forecast'!$B$131:$B$250,0),MATCH(M$130,'PLHIV Forecast'!$C$130:$W$130,0))&lt;&gt;0),
INDEX('PLHIV Forecast'!$C$131:$W$250,MATCH($B134,'PLHIV Forecast'!$B$131:$B$250,0),MATCH(M$130,'PLHIV Forecast'!$C$130:$W$130,0)),
L134+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IF(M$130&lt;=Baseline_Year,
INDEX('Number on ART'!$H$10:$AB$249,MATCH($B134&amp;"Peds",'Number on ART'!$F$10:$F$249,0),MATCH(M$130,'Number on ART'!$H$9:$AB$9,0)),
IF(AND(L134+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Forecast'!$B$131:$B$250,0),MATCH(M$130,'PLHIV Forecast'!$C$130:$W$130,0)),
INDEX('PLHIV Forecast'!$C$131:$W$250,MATCH($B134,'PLHIV Forecast'!$B$131:$B$250,0),MATCH(M$130,'PLHIV Forecast'!$C$130:$W$130,0))&lt;&gt;0),
INDEX('PLHIV Forecast'!$C$131:$W$250,MATCH($B134,'PLHIV Forecast'!$B$131:$B$250,0),MATCH(M$130,'PLHIV Forecast'!$C$130:$W$130,0)),
L134+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5961</v>
      </c>
      <c r="N134" s="84">
        <f>IF(IF(N$130&lt;=Baseline_Year,
INDEX('Number on ART'!$H$10:$AB$249,MATCH($B134&amp;"Peds",'Number on ART'!$F$10:$F$249,0),MATCH(N$130,'Number on ART'!$H$9:$AB$9,0)),
IF(AND(M134+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Forecast'!$B$131:$B$250,0),MATCH(N$130,'PLHIV Forecast'!$C$130:$W$130,0)),
INDEX('PLHIV Forecast'!$C$131:$W$250,MATCH($B134,'PLHIV Forecast'!$B$131:$B$250,0),MATCH(N$130,'PLHIV Forecast'!$C$130:$W$130,0))&lt;&gt;0),
INDEX('PLHIV Forecast'!$C$131:$W$250,MATCH($B134,'PLHIV Forecast'!$B$131:$B$250,0),MATCH(N$130,'PLHIV Forecast'!$C$130:$W$130,0)),
M134+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IF(N$130&lt;=Baseline_Year,
INDEX('Number on ART'!$H$10:$AB$249,MATCH($B134&amp;"Peds",'Number on ART'!$F$10:$F$249,0),MATCH(N$130,'Number on ART'!$H$9:$AB$9,0)),
IF(AND(M134+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Forecast'!$B$131:$B$250,0),MATCH(N$130,'PLHIV Forecast'!$C$130:$W$130,0)),
INDEX('PLHIV Forecast'!$C$131:$W$250,MATCH($B134,'PLHIV Forecast'!$B$131:$B$250,0),MATCH(N$130,'PLHIV Forecast'!$C$130:$W$130,0))&lt;&gt;0),
INDEX('PLHIV Forecast'!$C$131:$W$250,MATCH($B134,'PLHIV Forecast'!$B$131:$B$250,0),MATCH(N$130,'PLHIV Forecast'!$C$130:$W$130,0)),
M134+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6935</v>
      </c>
      <c r="O134" s="84">
        <f>IF(IF(O$130&lt;=Baseline_Year,
INDEX('Number on ART'!$H$10:$AB$249,MATCH($B134&amp;"Peds",'Number on ART'!$F$10:$F$249,0),MATCH(O$130,'Number on ART'!$H$9:$AB$9,0)),
IF(AND(N134+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Forecast'!$B$131:$B$250,0),MATCH(O$130,'PLHIV Forecast'!$C$130:$W$130,0)),
INDEX('PLHIV Forecast'!$C$131:$W$250,MATCH($B134,'PLHIV Forecast'!$B$131:$B$250,0),MATCH(O$130,'PLHIV Forecast'!$C$130:$W$130,0))&lt;&gt;0),
INDEX('PLHIV Forecast'!$C$131:$W$250,MATCH($B134,'PLHIV Forecast'!$B$131:$B$250,0),MATCH(O$130,'PLHIV Forecast'!$C$130:$W$130,0)),
N134+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IF(O$130&lt;=Baseline_Year,
INDEX('Number on ART'!$H$10:$AB$249,MATCH($B134&amp;"Peds",'Number on ART'!$F$10:$F$249,0),MATCH(O$130,'Number on ART'!$H$9:$AB$9,0)),
IF(AND(N134+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Forecast'!$B$131:$B$250,0),MATCH(O$130,'PLHIV Forecast'!$C$130:$W$130,0)),
INDEX('PLHIV Forecast'!$C$131:$W$250,MATCH($B134,'PLHIV Forecast'!$B$131:$B$250,0),MATCH(O$130,'PLHIV Forecast'!$C$130:$W$130,0))&lt;&gt;0),
INDEX('PLHIV Forecast'!$C$131:$W$250,MATCH($B134,'PLHIV Forecast'!$B$131:$B$250,0),MATCH(O$130,'PLHIV Forecast'!$C$130:$W$130,0)),
N134+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7799</v>
      </c>
      <c r="P134" s="84">
        <f>IF(IF(P$130&lt;=Baseline_Year,
INDEX('Number on ART'!$H$10:$AB$249,MATCH($B134&amp;"Peds",'Number on ART'!$F$10:$F$249,0),MATCH(P$130,'Number on ART'!$H$9:$AB$9,0)),
IF(AND(O134+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Forecast'!$B$131:$B$250,0),MATCH(P$130,'PLHIV Forecast'!$C$130:$W$130,0)),
INDEX('PLHIV Forecast'!$C$131:$W$250,MATCH($B134,'PLHIV Forecast'!$B$131:$B$250,0),MATCH(P$130,'PLHIV Forecast'!$C$130:$W$130,0))&lt;&gt;0),
INDEX('PLHIV Forecast'!$C$131:$W$250,MATCH($B134,'PLHIV Forecast'!$B$131:$B$250,0),MATCH(P$130,'PLHIV Forecast'!$C$130:$W$130,0)),
O134+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IF(P$130&lt;=Baseline_Year,
INDEX('Number on ART'!$H$10:$AB$249,MATCH($B134&amp;"Peds",'Number on ART'!$F$10:$F$249,0),MATCH(P$130,'Number on ART'!$H$9:$AB$9,0)),
IF(AND(O134+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Forecast'!$B$131:$B$250,0),MATCH(P$130,'PLHIV Forecast'!$C$130:$W$130,0)),
INDEX('PLHIV Forecast'!$C$131:$W$250,MATCH($B134,'PLHIV Forecast'!$B$131:$B$250,0),MATCH(P$130,'PLHIV Forecast'!$C$130:$W$130,0))&lt;&gt;0),
INDEX('PLHIV Forecast'!$C$131:$W$250,MATCH($B134,'PLHIV Forecast'!$B$131:$B$250,0),MATCH(P$130,'PLHIV Forecast'!$C$130:$W$130,0)),
O134+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8694.3333333333339</v>
      </c>
      <c r="Q134" s="84">
        <f>IF(IF(Q$130&lt;=Baseline_Year,
INDEX('Number on ART'!$H$10:$AB$249,MATCH($B134&amp;"Peds",'Number on ART'!$F$10:$F$249,0),MATCH(Q$130,'Number on ART'!$H$9:$AB$9,0)),
IF(AND(P134+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Forecast'!$B$131:$B$250,0),MATCH(Q$130,'PLHIV Forecast'!$C$130:$W$130,0)),
INDEX('PLHIV Forecast'!$C$131:$W$250,MATCH($B134,'PLHIV Forecast'!$B$131:$B$250,0),MATCH(Q$130,'PLHIV Forecast'!$C$130:$W$130,0))&lt;&gt;0),
INDEX('PLHIV Forecast'!$C$131:$W$250,MATCH($B134,'PLHIV Forecast'!$B$131:$B$250,0),MATCH(Q$130,'PLHIV Forecast'!$C$130:$W$130,0)),
P134+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IF(Q$130&lt;=Baseline_Year,
INDEX('Number on ART'!$H$10:$AB$249,MATCH($B134&amp;"Peds",'Number on ART'!$F$10:$F$249,0),MATCH(Q$130,'Number on ART'!$H$9:$AB$9,0)),
IF(AND(P134+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Forecast'!$B$131:$B$250,0),MATCH(Q$130,'PLHIV Forecast'!$C$130:$W$130,0)),
INDEX('PLHIV Forecast'!$C$131:$W$250,MATCH($B134,'PLHIV Forecast'!$B$131:$B$250,0),MATCH(Q$130,'PLHIV Forecast'!$C$130:$W$130,0))&lt;&gt;0),
INDEX('PLHIV Forecast'!$C$131:$W$250,MATCH($B134,'PLHIV Forecast'!$B$131:$B$250,0),MATCH(Q$130,'PLHIV Forecast'!$C$130:$W$130,0)),
P134+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9589.6666666666679</v>
      </c>
      <c r="R134" s="84">
        <f>IF(IF(R$130&lt;=Baseline_Year,
INDEX('Number on ART'!$H$10:$AB$249,MATCH($B134&amp;"Peds",'Number on ART'!$F$10:$F$249,0),MATCH(R$130,'Number on ART'!$H$9:$AB$9,0)),
IF(AND(Q134+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Forecast'!$B$131:$B$250,0),MATCH(R$130,'PLHIV Forecast'!$C$130:$W$130,0)),
INDEX('PLHIV Forecast'!$C$131:$W$250,MATCH($B134,'PLHIV Forecast'!$B$131:$B$250,0),MATCH(R$130,'PLHIV Forecast'!$C$130:$W$130,0))&lt;&gt;0),
INDEX('PLHIV Forecast'!$C$131:$W$250,MATCH($B134,'PLHIV Forecast'!$B$131:$B$250,0),MATCH(R$130,'PLHIV Forecast'!$C$130:$W$130,0)),
Q134+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IF(R$130&lt;=Baseline_Year,
INDEX('Number on ART'!$H$10:$AB$249,MATCH($B134&amp;"Peds",'Number on ART'!$F$10:$F$249,0),MATCH(R$130,'Number on ART'!$H$9:$AB$9,0)),
IF(AND(Q134+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Forecast'!$B$131:$B$250,0),MATCH(R$130,'PLHIV Forecast'!$C$130:$W$130,0)),
INDEX('PLHIV Forecast'!$C$131:$W$250,MATCH($B134,'PLHIV Forecast'!$B$131:$B$250,0),MATCH(R$130,'PLHIV Forecast'!$C$130:$W$130,0))&lt;&gt;0),
INDEX('PLHIV Forecast'!$C$131:$W$250,MATCH($B134,'PLHIV Forecast'!$B$131:$B$250,0),MATCH(R$130,'PLHIV Forecast'!$C$130:$W$130,0)),
Q134+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10485.000000000002</v>
      </c>
      <c r="S134" s="84">
        <f>IF(IF(S$130&lt;=Baseline_Year,
INDEX('Number on ART'!$H$10:$AB$249,MATCH($B134&amp;"Peds",'Number on ART'!$F$10:$F$249,0),MATCH(S$130,'Number on ART'!$H$9:$AB$9,0)),
IF(AND(R134+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Forecast'!$B$131:$B$250,0),MATCH(S$130,'PLHIV Forecast'!$C$130:$W$130,0)),
INDEX('PLHIV Forecast'!$C$131:$W$250,MATCH($B134,'PLHIV Forecast'!$B$131:$B$250,0),MATCH(S$130,'PLHIV Forecast'!$C$130:$W$130,0))&lt;&gt;0),
INDEX('PLHIV Forecast'!$C$131:$W$250,MATCH($B134,'PLHIV Forecast'!$B$131:$B$250,0),MATCH(S$130,'PLHIV Forecast'!$C$130:$W$130,0)),
R134+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IF(S$130&lt;=Baseline_Year,
INDEX('Number on ART'!$H$10:$AB$249,MATCH($B134&amp;"Peds",'Number on ART'!$F$10:$F$249,0),MATCH(S$130,'Number on ART'!$H$9:$AB$9,0)),
IF(AND(R134+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Forecast'!$B$131:$B$250,0),MATCH(S$130,'PLHIV Forecast'!$C$130:$W$130,0)),
INDEX('PLHIV Forecast'!$C$131:$W$250,MATCH($B134,'PLHIV Forecast'!$B$131:$B$250,0),MATCH(S$130,'PLHIV Forecast'!$C$130:$W$130,0))&lt;&gt;0),
INDEX('PLHIV Forecast'!$C$131:$W$250,MATCH($B134,'PLHIV Forecast'!$B$131:$B$250,0),MATCH(S$130,'PLHIV Forecast'!$C$130:$W$130,0)),
R134+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11380.333333333336</v>
      </c>
      <c r="T134" s="84">
        <f>IF(IF(T$130&lt;=Baseline_Year,
INDEX('Number on ART'!$H$10:$AB$249,MATCH($B134&amp;"Peds",'Number on ART'!$F$10:$F$249,0),MATCH(T$130,'Number on ART'!$H$9:$AB$9,0)),
IF(AND(S134+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Forecast'!$B$131:$B$250,0),MATCH(T$130,'PLHIV Forecast'!$C$130:$W$130,0)),
INDEX('PLHIV Forecast'!$C$131:$W$250,MATCH($B134,'PLHIV Forecast'!$B$131:$B$250,0),MATCH(T$130,'PLHIV Forecast'!$C$130:$W$130,0))&lt;&gt;0),
INDEX('PLHIV Forecast'!$C$131:$W$250,MATCH($B134,'PLHIV Forecast'!$B$131:$B$250,0),MATCH(T$130,'PLHIV Forecast'!$C$130:$W$130,0)),
S134+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IF(T$130&lt;=Baseline_Year,
INDEX('Number on ART'!$H$10:$AB$249,MATCH($B134&amp;"Peds",'Number on ART'!$F$10:$F$249,0),MATCH(T$130,'Number on ART'!$H$9:$AB$9,0)),
IF(AND(S134+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Forecast'!$B$131:$B$250,0),MATCH(T$130,'PLHIV Forecast'!$C$130:$W$130,0)),
INDEX('PLHIV Forecast'!$C$131:$W$250,MATCH($B134,'PLHIV Forecast'!$B$131:$B$250,0),MATCH(T$130,'PLHIV Forecast'!$C$130:$W$130,0))&lt;&gt;0),
INDEX('PLHIV Forecast'!$C$131:$W$250,MATCH($B134,'PLHIV Forecast'!$B$131:$B$250,0),MATCH(T$130,'PLHIV Forecast'!$C$130:$W$130,0)),
S134+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12275.66666666667</v>
      </c>
      <c r="U134" s="84">
        <f>IF(IF(U$130&lt;=Baseline_Year,
INDEX('Number on ART'!$H$10:$AB$249,MATCH($B134&amp;"Peds",'Number on ART'!$F$10:$F$249,0),MATCH(U$130,'Number on ART'!$H$9:$AB$9,0)),
IF(AND(T134+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Forecast'!$B$131:$B$250,0),MATCH(U$130,'PLHIV Forecast'!$C$130:$W$130,0)),
INDEX('PLHIV Forecast'!$C$131:$W$250,MATCH($B134,'PLHIV Forecast'!$B$131:$B$250,0),MATCH(U$130,'PLHIV Forecast'!$C$130:$W$130,0))&lt;&gt;0),
INDEX('PLHIV Forecast'!$C$131:$W$250,MATCH($B134,'PLHIV Forecast'!$B$131:$B$250,0),MATCH(U$130,'PLHIV Forecast'!$C$130:$W$130,0)),
T134+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IF(U$130&lt;=Baseline_Year,
INDEX('Number on ART'!$H$10:$AB$249,MATCH($B134&amp;"Peds",'Number on ART'!$F$10:$F$249,0),MATCH(U$130,'Number on ART'!$H$9:$AB$9,0)),
IF(AND(T134+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Forecast'!$B$131:$B$250,0),MATCH(U$130,'PLHIV Forecast'!$C$130:$W$130,0)),
INDEX('PLHIV Forecast'!$C$131:$W$250,MATCH($B134,'PLHIV Forecast'!$B$131:$B$250,0),MATCH(U$130,'PLHIV Forecast'!$C$130:$W$130,0))&lt;&gt;0),
INDEX('PLHIV Forecast'!$C$131:$W$250,MATCH($B134,'PLHIV Forecast'!$B$131:$B$250,0),MATCH(U$130,'PLHIV Forecast'!$C$130:$W$130,0)),
T134+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13171.000000000004</v>
      </c>
      <c r="V134" s="84">
        <f>IF(IF(V$130&lt;=Baseline_Year,
INDEX('Number on ART'!$H$10:$AB$249,MATCH($B134&amp;"Peds",'Number on ART'!$F$10:$F$249,0),MATCH(V$130,'Number on ART'!$H$9:$AB$9,0)),
IF(AND(U134+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Forecast'!$B$131:$B$250,0),MATCH(V$130,'PLHIV Forecast'!$C$130:$W$130,0)),
INDEX('PLHIV Forecast'!$C$131:$W$250,MATCH($B134,'PLHIV Forecast'!$B$131:$B$250,0),MATCH(V$130,'PLHIV Forecast'!$C$130:$W$130,0))&lt;&gt;0),
INDEX('PLHIV Forecast'!$C$131:$W$250,MATCH($B134,'PLHIV Forecast'!$B$131:$B$250,0),MATCH(V$130,'PLHIV Forecast'!$C$130:$W$130,0)),
U134+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IF(V$130&lt;=Baseline_Year,
INDEX('Number on ART'!$H$10:$AB$249,MATCH($B134&amp;"Peds",'Number on ART'!$F$10:$F$249,0),MATCH(V$130,'Number on ART'!$H$9:$AB$9,0)),
IF(AND(U134+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Forecast'!$B$131:$B$250,0),MATCH(V$130,'PLHIV Forecast'!$C$130:$W$130,0)),
INDEX('PLHIV Forecast'!$C$131:$W$250,MATCH($B134,'PLHIV Forecast'!$B$131:$B$250,0),MATCH(V$130,'PLHIV Forecast'!$C$130:$W$130,0))&lt;&gt;0),
INDEX('PLHIV Forecast'!$C$131:$W$250,MATCH($B134,'PLHIV Forecast'!$B$131:$B$250,0),MATCH(V$130,'PLHIV Forecast'!$C$130:$W$130,0)),
U134+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14066.333333333338</v>
      </c>
      <c r="W134" s="84">
        <f>IF(IF(W$130&lt;=Baseline_Year,
INDEX('Number on ART'!$H$10:$AB$249,MATCH($B134&amp;"Peds",'Number on ART'!$F$10:$F$249,0),MATCH(W$130,'Number on ART'!$H$9:$AB$9,0)),
IF(AND(V134+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Forecast'!$C$131:$W$250,MATCH($B134,'PLHIV Forecast'!$B$131:$B$250,0),MATCH(W$130,'PLHIV Forecast'!$C$130:$W$130,0)),
INDEX('PLHIV Forecast'!$C$131:$W$250,MATCH($B134,'PLHIV Forecast'!$B$131:$B$250,0),MATCH(W$130,'PLHIV Forecast'!$C$130:$W$130,0))&lt;&gt;0),
INDEX('PLHIV Forecast'!$C$131:$W$250,MATCH($B134,'PLHIV Forecast'!$B$131:$B$250,0),MATCH(W$130,'PLHIV Forecast'!$C$130:$W$130,0)),
V134+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)))&lt;0,
0,
IF(W$130&lt;=Baseline_Year,
INDEX('Number on ART'!$H$10:$AB$249,MATCH($B134&amp;"Peds",'Number on ART'!$F$10:$F$249,0),MATCH(W$130,'Number on ART'!$H$9:$AB$9,0)),
IF(AND(V134+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)&gt;INDEX('PLHIV Forecast'!$C$8:$W$127,MATCH($B134,'PLHIV Forecast'!$B$131:$B$250,0),MATCH(W$130,'PLHIV Forecast'!$C$130:$W$130,0)),
INDEX('PLHIV Forecast'!$C$131:$W$250,MATCH($B134,'PLHIV Forecast'!$B$131:$B$250,0),MATCH(W$130,'PLHIV Forecast'!$C$130:$W$130,0))&lt;&gt;0),
INDEX('PLHIV Forecast'!$C$131:$W$250,MATCH($B134,'PLHIV Forecast'!$B$131:$B$250,0),MATCH(W$130,'PLHIV Forecast'!$C$130:$W$130,0)),
V134+
AVERAGE((INDEX($C$131:$W$250,MATCH($B134,$B$131:$B$250),MATCH(Baseline_Year,$C$130:$W$130,))-INDEX($C$131:$W$250,MATCH($B134,$B$131:$B$250),MATCH(Baseline_Year-1,$C$130:$W$130,))),
(INDEX($C$131:$W$250,MATCH($B134,$B$131:$B$250),MATCH(Baseline_Year-1,$C$130:$W$130,))-INDEX($C$131:$W$250,MATCH($B134,$B$131:$B$250),MATCH(Baseline_Year-2,$C$130:$W$130,))),
(INDEX($C$131:$W$250,MATCH($B134,$B$131:$B$250),MATCH(Baseline_Year-2,$C$130:$W$130,))-INDEX($C$131:$W$250,MATCH($B134,$B$131:$B$250),MATCH(Baseline_Year-3,$C$130:$W$130,)))
))))</f>
        <v>14961.666666666672</v>
      </c>
      <c r="X134" s="9" t="str">
        <f>IF(SUM(C134:W134)&lt;&gt;0,
IF(P134='PLHIV Forecast'!P134,"# peds on ART capped by total CLHIV starting 2023",
IF(Q134='PLHIV Forecast'!Q134,"# peds on ART capped by total CLHIV starting 2024",
IF(R134='PLHIV Forecast'!R134,"# peds on ART capped by total CLHIV starting 2025",
IF(S134='PLHIV Forecast'!S134,"# peds on ART capped by total CLHIV starting 2026",
IF(T134='PLHIV Forecast'!T134,"# peds on ART capped by total CLHIV starting 2027",
IF(U134='PLHIV Forecast'!U134,"# peds on ART capped by total CLHIV starting 2028",
IF(V134='PLHIV Forecast'!V134,"# peds on ART capped by total CLHIV starting 2029",
IF(W134='PLHIV Forecast'!W134,"# peds on ART capped by total CLHIV starting 2030",
"")))))))),"")</f>
        <v/>
      </c>
      <c r="Z134" s="8"/>
      <c r="AA134" s="8"/>
      <c r="AB134" s="8"/>
      <c r="AC134" s="8"/>
      <c r="AD134" s="8"/>
      <c r="AE134" s="8"/>
      <c r="AF134" s="8"/>
      <c r="AG134" s="8"/>
      <c r="AH134" s="8"/>
      <c r="AI134" s="8"/>
    </row>
    <row r="135" spans="2:35" x14ac:dyDescent="0.35">
      <c r="B135" s="17" t="str">
        <f>Countries!B8</f>
        <v>Argentina</v>
      </c>
      <c r="C135" s="47">
        <f>IF(C$7&lt;='Algorithms &amp; Assumptions'!$C$3,INDEX('Number on ART'!$H$10:$AB$249,MATCH($B135&amp;"Peds",'Number on ART'!$F$10:$F$249,0),MATCH(C$7,'Number on ART'!$H$9:$AB$9,0)),"Error")</f>
        <v>0</v>
      </c>
      <c r="D135" s="47">
        <f>IF(D$7&lt;='Algorithms &amp; Assumptions'!$C$3,INDEX('Number on ART'!$H$10:$AB$249,MATCH($B135&amp;"Peds",'Number on ART'!$F$10:$F$249,0),MATCH(D$7,'Number on ART'!$H$9:$AB$9,0)),"Error")</f>
        <v>0</v>
      </c>
      <c r="E135" s="47">
        <f>IF(E$7&lt;='Algorithms &amp; Assumptions'!$C$3,INDEX('Number on ART'!$H$10:$AB$249,MATCH($B135&amp;"Peds",'Number on ART'!$F$10:$F$249,0),MATCH(E$7,'Number on ART'!$H$9:$AB$9,0)),"Error")</f>
        <v>0</v>
      </c>
      <c r="F135" s="47">
        <f>IF(F$7&lt;='Algorithms &amp; Assumptions'!$C$3,INDEX('Number on ART'!$H$10:$AB$249,MATCH($B135&amp;"Peds",'Number on ART'!$F$10:$F$249,0),MATCH(F$7,'Number on ART'!$H$9:$AB$9,0)),"Error")</f>
        <v>0</v>
      </c>
      <c r="G135" s="84">
        <f>IF(IF(G$130&lt;=Baseline_Year,
INDEX('Number on ART'!$H$10:$AB$249,MATCH($B135&amp;"Peds",'Number on ART'!$F$10:$F$249,0),MATCH(G$130,'Number on ART'!$H$9:$AB$9,0)),
IF(AND(F135+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Forecast'!$B$131:$B$250,0),MATCH(G$130,'PLHIV Forecast'!$C$130:$W$130,0)),
INDEX('PLHIV Forecast'!$C$131:$W$250,MATCH($B135,'PLHIV Forecast'!$B$131:$B$250,0),MATCH(G$130,'PLHIV Forecast'!$C$130:$W$130,0))&lt;&gt;0),
INDEX('PLHIV Forecast'!$C$131:$W$250,MATCH($B135,'PLHIV Forecast'!$B$131:$B$250,0),MATCH(G$130,'PLHIV Forecast'!$C$130:$W$130,0)),
F135+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IF(G$130&lt;=Baseline_Year,
INDEX('Number on ART'!$H$10:$AB$249,MATCH($B135&amp;"Peds",'Number on ART'!$F$10:$F$249,0),MATCH(G$130,'Number on ART'!$H$9:$AB$9,0)),
IF(AND(F135+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Forecast'!$B$131:$B$250,0),MATCH(G$130,'PLHIV Forecast'!$C$130:$W$130,0)),
INDEX('PLHIV Forecast'!$C$131:$W$250,MATCH($B135,'PLHIV Forecast'!$B$131:$B$250,0),MATCH(G$130,'PLHIV Forecast'!$C$130:$W$130,0))&lt;&gt;0),
INDEX('PLHIV Forecast'!$C$131:$W$250,MATCH($B135,'PLHIV Forecast'!$B$131:$B$250,0),MATCH(G$130,'PLHIV Forecast'!$C$130:$W$130,0)),
F135+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H135" s="84">
        <f>IF(IF(H$130&lt;=Baseline_Year,
INDEX('Number on ART'!$H$10:$AB$249,MATCH($B135&amp;"Peds",'Number on ART'!$F$10:$F$249,0),MATCH(H$130,'Number on ART'!$H$9:$AB$9,0)),
IF(AND(G135+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Forecast'!$B$131:$B$250,0),MATCH(H$130,'PLHIV Forecast'!$C$130:$W$130,0)),
INDEX('PLHIV Forecast'!$C$131:$W$250,MATCH($B135,'PLHIV Forecast'!$B$131:$B$250,0),MATCH(H$130,'PLHIV Forecast'!$C$130:$W$130,0))&lt;&gt;0),
INDEX('PLHIV Forecast'!$C$131:$W$250,MATCH($B135,'PLHIV Forecast'!$B$131:$B$250,0),MATCH(H$130,'PLHIV Forecast'!$C$130:$W$130,0)),
G135+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IF(H$130&lt;=Baseline_Year,
INDEX('Number on ART'!$H$10:$AB$249,MATCH($B135&amp;"Peds",'Number on ART'!$F$10:$F$249,0),MATCH(H$130,'Number on ART'!$H$9:$AB$9,0)),
IF(AND(G135+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Forecast'!$B$131:$B$250,0),MATCH(H$130,'PLHIV Forecast'!$C$130:$W$130,0)),
INDEX('PLHIV Forecast'!$C$131:$W$250,MATCH($B135,'PLHIV Forecast'!$B$131:$B$250,0),MATCH(H$130,'PLHIV Forecast'!$C$130:$W$130,0))&lt;&gt;0),
INDEX('PLHIV Forecast'!$C$131:$W$250,MATCH($B135,'PLHIV Forecast'!$B$131:$B$250,0),MATCH(H$130,'PLHIV Forecast'!$C$130:$W$130,0)),
G135+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I135" s="84">
        <f>IF(IF(I$130&lt;=Baseline_Year,
INDEX('Number on ART'!$H$10:$AB$249,MATCH($B135&amp;"Peds",'Number on ART'!$F$10:$F$249,0),MATCH(I$130,'Number on ART'!$H$9:$AB$9,0)),
IF(AND(H135+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Forecast'!$B$131:$B$250,0),MATCH(I$130,'PLHIV Forecast'!$C$130:$W$130,0)),
INDEX('PLHIV Forecast'!$C$131:$W$250,MATCH($B135,'PLHIV Forecast'!$B$131:$B$250,0),MATCH(I$130,'PLHIV Forecast'!$C$130:$W$130,0))&lt;&gt;0),
INDEX('PLHIV Forecast'!$C$131:$W$250,MATCH($B135,'PLHIV Forecast'!$B$131:$B$250,0),MATCH(I$130,'PLHIV Forecast'!$C$130:$W$130,0)),
H135+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IF(I$130&lt;=Baseline_Year,
INDEX('Number on ART'!$H$10:$AB$249,MATCH($B135&amp;"Peds",'Number on ART'!$F$10:$F$249,0),MATCH(I$130,'Number on ART'!$H$9:$AB$9,0)),
IF(AND(H135+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Forecast'!$B$131:$B$250,0),MATCH(I$130,'PLHIV Forecast'!$C$130:$W$130,0)),
INDEX('PLHIV Forecast'!$C$131:$W$250,MATCH($B135,'PLHIV Forecast'!$B$131:$B$250,0),MATCH(I$130,'PLHIV Forecast'!$C$130:$W$130,0))&lt;&gt;0),
INDEX('PLHIV Forecast'!$C$131:$W$250,MATCH($B135,'PLHIV Forecast'!$B$131:$B$250,0),MATCH(I$130,'PLHIV Forecast'!$C$130:$W$130,0)),
H135+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J135" s="84">
        <f>IF(IF(J$130&lt;=Baseline_Year,
INDEX('Number on ART'!$H$10:$AB$249,MATCH($B135&amp;"Peds",'Number on ART'!$F$10:$F$249,0),MATCH(J$130,'Number on ART'!$H$9:$AB$9,0)),
IF(AND(I135+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Forecast'!$B$131:$B$250,0),MATCH(J$130,'PLHIV Forecast'!$C$130:$W$130,0)),
INDEX('PLHIV Forecast'!$C$131:$W$250,MATCH($B135,'PLHIV Forecast'!$B$131:$B$250,0),MATCH(J$130,'PLHIV Forecast'!$C$130:$W$130,0))&lt;&gt;0),
INDEX('PLHIV Forecast'!$C$131:$W$250,MATCH($B135,'PLHIV Forecast'!$B$131:$B$250,0),MATCH(J$130,'PLHIV Forecast'!$C$130:$W$130,0)),
I135+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IF(J$130&lt;=Baseline_Year,
INDEX('Number on ART'!$H$10:$AB$249,MATCH($B135&amp;"Peds",'Number on ART'!$F$10:$F$249,0),MATCH(J$130,'Number on ART'!$H$9:$AB$9,0)),
IF(AND(I135+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Forecast'!$B$131:$B$250,0),MATCH(J$130,'PLHIV Forecast'!$C$130:$W$130,0)),
INDEX('PLHIV Forecast'!$C$131:$W$250,MATCH($B135,'PLHIV Forecast'!$B$131:$B$250,0),MATCH(J$130,'PLHIV Forecast'!$C$130:$W$130,0))&lt;&gt;0),
INDEX('PLHIV Forecast'!$C$131:$W$250,MATCH($B135,'PLHIV Forecast'!$B$131:$B$250,0),MATCH(J$130,'PLHIV Forecast'!$C$130:$W$130,0)),
I135+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K135" s="84">
        <f>IF(IF(K$130&lt;=Baseline_Year,
INDEX('Number on ART'!$H$10:$AB$249,MATCH($B135&amp;"Peds",'Number on ART'!$F$10:$F$249,0),MATCH(K$130,'Number on ART'!$H$9:$AB$9,0)),
IF(AND(J135+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Forecast'!$B$131:$B$250,0),MATCH(K$130,'PLHIV Forecast'!$C$130:$W$130,0)),
INDEX('PLHIV Forecast'!$C$131:$W$250,MATCH($B135,'PLHIV Forecast'!$B$131:$B$250,0),MATCH(K$130,'PLHIV Forecast'!$C$130:$W$130,0))&lt;&gt;0),
INDEX('PLHIV Forecast'!$C$131:$W$250,MATCH($B135,'PLHIV Forecast'!$B$131:$B$250,0),MATCH(K$130,'PLHIV Forecast'!$C$130:$W$130,0)),
J135+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IF(K$130&lt;=Baseline_Year,
INDEX('Number on ART'!$H$10:$AB$249,MATCH($B135&amp;"Peds",'Number on ART'!$F$10:$F$249,0),MATCH(K$130,'Number on ART'!$H$9:$AB$9,0)),
IF(AND(J135+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Forecast'!$B$131:$B$250,0),MATCH(K$130,'PLHIV Forecast'!$C$130:$W$130,0)),
INDEX('PLHIV Forecast'!$C$131:$W$250,MATCH($B135,'PLHIV Forecast'!$B$131:$B$250,0),MATCH(K$130,'PLHIV Forecast'!$C$130:$W$130,0))&lt;&gt;0),
INDEX('PLHIV Forecast'!$C$131:$W$250,MATCH($B135,'PLHIV Forecast'!$B$131:$B$250,0),MATCH(K$130,'PLHIV Forecast'!$C$130:$W$130,0)),
J135+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L135" s="84">
        <f>IF(IF(L$130&lt;=Baseline_Year,
INDEX('Number on ART'!$H$10:$AB$249,MATCH($B135&amp;"Peds",'Number on ART'!$F$10:$F$249,0),MATCH(L$130,'Number on ART'!$H$9:$AB$9,0)),
IF(AND(K135+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Forecast'!$B$131:$B$250,0),MATCH(L$130,'PLHIV Forecast'!$C$130:$W$130,0)),
INDEX('PLHIV Forecast'!$C$131:$W$250,MATCH($B135,'PLHIV Forecast'!$B$131:$B$250,0),MATCH(L$130,'PLHIV Forecast'!$C$130:$W$130,0))&lt;&gt;0),
INDEX('PLHIV Forecast'!$C$131:$W$250,MATCH($B135,'PLHIV Forecast'!$B$131:$B$250,0),MATCH(L$130,'PLHIV Forecast'!$C$130:$W$130,0)),
K135+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IF(L$130&lt;=Baseline_Year,
INDEX('Number on ART'!$H$10:$AB$249,MATCH($B135&amp;"Peds",'Number on ART'!$F$10:$F$249,0),MATCH(L$130,'Number on ART'!$H$9:$AB$9,0)),
IF(AND(K135+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Forecast'!$B$131:$B$250,0),MATCH(L$130,'PLHIV Forecast'!$C$130:$W$130,0)),
INDEX('PLHIV Forecast'!$C$131:$W$250,MATCH($B135,'PLHIV Forecast'!$B$131:$B$250,0),MATCH(L$130,'PLHIV Forecast'!$C$130:$W$130,0))&lt;&gt;0),
INDEX('PLHIV Forecast'!$C$131:$W$250,MATCH($B135,'PLHIV Forecast'!$B$131:$B$250,0),MATCH(L$130,'PLHIV Forecast'!$C$130:$W$130,0)),
K135+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M135" s="84">
        <f>IF(IF(M$130&lt;=Baseline_Year,
INDEX('Number on ART'!$H$10:$AB$249,MATCH($B135&amp;"Peds",'Number on ART'!$F$10:$F$249,0),MATCH(M$130,'Number on ART'!$H$9:$AB$9,0)),
IF(AND(L135+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Forecast'!$B$131:$B$250,0),MATCH(M$130,'PLHIV Forecast'!$C$130:$W$130,0)),
INDEX('PLHIV Forecast'!$C$131:$W$250,MATCH($B135,'PLHIV Forecast'!$B$131:$B$250,0),MATCH(M$130,'PLHIV Forecast'!$C$130:$W$130,0))&lt;&gt;0),
INDEX('PLHIV Forecast'!$C$131:$W$250,MATCH($B135,'PLHIV Forecast'!$B$131:$B$250,0),MATCH(M$130,'PLHIV Forecast'!$C$130:$W$130,0)),
L135+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IF(M$130&lt;=Baseline_Year,
INDEX('Number on ART'!$H$10:$AB$249,MATCH($B135&amp;"Peds",'Number on ART'!$F$10:$F$249,0),MATCH(M$130,'Number on ART'!$H$9:$AB$9,0)),
IF(AND(L135+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Forecast'!$B$131:$B$250,0),MATCH(M$130,'PLHIV Forecast'!$C$130:$W$130,0)),
INDEX('PLHIV Forecast'!$C$131:$W$250,MATCH($B135,'PLHIV Forecast'!$B$131:$B$250,0),MATCH(M$130,'PLHIV Forecast'!$C$130:$W$130,0))&lt;&gt;0),
INDEX('PLHIV Forecast'!$C$131:$W$250,MATCH($B135,'PLHIV Forecast'!$B$131:$B$250,0),MATCH(M$130,'PLHIV Forecast'!$C$130:$W$130,0)),
L135+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N135" s="84">
        <f>IF(IF(N$130&lt;=Baseline_Year,
INDEX('Number on ART'!$H$10:$AB$249,MATCH($B135&amp;"Peds",'Number on ART'!$F$10:$F$249,0),MATCH(N$130,'Number on ART'!$H$9:$AB$9,0)),
IF(AND(M135+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Forecast'!$B$131:$B$250,0),MATCH(N$130,'PLHIV Forecast'!$C$130:$W$130,0)),
INDEX('PLHIV Forecast'!$C$131:$W$250,MATCH($B135,'PLHIV Forecast'!$B$131:$B$250,0),MATCH(N$130,'PLHIV Forecast'!$C$130:$W$130,0))&lt;&gt;0),
INDEX('PLHIV Forecast'!$C$131:$W$250,MATCH($B135,'PLHIV Forecast'!$B$131:$B$250,0),MATCH(N$130,'PLHIV Forecast'!$C$130:$W$130,0)),
M135+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IF(N$130&lt;=Baseline_Year,
INDEX('Number on ART'!$H$10:$AB$249,MATCH($B135&amp;"Peds",'Number on ART'!$F$10:$F$249,0),MATCH(N$130,'Number on ART'!$H$9:$AB$9,0)),
IF(AND(M135+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Forecast'!$B$131:$B$250,0),MATCH(N$130,'PLHIV Forecast'!$C$130:$W$130,0)),
INDEX('PLHIV Forecast'!$C$131:$W$250,MATCH($B135,'PLHIV Forecast'!$B$131:$B$250,0),MATCH(N$130,'PLHIV Forecast'!$C$130:$W$130,0))&lt;&gt;0),
INDEX('PLHIV Forecast'!$C$131:$W$250,MATCH($B135,'PLHIV Forecast'!$B$131:$B$250,0),MATCH(N$130,'PLHIV Forecast'!$C$130:$W$130,0)),
M135+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O135" s="84">
        <f>IF(IF(O$130&lt;=Baseline_Year,
INDEX('Number on ART'!$H$10:$AB$249,MATCH($B135&amp;"Peds",'Number on ART'!$F$10:$F$249,0),MATCH(O$130,'Number on ART'!$H$9:$AB$9,0)),
IF(AND(N135+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Forecast'!$B$131:$B$250,0),MATCH(O$130,'PLHIV Forecast'!$C$130:$W$130,0)),
INDEX('PLHIV Forecast'!$C$131:$W$250,MATCH($B135,'PLHIV Forecast'!$B$131:$B$250,0),MATCH(O$130,'PLHIV Forecast'!$C$130:$W$130,0))&lt;&gt;0),
INDEX('PLHIV Forecast'!$C$131:$W$250,MATCH($B135,'PLHIV Forecast'!$B$131:$B$250,0),MATCH(O$130,'PLHIV Forecast'!$C$130:$W$130,0)),
N135+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IF(O$130&lt;=Baseline_Year,
INDEX('Number on ART'!$H$10:$AB$249,MATCH($B135&amp;"Peds",'Number on ART'!$F$10:$F$249,0),MATCH(O$130,'Number on ART'!$H$9:$AB$9,0)),
IF(AND(N135+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Forecast'!$B$131:$B$250,0),MATCH(O$130,'PLHIV Forecast'!$C$130:$W$130,0)),
INDEX('PLHIV Forecast'!$C$131:$W$250,MATCH($B135,'PLHIV Forecast'!$B$131:$B$250,0),MATCH(O$130,'PLHIV Forecast'!$C$130:$W$130,0))&lt;&gt;0),
INDEX('PLHIV Forecast'!$C$131:$W$250,MATCH($B135,'PLHIV Forecast'!$B$131:$B$250,0),MATCH(O$130,'PLHIV Forecast'!$C$130:$W$130,0)),
N135+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P135" s="84">
        <f>IF(IF(P$130&lt;=Baseline_Year,
INDEX('Number on ART'!$H$10:$AB$249,MATCH($B135&amp;"Peds",'Number on ART'!$F$10:$F$249,0),MATCH(P$130,'Number on ART'!$H$9:$AB$9,0)),
IF(AND(O135+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Forecast'!$B$131:$B$250,0),MATCH(P$130,'PLHIV Forecast'!$C$130:$W$130,0)),
INDEX('PLHIV Forecast'!$C$131:$W$250,MATCH($B135,'PLHIV Forecast'!$B$131:$B$250,0),MATCH(P$130,'PLHIV Forecast'!$C$130:$W$130,0))&lt;&gt;0),
INDEX('PLHIV Forecast'!$C$131:$W$250,MATCH($B135,'PLHIV Forecast'!$B$131:$B$250,0),MATCH(P$130,'PLHIV Forecast'!$C$130:$W$130,0)),
O135+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IF(P$130&lt;=Baseline_Year,
INDEX('Number on ART'!$H$10:$AB$249,MATCH($B135&amp;"Peds",'Number on ART'!$F$10:$F$249,0),MATCH(P$130,'Number on ART'!$H$9:$AB$9,0)),
IF(AND(O135+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Forecast'!$B$131:$B$250,0),MATCH(P$130,'PLHIV Forecast'!$C$130:$W$130,0)),
INDEX('PLHIV Forecast'!$C$131:$W$250,MATCH($B135,'PLHIV Forecast'!$B$131:$B$250,0),MATCH(P$130,'PLHIV Forecast'!$C$130:$W$130,0))&lt;&gt;0),
INDEX('PLHIV Forecast'!$C$131:$W$250,MATCH($B135,'PLHIV Forecast'!$B$131:$B$250,0),MATCH(P$130,'PLHIV Forecast'!$C$130:$W$130,0)),
O135+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Q135" s="84">
        <f>IF(IF(Q$130&lt;=Baseline_Year,
INDEX('Number on ART'!$H$10:$AB$249,MATCH($B135&amp;"Peds",'Number on ART'!$F$10:$F$249,0),MATCH(Q$130,'Number on ART'!$H$9:$AB$9,0)),
IF(AND(P135+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Forecast'!$B$131:$B$250,0),MATCH(Q$130,'PLHIV Forecast'!$C$130:$W$130,0)),
INDEX('PLHIV Forecast'!$C$131:$W$250,MATCH($B135,'PLHIV Forecast'!$B$131:$B$250,0),MATCH(Q$130,'PLHIV Forecast'!$C$130:$W$130,0))&lt;&gt;0),
INDEX('PLHIV Forecast'!$C$131:$W$250,MATCH($B135,'PLHIV Forecast'!$B$131:$B$250,0),MATCH(Q$130,'PLHIV Forecast'!$C$130:$W$130,0)),
P135+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IF(Q$130&lt;=Baseline_Year,
INDEX('Number on ART'!$H$10:$AB$249,MATCH($B135&amp;"Peds",'Number on ART'!$F$10:$F$249,0),MATCH(Q$130,'Number on ART'!$H$9:$AB$9,0)),
IF(AND(P135+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Forecast'!$B$131:$B$250,0),MATCH(Q$130,'PLHIV Forecast'!$C$130:$W$130,0)),
INDEX('PLHIV Forecast'!$C$131:$W$250,MATCH($B135,'PLHIV Forecast'!$B$131:$B$250,0),MATCH(Q$130,'PLHIV Forecast'!$C$130:$W$130,0))&lt;&gt;0),
INDEX('PLHIV Forecast'!$C$131:$W$250,MATCH($B135,'PLHIV Forecast'!$B$131:$B$250,0),MATCH(Q$130,'PLHIV Forecast'!$C$130:$W$130,0)),
P135+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R135" s="84">
        <f>IF(IF(R$130&lt;=Baseline_Year,
INDEX('Number on ART'!$H$10:$AB$249,MATCH($B135&amp;"Peds",'Number on ART'!$F$10:$F$249,0),MATCH(R$130,'Number on ART'!$H$9:$AB$9,0)),
IF(AND(Q135+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Forecast'!$B$131:$B$250,0),MATCH(R$130,'PLHIV Forecast'!$C$130:$W$130,0)),
INDEX('PLHIV Forecast'!$C$131:$W$250,MATCH($B135,'PLHIV Forecast'!$B$131:$B$250,0),MATCH(R$130,'PLHIV Forecast'!$C$130:$W$130,0))&lt;&gt;0),
INDEX('PLHIV Forecast'!$C$131:$W$250,MATCH($B135,'PLHIV Forecast'!$B$131:$B$250,0),MATCH(R$130,'PLHIV Forecast'!$C$130:$W$130,0)),
Q135+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IF(R$130&lt;=Baseline_Year,
INDEX('Number on ART'!$H$10:$AB$249,MATCH($B135&amp;"Peds",'Number on ART'!$F$10:$F$249,0),MATCH(R$130,'Number on ART'!$H$9:$AB$9,0)),
IF(AND(Q135+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Forecast'!$B$131:$B$250,0),MATCH(R$130,'PLHIV Forecast'!$C$130:$W$130,0)),
INDEX('PLHIV Forecast'!$C$131:$W$250,MATCH($B135,'PLHIV Forecast'!$B$131:$B$250,0),MATCH(R$130,'PLHIV Forecast'!$C$130:$W$130,0))&lt;&gt;0),
INDEX('PLHIV Forecast'!$C$131:$W$250,MATCH($B135,'PLHIV Forecast'!$B$131:$B$250,0),MATCH(R$130,'PLHIV Forecast'!$C$130:$W$130,0)),
Q135+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S135" s="84">
        <f>IF(IF(S$130&lt;=Baseline_Year,
INDEX('Number on ART'!$H$10:$AB$249,MATCH($B135&amp;"Peds",'Number on ART'!$F$10:$F$249,0),MATCH(S$130,'Number on ART'!$H$9:$AB$9,0)),
IF(AND(R135+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Forecast'!$B$131:$B$250,0),MATCH(S$130,'PLHIV Forecast'!$C$130:$W$130,0)),
INDEX('PLHIV Forecast'!$C$131:$W$250,MATCH($B135,'PLHIV Forecast'!$B$131:$B$250,0),MATCH(S$130,'PLHIV Forecast'!$C$130:$W$130,0))&lt;&gt;0),
INDEX('PLHIV Forecast'!$C$131:$W$250,MATCH($B135,'PLHIV Forecast'!$B$131:$B$250,0),MATCH(S$130,'PLHIV Forecast'!$C$130:$W$130,0)),
R135+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IF(S$130&lt;=Baseline_Year,
INDEX('Number on ART'!$H$10:$AB$249,MATCH($B135&amp;"Peds",'Number on ART'!$F$10:$F$249,0),MATCH(S$130,'Number on ART'!$H$9:$AB$9,0)),
IF(AND(R135+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Forecast'!$B$131:$B$250,0),MATCH(S$130,'PLHIV Forecast'!$C$130:$W$130,0)),
INDEX('PLHIV Forecast'!$C$131:$W$250,MATCH($B135,'PLHIV Forecast'!$B$131:$B$250,0),MATCH(S$130,'PLHIV Forecast'!$C$130:$W$130,0))&lt;&gt;0),
INDEX('PLHIV Forecast'!$C$131:$W$250,MATCH($B135,'PLHIV Forecast'!$B$131:$B$250,0),MATCH(S$130,'PLHIV Forecast'!$C$130:$W$130,0)),
R135+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T135" s="84">
        <f>IF(IF(T$130&lt;=Baseline_Year,
INDEX('Number on ART'!$H$10:$AB$249,MATCH($B135&amp;"Peds",'Number on ART'!$F$10:$F$249,0),MATCH(T$130,'Number on ART'!$H$9:$AB$9,0)),
IF(AND(S135+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Forecast'!$B$131:$B$250,0),MATCH(T$130,'PLHIV Forecast'!$C$130:$W$130,0)),
INDEX('PLHIV Forecast'!$C$131:$W$250,MATCH($B135,'PLHIV Forecast'!$B$131:$B$250,0),MATCH(T$130,'PLHIV Forecast'!$C$130:$W$130,0))&lt;&gt;0),
INDEX('PLHIV Forecast'!$C$131:$W$250,MATCH($B135,'PLHIV Forecast'!$B$131:$B$250,0),MATCH(T$130,'PLHIV Forecast'!$C$130:$W$130,0)),
S135+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IF(T$130&lt;=Baseline_Year,
INDEX('Number on ART'!$H$10:$AB$249,MATCH($B135&amp;"Peds",'Number on ART'!$F$10:$F$249,0),MATCH(T$130,'Number on ART'!$H$9:$AB$9,0)),
IF(AND(S135+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Forecast'!$B$131:$B$250,0),MATCH(T$130,'PLHIV Forecast'!$C$130:$W$130,0)),
INDEX('PLHIV Forecast'!$C$131:$W$250,MATCH($B135,'PLHIV Forecast'!$B$131:$B$250,0),MATCH(T$130,'PLHIV Forecast'!$C$130:$W$130,0))&lt;&gt;0),
INDEX('PLHIV Forecast'!$C$131:$W$250,MATCH($B135,'PLHIV Forecast'!$B$131:$B$250,0),MATCH(T$130,'PLHIV Forecast'!$C$130:$W$130,0)),
S135+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U135" s="84">
        <f>IF(IF(U$130&lt;=Baseline_Year,
INDEX('Number on ART'!$H$10:$AB$249,MATCH($B135&amp;"Peds",'Number on ART'!$F$10:$F$249,0),MATCH(U$130,'Number on ART'!$H$9:$AB$9,0)),
IF(AND(T135+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Forecast'!$B$131:$B$250,0),MATCH(U$130,'PLHIV Forecast'!$C$130:$W$130,0)),
INDEX('PLHIV Forecast'!$C$131:$W$250,MATCH($B135,'PLHIV Forecast'!$B$131:$B$250,0),MATCH(U$130,'PLHIV Forecast'!$C$130:$W$130,0))&lt;&gt;0),
INDEX('PLHIV Forecast'!$C$131:$W$250,MATCH($B135,'PLHIV Forecast'!$B$131:$B$250,0),MATCH(U$130,'PLHIV Forecast'!$C$130:$W$130,0)),
T135+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IF(U$130&lt;=Baseline_Year,
INDEX('Number on ART'!$H$10:$AB$249,MATCH($B135&amp;"Peds",'Number on ART'!$F$10:$F$249,0),MATCH(U$130,'Number on ART'!$H$9:$AB$9,0)),
IF(AND(T135+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Forecast'!$B$131:$B$250,0),MATCH(U$130,'PLHIV Forecast'!$C$130:$W$130,0)),
INDEX('PLHIV Forecast'!$C$131:$W$250,MATCH($B135,'PLHIV Forecast'!$B$131:$B$250,0),MATCH(U$130,'PLHIV Forecast'!$C$130:$W$130,0))&lt;&gt;0),
INDEX('PLHIV Forecast'!$C$131:$W$250,MATCH($B135,'PLHIV Forecast'!$B$131:$B$250,0),MATCH(U$130,'PLHIV Forecast'!$C$130:$W$130,0)),
T135+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V135" s="84">
        <f>IF(IF(V$130&lt;=Baseline_Year,
INDEX('Number on ART'!$H$10:$AB$249,MATCH($B135&amp;"Peds",'Number on ART'!$F$10:$F$249,0),MATCH(V$130,'Number on ART'!$H$9:$AB$9,0)),
IF(AND(U135+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Forecast'!$B$131:$B$250,0),MATCH(V$130,'PLHIV Forecast'!$C$130:$W$130,0)),
INDEX('PLHIV Forecast'!$C$131:$W$250,MATCH($B135,'PLHIV Forecast'!$B$131:$B$250,0),MATCH(V$130,'PLHIV Forecast'!$C$130:$W$130,0))&lt;&gt;0),
INDEX('PLHIV Forecast'!$C$131:$W$250,MATCH($B135,'PLHIV Forecast'!$B$131:$B$250,0),MATCH(V$130,'PLHIV Forecast'!$C$130:$W$130,0)),
U135+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IF(V$130&lt;=Baseline_Year,
INDEX('Number on ART'!$H$10:$AB$249,MATCH($B135&amp;"Peds",'Number on ART'!$F$10:$F$249,0),MATCH(V$130,'Number on ART'!$H$9:$AB$9,0)),
IF(AND(U135+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Forecast'!$B$131:$B$250,0),MATCH(V$130,'PLHIV Forecast'!$C$130:$W$130,0)),
INDEX('PLHIV Forecast'!$C$131:$W$250,MATCH($B135,'PLHIV Forecast'!$B$131:$B$250,0),MATCH(V$130,'PLHIV Forecast'!$C$130:$W$130,0))&lt;&gt;0),
INDEX('PLHIV Forecast'!$C$131:$W$250,MATCH($B135,'PLHIV Forecast'!$B$131:$B$250,0),MATCH(V$130,'PLHIV Forecast'!$C$130:$W$130,0)),
U135+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W135" s="84">
        <f>IF(IF(W$130&lt;=Baseline_Year,
INDEX('Number on ART'!$H$10:$AB$249,MATCH($B135&amp;"Peds",'Number on ART'!$F$10:$F$249,0),MATCH(W$130,'Number on ART'!$H$9:$AB$9,0)),
IF(AND(V135+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Forecast'!$C$131:$W$250,MATCH($B135,'PLHIV Forecast'!$B$131:$B$250,0),MATCH(W$130,'PLHIV Forecast'!$C$130:$W$130,0)),
INDEX('PLHIV Forecast'!$C$131:$W$250,MATCH($B135,'PLHIV Forecast'!$B$131:$B$250,0),MATCH(W$130,'PLHIV Forecast'!$C$130:$W$130,0))&lt;&gt;0),
INDEX('PLHIV Forecast'!$C$131:$W$250,MATCH($B135,'PLHIV Forecast'!$B$131:$B$250,0),MATCH(W$130,'PLHIV Forecast'!$C$130:$W$130,0)),
V135+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)))&lt;0,
0,
IF(W$130&lt;=Baseline_Year,
INDEX('Number on ART'!$H$10:$AB$249,MATCH($B135&amp;"Peds",'Number on ART'!$F$10:$F$249,0),MATCH(W$130,'Number on ART'!$H$9:$AB$9,0)),
IF(AND(V135+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)&gt;INDEX('PLHIV Forecast'!$C$8:$W$127,MATCH($B135,'PLHIV Forecast'!$B$131:$B$250,0),MATCH(W$130,'PLHIV Forecast'!$C$130:$W$130,0)),
INDEX('PLHIV Forecast'!$C$131:$W$250,MATCH($B135,'PLHIV Forecast'!$B$131:$B$250,0),MATCH(W$130,'PLHIV Forecast'!$C$130:$W$130,0))&lt;&gt;0),
INDEX('PLHIV Forecast'!$C$131:$W$250,MATCH($B135,'PLHIV Forecast'!$B$131:$B$250,0),MATCH(W$130,'PLHIV Forecast'!$C$130:$W$130,0)),
V135+
AVERAGE((INDEX($C$131:$W$250,MATCH($B135,$B$131:$B$250),MATCH(Baseline_Year,$C$130:$W$130,))-INDEX($C$131:$W$250,MATCH($B135,$B$131:$B$250),MATCH(Baseline_Year-1,$C$130:$W$130,))),
(INDEX($C$131:$W$250,MATCH($B135,$B$131:$B$250),MATCH(Baseline_Year-1,$C$130:$W$130,))-INDEX($C$131:$W$250,MATCH($B135,$B$131:$B$250),MATCH(Baseline_Year-2,$C$130:$W$130,))),
(INDEX($C$131:$W$250,MATCH($B135,$B$131:$B$250),MATCH(Baseline_Year-2,$C$130:$W$130,))-INDEX($C$131:$W$250,MATCH($B135,$B$131:$B$250),MATCH(Baseline_Year-3,$C$130:$W$130,)))
))))</f>
        <v>0</v>
      </c>
      <c r="X135" s="9" t="str">
        <f>IF(SUM(C135:W135)&lt;&gt;0,
IF(P135='PLHIV Forecast'!P135,"# peds on ART capped by total CLHIV starting 2023",
IF(Q135='PLHIV Forecast'!Q135,"# peds on ART capped by total CLHIV starting 2024",
IF(R135='PLHIV Forecast'!R135,"# peds on ART capped by total CLHIV starting 2025",
IF(S135='PLHIV Forecast'!S135,"# peds on ART capped by total CLHIV starting 2026",
IF(T135='PLHIV Forecast'!T135,"# peds on ART capped by total CLHIV starting 2027",
IF(U135='PLHIV Forecast'!U135,"# peds on ART capped by total CLHIV starting 2028",
IF(V135='PLHIV Forecast'!V135,"# peds on ART capped by total CLHIV starting 2029",
IF(W135='PLHIV Forecast'!W135,"# peds on ART capped by total CLHIV starting 2030",
"")))))))),"")</f>
        <v/>
      </c>
      <c r="Z135" s="8"/>
      <c r="AA135" s="8"/>
      <c r="AB135" s="8"/>
      <c r="AC135" s="8"/>
      <c r="AD135" s="8"/>
      <c r="AE135" s="8"/>
      <c r="AF135" s="8"/>
      <c r="AG135" s="8"/>
      <c r="AH135" s="8"/>
      <c r="AI135" s="8"/>
    </row>
    <row r="136" spans="2:35" x14ac:dyDescent="0.35">
      <c r="B136" s="17" t="str">
        <f>Countries!B9</f>
        <v>Azerbaijan</v>
      </c>
      <c r="C136" s="47">
        <f>IF(C$7&lt;='Algorithms &amp; Assumptions'!$C$3,INDEX('Number on ART'!$H$10:$AB$249,MATCH($B136&amp;"Peds",'Number on ART'!$F$10:$F$249,0),MATCH(C$7,'Number on ART'!$H$9:$AB$9,0)),"Error")</f>
        <v>9</v>
      </c>
      <c r="D136" s="47">
        <f>IF(D$7&lt;='Algorithms &amp; Assumptions'!$C$3,INDEX('Number on ART'!$H$10:$AB$249,MATCH($B136&amp;"Peds",'Number on ART'!$F$10:$F$249,0),MATCH(D$7,'Number on ART'!$H$9:$AB$9,0)),"Error")</f>
        <v>15</v>
      </c>
      <c r="E136" s="47">
        <f>IF(E$7&lt;='Algorithms &amp; Assumptions'!$C$3,INDEX('Number on ART'!$H$10:$AB$249,MATCH($B136&amp;"Peds",'Number on ART'!$F$10:$F$249,0),MATCH(E$7,'Number on ART'!$H$9:$AB$9,0)),"Error")</f>
        <v>22</v>
      </c>
      <c r="F136" s="47">
        <f>IF(F$7&lt;='Algorithms &amp; Assumptions'!$C$3,INDEX('Number on ART'!$H$10:$AB$249,MATCH($B136&amp;"Peds",'Number on ART'!$F$10:$F$249,0),MATCH(F$7,'Number on ART'!$H$9:$AB$9,0)),"Error")</f>
        <v>36</v>
      </c>
      <c r="G136" s="84">
        <f>IF(IF(G$130&lt;=Baseline_Year,
INDEX('Number on ART'!$H$10:$AB$249,MATCH($B136&amp;"Peds",'Number on ART'!$F$10:$F$249,0),MATCH(G$130,'Number on ART'!$H$9:$AB$9,0)),
IF(AND(F136+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Forecast'!$B$131:$B$250,0),MATCH(G$130,'PLHIV Forecast'!$C$130:$W$130,0)),
INDEX('PLHIV Forecast'!$C$131:$W$250,MATCH($B136,'PLHIV Forecast'!$B$131:$B$250,0),MATCH(G$130,'PLHIV Forecast'!$C$130:$W$130,0))&lt;&gt;0),
INDEX('PLHIV Forecast'!$C$131:$W$250,MATCH($B136,'PLHIV Forecast'!$B$131:$B$250,0),MATCH(G$130,'PLHIV Forecast'!$C$130:$W$130,0)),
F136+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IF(G$130&lt;=Baseline_Year,
INDEX('Number on ART'!$H$10:$AB$249,MATCH($B136&amp;"Peds",'Number on ART'!$F$10:$F$249,0),MATCH(G$130,'Number on ART'!$H$9:$AB$9,0)),
IF(AND(F136+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Forecast'!$B$131:$B$250,0),MATCH(G$130,'PLHIV Forecast'!$C$130:$W$130,0)),
INDEX('PLHIV Forecast'!$C$131:$W$250,MATCH($B136,'PLHIV Forecast'!$B$131:$B$250,0),MATCH(G$130,'PLHIV Forecast'!$C$130:$W$130,0))&lt;&gt;0),
INDEX('PLHIV Forecast'!$C$131:$W$250,MATCH($B136,'PLHIV Forecast'!$B$131:$B$250,0),MATCH(G$130,'PLHIV Forecast'!$C$130:$W$130,0)),
F136+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56</v>
      </c>
      <c r="H136" s="84">
        <f>IF(IF(H$130&lt;=Baseline_Year,
INDEX('Number on ART'!$H$10:$AB$249,MATCH($B136&amp;"Peds",'Number on ART'!$F$10:$F$249,0),MATCH(H$130,'Number on ART'!$H$9:$AB$9,0)),
IF(AND(G136+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Forecast'!$B$131:$B$250,0),MATCH(H$130,'PLHIV Forecast'!$C$130:$W$130,0)),
INDEX('PLHIV Forecast'!$C$131:$W$250,MATCH($B136,'PLHIV Forecast'!$B$131:$B$250,0),MATCH(H$130,'PLHIV Forecast'!$C$130:$W$130,0))&lt;&gt;0),
INDEX('PLHIV Forecast'!$C$131:$W$250,MATCH($B136,'PLHIV Forecast'!$B$131:$B$250,0),MATCH(H$130,'PLHIV Forecast'!$C$130:$W$130,0)),
G136+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IF(H$130&lt;=Baseline_Year,
INDEX('Number on ART'!$H$10:$AB$249,MATCH($B136&amp;"Peds",'Number on ART'!$F$10:$F$249,0),MATCH(H$130,'Number on ART'!$H$9:$AB$9,0)),
IF(AND(G136+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Forecast'!$B$131:$B$250,0),MATCH(H$130,'PLHIV Forecast'!$C$130:$W$130,0)),
INDEX('PLHIV Forecast'!$C$131:$W$250,MATCH($B136,'PLHIV Forecast'!$B$131:$B$250,0),MATCH(H$130,'PLHIV Forecast'!$C$130:$W$130,0))&lt;&gt;0),
INDEX('PLHIV Forecast'!$C$131:$W$250,MATCH($B136,'PLHIV Forecast'!$B$131:$B$250,0),MATCH(H$130,'PLHIV Forecast'!$C$130:$W$130,0)),
G136+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66</v>
      </c>
      <c r="I136" s="84">
        <f>IF(IF(I$130&lt;=Baseline_Year,
INDEX('Number on ART'!$H$10:$AB$249,MATCH($B136&amp;"Peds",'Number on ART'!$F$10:$F$249,0),MATCH(I$130,'Number on ART'!$H$9:$AB$9,0)),
IF(AND(H136+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Forecast'!$B$131:$B$250,0),MATCH(I$130,'PLHIV Forecast'!$C$130:$W$130,0)),
INDEX('PLHIV Forecast'!$C$131:$W$250,MATCH($B136,'PLHIV Forecast'!$B$131:$B$250,0),MATCH(I$130,'PLHIV Forecast'!$C$130:$W$130,0))&lt;&gt;0),
INDEX('PLHIV Forecast'!$C$131:$W$250,MATCH($B136,'PLHIV Forecast'!$B$131:$B$250,0),MATCH(I$130,'PLHIV Forecast'!$C$130:$W$130,0)),
H136+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IF(I$130&lt;=Baseline_Year,
INDEX('Number on ART'!$H$10:$AB$249,MATCH($B136&amp;"Peds",'Number on ART'!$F$10:$F$249,0),MATCH(I$130,'Number on ART'!$H$9:$AB$9,0)),
IF(AND(H136+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Forecast'!$B$131:$B$250,0),MATCH(I$130,'PLHIV Forecast'!$C$130:$W$130,0)),
INDEX('PLHIV Forecast'!$C$131:$W$250,MATCH($B136,'PLHIV Forecast'!$B$131:$B$250,0),MATCH(I$130,'PLHIV Forecast'!$C$130:$W$130,0))&lt;&gt;0),
INDEX('PLHIV Forecast'!$C$131:$W$250,MATCH($B136,'PLHIV Forecast'!$B$131:$B$250,0),MATCH(I$130,'PLHIV Forecast'!$C$130:$W$130,0)),
H136+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81</v>
      </c>
      <c r="J136" s="84">
        <f>IF(IF(J$130&lt;=Baseline_Year,
INDEX('Number on ART'!$H$10:$AB$249,MATCH($B136&amp;"Peds",'Number on ART'!$F$10:$F$249,0),MATCH(J$130,'Number on ART'!$H$9:$AB$9,0)),
IF(AND(I136+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Forecast'!$B$131:$B$250,0),MATCH(J$130,'PLHIV Forecast'!$C$130:$W$130,0)),
INDEX('PLHIV Forecast'!$C$131:$W$250,MATCH($B136,'PLHIV Forecast'!$B$131:$B$250,0),MATCH(J$130,'PLHIV Forecast'!$C$130:$W$130,0))&lt;&gt;0),
INDEX('PLHIV Forecast'!$C$131:$W$250,MATCH($B136,'PLHIV Forecast'!$B$131:$B$250,0),MATCH(J$130,'PLHIV Forecast'!$C$130:$W$130,0)),
I136+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IF(J$130&lt;=Baseline_Year,
INDEX('Number on ART'!$H$10:$AB$249,MATCH($B136&amp;"Peds",'Number on ART'!$F$10:$F$249,0),MATCH(J$130,'Number on ART'!$H$9:$AB$9,0)),
IF(AND(I136+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Forecast'!$B$131:$B$250,0),MATCH(J$130,'PLHIV Forecast'!$C$130:$W$130,0)),
INDEX('PLHIV Forecast'!$C$131:$W$250,MATCH($B136,'PLHIV Forecast'!$B$131:$B$250,0),MATCH(J$130,'PLHIV Forecast'!$C$130:$W$130,0))&lt;&gt;0),
INDEX('PLHIV Forecast'!$C$131:$W$250,MATCH($B136,'PLHIV Forecast'!$B$131:$B$250,0),MATCH(J$130,'PLHIV Forecast'!$C$130:$W$130,0)),
I136+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92</v>
      </c>
      <c r="K136" s="84">
        <f>IF(IF(K$130&lt;=Baseline_Year,
INDEX('Number on ART'!$H$10:$AB$249,MATCH($B136&amp;"Peds",'Number on ART'!$F$10:$F$249,0),MATCH(K$130,'Number on ART'!$H$9:$AB$9,0)),
IF(AND(J136+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Forecast'!$B$131:$B$250,0),MATCH(K$130,'PLHIV Forecast'!$C$130:$W$130,0)),
INDEX('PLHIV Forecast'!$C$131:$W$250,MATCH($B136,'PLHIV Forecast'!$B$131:$B$250,0),MATCH(K$130,'PLHIV Forecast'!$C$130:$W$130,0))&lt;&gt;0),
INDEX('PLHIV Forecast'!$C$131:$W$250,MATCH($B136,'PLHIV Forecast'!$B$131:$B$250,0),MATCH(K$130,'PLHIV Forecast'!$C$130:$W$130,0)),
J136+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IF(K$130&lt;=Baseline_Year,
INDEX('Number on ART'!$H$10:$AB$249,MATCH($B136&amp;"Peds",'Number on ART'!$F$10:$F$249,0),MATCH(K$130,'Number on ART'!$H$9:$AB$9,0)),
IF(AND(J136+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Forecast'!$B$131:$B$250,0),MATCH(K$130,'PLHIV Forecast'!$C$130:$W$130,0)),
INDEX('PLHIV Forecast'!$C$131:$W$250,MATCH($B136,'PLHIV Forecast'!$B$131:$B$250,0),MATCH(K$130,'PLHIV Forecast'!$C$130:$W$130,0))&lt;&gt;0),
INDEX('PLHIV Forecast'!$C$131:$W$250,MATCH($B136,'PLHIV Forecast'!$B$131:$B$250,0),MATCH(K$130,'PLHIV Forecast'!$C$130:$W$130,0)),
J136+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103</v>
      </c>
      <c r="L136" s="84">
        <f>IF(IF(L$130&lt;=Baseline_Year,
INDEX('Number on ART'!$H$10:$AB$249,MATCH($B136&amp;"Peds",'Number on ART'!$F$10:$F$249,0),MATCH(L$130,'Number on ART'!$H$9:$AB$9,0)),
IF(AND(K136+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Forecast'!$B$131:$B$250,0),MATCH(L$130,'PLHIV Forecast'!$C$130:$W$130,0)),
INDEX('PLHIV Forecast'!$C$131:$W$250,MATCH($B136,'PLHIV Forecast'!$B$131:$B$250,0),MATCH(L$130,'PLHIV Forecast'!$C$130:$W$130,0))&lt;&gt;0),
INDEX('PLHIV Forecast'!$C$131:$W$250,MATCH($B136,'PLHIV Forecast'!$B$131:$B$250,0),MATCH(L$130,'PLHIV Forecast'!$C$130:$W$130,0)),
K136+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IF(L$130&lt;=Baseline_Year,
INDEX('Number on ART'!$H$10:$AB$249,MATCH($B136&amp;"Peds",'Number on ART'!$F$10:$F$249,0),MATCH(L$130,'Number on ART'!$H$9:$AB$9,0)),
IF(AND(K136+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Forecast'!$B$131:$B$250,0),MATCH(L$130,'PLHIV Forecast'!$C$130:$W$130,0)),
INDEX('PLHIV Forecast'!$C$131:$W$250,MATCH($B136,'PLHIV Forecast'!$B$131:$B$250,0),MATCH(L$130,'PLHIV Forecast'!$C$130:$W$130,0))&lt;&gt;0),
INDEX('PLHIV Forecast'!$C$131:$W$250,MATCH($B136,'PLHIV Forecast'!$B$131:$B$250,0),MATCH(L$130,'PLHIV Forecast'!$C$130:$W$130,0)),
K136+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113</v>
      </c>
      <c r="M136" s="84">
        <f>IF(IF(M$130&lt;=Baseline_Year,
INDEX('Number on ART'!$H$10:$AB$249,MATCH($B136&amp;"Peds",'Number on ART'!$F$10:$F$249,0),MATCH(M$130,'Number on ART'!$H$9:$AB$9,0)),
IF(AND(L136+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Forecast'!$B$131:$B$250,0),MATCH(M$130,'PLHIV Forecast'!$C$130:$W$130,0)),
INDEX('PLHIV Forecast'!$C$131:$W$250,MATCH($B136,'PLHIV Forecast'!$B$131:$B$250,0),MATCH(M$130,'PLHIV Forecast'!$C$130:$W$130,0))&lt;&gt;0),
INDEX('PLHIV Forecast'!$C$131:$W$250,MATCH($B136,'PLHIV Forecast'!$B$131:$B$250,0),MATCH(M$130,'PLHIV Forecast'!$C$130:$W$130,0)),
L136+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IF(M$130&lt;=Baseline_Year,
INDEX('Number on ART'!$H$10:$AB$249,MATCH($B136&amp;"Peds",'Number on ART'!$F$10:$F$249,0),MATCH(M$130,'Number on ART'!$H$9:$AB$9,0)),
IF(AND(L136+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Forecast'!$B$131:$B$250,0),MATCH(M$130,'PLHIV Forecast'!$C$130:$W$130,0)),
INDEX('PLHIV Forecast'!$C$131:$W$250,MATCH($B136,'PLHIV Forecast'!$B$131:$B$250,0),MATCH(M$130,'PLHIV Forecast'!$C$130:$W$130,0))&lt;&gt;0),
INDEX('PLHIV Forecast'!$C$131:$W$250,MATCH($B136,'PLHIV Forecast'!$B$131:$B$250,0),MATCH(M$130,'PLHIV Forecast'!$C$130:$W$130,0)),
L136+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116</v>
      </c>
      <c r="N136" s="84">
        <f>IF(IF(N$130&lt;=Baseline_Year,
INDEX('Number on ART'!$H$10:$AB$249,MATCH($B136&amp;"Peds",'Number on ART'!$F$10:$F$249,0),MATCH(N$130,'Number on ART'!$H$9:$AB$9,0)),
IF(AND(M136+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Forecast'!$B$131:$B$250,0),MATCH(N$130,'PLHIV Forecast'!$C$130:$W$130,0)),
INDEX('PLHIV Forecast'!$C$131:$W$250,MATCH($B136,'PLHIV Forecast'!$B$131:$B$250,0),MATCH(N$130,'PLHIV Forecast'!$C$130:$W$130,0))&lt;&gt;0),
INDEX('PLHIV Forecast'!$C$131:$W$250,MATCH($B136,'PLHIV Forecast'!$B$131:$B$250,0),MATCH(N$130,'PLHIV Forecast'!$C$130:$W$130,0)),
M136+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IF(N$130&lt;=Baseline_Year,
INDEX('Number on ART'!$H$10:$AB$249,MATCH($B136&amp;"Peds",'Number on ART'!$F$10:$F$249,0),MATCH(N$130,'Number on ART'!$H$9:$AB$9,0)),
IF(AND(M136+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Forecast'!$B$131:$B$250,0),MATCH(N$130,'PLHIV Forecast'!$C$130:$W$130,0)),
INDEX('PLHIV Forecast'!$C$131:$W$250,MATCH($B136,'PLHIV Forecast'!$B$131:$B$250,0),MATCH(N$130,'PLHIV Forecast'!$C$130:$W$130,0))&lt;&gt;0),
INDEX('PLHIV Forecast'!$C$131:$W$250,MATCH($B136,'PLHIV Forecast'!$B$131:$B$250,0),MATCH(N$130,'PLHIV Forecast'!$C$130:$W$130,0)),
M136+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124</v>
      </c>
      <c r="O136" s="84">
        <f>IF(IF(O$130&lt;=Baseline_Year,
INDEX('Number on ART'!$H$10:$AB$249,MATCH($B136&amp;"Peds",'Number on ART'!$F$10:$F$249,0),MATCH(O$130,'Number on ART'!$H$9:$AB$9,0)),
IF(AND(N136+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Forecast'!$B$131:$B$250,0),MATCH(O$130,'PLHIV Forecast'!$C$130:$W$130,0)),
INDEX('PLHIV Forecast'!$C$131:$W$250,MATCH($B136,'PLHIV Forecast'!$B$131:$B$250,0),MATCH(O$130,'PLHIV Forecast'!$C$130:$W$130,0))&lt;&gt;0),
INDEX('PLHIV Forecast'!$C$131:$W$250,MATCH($B136,'PLHIV Forecast'!$B$131:$B$250,0),MATCH(O$130,'PLHIV Forecast'!$C$130:$W$130,0)),
N136+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IF(O$130&lt;=Baseline_Year,
INDEX('Number on ART'!$H$10:$AB$249,MATCH($B136&amp;"Peds",'Number on ART'!$F$10:$F$249,0),MATCH(O$130,'Number on ART'!$H$9:$AB$9,0)),
IF(AND(N136+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Forecast'!$B$131:$B$250,0),MATCH(O$130,'PLHIV Forecast'!$C$130:$W$130,0)),
INDEX('PLHIV Forecast'!$C$131:$W$250,MATCH($B136,'PLHIV Forecast'!$B$131:$B$250,0),MATCH(O$130,'PLHIV Forecast'!$C$130:$W$130,0))&lt;&gt;0),
INDEX('PLHIV Forecast'!$C$131:$W$250,MATCH($B136,'PLHIV Forecast'!$B$131:$B$250,0),MATCH(O$130,'PLHIV Forecast'!$C$130:$W$130,0)),
N136+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125</v>
      </c>
      <c r="P136" s="84">
        <f>IF(IF(P$130&lt;=Baseline_Year,
INDEX('Number on ART'!$H$10:$AB$249,MATCH($B136&amp;"Peds",'Number on ART'!$F$10:$F$249,0),MATCH(P$130,'Number on ART'!$H$9:$AB$9,0)),
IF(AND(O136+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Forecast'!$B$131:$B$250,0),MATCH(P$130,'PLHIV Forecast'!$C$130:$W$130,0)),
INDEX('PLHIV Forecast'!$C$131:$W$250,MATCH($B136,'PLHIV Forecast'!$B$131:$B$250,0),MATCH(P$130,'PLHIV Forecast'!$C$130:$W$130,0))&lt;&gt;0),
INDEX('PLHIV Forecast'!$C$131:$W$250,MATCH($B136,'PLHIV Forecast'!$B$131:$B$250,0),MATCH(P$130,'PLHIV Forecast'!$C$130:$W$130,0)),
O136+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IF(P$130&lt;=Baseline_Year,
INDEX('Number on ART'!$H$10:$AB$249,MATCH($B136&amp;"Peds",'Number on ART'!$F$10:$F$249,0),MATCH(P$130,'Number on ART'!$H$9:$AB$9,0)),
IF(AND(O136+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Forecast'!$B$131:$B$250,0),MATCH(P$130,'PLHIV Forecast'!$C$130:$W$130,0)),
INDEX('PLHIV Forecast'!$C$131:$W$250,MATCH($B136,'PLHIV Forecast'!$B$131:$B$250,0),MATCH(P$130,'PLHIV Forecast'!$C$130:$W$130,0))&lt;&gt;0),
INDEX('PLHIV Forecast'!$C$131:$W$250,MATCH($B136,'PLHIV Forecast'!$B$131:$B$250,0),MATCH(P$130,'PLHIV Forecast'!$C$130:$W$130,0)),
O136+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129</v>
      </c>
      <c r="Q136" s="84">
        <f>IF(IF(Q$130&lt;=Baseline_Year,
INDEX('Number on ART'!$H$10:$AB$249,MATCH($B136&amp;"Peds",'Number on ART'!$F$10:$F$249,0),MATCH(Q$130,'Number on ART'!$H$9:$AB$9,0)),
IF(AND(P136+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Forecast'!$B$131:$B$250,0),MATCH(Q$130,'PLHIV Forecast'!$C$130:$W$130,0)),
INDEX('PLHIV Forecast'!$C$131:$W$250,MATCH($B136,'PLHIV Forecast'!$B$131:$B$250,0),MATCH(Q$130,'PLHIV Forecast'!$C$130:$W$130,0))&lt;&gt;0),
INDEX('PLHIV Forecast'!$C$131:$W$250,MATCH($B136,'PLHIV Forecast'!$B$131:$B$250,0),MATCH(Q$130,'PLHIV Forecast'!$C$130:$W$130,0)),
P136+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IF(Q$130&lt;=Baseline_Year,
INDEX('Number on ART'!$H$10:$AB$249,MATCH($B136&amp;"Peds",'Number on ART'!$F$10:$F$249,0),MATCH(Q$130,'Number on ART'!$H$9:$AB$9,0)),
IF(AND(P136+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Forecast'!$B$131:$B$250,0),MATCH(Q$130,'PLHIV Forecast'!$C$130:$W$130,0)),
INDEX('PLHIV Forecast'!$C$131:$W$250,MATCH($B136,'PLHIV Forecast'!$B$131:$B$250,0),MATCH(Q$130,'PLHIV Forecast'!$C$130:$W$130,0))&lt;&gt;0),
INDEX('PLHIV Forecast'!$C$131:$W$250,MATCH($B136,'PLHIV Forecast'!$B$131:$B$250,0),MATCH(Q$130,'PLHIV Forecast'!$C$130:$W$130,0)),
P136+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133</v>
      </c>
      <c r="R136" s="84">
        <f>IF(IF(R$130&lt;=Baseline_Year,
INDEX('Number on ART'!$H$10:$AB$249,MATCH($B136&amp;"Peds",'Number on ART'!$F$10:$F$249,0),MATCH(R$130,'Number on ART'!$H$9:$AB$9,0)),
IF(AND(Q136+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Forecast'!$B$131:$B$250,0),MATCH(R$130,'PLHIV Forecast'!$C$130:$W$130,0)),
INDEX('PLHIV Forecast'!$C$131:$W$250,MATCH($B136,'PLHIV Forecast'!$B$131:$B$250,0),MATCH(R$130,'PLHIV Forecast'!$C$130:$W$130,0))&lt;&gt;0),
INDEX('PLHIV Forecast'!$C$131:$W$250,MATCH($B136,'PLHIV Forecast'!$B$131:$B$250,0),MATCH(R$130,'PLHIV Forecast'!$C$130:$W$130,0)),
Q136+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IF(R$130&lt;=Baseline_Year,
INDEX('Number on ART'!$H$10:$AB$249,MATCH($B136&amp;"Peds",'Number on ART'!$F$10:$F$249,0),MATCH(R$130,'Number on ART'!$H$9:$AB$9,0)),
IF(AND(Q136+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Forecast'!$B$131:$B$250,0),MATCH(R$130,'PLHIV Forecast'!$C$130:$W$130,0)),
INDEX('PLHIV Forecast'!$C$131:$W$250,MATCH($B136,'PLHIV Forecast'!$B$131:$B$250,0),MATCH(R$130,'PLHIV Forecast'!$C$130:$W$130,0))&lt;&gt;0),
INDEX('PLHIV Forecast'!$C$131:$W$250,MATCH($B136,'PLHIV Forecast'!$B$131:$B$250,0),MATCH(R$130,'PLHIV Forecast'!$C$130:$W$130,0)),
Q136+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137</v>
      </c>
      <c r="S136" s="84">
        <f>IF(IF(S$130&lt;=Baseline_Year,
INDEX('Number on ART'!$H$10:$AB$249,MATCH($B136&amp;"Peds",'Number on ART'!$F$10:$F$249,0),MATCH(S$130,'Number on ART'!$H$9:$AB$9,0)),
IF(AND(R136+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Forecast'!$B$131:$B$250,0),MATCH(S$130,'PLHIV Forecast'!$C$130:$W$130,0)),
INDEX('PLHIV Forecast'!$C$131:$W$250,MATCH($B136,'PLHIV Forecast'!$B$131:$B$250,0),MATCH(S$130,'PLHIV Forecast'!$C$130:$W$130,0))&lt;&gt;0),
INDEX('PLHIV Forecast'!$C$131:$W$250,MATCH($B136,'PLHIV Forecast'!$B$131:$B$250,0),MATCH(S$130,'PLHIV Forecast'!$C$130:$W$130,0)),
R136+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IF(S$130&lt;=Baseline_Year,
INDEX('Number on ART'!$H$10:$AB$249,MATCH($B136&amp;"Peds",'Number on ART'!$F$10:$F$249,0),MATCH(S$130,'Number on ART'!$H$9:$AB$9,0)),
IF(AND(R136+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Forecast'!$B$131:$B$250,0),MATCH(S$130,'PLHIV Forecast'!$C$130:$W$130,0)),
INDEX('PLHIV Forecast'!$C$131:$W$250,MATCH($B136,'PLHIV Forecast'!$B$131:$B$250,0),MATCH(S$130,'PLHIV Forecast'!$C$130:$W$130,0))&lt;&gt;0),
INDEX('PLHIV Forecast'!$C$131:$W$250,MATCH($B136,'PLHIV Forecast'!$B$131:$B$250,0),MATCH(S$130,'PLHIV Forecast'!$C$130:$W$130,0)),
R136+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141</v>
      </c>
      <c r="T136" s="84">
        <f>IF(IF(T$130&lt;=Baseline_Year,
INDEX('Number on ART'!$H$10:$AB$249,MATCH($B136&amp;"Peds",'Number on ART'!$F$10:$F$249,0),MATCH(T$130,'Number on ART'!$H$9:$AB$9,0)),
IF(AND(S136+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Forecast'!$B$131:$B$250,0),MATCH(T$130,'PLHIV Forecast'!$C$130:$W$130,0)),
INDEX('PLHIV Forecast'!$C$131:$W$250,MATCH($B136,'PLHIV Forecast'!$B$131:$B$250,0),MATCH(T$130,'PLHIV Forecast'!$C$130:$W$130,0))&lt;&gt;0),
INDEX('PLHIV Forecast'!$C$131:$W$250,MATCH($B136,'PLHIV Forecast'!$B$131:$B$250,0),MATCH(T$130,'PLHIV Forecast'!$C$130:$W$130,0)),
S136+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IF(T$130&lt;=Baseline_Year,
INDEX('Number on ART'!$H$10:$AB$249,MATCH($B136&amp;"Peds",'Number on ART'!$F$10:$F$249,0),MATCH(T$130,'Number on ART'!$H$9:$AB$9,0)),
IF(AND(S136+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Forecast'!$B$131:$B$250,0),MATCH(T$130,'PLHIV Forecast'!$C$130:$W$130,0)),
INDEX('PLHIV Forecast'!$C$131:$W$250,MATCH($B136,'PLHIV Forecast'!$B$131:$B$250,0),MATCH(T$130,'PLHIV Forecast'!$C$130:$W$130,0))&lt;&gt;0),
INDEX('PLHIV Forecast'!$C$131:$W$250,MATCH($B136,'PLHIV Forecast'!$B$131:$B$250,0),MATCH(T$130,'PLHIV Forecast'!$C$130:$W$130,0)),
S136+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145</v>
      </c>
      <c r="U136" s="84">
        <f>IF(IF(U$130&lt;=Baseline_Year,
INDEX('Number on ART'!$H$10:$AB$249,MATCH($B136&amp;"Peds",'Number on ART'!$F$10:$F$249,0),MATCH(U$130,'Number on ART'!$H$9:$AB$9,0)),
IF(AND(T136+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Forecast'!$B$131:$B$250,0),MATCH(U$130,'PLHIV Forecast'!$C$130:$W$130,0)),
INDEX('PLHIV Forecast'!$C$131:$W$250,MATCH($B136,'PLHIV Forecast'!$B$131:$B$250,0),MATCH(U$130,'PLHIV Forecast'!$C$130:$W$130,0))&lt;&gt;0),
INDEX('PLHIV Forecast'!$C$131:$W$250,MATCH($B136,'PLHIV Forecast'!$B$131:$B$250,0),MATCH(U$130,'PLHIV Forecast'!$C$130:$W$130,0)),
T136+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IF(U$130&lt;=Baseline_Year,
INDEX('Number on ART'!$H$10:$AB$249,MATCH($B136&amp;"Peds",'Number on ART'!$F$10:$F$249,0),MATCH(U$130,'Number on ART'!$H$9:$AB$9,0)),
IF(AND(T136+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Forecast'!$B$131:$B$250,0),MATCH(U$130,'PLHIV Forecast'!$C$130:$W$130,0)),
INDEX('PLHIV Forecast'!$C$131:$W$250,MATCH($B136,'PLHIV Forecast'!$B$131:$B$250,0),MATCH(U$130,'PLHIV Forecast'!$C$130:$W$130,0))&lt;&gt;0),
INDEX('PLHIV Forecast'!$C$131:$W$250,MATCH($B136,'PLHIV Forecast'!$B$131:$B$250,0),MATCH(U$130,'PLHIV Forecast'!$C$130:$W$130,0)),
T136+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149</v>
      </c>
      <c r="V136" s="84">
        <f>IF(IF(V$130&lt;=Baseline_Year,
INDEX('Number on ART'!$H$10:$AB$249,MATCH($B136&amp;"Peds",'Number on ART'!$F$10:$F$249,0),MATCH(V$130,'Number on ART'!$H$9:$AB$9,0)),
IF(AND(U136+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Forecast'!$B$131:$B$250,0),MATCH(V$130,'PLHIV Forecast'!$C$130:$W$130,0)),
INDEX('PLHIV Forecast'!$C$131:$W$250,MATCH($B136,'PLHIV Forecast'!$B$131:$B$250,0),MATCH(V$130,'PLHIV Forecast'!$C$130:$W$130,0))&lt;&gt;0),
INDEX('PLHIV Forecast'!$C$131:$W$250,MATCH($B136,'PLHIV Forecast'!$B$131:$B$250,0),MATCH(V$130,'PLHIV Forecast'!$C$130:$W$130,0)),
U136+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IF(V$130&lt;=Baseline_Year,
INDEX('Number on ART'!$H$10:$AB$249,MATCH($B136&amp;"Peds",'Number on ART'!$F$10:$F$249,0),MATCH(V$130,'Number on ART'!$H$9:$AB$9,0)),
IF(AND(U136+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Forecast'!$B$131:$B$250,0),MATCH(V$130,'PLHIV Forecast'!$C$130:$W$130,0)),
INDEX('PLHIV Forecast'!$C$131:$W$250,MATCH($B136,'PLHIV Forecast'!$B$131:$B$250,0),MATCH(V$130,'PLHIV Forecast'!$C$130:$W$130,0))&lt;&gt;0),
INDEX('PLHIV Forecast'!$C$131:$W$250,MATCH($B136,'PLHIV Forecast'!$B$131:$B$250,0),MATCH(V$130,'PLHIV Forecast'!$C$130:$W$130,0)),
U136+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153</v>
      </c>
      <c r="W136" s="84">
        <f>IF(IF(W$130&lt;=Baseline_Year,
INDEX('Number on ART'!$H$10:$AB$249,MATCH($B136&amp;"Peds",'Number on ART'!$F$10:$F$249,0),MATCH(W$130,'Number on ART'!$H$9:$AB$9,0)),
IF(AND(V136+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Forecast'!$C$131:$W$250,MATCH($B136,'PLHIV Forecast'!$B$131:$B$250,0),MATCH(W$130,'PLHIV Forecast'!$C$130:$W$130,0)),
INDEX('PLHIV Forecast'!$C$131:$W$250,MATCH($B136,'PLHIV Forecast'!$B$131:$B$250,0),MATCH(W$130,'PLHIV Forecast'!$C$130:$W$130,0))&lt;&gt;0),
INDEX('PLHIV Forecast'!$C$131:$W$250,MATCH($B136,'PLHIV Forecast'!$B$131:$B$250,0),MATCH(W$130,'PLHIV Forecast'!$C$130:$W$130,0)),
V136+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)))&lt;0,
0,
IF(W$130&lt;=Baseline_Year,
INDEX('Number on ART'!$H$10:$AB$249,MATCH($B136&amp;"Peds",'Number on ART'!$F$10:$F$249,0),MATCH(W$130,'Number on ART'!$H$9:$AB$9,0)),
IF(AND(V136+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)&gt;INDEX('PLHIV Forecast'!$C$8:$W$127,MATCH($B136,'PLHIV Forecast'!$B$131:$B$250,0),MATCH(W$130,'PLHIV Forecast'!$C$130:$W$130,0)),
INDEX('PLHIV Forecast'!$C$131:$W$250,MATCH($B136,'PLHIV Forecast'!$B$131:$B$250,0),MATCH(W$130,'PLHIV Forecast'!$C$130:$W$130,0))&lt;&gt;0),
INDEX('PLHIV Forecast'!$C$131:$W$250,MATCH($B136,'PLHIV Forecast'!$B$131:$B$250,0),MATCH(W$130,'PLHIV Forecast'!$C$130:$W$130,0)),
V136+
AVERAGE((INDEX($C$131:$W$250,MATCH($B136,$B$131:$B$250),MATCH(Baseline_Year,$C$130:$W$130,))-INDEX($C$131:$W$250,MATCH($B136,$B$131:$B$250),MATCH(Baseline_Year-1,$C$130:$W$130,))),
(INDEX($C$131:$W$250,MATCH($B136,$B$131:$B$250),MATCH(Baseline_Year-1,$C$130:$W$130,))-INDEX($C$131:$W$250,MATCH($B136,$B$131:$B$250),MATCH(Baseline_Year-2,$C$130:$W$130,))),
(INDEX($C$131:$W$250,MATCH($B136,$B$131:$B$250),MATCH(Baseline_Year-2,$C$130:$W$130,))-INDEX($C$131:$W$250,MATCH($B136,$B$131:$B$250),MATCH(Baseline_Year-3,$C$130:$W$130,)))
))))</f>
        <v>157</v>
      </c>
      <c r="X136" s="9" t="str">
        <f>IF(SUM(C136:W136)&lt;&gt;0,
IF(P136='PLHIV Forecast'!P136,"# peds on ART capped by total CLHIV starting 2023",
IF(Q136='PLHIV Forecast'!Q136,"# peds on ART capped by total CLHIV starting 2024",
IF(R136='PLHIV Forecast'!R136,"# peds on ART capped by total CLHIV starting 2025",
IF(S136='PLHIV Forecast'!S136,"# peds on ART capped by total CLHIV starting 2026",
IF(T136='PLHIV Forecast'!T136,"# peds on ART capped by total CLHIV starting 2027",
IF(U136='PLHIV Forecast'!U136,"# peds on ART capped by total CLHIV starting 2028",
IF(V136='PLHIV Forecast'!V136,"# peds on ART capped by total CLHIV starting 2029",
IF(W136='PLHIV Forecast'!W136,"# peds on ART capped by total CLHIV starting 2030",
"")))))))),"")</f>
        <v/>
      </c>
      <c r="Z136" s="8"/>
      <c r="AA136" s="8"/>
      <c r="AB136" s="8"/>
      <c r="AC136" s="8"/>
      <c r="AD136" s="8"/>
      <c r="AE136" s="8"/>
      <c r="AF136" s="8"/>
      <c r="AG136" s="8"/>
      <c r="AH136" s="8"/>
      <c r="AI136" s="8"/>
    </row>
    <row r="137" spans="2:35" x14ac:dyDescent="0.35">
      <c r="B137" s="17" t="str">
        <f>Countries!B10</f>
        <v>Bangladesh</v>
      </c>
      <c r="C137" s="47">
        <f>IF(C$7&lt;='Algorithms &amp; Assumptions'!$C$3,INDEX('Number on ART'!$H$10:$AB$249,MATCH($B137&amp;"Peds",'Number on ART'!$F$10:$F$249,0),MATCH(C$7,'Number on ART'!$H$9:$AB$9,0)),"Error")</f>
        <v>23</v>
      </c>
      <c r="D137" s="47">
        <f>IF(D$7&lt;='Algorithms &amp; Assumptions'!$C$3,INDEX('Number on ART'!$H$10:$AB$249,MATCH($B137&amp;"Peds",'Number on ART'!$F$10:$F$249,0),MATCH(D$7,'Number on ART'!$H$9:$AB$9,0)),"Error")</f>
        <v>39</v>
      </c>
      <c r="E137" s="47">
        <f>IF(E$7&lt;='Algorithms &amp; Assumptions'!$C$3,INDEX('Number on ART'!$H$10:$AB$249,MATCH($B137&amp;"Peds",'Number on ART'!$F$10:$F$249,0),MATCH(E$7,'Number on ART'!$H$9:$AB$9,0)),"Error")</f>
        <v>48</v>
      </c>
      <c r="F137" s="47">
        <f>IF(F$7&lt;='Algorithms &amp; Assumptions'!$C$3,INDEX('Number on ART'!$H$10:$AB$249,MATCH($B137&amp;"Peds",'Number on ART'!$F$10:$F$249,0),MATCH(F$7,'Number on ART'!$H$9:$AB$9,0)),"Error")</f>
        <v>60</v>
      </c>
      <c r="G137" s="84">
        <f>IF(IF(G$130&lt;=Baseline_Year,
INDEX('Number on ART'!$H$10:$AB$249,MATCH($B137&amp;"Peds",'Number on ART'!$F$10:$F$249,0),MATCH(G$130,'Number on ART'!$H$9:$AB$9,0)),
IF(AND(F137+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Forecast'!$B$131:$B$250,0),MATCH(G$130,'PLHIV Forecast'!$C$130:$W$130,0)),
INDEX('PLHIV Forecast'!$C$131:$W$250,MATCH($B137,'PLHIV Forecast'!$B$131:$B$250,0),MATCH(G$130,'PLHIV Forecast'!$C$130:$W$130,0))&lt;&gt;0),
INDEX('PLHIV Forecast'!$C$131:$W$250,MATCH($B137,'PLHIV Forecast'!$B$131:$B$250,0),MATCH(G$130,'PLHIV Forecast'!$C$130:$W$130,0)),
F137+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IF(G$130&lt;=Baseline_Year,
INDEX('Number on ART'!$H$10:$AB$249,MATCH($B137&amp;"Peds",'Number on ART'!$F$10:$F$249,0),MATCH(G$130,'Number on ART'!$H$9:$AB$9,0)),
IF(AND(F137+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Forecast'!$B$131:$B$250,0),MATCH(G$130,'PLHIV Forecast'!$C$130:$W$130,0)),
INDEX('PLHIV Forecast'!$C$131:$W$250,MATCH($B137,'PLHIV Forecast'!$B$131:$B$250,0),MATCH(G$130,'PLHIV Forecast'!$C$130:$W$130,0))&lt;&gt;0),
INDEX('PLHIV Forecast'!$C$131:$W$250,MATCH($B137,'PLHIV Forecast'!$B$131:$B$250,0),MATCH(G$130,'PLHIV Forecast'!$C$130:$W$130,0)),
F137+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79</v>
      </c>
      <c r="H137" s="84">
        <f>IF(IF(H$130&lt;=Baseline_Year,
INDEX('Number on ART'!$H$10:$AB$249,MATCH($B137&amp;"Peds",'Number on ART'!$F$10:$F$249,0),MATCH(H$130,'Number on ART'!$H$9:$AB$9,0)),
IF(AND(G137+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Forecast'!$B$131:$B$250,0),MATCH(H$130,'PLHIV Forecast'!$C$130:$W$130,0)),
INDEX('PLHIV Forecast'!$C$131:$W$250,MATCH($B137,'PLHIV Forecast'!$B$131:$B$250,0),MATCH(H$130,'PLHIV Forecast'!$C$130:$W$130,0))&lt;&gt;0),
INDEX('PLHIV Forecast'!$C$131:$W$250,MATCH($B137,'PLHIV Forecast'!$B$131:$B$250,0),MATCH(H$130,'PLHIV Forecast'!$C$130:$W$130,0)),
G137+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IF(H$130&lt;=Baseline_Year,
INDEX('Number on ART'!$H$10:$AB$249,MATCH($B137&amp;"Peds",'Number on ART'!$F$10:$F$249,0),MATCH(H$130,'Number on ART'!$H$9:$AB$9,0)),
IF(AND(G137+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Forecast'!$B$131:$B$250,0),MATCH(H$130,'PLHIV Forecast'!$C$130:$W$130,0)),
INDEX('PLHIV Forecast'!$C$131:$W$250,MATCH($B137,'PLHIV Forecast'!$B$131:$B$250,0),MATCH(H$130,'PLHIV Forecast'!$C$130:$W$130,0))&lt;&gt;0),
INDEX('PLHIV Forecast'!$C$131:$W$250,MATCH($B137,'PLHIV Forecast'!$B$131:$B$250,0),MATCH(H$130,'PLHIV Forecast'!$C$130:$W$130,0)),
G137+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90</v>
      </c>
      <c r="I137" s="84">
        <f>IF(IF(I$130&lt;=Baseline_Year,
INDEX('Number on ART'!$H$10:$AB$249,MATCH($B137&amp;"Peds",'Number on ART'!$F$10:$F$249,0),MATCH(I$130,'Number on ART'!$H$9:$AB$9,0)),
IF(AND(H137+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Forecast'!$B$131:$B$250,0),MATCH(I$130,'PLHIV Forecast'!$C$130:$W$130,0)),
INDEX('PLHIV Forecast'!$C$131:$W$250,MATCH($B137,'PLHIV Forecast'!$B$131:$B$250,0),MATCH(I$130,'PLHIV Forecast'!$C$130:$W$130,0))&lt;&gt;0),
INDEX('PLHIV Forecast'!$C$131:$W$250,MATCH($B137,'PLHIV Forecast'!$B$131:$B$250,0),MATCH(I$130,'PLHIV Forecast'!$C$130:$W$130,0)),
H137+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IF(I$130&lt;=Baseline_Year,
INDEX('Number on ART'!$H$10:$AB$249,MATCH($B137&amp;"Peds",'Number on ART'!$F$10:$F$249,0),MATCH(I$130,'Number on ART'!$H$9:$AB$9,0)),
IF(AND(H137+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Forecast'!$B$131:$B$250,0),MATCH(I$130,'PLHIV Forecast'!$C$130:$W$130,0)),
INDEX('PLHIV Forecast'!$C$131:$W$250,MATCH($B137,'PLHIV Forecast'!$B$131:$B$250,0),MATCH(I$130,'PLHIV Forecast'!$C$130:$W$130,0))&lt;&gt;0),
INDEX('PLHIV Forecast'!$C$131:$W$250,MATCH($B137,'PLHIV Forecast'!$B$131:$B$250,0),MATCH(I$130,'PLHIV Forecast'!$C$130:$W$130,0)),
H137+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112</v>
      </c>
      <c r="J137" s="84">
        <f>IF(IF(J$130&lt;=Baseline_Year,
INDEX('Number on ART'!$H$10:$AB$249,MATCH($B137&amp;"Peds",'Number on ART'!$F$10:$F$249,0),MATCH(J$130,'Number on ART'!$H$9:$AB$9,0)),
IF(AND(I137+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Forecast'!$B$131:$B$250,0),MATCH(J$130,'PLHIV Forecast'!$C$130:$W$130,0)),
INDEX('PLHIV Forecast'!$C$131:$W$250,MATCH($B137,'PLHIV Forecast'!$B$131:$B$250,0),MATCH(J$130,'PLHIV Forecast'!$C$130:$W$130,0))&lt;&gt;0),
INDEX('PLHIV Forecast'!$C$131:$W$250,MATCH($B137,'PLHIV Forecast'!$B$131:$B$250,0),MATCH(J$130,'PLHIV Forecast'!$C$130:$W$130,0)),
I137+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IF(J$130&lt;=Baseline_Year,
INDEX('Number on ART'!$H$10:$AB$249,MATCH($B137&amp;"Peds",'Number on ART'!$F$10:$F$249,0),MATCH(J$130,'Number on ART'!$H$9:$AB$9,0)),
IF(AND(I137+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Forecast'!$B$131:$B$250,0),MATCH(J$130,'PLHIV Forecast'!$C$130:$W$130,0)),
INDEX('PLHIV Forecast'!$C$131:$W$250,MATCH($B137,'PLHIV Forecast'!$B$131:$B$250,0),MATCH(J$130,'PLHIV Forecast'!$C$130:$W$130,0))&lt;&gt;0),
INDEX('PLHIV Forecast'!$C$131:$W$250,MATCH($B137,'PLHIV Forecast'!$B$131:$B$250,0),MATCH(J$130,'PLHIV Forecast'!$C$130:$W$130,0)),
I137+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118</v>
      </c>
      <c r="K137" s="84">
        <f>IF(IF(K$130&lt;=Baseline_Year,
INDEX('Number on ART'!$H$10:$AB$249,MATCH($B137&amp;"Peds",'Number on ART'!$F$10:$F$249,0),MATCH(K$130,'Number on ART'!$H$9:$AB$9,0)),
IF(AND(J137+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Forecast'!$B$131:$B$250,0),MATCH(K$130,'PLHIV Forecast'!$C$130:$W$130,0)),
INDEX('PLHIV Forecast'!$C$131:$W$250,MATCH($B137,'PLHIV Forecast'!$B$131:$B$250,0),MATCH(K$130,'PLHIV Forecast'!$C$130:$W$130,0))&lt;&gt;0),
INDEX('PLHIV Forecast'!$C$131:$W$250,MATCH($B137,'PLHIV Forecast'!$B$131:$B$250,0),MATCH(K$130,'PLHIV Forecast'!$C$130:$W$130,0)),
J137+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IF(K$130&lt;=Baseline_Year,
INDEX('Number on ART'!$H$10:$AB$249,MATCH($B137&amp;"Peds",'Number on ART'!$F$10:$F$249,0),MATCH(K$130,'Number on ART'!$H$9:$AB$9,0)),
IF(AND(J137+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Forecast'!$B$131:$B$250,0),MATCH(K$130,'PLHIV Forecast'!$C$130:$W$130,0)),
INDEX('PLHIV Forecast'!$C$131:$W$250,MATCH($B137,'PLHIV Forecast'!$B$131:$B$250,0),MATCH(K$130,'PLHIV Forecast'!$C$130:$W$130,0))&lt;&gt;0),
INDEX('PLHIV Forecast'!$C$131:$W$250,MATCH($B137,'PLHIV Forecast'!$B$131:$B$250,0),MATCH(K$130,'PLHIV Forecast'!$C$130:$W$130,0)),
J137+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129</v>
      </c>
      <c r="L137" s="84">
        <f>IF(IF(L$130&lt;=Baseline_Year,
INDEX('Number on ART'!$H$10:$AB$249,MATCH($B137&amp;"Peds",'Number on ART'!$F$10:$F$249,0),MATCH(L$130,'Number on ART'!$H$9:$AB$9,0)),
IF(AND(K137+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Forecast'!$B$131:$B$250,0),MATCH(L$130,'PLHIV Forecast'!$C$130:$W$130,0)),
INDEX('PLHIV Forecast'!$C$131:$W$250,MATCH($B137,'PLHIV Forecast'!$B$131:$B$250,0),MATCH(L$130,'PLHIV Forecast'!$C$130:$W$130,0))&lt;&gt;0),
INDEX('PLHIV Forecast'!$C$131:$W$250,MATCH($B137,'PLHIV Forecast'!$B$131:$B$250,0),MATCH(L$130,'PLHIV Forecast'!$C$130:$W$130,0)),
K137+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IF(L$130&lt;=Baseline_Year,
INDEX('Number on ART'!$H$10:$AB$249,MATCH($B137&amp;"Peds",'Number on ART'!$F$10:$F$249,0),MATCH(L$130,'Number on ART'!$H$9:$AB$9,0)),
IF(AND(K137+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Forecast'!$B$131:$B$250,0),MATCH(L$130,'PLHIV Forecast'!$C$130:$W$130,0)),
INDEX('PLHIV Forecast'!$C$131:$W$250,MATCH($B137,'PLHIV Forecast'!$B$131:$B$250,0),MATCH(L$130,'PLHIV Forecast'!$C$130:$W$130,0))&lt;&gt;0),
INDEX('PLHIV Forecast'!$C$131:$W$250,MATCH($B137,'PLHIV Forecast'!$B$131:$B$250,0),MATCH(L$130,'PLHIV Forecast'!$C$130:$W$130,0)),
K137+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187</v>
      </c>
      <c r="M137" s="84">
        <f>IF(IF(M$130&lt;=Baseline_Year,
INDEX('Number on ART'!$H$10:$AB$249,MATCH($B137&amp;"Peds",'Number on ART'!$F$10:$F$249,0),MATCH(M$130,'Number on ART'!$H$9:$AB$9,0)),
IF(AND(L137+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Forecast'!$B$131:$B$250,0),MATCH(M$130,'PLHIV Forecast'!$C$130:$W$130,0)),
INDEX('PLHIV Forecast'!$C$131:$W$250,MATCH($B137,'PLHIV Forecast'!$B$131:$B$250,0),MATCH(M$130,'PLHIV Forecast'!$C$130:$W$130,0))&lt;&gt;0),
INDEX('PLHIV Forecast'!$C$131:$W$250,MATCH($B137,'PLHIV Forecast'!$B$131:$B$250,0),MATCH(M$130,'PLHIV Forecast'!$C$130:$W$130,0)),
L137+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IF(M$130&lt;=Baseline_Year,
INDEX('Number on ART'!$H$10:$AB$249,MATCH($B137&amp;"Peds",'Number on ART'!$F$10:$F$249,0),MATCH(M$130,'Number on ART'!$H$9:$AB$9,0)),
IF(AND(L137+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Forecast'!$B$131:$B$250,0),MATCH(M$130,'PLHIV Forecast'!$C$130:$W$130,0)),
INDEX('PLHIV Forecast'!$C$131:$W$250,MATCH($B137,'PLHIV Forecast'!$B$131:$B$250,0),MATCH(M$130,'PLHIV Forecast'!$C$130:$W$130,0))&lt;&gt;0),
INDEX('PLHIV Forecast'!$C$131:$W$250,MATCH($B137,'PLHIV Forecast'!$B$131:$B$250,0),MATCH(M$130,'PLHIV Forecast'!$C$130:$W$130,0)),
L137+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161</v>
      </c>
      <c r="N137" s="84">
        <f>IF(IF(N$130&lt;=Baseline_Year,
INDEX('Number on ART'!$H$10:$AB$249,MATCH($B137&amp;"Peds",'Number on ART'!$F$10:$F$249,0),MATCH(N$130,'Number on ART'!$H$9:$AB$9,0)),
IF(AND(M137+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Forecast'!$B$131:$B$250,0),MATCH(N$130,'PLHIV Forecast'!$C$130:$W$130,0)),
INDEX('PLHIV Forecast'!$C$131:$W$250,MATCH($B137,'PLHIV Forecast'!$B$131:$B$250,0),MATCH(N$130,'PLHIV Forecast'!$C$130:$W$130,0))&lt;&gt;0),
INDEX('PLHIV Forecast'!$C$131:$W$250,MATCH($B137,'PLHIV Forecast'!$B$131:$B$250,0),MATCH(N$130,'PLHIV Forecast'!$C$130:$W$130,0)),
M137+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IF(N$130&lt;=Baseline_Year,
INDEX('Number on ART'!$H$10:$AB$249,MATCH($B137&amp;"Peds",'Number on ART'!$F$10:$F$249,0),MATCH(N$130,'Number on ART'!$H$9:$AB$9,0)),
IF(AND(M137+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Forecast'!$B$131:$B$250,0),MATCH(N$130,'PLHIV Forecast'!$C$130:$W$130,0)),
INDEX('PLHIV Forecast'!$C$131:$W$250,MATCH($B137,'PLHIV Forecast'!$B$131:$B$250,0),MATCH(N$130,'PLHIV Forecast'!$C$130:$W$130,0))&lt;&gt;0),
INDEX('PLHIV Forecast'!$C$131:$W$250,MATCH($B137,'PLHIV Forecast'!$B$131:$B$250,0),MATCH(N$130,'PLHIV Forecast'!$C$130:$W$130,0)),
M137+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179</v>
      </c>
      <c r="O137" s="84">
        <f>IF(IF(O$130&lt;=Baseline_Year,
INDEX('Number on ART'!$H$10:$AB$249,MATCH($B137&amp;"Peds",'Number on ART'!$F$10:$F$249,0),MATCH(O$130,'Number on ART'!$H$9:$AB$9,0)),
IF(AND(N137+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Forecast'!$B$131:$B$250,0),MATCH(O$130,'PLHIV Forecast'!$C$130:$W$130,0)),
INDEX('PLHIV Forecast'!$C$131:$W$250,MATCH($B137,'PLHIV Forecast'!$B$131:$B$250,0),MATCH(O$130,'PLHIV Forecast'!$C$130:$W$130,0))&lt;&gt;0),
INDEX('PLHIV Forecast'!$C$131:$W$250,MATCH($B137,'PLHIV Forecast'!$B$131:$B$250,0),MATCH(O$130,'PLHIV Forecast'!$C$130:$W$130,0)),
N137+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IF(O$130&lt;=Baseline_Year,
INDEX('Number on ART'!$H$10:$AB$249,MATCH($B137&amp;"Peds",'Number on ART'!$F$10:$F$249,0),MATCH(O$130,'Number on ART'!$H$9:$AB$9,0)),
IF(AND(N137+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Forecast'!$B$131:$B$250,0),MATCH(O$130,'PLHIV Forecast'!$C$130:$W$130,0)),
INDEX('PLHIV Forecast'!$C$131:$W$250,MATCH($B137,'PLHIV Forecast'!$B$131:$B$250,0),MATCH(O$130,'PLHIV Forecast'!$C$130:$W$130,0))&lt;&gt;0),
INDEX('PLHIV Forecast'!$C$131:$W$250,MATCH($B137,'PLHIV Forecast'!$B$131:$B$250,0),MATCH(O$130,'PLHIV Forecast'!$C$130:$W$130,0)),
N137+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315</v>
      </c>
      <c r="P137" s="84">
        <f>IF(IF(P$130&lt;=Baseline_Year,
INDEX('Number on ART'!$H$10:$AB$249,MATCH($B137&amp;"Peds",'Number on ART'!$F$10:$F$249,0),MATCH(P$130,'Number on ART'!$H$9:$AB$9,0)),
IF(AND(O137+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Forecast'!$B$131:$B$250,0),MATCH(P$130,'PLHIV Forecast'!$C$130:$W$130,0)),
INDEX('PLHIV Forecast'!$C$131:$W$250,MATCH($B137,'PLHIV Forecast'!$B$131:$B$250,0),MATCH(P$130,'PLHIV Forecast'!$C$130:$W$130,0))&lt;&gt;0),
INDEX('PLHIV Forecast'!$C$131:$W$250,MATCH($B137,'PLHIV Forecast'!$B$131:$B$250,0),MATCH(P$130,'PLHIV Forecast'!$C$130:$W$130,0)),
O137+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IF(P$130&lt;=Baseline_Year,
INDEX('Number on ART'!$H$10:$AB$249,MATCH($B137&amp;"Peds",'Number on ART'!$F$10:$F$249,0),MATCH(P$130,'Number on ART'!$H$9:$AB$9,0)),
IF(AND(O137+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Forecast'!$B$131:$B$250,0),MATCH(P$130,'PLHIV Forecast'!$C$130:$W$130,0)),
INDEX('PLHIV Forecast'!$C$131:$W$250,MATCH($B137,'PLHIV Forecast'!$B$131:$B$250,0),MATCH(P$130,'PLHIV Forecast'!$C$130:$W$130,0))&lt;&gt;0),
INDEX('PLHIV Forecast'!$C$131:$W$250,MATCH($B137,'PLHIV Forecast'!$B$131:$B$250,0),MATCH(P$130,'PLHIV Forecast'!$C$130:$W$130,0)),
O137+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357.66666666666669</v>
      </c>
      <c r="Q137" s="84">
        <f>IF(IF(Q$130&lt;=Baseline_Year,
INDEX('Number on ART'!$H$10:$AB$249,MATCH($B137&amp;"Peds",'Number on ART'!$F$10:$F$249,0),MATCH(Q$130,'Number on ART'!$H$9:$AB$9,0)),
IF(AND(P137+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Forecast'!$B$131:$B$250,0),MATCH(Q$130,'PLHIV Forecast'!$C$130:$W$130,0)),
INDEX('PLHIV Forecast'!$C$131:$W$250,MATCH($B137,'PLHIV Forecast'!$B$131:$B$250,0),MATCH(Q$130,'PLHIV Forecast'!$C$130:$W$130,0))&lt;&gt;0),
INDEX('PLHIV Forecast'!$C$131:$W$250,MATCH($B137,'PLHIV Forecast'!$B$131:$B$250,0),MATCH(Q$130,'PLHIV Forecast'!$C$130:$W$130,0)),
P137+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IF(Q$130&lt;=Baseline_Year,
INDEX('Number on ART'!$H$10:$AB$249,MATCH($B137&amp;"Peds",'Number on ART'!$F$10:$F$249,0),MATCH(Q$130,'Number on ART'!$H$9:$AB$9,0)),
IF(AND(P137+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Forecast'!$B$131:$B$250,0),MATCH(Q$130,'PLHIV Forecast'!$C$130:$W$130,0)),
INDEX('PLHIV Forecast'!$C$131:$W$250,MATCH($B137,'PLHIV Forecast'!$B$131:$B$250,0),MATCH(Q$130,'PLHIV Forecast'!$C$130:$W$130,0))&lt;&gt;0),
INDEX('PLHIV Forecast'!$C$131:$W$250,MATCH($B137,'PLHIV Forecast'!$B$131:$B$250,0),MATCH(Q$130,'PLHIV Forecast'!$C$130:$W$130,0)),
P137+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400.33333333333337</v>
      </c>
      <c r="R137" s="84">
        <f>IF(IF(R$130&lt;=Baseline_Year,
INDEX('Number on ART'!$H$10:$AB$249,MATCH($B137&amp;"Peds",'Number on ART'!$F$10:$F$249,0),MATCH(R$130,'Number on ART'!$H$9:$AB$9,0)),
IF(AND(Q137+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Forecast'!$B$131:$B$250,0),MATCH(R$130,'PLHIV Forecast'!$C$130:$W$130,0)),
INDEX('PLHIV Forecast'!$C$131:$W$250,MATCH($B137,'PLHIV Forecast'!$B$131:$B$250,0),MATCH(R$130,'PLHIV Forecast'!$C$130:$W$130,0))&lt;&gt;0),
INDEX('PLHIV Forecast'!$C$131:$W$250,MATCH($B137,'PLHIV Forecast'!$B$131:$B$250,0),MATCH(R$130,'PLHIV Forecast'!$C$130:$W$130,0)),
Q137+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IF(R$130&lt;=Baseline_Year,
INDEX('Number on ART'!$H$10:$AB$249,MATCH($B137&amp;"Peds",'Number on ART'!$F$10:$F$249,0),MATCH(R$130,'Number on ART'!$H$9:$AB$9,0)),
IF(AND(Q137+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Forecast'!$B$131:$B$250,0),MATCH(R$130,'PLHIV Forecast'!$C$130:$W$130,0)),
INDEX('PLHIV Forecast'!$C$131:$W$250,MATCH($B137,'PLHIV Forecast'!$B$131:$B$250,0),MATCH(R$130,'PLHIV Forecast'!$C$130:$W$130,0))&lt;&gt;0),
INDEX('PLHIV Forecast'!$C$131:$W$250,MATCH($B137,'PLHIV Forecast'!$B$131:$B$250,0),MATCH(R$130,'PLHIV Forecast'!$C$130:$W$130,0)),
Q137+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443.00000000000006</v>
      </c>
      <c r="S137" s="84">
        <f>IF(IF(S$130&lt;=Baseline_Year,
INDEX('Number on ART'!$H$10:$AB$249,MATCH($B137&amp;"Peds",'Number on ART'!$F$10:$F$249,0),MATCH(S$130,'Number on ART'!$H$9:$AB$9,0)),
IF(AND(R137+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Forecast'!$B$131:$B$250,0),MATCH(S$130,'PLHIV Forecast'!$C$130:$W$130,0)),
INDEX('PLHIV Forecast'!$C$131:$W$250,MATCH($B137,'PLHIV Forecast'!$B$131:$B$250,0),MATCH(S$130,'PLHIV Forecast'!$C$130:$W$130,0))&lt;&gt;0),
INDEX('PLHIV Forecast'!$C$131:$W$250,MATCH($B137,'PLHIV Forecast'!$B$131:$B$250,0),MATCH(S$130,'PLHIV Forecast'!$C$130:$W$130,0)),
R137+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IF(S$130&lt;=Baseline_Year,
INDEX('Number on ART'!$H$10:$AB$249,MATCH($B137&amp;"Peds",'Number on ART'!$F$10:$F$249,0),MATCH(S$130,'Number on ART'!$H$9:$AB$9,0)),
IF(AND(R137+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Forecast'!$B$131:$B$250,0),MATCH(S$130,'PLHIV Forecast'!$C$130:$W$130,0)),
INDEX('PLHIV Forecast'!$C$131:$W$250,MATCH($B137,'PLHIV Forecast'!$B$131:$B$250,0),MATCH(S$130,'PLHIV Forecast'!$C$130:$W$130,0))&lt;&gt;0),
INDEX('PLHIV Forecast'!$C$131:$W$250,MATCH($B137,'PLHIV Forecast'!$B$131:$B$250,0),MATCH(S$130,'PLHIV Forecast'!$C$130:$W$130,0)),
R137+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485.66666666666674</v>
      </c>
      <c r="T137" s="84">
        <f>IF(IF(T$130&lt;=Baseline_Year,
INDEX('Number on ART'!$H$10:$AB$249,MATCH($B137&amp;"Peds",'Number on ART'!$F$10:$F$249,0),MATCH(T$130,'Number on ART'!$H$9:$AB$9,0)),
IF(AND(S137+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Forecast'!$B$131:$B$250,0),MATCH(T$130,'PLHIV Forecast'!$C$130:$W$130,0)),
INDEX('PLHIV Forecast'!$C$131:$W$250,MATCH($B137,'PLHIV Forecast'!$B$131:$B$250,0),MATCH(T$130,'PLHIV Forecast'!$C$130:$W$130,0))&lt;&gt;0),
INDEX('PLHIV Forecast'!$C$131:$W$250,MATCH($B137,'PLHIV Forecast'!$B$131:$B$250,0),MATCH(T$130,'PLHIV Forecast'!$C$130:$W$130,0)),
S137+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IF(T$130&lt;=Baseline_Year,
INDEX('Number on ART'!$H$10:$AB$249,MATCH($B137&amp;"Peds",'Number on ART'!$F$10:$F$249,0),MATCH(T$130,'Number on ART'!$H$9:$AB$9,0)),
IF(AND(S137+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Forecast'!$B$131:$B$250,0),MATCH(T$130,'PLHIV Forecast'!$C$130:$W$130,0)),
INDEX('PLHIV Forecast'!$C$131:$W$250,MATCH($B137,'PLHIV Forecast'!$B$131:$B$250,0),MATCH(T$130,'PLHIV Forecast'!$C$130:$W$130,0))&lt;&gt;0),
INDEX('PLHIV Forecast'!$C$131:$W$250,MATCH($B137,'PLHIV Forecast'!$B$131:$B$250,0),MATCH(T$130,'PLHIV Forecast'!$C$130:$W$130,0)),
S137+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528.33333333333337</v>
      </c>
      <c r="U137" s="84">
        <f>IF(IF(U$130&lt;=Baseline_Year,
INDEX('Number on ART'!$H$10:$AB$249,MATCH($B137&amp;"Peds",'Number on ART'!$F$10:$F$249,0),MATCH(U$130,'Number on ART'!$H$9:$AB$9,0)),
IF(AND(T137+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Forecast'!$B$131:$B$250,0),MATCH(U$130,'PLHIV Forecast'!$C$130:$W$130,0)),
INDEX('PLHIV Forecast'!$C$131:$W$250,MATCH($B137,'PLHIV Forecast'!$B$131:$B$250,0),MATCH(U$130,'PLHIV Forecast'!$C$130:$W$130,0))&lt;&gt;0),
INDEX('PLHIV Forecast'!$C$131:$W$250,MATCH($B137,'PLHIV Forecast'!$B$131:$B$250,0),MATCH(U$130,'PLHIV Forecast'!$C$130:$W$130,0)),
T137+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IF(U$130&lt;=Baseline_Year,
INDEX('Number on ART'!$H$10:$AB$249,MATCH($B137&amp;"Peds",'Number on ART'!$F$10:$F$249,0),MATCH(U$130,'Number on ART'!$H$9:$AB$9,0)),
IF(AND(T137+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Forecast'!$B$131:$B$250,0),MATCH(U$130,'PLHIV Forecast'!$C$130:$W$130,0)),
INDEX('PLHIV Forecast'!$C$131:$W$250,MATCH($B137,'PLHIV Forecast'!$B$131:$B$250,0),MATCH(U$130,'PLHIV Forecast'!$C$130:$W$130,0))&lt;&gt;0),
INDEX('PLHIV Forecast'!$C$131:$W$250,MATCH($B137,'PLHIV Forecast'!$B$131:$B$250,0),MATCH(U$130,'PLHIV Forecast'!$C$130:$W$130,0)),
T137+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571</v>
      </c>
      <c r="V137" s="84">
        <f>IF(IF(V$130&lt;=Baseline_Year,
INDEX('Number on ART'!$H$10:$AB$249,MATCH($B137&amp;"Peds",'Number on ART'!$F$10:$F$249,0),MATCH(V$130,'Number on ART'!$H$9:$AB$9,0)),
IF(AND(U137+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Forecast'!$B$131:$B$250,0),MATCH(V$130,'PLHIV Forecast'!$C$130:$W$130,0)),
INDEX('PLHIV Forecast'!$C$131:$W$250,MATCH($B137,'PLHIV Forecast'!$B$131:$B$250,0),MATCH(V$130,'PLHIV Forecast'!$C$130:$W$130,0))&lt;&gt;0),
INDEX('PLHIV Forecast'!$C$131:$W$250,MATCH($B137,'PLHIV Forecast'!$B$131:$B$250,0),MATCH(V$130,'PLHIV Forecast'!$C$130:$W$130,0)),
U137+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IF(V$130&lt;=Baseline_Year,
INDEX('Number on ART'!$H$10:$AB$249,MATCH($B137&amp;"Peds",'Number on ART'!$F$10:$F$249,0),MATCH(V$130,'Number on ART'!$H$9:$AB$9,0)),
IF(AND(U137+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Forecast'!$B$131:$B$250,0),MATCH(V$130,'PLHIV Forecast'!$C$130:$W$130,0)),
INDEX('PLHIV Forecast'!$C$131:$W$250,MATCH($B137,'PLHIV Forecast'!$B$131:$B$250,0),MATCH(V$130,'PLHIV Forecast'!$C$130:$W$130,0))&lt;&gt;0),
INDEX('PLHIV Forecast'!$C$131:$W$250,MATCH($B137,'PLHIV Forecast'!$B$131:$B$250,0),MATCH(V$130,'PLHIV Forecast'!$C$130:$W$130,0)),
U137+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613.66666666666663</v>
      </c>
      <c r="W137" s="84">
        <f>IF(IF(W$130&lt;=Baseline_Year,
INDEX('Number on ART'!$H$10:$AB$249,MATCH($B137&amp;"Peds",'Number on ART'!$F$10:$F$249,0),MATCH(W$130,'Number on ART'!$H$9:$AB$9,0)),
IF(AND(V137+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Forecast'!$C$131:$W$250,MATCH($B137,'PLHIV Forecast'!$B$131:$B$250,0),MATCH(W$130,'PLHIV Forecast'!$C$130:$W$130,0)),
INDEX('PLHIV Forecast'!$C$131:$W$250,MATCH($B137,'PLHIV Forecast'!$B$131:$B$250,0),MATCH(W$130,'PLHIV Forecast'!$C$130:$W$130,0))&lt;&gt;0),
INDEX('PLHIV Forecast'!$C$131:$W$250,MATCH($B137,'PLHIV Forecast'!$B$131:$B$250,0),MATCH(W$130,'PLHIV Forecast'!$C$130:$W$130,0)),
V137+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)))&lt;0,
0,
IF(W$130&lt;=Baseline_Year,
INDEX('Number on ART'!$H$10:$AB$249,MATCH($B137&amp;"Peds",'Number on ART'!$F$10:$F$249,0),MATCH(W$130,'Number on ART'!$H$9:$AB$9,0)),
IF(AND(V137+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)&gt;INDEX('PLHIV Forecast'!$C$8:$W$127,MATCH($B137,'PLHIV Forecast'!$B$131:$B$250,0),MATCH(W$130,'PLHIV Forecast'!$C$130:$W$130,0)),
INDEX('PLHIV Forecast'!$C$131:$W$250,MATCH($B137,'PLHIV Forecast'!$B$131:$B$250,0),MATCH(W$130,'PLHIV Forecast'!$C$130:$W$130,0))&lt;&gt;0),
INDEX('PLHIV Forecast'!$C$131:$W$250,MATCH($B137,'PLHIV Forecast'!$B$131:$B$250,0),MATCH(W$130,'PLHIV Forecast'!$C$130:$W$130,0)),
V137+
AVERAGE((INDEX($C$131:$W$250,MATCH($B137,$B$131:$B$250),MATCH(Baseline_Year,$C$130:$W$130,))-INDEX($C$131:$W$250,MATCH($B137,$B$131:$B$250),MATCH(Baseline_Year-1,$C$130:$W$130,))),
(INDEX($C$131:$W$250,MATCH($B137,$B$131:$B$250),MATCH(Baseline_Year-1,$C$130:$W$130,))-INDEX($C$131:$W$250,MATCH($B137,$B$131:$B$250),MATCH(Baseline_Year-2,$C$130:$W$130,))),
(INDEX($C$131:$W$250,MATCH($B137,$B$131:$B$250),MATCH(Baseline_Year-2,$C$130:$W$130,))-INDEX($C$131:$W$250,MATCH($B137,$B$131:$B$250),MATCH(Baseline_Year-3,$C$130:$W$130,)))
))))</f>
        <v>656.33333333333326</v>
      </c>
      <c r="X137" s="9" t="str">
        <f>IF(SUM(C137:W137)&lt;&gt;0,
IF(P137='PLHIV Forecast'!P137,"# peds on ART capped by total CLHIV starting 2023",
IF(Q137='PLHIV Forecast'!Q137,"# peds on ART capped by total CLHIV starting 2024",
IF(R137='PLHIV Forecast'!R137,"# peds on ART capped by total CLHIV starting 2025",
IF(S137='PLHIV Forecast'!S137,"# peds on ART capped by total CLHIV starting 2026",
IF(T137='PLHIV Forecast'!T137,"# peds on ART capped by total CLHIV starting 2027",
IF(U137='PLHIV Forecast'!U137,"# peds on ART capped by total CLHIV starting 2028",
IF(V137='PLHIV Forecast'!V137,"# peds on ART capped by total CLHIV starting 2029",
IF(W137='PLHIV Forecast'!W137,"# peds on ART capped by total CLHIV starting 2030",
"")))))))),"")</f>
        <v/>
      </c>
      <c r="Z137" s="8"/>
      <c r="AA137" s="8"/>
      <c r="AB137" s="8"/>
      <c r="AC137" s="8"/>
      <c r="AD137" s="8"/>
      <c r="AE137" s="8"/>
      <c r="AF137" s="8"/>
      <c r="AG137" s="8"/>
      <c r="AH137" s="8"/>
      <c r="AI137" s="8"/>
    </row>
    <row r="138" spans="2:35" x14ac:dyDescent="0.35">
      <c r="B138" s="17" t="str">
        <f>Countries!B11</f>
        <v>Belarus</v>
      </c>
      <c r="C138" s="47">
        <f>IF(C$7&lt;='Algorithms &amp; Assumptions'!$C$3,INDEX('Number on ART'!$H$10:$AB$249,MATCH($B138&amp;"Peds",'Number on ART'!$F$10:$F$249,0),MATCH(C$7,'Number on ART'!$H$9:$AB$9,0)),"Error")</f>
        <v>121</v>
      </c>
      <c r="D138" s="47">
        <f>IF(D$7&lt;='Algorithms &amp; Assumptions'!$C$3,INDEX('Number on ART'!$H$10:$AB$249,MATCH($B138&amp;"Peds",'Number on ART'!$F$10:$F$249,0),MATCH(D$7,'Number on ART'!$H$9:$AB$9,0)),"Error")</f>
        <v>139</v>
      </c>
      <c r="E138" s="47">
        <f>IF(E$7&lt;='Algorithms &amp; Assumptions'!$C$3,INDEX('Number on ART'!$H$10:$AB$249,MATCH($B138&amp;"Peds",'Number on ART'!$F$10:$F$249,0),MATCH(E$7,'Number on ART'!$H$9:$AB$9,0)),"Error")</f>
        <v>154</v>
      </c>
      <c r="F138" s="47">
        <f>IF(F$7&lt;='Algorithms &amp; Assumptions'!$C$3,INDEX('Number on ART'!$H$10:$AB$249,MATCH($B138&amp;"Peds",'Number on ART'!$F$10:$F$249,0),MATCH(F$7,'Number on ART'!$H$9:$AB$9,0)),"Error")</f>
        <v>173</v>
      </c>
      <c r="G138" s="84">
        <f>IF(IF(G$130&lt;=Baseline_Year,
INDEX('Number on ART'!$H$10:$AB$249,MATCH($B138&amp;"Peds",'Number on ART'!$F$10:$F$249,0),MATCH(G$130,'Number on ART'!$H$9:$AB$9,0)),
IF(AND(F138+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Forecast'!$B$131:$B$250,0),MATCH(G$130,'PLHIV Forecast'!$C$130:$W$130,0)),
INDEX('PLHIV Forecast'!$C$131:$W$250,MATCH($B138,'PLHIV Forecast'!$B$131:$B$250,0),MATCH(G$130,'PLHIV Forecast'!$C$130:$W$130,0))&lt;&gt;0),
INDEX('PLHIV Forecast'!$C$131:$W$250,MATCH($B138,'PLHIV Forecast'!$B$131:$B$250,0),MATCH(G$130,'PLHIV Forecast'!$C$130:$W$130,0)),
F138+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IF(G$130&lt;=Baseline_Year,
INDEX('Number on ART'!$H$10:$AB$249,MATCH($B138&amp;"Peds",'Number on ART'!$F$10:$F$249,0),MATCH(G$130,'Number on ART'!$H$9:$AB$9,0)),
IF(AND(F138+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Forecast'!$B$131:$B$250,0),MATCH(G$130,'PLHIV Forecast'!$C$130:$W$130,0)),
INDEX('PLHIV Forecast'!$C$131:$W$250,MATCH($B138,'PLHIV Forecast'!$B$131:$B$250,0),MATCH(G$130,'PLHIV Forecast'!$C$130:$W$130,0))&lt;&gt;0),
INDEX('PLHIV Forecast'!$C$131:$W$250,MATCH($B138,'PLHIV Forecast'!$B$131:$B$250,0),MATCH(G$130,'PLHIV Forecast'!$C$130:$W$130,0)),
F138+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189</v>
      </c>
      <c r="H138" s="84">
        <f>IF(IF(H$130&lt;=Baseline_Year,
INDEX('Number on ART'!$H$10:$AB$249,MATCH($B138&amp;"Peds",'Number on ART'!$F$10:$F$249,0),MATCH(H$130,'Number on ART'!$H$9:$AB$9,0)),
IF(AND(G138+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Forecast'!$B$131:$B$250,0),MATCH(H$130,'PLHIV Forecast'!$C$130:$W$130,0)),
INDEX('PLHIV Forecast'!$C$131:$W$250,MATCH($B138,'PLHIV Forecast'!$B$131:$B$250,0),MATCH(H$130,'PLHIV Forecast'!$C$130:$W$130,0))&lt;&gt;0),
INDEX('PLHIV Forecast'!$C$131:$W$250,MATCH($B138,'PLHIV Forecast'!$B$131:$B$250,0),MATCH(H$130,'PLHIV Forecast'!$C$130:$W$130,0)),
G138+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IF(H$130&lt;=Baseline_Year,
INDEX('Number on ART'!$H$10:$AB$249,MATCH($B138&amp;"Peds",'Number on ART'!$F$10:$F$249,0),MATCH(H$130,'Number on ART'!$H$9:$AB$9,0)),
IF(AND(G138+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Forecast'!$B$131:$B$250,0),MATCH(H$130,'PLHIV Forecast'!$C$130:$W$130,0)),
INDEX('PLHIV Forecast'!$C$131:$W$250,MATCH($B138,'PLHIV Forecast'!$B$131:$B$250,0),MATCH(H$130,'PLHIV Forecast'!$C$130:$W$130,0))&lt;&gt;0),
INDEX('PLHIV Forecast'!$C$131:$W$250,MATCH($B138,'PLHIV Forecast'!$B$131:$B$250,0),MATCH(H$130,'PLHIV Forecast'!$C$130:$W$130,0)),
G138+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218</v>
      </c>
      <c r="I138" s="84">
        <f>IF(IF(I$130&lt;=Baseline_Year,
INDEX('Number on ART'!$H$10:$AB$249,MATCH($B138&amp;"Peds",'Number on ART'!$F$10:$F$249,0),MATCH(I$130,'Number on ART'!$H$9:$AB$9,0)),
IF(AND(H138+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Forecast'!$B$131:$B$250,0),MATCH(I$130,'PLHIV Forecast'!$C$130:$W$130,0)),
INDEX('PLHIV Forecast'!$C$131:$W$250,MATCH($B138,'PLHIV Forecast'!$B$131:$B$250,0),MATCH(I$130,'PLHIV Forecast'!$C$130:$W$130,0))&lt;&gt;0),
INDEX('PLHIV Forecast'!$C$131:$W$250,MATCH($B138,'PLHIV Forecast'!$B$131:$B$250,0),MATCH(I$130,'PLHIV Forecast'!$C$130:$W$130,0)),
H138+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IF(I$130&lt;=Baseline_Year,
INDEX('Number on ART'!$H$10:$AB$249,MATCH($B138&amp;"Peds",'Number on ART'!$F$10:$F$249,0),MATCH(I$130,'Number on ART'!$H$9:$AB$9,0)),
IF(AND(H138+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Forecast'!$B$131:$B$250,0),MATCH(I$130,'PLHIV Forecast'!$C$130:$W$130,0)),
INDEX('PLHIV Forecast'!$C$131:$W$250,MATCH($B138,'PLHIV Forecast'!$B$131:$B$250,0),MATCH(I$130,'PLHIV Forecast'!$C$130:$W$130,0))&lt;&gt;0),
INDEX('PLHIV Forecast'!$C$131:$W$250,MATCH($B138,'PLHIV Forecast'!$B$131:$B$250,0),MATCH(I$130,'PLHIV Forecast'!$C$130:$W$130,0)),
H138+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238</v>
      </c>
      <c r="J138" s="84">
        <f>IF(IF(J$130&lt;=Baseline_Year,
INDEX('Number on ART'!$H$10:$AB$249,MATCH($B138&amp;"Peds",'Number on ART'!$F$10:$F$249,0),MATCH(J$130,'Number on ART'!$H$9:$AB$9,0)),
IF(AND(I138+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Forecast'!$B$131:$B$250,0),MATCH(J$130,'PLHIV Forecast'!$C$130:$W$130,0)),
INDEX('PLHIV Forecast'!$C$131:$W$250,MATCH($B138,'PLHIV Forecast'!$B$131:$B$250,0),MATCH(J$130,'PLHIV Forecast'!$C$130:$W$130,0))&lt;&gt;0),
INDEX('PLHIV Forecast'!$C$131:$W$250,MATCH($B138,'PLHIV Forecast'!$B$131:$B$250,0),MATCH(J$130,'PLHIV Forecast'!$C$130:$W$130,0)),
I138+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IF(J$130&lt;=Baseline_Year,
INDEX('Number on ART'!$H$10:$AB$249,MATCH($B138&amp;"Peds",'Number on ART'!$F$10:$F$249,0),MATCH(J$130,'Number on ART'!$H$9:$AB$9,0)),
IF(AND(I138+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Forecast'!$B$131:$B$250,0),MATCH(J$130,'PLHIV Forecast'!$C$130:$W$130,0)),
INDEX('PLHIV Forecast'!$C$131:$W$250,MATCH($B138,'PLHIV Forecast'!$B$131:$B$250,0),MATCH(J$130,'PLHIV Forecast'!$C$130:$W$130,0))&lt;&gt;0),
INDEX('PLHIV Forecast'!$C$131:$W$250,MATCH($B138,'PLHIV Forecast'!$B$131:$B$250,0),MATCH(J$130,'PLHIV Forecast'!$C$130:$W$130,0)),
I138+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215</v>
      </c>
      <c r="K138" s="84">
        <f>IF(IF(K$130&lt;=Baseline_Year,
INDEX('Number on ART'!$H$10:$AB$249,MATCH($B138&amp;"Peds",'Number on ART'!$F$10:$F$249,0),MATCH(K$130,'Number on ART'!$H$9:$AB$9,0)),
IF(AND(J138+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Forecast'!$B$131:$B$250,0),MATCH(K$130,'PLHIV Forecast'!$C$130:$W$130,0)),
INDEX('PLHIV Forecast'!$C$131:$W$250,MATCH($B138,'PLHIV Forecast'!$B$131:$B$250,0),MATCH(K$130,'PLHIV Forecast'!$C$130:$W$130,0))&lt;&gt;0),
INDEX('PLHIV Forecast'!$C$131:$W$250,MATCH($B138,'PLHIV Forecast'!$B$131:$B$250,0),MATCH(K$130,'PLHIV Forecast'!$C$130:$W$130,0)),
J138+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IF(K$130&lt;=Baseline_Year,
INDEX('Number on ART'!$H$10:$AB$249,MATCH($B138&amp;"Peds",'Number on ART'!$F$10:$F$249,0),MATCH(K$130,'Number on ART'!$H$9:$AB$9,0)),
IF(AND(J138+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Forecast'!$B$131:$B$250,0),MATCH(K$130,'PLHIV Forecast'!$C$130:$W$130,0)),
INDEX('PLHIV Forecast'!$C$131:$W$250,MATCH($B138,'PLHIV Forecast'!$B$131:$B$250,0),MATCH(K$130,'PLHIV Forecast'!$C$130:$W$130,0))&lt;&gt;0),
INDEX('PLHIV Forecast'!$C$131:$W$250,MATCH($B138,'PLHIV Forecast'!$B$131:$B$250,0),MATCH(K$130,'PLHIV Forecast'!$C$130:$W$130,0)),
J138+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215</v>
      </c>
      <c r="L138" s="84">
        <f>IF(IF(L$130&lt;=Baseline_Year,
INDEX('Number on ART'!$H$10:$AB$249,MATCH($B138&amp;"Peds",'Number on ART'!$F$10:$F$249,0),MATCH(L$130,'Number on ART'!$H$9:$AB$9,0)),
IF(AND(K138+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Forecast'!$B$131:$B$250,0),MATCH(L$130,'PLHIV Forecast'!$C$130:$W$130,0)),
INDEX('PLHIV Forecast'!$C$131:$W$250,MATCH($B138,'PLHIV Forecast'!$B$131:$B$250,0),MATCH(L$130,'PLHIV Forecast'!$C$130:$W$130,0))&lt;&gt;0),
INDEX('PLHIV Forecast'!$C$131:$W$250,MATCH($B138,'PLHIV Forecast'!$B$131:$B$250,0),MATCH(L$130,'PLHIV Forecast'!$C$130:$W$130,0)),
K138+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IF(L$130&lt;=Baseline_Year,
INDEX('Number on ART'!$H$10:$AB$249,MATCH($B138&amp;"Peds",'Number on ART'!$F$10:$F$249,0),MATCH(L$130,'Number on ART'!$H$9:$AB$9,0)),
IF(AND(K138+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Forecast'!$B$131:$B$250,0),MATCH(L$130,'PLHIV Forecast'!$C$130:$W$130,0)),
INDEX('PLHIV Forecast'!$C$131:$W$250,MATCH($B138,'PLHIV Forecast'!$B$131:$B$250,0),MATCH(L$130,'PLHIV Forecast'!$C$130:$W$130,0))&lt;&gt;0),
INDEX('PLHIV Forecast'!$C$131:$W$250,MATCH($B138,'PLHIV Forecast'!$B$131:$B$250,0),MATCH(L$130,'PLHIV Forecast'!$C$130:$W$130,0)),
K138+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196</v>
      </c>
      <c r="M138" s="84">
        <f>IF(IF(M$130&lt;=Baseline_Year,
INDEX('Number on ART'!$H$10:$AB$249,MATCH($B138&amp;"Peds",'Number on ART'!$F$10:$F$249,0),MATCH(M$130,'Number on ART'!$H$9:$AB$9,0)),
IF(AND(L138+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Forecast'!$B$131:$B$250,0),MATCH(M$130,'PLHIV Forecast'!$C$130:$W$130,0)),
INDEX('PLHIV Forecast'!$C$131:$W$250,MATCH($B138,'PLHIV Forecast'!$B$131:$B$250,0),MATCH(M$130,'PLHIV Forecast'!$C$130:$W$130,0))&lt;&gt;0),
INDEX('PLHIV Forecast'!$C$131:$W$250,MATCH($B138,'PLHIV Forecast'!$B$131:$B$250,0),MATCH(M$130,'PLHIV Forecast'!$C$130:$W$130,0)),
L138+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IF(M$130&lt;=Baseline_Year,
INDEX('Number on ART'!$H$10:$AB$249,MATCH($B138&amp;"Peds",'Number on ART'!$F$10:$F$249,0),MATCH(M$130,'Number on ART'!$H$9:$AB$9,0)),
IF(AND(L138+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Forecast'!$B$131:$B$250,0),MATCH(M$130,'PLHIV Forecast'!$C$130:$W$130,0)),
INDEX('PLHIV Forecast'!$C$131:$W$250,MATCH($B138,'PLHIV Forecast'!$B$131:$B$250,0),MATCH(M$130,'PLHIV Forecast'!$C$130:$W$130,0))&lt;&gt;0),
INDEX('PLHIV Forecast'!$C$131:$W$250,MATCH($B138,'PLHIV Forecast'!$B$131:$B$250,0),MATCH(M$130,'PLHIV Forecast'!$C$130:$W$130,0)),
L138+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180</v>
      </c>
      <c r="N138" s="84">
        <f>IF(IF(N$130&lt;=Baseline_Year,
INDEX('Number on ART'!$H$10:$AB$249,MATCH($B138&amp;"Peds",'Number on ART'!$F$10:$F$249,0),MATCH(N$130,'Number on ART'!$H$9:$AB$9,0)),
IF(AND(M138+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Forecast'!$B$131:$B$250,0),MATCH(N$130,'PLHIV Forecast'!$C$130:$W$130,0)),
INDEX('PLHIV Forecast'!$C$131:$W$250,MATCH($B138,'PLHIV Forecast'!$B$131:$B$250,0),MATCH(N$130,'PLHIV Forecast'!$C$130:$W$130,0))&lt;&gt;0),
INDEX('PLHIV Forecast'!$C$131:$W$250,MATCH($B138,'PLHIV Forecast'!$B$131:$B$250,0),MATCH(N$130,'PLHIV Forecast'!$C$130:$W$130,0)),
M138+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IF(N$130&lt;=Baseline_Year,
INDEX('Number on ART'!$H$10:$AB$249,MATCH($B138&amp;"Peds",'Number on ART'!$F$10:$F$249,0),MATCH(N$130,'Number on ART'!$H$9:$AB$9,0)),
IF(AND(M138+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Forecast'!$B$131:$B$250,0),MATCH(N$130,'PLHIV Forecast'!$C$130:$W$130,0)),
INDEX('PLHIV Forecast'!$C$131:$W$250,MATCH($B138,'PLHIV Forecast'!$B$131:$B$250,0),MATCH(N$130,'PLHIV Forecast'!$C$130:$W$130,0))&lt;&gt;0),
INDEX('PLHIV Forecast'!$C$131:$W$250,MATCH($B138,'PLHIV Forecast'!$B$131:$B$250,0),MATCH(N$130,'PLHIV Forecast'!$C$130:$W$130,0)),
M138+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181</v>
      </c>
      <c r="O138" s="84">
        <f>IF(IF(O$130&lt;=Baseline_Year,
INDEX('Number on ART'!$H$10:$AB$249,MATCH($B138&amp;"Peds",'Number on ART'!$F$10:$F$249,0),MATCH(O$130,'Number on ART'!$H$9:$AB$9,0)),
IF(AND(N138+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Forecast'!$B$131:$B$250,0),MATCH(O$130,'PLHIV Forecast'!$C$130:$W$130,0)),
INDEX('PLHIV Forecast'!$C$131:$W$250,MATCH($B138,'PLHIV Forecast'!$B$131:$B$250,0),MATCH(O$130,'PLHIV Forecast'!$C$130:$W$130,0))&lt;&gt;0),
INDEX('PLHIV Forecast'!$C$131:$W$250,MATCH($B138,'PLHIV Forecast'!$B$131:$B$250,0),MATCH(O$130,'PLHIV Forecast'!$C$130:$W$130,0)),
N138+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IF(O$130&lt;=Baseline_Year,
INDEX('Number on ART'!$H$10:$AB$249,MATCH($B138&amp;"Peds",'Number on ART'!$F$10:$F$249,0),MATCH(O$130,'Number on ART'!$H$9:$AB$9,0)),
IF(AND(N138+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Forecast'!$B$131:$B$250,0),MATCH(O$130,'PLHIV Forecast'!$C$130:$W$130,0)),
INDEX('PLHIV Forecast'!$C$131:$W$250,MATCH($B138,'PLHIV Forecast'!$B$131:$B$250,0),MATCH(O$130,'PLHIV Forecast'!$C$130:$W$130,0))&lt;&gt;0),
INDEX('PLHIV Forecast'!$C$131:$W$250,MATCH($B138,'PLHIV Forecast'!$B$131:$B$250,0),MATCH(O$130,'PLHIV Forecast'!$C$130:$W$130,0)),
N138+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160</v>
      </c>
      <c r="P138" s="84">
        <f>IF(IF(P$130&lt;=Baseline_Year,
INDEX('Number on ART'!$H$10:$AB$249,MATCH($B138&amp;"Peds",'Number on ART'!$F$10:$F$249,0),MATCH(P$130,'Number on ART'!$H$9:$AB$9,0)),
IF(AND(O138+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Forecast'!$B$131:$B$250,0),MATCH(P$130,'PLHIV Forecast'!$C$130:$W$130,0)),
INDEX('PLHIV Forecast'!$C$131:$W$250,MATCH($B138,'PLHIV Forecast'!$B$131:$B$250,0),MATCH(P$130,'PLHIV Forecast'!$C$130:$W$130,0))&lt;&gt;0),
INDEX('PLHIV Forecast'!$C$131:$W$250,MATCH($B138,'PLHIV Forecast'!$B$131:$B$250,0),MATCH(P$130,'PLHIV Forecast'!$C$130:$W$130,0)),
O138+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IF(P$130&lt;=Baseline_Year,
INDEX('Number on ART'!$H$10:$AB$249,MATCH($B138&amp;"Peds",'Number on ART'!$F$10:$F$249,0),MATCH(P$130,'Number on ART'!$H$9:$AB$9,0)),
IF(AND(O138+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Forecast'!$B$131:$B$250,0),MATCH(P$130,'PLHIV Forecast'!$C$130:$W$130,0)),
INDEX('PLHIV Forecast'!$C$131:$W$250,MATCH($B138,'PLHIV Forecast'!$B$131:$B$250,0),MATCH(P$130,'PLHIV Forecast'!$C$130:$W$130,0))&lt;&gt;0),
INDEX('PLHIV Forecast'!$C$131:$W$250,MATCH($B138,'PLHIV Forecast'!$B$131:$B$250,0),MATCH(P$130,'PLHIV Forecast'!$C$130:$W$130,0)),
O138+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148</v>
      </c>
      <c r="Q138" s="84">
        <f>IF(IF(Q$130&lt;=Baseline_Year,
INDEX('Number on ART'!$H$10:$AB$249,MATCH($B138&amp;"Peds",'Number on ART'!$F$10:$F$249,0),MATCH(Q$130,'Number on ART'!$H$9:$AB$9,0)),
IF(AND(P138+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Forecast'!$B$131:$B$250,0),MATCH(Q$130,'PLHIV Forecast'!$C$130:$W$130,0)),
INDEX('PLHIV Forecast'!$C$131:$W$250,MATCH($B138,'PLHIV Forecast'!$B$131:$B$250,0),MATCH(Q$130,'PLHIV Forecast'!$C$130:$W$130,0))&lt;&gt;0),
INDEX('PLHIV Forecast'!$C$131:$W$250,MATCH($B138,'PLHIV Forecast'!$B$131:$B$250,0),MATCH(Q$130,'PLHIV Forecast'!$C$130:$W$130,0)),
P138+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IF(Q$130&lt;=Baseline_Year,
INDEX('Number on ART'!$H$10:$AB$249,MATCH($B138&amp;"Peds",'Number on ART'!$F$10:$F$249,0),MATCH(Q$130,'Number on ART'!$H$9:$AB$9,0)),
IF(AND(P138+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Forecast'!$B$131:$B$250,0),MATCH(Q$130,'PLHIV Forecast'!$C$130:$W$130,0)),
INDEX('PLHIV Forecast'!$C$131:$W$250,MATCH($B138,'PLHIV Forecast'!$B$131:$B$250,0),MATCH(Q$130,'PLHIV Forecast'!$C$130:$W$130,0))&lt;&gt;0),
INDEX('PLHIV Forecast'!$C$131:$W$250,MATCH($B138,'PLHIV Forecast'!$B$131:$B$250,0),MATCH(Q$130,'PLHIV Forecast'!$C$130:$W$130,0)),
P138+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136</v>
      </c>
      <c r="R138" s="84">
        <f>IF(IF(R$130&lt;=Baseline_Year,
INDEX('Number on ART'!$H$10:$AB$249,MATCH($B138&amp;"Peds",'Number on ART'!$F$10:$F$249,0),MATCH(R$130,'Number on ART'!$H$9:$AB$9,0)),
IF(AND(Q138+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Forecast'!$B$131:$B$250,0),MATCH(R$130,'PLHIV Forecast'!$C$130:$W$130,0)),
INDEX('PLHIV Forecast'!$C$131:$W$250,MATCH($B138,'PLHIV Forecast'!$B$131:$B$250,0),MATCH(R$130,'PLHIV Forecast'!$C$130:$W$130,0))&lt;&gt;0),
INDEX('PLHIV Forecast'!$C$131:$W$250,MATCH($B138,'PLHIV Forecast'!$B$131:$B$250,0),MATCH(R$130,'PLHIV Forecast'!$C$130:$W$130,0)),
Q138+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IF(R$130&lt;=Baseline_Year,
INDEX('Number on ART'!$H$10:$AB$249,MATCH($B138&amp;"Peds",'Number on ART'!$F$10:$F$249,0),MATCH(R$130,'Number on ART'!$H$9:$AB$9,0)),
IF(AND(Q138+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Forecast'!$B$131:$B$250,0),MATCH(R$130,'PLHIV Forecast'!$C$130:$W$130,0)),
INDEX('PLHIV Forecast'!$C$131:$W$250,MATCH($B138,'PLHIV Forecast'!$B$131:$B$250,0),MATCH(R$130,'PLHIV Forecast'!$C$130:$W$130,0))&lt;&gt;0),
INDEX('PLHIV Forecast'!$C$131:$W$250,MATCH($B138,'PLHIV Forecast'!$B$131:$B$250,0),MATCH(R$130,'PLHIV Forecast'!$C$130:$W$130,0)),
Q138+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124</v>
      </c>
      <c r="S138" s="84">
        <f>IF(IF(S$130&lt;=Baseline_Year,
INDEX('Number on ART'!$H$10:$AB$249,MATCH($B138&amp;"Peds",'Number on ART'!$F$10:$F$249,0),MATCH(S$130,'Number on ART'!$H$9:$AB$9,0)),
IF(AND(R138+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Forecast'!$B$131:$B$250,0),MATCH(S$130,'PLHIV Forecast'!$C$130:$W$130,0)),
INDEX('PLHIV Forecast'!$C$131:$W$250,MATCH($B138,'PLHIV Forecast'!$B$131:$B$250,0),MATCH(S$130,'PLHIV Forecast'!$C$130:$W$130,0))&lt;&gt;0),
INDEX('PLHIV Forecast'!$C$131:$W$250,MATCH($B138,'PLHIV Forecast'!$B$131:$B$250,0),MATCH(S$130,'PLHIV Forecast'!$C$130:$W$130,0)),
R138+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IF(S$130&lt;=Baseline_Year,
INDEX('Number on ART'!$H$10:$AB$249,MATCH($B138&amp;"Peds",'Number on ART'!$F$10:$F$249,0),MATCH(S$130,'Number on ART'!$H$9:$AB$9,0)),
IF(AND(R138+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Forecast'!$B$131:$B$250,0),MATCH(S$130,'PLHIV Forecast'!$C$130:$W$130,0)),
INDEX('PLHIV Forecast'!$C$131:$W$250,MATCH($B138,'PLHIV Forecast'!$B$131:$B$250,0),MATCH(S$130,'PLHIV Forecast'!$C$130:$W$130,0))&lt;&gt;0),
INDEX('PLHIV Forecast'!$C$131:$W$250,MATCH($B138,'PLHIV Forecast'!$B$131:$B$250,0),MATCH(S$130,'PLHIV Forecast'!$C$130:$W$130,0)),
R138+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112</v>
      </c>
      <c r="T138" s="84">
        <f>IF(IF(T$130&lt;=Baseline_Year,
INDEX('Number on ART'!$H$10:$AB$249,MATCH($B138&amp;"Peds",'Number on ART'!$F$10:$F$249,0),MATCH(T$130,'Number on ART'!$H$9:$AB$9,0)),
IF(AND(S138+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Forecast'!$B$131:$B$250,0),MATCH(T$130,'PLHIV Forecast'!$C$130:$W$130,0)),
INDEX('PLHIV Forecast'!$C$131:$W$250,MATCH($B138,'PLHIV Forecast'!$B$131:$B$250,0),MATCH(T$130,'PLHIV Forecast'!$C$130:$W$130,0))&lt;&gt;0),
INDEX('PLHIV Forecast'!$C$131:$W$250,MATCH($B138,'PLHIV Forecast'!$B$131:$B$250,0),MATCH(T$130,'PLHIV Forecast'!$C$130:$W$130,0)),
S138+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IF(T$130&lt;=Baseline_Year,
INDEX('Number on ART'!$H$10:$AB$249,MATCH($B138&amp;"Peds",'Number on ART'!$F$10:$F$249,0),MATCH(T$130,'Number on ART'!$H$9:$AB$9,0)),
IF(AND(S138+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Forecast'!$B$131:$B$250,0),MATCH(T$130,'PLHIV Forecast'!$C$130:$W$130,0)),
INDEX('PLHIV Forecast'!$C$131:$W$250,MATCH($B138,'PLHIV Forecast'!$B$131:$B$250,0),MATCH(T$130,'PLHIV Forecast'!$C$130:$W$130,0))&lt;&gt;0),
INDEX('PLHIV Forecast'!$C$131:$W$250,MATCH($B138,'PLHIV Forecast'!$B$131:$B$250,0),MATCH(T$130,'PLHIV Forecast'!$C$130:$W$130,0)),
S138+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100</v>
      </c>
      <c r="U138" s="84">
        <f>IF(IF(U$130&lt;=Baseline_Year,
INDEX('Number on ART'!$H$10:$AB$249,MATCH($B138&amp;"Peds",'Number on ART'!$F$10:$F$249,0),MATCH(U$130,'Number on ART'!$H$9:$AB$9,0)),
IF(AND(T138+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Forecast'!$B$131:$B$250,0),MATCH(U$130,'PLHIV Forecast'!$C$130:$W$130,0)),
INDEX('PLHIV Forecast'!$C$131:$W$250,MATCH($B138,'PLHIV Forecast'!$B$131:$B$250,0),MATCH(U$130,'PLHIV Forecast'!$C$130:$W$130,0))&lt;&gt;0),
INDEX('PLHIV Forecast'!$C$131:$W$250,MATCH($B138,'PLHIV Forecast'!$B$131:$B$250,0),MATCH(U$130,'PLHIV Forecast'!$C$130:$W$130,0)),
T138+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IF(U$130&lt;=Baseline_Year,
INDEX('Number on ART'!$H$10:$AB$249,MATCH($B138&amp;"Peds",'Number on ART'!$F$10:$F$249,0),MATCH(U$130,'Number on ART'!$H$9:$AB$9,0)),
IF(AND(T138+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Forecast'!$B$131:$B$250,0),MATCH(U$130,'PLHIV Forecast'!$C$130:$W$130,0)),
INDEX('PLHIV Forecast'!$C$131:$W$250,MATCH($B138,'PLHIV Forecast'!$B$131:$B$250,0),MATCH(U$130,'PLHIV Forecast'!$C$130:$W$130,0))&lt;&gt;0),
INDEX('PLHIV Forecast'!$C$131:$W$250,MATCH($B138,'PLHIV Forecast'!$B$131:$B$250,0),MATCH(U$130,'PLHIV Forecast'!$C$130:$W$130,0)),
T138+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88</v>
      </c>
      <c r="V138" s="84">
        <f>IF(IF(V$130&lt;=Baseline_Year,
INDEX('Number on ART'!$H$10:$AB$249,MATCH($B138&amp;"Peds",'Number on ART'!$F$10:$F$249,0),MATCH(V$130,'Number on ART'!$H$9:$AB$9,0)),
IF(AND(U138+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Forecast'!$B$131:$B$250,0),MATCH(V$130,'PLHIV Forecast'!$C$130:$W$130,0)),
INDEX('PLHIV Forecast'!$C$131:$W$250,MATCH($B138,'PLHIV Forecast'!$B$131:$B$250,0),MATCH(V$130,'PLHIV Forecast'!$C$130:$W$130,0))&lt;&gt;0),
INDEX('PLHIV Forecast'!$C$131:$W$250,MATCH($B138,'PLHIV Forecast'!$B$131:$B$250,0),MATCH(V$130,'PLHIV Forecast'!$C$130:$W$130,0)),
U138+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IF(V$130&lt;=Baseline_Year,
INDEX('Number on ART'!$H$10:$AB$249,MATCH($B138&amp;"Peds",'Number on ART'!$F$10:$F$249,0),MATCH(V$130,'Number on ART'!$H$9:$AB$9,0)),
IF(AND(U138+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Forecast'!$B$131:$B$250,0),MATCH(V$130,'PLHIV Forecast'!$C$130:$W$130,0)),
INDEX('PLHIV Forecast'!$C$131:$W$250,MATCH($B138,'PLHIV Forecast'!$B$131:$B$250,0),MATCH(V$130,'PLHIV Forecast'!$C$130:$W$130,0))&lt;&gt;0),
INDEX('PLHIV Forecast'!$C$131:$W$250,MATCH($B138,'PLHIV Forecast'!$B$131:$B$250,0),MATCH(V$130,'PLHIV Forecast'!$C$130:$W$130,0)),
U138+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76</v>
      </c>
      <c r="W138" s="84">
        <f>IF(IF(W$130&lt;=Baseline_Year,
INDEX('Number on ART'!$H$10:$AB$249,MATCH($B138&amp;"Peds",'Number on ART'!$F$10:$F$249,0),MATCH(W$130,'Number on ART'!$H$9:$AB$9,0)),
IF(AND(V138+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Forecast'!$C$131:$W$250,MATCH($B138,'PLHIV Forecast'!$B$131:$B$250,0),MATCH(W$130,'PLHIV Forecast'!$C$130:$W$130,0)),
INDEX('PLHIV Forecast'!$C$131:$W$250,MATCH($B138,'PLHIV Forecast'!$B$131:$B$250,0),MATCH(W$130,'PLHIV Forecast'!$C$130:$W$130,0))&lt;&gt;0),
INDEX('PLHIV Forecast'!$C$131:$W$250,MATCH($B138,'PLHIV Forecast'!$B$131:$B$250,0),MATCH(W$130,'PLHIV Forecast'!$C$130:$W$130,0)),
V138+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)))&lt;0,
0,
IF(W$130&lt;=Baseline_Year,
INDEX('Number on ART'!$H$10:$AB$249,MATCH($B138&amp;"Peds",'Number on ART'!$F$10:$F$249,0),MATCH(W$130,'Number on ART'!$H$9:$AB$9,0)),
IF(AND(V138+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)&gt;INDEX('PLHIV Forecast'!$C$8:$W$127,MATCH($B138,'PLHIV Forecast'!$B$131:$B$250,0),MATCH(W$130,'PLHIV Forecast'!$C$130:$W$130,0)),
INDEX('PLHIV Forecast'!$C$131:$W$250,MATCH($B138,'PLHIV Forecast'!$B$131:$B$250,0),MATCH(W$130,'PLHIV Forecast'!$C$130:$W$130,0))&lt;&gt;0),
INDEX('PLHIV Forecast'!$C$131:$W$250,MATCH($B138,'PLHIV Forecast'!$B$131:$B$250,0),MATCH(W$130,'PLHIV Forecast'!$C$130:$W$130,0)),
V138+
AVERAGE((INDEX($C$131:$W$250,MATCH($B138,$B$131:$B$250),MATCH(Baseline_Year,$C$130:$W$130,))-INDEX($C$131:$W$250,MATCH($B138,$B$131:$B$250),MATCH(Baseline_Year-1,$C$130:$W$130,))),
(INDEX($C$131:$W$250,MATCH($B138,$B$131:$B$250),MATCH(Baseline_Year-1,$C$130:$W$130,))-INDEX($C$131:$W$250,MATCH($B138,$B$131:$B$250),MATCH(Baseline_Year-2,$C$130:$W$130,))),
(INDEX($C$131:$W$250,MATCH($B138,$B$131:$B$250),MATCH(Baseline_Year-2,$C$130:$W$130,))-INDEX($C$131:$W$250,MATCH($B138,$B$131:$B$250),MATCH(Baseline_Year-3,$C$130:$W$130,)))
))))</f>
        <v>64</v>
      </c>
      <c r="X138" s="9" t="str">
        <f>IF(SUM(C138:W138)&lt;&gt;0,
IF(P138='PLHIV Forecast'!P138,"# peds on ART capped by total CLHIV starting 2023",
IF(Q138='PLHIV Forecast'!Q138,"# peds on ART capped by total CLHIV starting 2024",
IF(R138='PLHIV Forecast'!R138,"# peds on ART capped by total CLHIV starting 2025",
IF(S138='PLHIV Forecast'!S138,"# peds on ART capped by total CLHIV starting 2026",
IF(T138='PLHIV Forecast'!T138,"# peds on ART capped by total CLHIV starting 2027",
IF(U138='PLHIV Forecast'!U138,"# peds on ART capped by total CLHIV starting 2028",
IF(V138='PLHIV Forecast'!V138,"# peds on ART capped by total CLHIV starting 2029",
IF(W138='PLHIV Forecast'!W138,"# peds on ART capped by total CLHIV starting 2030",
"")))))))),"")</f>
        <v/>
      </c>
      <c r="Z138" s="8"/>
      <c r="AA138" s="8"/>
      <c r="AB138" s="8"/>
      <c r="AC138" s="8"/>
      <c r="AD138" s="8"/>
      <c r="AE138" s="8"/>
      <c r="AF138" s="8"/>
      <c r="AG138" s="8"/>
      <c r="AH138" s="8"/>
      <c r="AI138" s="8"/>
    </row>
    <row r="139" spans="2:35" x14ac:dyDescent="0.35">
      <c r="B139" s="17" t="str">
        <f>Countries!B12</f>
        <v>Belize</v>
      </c>
      <c r="C139" s="47">
        <f>IF(C$7&lt;='Algorithms &amp; Assumptions'!$C$3,INDEX('Number on ART'!$H$10:$AB$249,MATCH($B139&amp;"Peds",'Number on ART'!$F$10:$F$249,0),MATCH(C$7,'Number on ART'!$H$9:$AB$9,0)),"Error")</f>
        <v>77</v>
      </c>
      <c r="D139" s="47">
        <f>IF(D$7&lt;='Algorithms &amp; Assumptions'!$C$3,INDEX('Number on ART'!$H$10:$AB$249,MATCH($B139&amp;"Peds",'Number on ART'!$F$10:$F$249,0),MATCH(D$7,'Number on ART'!$H$9:$AB$9,0)),"Error")</f>
        <v>70</v>
      </c>
      <c r="E139" s="47">
        <f>IF(E$7&lt;='Algorithms &amp; Assumptions'!$C$3,INDEX('Number on ART'!$H$10:$AB$249,MATCH($B139&amp;"Peds",'Number on ART'!$F$10:$F$249,0),MATCH(E$7,'Number on ART'!$H$9:$AB$9,0)),"Error")</f>
        <v>55</v>
      </c>
      <c r="F139" s="47">
        <f>IF(F$7&lt;='Algorithms &amp; Assumptions'!$C$3,INDEX('Number on ART'!$H$10:$AB$249,MATCH($B139&amp;"Peds",'Number on ART'!$F$10:$F$249,0),MATCH(F$7,'Number on ART'!$H$9:$AB$9,0)),"Error")</f>
        <v>72</v>
      </c>
      <c r="G139" s="84">
        <f>IF(IF(G$130&lt;=Baseline_Year,
INDEX('Number on ART'!$H$10:$AB$249,MATCH($B139&amp;"Peds",'Number on ART'!$F$10:$F$249,0),MATCH(G$130,'Number on ART'!$H$9:$AB$9,0)),
IF(AND(F139+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Forecast'!$B$131:$B$250,0),MATCH(G$130,'PLHIV Forecast'!$C$130:$W$130,0)),
INDEX('PLHIV Forecast'!$C$131:$W$250,MATCH($B139,'PLHIV Forecast'!$B$131:$B$250,0),MATCH(G$130,'PLHIV Forecast'!$C$130:$W$130,0))&lt;&gt;0),
INDEX('PLHIV Forecast'!$C$131:$W$250,MATCH($B139,'PLHIV Forecast'!$B$131:$B$250,0),MATCH(G$130,'PLHIV Forecast'!$C$130:$W$130,0)),
F139+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IF(G$130&lt;=Baseline_Year,
INDEX('Number on ART'!$H$10:$AB$249,MATCH($B139&amp;"Peds",'Number on ART'!$F$10:$F$249,0),MATCH(G$130,'Number on ART'!$H$9:$AB$9,0)),
IF(AND(F139+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Forecast'!$B$131:$B$250,0),MATCH(G$130,'PLHIV Forecast'!$C$130:$W$130,0)),
INDEX('PLHIV Forecast'!$C$131:$W$250,MATCH($B139,'PLHIV Forecast'!$B$131:$B$250,0),MATCH(G$130,'PLHIV Forecast'!$C$130:$W$130,0))&lt;&gt;0),
INDEX('PLHIV Forecast'!$C$131:$W$250,MATCH($B139,'PLHIV Forecast'!$B$131:$B$250,0),MATCH(G$130,'PLHIV Forecast'!$C$130:$W$130,0)),
F139+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70</v>
      </c>
      <c r="H139" s="84">
        <f>IF(IF(H$130&lt;=Baseline_Year,
INDEX('Number on ART'!$H$10:$AB$249,MATCH($B139&amp;"Peds",'Number on ART'!$F$10:$F$249,0),MATCH(H$130,'Number on ART'!$H$9:$AB$9,0)),
IF(AND(G139+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Forecast'!$B$131:$B$250,0),MATCH(H$130,'PLHIV Forecast'!$C$130:$W$130,0)),
INDEX('PLHIV Forecast'!$C$131:$W$250,MATCH($B139,'PLHIV Forecast'!$B$131:$B$250,0),MATCH(H$130,'PLHIV Forecast'!$C$130:$W$130,0))&lt;&gt;0),
INDEX('PLHIV Forecast'!$C$131:$W$250,MATCH($B139,'PLHIV Forecast'!$B$131:$B$250,0),MATCH(H$130,'PLHIV Forecast'!$C$130:$W$130,0)),
G139+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IF(H$130&lt;=Baseline_Year,
INDEX('Number on ART'!$H$10:$AB$249,MATCH($B139&amp;"Peds",'Number on ART'!$F$10:$F$249,0),MATCH(H$130,'Number on ART'!$H$9:$AB$9,0)),
IF(AND(G139+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Forecast'!$B$131:$B$250,0),MATCH(H$130,'PLHIV Forecast'!$C$130:$W$130,0)),
INDEX('PLHIV Forecast'!$C$131:$W$250,MATCH($B139,'PLHIV Forecast'!$B$131:$B$250,0),MATCH(H$130,'PLHIV Forecast'!$C$130:$W$130,0))&lt;&gt;0),
INDEX('PLHIV Forecast'!$C$131:$W$250,MATCH($B139,'PLHIV Forecast'!$B$131:$B$250,0),MATCH(H$130,'PLHIV Forecast'!$C$130:$W$130,0)),
G139+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69</v>
      </c>
      <c r="I139" s="84">
        <f>IF(IF(I$130&lt;=Baseline_Year,
INDEX('Number on ART'!$H$10:$AB$249,MATCH($B139&amp;"Peds",'Number on ART'!$F$10:$F$249,0),MATCH(I$130,'Number on ART'!$H$9:$AB$9,0)),
IF(AND(H139+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Forecast'!$B$131:$B$250,0),MATCH(I$130,'PLHIV Forecast'!$C$130:$W$130,0)),
INDEX('PLHIV Forecast'!$C$131:$W$250,MATCH($B139,'PLHIV Forecast'!$B$131:$B$250,0),MATCH(I$130,'PLHIV Forecast'!$C$130:$W$130,0))&lt;&gt;0),
INDEX('PLHIV Forecast'!$C$131:$W$250,MATCH($B139,'PLHIV Forecast'!$B$131:$B$250,0),MATCH(I$130,'PLHIV Forecast'!$C$130:$W$130,0)),
H139+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IF(I$130&lt;=Baseline_Year,
INDEX('Number on ART'!$H$10:$AB$249,MATCH($B139&amp;"Peds",'Number on ART'!$F$10:$F$249,0),MATCH(I$130,'Number on ART'!$H$9:$AB$9,0)),
IF(AND(H139+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Forecast'!$B$131:$B$250,0),MATCH(I$130,'PLHIV Forecast'!$C$130:$W$130,0)),
INDEX('PLHIV Forecast'!$C$131:$W$250,MATCH($B139,'PLHIV Forecast'!$B$131:$B$250,0),MATCH(I$130,'PLHIV Forecast'!$C$130:$W$130,0))&lt;&gt;0),
INDEX('PLHIV Forecast'!$C$131:$W$250,MATCH($B139,'PLHIV Forecast'!$B$131:$B$250,0),MATCH(I$130,'PLHIV Forecast'!$C$130:$W$130,0)),
H139+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63</v>
      </c>
      <c r="J139" s="84">
        <f>IF(IF(J$130&lt;=Baseline_Year,
INDEX('Number on ART'!$H$10:$AB$249,MATCH($B139&amp;"Peds",'Number on ART'!$F$10:$F$249,0),MATCH(J$130,'Number on ART'!$H$9:$AB$9,0)),
IF(AND(I139+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Forecast'!$B$131:$B$250,0),MATCH(J$130,'PLHIV Forecast'!$C$130:$W$130,0)),
INDEX('PLHIV Forecast'!$C$131:$W$250,MATCH($B139,'PLHIV Forecast'!$B$131:$B$250,0),MATCH(J$130,'PLHIV Forecast'!$C$130:$W$130,0))&lt;&gt;0),
INDEX('PLHIV Forecast'!$C$131:$W$250,MATCH($B139,'PLHIV Forecast'!$B$131:$B$250,0),MATCH(J$130,'PLHIV Forecast'!$C$130:$W$130,0)),
I139+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IF(J$130&lt;=Baseline_Year,
INDEX('Number on ART'!$H$10:$AB$249,MATCH($B139&amp;"Peds",'Number on ART'!$F$10:$F$249,0),MATCH(J$130,'Number on ART'!$H$9:$AB$9,0)),
IF(AND(I139+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Forecast'!$B$131:$B$250,0),MATCH(J$130,'PLHIV Forecast'!$C$130:$W$130,0)),
INDEX('PLHIV Forecast'!$C$131:$W$250,MATCH($B139,'PLHIV Forecast'!$B$131:$B$250,0),MATCH(J$130,'PLHIV Forecast'!$C$130:$W$130,0))&lt;&gt;0),
INDEX('PLHIV Forecast'!$C$131:$W$250,MATCH($B139,'PLHIV Forecast'!$B$131:$B$250,0),MATCH(J$130,'PLHIV Forecast'!$C$130:$W$130,0)),
I139+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59</v>
      </c>
      <c r="K139" s="84">
        <f>IF(IF(K$130&lt;=Baseline_Year,
INDEX('Number on ART'!$H$10:$AB$249,MATCH($B139&amp;"Peds",'Number on ART'!$F$10:$F$249,0),MATCH(K$130,'Number on ART'!$H$9:$AB$9,0)),
IF(AND(J139+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Forecast'!$B$131:$B$250,0),MATCH(K$130,'PLHIV Forecast'!$C$130:$W$130,0)),
INDEX('PLHIV Forecast'!$C$131:$W$250,MATCH($B139,'PLHIV Forecast'!$B$131:$B$250,0),MATCH(K$130,'PLHIV Forecast'!$C$130:$W$130,0))&lt;&gt;0),
INDEX('PLHIV Forecast'!$C$131:$W$250,MATCH($B139,'PLHIV Forecast'!$B$131:$B$250,0),MATCH(K$130,'PLHIV Forecast'!$C$130:$W$130,0)),
J139+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IF(K$130&lt;=Baseline_Year,
INDEX('Number on ART'!$H$10:$AB$249,MATCH($B139&amp;"Peds",'Number on ART'!$F$10:$F$249,0),MATCH(K$130,'Number on ART'!$H$9:$AB$9,0)),
IF(AND(J139+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Forecast'!$B$131:$B$250,0),MATCH(K$130,'PLHIV Forecast'!$C$130:$W$130,0)),
INDEX('PLHIV Forecast'!$C$131:$W$250,MATCH($B139,'PLHIV Forecast'!$B$131:$B$250,0),MATCH(K$130,'PLHIV Forecast'!$C$130:$W$130,0))&lt;&gt;0),
INDEX('PLHIV Forecast'!$C$131:$W$250,MATCH($B139,'PLHIV Forecast'!$B$131:$B$250,0),MATCH(K$130,'PLHIV Forecast'!$C$130:$W$130,0)),
J139+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59</v>
      </c>
      <c r="L139" s="84">
        <f>IF(IF(L$130&lt;=Baseline_Year,
INDEX('Number on ART'!$H$10:$AB$249,MATCH($B139&amp;"Peds",'Number on ART'!$F$10:$F$249,0),MATCH(L$130,'Number on ART'!$H$9:$AB$9,0)),
IF(AND(K139+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Forecast'!$B$131:$B$250,0),MATCH(L$130,'PLHIV Forecast'!$C$130:$W$130,0)),
INDEX('PLHIV Forecast'!$C$131:$W$250,MATCH($B139,'PLHIV Forecast'!$B$131:$B$250,0),MATCH(L$130,'PLHIV Forecast'!$C$130:$W$130,0))&lt;&gt;0),
INDEX('PLHIV Forecast'!$C$131:$W$250,MATCH($B139,'PLHIV Forecast'!$B$131:$B$250,0),MATCH(L$130,'PLHIV Forecast'!$C$130:$W$130,0)),
K139+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IF(L$130&lt;=Baseline_Year,
INDEX('Number on ART'!$H$10:$AB$249,MATCH($B139&amp;"Peds",'Number on ART'!$F$10:$F$249,0),MATCH(L$130,'Number on ART'!$H$9:$AB$9,0)),
IF(AND(K139+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Forecast'!$B$131:$B$250,0),MATCH(L$130,'PLHIV Forecast'!$C$130:$W$130,0)),
INDEX('PLHIV Forecast'!$C$131:$W$250,MATCH($B139,'PLHIV Forecast'!$B$131:$B$250,0),MATCH(L$130,'PLHIV Forecast'!$C$130:$W$130,0))&lt;&gt;0),
INDEX('PLHIV Forecast'!$C$131:$W$250,MATCH($B139,'PLHIV Forecast'!$B$131:$B$250,0),MATCH(L$130,'PLHIV Forecast'!$C$130:$W$130,0)),
K139+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51</v>
      </c>
      <c r="M139" s="84">
        <f>IF(IF(M$130&lt;=Baseline_Year,
INDEX('Number on ART'!$H$10:$AB$249,MATCH($B139&amp;"Peds",'Number on ART'!$F$10:$F$249,0),MATCH(M$130,'Number on ART'!$H$9:$AB$9,0)),
IF(AND(L139+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Forecast'!$B$131:$B$250,0),MATCH(M$130,'PLHIV Forecast'!$C$130:$W$130,0)),
INDEX('PLHIV Forecast'!$C$131:$W$250,MATCH($B139,'PLHIV Forecast'!$B$131:$B$250,0),MATCH(M$130,'PLHIV Forecast'!$C$130:$W$130,0))&lt;&gt;0),
INDEX('PLHIV Forecast'!$C$131:$W$250,MATCH($B139,'PLHIV Forecast'!$B$131:$B$250,0),MATCH(M$130,'PLHIV Forecast'!$C$130:$W$130,0)),
L139+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IF(M$130&lt;=Baseline_Year,
INDEX('Number on ART'!$H$10:$AB$249,MATCH($B139&amp;"Peds",'Number on ART'!$F$10:$F$249,0),MATCH(M$130,'Number on ART'!$H$9:$AB$9,0)),
IF(AND(L139+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Forecast'!$B$131:$B$250,0),MATCH(M$130,'PLHIV Forecast'!$C$130:$W$130,0)),
INDEX('PLHIV Forecast'!$C$131:$W$250,MATCH($B139,'PLHIV Forecast'!$B$131:$B$250,0),MATCH(M$130,'PLHIV Forecast'!$C$130:$W$130,0))&lt;&gt;0),
INDEX('PLHIV Forecast'!$C$131:$W$250,MATCH($B139,'PLHIV Forecast'!$B$131:$B$250,0),MATCH(M$130,'PLHIV Forecast'!$C$130:$W$130,0)),
L139+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47</v>
      </c>
      <c r="N139" s="84">
        <f>IF(IF(N$130&lt;=Baseline_Year,
INDEX('Number on ART'!$H$10:$AB$249,MATCH($B139&amp;"Peds",'Number on ART'!$F$10:$F$249,0),MATCH(N$130,'Number on ART'!$H$9:$AB$9,0)),
IF(AND(M139+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Forecast'!$B$131:$B$250,0),MATCH(N$130,'PLHIV Forecast'!$C$130:$W$130,0)),
INDEX('PLHIV Forecast'!$C$131:$W$250,MATCH($B139,'PLHIV Forecast'!$B$131:$B$250,0),MATCH(N$130,'PLHIV Forecast'!$C$130:$W$130,0))&lt;&gt;0),
INDEX('PLHIV Forecast'!$C$131:$W$250,MATCH($B139,'PLHIV Forecast'!$B$131:$B$250,0),MATCH(N$130,'PLHIV Forecast'!$C$130:$W$130,0)),
M139+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IF(N$130&lt;=Baseline_Year,
INDEX('Number on ART'!$H$10:$AB$249,MATCH($B139&amp;"Peds",'Number on ART'!$F$10:$F$249,0),MATCH(N$130,'Number on ART'!$H$9:$AB$9,0)),
IF(AND(M139+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Forecast'!$B$131:$B$250,0),MATCH(N$130,'PLHIV Forecast'!$C$130:$W$130,0)),
INDEX('PLHIV Forecast'!$C$131:$W$250,MATCH($B139,'PLHIV Forecast'!$B$131:$B$250,0),MATCH(N$130,'PLHIV Forecast'!$C$130:$W$130,0))&lt;&gt;0),
INDEX('PLHIV Forecast'!$C$131:$W$250,MATCH($B139,'PLHIV Forecast'!$B$131:$B$250,0),MATCH(N$130,'PLHIV Forecast'!$C$130:$W$130,0)),
M139+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41</v>
      </c>
      <c r="O139" s="84">
        <f>IF(IF(O$130&lt;=Baseline_Year,
INDEX('Number on ART'!$H$10:$AB$249,MATCH($B139&amp;"Peds",'Number on ART'!$F$10:$F$249,0),MATCH(O$130,'Number on ART'!$H$9:$AB$9,0)),
IF(AND(N139+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Forecast'!$B$131:$B$250,0),MATCH(O$130,'PLHIV Forecast'!$C$130:$W$130,0)),
INDEX('PLHIV Forecast'!$C$131:$W$250,MATCH($B139,'PLHIV Forecast'!$B$131:$B$250,0),MATCH(O$130,'PLHIV Forecast'!$C$130:$W$130,0))&lt;&gt;0),
INDEX('PLHIV Forecast'!$C$131:$W$250,MATCH($B139,'PLHIV Forecast'!$B$131:$B$250,0),MATCH(O$130,'PLHIV Forecast'!$C$130:$W$130,0)),
N139+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IF(O$130&lt;=Baseline_Year,
INDEX('Number on ART'!$H$10:$AB$249,MATCH($B139&amp;"Peds",'Number on ART'!$F$10:$F$249,0),MATCH(O$130,'Number on ART'!$H$9:$AB$9,0)),
IF(AND(N139+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Forecast'!$B$131:$B$250,0),MATCH(O$130,'PLHIV Forecast'!$C$130:$W$130,0)),
INDEX('PLHIV Forecast'!$C$131:$W$250,MATCH($B139,'PLHIV Forecast'!$B$131:$B$250,0),MATCH(O$130,'PLHIV Forecast'!$C$130:$W$130,0))&lt;&gt;0),
INDEX('PLHIV Forecast'!$C$131:$W$250,MATCH($B139,'PLHIV Forecast'!$B$131:$B$250,0),MATCH(O$130,'PLHIV Forecast'!$C$130:$W$130,0)),
N139+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34</v>
      </c>
      <c r="P139" s="84">
        <f>IF(IF(P$130&lt;=Baseline_Year,
INDEX('Number on ART'!$H$10:$AB$249,MATCH($B139&amp;"Peds",'Number on ART'!$F$10:$F$249,0),MATCH(P$130,'Number on ART'!$H$9:$AB$9,0)),
IF(AND(O139+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Forecast'!$B$131:$B$250,0),MATCH(P$130,'PLHIV Forecast'!$C$130:$W$130,0)),
INDEX('PLHIV Forecast'!$C$131:$W$250,MATCH($B139,'PLHIV Forecast'!$B$131:$B$250,0),MATCH(P$130,'PLHIV Forecast'!$C$130:$W$130,0))&lt;&gt;0),
INDEX('PLHIV Forecast'!$C$131:$W$250,MATCH($B139,'PLHIV Forecast'!$B$131:$B$250,0),MATCH(P$130,'PLHIV Forecast'!$C$130:$W$130,0)),
O139+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IF(P$130&lt;=Baseline_Year,
INDEX('Number on ART'!$H$10:$AB$249,MATCH($B139&amp;"Peds",'Number on ART'!$F$10:$F$249,0),MATCH(P$130,'Number on ART'!$H$9:$AB$9,0)),
IF(AND(O139+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Forecast'!$B$131:$B$250,0),MATCH(P$130,'PLHIV Forecast'!$C$130:$W$130,0)),
INDEX('PLHIV Forecast'!$C$131:$W$250,MATCH($B139,'PLHIV Forecast'!$B$131:$B$250,0),MATCH(P$130,'PLHIV Forecast'!$C$130:$W$130,0))&lt;&gt;0),
INDEX('PLHIV Forecast'!$C$131:$W$250,MATCH($B139,'PLHIV Forecast'!$B$131:$B$250,0),MATCH(P$130,'PLHIV Forecast'!$C$130:$W$130,0)),
O139+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28.333333333333332</v>
      </c>
      <c r="Q139" s="84">
        <f>IF(IF(Q$130&lt;=Baseline_Year,
INDEX('Number on ART'!$H$10:$AB$249,MATCH($B139&amp;"Peds",'Number on ART'!$F$10:$F$249,0),MATCH(Q$130,'Number on ART'!$H$9:$AB$9,0)),
IF(AND(P139+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Forecast'!$B$131:$B$250,0),MATCH(Q$130,'PLHIV Forecast'!$C$130:$W$130,0)),
INDEX('PLHIV Forecast'!$C$131:$W$250,MATCH($B139,'PLHIV Forecast'!$B$131:$B$250,0),MATCH(Q$130,'PLHIV Forecast'!$C$130:$W$130,0))&lt;&gt;0),
INDEX('PLHIV Forecast'!$C$131:$W$250,MATCH($B139,'PLHIV Forecast'!$B$131:$B$250,0),MATCH(Q$130,'PLHIV Forecast'!$C$130:$W$130,0)),
P139+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IF(Q$130&lt;=Baseline_Year,
INDEX('Number on ART'!$H$10:$AB$249,MATCH($B139&amp;"Peds",'Number on ART'!$F$10:$F$249,0),MATCH(Q$130,'Number on ART'!$H$9:$AB$9,0)),
IF(AND(P139+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Forecast'!$B$131:$B$250,0),MATCH(Q$130,'PLHIV Forecast'!$C$130:$W$130,0)),
INDEX('PLHIV Forecast'!$C$131:$W$250,MATCH($B139,'PLHIV Forecast'!$B$131:$B$250,0),MATCH(Q$130,'PLHIV Forecast'!$C$130:$W$130,0))&lt;&gt;0),
INDEX('PLHIV Forecast'!$C$131:$W$250,MATCH($B139,'PLHIV Forecast'!$B$131:$B$250,0),MATCH(Q$130,'PLHIV Forecast'!$C$130:$W$130,0)),
P139+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22.666666666666664</v>
      </c>
      <c r="R139" s="84">
        <f>IF(IF(R$130&lt;=Baseline_Year,
INDEX('Number on ART'!$H$10:$AB$249,MATCH($B139&amp;"Peds",'Number on ART'!$F$10:$F$249,0),MATCH(R$130,'Number on ART'!$H$9:$AB$9,0)),
IF(AND(Q139+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Forecast'!$B$131:$B$250,0),MATCH(R$130,'PLHIV Forecast'!$C$130:$W$130,0)),
INDEX('PLHIV Forecast'!$C$131:$W$250,MATCH($B139,'PLHIV Forecast'!$B$131:$B$250,0),MATCH(R$130,'PLHIV Forecast'!$C$130:$W$130,0))&lt;&gt;0),
INDEX('PLHIV Forecast'!$C$131:$W$250,MATCH($B139,'PLHIV Forecast'!$B$131:$B$250,0),MATCH(R$130,'PLHIV Forecast'!$C$130:$W$130,0)),
Q139+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IF(R$130&lt;=Baseline_Year,
INDEX('Number on ART'!$H$10:$AB$249,MATCH($B139&amp;"Peds",'Number on ART'!$F$10:$F$249,0),MATCH(R$130,'Number on ART'!$H$9:$AB$9,0)),
IF(AND(Q139+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Forecast'!$B$131:$B$250,0),MATCH(R$130,'PLHIV Forecast'!$C$130:$W$130,0)),
INDEX('PLHIV Forecast'!$C$131:$W$250,MATCH($B139,'PLHIV Forecast'!$B$131:$B$250,0),MATCH(R$130,'PLHIV Forecast'!$C$130:$W$130,0))&lt;&gt;0),
INDEX('PLHIV Forecast'!$C$131:$W$250,MATCH($B139,'PLHIV Forecast'!$B$131:$B$250,0),MATCH(R$130,'PLHIV Forecast'!$C$130:$W$130,0)),
Q139+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16.999999999999996</v>
      </c>
      <c r="S139" s="84">
        <f>IF(IF(S$130&lt;=Baseline_Year,
INDEX('Number on ART'!$H$10:$AB$249,MATCH($B139&amp;"Peds",'Number on ART'!$F$10:$F$249,0),MATCH(S$130,'Number on ART'!$H$9:$AB$9,0)),
IF(AND(R139+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Forecast'!$B$131:$B$250,0),MATCH(S$130,'PLHIV Forecast'!$C$130:$W$130,0)),
INDEX('PLHIV Forecast'!$C$131:$W$250,MATCH($B139,'PLHIV Forecast'!$B$131:$B$250,0),MATCH(S$130,'PLHIV Forecast'!$C$130:$W$130,0))&lt;&gt;0),
INDEX('PLHIV Forecast'!$C$131:$W$250,MATCH($B139,'PLHIV Forecast'!$B$131:$B$250,0),MATCH(S$130,'PLHIV Forecast'!$C$130:$W$130,0)),
R139+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IF(S$130&lt;=Baseline_Year,
INDEX('Number on ART'!$H$10:$AB$249,MATCH($B139&amp;"Peds",'Number on ART'!$F$10:$F$249,0),MATCH(S$130,'Number on ART'!$H$9:$AB$9,0)),
IF(AND(R139+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Forecast'!$B$131:$B$250,0),MATCH(S$130,'PLHIV Forecast'!$C$130:$W$130,0)),
INDEX('PLHIV Forecast'!$C$131:$W$250,MATCH($B139,'PLHIV Forecast'!$B$131:$B$250,0),MATCH(S$130,'PLHIV Forecast'!$C$130:$W$130,0))&lt;&gt;0),
INDEX('PLHIV Forecast'!$C$131:$W$250,MATCH($B139,'PLHIV Forecast'!$B$131:$B$250,0),MATCH(S$130,'PLHIV Forecast'!$C$130:$W$130,0)),
R139+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11.333333333333329</v>
      </c>
      <c r="T139" s="84">
        <f>IF(IF(T$130&lt;=Baseline_Year,
INDEX('Number on ART'!$H$10:$AB$249,MATCH($B139&amp;"Peds",'Number on ART'!$F$10:$F$249,0),MATCH(T$130,'Number on ART'!$H$9:$AB$9,0)),
IF(AND(S139+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Forecast'!$B$131:$B$250,0),MATCH(T$130,'PLHIV Forecast'!$C$130:$W$130,0)),
INDEX('PLHIV Forecast'!$C$131:$W$250,MATCH($B139,'PLHIV Forecast'!$B$131:$B$250,0),MATCH(T$130,'PLHIV Forecast'!$C$130:$W$130,0))&lt;&gt;0),
INDEX('PLHIV Forecast'!$C$131:$W$250,MATCH($B139,'PLHIV Forecast'!$B$131:$B$250,0),MATCH(T$130,'PLHIV Forecast'!$C$130:$W$130,0)),
S139+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IF(T$130&lt;=Baseline_Year,
INDEX('Number on ART'!$H$10:$AB$249,MATCH($B139&amp;"Peds",'Number on ART'!$F$10:$F$249,0),MATCH(T$130,'Number on ART'!$H$9:$AB$9,0)),
IF(AND(S139+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Forecast'!$B$131:$B$250,0),MATCH(T$130,'PLHIV Forecast'!$C$130:$W$130,0)),
INDEX('PLHIV Forecast'!$C$131:$W$250,MATCH($B139,'PLHIV Forecast'!$B$131:$B$250,0),MATCH(T$130,'PLHIV Forecast'!$C$130:$W$130,0))&lt;&gt;0),
INDEX('PLHIV Forecast'!$C$131:$W$250,MATCH($B139,'PLHIV Forecast'!$B$131:$B$250,0),MATCH(T$130,'PLHIV Forecast'!$C$130:$W$130,0)),
S139+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5.6666666666666616</v>
      </c>
      <c r="U139" s="84">
        <f>IF(IF(U$130&lt;=Baseline_Year,
INDEX('Number on ART'!$H$10:$AB$249,MATCH($B139&amp;"Peds",'Number on ART'!$F$10:$F$249,0),MATCH(U$130,'Number on ART'!$H$9:$AB$9,0)),
IF(AND(T139+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Forecast'!$B$131:$B$250,0),MATCH(U$130,'PLHIV Forecast'!$C$130:$W$130,0)),
INDEX('PLHIV Forecast'!$C$131:$W$250,MATCH($B139,'PLHIV Forecast'!$B$131:$B$250,0),MATCH(U$130,'PLHIV Forecast'!$C$130:$W$130,0))&lt;&gt;0),
INDEX('PLHIV Forecast'!$C$131:$W$250,MATCH($B139,'PLHIV Forecast'!$B$131:$B$250,0),MATCH(U$130,'PLHIV Forecast'!$C$130:$W$130,0)),
T139+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IF(U$130&lt;=Baseline_Year,
INDEX('Number on ART'!$H$10:$AB$249,MATCH($B139&amp;"Peds",'Number on ART'!$F$10:$F$249,0),MATCH(U$130,'Number on ART'!$H$9:$AB$9,0)),
IF(AND(T139+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Forecast'!$B$131:$B$250,0),MATCH(U$130,'PLHIV Forecast'!$C$130:$W$130,0)),
INDEX('PLHIV Forecast'!$C$131:$W$250,MATCH($B139,'PLHIV Forecast'!$B$131:$B$250,0),MATCH(U$130,'PLHIV Forecast'!$C$130:$W$130,0))&lt;&gt;0),
INDEX('PLHIV Forecast'!$C$131:$W$250,MATCH($B139,'PLHIV Forecast'!$B$131:$B$250,0),MATCH(U$130,'PLHIV Forecast'!$C$130:$W$130,0)),
T139+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0</v>
      </c>
      <c r="V139" s="84">
        <f>IF(IF(V$130&lt;=Baseline_Year,
INDEX('Number on ART'!$H$10:$AB$249,MATCH($B139&amp;"Peds",'Number on ART'!$F$10:$F$249,0),MATCH(V$130,'Number on ART'!$H$9:$AB$9,0)),
IF(AND(U139+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Forecast'!$B$131:$B$250,0),MATCH(V$130,'PLHIV Forecast'!$C$130:$W$130,0)),
INDEX('PLHIV Forecast'!$C$131:$W$250,MATCH($B139,'PLHIV Forecast'!$B$131:$B$250,0),MATCH(V$130,'PLHIV Forecast'!$C$130:$W$130,0))&lt;&gt;0),
INDEX('PLHIV Forecast'!$C$131:$W$250,MATCH($B139,'PLHIV Forecast'!$B$131:$B$250,0),MATCH(V$130,'PLHIV Forecast'!$C$130:$W$130,0)),
U139+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IF(V$130&lt;=Baseline_Year,
INDEX('Number on ART'!$H$10:$AB$249,MATCH($B139&amp;"Peds",'Number on ART'!$F$10:$F$249,0),MATCH(V$130,'Number on ART'!$H$9:$AB$9,0)),
IF(AND(U139+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Forecast'!$B$131:$B$250,0),MATCH(V$130,'PLHIV Forecast'!$C$130:$W$130,0)),
INDEX('PLHIV Forecast'!$C$131:$W$250,MATCH($B139,'PLHIV Forecast'!$B$131:$B$250,0),MATCH(V$130,'PLHIV Forecast'!$C$130:$W$130,0))&lt;&gt;0),
INDEX('PLHIV Forecast'!$C$131:$W$250,MATCH($B139,'PLHIV Forecast'!$B$131:$B$250,0),MATCH(V$130,'PLHIV Forecast'!$C$130:$W$130,0)),
U139+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0</v>
      </c>
      <c r="W139" s="84">
        <f>IF(IF(W$130&lt;=Baseline_Year,
INDEX('Number on ART'!$H$10:$AB$249,MATCH($B139&amp;"Peds",'Number on ART'!$F$10:$F$249,0),MATCH(W$130,'Number on ART'!$H$9:$AB$9,0)),
IF(AND(V139+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Forecast'!$C$131:$W$250,MATCH($B139,'PLHIV Forecast'!$B$131:$B$250,0),MATCH(W$130,'PLHIV Forecast'!$C$130:$W$130,0)),
INDEX('PLHIV Forecast'!$C$131:$W$250,MATCH($B139,'PLHIV Forecast'!$B$131:$B$250,0),MATCH(W$130,'PLHIV Forecast'!$C$130:$W$130,0))&lt;&gt;0),
INDEX('PLHIV Forecast'!$C$131:$W$250,MATCH($B139,'PLHIV Forecast'!$B$131:$B$250,0),MATCH(W$130,'PLHIV Forecast'!$C$130:$W$130,0)),
V139+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)))&lt;0,
0,
IF(W$130&lt;=Baseline_Year,
INDEX('Number on ART'!$H$10:$AB$249,MATCH($B139&amp;"Peds",'Number on ART'!$F$10:$F$249,0),MATCH(W$130,'Number on ART'!$H$9:$AB$9,0)),
IF(AND(V139+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)&gt;INDEX('PLHIV Forecast'!$C$8:$W$127,MATCH($B139,'PLHIV Forecast'!$B$131:$B$250,0),MATCH(W$130,'PLHIV Forecast'!$C$130:$W$130,0)),
INDEX('PLHIV Forecast'!$C$131:$W$250,MATCH($B139,'PLHIV Forecast'!$B$131:$B$250,0),MATCH(W$130,'PLHIV Forecast'!$C$130:$W$130,0))&lt;&gt;0),
INDEX('PLHIV Forecast'!$C$131:$W$250,MATCH($B139,'PLHIV Forecast'!$B$131:$B$250,0),MATCH(W$130,'PLHIV Forecast'!$C$130:$W$130,0)),
V139+
AVERAGE((INDEX($C$131:$W$250,MATCH($B139,$B$131:$B$250),MATCH(Baseline_Year,$C$130:$W$130,))-INDEX($C$131:$W$250,MATCH($B139,$B$131:$B$250),MATCH(Baseline_Year-1,$C$130:$W$130,))),
(INDEX($C$131:$W$250,MATCH($B139,$B$131:$B$250),MATCH(Baseline_Year-1,$C$130:$W$130,))-INDEX($C$131:$W$250,MATCH($B139,$B$131:$B$250),MATCH(Baseline_Year-2,$C$130:$W$130,))),
(INDEX($C$131:$W$250,MATCH($B139,$B$131:$B$250),MATCH(Baseline_Year-2,$C$130:$W$130,))-INDEX($C$131:$W$250,MATCH($B139,$B$131:$B$250),MATCH(Baseline_Year-3,$C$130:$W$130,)))
))))</f>
        <v>0</v>
      </c>
      <c r="X139" s="9" t="str">
        <f>IF(SUM(C139:W139)&lt;&gt;0,
IF(P139='PLHIV Forecast'!P139,"# peds on ART capped by total CLHIV starting 2023",
IF(Q139='PLHIV Forecast'!Q139,"# peds on ART capped by total CLHIV starting 2024",
IF(R139='PLHIV Forecast'!R139,"# peds on ART capped by total CLHIV starting 2025",
IF(S139='PLHIV Forecast'!S139,"# peds on ART capped by total CLHIV starting 2026",
IF(T139='PLHIV Forecast'!T139,"# peds on ART capped by total CLHIV starting 2027",
IF(U139='PLHIV Forecast'!U139,"# peds on ART capped by total CLHIV starting 2028",
IF(V139='PLHIV Forecast'!V139,"# peds on ART capped by total CLHIV starting 2029",
IF(W139='PLHIV Forecast'!W139,"# peds on ART capped by total CLHIV starting 2030",
"")))))))),"")</f>
        <v/>
      </c>
      <c r="Z139" s="8"/>
      <c r="AA139" s="8"/>
      <c r="AB139" s="8"/>
      <c r="AC139" s="8"/>
      <c r="AD139" s="8"/>
      <c r="AE139" s="8"/>
      <c r="AF139" s="8"/>
      <c r="AG139" s="8"/>
      <c r="AH139" s="8"/>
      <c r="AI139" s="8"/>
    </row>
    <row r="140" spans="2:35" x14ac:dyDescent="0.35">
      <c r="B140" s="17" t="str">
        <f>Countries!B13</f>
        <v>Benin</v>
      </c>
      <c r="C140" s="47">
        <f>IF(C$7&lt;='Algorithms &amp; Assumptions'!$C$3,INDEX('Number on ART'!$H$10:$AB$249,MATCH($B140&amp;"Peds",'Number on ART'!$F$10:$F$249,0),MATCH(C$7,'Number on ART'!$H$9:$AB$9,0)),"Error")</f>
        <v>1294</v>
      </c>
      <c r="D140" s="47">
        <f>IF(D$7&lt;='Algorithms &amp; Assumptions'!$C$3,INDEX('Number on ART'!$H$10:$AB$249,MATCH($B140&amp;"Peds",'Number on ART'!$F$10:$F$249,0),MATCH(D$7,'Number on ART'!$H$9:$AB$9,0)),"Error")</f>
        <v>1606</v>
      </c>
      <c r="E140" s="47">
        <f>IF(E$7&lt;='Algorithms &amp; Assumptions'!$C$3,INDEX('Number on ART'!$H$10:$AB$249,MATCH($B140&amp;"Peds",'Number on ART'!$F$10:$F$249,0),MATCH(E$7,'Number on ART'!$H$9:$AB$9,0)),"Error")</f>
        <v>1871</v>
      </c>
      <c r="F140" s="47">
        <f>IF(F$7&lt;='Algorithms &amp; Assumptions'!$C$3,INDEX('Number on ART'!$H$10:$AB$249,MATCH($B140&amp;"Peds",'Number on ART'!$F$10:$F$249,0),MATCH(F$7,'Number on ART'!$H$9:$AB$9,0)),"Error")</f>
        <v>1374</v>
      </c>
      <c r="G140" s="84">
        <f>IF(IF(G$130&lt;=Baseline_Year,
INDEX('Number on ART'!$H$10:$AB$249,MATCH($B140&amp;"Peds",'Number on ART'!$F$10:$F$249,0),MATCH(G$130,'Number on ART'!$H$9:$AB$9,0)),
IF(AND(F140+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Forecast'!$B$131:$B$250,0),MATCH(G$130,'PLHIV Forecast'!$C$130:$W$130,0)),
INDEX('PLHIV Forecast'!$C$131:$W$250,MATCH($B140,'PLHIV Forecast'!$B$131:$B$250,0),MATCH(G$130,'PLHIV Forecast'!$C$130:$W$130,0))&lt;&gt;0),
INDEX('PLHIV Forecast'!$C$131:$W$250,MATCH($B140,'PLHIV Forecast'!$B$131:$B$250,0),MATCH(G$130,'PLHIV Forecast'!$C$130:$W$130,0)),
F140+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IF(G$130&lt;=Baseline_Year,
INDEX('Number on ART'!$H$10:$AB$249,MATCH($B140&amp;"Peds",'Number on ART'!$F$10:$F$249,0),MATCH(G$130,'Number on ART'!$H$9:$AB$9,0)),
IF(AND(F140+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Forecast'!$B$131:$B$250,0),MATCH(G$130,'PLHIV Forecast'!$C$130:$W$130,0)),
INDEX('PLHIV Forecast'!$C$131:$W$250,MATCH($B140,'PLHIV Forecast'!$B$131:$B$250,0),MATCH(G$130,'PLHIV Forecast'!$C$130:$W$130,0))&lt;&gt;0),
INDEX('PLHIV Forecast'!$C$131:$W$250,MATCH($B140,'PLHIV Forecast'!$B$131:$B$250,0),MATCH(G$130,'PLHIV Forecast'!$C$130:$W$130,0)),
F140+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1609</v>
      </c>
      <c r="H140" s="84">
        <f>IF(IF(H$130&lt;=Baseline_Year,
INDEX('Number on ART'!$H$10:$AB$249,MATCH($B140&amp;"Peds",'Number on ART'!$F$10:$F$249,0),MATCH(H$130,'Number on ART'!$H$9:$AB$9,0)),
IF(AND(G140+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Forecast'!$B$131:$B$250,0),MATCH(H$130,'PLHIV Forecast'!$C$130:$W$130,0)),
INDEX('PLHIV Forecast'!$C$131:$W$250,MATCH($B140,'PLHIV Forecast'!$B$131:$B$250,0),MATCH(H$130,'PLHIV Forecast'!$C$130:$W$130,0))&lt;&gt;0),
INDEX('PLHIV Forecast'!$C$131:$W$250,MATCH($B140,'PLHIV Forecast'!$B$131:$B$250,0),MATCH(H$130,'PLHIV Forecast'!$C$130:$W$130,0)),
G140+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IF(H$130&lt;=Baseline_Year,
INDEX('Number on ART'!$H$10:$AB$249,MATCH($B140&amp;"Peds",'Number on ART'!$F$10:$F$249,0),MATCH(H$130,'Number on ART'!$H$9:$AB$9,0)),
IF(AND(G140+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Forecast'!$B$131:$B$250,0),MATCH(H$130,'PLHIV Forecast'!$C$130:$W$130,0)),
INDEX('PLHIV Forecast'!$C$131:$W$250,MATCH($B140,'PLHIV Forecast'!$B$131:$B$250,0),MATCH(H$130,'PLHIV Forecast'!$C$130:$W$130,0))&lt;&gt;0),
INDEX('PLHIV Forecast'!$C$131:$W$250,MATCH($B140,'PLHIV Forecast'!$B$131:$B$250,0),MATCH(H$130,'PLHIV Forecast'!$C$130:$W$130,0)),
G140+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1845</v>
      </c>
      <c r="I140" s="84">
        <f>IF(IF(I$130&lt;=Baseline_Year,
INDEX('Number on ART'!$H$10:$AB$249,MATCH($B140&amp;"Peds",'Number on ART'!$F$10:$F$249,0),MATCH(I$130,'Number on ART'!$H$9:$AB$9,0)),
IF(AND(H140+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Forecast'!$B$131:$B$250,0),MATCH(I$130,'PLHIV Forecast'!$C$130:$W$130,0)),
INDEX('PLHIV Forecast'!$C$131:$W$250,MATCH($B140,'PLHIV Forecast'!$B$131:$B$250,0),MATCH(I$130,'PLHIV Forecast'!$C$130:$W$130,0))&lt;&gt;0),
INDEX('PLHIV Forecast'!$C$131:$W$250,MATCH($B140,'PLHIV Forecast'!$B$131:$B$250,0),MATCH(I$130,'PLHIV Forecast'!$C$130:$W$130,0)),
H140+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IF(I$130&lt;=Baseline_Year,
INDEX('Number on ART'!$H$10:$AB$249,MATCH($B140&amp;"Peds",'Number on ART'!$F$10:$F$249,0),MATCH(I$130,'Number on ART'!$H$9:$AB$9,0)),
IF(AND(H140+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Forecast'!$B$131:$B$250,0),MATCH(I$130,'PLHIV Forecast'!$C$130:$W$130,0)),
INDEX('PLHIV Forecast'!$C$131:$W$250,MATCH($B140,'PLHIV Forecast'!$B$131:$B$250,0),MATCH(I$130,'PLHIV Forecast'!$C$130:$W$130,0))&lt;&gt;0),
INDEX('PLHIV Forecast'!$C$131:$W$250,MATCH($B140,'PLHIV Forecast'!$B$131:$B$250,0),MATCH(I$130,'PLHIV Forecast'!$C$130:$W$130,0)),
H140+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2010</v>
      </c>
      <c r="J140" s="84">
        <f>IF(IF(J$130&lt;=Baseline_Year,
INDEX('Number on ART'!$H$10:$AB$249,MATCH($B140&amp;"Peds",'Number on ART'!$F$10:$F$249,0),MATCH(J$130,'Number on ART'!$H$9:$AB$9,0)),
IF(AND(I140+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Forecast'!$B$131:$B$250,0),MATCH(J$130,'PLHIV Forecast'!$C$130:$W$130,0)),
INDEX('PLHIV Forecast'!$C$131:$W$250,MATCH($B140,'PLHIV Forecast'!$B$131:$B$250,0),MATCH(J$130,'PLHIV Forecast'!$C$130:$W$130,0))&lt;&gt;0),
INDEX('PLHIV Forecast'!$C$131:$W$250,MATCH($B140,'PLHIV Forecast'!$B$131:$B$250,0),MATCH(J$130,'PLHIV Forecast'!$C$130:$W$130,0)),
I140+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IF(J$130&lt;=Baseline_Year,
INDEX('Number on ART'!$H$10:$AB$249,MATCH($B140&amp;"Peds",'Number on ART'!$F$10:$F$249,0),MATCH(J$130,'Number on ART'!$H$9:$AB$9,0)),
IF(AND(I140+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Forecast'!$B$131:$B$250,0),MATCH(J$130,'PLHIV Forecast'!$C$130:$W$130,0)),
INDEX('PLHIV Forecast'!$C$131:$W$250,MATCH($B140,'PLHIV Forecast'!$B$131:$B$250,0),MATCH(J$130,'PLHIV Forecast'!$C$130:$W$130,0))&lt;&gt;0),
INDEX('PLHIV Forecast'!$C$131:$W$250,MATCH($B140,'PLHIV Forecast'!$B$131:$B$250,0),MATCH(J$130,'PLHIV Forecast'!$C$130:$W$130,0)),
I140+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1785</v>
      </c>
      <c r="K140" s="84">
        <f>IF(IF(K$130&lt;=Baseline_Year,
INDEX('Number on ART'!$H$10:$AB$249,MATCH($B140&amp;"Peds",'Number on ART'!$F$10:$F$249,0),MATCH(K$130,'Number on ART'!$H$9:$AB$9,0)),
IF(AND(J140+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Forecast'!$B$131:$B$250,0),MATCH(K$130,'PLHIV Forecast'!$C$130:$W$130,0)),
INDEX('PLHIV Forecast'!$C$131:$W$250,MATCH($B140,'PLHIV Forecast'!$B$131:$B$250,0),MATCH(K$130,'PLHIV Forecast'!$C$130:$W$130,0))&lt;&gt;0),
INDEX('PLHIV Forecast'!$C$131:$W$250,MATCH($B140,'PLHIV Forecast'!$B$131:$B$250,0),MATCH(K$130,'PLHIV Forecast'!$C$130:$W$130,0)),
J140+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IF(K$130&lt;=Baseline_Year,
INDEX('Number on ART'!$H$10:$AB$249,MATCH($B140&amp;"Peds",'Number on ART'!$F$10:$F$249,0),MATCH(K$130,'Number on ART'!$H$9:$AB$9,0)),
IF(AND(J140+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Forecast'!$B$131:$B$250,0),MATCH(K$130,'PLHIV Forecast'!$C$130:$W$130,0)),
INDEX('PLHIV Forecast'!$C$131:$W$250,MATCH($B140,'PLHIV Forecast'!$B$131:$B$250,0),MATCH(K$130,'PLHIV Forecast'!$C$130:$W$130,0))&lt;&gt;0),
INDEX('PLHIV Forecast'!$C$131:$W$250,MATCH($B140,'PLHIV Forecast'!$B$131:$B$250,0),MATCH(K$130,'PLHIV Forecast'!$C$130:$W$130,0)),
J140+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2024</v>
      </c>
      <c r="L140" s="84">
        <f>IF(IF(L$130&lt;=Baseline_Year,
INDEX('Number on ART'!$H$10:$AB$249,MATCH($B140&amp;"Peds",'Number on ART'!$F$10:$F$249,0),MATCH(L$130,'Number on ART'!$H$9:$AB$9,0)),
IF(AND(K140+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Forecast'!$B$131:$B$250,0),MATCH(L$130,'PLHIV Forecast'!$C$130:$W$130,0)),
INDEX('PLHIV Forecast'!$C$131:$W$250,MATCH($B140,'PLHIV Forecast'!$B$131:$B$250,0),MATCH(L$130,'PLHIV Forecast'!$C$130:$W$130,0))&lt;&gt;0),
INDEX('PLHIV Forecast'!$C$131:$W$250,MATCH($B140,'PLHIV Forecast'!$B$131:$B$250,0),MATCH(L$130,'PLHIV Forecast'!$C$130:$W$130,0)),
K140+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IF(L$130&lt;=Baseline_Year,
INDEX('Number on ART'!$H$10:$AB$249,MATCH($B140&amp;"Peds",'Number on ART'!$F$10:$F$249,0),MATCH(L$130,'Number on ART'!$H$9:$AB$9,0)),
IF(AND(K140+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Forecast'!$B$131:$B$250,0),MATCH(L$130,'PLHIV Forecast'!$C$130:$W$130,0)),
INDEX('PLHIV Forecast'!$C$131:$W$250,MATCH($B140,'PLHIV Forecast'!$B$131:$B$250,0),MATCH(L$130,'PLHIV Forecast'!$C$130:$W$130,0))&lt;&gt;0),
INDEX('PLHIV Forecast'!$C$131:$W$250,MATCH($B140,'PLHIV Forecast'!$B$131:$B$250,0),MATCH(L$130,'PLHIV Forecast'!$C$130:$W$130,0)),
K140+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2280</v>
      </c>
      <c r="M140" s="84">
        <f>IF(IF(M$130&lt;=Baseline_Year,
INDEX('Number on ART'!$H$10:$AB$249,MATCH($B140&amp;"Peds",'Number on ART'!$F$10:$F$249,0),MATCH(M$130,'Number on ART'!$H$9:$AB$9,0)),
IF(AND(L140+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Forecast'!$B$131:$B$250,0),MATCH(M$130,'PLHIV Forecast'!$C$130:$W$130,0)),
INDEX('PLHIV Forecast'!$C$131:$W$250,MATCH($B140,'PLHIV Forecast'!$B$131:$B$250,0),MATCH(M$130,'PLHIV Forecast'!$C$130:$W$130,0))&lt;&gt;0),
INDEX('PLHIV Forecast'!$C$131:$W$250,MATCH($B140,'PLHIV Forecast'!$B$131:$B$250,0),MATCH(M$130,'PLHIV Forecast'!$C$130:$W$130,0)),
L140+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IF(M$130&lt;=Baseline_Year,
INDEX('Number on ART'!$H$10:$AB$249,MATCH($B140&amp;"Peds",'Number on ART'!$F$10:$F$249,0),MATCH(M$130,'Number on ART'!$H$9:$AB$9,0)),
IF(AND(L140+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Forecast'!$B$131:$B$250,0),MATCH(M$130,'PLHIV Forecast'!$C$130:$W$130,0)),
INDEX('PLHIV Forecast'!$C$131:$W$250,MATCH($B140,'PLHIV Forecast'!$B$131:$B$250,0),MATCH(M$130,'PLHIV Forecast'!$C$130:$W$130,0))&lt;&gt;0),
INDEX('PLHIV Forecast'!$C$131:$W$250,MATCH($B140,'PLHIV Forecast'!$B$131:$B$250,0),MATCH(M$130,'PLHIV Forecast'!$C$130:$W$130,0)),
L140+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2142</v>
      </c>
      <c r="N140" s="84">
        <f>IF(IF(N$130&lt;=Baseline_Year,
INDEX('Number on ART'!$H$10:$AB$249,MATCH($B140&amp;"Peds",'Number on ART'!$F$10:$F$249,0),MATCH(N$130,'Number on ART'!$H$9:$AB$9,0)),
IF(AND(M140+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Forecast'!$B$131:$B$250,0),MATCH(N$130,'PLHIV Forecast'!$C$130:$W$130,0)),
INDEX('PLHIV Forecast'!$C$131:$W$250,MATCH($B140,'PLHIV Forecast'!$B$131:$B$250,0),MATCH(N$130,'PLHIV Forecast'!$C$130:$W$130,0))&lt;&gt;0),
INDEX('PLHIV Forecast'!$C$131:$W$250,MATCH($B140,'PLHIV Forecast'!$B$131:$B$250,0),MATCH(N$130,'PLHIV Forecast'!$C$130:$W$130,0)),
M140+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IF(N$130&lt;=Baseline_Year,
INDEX('Number on ART'!$H$10:$AB$249,MATCH($B140&amp;"Peds",'Number on ART'!$F$10:$F$249,0),MATCH(N$130,'Number on ART'!$H$9:$AB$9,0)),
IF(AND(M140+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Forecast'!$B$131:$B$250,0),MATCH(N$130,'PLHIV Forecast'!$C$130:$W$130,0)),
INDEX('PLHIV Forecast'!$C$131:$W$250,MATCH($B140,'PLHIV Forecast'!$B$131:$B$250,0),MATCH(N$130,'PLHIV Forecast'!$C$130:$W$130,0))&lt;&gt;0),
INDEX('PLHIV Forecast'!$C$131:$W$250,MATCH($B140,'PLHIV Forecast'!$B$131:$B$250,0),MATCH(N$130,'PLHIV Forecast'!$C$130:$W$130,0)),
M140+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2392</v>
      </c>
      <c r="O140" s="84">
        <f>IF(IF(O$130&lt;=Baseline_Year,
INDEX('Number on ART'!$H$10:$AB$249,MATCH($B140&amp;"Peds",'Number on ART'!$F$10:$F$249,0),MATCH(O$130,'Number on ART'!$H$9:$AB$9,0)),
IF(AND(N140+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Forecast'!$B$131:$B$250,0),MATCH(O$130,'PLHIV Forecast'!$C$130:$W$130,0)),
INDEX('PLHIV Forecast'!$C$131:$W$250,MATCH($B140,'PLHIV Forecast'!$B$131:$B$250,0),MATCH(O$130,'PLHIV Forecast'!$C$130:$W$130,0))&lt;&gt;0),
INDEX('PLHIV Forecast'!$C$131:$W$250,MATCH($B140,'PLHIV Forecast'!$B$131:$B$250,0),MATCH(O$130,'PLHIV Forecast'!$C$130:$W$130,0)),
N140+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IF(O$130&lt;=Baseline_Year,
INDEX('Number on ART'!$H$10:$AB$249,MATCH($B140&amp;"Peds",'Number on ART'!$F$10:$F$249,0),MATCH(O$130,'Number on ART'!$H$9:$AB$9,0)),
IF(AND(N140+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Forecast'!$B$131:$B$250,0),MATCH(O$130,'PLHIV Forecast'!$C$130:$W$130,0)),
INDEX('PLHIV Forecast'!$C$131:$W$250,MATCH($B140,'PLHIV Forecast'!$B$131:$B$250,0),MATCH(O$130,'PLHIV Forecast'!$C$130:$W$130,0))&lt;&gt;0),
INDEX('PLHIV Forecast'!$C$131:$W$250,MATCH($B140,'PLHIV Forecast'!$B$131:$B$250,0),MATCH(O$130,'PLHIV Forecast'!$C$130:$W$130,0)),
N140+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2520</v>
      </c>
      <c r="P140" s="84">
        <f>IF(IF(P$130&lt;=Baseline_Year,
INDEX('Number on ART'!$H$10:$AB$249,MATCH($B140&amp;"Peds",'Number on ART'!$F$10:$F$249,0),MATCH(P$130,'Number on ART'!$H$9:$AB$9,0)),
IF(AND(O140+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Forecast'!$B$131:$B$250,0),MATCH(P$130,'PLHIV Forecast'!$C$130:$W$130,0)),
INDEX('PLHIV Forecast'!$C$131:$W$250,MATCH($B140,'PLHIV Forecast'!$B$131:$B$250,0),MATCH(P$130,'PLHIV Forecast'!$C$130:$W$130,0))&lt;&gt;0),
INDEX('PLHIV Forecast'!$C$131:$W$250,MATCH($B140,'PLHIV Forecast'!$B$131:$B$250,0),MATCH(P$130,'PLHIV Forecast'!$C$130:$W$130,0)),
O140+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IF(P$130&lt;=Baseline_Year,
INDEX('Number on ART'!$H$10:$AB$249,MATCH($B140&amp;"Peds",'Number on ART'!$F$10:$F$249,0),MATCH(P$130,'Number on ART'!$H$9:$AB$9,0)),
IF(AND(O140+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Forecast'!$B$131:$B$250,0),MATCH(P$130,'PLHIV Forecast'!$C$130:$W$130,0)),
INDEX('PLHIV Forecast'!$C$131:$W$250,MATCH($B140,'PLHIV Forecast'!$B$131:$B$250,0),MATCH(P$130,'PLHIV Forecast'!$C$130:$W$130,0))&lt;&gt;0),
INDEX('PLHIV Forecast'!$C$131:$W$250,MATCH($B140,'PLHIV Forecast'!$B$131:$B$250,0),MATCH(P$130,'PLHIV Forecast'!$C$130:$W$130,0)),
O140+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2600</v>
      </c>
      <c r="Q140" s="84">
        <f>IF(IF(Q$130&lt;=Baseline_Year,
INDEX('Number on ART'!$H$10:$AB$249,MATCH($B140&amp;"Peds",'Number on ART'!$F$10:$F$249,0),MATCH(Q$130,'Number on ART'!$H$9:$AB$9,0)),
IF(AND(P140+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Forecast'!$B$131:$B$250,0),MATCH(Q$130,'PLHIV Forecast'!$C$130:$W$130,0)),
INDEX('PLHIV Forecast'!$C$131:$W$250,MATCH($B140,'PLHIV Forecast'!$B$131:$B$250,0),MATCH(Q$130,'PLHIV Forecast'!$C$130:$W$130,0))&lt;&gt;0),
INDEX('PLHIV Forecast'!$C$131:$W$250,MATCH($B140,'PLHIV Forecast'!$B$131:$B$250,0),MATCH(Q$130,'PLHIV Forecast'!$C$130:$W$130,0)),
P140+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IF(Q$130&lt;=Baseline_Year,
INDEX('Number on ART'!$H$10:$AB$249,MATCH($B140&amp;"Peds",'Number on ART'!$F$10:$F$249,0),MATCH(Q$130,'Number on ART'!$H$9:$AB$9,0)),
IF(AND(P140+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Forecast'!$B$131:$B$250,0),MATCH(Q$130,'PLHIV Forecast'!$C$130:$W$130,0)),
INDEX('PLHIV Forecast'!$C$131:$W$250,MATCH($B140,'PLHIV Forecast'!$B$131:$B$250,0),MATCH(Q$130,'PLHIV Forecast'!$C$130:$W$130,0))&lt;&gt;0),
INDEX('PLHIV Forecast'!$C$131:$W$250,MATCH($B140,'PLHIV Forecast'!$B$131:$B$250,0),MATCH(Q$130,'PLHIV Forecast'!$C$130:$W$130,0)),
P140+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2680</v>
      </c>
      <c r="R140" s="84">
        <f>IF(IF(R$130&lt;=Baseline_Year,
INDEX('Number on ART'!$H$10:$AB$249,MATCH($B140&amp;"Peds",'Number on ART'!$F$10:$F$249,0),MATCH(R$130,'Number on ART'!$H$9:$AB$9,0)),
IF(AND(Q140+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Forecast'!$B$131:$B$250,0),MATCH(R$130,'PLHIV Forecast'!$C$130:$W$130,0)),
INDEX('PLHIV Forecast'!$C$131:$W$250,MATCH($B140,'PLHIV Forecast'!$B$131:$B$250,0),MATCH(R$130,'PLHIV Forecast'!$C$130:$W$130,0))&lt;&gt;0),
INDEX('PLHIV Forecast'!$C$131:$W$250,MATCH($B140,'PLHIV Forecast'!$B$131:$B$250,0),MATCH(R$130,'PLHIV Forecast'!$C$130:$W$130,0)),
Q140+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IF(R$130&lt;=Baseline_Year,
INDEX('Number on ART'!$H$10:$AB$249,MATCH($B140&amp;"Peds",'Number on ART'!$F$10:$F$249,0),MATCH(R$130,'Number on ART'!$H$9:$AB$9,0)),
IF(AND(Q140+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Forecast'!$B$131:$B$250,0),MATCH(R$130,'PLHIV Forecast'!$C$130:$W$130,0)),
INDEX('PLHIV Forecast'!$C$131:$W$250,MATCH($B140,'PLHIV Forecast'!$B$131:$B$250,0),MATCH(R$130,'PLHIV Forecast'!$C$130:$W$130,0))&lt;&gt;0),
INDEX('PLHIV Forecast'!$C$131:$W$250,MATCH($B140,'PLHIV Forecast'!$B$131:$B$250,0),MATCH(R$130,'PLHIV Forecast'!$C$130:$W$130,0)),
Q140+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2760</v>
      </c>
      <c r="S140" s="84">
        <f>IF(IF(S$130&lt;=Baseline_Year,
INDEX('Number on ART'!$H$10:$AB$249,MATCH($B140&amp;"Peds",'Number on ART'!$F$10:$F$249,0),MATCH(S$130,'Number on ART'!$H$9:$AB$9,0)),
IF(AND(R140+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Forecast'!$B$131:$B$250,0),MATCH(S$130,'PLHIV Forecast'!$C$130:$W$130,0)),
INDEX('PLHIV Forecast'!$C$131:$W$250,MATCH($B140,'PLHIV Forecast'!$B$131:$B$250,0),MATCH(S$130,'PLHIV Forecast'!$C$130:$W$130,0))&lt;&gt;0),
INDEX('PLHIV Forecast'!$C$131:$W$250,MATCH($B140,'PLHIV Forecast'!$B$131:$B$250,0),MATCH(S$130,'PLHIV Forecast'!$C$130:$W$130,0)),
R140+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IF(S$130&lt;=Baseline_Year,
INDEX('Number on ART'!$H$10:$AB$249,MATCH($B140&amp;"Peds",'Number on ART'!$F$10:$F$249,0),MATCH(S$130,'Number on ART'!$H$9:$AB$9,0)),
IF(AND(R140+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Forecast'!$B$131:$B$250,0),MATCH(S$130,'PLHIV Forecast'!$C$130:$W$130,0)),
INDEX('PLHIV Forecast'!$C$131:$W$250,MATCH($B140,'PLHIV Forecast'!$B$131:$B$250,0),MATCH(S$130,'PLHIV Forecast'!$C$130:$W$130,0))&lt;&gt;0),
INDEX('PLHIV Forecast'!$C$131:$W$250,MATCH($B140,'PLHIV Forecast'!$B$131:$B$250,0),MATCH(S$130,'PLHIV Forecast'!$C$130:$W$130,0)),
R140+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2840</v>
      </c>
      <c r="T140" s="84">
        <f>IF(IF(T$130&lt;=Baseline_Year,
INDEX('Number on ART'!$H$10:$AB$249,MATCH($B140&amp;"Peds",'Number on ART'!$F$10:$F$249,0),MATCH(T$130,'Number on ART'!$H$9:$AB$9,0)),
IF(AND(S140+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Forecast'!$B$131:$B$250,0),MATCH(T$130,'PLHIV Forecast'!$C$130:$W$130,0)),
INDEX('PLHIV Forecast'!$C$131:$W$250,MATCH($B140,'PLHIV Forecast'!$B$131:$B$250,0),MATCH(T$130,'PLHIV Forecast'!$C$130:$W$130,0))&lt;&gt;0),
INDEX('PLHIV Forecast'!$C$131:$W$250,MATCH($B140,'PLHIV Forecast'!$B$131:$B$250,0),MATCH(T$130,'PLHIV Forecast'!$C$130:$W$130,0)),
S140+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IF(T$130&lt;=Baseline_Year,
INDEX('Number on ART'!$H$10:$AB$249,MATCH($B140&amp;"Peds",'Number on ART'!$F$10:$F$249,0),MATCH(T$130,'Number on ART'!$H$9:$AB$9,0)),
IF(AND(S140+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Forecast'!$B$131:$B$250,0),MATCH(T$130,'PLHIV Forecast'!$C$130:$W$130,0)),
INDEX('PLHIV Forecast'!$C$131:$W$250,MATCH($B140,'PLHIV Forecast'!$B$131:$B$250,0),MATCH(T$130,'PLHIV Forecast'!$C$130:$W$130,0))&lt;&gt;0),
INDEX('PLHIV Forecast'!$C$131:$W$250,MATCH($B140,'PLHIV Forecast'!$B$131:$B$250,0),MATCH(T$130,'PLHIV Forecast'!$C$130:$W$130,0)),
S140+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2920</v>
      </c>
      <c r="U140" s="84">
        <f>IF(IF(U$130&lt;=Baseline_Year,
INDEX('Number on ART'!$H$10:$AB$249,MATCH($B140&amp;"Peds",'Number on ART'!$F$10:$F$249,0),MATCH(U$130,'Number on ART'!$H$9:$AB$9,0)),
IF(AND(T140+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Forecast'!$B$131:$B$250,0),MATCH(U$130,'PLHIV Forecast'!$C$130:$W$130,0)),
INDEX('PLHIV Forecast'!$C$131:$W$250,MATCH($B140,'PLHIV Forecast'!$B$131:$B$250,0),MATCH(U$130,'PLHIV Forecast'!$C$130:$W$130,0))&lt;&gt;0),
INDEX('PLHIV Forecast'!$C$131:$W$250,MATCH($B140,'PLHIV Forecast'!$B$131:$B$250,0),MATCH(U$130,'PLHIV Forecast'!$C$130:$W$130,0)),
T140+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IF(U$130&lt;=Baseline_Year,
INDEX('Number on ART'!$H$10:$AB$249,MATCH($B140&amp;"Peds",'Number on ART'!$F$10:$F$249,0),MATCH(U$130,'Number on ART'!$H$9:$AB$9,0)),
IF(AND(T140+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Forecast'!$B$131:$B$250,0),MATCH(U$130,'PLHIV Forecast'!$C$130:$W$130,0)),
INDEX('PLHIV Forecast'!$C$131:$W$250,MATCH($B140,'PLHIV Forecast'!$B$131:$B$250,0),MATCH(U$130,'PLHIV Forecast'!$C$130:$W$130,0))&lt;&gt;0),
INDEX('PLHIV Forecast'!$C$131:$W$250,MATCH($B140,'PLHIV Forecast'!$B$131:$B$250,0),MATCH(U$130,'PLHIV Forecast'!$C$130:$W$130,0)),
T140+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3000</v>
      </c>
      <c r="V140" s="84">
        <f>IF(IF(V$130&lt;=Baseline_Year,
INDEX('Number on ART'!$H$10:$AB$249,MATCH($B140&amp;"Peds",'Number on ART'!$F$10:$F$249,0),MATCH(V$130,'Number on ART'!$H$9:$AB$9,0)),
IF(AND(U140+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Forecast'!$B$131:$B$250,0),MATCH(V$130,'PLHIV Forecast'!$C$130:$W$130,0)),
INDEX('PLHIV Forecast'!$C$131:$W$250,MATCH($B140,'PLHIV Forecast'!$B$131:$B$250,0),MATCH(V$130,'PLHIV Forecast'!$C$130:$W$130,0))&lt;&gt;0),
INDEX('PLHIV Forecast'!$C$131:$W$250,MATCH($B140,'PLHIV Forecast'!$B$131:$B$250,0),MATCH(V$130,'PLHIV Forecast'!$C$130:$W$130,0)),
U140+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IF(V$130&lt;=Baseline_Year,
INDEX('Number on ART'!$H$10:$AB$249,MATCH($B140&amp;"Peds",'Number on ART'!$F$10:$F$249,0),MATCH(V$130,'Number on ART'!$H$9:$AB$9,0)),
IF(AND(U140+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Forecast'!$B$131:$B$250,0),MATCH(V$130,'PLHIV Forecast'!$C$130:$W$130,0)),
INDEX('PLHIV Forecast'!$C$131:$W$250,MATCH($B140,'PLHIV Forecast'!$B$131:$B$250,0),MATCH(V$130,'PLHIV Forecast'!$C$130:$W$130,0))&lt;&gt;0),
INDEX('PLHIV Forecast'!$C$131:$W$250,MATCH($B140,'PLHIV Forecast'!$B$131:$B$250,0),MATCH(V$130,'PLHIV Forecast'!$C$130:$W$130,0)),
U140+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3080</v>
      </c>
      <c r="W140" s="84">
        <f>IF(IF(W$130&lt;=Baseline_Year,
INDEX('Number on ART'!$H$10:$AB$249,MATCH($B140&amp;"Peds",'Number on ART'!$F$10:$F$249,0),MATCH(W$130,'Number on ART'!$H$9:$AB$9,0)),
IF(AND(V140+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Forecast'!$C$131:$W$250,MATCH($B140,'PLHIV Forecast'!$B$131:$B$250,0),MATCH(W$130,'PLHIV Forecast'!$C$130:$W$130,0)),
INDEX('PLHIV Forecast'!$C$131:$W$250,MATCH($B140,'PLHIV Forecast'!$B$131:$B$250,0),MATCH(W$130,'PLHIV Forecast'!$C$130:$W$130,0))&lt;&gt;0),
INDEX('PLHIV Forecast'!$C$131:$W$250,MATCH($B140,'PLHIV Forecast'!$B$131:$B$250,0),MATCH(W$130,'PLHIV Forecast'!$C$130:$W$130,0)),
V140+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)))&lt;0,
0,
IF(W$130&lt;=Baseline_Year,
INDEX('Number on ART'!$H$10:$AB$249,MATCH($B140&amp;"Peds",'Number on ART'!$F$10:$F$249,0),MATCH(W$130,'Number on ART'!$H$9:$AB$9,0)),
IF(AND(V140+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)&gt;INDEX('PLHIV Forecast'!$C$8:$W$127,MATCH($B140,'PLHIV Forecast'!$B$131:$B$250,0),MATCH(W$130,'PLHIV Forecast'!$C$130:$W$130,0)),
INDEX('PLHIV Forecast'!$C$131:$W$250,MATCH($B140,'PLHIV Forecast'!$B$131:$B$250,0),MATCH(W$130,'PLHIV Forecast'!$C$130:$W$130,0))&lt;&gt;0),
INDEX('PLHIV Forecast'!$C$131:$W$250,MATCH($B140,'PLHIV Forecast'!$B$131:$B$250,0),MATCH(W$130,'PLHIV Forecast'!$C$130:$W$130,0)),
V140+
AVERAGE((INDEX($C$131:$W$250,MATCH($B140,$B$131:$B$250),MATCH(Baseline_Year,$C$130:$W$130,))-INDEX($C$131:$W$250,MATCH($B140,$B$131:$B$250),MATCH(Baseline_Year-1,$C$130:$W$130,))),
(INDEX($C$131:$W$250,MATCH($B140,$B$131:$B$250),MATCH(Baseline_Year-1,$C$130:$W$130,))-INDEX($C$131:$W$250,MATCH($B140,$B$131:$B$250),MATCH(Baseline_Year-2,$C$130:$W$130,))),
(INDEX($C$131:$W$250,MATCH($B140,$B$131:$B$250),MATCH(Baseline_Year-2,$C$130:$W$130,))-INDEX($C$131:$W$250,MATCH($B140,$B$131:$B$250),MATCH(Baseline_Year-3,$C$130:$W$130,)))
))))</f>
        <v>3160</v>
      </c>
      <c r="X140" s="9" t="str">
        <f>IF(SUM(C140:W140)&lt;&gt;0,
IF(P140='PLHIV Forecast'!P140,"# peds on ART capped by total CLHIV starting 2023",
IF(Q140='PLHIV Forecast'!Q140,"# peds on ART capped by total CLHIV starting 2024",
IF(R140='PLHIV Forecast'!R140,"# peds on ART capped by total CLHIV starting 2025",
IF(S140='PLHIV Forecast'!S140,"# peds on ART capped by total CLHIV starting 2026",
IF(T140='PLHIV Forecast'!T140,"# peds on ART capped by total CLHIV starting 2027",
IF(U140='PLHIV Forecast'!U140,"# peds on ART capped by total CLHIV starting 2028",
IF(V140='PLHIV Forecast'!V140,"# peds on ART capped by total CLHIV starting 2029",
IF(W140='PLHIV Forecast'!W140,"# peds on ART capped by total CLHIV starting 2030",
"")))))))),"")</f>
        <v/>
      </c>
      <c r="Z140" s="8"/>
      <c r="AA140" s="8"/>
      <c r="AB140" s="8"/>
      <c r="AC140" s="8"/>
      <c r="AD140" s="8"/>
      <c r="AE140" s="8"/>
      <c r="AF140" s="8"/>
      <c r="AG140" s="8"/>
      <c r="AH140" s="8"/>
      <c r="AI140" s="8"/>
    </row>
    <row r="141" spans="2:35" x14ac:dyDescent="0.35">
      <c r="B141" s="17" t="str">
        <f>Countries!B14</f>
        <v>Bhutan</v>
      </c>
      <c r="C141" s="47">
        <f>IF(C$7&lt;='Algorithms &amp; Assumptions'!$C$3,INDEX('Number on ART'!$H$10:$AB$249,MATCH($B141&amp;"Peds",'Number on ART'!$F$10:$F$249,0),MATCH(C$7,'Number on ART'!$H$9:$AB$9,0)),"Error")</f>
        <v>2</v>
      </c>
      <c r="D141" s="47">
        <f>IF(D$7&lt;='Algorithms &amp; Assumptions'!$C$3,INDEX('Number on ART'!$H$10:$AB$249,MATCH($B141&amp;"Peds",'Number on ART'!$F$10:$F$249,0),MATCH(D$7,'Number on ART'!$H$9:$AB$9,0)),"Error")</f>
        <v>5</v>
      </c>
      <c r="E141" s="47">
        <f>IF(E$7&lt;='Algorithms &amp; Assumptions'!$C$3,INDEX('Number on ART'!$H$10:$AB$249,MATCH($B141&amp;"Peds",'Number on ART'!$F$10:$F$249,0),MATCH(E$7,'Number on ART'!$H$9:$AB$9,0)),"Error")</f>
        <v>7</v>
      </c>
      <c r="F141" s="47">
        <f>IF(F$7&lt;='Algorithms &amp; Assumptions'!$C$3,INDEX('Number on ART'!$H$10:$AB$249,MATCH($B141&amp;"Peds",'Number on ART'!$F$10:$F$249,0),MATCH(F$7,'Number on ART'!$H$9:$AB$9,0)),"Error")</f>
        <v>7</v>
      </c>
      <c r="G141" s="84">
        <f>IF(IF(G$130&lt;=Baseline_Year,
INDEX('Number on ART'!$H$10:$AB$249,MATCH($B141&amp;"Peds",'Number on ART'!$F$10:$F$249,0),MATCH(G$130,'Number on ART'!$H$9:$AB$9,0)),
IF(AND(F141+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Forecast'!$B$131:$B$250,0),MATCH(G$130,'PLHIV Forecast'!$C$130:$W$130,0)),
INDEX('PLHIV Forecast'!$C$131:$W$250,MATCH($B141,'PLHIV Forecast'!$B$131:$B$250,0),MATCH(G$130,'PLHIV Forecast'!$C$130:$W$130,0))&lt;&gt;0),
INDEX('PLHIV Forecast'!$C$131:$W$250,MATCH($B141,'PLHIV Forecast'!$B$131:$B$250,0),MATCH(G$130,'PLHIV Forecast'!$C$130:$W$130,0)),
F141+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IF(G$130&lt;=Baseline_Year,
INDEX('Number on ART'!$H$10:$AB$249,MATCH($B141&amp;"Peds",'Number on ART'!$F$10:$F$249,0),MATCH(G$130,'Number on ART'!$H$9:$AB$9,0)),
IF(AND(F141+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Forecast'!$B$131:$B$250,0),MATCH(G$130,'PLHIV Forecast'!$C$130:$W$130,0)),
INDEX('PLHIV Forecast'!$C$131:$W$250,MATCH($B141,'PLHIV Forecast'!$B$131:$B$250,0),MATCH(G$130,'PLHIV Forecast'!$C$130:$W$130,0))&lt;&gt;0),
INDEX('PLHIV Forecast'!$C$131:$W$250,MATCH($B141,'PLHIV Forecast'!$B$131:$B$250,0),MATCH(G$130,'PLHIV Forecast'!$C$130:$W$130,0)),
F141+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10</v>
      </c>
      <c r="H141" s="84">
        <f>IF(IF(H$130&lt;=Baseline_Year,
INDEX('Number on ART'!$H$10:$AB$249,MATCH($B141&amp;"Peds",'Number on ART'!$F$10:$F$249,0),MATCH(H$130,'Number on ART'!$H$9:$AB$9,0)),
IF(AND(G141+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Forecast'!$B$131:$B$250,0),MATCH(H$130,'PLHIV Forecast'!$C$130:$W$130,0)),
INDEX('PLHIV Forecast'!$C$131:$W$250,MATCH($B141,'PLHIV Forecast'!$B$131:$B$250,0),MATCH(H$130,'PLHIV Forecast'!$C$130:$W$130,0))&lt;&gt;0),
INDEX('PLHIV Forecast'!$C$131:$W$250,MATCH($B141,'PLHIV Forecast'!$B$131:$B$250,0),MATCH(H$130,'PLHIV Forecast'!$C$130:$W$130,0)),
G141+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IF(H$130&lt;=Baseline_Year,
INDEX('Number on ART'!$H$10:$AB$249,MATCH($B141&amp;"Peds",'Number on ART'!$F$10:$F$249,0),MATCH(H$130,'Number on ART'!$H$9:$AB$9,0)),
IF(AND(G141+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Forecast'!$B$131:$B$250,0),MATCH(H$130,'PLHIV Forecast'!$C$130:$W$130,0)),
INDEX('PLHIV Forecast'!$C$131:$W$250,MATCH($B141,'PLHIV Forecast'!$B$131:$B$250,0),MATCH(H$130,'PLHIV Forecast'!$C$130:$W$130,0))&lt;&gt;0),
INDEX('PLHIV Forecast'!$C$131:$W$250,MATCH($B141,'PLHIV Forecast'!$B$131:$B$250,0),MATCH(H$130,'PLHIV Forecast'!$C$130:$W$130,0)),
G141+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10</v>
      </c>
      <c r="I141" s="84">
        <f>IF(IF(I$130&lt;=Baseline_Year,
INDEX('Number on ART'!$H$10:$AB$249,MATCH($B141&amp;"Peds",'Number on ART'!$F$10:$F$249,0),MATCH(I$130,'Number on ART'!$H$9:$AB$9,0)),
IF(AND(H141+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Forecast'!$B$131:$B$250,0),MATCH(I$130,'PLHIV Forecast'!$C$130:$W$130,0)),
INDEX('PLHIV Forecast'!$C$131:$W$250,MATCH($B141,'PLHIV Forecast'!$B$131:$B$250,0),MATCH(I$130,'PLHIV Forecast'!$C$130:$W$130,0))&lt;&gt;0),
INDEX('PLHIV Forecast'!$C$131:$W$250,MATCH($B141,'PLHIV Forecast'!$B$131:$B$250,0),MATCH(I$130,'PLHIV Forecast'!$C$130:$W$130,0)),
H141+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IF(I$130&lt;=Baseline_Year,
INDEX('Number on ART'!$H$10:$AB$249,MATCH($B141&amp;"Peds",'Number on ART'!$F$10:$F$249,0),MATCH(I$130,'Number on ART'!$H$9:$AB$9,0)),
IF(AND(H141+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Forecast'!$B$131:$B$250,0),MATCH(I$130,'PLHIV Forecast'!$C$130:$W$130,0)),
INDEX('PLHIV Forecast'!$C$131:$W$250,MATCH($B141,'PLHIV Forecast'!$B$131:$B$250,0),MATCH(I$130,'PLHIV Forecast'!$C$130:$W$130,0))&lt;&gt;0),
INDEX('PLHIV Forecast'!$C$131:$W$250,MATCH($B141,'PLHIV Forecast'!$B$131:$B$250,0),MATCH(I$130,'PLHIV Forecast'!$C$130:$W$130,0)),
H141+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18</v>
      </c>
      <c r="J141" s="84">
        <f>IF(IF(J$130&lt;=Baseline_Year,
INDEX('Number on ART'!$H$10:$AB$249,MATCH($B141&amp;"Peds",'Number on ART'!$F$10:$F$249,0),MATCH(J$130,'Number on ART'!$H$9:$AB$9,0)),
IF(AND(I141+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Forecast'!$B$131:$B$250,0),MATCH(J$130,'PLHIV Forecast'!$C$130:$W$130,0)),
INDEX('PLHIV Forecast'!$C$131:$W$250,MATCH($B141,'PLHIV Forecast'!$B$131:$B$250,0),MATCH(J$130,'PLHIV Forecast'!$C$130:$W$130,0))&lt;&gt;0),
INDEX('PLHIV Forecast'!$C$131:$W$250,MATCH($B141,'PLHIV Forecast'!$B$131:$B$250,0),MATCH(J$130,'PLHIV Forecast'!$C$130:$W$130,0)),
I141+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IF(J$130&lt;=Baseline_Year,
INDEX('Number on ART'!$H$10:$AB$249,MATCH($B141&amp;"Peds",'Number on ART'!$F$10:$F$249,0),MATCH(J$130,'Number on ART'!$H$9:$AB$9,0)),
IF(AND(I141+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Forecast'!$B$131:$B$250,0),MATCH(J$130,'PLHIV Forecast'!$C$130:$W$130,0)),
INDEX('PLHIV Forecast'!$C$131:$W$250,MATCH($B141,'PLHIV Forecast'!$B$131:$B$250,0),MATCH(J$130,'PLHIV Forecast'!$C$130:$W$130,0))&lt;&gt;0),
INDEX('PLHIV Forecast'!$C$131:$W$250,MATCH($B141,'PLHIV Forecast'!$B$131:$B$250,0),MATCH(J$130,'PLHIV Forecast'!$C$130:$W$130,0)),
I141+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18</v>
      </c>
      <c r="K141" s="84">
        <f>IF(IF(K$130&lt;=Baseline_Year,
INDEX('Number on ART'!$H$10:$AB$249,MATCH($B141&amp;"Peds",'Number on ART'!$F$10:$F$249,0),MATCH(K$130,'Number on ART'!$H$9:$AB$9,0)),
IF(AND(J141+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Forecast'!$B$131:$B$250,0),MATCH(K$130,'PLHIV Forecast'!$C$130:$W$130,0)),
INDEX('PLHIV Forecast'!$C$131:$W$250,MATCH($B141,'PLHIV Forecast'!$B$131:$B$250,0),MATCH(K$130,'PLHIV Forecast'!$C$130:$W$130,0))&lt;&gt;0),
INDEX('PLHIV Forecast'!$C$131:$W$250,MATCH($B141,'PLHIV Forecast'!$B$131:$B$250,0),MATCH(K$130,'PLHIV Forecast'!$C$130:$W$130,0)),
J141+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IF(K$130&lt;=Baseline_Year,
INDEX('Number on ART'!$H$10:$AB$249,MATCH($B141&amp;"Peds",'Number on ART'!$F$10:$F$249,0),MATCH(K$130,'Number on ART'!$H$9:$AB$9,0)),
IF(AND(J141+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Forecast'!$B$131:$B$250,0),MATCH(K$130,'PLHIV Forecast'!$C$130:$W$130,0)),
INDEX('PLHIV Forecast'!$C$131:$W$250,MATCH($B141,'PLHIV Forecast'!$B$131:$B$250,0),MATCH(K$130,'PLHIV Forecast'!$C$130:$W$130,0))&lt;&gt;0),
INDEX('PLHIV Forecast'!$C$131:$W$250,MATCH($B141,'PLHIV Forecast'!$B$131:$B$250,0),MATCH(K$130,'PLHIV Forecast'!$C$130:$W$130,0)),
J141+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19</v>
      </c>
      <c r="L141" s="84">
        <f>IF(IF(L$130&lt;=Baseline_Year,
INDEX('Number on ART'!$H$10:$AB$249,MATCH($B141&amp;"Peds",'Number on ART'!$F$10:$F$249,0),MATCH(L$130,'Number on ART'!$H$9:$AB$9,0)),
IF(AND(K141+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Forecast'!$B$131:$B$250,0),MATCH(L$130,'PLHIV Forecast'!$C$130:$W$130,0)),
INDEX('PLHIV Forecast'!$C$131:$W$250,MATCH($B141,'PLHIV Forecast'!$B$131:$B$250,0),MATCH(L$130,'PLHIV Forecast'!$C$130:$W$130,0))&lt;&gt;0),
INDEX('PLHIV Forecast'!$C$131:$W$250,MATCH($B141,'PLHIV Forecast'!$B$131:$B$250,0),MATCH(L$130,'PLHIV Forecast'!$C$130:$W$130,0)),
K141+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IF(L$130&lt;=Baseline_Year,
INDEX('Number on ART'!$H$10:$AB$249,MATCH($B141&amp;"Peds",'Number on ART'!$F$10:$F$249,0),MATCH(L$130,'Number on ART'!$H$9:$AB$9,0)),
IF(AND(K141+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Forecast'!$B$131:$B$250,0),MATCH(L$130,'PLHIV Forecast'!$C$130:$W$130,0)),
INDEX('PLHIV Forecast'!$C$131:$W$250,MATCH($B141,'PLHIV Forecast'!$B$131:$B$250,0),MATCH(L$130,'PLHIV Forecast'!$C$130:$W$130,0))&lt;&gt;0),
INDEX('PLHIV Forecast'!$C$131:$W$250,MATCH($B141,'PLHIV Forecast'!$B$131:$B$250,0),MATCH(L$130,'PLHIV Forecast'!$C$130:$W$130,0)),
K141+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M141" s="84">
        <f>IF(IF(M$130&lt;=Baseline_Year,
INDEX('Number on ART'!$H$10:$AB$249,MATCH($B141&amp;"Peds",'Number on ART'!$F$10:$F$249,0),MATCH(M$130,'Number on ART'!$H$9:$AB$9,0)),
IF(AND(L141+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Forecast'!$B$131:$B$250,0),MATCH(M$130,'PLHIV Forecast'!$C$130:$W$130,0)),
INDEX('PLHIV Forecast'!$C$131:$W$250,MATCH($B141,'PLHIV Forecast'!$B$131:$B$250,0),MATCH(M$130,'PLHIV Forecast'!$C$130:$W$130,0))&lt;&gt;0),
INDEX('PLHIV Forecast'!$C$131:$W$250,MATCH($B141,'PLHIV Forecast'!$B$131:$B$250,0),MATCH(M$130,'PLHIV Forecast'!$C$130:$W$130,0)),
L141+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IF(M$130&lt;=Baseline_Year,
INDEX('Number on ART'!$H$10:$AB$249,MATCH($B141&amp;"Peds",'Number on ART'!$F$10:$F$249,0),MATCH(M$130,'Number on ART'!$H$9:$AB$9,0)),
IF(AND(L141+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Forecast'!$B$131:$B$250,0),MATCH(M$130,'PLHIV Forecast'!$C$130:$W$130,0)),
INDEX('PLHIV Forecast'!$C$131:$W$250,MATCH($B141,'PLHIV Forecast'!$B$131:$B$250,0),MATCH(M$130,'PLHIV Forecast'!$C$130:$W$130,0))&lt;&gt;0),
INDEX('PLHIV Forecast'!$C$131:$W$250,MATCH($B141,'PLHIV Forecast'!$B$131:$B$250,0),MATCH(M$130,'PLHIV Forecast'!$C$130:$W$130,0)),
L141+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19</v>
      </c>
      <c r="N141" s="84">
        <f>IF(IF(N$130&lt;=Baseline_Year,
INDEX('Number on ART'!$H$10:$AB$249,MATCH($B141&amp;"Peds",'Number on ART'!$F$10:$F$249,0),MATCH(N$130,'Number on ART'!$H$9:$AB$9,0)),
IF(AND(M141+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Forecast'!$B$131:$B$250,0),MATCH(N$130,'PLHIV Forecast'!$C$130:$W$130,0)),
INDEX('PLHIV Forecast'!$C$131:$W$250,MATCH($B141,'PLHIV Forecast'!$B$131:$B$250,0),MATCH(N$130,'PLHIV Forecast'!$C$130:$W$130,0))&lt;&gt;0),
INDEX('PLHIV Forecast'!$C$131:$W$250,MATCH($B141,'PLHIV Forecast'!$B$131:$B$250,0),MATCH(N$130,'PLHIV Forecast'!$C$130:$W$130,0)),
M141+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IF(N$130&lt;=Baseline_Year,
INDEX('Number on ART'!$H$10:$AB$249,MATCH($B141&amp;"Peds",'Number on ART'!$F$10:$F$249,0),MATCH(N$130,'Number on ART'!$H$9:$AB$9,0)),
IF(AND(M141+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Forecast'!$B$131:$B$250,0),MATCH(N$130,'PLHIV Forecast'!$C$130:$W$130,0)),
INDEX('PLHIV Forecast'!$C$131:$W$250,MATCH($B141,'PLHIV Forecast'!$B$131:$B$250,0),MATCH(N$130,'PLHIV Forecast'!$C$130:$W$130,0))&lt;&gt;0),
INDEX('PLHIV Forecast'!$C$131:$W$250,MATCH($B141,'PLHIV Forecast'!$B$131:$B$250,0),MATCH(N$130,'PLHIV Forecast'!$C$130:$W$130,0)),
M141+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18</v>
      </c>
      <c r="O141" s="84">
        <f>IF(IF(O$130&lt;=Baseline_Year,
INDEX('Number on ART'!$H$10:$AB$249,MATCH($B141&amp;"Peds",'Number on ART'!$F$10:$F$249,0),MATCH(O$130,'Number on ART'!$H$9:$AB$9,0)),
IF(AND(N141+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Forecast'!$B$131:$B$250,0),MATCH(O$130,'PLHIV Forecast'!$C$130:$W$130,0)),
INDEX('PLHIV Forecast'!$C$131:$W$250,MATCH($B141,'PLHIV Forecast'!$B$131:$B$250,0),MATCH(O$130,'PLHIV Forecast'!$C$130:$W$130,0))&lt;&gt;0),
INDEX('PLHIV Forecast'!$C$131:$W$250,MATCH($B141,'PLHIV Forecast'!$B$131:$B$250,0),MATCH(O$130,'PLHIV Forecast'!$C$130:$W$130,0)),
N141+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IF(O$130&lt;=Baseline_Year,
INDEX('Number on ART'!$H$10:$AB$249,MATCH($B141&amp;"Peds",'Number on ART'!$F$10:$F$249,0),MATCH(O$130,'Number on ART'!$H$9:$AB$9,0)),
IF(AND(N141+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Forecast'!$B$131:$B$250,0),MATCH(O$130,'PLHIV Forecast'!$C$130:$W$130,0)),
INDEX('PLHIV Forecast'!$C$131:$W$250,MATCH($B141,'PLHIV Forecast'!$B$131:$B$250,0),MATCH(O$130,'PLHIV Forecast'!$C$130:$W$130,0))&lt;&gt;0),
INDEX('PLHIV Forecast'!$C$131:$W$250,MATCH($B141,'PLHIV Forecast'!$B$131:$B$250,0),MATCH(O$130,'PLHIV Forecast'!$C$130:$W$130,0)),
N141+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P141" s="84">
        <f>IF(IF(P$130&lt;=Baseline_Year,
INDEX('Number on ART'!$H$10:$AB$249,MATCH($B141&amp;"Peds",'Number on ART'!$F$10:$F$249,0),MATCH(P$130,'Number on ART'!$H$9:$AB$9,0)),
IF(AND(O141+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Forecast'!$B$131:$B$250,0),MATCH(P$130,'PLHIV Forecast'!$C$130:$W$130,0)),
INDEX('PLHIV Forecast'!$C$131:$W$250,MATCH($B141,'PLHIV Forecast'!$B$131:$B$250,0),MATCH(P$130,'PLHIV Forecast'!$C$130:$W$130,0))&lt;&gt;0),
INDEX('PLHIV Forecast'!$C$131:$W$250,MATCH($B141,'PLHIV Forecast'!$B$131:$B$250,0),MATCH(P$130,'PLHIV Forecast'!$C$130:$W$130,0)),
O141+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IF(P$130&lt;=Baseline_Year,
INDEX('Number on ART'!$H$10:$AB$249,MATCH($B141&amp;"Peds",'Number on ART'!$F$10:$F$249,0),MATCH(P$130,'Number on ART'!$H$9:$AB$9,0)),
IF(AND(O141+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Forecast'!$B$131:$B$250,0),MATCH(P$130,'PLHIV Forecast'!$C$130:$W$130,0)),
INDEX('PLHIV Forecast'!$C$131:$W$250,MATCH($B141,'PLHIV Forecast'!$B$131:$B$250,0),MATCH(P$130,'PLHIV Forecast'!$C$130:$W$130,0))&lt;&gt;0),
INDEX('PLHIV Forecast'!$C$131:$W$250,MATCH($B141,'PLHIV Forecast'!$B$131:$B$250,0),MATCH(P$130,'PLHIV Forecast'!$C$130:$W$130,0)),
O141+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Q141" s="84">
        <f>IF(IF(Q$130&lt;=Baseline_Year,
INDEX('Number on ART'!$H$10:$AB$249,MATCH($B141&amp;"Peds",'Number on ART'!$F$10:$F$249,0),MATCH(Q$130,'Number on ART'!$H$9:$AB$9,0)),
IF(AND(P141+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Forecast'!$B$131:$B$250,0),MATCH(Q$130,'PLHIV Forecast'!$C$130:$W$130,0)),
INDEX('PLHIV Forecast'!$C$131:$W$250,MATCH($B141,'PLHIV Forecast'!$B$131:$B$250,0),MATCH(Q$130,'PLHIV Forecast'!$C$130:$W$130,0))&lt;&gt;0),
INDEX('PLHIV Forecast'!$C$131:$W$250,MATCH($B141,'PLHIV Forecast'!$B$131:$B$250,0),MATCH(Q$130,'PLHIV Forecast'!$C$130:$W$130,0)),
P141+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IF(Q$130&lt;=Baseline_Year,
INDEX('Number on ART'!$H$10:$AB$249,MATCH($B141&amp;"Peds",'Number on ART'!$F$10:$F$249,0),MATCH(Q$130,'Number on ART'!$H$9:$AB$9,0)),
IF(AND(P141+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Forecast'!$B$131:$B$250,0),MATCH(Q$130,'PLHIV Forecast'!$C$130:$W$130,0)),
INDEX('PLHIV Forecast'!$C$131:$W$250,MATCH($B141,'PLHIV Forecast'!$B$131:$B$250,0),MATCH(Q$130,'PLHIV Forecast'!$C$130:$W$130,0))&lt;&gt;0),
INDEX('PLHIV Forecast'!$C$131:$W$250,MATCH($B141,'PLHIV Forecast'!$B$131:$B$250,0),MATCH(Q$130,'PLHIV Forecast'!$C$130:$W$130,0)),
P141+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R141" s="84">
        <f>IF(IF(R$130&lt;=Baseline_Year,
INDEX('Number on ART'!$H$10:$AB$249,MATCH($B141&amp;"Peds",'Number on ART'!$F$10:$F$249,0),MATCH(R$130,'Number on ART'!$H$9:$AB$9,0)),
IF(AND(Q141+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Forecast'!$B$131:$B$250,0),MATCH(R$130,'PLHIV Forecast'!$C$130:$W$130,0)),
INDEX('PLHIV Forecast'!$C$131:$W$250,MATCH($B141,'PLHIV Forecast'!$B$131:$B$250,0),MATCH(R$130,'PLHIV Forecast'!$C$130:$W$130,0))&lt;&gt;0),
INDEX('PLHIV Forecast'!$C$131:$W$250,MATCH($B141,'PLHIV Forecast'!$B$131:$B$250,0),MATCH(R$130,'PLHIV Forecast'!$C$130:$W$130,0)),
Q141+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IF(R$130&lt;=Baseline_Year,
INDEX('Number on ART'!$H$10:$AB$249,MATCH($B141&amp;"Peds",'Number on ART'!$F$10:$F$249,0),MATCH(R$130,'Number on ART'!$H$9:$AB$9,0)),
IF(AND(Q141+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Forecast'!$B$131:$B$250,0),MATCH(R$130,'PLHIV Forecast'!$C$130:$W$130,0)),
INDEX('PLHIV Forecast'!$C$131:$W$250,MATCH($B141,'PLHIV Forecast'!$B$131:$B$250,0),MATCH(R$130,'PLHIV Forecast'!$C$130:$W$130,0))&lt;&gt;0),
INDEX('PLHIV Forecast'!$C$131:$W$250,MATCH($B141,'PLHIV Forecast'!$B$131:$B$250,0),MATCH(R$130,'PLHIV Forecast'!$C$130:$W$130,0)),
Q141+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S141" s="84">
        <f>IF(IF(S$130&lt;=Baseline_Year,
INDEX('Number on ART'!$H$10:$AB$249,MATCH($B141&amp;"Peds",'Number on ART'!$F$10:$F$249,0),MATCH(S$130,'Number on ART'!$H$9:$AB$9,0)),
IF(AND(R141+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Forecast'!$B$131:$B$250,0),MATCH(S$130,'PLHIV Forecast'!$C$130:$W$130,0)),
INDEX('PLHIV Forecast'!$C$131:$W$250,MATCH($B141,'PLHIV Forecast'!$B$131:$B$250,0),MATCH(S$130,'PLHIV Forecast'!$C$130:$W$130,0))&lt;&gt;0),
INDEX('PLHIV Forecast'!$C$131:$W$250,MATCH($B141,'PLHIV Forecast'!$B$131:$B$250,0),MATCH(S$130,'PLHIV Forecast'!$C$130:$W$130,0)),
R141+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IF(S$130&lt;=Baseline_Year,
INDEX('Number on ART'!$H$10:$AB$249,MATCH($B141&amp;"Peds",'Number on ART'!$F$10:$F$249,0),MATCH(S$130,'Number on ART'!$H$9:$AB$9,0)),
IF(AND(R141+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Forecast'!$B$131:$B$250,0),MATCH(S$130,'PLHIV Forecast'!$C$130:$W$130,0)),
INDEX('PLHIV Forecast'!$C$131:$W$250,MATCH($B141,'PLHIV Forecast'!$B$131:$B$250,0),MATCH(S$130,'PLHIV Forecast'!$C$130:$W$130,0))&lt;&gt;0),
INDEX('PLHIV Forecast'!$C$131:$W$250,MATCH($B141,'PLHIV Forecast'!$B$131:$B$250,0),MATCH(S$130,'PLHIV Forecast'!$C$130:$W$130,0)),
R141+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T141" s="84">
        <f>IF(IF(T$130&lt;=Baseline_Year,
INDEX('Number on ART'!$H$10:$AB$249,MATCH($B141&amp;"Peds",'Number on ART'!$F$10:$F$249,0),MATCH(T$130,'Number on ART'!$H$9:$AB$9,0)),
IF(AND(S141+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Forecast'!$B$131:$B$250,0),MATCH(T$130,'PLHIV Forecast'!$C$130:$W$130,0)),
INDEX('PLHIV Forecast'!$C$131:$W$250,MATCH($B141,'PLHIV Forecast'!$B$131:$B$250,0),MATCH(T$130,'PLHIV Forecast'!$C$130:$W$130,0))&lt;&gt;0),
INDEX('PLHIV Forecast'!$C$131:$W$250,MATCH($B141,'PLHIV Forecast'!$B$131:$B$250,0),MATCH(T$130,'PLHIV Forecast'!$C$130:$W$130,0)),
S141+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IF(T$130&lt;=Baseline_Year,
INDEX('Number on ART'!$H$10:$AB$249,MATCH($B141&amp;"Peds",'Number on ART'!$F$10:$F$249,0),MATCH(T$130,'Number on ART'!$H$9:$AB$9,0)),
IF(AND(S141+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Forecast'!$B$131:$B$250,0),MATCH(T$130,'PLHIV Forecast'!$C$130:$W$130,0)),
INDEX('PLHIV Forecast'!$C$131:$W$250,MATCH($B141,'PLHIV Forecast'!$B$131:$B$250,0),MATCH(T$130,'PLHIV Forecast'!$C$130:$W$130,0))&lt;&gt;0),
INDEX('PLHIV Forecast'!$C$131:$W$250,MATCH($B141,'PLHIV Forecast'!$B$131:$B$250,0),MATCH(T$130,'PLHIV Forecast'!$C$130:$W$130,0)),
S141+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U141" s="84">
        <f>IF(IF(U$130&lt;=Baseline_Year,
INDEX('Number on ART'!$H$10:$AB$249,MATCH($B141&amp;"Peds",'Number on ART'!$F$10:$F$249,0),MATCH(U$130,'Number on ART'!$H$9:$AB$9,0)),
IF(AND(T141+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Forecast'!$B$131:$B$250,0),MATCH(U$130,'PLHIV Forecast'!$C$130:$W$130,0)),
INDEX('PLHIV Forecast'!$C$131:$W$250,MATCH($B141,'PLHIV Forecast'!$B$131:$B$250,0),MATCH(U$130,'PLHIV Forecast'!$C$130:$W$130,0))&lt;&gt;0),
INDEX('PLHIV Forecast'!$C$131:$W$250,MATCH($B141,'PLHIV Forecast'!$B$131:$B$250,0),MATCH(U$130,'PLHIV Forecast'!$C$130:$W$130,0)),
T141+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IF(U$130&lt;=Baseline_Year,
INDEX('Number on ART'!$H$10:$AB$249,MATCH($B141&amp;"Peds",'Number on ART'!$F$10:$F$249,0),MATCH(U$130,'Number on ART'!$H$9:$AB$9,0)),
IF(AND(T141+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Forecast'!$B$131:$B$250,0),MATCH(U$130,'PLHIV Forecast'!$C$130:$W$130,0)),
INDEX('PLHIV Forecast'!$C$131:$W$250,MATCH($B141,'PLHIV Forecast'!$B$131:$B$250,0),MATCH(U$130,'PLHIV Forecast'!$C$130:$W$130,0))&lt;&gt;0),
INDEX('PLHIV Forecast'!$C$131:$W$250,MATCH($B141,'PLHIV Forecast'!$B$131:$B$250,0),MATCH(U$130,'PLHIV Forecast'!$C$130:$W$130,0)),
T141+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V141" s="84">
        <f>IF(IF(V$130&lt;=Baseline_Year,
INDEX('Number on ART'!$H$10:$AB$249,MATCH($B141&amp;"Peds",'Number on ART'!$F$10:$F$249,0),MATCH(V$130,'Number on ART'!$H$9:$AB$9,0)),
IF(AND(U141+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Forecast'!$B$131:$B$250,0),MATCH(V$130,'PLHIV Forecast'!$C$130:$W$130,0)),
INDEX('PLHIV Forecast'!$C$131:$W$250,MATCH($B141,'PLHIV Forecast'!$B$131:$B$250,0),MATCH(V$130,'PLHIV Forecast'!$C$130:$W$130,0))&lt;&gt;0),
INDEX('PLHIV Forecast'!$C$131:$W$250,MATCH($B141,'PLHIV Forecast'!$B$131:$B$250,0),MATCH(V$130,'PLHIV Forecast'!$C$130:$W$130,0)),
U141+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IF(V$130&lt;=Baseline_Year,
INDEX('Number on ART'!$H$10:$AB$249,MATCH($B141&amp;"Peds",'Number on ART'!$F$10:$F$249,0),MATCH(V$130,'Number on ART'!$H$9:$AB$9,0)),
IF(AND(U141+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Forecast'!$B$131:$B$250,0),MATCH(V$130,'PLHIV Forecast'!$C$130:$W$130,0)),
INDEX('PLHIV Forecast'!$C$131:$W$250,MATCH($B141,'PLHIV Forecast'!$B$131:$B$250,0),MATCH(V$130,'PLHIV Forecast'!$C$130:$W$130,0))&lt;&gt;0),
INDEX('PLHIV Forecast'!$C$131:$W$250,MATCH($B141,'PLHIV Forecast'!$B$131:$B$250,0),MATCH(V$130,'PLHIV Forecast'!$C$130:$W$130,0)),
U141+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W141" s="84">
        <f>IF(IF(W$130&lt;=Baseline_Year,
INDEX('Number on ART'!$H$10:$AB$249,MATCH($B141&amp;"Peds",'Number on ART'!$F$10:$F$249,0),MATCH(W$130,'Number on ART'!$H$9:$AB$9,0)),
IF(AND(V141+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Forecast'!$C$131:$W$250,MATCH($B141,'PLHIV Forecast'!$B$131:$B$250,0),MATCH(W$130,'PLHIV Forecast'!$C$130:$W$130,0)),
INDEX('PLHIV Forecast'!$C$131:$W$250,MATCH($B141,'PLHIV Forecast'!$B$131:$B$250,0),MATCH(W$130,'PLHIV Forecast'!$C$130:$W$130,0))&lt;&gt;0),
INDEX('PLHIV Forecast'!$C$131:$W$250,MATCH($B141,'PLHIV Forecast'!$B$131:$B$250,0),MATCH(W$130,'PLHIV Forecast'!$C$130:$W$130,0)),
V141+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)))&lt;0,
0,
IF(W$130&lt;=Baseline_Year,
INDEX('Number on ART'!$H$10:$AB$249,MATCH($B141&amp;"Peds",'Number on ART'!$F$10:$F$249,0),MATCH(W$130,'Number on ART'!$H$9:$AB$9,0)),
IF(AND(V141+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)&gt;INDEX('PLHIV Forecast'!$C$8:$W$127,MATCH($B141,'PLHIV Forecast'!$B$131:$B$250,0),MATCH(W$130,'PLHIV Forecast'!$C$130:$W$130,0)),
INDEX('PLHIV Forecast'!$C$131:$W$250,MATCH($B141,'PLHIV Forecast'!$B$131:$B$250,0),MATCH(W$130,'PLHIV Forecast'!$C$130:$W$130,0))&lt;&gt;0),
INDEX('PLHIV Forecast'!$C$131:$W$250,MATCH($B141,'PLHIV Forecast'!$B$131:$B$250,0),MATCH(W$130,'PLHIV Forecast'!$C$130:$W$130,0)),
V141+
AVERAGE((INDEX($C$131:$W$250,MATCH($B141,$B$131:$B$250),MATCH(Baseline_Year,$C$130:$W$130,))-INDEX($C$131:$W$250,MATCH($B141,$B$131:$B$250),MATCH(Baseline_Year-1,$C$130:$W$130,))),
(INDEX($C$131:$W$250,MATCH($B141,$B$131:$B$250),MATCH(Baseline_Year-1,$C$130:$W$130,))-INDEX($C$131:$W$250,MATCH($B141,$B$131:$B$250),MATCH(Baseline_Year-2,$C$130:$W$130,))),
(INDEX($C$131:$W$250,MATCH($B141,$B$131:$B$250),MATCH(Baseline_Year-2,$C$130:$W$130,))-INDEX($C$131:$W$250,MATCH($B141,$B$131:$B$250),MATCH(Baseline_Year-3,$C$130:$W$130,)))
))))</f>
        <v>20</v>
      </c>
      <c r="X141" s="9" t="str">
        <f>IF(SUM(C141:W141)&lt;&gt;0,
IF(P141='PLHIV Forecast'!P141,"# peds on ART capped by total CLHIV starting 2023",
IF(Q141='PLHIV Forecast'!Q141,"# peds on ART capped by total CLHIV starting 2024",
IF(R141='PLHIV Forecast'!R141,"# peds on ART capped by total CLHIV starting 2025",
IF(S141='PLHIV Forecast'!S141,"# peds on ART capped by total CLHIV starting 2026",
IF(T141='PLHIV Forecast'!T141,"# peds on ART capped by total CLHIV starting 2027",
IF(U141='PLHIV Forecast'!U141,"# peds on ART capped by total CLHIV starting 2028",
IF(V141='PLHIV Forecast'!V141,"# peds on ART capped by total CLHIV starting 2029",
IF(W141='PLHIV Forecast'!W141,"# peds on ART capped by total CLHIV starting 2030",
"")))))))),"")</f>
        <v/>
      </c>
      <c r="Z141" s="8"/>
      <c r="AA141" s="8"/>
      <c r="AB141" s="8"/>
      <c r="AC141" s="8"/>
      <c r="AD141" s="8"/>
      <c r="AE141" s="8"/>
      <c r="AF141" s="8"/>
      <c r="AG141" s="8"/>
      <c r="AH141" s="8"/>
      <c r="AI141" s="8"/>
    </row>
    <row r="142" spans="2:35" x14ac:dyDescent="0.35">
      <c r="B142" s="17" t="str">
        <f>Countries!B15</f>
        <v>Bolivia</v>
      </c>
      <c r="C142" s="47">
        <f>IF(C$7&lt;='Algorithms &amp; Assumptions'!$C$3,INDEX('Number on ART'!$H$10:$AB$249,MATCH($B142&amp;"Peds",'Number on ART'!$F$10:$F$249,0),MATCH(C$7,'Number on ART'!$H$9:$AB$9,0)),"Error")</f>
        <v>61</v>
      </c>
      <c r="D142" s="47">
        <f>IF(D$7&lt;='Algorithms &amp; Assumptions'!$C$3,INDEX('Number on ART'!$H$10:$AB$249,MATCH($B142&amp;"Peds",'Number on ART'!$F$10:$F$249,0),MATCH(D$7,'Number on ART'!$H$9:$AB$9,0)),"Error")</f>
        <v>59</v>
      </c>
      <c r="E142" s="47">
        <f>IF(E$7&lt;='Algorithms &amp; Assumptions'!$C$3,INDEX('Number on ART'!$H$10:$AB$249,MATCH($B142&amp;"Peds",'Number on ART'!$F$10:$F$249,0),MATCH(E$7,'Number on ART'!$H$9:$AB$9,0)),"Error")</f>
        <v>86</v>
      </c>
      <c r="F142" s="47">
        <f>IF(F$7&lt;='Algorithms &amp; Assumptions'!$C$3,INDEX('Number on ART'!$H$10:$AB$249,MATCH($B142&amp;"Peds",'Number on ART'!$F$10:$F$249,0),MATCH(F$7,'Number on ART'!$H$9:$AB$9,0)),"Error")</f>
        <v>104</v>
      </c>
      <c r="G142" s="84">
        <f>IF(IF(G$130&lt;=Baseline_Year,
INDEX('Number on ART'!$H$10:$AB$249,MATCH($B142&amp;"Peds",'Number on ART'!$F$10:$F$249,0),MATCH(G$130,'Number on ART'!$H$9:$AB$9,0)),
IF(AND(F142+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Forecast'!$B$131:$B$250,0),MATCH(G$130,'PLHIV Forecast'!$C$130:$W$130,0)),
INDEX('PLHIV Forecast'!$C$131:$W$250,MATCH($B142,'PLHIV Forecast'!$B$131:$B$250,0),MATCH(G$130,'PLHIV Forecast'!$C$130:$W$130,0))&lt;&gt;0),
INDEX('PLHIV Forecast'!$C$131:$W$250,MATCH($B142,'PLHIV Forecast'!$B$131:$B$250,0),MATCH(G$130,'PLHIV Forecast'!$C$130:$W$130,0)),
F142+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IF(G$130&lt;=Baseline_Year,
INDEX('Number on ART'!$H$10:$AB$249,MATCH($B142&amp;"Peds",'Number on ART'!$F$10:$F$249,0),MATCH(G$130,'Number on ART'!$H$9:$AB$9,0)),
IF(AND(F142+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Forecast'!$B$131:$B$250,0),MATCH(G$130,'PLHIV Forecast'!$C$130:$W$130,0)),
INDEX('PLHIV Forecast'!$C$131:$W$250,MATCH($B142,'PLHIV Forecast'!$B$131:$B$250,0),MATCH(G$130,'PLHIV Forecast'!$C$130:$W$130,0))&lt;&gt;0),
INDEX('PLHIV Forecast'!$C$131:$W$250,MATCH($B142,'PLHIV Forecast'!$B$131:$B$250,0),MATCH(G$130,'PLHIV Forecast'!$C$130:$W$130,0)),
F142+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112</v>
      </c>
      <c r="H142" s="84">
        <f>IF(IF(H$130&lt;=Baseline_Year,
INDEX('Number on ART'!$H$10:$AB$249,MATCH($B142&amp;"Peds",'Number on ART'!$F$10:$F$249,0),MATCH(H$130,'Number on ART'!$H$9:$AB$9,0)),
IF(AND(G142+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Forecast'!$B$131:$B$250,0),MATCH(H$130,'PLHIV Forecast'!$C$130:$W$130,0)),
INDEX('PLHIV Forecast'!$C$131:$W$250,MATCH($B142,'PLHIV Forecast'!$B$131:$B$250,0),MATCH(H$130,'PLHIV Forecast'!$C$130:$W$130,0))&lt;&gt;0),
INDEX('PLHIV Forecast'!$C$131:$W$250,MATCH($B142,'PLHIV Forecast'!$B$131:$B$250,0),MATCH(H$130,'PLHIV Forecast'!$C$130:$W$130,0)),
G142+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IF(H$130&lt;=Baseline_Year,
INDEX('Number on ART'!$H$10:$AB$249,MATCH($B142&amp;"Peds",'Number on ART'!$F$10:$F$249,0),MATCH(H$130,'Number on ART'!$H$9:$AB$9,0)),
IF(AND(G142+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Forecast'!$B$131:$B$250,0),MATCH(H$130,'PLHIV Forecast'!$C$130:$W$130,0)),
INDEX('PLHIV Forecast'!$C$131:$W$250,MATCH($B142,'PLHIV Forecast'!$B$131:$B$250,0),MATCH(H$130,'PLHIV Forecast'!$C$130:$W$130,0))&lt;&gt;0),
INDEX('PLHIV Forecast'!$C$131:$W$250,MATCH($B142,'PLHIV Forecast'!$B$131:$B$250,0),MATCH(H$130,'PLHIV Forecast'!$C$130:$W$130,0)),
G142+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173</v>
      </c>
      <c r="I142" s="84">
        <f>IF(IF(I$130&lt;=Baseline_Year,
INDEX('Number on ART'!$H$10:$AB$249,MATCH($B142&amp;"Peds",'Number on ART'!$F$10:$F$249,0),MATCH(I$130,'Number on ART'!$H$9:$AB$9,0)),
IF(AND(H142+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Forecast'!$B$131:$B$250,0),MATCH(I$130,'PLHIV Forecast'!$C$130:$W$130,0)),
INDEX('PLHIV Forecast'!$C$131:$W$250,MATCH($B142,'PLHIV Forecast'!$B$131:$B$250,0),MATCH(I$130,'PLHIV Forecast'!$C$130:$W$130,0))&lt;&gt;0),
INDEX('PLHIV Forecast'!$C$131:$W$250,MATCH($B142,'PLHIV Forecast'!$B$131:$B$250,0),MATCH(I$130,'PLHIV Forecast'!$C$130:$W$130,0)),
H142+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IF(I$130&lt;=Baseline_Year,
INDEX('Number on ART'!$H$10:$AB$249,MATCH($B142&amp;"Peds",'Number on ART'!$F$10:$F$249,0),MATCH(I$130,'Number on ART'!$H$9:$AB$9,0)),
IF(AND(H142+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Forecast'!$B$131:$B$250,0),MATCH(I$130,'PLHIV Forecast'!$C$130:$W$130,0)),
INDEX('PLHIV Forecast'!$C$131:$W$250,MATCH($B142,'PLHIV Forecast'!$B$131:$B$250,0),MATCH(I$130,'PLHIV Forecast'!$C$130:$W$130,0))&lt;&gt;0),
INDEX('PLHIV Forecast'!$C$131:$W$250,MATCH($B142,'PLHIV Forecast'!$B$131:$B$250,0),MATCH(I$130,'PLHIV Forecast'!$C$130:$W$130,0)),
H142+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200</v>
      </c>
      <c r="J142" s="84">
        <f>IF(IF(J$130&lt;=Baseline_Year,
INDEX('Number on ART'!$H$10:$AB$249,MATCH($B142&amp;"Peds",'Number on ART'!$F$10:$F$249,0),MATCH(J$130,'Number on ART'!$H$9:$AB$9,0)),
IF(AND(I142+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Forecast'!$B$131:$B$250,0),MATCH(J$130,'PLHIV Forecast'!$C$130:$W$130,0)),
INDEX('PLHIV Forecast'!$C$131:$W$250,MATCH($B142,'PLHIV Forecast'!$B$131:$B$250,0),MATCH(J$130,'PLHIV Forecast'!$C$130:$W$130,0))&lt;&gt;0),
INDEX('PLHIV Forecast'!$C$131:$W$250,MATCH($B142,'PLHIV Forecast'!$B$131:$B$250,0),MATCH(J$130,'PLHIV Forecast'!$C$130:$W$130,0)),
I142+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IF(J$130&lt;=Baseline_Year,
INDEX('Number on ART'!$H$10:$AB$249,MATCH($B142&amp;"Peds",'Number on ART'!$F$10:$F$249,0),MATCH(J$130,'Number on ART'!$H$9:$AB$9,0)),
IF(AND(I142+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Forecast'!$B$131:$B$250,0),MATCH(J$130,'PLHIV Forecast'!$C$130:$W$130,0)),
INDEX('PLHIV Forecast'!$C$131:$W$250,MATCH($B142,'PLHIV Forecast'!$B$131:$B$250,0),MATCH(J$130,'PLHIV Forecast'!$C$130:$W$130,0))&lt;&gt;0),
INDEX('PLHIV Forecast'!$C$131:$W$250,MATCH($B142,'PLHIV Forecast'!$B$131:$B$250,0),MATCH(J$130,'PLHIV Forecast'!$C$130:$W$130,0)),
I142+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220</v>
      </c>
      <c r="K142" s="84">
        <f>IF(IF(K$130&lt;=Baseline_Year,
INDEX('Number on ART'!$H$10:$AB$249,MATCH($B142&amp;"Peds",'Number on ART'!$F$10:$F$249,0),MATCH(K$130,'Number on ART'!$H$9:$AB$9,0)),
IF(AND(J142+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Forecast'!$B$131:$B$250,0),MATCH(K$130,'PLHIV Forecast'!$C$130:$W$130,0)),
INDEX('PLHIV Forecast'!$C$131:$W$250,MATCH($B142,'PLHIV Forecast'!$B$131:$B$250,0),MATCH(K$130,'PLHIV Forecast'!$C$130:$W$130,0))&lt;&gt;0),
INDEX('PLHIV Forecast'!$C$131:$W$250,MATCH($B142,'PLHIV Forecast'!$B$131:$B$250,0),MATCH(K$130,'PLHIV Forecast'!$C$130:$W$130,0)),
J142+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IF(K$130&lt;=Baseline_Year,
INDEX('Number on ART'!$H$10:$AB$249,MATCH($B142&amp;"Peds",'Number on ART'!$F$10:$F$249,0),MATCH(K$130,'Number on ART'!$H$9:$AB$9,0)),
IF(AND(J142+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Forecast'!$B$131:$B$250,0),MATCH(K$130,'PLHIV Forecast'!$C$130:$W$130,0)),
INDEX('PLHIV Forecast'!$C$131:$W$250,MATCH($B142,'PLHIV Forecast'!$B$131:$B$250,0),MATCH(K$130,'PLHIV Forecast'!$C$130:$W$130,0))&lt;&gt;0),
INDEX('PLHIV Forecast'!$C$131:$W$250,MATCH($B142,'PLHIV Forecast'!$B$131:$B$250,0),MATCH(K$130,'PLHIV Forecast'!$C$130:$W$130,0)),
J142+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248</v>
      </c>
      <c r="L142" s="84">
        <f>IF(IF(L$130&lt;=Baseline_Year,
INDEX('Number on ART'!$H$10:$AB$249,MATCH($B142&amp;"Peds",'Number on ART'!$F$10:$F$249,0),MATCH(L$130,'Number on ART'!$H$9:$AB$9,0)),
IF(AND(K142+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Forecast'!$B$131:$B$250,0),MATCH(L$130,'PLHIV Forecast'!$C$130:$W$130,0)),
INDEX('PLHIV Forecast'!$C$131:$W$250,MATCH($B142,'PLHIV Forecast'!$B$131:$B$250,0),MATCH(L$130,'PLHIV Forecast'!$C$130:$W$130,0))&lt;&gt;0),
INDEX('PLHIV Forecast'!$C$131:$W$250,MATCH($B142,'PLHIV Forecast'!$B$131:$B$250,0),MATCH(L$130,'PLHIV Forecast'!$C$130:$W$130,0)),
K142+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IF(L$130&lt;=Baseline_Year,
INDEX('Number on ART'!$H$10:$AB$249,MATCH($B142&amp;"Peds",'Number on ART'!$F$10:$F$249,0),MATCH(L$130,'Number on ART'!$H$9:$AB$9,0)),
IF(AND(K142+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Forecast'!$B$131:$B$250,0),MATCH(L$130,'PLHIV Forecast'!$C$130:$W$130,0)),
INDEX('PLHIV Forecast'!$C$131:$W$250,MATCH($B142,'PLHIV Forecast'!$B$131:$B$250,0),MATCH(L$130,'PLHIV Forecast'!$C$130:$W$130,0))&lt;&gt;0),
INDEX('PLHIV Forecast'!$C$131:$W$250,MATCH($B142,'PLHIV Forecast'!$B$131:$B$250,0),MATCH(L$130,'PLHIV Forecast'!$C$130:$W$130,0)),
K142+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281</v>
      </c>
      <c r="M142" s="84">
        <f>IF(IF(M$130&lt;=Baseline_Year,
INDEX('Number on ART'!$H$10:$AB$249,MATCH($B142&amp;"Peds",'Number on ART'!$F$10:$F$249,0),MATCH(M$130,'Number on ART'!$H$9:$AB$9,0)),
IF(AND(L142+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Forecast'!$B$131:$B$250,0),MATCH(M$130,'PLHIV Forecast'!$C$130:$W$130,0)),
INDEX('PLHIV Forecast'!$C$131:$W$250,MATCH($B142,'PLHIV Forecast'!$B$131:$B$250,0),MATCH(M$130,'PLHIV Forecast'!$C$130:$W$130,0))&lt;&gt;0),
INDEX('PLHIV Forecast'!$C$131:$W$250,MATCH($B142,'PLHIV Forecast'!$B$131:$B$250,0),MATCH(M$130,'PLHIV Forecast'!$C$130:$W$130,0)),
L142+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IF(M$130&lt;=Baseline_Year,
INDEX('Number on ART'!$H$10:$AB$249,MATCH($B142&amp;"Peds",'Number on ART'!$F$10:$F$249,0),MATCH(M$130,'Number on ART'!$H$9:$AB$9,0)),
IF(AND(L142+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Forecast'!$B$131:$B$250,0),MATCH(M$130,'PLHIV Forecast'!$C$130:$W$130,0)),
INDEX('PLHIV Forecast'!$C$131:$W$250,MATCH($B142,'PLHIV Forecast'!$B$131:$B$250,0),MATCH(M$130,'PLHIV Forecast'!$C$130:$W$130,0))&lt;&gt;0),
INDEX('PLHIV Forecast'!$C$131:$W$250,MATCH($B142,'PLHIV Forecast'!$B$131:$B$250,0),MATCH(M$130,'PLHIV Forecast'!$C$130:$W$130,0)),
L142+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274</v>
      </c>
      <c r="N142" s="84">
        <f>IF(IF(N$130&lt;=Baseline_Year,
INDEX('Number on ART'!$H$10:$AB$249,MATCH($B142&amp;"Peds",'Number on ART'!$F$10:$F$249,0),MATCH(N$130,'Number on ART'!$H$9:$AB$9,0)),
IF(AND(M142+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Forecast'!$B$131:$B$250,0),MATCH(N$130,'PLHIV Forecast'!$C$130:$W$130,0)),
INDEX('PLHIV Forecast'!$C$131:$W$250,MATCH($B142,'PLHIV Forecast'!$B$131:$B$250,0),MATCH(N$130,'PLHIV Forecast'!$C$130:$W$130,0))&lt;&gt;0),
INDEX('PLHIV Forecast'!$C$131:$W$250,MATCH($B142,'PLHIV Forecast'!$B$131:$B$250,0),MATCH(N$130,'PLHIV Forecast'!$C$130:$W$130,0)),
M142+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IF(N$130&lt;=Baseline_Year,
INDEX('Number on ART'!$H$10:$AB$249,MATCH($B142&amp;"Peds",'Number on ART'!$F$10:$F$249,0),MATCH(N$130,'Number on ART'!$H$9:$AB$9,0)),
IF(AND(M142+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Forecast'!$B$131:$B$250,0),MATCH(N$130,'PLHIV Forecast'!$C$130:$W$130,0)),
INDEX('PLHIV Forecast'!$C$131:$W$250,MATCH($B142,'PLHIV Forecast'!$B$131:$B$250,0),MATCH(N$130,'PLHIV Forecast'!$C$130:$W$130,0))&lt;&gt;0),
INDEX('PLHIV Forecast'!$C$131:$W$250,MATCH($B142,'PLHIV Forecast'!$B$131:$B$250,0),MATCH(N$130,'PLHIV Forecast'!$C$130:$W$130,0)),
M142+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307</v>
      </c>
      <c r="O142" s="84">
        <f>IF(IF(O$130&lt;=Baseline_Year,
INDEX('Number on ART'!$H$10:$AB$249,MATCH($B142&amp;"Peds",'Number on ART'!$F$10:$F$249,0),MATCH(O$130,'Number on ART'!$H$9:$AB$9,0)),
IF(AND(N142+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Forecast'!$B$131:$B$250,0),MATCH(O$130,'PLHIV Forecast'!$C$130:$W$130,0)),
INDEX('PLHIV Forecast'!$C$131:$W$250,MATCH($B142,'PLHIV Forecast'!$B$131:$B$250,0),MATCH(O$130,'PLHIV Forecast'!$C$130:$W$130,0))&lt;&gt;0),
INDEX('PLHIV Forecast'!$C$131:$W$250,MATCH($B142,'PLHIV Forecast'!$B$131:$B$250,0),MATCH(O$130,'PLHIV Forecast'!$C$130:$W$130,0)),
N142+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IF(O$130&lt;=Baseline_Year,
INDEX('Number on ART'!$H$10:$AB$249,MATCH($B142&amp;"Peds",'Number on ART'!$F$10:$F$249,0),MATCH(O$130,'Number on ART'!$H$9:$AB$9,0)),
IF(AND(N142+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Forecast'!$B$131:$B$250,0),MATCH(O$130,'PLHIV Forecast'!$C$130:$W$130,0)),
INDEX('PLHIV Forecast'!$C$131:$W$250,MATCH($B142,'PLHIV Forecast'!$B$131:$B$250,0),MATCH(O$130,'PLHIV Forecast'!$C$130:$W$130,0))&lt;&gt;0),
INDEX('PLHIV Forecast'!$C$131:$W$250,MATCH($B142,'PLHIV Forecast'!$B$131:$B$250,0),MATCH(O$130,'PLHIV Forecast'!$C$130:$W$130,0)),
N142+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312</v>
      </c>
      <c r="P142" s="84">
        <f>IF(IF(P$130&lt;=Baseline_Year,
INDEX('Number on ART'!$H$10:$AB$249,MATCH($B142&amp;"Peds",'Number on ART'!$F$10:$F$249,0),MATCH(P$130,'Number on ART'!$H$9:$AB$9,0)),
IF(AND(O142+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Forecast'!$B$131:$B$250,0),MATCH(P$130,'PLHIV Forecast'!$C$130:$W$130,0)),
INDEX('PLHIV Forecast'!$C$131:$W$250,MATCH($B142,'PLHIV Forecast'!$B$131:$B$250,0),MATCH(P$130,'PLHIV Forecast'!$C$130:$W$130,0))&lt;&gt;0),
INDEX('PLHIV Forecast'!$C$131:$W$250,MATCH($B142,'PLHIV Forecast'!$B$131:$B$250,0),MATCH(P$130,'PLHIV Forecast'!$C$130:$W$130,0)),
O142+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IF(P$130&lt;=Baseline_Year,
INDEX('Number on ART'!$H$10:$AB$249,MATCH($B142&amp;"Peds",'Number on ART'!$F$10:$F$249,0),MATCH(P$130,'Number on ART'!$H$9:$AB$9,0)),
IF(AND(O142+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Forecast'!$B$131:$B$250,0),MATCH(P$130,'PLHIV Forecast'!$C$130:$W$130,0)),
INDEX('PLHIV Forecast'!$C$131:$W$250,MATCH($B142,'PLHIV Forecast'!$B$131:$B$250,0),MATCH(P$130,'PLHIV Forecast'!$C$130:$W$130,0))&lt;&gt;0),
INDEX('PLHIV Forecast'!$C$131:$W$250,MATCH($B142,'PLHIV Forecast'!$B$131:$B$250,0),MATCH(P$130,'PLHIV Forecast'!$C$130:$W$130,0)),
O142+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322.33333333333331</v>
      </c>
      <c r="Q142" s="84">
        <f>IF(IF(Q$130&lt;=Baseline_Year,
INDEX('Number on ART'!$H$10:$AB$249,MATCH($B142&amp;"Peds",'Number on ART'!$F$10:$F$249,0),MATCH(Q$130,'Number on ART'!$H$9:$AB$9,0)),
IF(AND(P142+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Forecast'!$B$131:$B$250,0),MATCH(Q$130,'PLHIV Forecast'!$C$130:$W$130,0)),
INDEX('PLHIV Forecast'!$C$131:$W$250,MATCH($B142,'PLHIV Forecast'!$B$131:$B$250,0),MATCH(Q$130,'PLHIV Forecast'!$C$130:$W$130,0))&lt;&gt;0),
INDEX('PLHIV Forecast'!$C$131:$W$250,MATCH($B142,'PLHIV Forecast'!$B$131:$B$250,0),MATCH(Q$130,'PLHIV Forecast'!$C$130:$W$130,0)),
P142+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IF(Q$130&lt;=Baseline_Year,
INDEX('Number on ART'!$H$10:$AB$249,MATCH($B142&amp;"Peds",'Number on ART'!$F$10:$F$249,0),MATCH(Q$130,'Number on ART'!$H$9:$AB$9,0)),
IF(AND(P142+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Forecast'!$B$131:$B$250,0),MATCH(Q$130,'PLHIV Forecast'!$C$130:$W$130,0)),
INDEX('PLHIV Forecast'!$C$131:$W$250,MATCH($B142,'PLHIV Forecast'!$B$131:$B$250,0),MATCH(Q$130,'PLHIV Forecast'!$C$130:$W$130,0))&lt;&gt;0),
INDEX('PLHIV Forecast'!$C$131:$W$250,MATCH($B142,'PLHIV Forecast'!$B$131:$B$250,0),MATCH(Q$130,'PLHIV Forecast'!$C$130:$W$130,0)),
P142+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332.66666666666663</v>
      </c>
      <c r="R142" s="84">
        <f>IF(IF(R$130&lt;=Baseline_Year,
INDEX('Number on ART'!$H$10:$AB$249,MATCH($B142&amp;"Peds",'Number on ART'!$F$10:$F$249,0),MATCH(R$130,'Number on ART'!$H$9:$AB$9,0)),
IF(AND(Q142+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Forecast'!$B$131:$B$250,0),MATCH(R$130,'PLHIV Forecast'!$C$130:$W$130,0)),
INDEX('PLHIV Forecast'!$C$131:$W$250,MATCH($B142,'PLHIV Forecast'!$B$131:$B$250,0),MATCH(R$130,'PLHIV Forecast'!$C$130:$W$130,0))&lt;&gt;0),
INDEX('PLHIV Forecast'!$C$131:$W$250,MATCH($B142,'PLHIV Forecast'!$B$131:$B$250,0),MATCH(R$130,'PLHIV Forecast'!$C$130:$W$130,0)),
Q142+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IF(R$130&lt;=Baseline_Year,
INDEX('Number on ART'!$H$10:$AB$249,MATCH($B142&amp;"Peds",'Number on ART'!$F$10:$F$249,0),MATCH(R$130,'Number on ART'!$H$9:$AB$9,0)),
IF(AND(Q142+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Forecast'!$B$131:$B$250,0),MATCH(R$130,'PLHIV Forecast'!$C$130:$W$130,0)),
INDEX('PLHIV Forecast'!$C$131:$W$250,MATCH($B142,'PLHIV Forecast'!$B$131:$B$250,0),MATCH(R$130,'PLHIV Forecast'!$C$130:$W$130,0))&lt;&gt;0),
INDEX('PLHIV Forecast'!$C$131:$W$250,MATCH($B142,'PLHIV Forecast'!$B$131:$B$250,0),MATCH(R$130,'PLHIV Forecast'!$C$130:$W$130,0)),
Q142+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342.99999999999994</v>
      </c>
      <c r="S142" s="84">
        <f>IF(IF(S$130&lt;=Baseline_Year,
INDEX('Number on ART'!$H$10:$AB$249,MATCH($B142&amp;"Peds",'Number on ART'!$F$10:$F$249,0),MATCH(S$130,'Number on ART'!$H$9:$AB$9,0)),
IF(AND(R142+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Forecast'!$B$131:$B$250,0),MATCH(S$130,'PLHIV Forecast'!$C$130:$W$130,0)),
INDEX('PLHIV Forecast'!$C$131:$W$250,MATCH($B142,'PLHIV Forecast'!$B$131:$B$250,0),MATCH(S$130,'PLHIV Forecast'!$C$130:$W$130,0))&lt;&gt;0),
INDEX('PLHIV Forecast'!$C$131:$W$250,MATCH($B142,'PLHIV Forecast'!$B$131:$B$250,0),MATCH(S$130,'PLHIV Forecast'!$C$130:$W$130,0)),
R142+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IF(S$130&lt;=Baseline_Year,
INDEX('Number on ART'!$H$10:$AB$249,MATCH($B142&amp;"Peds",'Number on ART'!$F$10:$F$249,0),MATCH(S$130,'Number on ART'!$H$9:$AB$9,0)),
IF(AND(R142+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Forecast'!$B$131:$B$250,0),MATCH(S$130,'PLHIV Forecast'!$C$130:$W$130,0)),
INDEX('PLHIV Forecast'!$C$131:$W$250,MATCH($B142,'PLHIV Forecast'!$B$131:$B$250,0),MATCH(S$130,'PLHIV Forecast'!$C$130:$W$130,0))&lt;&gt;0),
INDEX('PLHIV Forecast'!$C$131:$W$250,MATCH($B142,'PLHIV Forecast'!$B$131:$B$250,0),MATCH(S$130,'PLHIV Forecast'!$C$130:$W$130,0)),
R142+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353.33333333333326</v>
      </c>
      <c r="T142" s="84">
        <f>IF(IF(T$130&lt;=Baseline_Year,
INDEX('Number on ART'!$H$10:$AB$249,MATCH($B142&amp;"Peds",'Number on ART'!$F$10:$F$249,0),MATCH(T$130,'Number on ART'!$H$9:$AB$9,0)),
IF(AND(S142+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Forecast'!$B$131:$B$250,0),MATCH(T$130,'PLHIV Forecast'!$C$130:$W$130,0)),
INDEX('PLHIV Forecast'!$C$131:$W$250,MATCH($B142,'PLHIV Forecast'!$B$131:$B$250,0),MATCH(T$130,'PLHIV Forecast'!$C$130:$W$130,0))&lt;&gt;0),
INDEX('PLHIV Forecast'!$C$131:$W$250,MATCH($B142,'PLHIV Forecast'!$B$131:$B$250,0),MATCH(T$130,'PLHIV Forecast'!$C$130:$W$130,0)),
S142+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IF(T$130&lt;=Baseline_Year,
INDEX('Number on ART'!$H$10:$AB$249,MATCH($B142&amp;"Peds",'Number on ART'!$F$10:$F$249,0),MATCH(T$130,'Number on ART'!$H$9:$AB$9,0)),
IF(AND(S142+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Forecast'!$B$131:$B$250,0),MATCH(T$130,'PLHIV Forecast'!$C$130:$W$130,0)),
INDEX('PLHIV Forecast'!$C$131:$W$250,MATCH($B142,'PLHIV Forecast'!$B$131:$B$250,0),MATCH(T$130,'PLHIV Forecast'!$C$130:$W$130,0))&lt;&gt;0),
INDEX('PLHIV Forecast'!$C$131:$W$250,MATCH($B142,'PLHIV Forecast'!$B$131:$B$250,0),MATCH(T$130,'PLHIV Forecast'!$C$130:$W$130,0)),
S142+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363.66666666666657</v>
      </c>
      <c r="U142" s="84">
        <f>IF(IF(U$130&lt;=Baseline_Year,
INDEX('Number on ART'!$H$10:$AB$249,MATCH($B142&amp;"Peds",'Number on ART'!$F$10:$F$249,0),MATCH(U$130,'Number on ART'!$H$9:$AB$9,0)),
IF(AND(T142+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Forecast'!$B$131:$B$250,0),MATCH(U$130,'PLHIV Forecast'!$C$130:$W$130,0)),
INDEX('PLHIV Forecast'!$C$131:$W$250,MATCH($B142,'PLHIV Forecast'!$B$131:$B$250,0),MATCH(U$130,'PLHIV Forecast'!$C$130:$W$130,0))&lt;&gt;0),
INDEX('PLHIV Forecast'!$C$131:$W$250,MATCH($B142,'PLHIV Forecast'!$B$131:$B$250,0),MATCH(U$130,'PLHIV Forecast'!$C$130:$W$130,0)),
T142+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IF(U$130&lt;=Baseline_Year,
INDEX('Number on ART'!$H$10:$AB$249,MATCH($B142&amp;"Peds",'Number on ART'!$F$10:$F$249,0),MATCH(U$130,'Number on ART'!$H$9:$AB$9,0)),
IF(AND(T142+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Forecast'!$B$131:$B$250,0),MATCH(U$130,'PLHIV Forecast'!$C$130:$W$130,0)),
INDEX('PLHIV Forecast'!$C$131:$W$250,MATCH($B142,'PLHIV Forecast'!$B$131:$B$250,0),MATCH(U$130,'PLHIV Forecast'!$C$130:$W$130,0))&lt;&gt;0),
INDEX('PLHIV Forecast'!$C$131:$W$250,MATCH($B142,'PLHIV Forecast'!$B$131:$B$250,0),MATCH(U$130,'PLHIV Forecast'!$C$130:$W$130,0)),
T142+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373.99999999999989</v>
      </c>
      <c r="V142" s="84">
        <f>IF(IF(V$130&lt;=Baseline_Year,
INDEX('Number on ART'!$H$10:$AB$249,MATCH($B142&amp;"Peds",'Number on ART'!$F$10:$F$249,0),MATCH(V$130,'Number on ART'!$H$9:$AB$9,0)),
IF(AND(U142+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Forecast'!$B$131:$B$250,0),MATCH(V$130,'PLHIV Forecast'!$C$130:$W$130,0)),
INDEX('PLHIV Forecast'!$C$131:$W$250,MATCH($B142,'PLHIV Forecast'!$B$131:$B$250,0),MATCH(V$130,'PLHIV Forecast'!$C$130:$W$130,0))&lt;&gt;0),
INDEX('PLHIV Forecast'!$C$131:$W$250,MATCH($B142,'PLHIV Forecast'!$B$131:$B$250,0),MATCH(V$130,'PLHIV Forecast'!$C$130:$W$130,0)),
U142+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IF(V$130&lt;=Baseline_Year,
INDEX('Number on ART'!$H$10:$AB$249,MATCH($B142&amp;"Peds",'Number on ART'!$F$10:$F$249,0),MATCH(V$130,'Number on ART'!$H$9:$AB$9,0)),
IF(AND(U142+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Forecast'!$B$131:$B$250,0),MATCH(V$130,'PLHIV Forecast'!$C$130:$W$130,0)),
INDEX('PLHIV Forecast'!$C$131:$W$250,MATCH($B142,'PLHIV Forecast'!$B$131:$B$250,0),MATCH(V$130,'PLHIV Forecast'!$C$130:$W$130,0))&lt;&gt;0),
INDEX('PLHIV Forecast'!$C$131:$W$250,MATCH($B142,'PLHIV Forecast'!$B$131:$B$250,0),MATCH(V$130,'PLHIV Forecast'!$C$130:$W$130,0)),
U142+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384.3333333333332</v>
      </c>
      <c r="W142" s="84">
        <f>IF(IF(W$130&lt;=Baseline_Year,
INDEX('Number on ART'!$H$10:$AB$249,MATCH($B142&amp;"Peds",'Number on ART'!$F$10:$F$249,0),MATCH(W$130,'Number on ART'!$H$9:$AB$9,0)),
IF(AND(V142+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Forecast'!$C$131:$W$250,MATCH($B142,'PLHIV Forecast'!$B$131:$B$250,0),MATCH(W$130,'PLHIV Forecast'!$C$130:$W$130,0)),
INDEX('PLHIV Forecast'!$C$131:$W$250,MATCH($B142,'PLHIV Forecast'!$B$131:$B$250,0),MATCH(W$130,'PLHIV Forecast'!$C$130:$W$130,0))&lt;&gt;0),
INDEX('PLHIV Forecast'!$C$131:$W$250,MATCH($B142,'PLHIV Forecast'!$B$131:$B$250,0),MATCH(W$130,'PLHIV Forecast'!$C$130:$W$130,0)),
V142+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)))&lt;0,
0,
IF(W$130&lt;=Baseline_Year,
INDEX('Number on ART'!$H$10:$AB$249,MATCH($B142&amp;"Peds",'Number on ART'!$F$10:$F$249,0),MATCH(W$130,'Number on ART'!$H$9:$AB$9,0)),
IF(AND(V142+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)&gt;INDEX('PLHIV Forecast'!$C$8:$W$127,MATCH($B142,'PLHIV Forecast'!$B$131:$B$250,0),MATCH(W$130,'PLHIV Forecast'!$C$130:$W$130,0)),
INDEX('PLHIV Forecast'!$C$131:$W$250,MATCH($B142,'PLHIV Forecast'!$B$131:$B$250,0),MATCH(W$130,'PLHIV Forecast'!$C$130:$W$130,0))&lt;&gt;0),
INDEX('PLHIV Forecast'!$C$131:$W$250,MATCH($B142,'PLHIV Forecast'!$B$131:$B$250,0),MATCH(W$130,'PLHIV Forecast'!$C$130:$W$130,0)),
V142+
AVERAGE((INDEX($C$131:$W$250,MATCH($B142,$B$131:$B$250),MATCH(Baseline_Year,$C$130:$W$130,))-INDEX($C$131:$W$250,MATCH($B142,$B$131:$B$250),MATCH(Baseline_Year-1,$C$130:$W$130,))),
(INDEX($C$131:$W$250,MATCH($B142,$B$131:$B$250),MATCH(Baseline_Year-1,$C$130:$W$130,))-INDEX($C$131:$W$250,MATCH($B142,$B$131:$B$250),MATCH(Baseline_Year-2,$C$130:$W$130,))),
(INDEX($C$131:$W$250,MATCH($B142,$B$131:$B$250),MATCH(Baseline_Year-2,$C$130:$W$130,))-INDEX($C$131:$W$250,MATCH($B142,$B$131:$B$250),MATCH(Baseline_Year-3,$C$130:$W$130,)))
))))</f>
        <v>394.66666666666652</v>
      </c>
      <c r="X142" s="9" t="str">
        <f>IF(SUM(C142:W142)&lt;&gt;0,
IF(P142='PLHIV Forecast'!P142,"# peds on ART capped by total CLHIV starting 2023",
IF(Q142='PLHIV Forecast'!Q142,"# peds on ART capped by total CLHIV starting 2024",
IF(R142='PLHIV Forecast'!R142,"# peds on ART capped by total CLHIV starting 2025",
IF(S142='PLHIV Forecast'!S142,"# peds on ART capped by total CLHIV starting 2026",
IF(T142='PLHIV Forecast'!T142,"# peds on ART capped by total CLHIV starting 2027",
IF(U142='PLHIV Forecast'!U142,"# peds on ART capped by total CLHIV starting 2028",
IF(V142='PLHIV Forecast'!V142,"# peds on ART capped by total CLHIV starting 2029",
IF(W142='PLHIV Forecast'!W142,"# peds on ART capped by total CLHIV starting 2030",
"")))))))),"")</f>
        <v/>
      </c>
      <c r="Z142" s="8"/>
      <c r="AA142" s="8"/>
      <c r="AB142" s="8"/>
      <c r="AC142" s="8"/>
      <c r="AD142" s="8"/>
      <c r="AE142" s="8"/>
      <c r="AF142" s="8"/>
      <c r="AG142" s="8"/>
      <c r="AH142" s="8"/>
      <c r="AI142" s="8"/>
    </row>
    <row r="143" spans="2:35" x14ac:dyDescent="0.35">
      <c r="B143" s="17" t="str">
        <f>Countries!B16</f>
        <v>Bosnia and Herzegovina</v>
      </c>
      <c r="C143" s="47">
        <f>IF(C$7&lt;='Algorithms &amp; Assumptions'!$C$3,INDEX('Number on ART'!$H$10:$AB$249,MATCH($B143&amp;"Peds",'Number on ART'!$F$10:$F$249,0),MATCH(C$7,'Number on ART'!$H$9:$AB$9,0)),"Error")</f>
        <v>0</v>
      </c>
      <c r="D143" s="47">
        <f>IF(D$7&lt;='Algorithms &amp; Assumptions'!$C$3,INDEX('Number on ART'!$H$10:$AB$249,MATCH($B143&amp;"Peds",'Number on ART'!$F$10:$F$249,0),MATCH(D$7,'Number on ART'!$H$9:$AB$9,0)),"Error")</f>
        <v>0</v>
      </c>
      <c r="E143" s="47">
        <f>IF(E$7&lt;='Algorithms &amp; Assumptions'!$C$3,INDEX('Number on ART'!$H$10:$AB$249,MATCH($B143&amp;"Peds",'Number on ART'!$F$10:$F$249,0),MATCH(E$7,'Number on ART'!$H$9:$AB$9,0)),"Error")</f>
        <v>0</v>
      </c>
      <c r="F143" s="47">
        <f>IF(F$7&lt;='Algorithms &amp; Assumptions'!$C$3,INDEX('Number on ART'!$H$10:$AB$249,MATCH($B143&amp;"Peds",'Number on ART'!$F$10:$F$249,0),MATCH(F$7,'Number on ART'!$H$9:$AB$9,0)),"Error")</f>
        <v>0</v>
      </c>
      <c r="G143" s="84">
        <f>IF(IF(G$130&lt;=Baseline_Year,
INDEX('Number on ART'!$H$10:$AB$249,MATCH($B143&amp;"Peds",'Number on ART'!$F$10:$F$249,0),MATCH(G$130,'Number on ART'!$H$9:$AB$9,0)),
IF(AND(F143+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Forecast'!$B$131:$B$250,0),MATCH(G$130,'PLHIV Forecast'!$C$130:$W$130,0)),
INDEX('PLHIV Forecast'!$C$131:$W$250,MATCH($B143,'PLHIV Forecast'!$B$131:$B$250,0),MATCH(G$130,'PLHIV Forecast'!$C$130:$W$130,0))&lt;&gt;0),
INDEX('PLHIV Forecast'!$C$131:$W$250,MATCH($B143,'PLHIV Forecast'!$B$131:$B$250,0),MATCH(G$130,'PLHIV Forecast'!$C$130:$W$130,0)),
F143+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IF(G$130&lt;=Baseline_Year,
INDEX('Number on ART'!$H$10:$AB$249,MATCH($B143&amp;"Peds",'Number on ART'!$F$10:$F$249,0),MATCH(G$130,'Number on ART'!$H$9:$AB$9,0)),
IF(AND(F143+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Forecast'!$B$131:$B$250,0),MATCH(G$130,'PLHIV Forecast'!$C$130:$W$130,0)),
INDEX('PLHIV Forecast'!$C$131:$W$250,MATCH($B143,'PLHIV Forecast'!$B$131:$B$250,0),MATCH(G$130,'PLHIV Forecast'!$C$130:$W$130,0))&lt;&gt;0),
INDEX('PLHIV Forecast'!$C$131:$W$250,MATCH($B143,'PLHIV Forecast'!$B$131:$B$250,0),MATCH(G$130,'PLHIV Forecast'!$C$130:$W$130,0)),
F143+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H143" s="84">
        <f>IF(IF(H$130&lt;=Baseline_Year,
INDEX('Number on ART'!$H$10:$AB$249,MATCH($B143&amp;"Peds",'Number on ART'!$F$10:$F$249,0),MATCH(H$130,'Number on ART'!$H$9:$AB$9,0)),
IF(AND(G143+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Forecast'!$B$131:$B$250,0),MATCH(H$130,'PLHIV Forecast'!$C$130:$W$130,0)),
INDEX('PLHIV Forecast'!$C$131:$W$250,MATCH($B143,'PLHIV Forecast'!$B$131:$B$250,0),MATCH(H$130,'PLHIV Forecast'!$C$130:$W$130,0))&lt;&gt;0),
INDEX('PLHIV Forecast'!$C$131:$W$250,MATCH($B143,'PLHIV Forecast'!$B$131:$B$250,0),MATCH(H$130,'PLHIV Forecast'!$C$130:$W$130,0)),
G143+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IF(H$130&lt;=Baseline_Year,
INDEX('Number on ART'!$H$10:$AB$249,MATCH($B143&amp;"Peds",'Number on ART'!$F$10:$F$249,0),MATCH(H$130,'Number on ART'!$H$9:$AB$9,0)),
IF(AND(G143+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Forecast'!$B$131:$B$250,0),MATCH(H$130,'PLHIV Forecast'!$C$130:$W$130,0)),
INDEX('PLHIV Forecast'!$C$131:$W$250,MATCH($B143,'PLHIV Forecast'!$B$131:$B$250,0),MATCH(H$130,'PLHIV Forecast'!$C$130:$W$130,0))&lt;&gt;0),
INDEX('PLHIV Forecast'!$C$131:$W$250,MATCH($B143,'PLHIV Forecast'!$B$131:$B$250,0),MATCH(H$130,'PLHIV Forecast'!$C$130:$W$130,0)),
G143+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I143" s="84">
        <f>IF(IF(I$130&lt;=Baseline_Year,
INDEX('Number on ART'!$H$10:$AB$249,MATCH($B143&amp;"Peds",'Number on ART'!$F$10:$F$249,0),MATCH(I$130,'Number on ART'!$H$9:$AB$9,0)),
IF(AND(H143+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Forecast'!$B$131:$B$250,0),MATCH(I$130,'PLHIV Forecast'!$C$130:$W$130,0)),
INDEX('PLHIV Forecast'!$C$131:$W$250,MATCH($B143,'PLHIV Forecast'!$B$131:$B$250,0),MATCH(I$130,'PLHIV Forecast'!$C$130:$W$130,0))&lt;&gt;0),
INDEX('PLHIV Forecast'!$C$131:$W$250,MATCH($B143,'PLHIV Forecast'!$B$131:$B$250,0),MATCH(I$130,'PLHIV Forecast'!$C$130:$W$130,0)),
H143+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IF(I$130&lt;=Baseline_Year,
INDEX('Number on ART'!$H$10:$AB$249,MATCH($B143&amp;"Peds",'Number on ART'!$F$10:$F$249,0),MATCH(I$130,'Number on ART'!$H$9:$AB$9,0)),
IF(AND(H143+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Forecast'!$B$131:$B$250,0),MATCH(I$130,'PLHIV Forecast'!$C$130:$W$130,0)),
INDEX('PLHIV Forecast'!$C$131:$W$250,MATCH($B143,'PLHIV Forecast'!$B$131:$B$250,0),MATCH(I$130,'PLHIV Forecast'!$C$130:$W$130,0))&lt;&gt;0),
INDEX('PLHIV Forecast'!$C$131:$W$250,MATCH($B143,'PLHIV Forecast'!$B$131:$B$250,0),MATCH(I$130,'PLHIV Forecast'!$C$130:$W$130,0)),
H143+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J143" s="84">
        <f>IF(IF(J$130&lt;=Baseline_Year,
INDEX('Number on ART'!$H$10:$AB$249,MATCH($B143&amp;"Peds",'Number on ART'!$F$10:$F$249,0),MATCH(J$130,'Number on ART'!$H$9:$AB$9,0)),
IF(AND(I143+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Forecast'!$B$131:$B$250,0),MATCH(J$130,'PLHIV Forecast'!$C$130:$W$130,0)),
INDEX('PLHIV Forecast'!$C$131:$W$250,MATCH($B143,'PLHIV Forecast'!$B$131:$B$250,0),MATCH(J$130,'PLHIV Forecast'!$C$130:$W$130,0))&lt;&gt;0),
INDEX('PLHIV Forecast'!$C$131:$W$250,MATCH($B143,'PLHIV Forecast'!$B$131:$B$250,0),MATCH(J$130,'PLHIV Forecast'!$C$130:$W$130,0)),
I143+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IF(J$130&lt;=Baseline_Year,
INDEX('Number on ART'!$H$10:$AB$249,MATCH($B143&amp;"Peds",'Number on ART'!$F$10:$F$249,0),MATCH(J$130,'Number on ART'!$H$9:$AB$9,0)),
IF(AND(I143+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Forecast'!$B$131:$B$250,0),MATCH(J$130,'PLHIV Forecast'!$C$130:$W$130,0)),
INDEX('PLHIV Forecast'!$C$131:$W$250,MATCH($B143,'PLHIV Forecast'!$B$131:$B$250,0),MATCH(J$130,'PLHIV Forecast'!$C$130:$W$130,0))&lt;&gt;0),
INDEX('PLHIV Forecast'!$C$131:$W$250,MATCH($B143,'PLHIV Forecast'!$B$131:$B$250,0),MATCH(J$130,'PLHIV Forecast'!$C$130:$W$130,0)),
I143+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K143" s="84">
        <f>IF(IF(K$130&lt;=Baseline_Year,
INDEX('Number on ART'!$H$10:$AB$249,MATCH($B143&amp;"Peds",'Number on ART'!$F$10:$F$249,0),MATCH(K$130,'Number on ART'!$H$9:$AB$9,0)),
IF(AND(J143+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Forecast'!$B$131:$B$250,0),MATCH(K$130,'PLHIV Forecast'!$C$130:$W$130,0)),
INDEX('PLHIV Forecast'!$C$131:$W$250,MATCH($B143,'PLHIV Forecast'!$B$131:$B$250,0),MATCH(K$130,'PLHIV Forecast'!$C$130:$W$130,0))&lt;&gt;0),
INDEX('PLHIV Forecast'!$C$131:$W$250,MATCH($B143,'PLHIV Forecast'!$B$131:$B$250,0),MATCH(K$130,'PLHIV Forecast'!$C$130:$W$130,0)),
J143+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IF(K$130&lt;=Baseline_Year,
INDEX('Number on ART'!$H$10:$AB$249,MATCH($B143&amp;"Peds",'Number on ART'!$F$10:$F$249,0),MATCH(K$130,'Number on ART'!$H$9:$AB$9,0)),
IF(AND(J143+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Forecast'!$B$131:$B$250,0),MATCH(K$130,'PLHIV Forecast'!$C$130:$W$130,0)),
INDEX('PLHIV Forecast'!$C$131:$W$250,MATCH($B143,'PLHIV Forecast'!$B$131:$B$250,0),MATCH(K$130,'PLHIV Forecast'!$C$130:$W$130,0))&lt;&gt;0),
INDEX('PLHIV Forecast'!$C$131:$W$250,MATCH($B143,'PLHIV Forecast'!$B$131:$B$250,0),MATCH(K$130,'PLHIV Forecast'!$C$130:$W$130,0)),
J143+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L143" s="84">
        <f>IF(IF(L$130&lt;=Baseline_Year,
INDEX('Number on ART'!$H$10:$AB$249,MATCH($B143&amp;"Peds",'Number on ART'!$F$10:$F$249,0),MATCH(L$130,'Number on ART'!$H$9:$AB$9,0)),
IF(AND(K143+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Forecast'!$B$131:$B$250,0),MATCH(L$130,'PLHIV Forecast'!$C$130:$W$130,0)),
INDEX('PLHIV Forecast'!$C$131:$W$250,MATCH($B143,'PLHIV Forecast'!$B$131:$B$250,0),MATCH(L$130,'PLHIV Forecast'!$C$130:$W$130,0))&lt;&gt;0),
INDEX('PLHIV Forecast'!$C$131:$W$250,MATCH($B143,'PLHIV Forecast'!$B$131:$B$250,0),MATCH(L$130,'PLHIV Forecast'!$C$130:$W$130,0)),
K143+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IF(L$130&lt;=Baseline_Year,
INDEX('Number on ART'!$H$10:$AB$249,MATCH($B143&amp;"Peds",'Number on ART'!$F$10:$F$249,0),MATCH(L$130,'Number on ART'!$H$9:$AB$9,0)),
IF(AND(K143+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Forecast'!$B$131:$B$250,0),MATCH(L$130,'PLHIV Forecast'!$C$130:$W$130,0)),
INDEX('PLHIV Forecast'!$C$131:$W$250,MATCH($B143,'PLHIV Forecast'!$B$131:$B$250,0),MATCH(L$130,'PLHIV Forecast'!$C$130:$W$130,0))&lt;&gt;0),
INDEX('PLHIV Forecast'!$C$131:$W$250,MATCH($B143,'PLHIV Forecast'!$B$131:$B$250,0),MATCH(L$130,'PLHIV Forecast'!$C$130:$W$130,0)),
K143+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M143" s="84">
        <f>IF(IF(M$130&lt;=Baseline_Year,
INDEX('Number on ART'!$H$10:$AB$249,MATCH($B143&amp;"Peds",'Number on ART'!$F$10:$F$249,0),MATCH(M$130,'Number on ART'!$H$9:$AB$9,0)),
IF(AND(L143+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Forecast'!$B$131:$B$250,0),MATCH(M$130,'PLHIV Forecast'!$C$130:$W$130,0)),
INDEX('PLHIV Forecast'!$C$131:$W$250,MATCH($B143,'PLHIV Forecast'!$B$131:$B$250,0),MATCH(M$130,'PLHIV Forecast'!$C$130:$W$130,0))&lt;&gt;0),
INDEX('PLHIV Forecast'!$C$131:$W$250,MATCH($B143,'PLHIV Forecast'!$B$131:$B$250,0),MATCH(M$130,'PLHIV Forecast'!$C$130:$W$130,0)),
L143+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IF(M$130&lt;=Baseline_Year,
INDEX('Number on ART'!$H$10:$AB$249,MATCH($B143&amp;"Peds",'Number on ART'!$F$10:$F$249,0),MATCH(M$130,'Number on ART'!$H$9:$AB$9,0)),
IF(AND(L143+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Forecast'!$B$131:$B$250,0),MATCH(M$130,'PLHIV Forecast'!$C$130:$W$130,0)),
INDEX('PLHIV Forecast'!$C$131:$W$250,MATCH($B143,'PLHIV Forecast'!$B$131:$B$250,0),MATCH(M$130,'PLHIV Forecast'!$C$130:$W$130,0))&lt;&gt;0),
INDEX('PLHIV Forecast'!$C$131:$W$250,MATCH($B143,'PLHIV Forecast'!$B$131:$B$250,0),MATCH(M$130,'PLHIV Forecast'!$C$130:$W$130,0)),
L143+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N143" s="84">
        <f>IF(IF(N$130&lt;=Baseline_Year,
INDEX('Number on ART'!$H$10:$AB$249,MATCH($B143&amp;"Peds",'Number on ART'!$F$10:$F$249,0),MATCH(N$130,'Number on ART'!$H$9:$AB$9,0)),
IF(AND(M143+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Forecast'!$B$131:$B$250,0),MATCH(N$130,'PLHIV Forecast'!$C$130:$W$130,0)),
INDEX('PLHIV Forecast'!$C$131:$W$250,MATCH($B143,'PLHIV Forecast'!$B$131:$B$250,0),MATCH(N$130,'PLHIV Forecast'!$C$130:$W$130,0))&lt;&gt;0),
INDEX('PLHIV Forecast'!$C$131:$W$250,MATCH($B143,'PLHIV Forecast'!$B$131:$B$250,0),MATCH(N$130,'PLHIV Forecast'!$C$130:$W$130,0)),
M143+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IF(N$130&lt;=Baseline_Year,
INDEX('Number on ART'!$H$10:$AB$249,MATCH($B143&amp;"Peds",'Number on ART'!$F$10:$F$249,0),MATCH(N$130,'Number on ART'!$H$9:$AB$9,0)),
IF(AND(M143+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Forecast'!$B$131:$B$250,0),MATCH(N$130,'PLHIV Forecast'!$C$130:$W$130,0)),
INDEX('PLHIV Forecast'!$C$131:$W$250,MATCH($B143,'PLHIV Forecast'!$B$131:$B$250,0),MATCH(N$130,'PLHIV Forecast'!$C$130:$W$130,0))&lt;&gt;0),
INDEX('PLHIV Forecast'!$C$131:$W$250,MATCH($B143,'PLHIV Forecast'!$B$131:$B$250,0),MATCH(N$130,'PLHIV Forecast'!$C$130:$W$130,0)),
M143+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O143" s="84">
        <f>IF(IF(O$130&lt;=Baseline_Year,
INDEX('Number on ART'!$H$10:$AB$249,MATCH($B143&amp;"Peds",'Number on ART'!$F$10:$F$249,0),MATCH(O$130,'Number on ART'!$H$9:$AB$9,0)),
IF(AND(N143+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Forecast'!$B$131:$B$250,0),MATCH(O$130,'PLHIV Forecast'!$C$130:$W$130,0)),
INDEX('PLHIV Forecast'!$C$131:$W$250,MATCH($B143,'PLHIV Forecast'!$B$131:$B$250,0),MATCH(O$130,'PLHIV Forecast'!$C$130:$W$130,0))&lt;&gt;0),
INDEX('PLHIV Forecast'!$C$131:$W$250,MATCH($B143,'PLHIV Forecast'!$B$131:$B$250,0),MATCH(O$130,'PLHIV Forecast'!$C$130:$W$130,0)),
N143+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IF(O$130&lt;=Baseline_Year,
INDEX('Number on ART'!$H$10:$AB$249,MATCH($B143&amp;"Peds",'Number on ART'!$F$10:$F$249,0),MATCH(O$130,'Number on ART'!$H$9:$AB$9,0)),
IF(AND(N143+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Forecast'!$B$131:$B$250,0),MATCH(O$130,'PLHIV Forecast'!$C$130:$W$130,0)),
INDEX('PLHIV Forecast'!$C$131:$W$250,MATCH($B143,'PLHIV Forecast'!$B$131:$B$250,0),MATCH(O$130,'PLHIV Forecast'!$C$130:$W$130,0))&lt;&gt;0),
INDEX('PLHIV Forecast'!$C$131:$W$250,MATCH($B143,'PLHIV Forecast'!$B$131:$B$250,0),MATCH(O$130,'PLHIV Forecast'!$C$130:$W$130,0)),
N143+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P143" s="84">
        <f>IF(IF(P$130&lt;=Baseline_Year,
INDEX('Number on ART'!$H$10:$AB$249,MATCH($B143&amp;"Peds",'Number on ART'!$F$10:$F$249,0),MATCH(P$130,'Number on ART'!$H$9:$AB$9,0)),
IF(AND(O143+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Forecast'!$B$131:$B$250,0),MATCH(P$130,'PLHIV Forecast'!$C$130:$W$130,0)),
INDEX('PLHIV Forecast'!$C$131:$W$250,MATCH($B143,'PLHIV Forecast'!$B$131:$B$250,0),MATCH(P$130,'PLHIV Forecast'!$C$130:$W$130,0))&lt;&gt;0),
INDEX('PLHIV Forecast'!$C$131:$W$250,MATCH($B143,'PLHIV Forecast'!$B$131:$B$250,0),MATCH(P$130,'PLHIV Forecast'!$C$130:$W$130,0)),
O143+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IF(P$130&lt;=Baseline_Year,
INDEX('Number on ART'!$H$10:$AB$249,MATCH($B143&amp;"Peds",'Number on ART'!$F$10:$F$249,0),MATCH(P$130,'Number on ART'!$H$9:$AB$9,0)),
IF(AND(O143+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Forecast'!$B$131:$B$250,0),MATCH(P$130,'PLHIV Forecast'!$C$130:$W$130,0)),
INDEX('PLHIV Forecast'!$C$131:$W$250,MATCH($B143,'PLHIV Forecast'!$B$131:$B$250,0),MATCH(P$130,'PLHIV Forecast'!$C$130:$W$130,0))&lt;&gt;0),
INDEX('PLHIV Forecast'!$C$131:$W$250,MATCH($B143,'PLHIV Forecast'!$B$131:$B$250,0),MATCH(P$130,'PLHIV Forecast'!$C$130:$W$130,0)),
O143+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Q143" s="84">
        <f>IF(IF(Q$130&lt;=Baseline_Year,
INDEX('Number on ART'!$H$10:$AB$249,MATCH($B143&amp;"Peds",'Number on ART'!$F$10:$F$249,0),MATCH(Q$130,'Number on ART'!$H$9:$AB$9,0)),
IF(AND(P143+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Forecast'!$B$131:$B$250,0),MATCH(Q$130,'PLHIV Forecast'!$C$130:$W$130,0)),
INDEX('PLHIV Forecast'!$C$131:$W$250,MATCH($B143,'PLHIV Forecast'!$B$131:$B$250,0),MATCH(Q$130,'PLHIV Forecast'!$C$130:$W$130,0))&lt;&gt;0),
INDEX('PLHIV Forecast'!$C$131:$W$250,MATCH($B143,'PLHIV Forecast'!$B$131:$B$250,0),MATCH(Q$130,'PLHIV Forecast'!$C$130:$W$130,0)),
P143+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IF(Q$130&lt;=Baseline_Year,
INDEX('Number on ART'!$H$10:$AB$249,MATCH($B143&amp;"Peds",'Number on ART'!$F$10:$F$249,0),MATCH(Q$130,'Number on ART'!$H$9:$AB$9,0)),
IF(AND(P143+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Forecast'!$B$131:$B$250,0),MATCH(Q$130,'PLHIV Forecast'!$C$130:$W$130,0)),
INDEX('PLHIV Forecast'!$C$131:$W$250,MATCH($B143,'PLHIV Forecast'!$B$131:$B$250,0),MATCH(Q$130,'PLHIV Forecast'!$C$130:$W$130,0))&lt;&gt;0),
INDEX('PLHIV Forecast'!$C$131:$W$250,MATCH($B143,'PLHIV Forecast'!$B$131:$B$250,0),MATCH(Q$130,'PLHIV Forecast'!$C$130:$W$130,0)),
P143+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R143" s="84">
        <f>IF(IF(R$130&lt;=Baseline_Year,
INDEX('Number on ART'!$H$10:$AB$249,MATCH($B143&amp;"Peds",'Number on ART'!$F$10:$F$249,0),MATCH(R$130,'Number on ART'!$H$9:$AB$9,0)),
IF(AND(Q143+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Forecast'!$B$131:$B$250,0),MATCH(R$130,'PLHIV Forecast'!$C$130:$W$130,0)),
INDEX('PLHIV Forecast'!$C$131:$W$250,MATCH($B143,'PLHIV Forecast'!$B$131:$B$250,0),MATCH(R$130,'PLHIV Forecast'!$C$130:$W$130,0))&lt;&gt;0),
INDEX('PLHIV Forecast'!$C$131:$W$250,MATCH($B143,'PLHIV Forecast'!$B$131:$B$250,0),MATCH(R$130,'PLHIV Forecast'!$C$130:$W$130,0)),
Q143+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IF(R$130&lt;=Baseline_Year,
INDEX('Number on ART'!$H$10:$AB$249,MATCH($B143&amp;"Peds",'Number on ART'!$F$10:$F$249,0),MATCH(R$130,'Number on ART'!$H$9:$AB$9,0)),
IF(AND(Q143+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Forecast'!$B$131:$B$250,0),MATCH(R$130,'PLHIV Forecast'!$C$130:$W$130,0)),
INDEX('PLHIV Forecast'!$C$131:$W$250,MATCH($B143,'PLHIV Forecast'!$B$131:$B$250,0),MATCH(R$130,'PLHIV Forecast'!$C$130:$W$130,0))&lt;&gt;0),
INDEX('PLHIV Forecast'!$C$131:$W$250,MATCH($B143,'PLHIV Forecast'!$B$131:$B$250,0),MATCH(R$130,'PLHIV Forecast'!$C$130:$W$130,0)),
Q143+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S143" s="84">
        <f>IF(IF(S$130&lt;=Baseline_Year,
INDEX('Number on ART'!$H$10:$AB$249,MATCH($B143&amp;"Peds",'Number on ART'!$F$10:$F$249,0),MATCH(S$130,'Number on ART'!$H$9:$AB$9,0)),
IF(AND(R143+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Forecast'!$B$131:$B$250,0),MATCH(S$130,'PLHIV Forecast'!$C$130:$W$130,0)),
INDEX('PLHIV Forecast'!$C$131:$W$250,MATCH($B143,'PLHIV Forecast'!$B$131:$B$250,0),MATCH(S$130,'PLHIV Forecast'!$C$130:$W$130,0))&lt;&gt;0),
INDEX('PLHIV Forecast'!$C$131:$W$250,MATCH($B143,'PLHIV Forecast'!$B$131:$B$250,0),MATCH(S$130,'PLHIV Forecast'!$C$130:$W$130,0)),
R143+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IF(S$130&lt;=Baseline_Year,
INDEX('Number on ART'!$H$10:$AB$249,MATCH($B143&amp;"Peds",'Number on ART'!$F$10:$F$249,0),MATCH(S$130,'Number on ART'!$H$9:$AB$9,0)),
IF(AND(R143+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Forecast'!$B$131:$B$250,0),MATCH(S$130,'PLHIV Forecast'!$C$130:$W$130,0)),
INDEX('PLHIV Forecast'!$C$131:$W$250,MATCH($B143,'PLHIV Forecast'!$B$131:$B$250,0),MATCH(S$130,'PLHIV Forecast'!$C$130:$W$130,0))&lt;&gt;0),
INDEX('PLHIV Forecast'!$C$131:$W$250,MATCH($B143,'PLHIV Forecast'!$B$131:$B$250,0),MATCH(S$130,'PLHIV Forecast'!$C$130:$W$130,0)),
R143+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T143" s="84">
        <f>IF(IF(T$130&lt;=Baseline_Year,
INDEX('Number on ART'!$H$10:$AB$249,MATCH($B143&amp;"Peds",'Number on ART'!$F$10:$F$249,0),MATCH(T$130,'Number on ART'!$H$9:$AB$9,0)),
IF(AND(S143+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Forecast'!$B$131:$B$250,0),MATCH(T$130,'PLHIV Forecast'!$C$130:$W$130,0)),
INDEX('PLHIV Forecast'!$C$131:$W$250,MATCH($B143,'PLHIV Forecast'!$B$131:$B$250,0),MATCH(T$130,'PLHIV Forecast'!$C$130:$W$130,0))&lt;&gt;0),
INDEX('PLHIV Forecast'!$C$131:$W$250,MATCH($B143,'PLHIV Forecast'!$B$131:$B$250,0),MATCH(T$130,'PLHIV Forecast'!$C$130:$W$130,0)),
S143+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IF(T$130&lt;=Baseline_Year,
INDEX('Number on ART'!$H$10:$AB$249,MATCH($B143&amp;"Peds",'Number on ART'!$F$10:$F$249,0),MATCH(T$130,'Number on ART'!$H$9:$AB$9,0)),
IF(AND(S143+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Forecast'!$B$131:$B$250,0),MATCH(T$130,'PLHIV Forecast'!$C$130:$W$130,0)),
INDEX('PLHIV Forecast'!$C$131:$W$250,MATCH($B143,'PLHIV Forecast'!$B$131:$B$250,0),MATCH(T$130,'PLHIV Forecast'!$C$130:$W$130,0))&lt;&gt;0),
INDEX('PLHIV Forecast'!$C$131:$W$250,MATCH($B143,'PLHIV Forecast'!$B$131:$B$250,0),MATCH(T$130,'PLHIV Forecast'!$C$130:$W$130,0)),
S143+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U143" s="84">
        <f>IF(IF(U$130&lt;=Baseline_Year,
INDEX('Number on ART'!$H$10:$AB$249,MATCH($B143&amp;"Peds",'Number on ART'!$F$10:$F$249,0),MATCH(U$130,'Number on ART'!$H$9:$AB$9,0)),
IF(AND(T143+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Forecast'!$B$131:$B$250,0),MATCH(U$130,'PLHIV Forecast'!$C$130:$W$130,0)),
INDEX('PLHIV Forecast'!$C$131:$W$250,MATCH($B143,'PLHIV Forecast'!$B$131:$B$250,0),MATCH(U$130,'PLHIV Forecast'!$C$130:$W$130,0))&lt;&gt;0),
INDEX('PLHIV Forecast'!$C$131:$W$250,MATCH($B143,'PLHIV Forecast'!$B$131:$B$250,0),MATCH(U$130,'PLHIV Forecast'!$C$130:$W$130,0)),
T143+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IF(U$130&lt;=Baseline_Year,
INDEX('Number on ART'!$H$10:$AB$249,MATCH($B143&amp;"Peds",'Number on ART'!$F$10:$F$249,0),MATCH(U$130,'Number on ART'!$H$9:$AB$9,0)),
IF(AND(T143+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Forecast'!$B$131:$B$250,0),MATCH(U$130,'PLHIV Forecast'!$C$130:$W$130,0)),
INDEX('PLHIV Forecast'!$C$131:$W$250,MATCH($B143,'PLHIV Forecast'!$B$131:$B$250,0),MATCH(U$130,'PLHIV Forecast'!$C$130:$W$130,0))&lt;&gt;0),
INDEX('PLHIV Forecast'!$C$131:$W$250,MATCH($B143,'PLHIV Forecast'!$B$131:$B$250,0),MATCH(U$130,'PLHIV Forecast'!$C$130:$W$130,0)),
T143+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V143" s="84">
        <f>IF(IF(V$130&lt;=Baseline_Year,
INDEX('Number on ART'!$H$10:$AB$249,MATCH($B143&amp;"Peds",'Number on ART'!$F$10:$F$249,0),MATCH(V$130,'Number on ART'!$H$9:$AB$9,0)),
IF(AND(U143+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Forecast'!$B$131:$B$250,0),MATCH(V$130,'PLHIV Forecast'!$C$130:$W$130,0)),
INDEX('PLHIV Forecast'!$C$131:$W$250,MATCH($B143,'PLHIV Forecast'!$B$131:$B$250,0),MATCH(V$130,'PLHIV Forecast'!$C$130:$W$130,0))&lt;&gt;0),
INDEX('PLHIV Forecast'!$C$131:$W$250,MATCH($B143,'PLHIV Forecast'!$B$131:$B$250,0),MATCH(V$130,'PLHIV Forecast'!$C$130:$W$130,0)),
U143+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IF(V$130&lt;=Baseline_Year,
INDEX('Number on ART'!$H$10:$AB$249,MATCH($B143&amp;"Peds",'Number on ART'!$F$10:$F$249,0),MATCH(V$130,'Number on ART'!$H$9:$AB$9,0)),
IF(AND(U143+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Forecast'!$B$131:$B$250,0),MATCH(V$130,'PLHIV Forecast'!$C$130:$W$130,0)),
INDEX('PLHIV Forecast'!$C$131:$W$250,MATCH($B143,'PLHIV Forecast'!$B$131:$B$250,0),MATCH(V$130,'PLHIV Forecast'!$C$130:$W$130,0))&lt;&gt;0),
INDEX('PLHIV Forecast'!$C$131:$W$250,MATCH($B143,'PLHIV Forecast'!$B$131:$B$250,0),MATCH(V$130,'PLHIV Forecast'!$C$130:$W$130,0)),
U143+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W143" s="84">
        <f>IF(IF(W$130&lt;=Baseline_Year,
INDEX('Number on ART'!$H$10:$AB$249,MATCH($B143&amp;"Peds",'Number on ART'!$F$10:$F$249,0),MATCH(W$130,'Number on ART'!$H$9:$AB$9,0)),
IF(AND(V143+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Forecast'!$C$131:$W$250,MATCH($B143,'PLHIV Forecast'!$B$131:$B$250,0),MATCH(W$130,'PLHIV Forecast'!$C$130:$W$130,0)),
INDEX('PLHIV Forecast'!$C$131:$W$250,MATCH($B143,'PLHIV Forecast'!$B$131:$B$250,0),MATCH(W$130,'PLHIV Forecast'!$C$130:$W$130,0))&lt;&gt;0),
INDEX('PLHIV Forecast'!$C$131:$W$250,MATCH($B143,'PLHIV Forecast'!$B$131:$B$250,0),MATCH(W$130,'PLHIV Forecast'!$C$130:$W$130,0)),
V143+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)))&lt;0,
0,
IF(W$130&lt;=Baseline_Year,
INDEX('Number on ART'!$H$10:$AB$249,MATCH($B143&amp;"Peds",'Number on ART'!$F$10:$F$249,0),MATCH(W$130,'Number on ART'!$H$9:$AB$9,0)),
IF(AND(V143+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)&gt;INDEX('PLHIV Forecast'!$C$8:$W$127,MATCH($B143,'PLHIV Forecast'!$B$131:$B$250,0),MATCH(W$130,'PLHIV Forecast'!$C$130:$W$130,0)),
INDEX('PLHIV Forecast'!$C$131:$W$250,MATCH($B143,'PLHIV Forecast'!$B$131:$B$250,0),MATCH(W$130,'PLHIV Forecast'!$C$130:$W$130,0))&lt;&gt;0),
INDEX('PLHIV Forecast'!$C$131:$W$250,MATCH($B143,'PLHIV Forecast'!$B$131:$B$250,0),MATCH(W$130,'PLHIV Forecast'!$C$130:$W$130,0)),
V143+
AVERAGE((INDEX($C$131:$W$250,MATCH($B143,$B$131:$B$250),MATCH(Baseline_Year,$C$130:$W$130,))-INDEX($C$131:$W$250,MATCH($B143,$B$131:$B$250),MATCH(Baseline_Year-1,$C$130:$W$130,))),
(INDEX($C$131:$W$250,MATCH($B143,$B$131:$B$250),MATCH(Baseline_Year-1,$C$130:$W$130,))-INDEX($C$131:$W$250,MATCH($B143,$B$131:$B$250),MATCH(Baseline_Year-2,$C$130:$W$130,))),
(INDEX($C$131:$W$250,MATCH($B143,$B$131:$B$250),MATCH(Baseline_Year-2,$C$130:$W$130,))-INDEX($C$131:$W$250,MATCH($B143,$B$131:$B$250),MATCH(Baseline_Year-3,$C$130:$W$130,)))
))))</f>
        <v>0</v>
      </c>
      <c r="X143" s="9" t="str">
        <f>IF(SUM(C143:W143)&lt;&gt;0,
IF(P143='PLHIV Forecast'!P143,"# peds on ART capped by total CLHIV starting 2023",
IF(Q143='PLHIV Forecast'!Q143,"# peds on ART capped by total CLHIV starting 2024",
IF(R143='PLHIV Forecast'!R143,"# peds on ART capped by total CLHIV starting 2025",
IF(S143='PLHIV Forecast'!S143,"# peds on ART capped by total CLHIV starting 2026",
IF(T143='PLHIV Forecast'!T143,"# peds on ART capped by total CLHIV starting 2027",
IF(U143='PLHIV Forecast'!U143,"# peds on ART capped by total CLHIV starting 2028",
IF(V143='PLHIV Forecast'!V143,"# peds on ART capped by total CLHIV starting 2029",
IF(W143='PLHIV Forecast'!W143,"# peds on ART capped by total CLHIV starting 2030",
"")))))))),"")</f>
        <v/>
      </c>
      <c r="Z143" s="8"/>
      <c r="AA143" s="8"/>
      <c r="AB143" s="8"/>
      <c r="AC143" s="8"/>
      <c r="AD143" s="8"/>
      <c r="AE143" s="8"/>
      <c r="AF143" s="8"/>
      <c r="AG143" s="8"/>
      <c r="AH143" s="8"/>
      <c r="AI143" s="8"/>
    </row>
    <row r="144" spans="2:35" x14ac:dyDescent="0.35">
      <c r="B144" s="17" t="str">
        <f>Countries!B17</f>
        <v>Botswana</v>
      </c>
      <c r="C144" s="47">
        <f>IF(C$7&lt;='Algorithms &amp; Assumptions'!$C$3,INDEX('Number on ART'!$H$10:$AB$249,MATCH($B144&amp;"Peds",'Number on ART'!$F$10:$F$249,0),MATCH(C$7,'Number on ART'!$H$9:$AB$9,0)),"Error")</f>
        <v>7288</v>
      </c>
      <c r="D144" s="47">
        <f>IF(D$7&lt;='Algorithms &amp; Assumptions'!$C$3,INDEX('Number on ART'!$H$10:$AB$249,MATCH($B144&amp;"Peds",'Number on ART'!$F$10:$F$249,0),MATCH(D$7,'Number on ART'!$H$9:$AB$9,0)),"Error")</f>
        <v>8199</v>
      </c>
      <c r="E144" s="47">
        <f>IF(E$7&lt;='Algorithms &amp; Assumptions'!$C$3,INDEX('Number on ART'!$H$10:$AB$249,MATCH($B144&amp;"Peds",'Number on ART'!$F$10:$F$249,0),MATCH(E$7,'Number on ART'!$H$9:$AB$9,0)),"Error")</f>
        <v>9110</v>
      </c>
      <c r="F144" s="47">
        <f>IF(F$7&lt;='Algorithms &amp; Assumptions'!$C$3,INDEX('Number on ART'!$H$10:$AB$249,MATCH($B144&amp;"Peds",'Number on ART'!$F$10:$F$249,0),MATCH(F$7,'Number on ART'!$H$9:$AB$9,0)),"Error")</f>
        <v>9553</v>
      </c>
      <c r="G144" s="84">
        <f>IF(IF(G$130&lt;=Baseline_Year,
INDEX('Number on ART'!$H$10:$AB$249,MATCH($B144&amp;"Peds",'Number on ART'!$F$10:$F$249,0),MATCH(G$130,'Number on ART'!$H$9:$AB$9,0)),
IF(AND(F144+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Forecast'!$B$131:$B$250,0),MATCH(G$130,'PLHIV Forecast'!$C$130:$W$130,0)),
INDEX('PLHIV Forecast'!$C$131:$W$250,MATCH($B144,'PLHIV Forecast'!$B$131:$B$250,0),MATCH(G$130,'PLHIV Forecast'!$C$130:$W$130,0))&lt;&gt;0),
INDEX('PLHIV Forecast'!$C$131:$W$250,MATCH($B144,'PLHIV Forecast'!$B$131:$B$250,0),MATCH(G$130,'PLHIV Forecast'!$C$130:$W$130,0)),
F144+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IF(G$130&lt;=Baseline_Year,
INDEX('Number on ART'!$H$10:$AB$249,MATCH($B144&amp;"Peds",'Number on ART'!$F$10:$F$249,0),MATCH(G$130,'Number on ART'!$H$9:$AB$9,0)),
IF(AND(F144+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Forecast'!$B$131:$B$250,0),MATCH(G$130,'PLHIV Forecast'!$C$130:$W$130,0)),
INDEX('PLHIV Forecast'!$C$131:$W$250,MATCH($B144,'PLHIV Forecast'!$B$131:$B$250,0),MATCH(G$130,'PLHIV Forecast'!$C$130:$W$130,0))&lt;&gt;0),
INDEX('PLHIV Forecast'!$C$131:$W$250,MATCH($B144,'PLHIV Forecast'!$B$131:$B$250,0),MATCH(G$130,'PLHIV Forecast'!$C$130:$W$130,0)),
F144+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8578</v>
      </c>
      <c r="H144" s="84">
        <f>IF(IF(H$130&lt;=Baseline_Year,
INDEX('Number on ART'!$H$10:$AB$249,MATCH($B144&amp;"Peds",'Number on ART'!$F$10:$F$249,0),MATCH(H$130,'Number on ART'!$H$9:$AB$9,0)),
IF(AND(G144+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Forecast'!$B$131:$B$250,0),MATCH(H$130,'PLHIV Forecast'!$C$130:$W$130,0)),
INDEX('PLHIV Forecast'!$C$131:$W$250,MATCH($B144,'PLHIV Forecast'!$B$131:$B$250,0),MATCH(H$130,'PLHIV Forecast'!$C$130:$W$130,0))&lt;&gt;0),
INDEX('PLHIV Forecast'!$C$131:$W$250,MATCH($B144,'PLHIV Forecast'!$B$131:$B$250,0),MATCH(H$130,'PLHIV Forecast'!$C$130:$W$130,0)),
G144+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IF(H$130&lt;=Baseline_Year,
INDEX('Number on ART'!$H$10:$AB$249,MATCH($B144&amp;"Peds",'Number on ART'!$F$10:$F$249,0),MATCH(H$130,'Number on ART'!$H$9:$AB$9,0)),
IF(AND(G144+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Forecast'!$B$131:$B$250,0),MATCH(H$130,'PLHIV Forecast'!$C$130:$W$130,0)),
INDEX('PLHIV Forecast'!$C$131:$W$250,MATCH($B144,'PLHIV Forecast'!$B$131:$B$250,0),MATCH(H$130,'PLHIV Forecast'!$C$130:$W$130,0))&lt;&gt;0),
INDEX('PLHIV Forecast'!$C$131:$W$250,MATCH($B144,'PLHIV Forecast'!$B$131:$B$250,0),MATCH(H$130,'PLHIV Forecast'!$C$130:$W$130,0)),
G144+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8490</v>
      </c>
      <c r="I144" s="84">
        <f>IF(IF(I$130&lt;=Baseline_Year,
INDEX('Number on ART'!$H$10:$AB$249,MATCH($B144&amp;"Peds",'Number on ART'!$F$10:$F$249,0),MATCH(I$130,'Number on ART'!$H$9:$AB$9,0)),
IF(AND(H144+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Forecast'!$B$131:$B$250,0),MATCH(I$130,'PLHIV Forecast'!$C$130:$W$130,0)),
INDEX('PLHIV Forecast'!$C$131:$W$250,MATCH($B144,'PLHIV Forecast'!$B$131:$B$250,0),MATCH(I$130,'PLHIV Forecast'!$C$130:$W$130,0))&lt;&gt;0),
INDEX('PLHIV Forecast'!$C$131:$W$250,MATCH($B144,'PLHIV Forecast'!$B$131:$B$250,0),MATCH(I$130,'PLHIV Forecast'!$C$130:$W$130,0)),
H144+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IF(I$130&lt;=Baseline_Year,
INDEX('Number on ART'!$H$10:$AB$249,MATCH($B144&amp;"Peds",'Number on ART'!$F$10:$F$249,0),MATCH(I$130,'Number on ART'!$H$9:$AB$9,0)),
IF(AND(H144+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Forecast'!$B$131:$B$250,0),MATCH(I$130,'PLHIV Forecast'!$C$130:$W$130,0)),
INDEX('PLHIV Forecast'!$C$131:$W$250,MATCH($B144,'PLHIV Forecast'!$B$131:$B$250,0),MATCH(I$130,'PLHIV Forecast'!$C$130:$W$130,0))&lt;&gt;0),
INDEX('PLHIV Forecast'!$C$131:$W$250,MATCH($B144,'PLHIV Forecast'!$B$131:$B$250,0),MATCH(I$130,'PLHIV Forecast'!$C$130:$W$130,0)),
H144+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7441</v>
      </c>
      <c r="J144" s="84">
        <f>IF(IF(J$130&lt;=Baseline_Year,
INDEX('Number on ART'!$H$10:$AB$249,MATCH($B144&amp;"Peds",'Number on ART'!$F$10:$F$249,0),MATCH(J$130,'Number on ART'!$H$9:$AB$9,0)),
IF(AND(I144+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Forecast'!$B$131:$B$250,0),MATCH(J$130,'PLHIV Forecast'!$C$130:$W$130,0)),
INDEX('PLHIV Forecast'!$C$131:$W$250,MATCH($B144,'PLHIV Forecast'!$B$131:$B$250,0),MATCH(J$130,'PLHIV Forecast'!$C$130:$W$130,0))&lt;&gt;0),
INDEX('PLHIV Forecast'!$C$131:$W$250,MATCH($B144,'PLHIV Forecast'!$B$131:$B$250,0),MATCH(J$130,'PLHIV Forecast'!$C$130:$W$130,0)),
I144+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IF(J$130&lt;=Baseline_Year,
INDEX('Number on ART'!$H$10:$AB$249,MATCH($B144&amp;"Peds",'Number on ART'!$F$10:$F$249,0),MATCH(J$130,'Number on ART'!$H$9:$AB$9,0)),
IF(AND(I144+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Forecast'!$B$131:$B$250,0),MATCH(J$130,'PLHIV Forecast'!$C$130:$W$130,0)),
INDEX('PLHIV Forecast'!$C$131:$W$250,MATCH($B144,'PLHIV Forecast'!$B$131:$B$250,0),MATCH(J$130,'PLHIV Forecast'!$C$130:$W$130,0))&lt;&gt;0),
INDEX('PLHIV Forecast'!$C$131:$W$250,MATCH($B144,'PLHIV Forecast'!$B$131:$B$250,0),MATCH(J$130,'PLHIV Forecast'!$C$130:$W$130,0)),
I144+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6122</v>
      </c>
      <c r="K144" s="84">
        <f>IF(IF(K$130&lt;=Baseline_Year,
INDEX('Number on ART'!$H$10:$AB$249,MATCH($B144&amp;"Peds",'Number on ART'!$F$10:$F$249,0),MATCH(K$130,'Number on ART'!$H$9:$AB$9,0)),
IF(AND(J144+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Forecast'!$B$131:$B$250,0),MATCH(K$130,'PLHIV Forecast'!$C$130:$W$130,0)),
INDEX('PLHIV Forecast'!$C$131:$W$250,MATCH($B144,'PLHIV Forecast'!$B$131:$B$250,0),MATCH(K$130,'PLHIV Forecast'!$C$130:$W$130,0))&lt;&gt;0),
INDEX('PLHIV Forecast'!$C$131:$W$250,MATCH($B144,'PLHIV Forecast'!$B$131:$B$250,0),MATCH(K$130,'PLHIV Forecast'!$C$130:$W$130,0)),
J144+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IF(K$130&lt;=Baseline_Year,
INDEX('Number on ART'!$H$10:$AB$249,MATCH($B144&amp;"Peds",'Number on ART'!$F$10:$F$249,0),MATCH(K$130,'Number on ART'!$H$9:$AB$9,0)),
IF(AND(J144+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Forecast'!$B$131:$B$250,0),MATCH(K$130,'PLHIV Forecast'!$C$130:$W$130,0)),
INDEX('PLHIV Forecast'!$C$131:$W$250,MATCH($B144,'PLHIV Forecast'!$B$131:$B$250,0),MATCH(K$130,'PLHIV Forecast'!$C$130:$W$130,0))&lt;&gt;0),
INDEX('PLHIV Forecast'!$C$131:$W$250,MATCH($B144,'PLHIV Forecast'!$B$131:$B$250,0),MATCH(K$130,'PLHIV Forecast'!$C$130:$W$130,0)),
J144+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5433</v>
      </c>
      <c r="L144" s="84">
        <f>IF(IF(L$130&lt;=Baseline_Year,
INDEX('Number on ART'!$H$10:$AB$249,MATCH($B144&amp;"Peds",'Number on ART'!$F$10:$F$249,0),MATCH(L$130,'Number on ART'!$H$9:$AB$9,0)),
IF(AND(K144+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Forecast'!$B$131:$B$250,0),MATCH(L$130,'PLHIV Forecast'!$C$130:$W$130,0)),
INDEX('PLHIV Forecast'!$C$131:$W$250,MATCH($B144,'PLHIV Forecast'!$B$131:$B$250,0),MATCH(L$130,'PLHIV Forecast'!$C$130:$W$130,0))&lt;&gt;0),
INDEX('PLHIV Forecast'!$C$131:$W$250,MATCH($B144,'PLHIV Forecast'!$B$131:$B$250,0),MATCH(L$130,'PLHIV Forecast'!$C$130:$W$130,0)),
K144+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IF(L$130&lt;=Baseline_Year,
INDEX('Number on ART'!$H$10:$AB$249,MATCH($B144&amp;"Peds",'Number on ART'!$F$10:$F$249,0),MATCH(L$130,'Number on ART'!$H$9:$AB$9,0)),
IF(AND(K144+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Forecast'!$B$131:$B$250,0),MATCH(L$130,'PLHIV Forecast'!$C$130:$W$130,0)),
INDEX('PLHIV Forecast'!$C$131:$W$250,MATCH($B144,'PLHIV Forecast'!$B$131:$B$250,0),MATCH(L$130,'PLHIV Forecast'!$C$130:$W$130,0))&lt;&gt;0),
INDEX('PLHIV Forecast'!$C$131:$W$250,MATCH($B144,'PLHIV Forecast'!$B$131:$B$250,0),MATCH(L$130,'PLHIV Forecast'!$C$130:$W$130,0)),
K144+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4158</v>
      </c>
      <c r="M144" s="84">
        <f>IF(IF(M$130&lt;=Baseline_Year,
INDEX('Number on ART'!$H$10:$AB$249,MATCH($B144&amp;"Peds",'Number on ART'!$F$10:$F$249,0),MATCH(M$130,'Number on ART'!$H$9:$AB$9,0)),
IF(AND(L144+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Forecast'!$B$131:$B$250,0),MATCH(M$130,'PLHIV Forecast'!$C$130:$W$130,0)),
INDEX('PLHIV Forecast'!$C$131:$W$250,MATCH($B144,'PLHIV Forecast'!$B$131:$B$250,0),MATCH(M$130,'PLHIV Forecast'!$C$130:$W$130,0))&lt;&gt;0),
INDEX('PLHIV Forecast'!$C$131:$W$250,MATCH($B144,'PLHIV Forecast'!$B$131:$B$250,0),MATCH(M$130,'PLHIV Forecast'!$C$130:$W$130,0)),
L144+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IF(M$130&lt;=Baseline_Year,
INDEX('Number on ART'!$H$10:$AB$249,MATCH($B144&amp;"Peds",'Number on ART'!$F$10:$F$249,0),MATCH(M$130,'Number on ART'!$H$9:$AB$9,0)),
IF(AND(L144+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Forecast'!$B$131:$B$250,0),MATCH(M$130,'PLHIV Forecast'!$C$130:$W$130,0)),
INDEX('PLHIV Forecast'!$C$131:$W$250,MATCH($B144,'PLHIV Forecast'!$B$131:$B$250,0),MATCH(M$130,'PLHIV Forecast'!$C$130:$W$130,0))&lt;&gt;0),
INDEX('PLHIV Forecast'!$C$131:$W$250,MATCH($B144,'PLHIV Forecast'!$B$131:$B$250,0),MATCH(M$130,'PLHIV Forecast'!$C$130:$W$130,0)),
L144+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4436</v>
      </c>
      <c r="N144" s="84">
        <f>IF(IF(N$130&lt;=Baseline_Year,
INDEX('Number on ART'!$H$10:$AB$249,MATCH($B144&amp;"Peds",'Number on ART'!$F$10:$F$249,0),MATCH(N$130,'Number on ART'!$H$9:$AB$9,0)),
IF(AND(M144+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Forecast'!$B$131:$B$250,0),MATCH(N$130,'PLHIV Forecast'!$C$130:$W$130,0)),
INDEX('PLHIV Forecast'!$C$131:$W$250,MATCH($B144,'PLHIV Forecast'!$B$131:$B$250,0),MATCH(N$130,'PLHIV Forecast'!$C$130:$W$130,0))&lt;&gt;0),
INDEX('PLHIV Forecast'!$C$131:$W$250,MATCH($B144,'PLHIV Forecast'!$B$131:$B$250,0),MATCH(N$130,'PLHIV Forecast'!$C$130:$W$130,0)),
M144+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IF(N$130&lt;=Baseline_Year,
INDEX('Number on ART'!$H$10:$AB$249,MATCH($B144&amp;"Peds",'Number on ART'!$F$10:$F$249,0),MATCH(N$130,'Number on ART'!$H$9:$AB$9,0)),
IF(AND(M144+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Forecast'!$B$131:$B$250,0),MATCH(N$130,'PLHIV Forecast'!$C$130:$W$130,0)),
INDEX('PLHIV Forecast'!$C$131:$W$250,MATCH($B144,'PLHIV Forecast'!$B$131:$B$250,0),MATCH(N$130,'PLHIV Forecast'!$C$130:$W$130,0))&lt;&gt;0),
INDEX('PLHIV Forecast'!$C$131:$W$250,MATCH($B144,'PLHIV Forecast'!$B$131:$B$250,0),MATCH(N$130,'PLHIV Forecast'!$C$130:$W$130,0)),
M144+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4550</v>
      </c>
      <c r="O144" s="84">
        <f>IF(IF(O$130&lt;=Baseline_Year,
INDEX('Number on ART'!$H$10:$AB$249,MATCH($B144&amp;"Peds",'Number on ART'!$F$10:$F$249,0),MATCH(O$130,'Number on ART'!$H$9:$AB$9,0)),
IF(AND(N144+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Forecast'!$B$131:$B$250,0),MATCH(O$130,'PLHIV Forecast'!$C$130:$W$130,0)),
INDEX('PLHIV Forecast'!$C$131:$W$250,MATCH($B144,'PLHIV Forecast'!$B$131:$B$250,0),MATCH(O$130,'PLHIV Forecast'!$C$130:$W$130,0))&lt;&gt;0),
INDEX('PLHIV Forecast'!$C$131:$W$250,MATCH($B144,'PLHIV Forecast'!$B$131:$B$250,0),MATCH(O$130,'PLHIV Forecast'!$C$130:$W$130,0)),
N144+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IF(O$130&lt;=Baseline_Year,
INDEX('Number on ART'!$H$10:$AB$249,MATCH($B144&amp;"Peds",'Number on ART'!$F$10:$F$249,0),MATCH(O$130,'Number on ART'!$H$9:$AB$9,0)),
IF(AND(N144+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Forecast'!$B$131:$B$250,0),MATCH(O$130,'PLHIV Forecast'!$C$130:$W$130,0)),
INDEX('PLHIV Forecast'!$C$131:$W$250,MATCH($B144,'PLHIV Forecast'!$B$131:$B$250,0),MATCH(O$130,'PLHIV Forecast'!$C$130:$W$130,0))&lt;&gt;0),
INDEX('PLHIV Forecast'!$C$131:$W$250,MATCH($B144,'PLHIV Forecast'!$B$131:$B$250,0),MATCH(O$130,'PLHIV Forecast'!$C$130:$W$130,0)),
N144+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4061</v>
      </c>
      <c r="P144" s="84">
        <f>IF(IF(P$130&lt;=Baseline_Year,
INDEX('Number on ART'!$H$10:$AB$249,MATCH($B144&amp;"Peds",'Number on ART'!$F$10:$F$249,0),MATCH(P$130,'Number on ART'!$H$9:$AB$9,0)),
IF(AND(O144+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Forecast'!$B$131:$B$250,0),MATCH(P$130,'PLHIV Forecast'!$C$130:$W$130,0)),
INDEX('PLHIV Forecast'!$C$131:$W$250,MATCH($B144,'PLHIV Forecast'!$B$131:$B$250,0),MATCH(P$130,'PLHIV Forecast'!$C$130:$W$130,0))&lt;&gt;0),
INDEX('PLHIV Forecast'!$C$131:$W$250,MATCH($B144,'PLHIV Forecast'!$B$131:$B$250,0),MATCH(P$130,'PLHIV Forecast'!$C$130:$W$130,0)),
O144+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IF(P$130&lt;=Baseline_Year,
INDEX('Number on ART'!$H$10:$AB$249,MATCH($B144&amp;"Peds",'Number on ART'!$F$10:$F$249,0),MATCH(P$130,'Number on ART'!$H$9:$AB$9,0)),
IF(AND(O144+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Forecast'!$B$131:$B$250,0),MATCH(P$130,'PLHIV Forecast'!$C$130:$W$130,0)),
INDEX('PLHIV Forecast'!$C$131:$W$250,MATCH($B144,'PLHIV Forecast'!$B$131:$B$250,0),MATCH(P$130,'PLHIV Forecast'!$C$130:$W$130,0))&lt;&gt;0),
INDEX('PLHIV Forecast'!$C$131:$W$250,MATCH($B144,'PLHIV Forecast'!$B$131:$B$250,0),MATCH(P$130,'PLHIV Forecast'!$C$130:$W$130,0)),
O144+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4028.6666666666665</v>
      </c>
      <c r="Q144" s="84">
        <f>IF(IF(Q$130&lt;=Baseline_Year,
INDEX('Number on ART'!$H$10:$AB$249,MATCH($B144&amp;"Peds",'Number on ART'!$F$10:$F$249,0),MATCH(Q$130,'Number on ART'!$H$9:$AB$9,0)),
IF(AND(P144+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Forecast'!$B$131:$B$250,0),MATCH(Q$130,'PLHIV Forecast'!$C$130:$W$130,0)),
INDEX('PLHIV Forecast'!$C$131:$W$250,MATCH($B144,'PLHIV Forecast'!$B$131:$B$250,0),MATCH(Q$130,'PLHIV Forecast'!$C$130:$W$130,0))&lt;&gt;0),
INDEX('PLHIV Forecast'!$C$131:$W$250,MATCH($B144,'PLHIV Forecast'!$B$131:$B$250,0),MATCH(Q$130,'PLHIV Forecast'!$C$130:$W$130,0)),
P144+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IF(Q$130&lt;=Baseline_Year,
INDEX('Number on ART'!$H$10:$AB$249,MATCH($B144&amp;"Peds",'Number on ART'!$F$10:$F$249,0),MATCH(Q$130,'Number on ART'!$H$9:$AB$9,0)),
IF(AND(P144+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Forecast'!$B$131:$B$250,0),MATCH(Q$130,'PLHIV Forecast'!$C$130:$W$130,0)),
INDEX('PLHIV Forecast'!$C$131:$W$250,MATCH($B144,'PLHIV Forecast'!$B$131:$B$250,0),MATCH(Q$130,'PLHIV Forecast'!$C$130:$W$130,0))&lt;&gt;0),
INDEX('PLHIV Forecast'!$C$131:$W$250,MATCH($B144,'PLHIV Forecast'!$B$131:$B$250,0),MATCH(Q$130,'PLHIV Forecast'!$C$130:$W$130,0)),
P144+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3996.333333333333</v>
      </c>
      <c r="R144" s="84">
        <f>IF(IF(R$130&lt;=Baseline_Year,
INDEX('Number on ART'!$H$10:$AB$249,MATCH($B144&amp;"Peds",'Number on ART'!$F$10:$F$249,0),MATCH(R$130,'Number on ART'!$H$9:$AB$9,0)),
IF(AND(Q144+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Forecast'!$B$131:$B$250,0),MATCH(R$130,'PLHIV Forecast'!$C$130:$W$130,0)),
INDEX('PLHIV Forecast'!$C$131:$W$250,MATCH($B144,'PLHIV Forecast'!$B$131:$B$250,0),MATCH(R$130,'PLHIV Forecast'!$C$130:$W$130,0))&lt;&gt;0),
INDEX('PLHIV Forecast'!$C$131:$W$250,MATCH($B144,'PLHIV Forecast'!$B$131:$B$250,0),MATCH(R$130,'PLHIV Forecast'!$C$130:$W$130,0)),
Q144+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IF(R$130&lt;=Baseline_Year,
INDEX('Number on ART'!$H$10:$AB$249,MATCH($B144&amp;"Peds",'Number on ART'!$F$10:$F$249,0),MATCH(R$130,'Number on ART'!$H$9:$AB$9,0)),
IF(AND(Q144+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Forecast'!$B$131:$B$250,0),MATCH(R$130,'PLHIV Forecast'!$C$130:$W$130,0)),
INDEX('PLHIV Forecast'!$C$131:$W$250,MATCH($B144,'PLHIV Forecast'!$B$131:$B$250,0),MATCH(R$130,'PLHIV Forecast'!$C$130:$W$130,0))&lt;&gt;0),
INDEX('PLHIV Forecast'!$C$131:$W$250,MATCH($B144,'PLHIV Forecast'!$B$131:$B$250,0),MATCH(R$130,'PLHIV Forecast'!$C$130:$W$130,0)),
Q144+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3963.9999999999995</v>
      </c>
      <c r="S144" s="84">
        <f>IF(IF(S$130&lt;=Baseline_Year,
INDEX('Number on ART'!$H$10:$AB$249,MATCH($B144&amp;"Peds",'Number on ART'!$F$10:$F$249,0),MATCH(S$130,'Number on ART'!$H$9:$AB$9,0)),
IF(AND(R144+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Forecast'!$B$131:$B$250,0),MATCH(S$130,'PLHIV Forecast'!$C$130:$W$130,0)),
INDEX('PLHIV Forecast'!$C$131:$W$250,MATCH($B144,'PLHIV Forecast'!$B$131:$B$250,0),MATCH(S$130,'PLHIV Forecast'!$C$130:$W$130,0))&lt;&gt;0),
INDEX('PLHIV Forecast'!$C$131:$W$250,MATCH($B144,'PLHIV Forecast'!$B$131:$B$250,0),MATCH(S$130,'PLHIV Forecast'!$C$130:$W$130,0)),
R144+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IF(S$130&lt;=Baseline_Year,
INDEX('Number on ART'!$H$10:$AB$249,MATCH($B144&amp;"Peds",'Number on ART'!$F$10:$F$249,0),MATCH(S$130,'Number on ART'!$H$9:$AB$9,0)),
IF(AND(R144+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Forecast'!$B$131:$B$250,0),MATCH(S$130,'PLHIV Forecast'!$C$130:$W$130,0)),
INDEX('PLHIV Forecast'!$C$131:$W$250,MATCH($B144,'PLHIV Forecast'!$B$131:$B$250,0),MATCH(S$130,'PLHIV Forecast'!$C$130:$W$130,0))&lt;&gt;0),
INDEX('PLHIV Forecast'!$C$131:$W$250,MATCH($B144,'PLHIV Forecast'!$B$131:$B$250,0),MATCH(S$130,'PLHIV Forecast'!$C$130:$W$130,0)),
R144+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3931.6666666666661</v>
      </c>
      <c r="T144" s="84">
        <f>IF(IF(T$130&lt;=Baseline_Year,
INDEX('Number on ART'!$H$10:$AB$249,MATCH($B144&amp;"Peds",'Number on ART'!$F$10:$F$249,0),MATCH(T$130,'Number on ART'!$H$9:$AB$9,0)),
IF(AND(S144+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Forecast'!$B$131:$B$250,0),MATCH(T$130,'PLHIV Forecast'!$C$130:$W$130,0)),
INDEX('PLHIV Forecast'!$C$131:$W$250,MATCH($B144,'PLHIV Forecast'!$B$131:$B$250,0),MATCH(T$130,'PLHIV Forecast'!$C$130:$W$130,0))&lt;&gt;0),
INDEX('PLHIV Forecast'!$C$131:$W$250,MATCH($B144,'PLHIV Forecast'!$B$131:$B$250,0),MATCH(T$130,'PLHIV Forecast'!$C$130:$W$130,0)),
S144+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IF(T$130&lt;=Baseline_Year,
INDEX('Number on ART'!$H$10:$AB$249,MATCH($B144&amp;"Peds",'Number on ART'!$F$10:$F$249,0),MATCH(T$130,'Number on ART'!$H$9:$AB$9,0)),
IF(AND(S144+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Forecast'!$B$131:$B$250,0),MATCH(T$130,'PLHIV Forecast'!$C$130:$W$130,0)),
INDEX('PLHIV Forecast'!$C$131:$W$250,MATCH($B144,'PLHIV Forecast'!$B$131:$B$250,0),MATCH(T$130,'PLHIV Forecast'!$C$130:$W$130,0))&lt;&gt;0),
INDEX('PLHIV Forecast'!$C$131:$W$250,MATCH($B144,'PLHIV Forecast'!$B$131:$B$250,0),MATCH(T$130,'PLHIV Forecast'!$C$130:$W$130,0)),
S144+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3899.3333333333326</v>
      </c>
      <c r="U144" s="84">
        <f>IF(IF(U$130&lt;=Baseline_Year,
INDEX('Number on ART'!$H$10:$AB$249,MATCH($B144&amp;"Peds",'Number on ART'!$F$10:$F$249,0),MATCH(U$130,'Number on ART'!$H$9:$AB$9,0)),
IF(AND(T144+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Forecast'!$B$131:$B$250,0),MATCH(U$130,'PLHIV Forecast'!$C$130:$W$130,0)),
INDEX('PLHIV Forecast'!$C$131:$W$250,MATCH($B144,'PLHIV Forecast'!$B$131:$B$250,0),MATCH(U$130,'PLHIV Forecast'!$C$130:$W$130,0))&lt;&gt;0),
INDEX('PLHIV Forecast'!$C$131:$W$250,MATCH($B144,'PLHIV Forecast'!$B$131:$B$250,0),MATCH(U$130,'PLHIV Forecast'!$C$130:$W$130,0)),
T144+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IF(U$130&lt;=Baseline_Year,
INDEX('Number on ART'!$H$10:$AB$249,MATCH($B144&amp;"Peds",'Number on ART'!$F$10:$F$249,0),MATCH(U$130,'Number on ART'!$H$9:$AB$9,0)),
IF(AND(T144+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Forecast'!$B$131:$B$250,0),MATCH(U$130,'PLHIV Forecast'!$C$130:$W$130,0)),
INDEX('PLHIV Forecast'!$C$131:$W$250,MATCH($B144,'PLHIV Forecast'!$B$131:$B$250,0),MATCH(U$130,'PLHIV Forecast'!$C$130:$W$130,0))&lt;&gt;0),
INDEX('PLHIV Forecast'!$C$131:$W$250,MATCH($B144,'PLHIV Forecast'!$B$131:$B$250,0),MATCH(U$130,'PLHIV Forecast'!$C$130:$W$130,0)),
T144+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3866.9999999999991</v>
      </c>
      <c r="V144" s="84">
        <f>IF(IF(V$130&lt;=Baseline_Year,
INDEX('Number on ART'!$H$10:$AB$249,MATCH($B144&amp;"Peds",'Number on ART'!$F$10:$F$249,0),MATCH(V$130,'Number on ART'!$H$9:$AB$9,0)),
IF(AND(U144+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Forecast'!$B$131:$B$250,0),MATCH(V$130,'PLHIV Forecast'!$C$130:$W$130,0)),
INDEX('PLHIV Forecast'!$C$131:$W$250,MATCH($B144,'PLHIV Forecast'!$B$131:$B$250,0),MATCH(V$130,'PLHIV Forecast'!$C$130:$W$130,0))&lt;&gt;0),
INDEX('PLHIV Forecast'!$C$131:$W$250,MATCH($B144,'PLHIV Forecast'!$B$131:$B$250,0),MATCH(V$130,'PLHIV Forecast'!$C$130:$W$130,0)),
U144+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IF(V$130&lt;=Baseline_Year,
INDEX('Number on ART'!$H$10:$AB$249,MATCH($B144&amp;"Peds",'Number on ART'!$F$10:$F$249,0),MATCH(V$130,'Number on ART'!$H$9:$AB$9,0)),
IF(AND(U144+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Forecast'!$B$131:$B$250,0),MATCH(V$130,'PLHIV Forecast'!$C$130:$W$130,0)),
INDEX('PLHIV Forecast'!$C$131:$W$250,MATCH($B144,'PLHIV Forecast'!$B$131:$B$250,0),MATCH(V$130,'PLHIV Forecast'!$C$130:$W$130,0))&lt;&gt;0),
INDEX('PLHIV Forecast'!$C$131:$W$250,MATCH($B144,'PLHIV Forecast'!$B$131:$B$250,0),MATCH(V$130,'PLHIV Forecast'!$C$130:$W$130,0)),
U144+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3834.6666666666656</v>
      </c>
      <c r="W144" s="84">
        <f>IF(IF(W$130&lt;=Baseline_Year,
INDEX('Number on ART'!$H$10:$AB$249,MATCH($B144&amp;"Peds",'Number on ART'!$F$10:$F$249,0),MATCH(W$130,'Number on ART'!$H$9:$AB$9,0)),
IF(AND(V144+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Forecast'!$C$131:$W$250,MATCH($B144,'PLHIV Forecast'!$B$131:$B$250,0),MATCH(W$130,'PLHIV Forecast'!$C$130:$W$130,0)),
INDEX('PLHIV Forecast'!$C$131:$W$250,MATCH($B144,'PLHIV Forecast'!$B$131:$B$250,0),MATCH(W$130,'PLHIV Forecast'!$C$130:$W$130,0))&lt;&gt;0),
INDEX('PLHIV Forecast'!$C$131:$W$250,MATCH($B144,'PLHIV Forecast'!$B$131:$B$250,0),MATCH(W$130,'PLHIV Forecast'!$C$130:$W$130,0)),
V144+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)))&lt;0,
0,
IF(W$130&lt;=Baseline_Year,
INDEX('Number on ART'!$H$10:$AB$249,MATCH($B144&amp;"Peds",'Number on ART'!$F$10:$F$249,0),MATCH(W$130,'Number on ART'!$H$9:$AB$9,0)),
IF(AND(V144+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)&gt;INDEX('PLHIV Forecast'!$C$8:$W$127,MATCH($B144,'PLHIV Forecast'!$B$131:$B$250,0),MATCH(W$130,'PLHIV Forecast'!$C$130:$W$130,0)),
INDEX('PLHIV Forecast'!$C$131:$W$250,MATCH($B144,'PLHIV Forecast'!$B$131:$B$250,0),MATCH(W$130,'PLHIV Forecast'!$C$130:$W$130,0))&lt;&gt;0),
INDEX('PLHIV Forecast'!$C$131:$W$250,MATCH($B144,'PLHIV Forecast'!$B$131:$B$250,0),MATCH(W$130,'PLHIV Forecast'!$C$130:$W$130,0)),
V144+
AVERAGE((INDEX($C$131:$W$250,MATCH($B144,$B$131:$B$250),MATCH(Baseline_Year,$C$130:$W$130,))-INDEX($C$131:$W$250,MATCH($B144,$B$131:$B$250),MATCH(Baseline_Year-1,$C$130:$W$130,))),
(INDEX($C$131:$W$250,MATCH($B144,$B$131:$B$250),MATCH(Baseline_Year-1,$C$130:$W$130,))-INDEX($C$131:$W$250,MATCH($B144,$B$131:$B$250),MATCH(Baseline_Year-2,$C$130:$W$130,))),
(INDEX($C$131:$W$250,MATCH($B144,$B$131:$B$250),MATCH(Baseline_Year-2,$C$130:$W$130,))-INDEX($C$131:$W$250,MATCH($B144,$B$131:$B$250),MATCH(Baseline_Year-3,$C$130:$W$130,)))
))))</f>
        <v>3802.3333333333321</v>
      </c>
      <c r="X144" s="9" t="str">
        <f>IF(SUM(C144:W144)&lt;&gt;0,
IF(P144='PLHIV Forecast'!P144,"# peds on ART capped by total CLHIV starting 2023",
IF(Q144='PLHIV Forecast'!Q144,"# peds on ART capped by total CLHIV starting 2024",
IF(R144='PLHIV Forecast'!R144,"# peds on ART capped by total CLHIV starting 2025",
IF(S144='PLHIV Forecast'!S144,"# peds on ART capped by total CLHIV starting 2026",
IF(T144='PLHIV Forecast'!T144,"# peds on ART capped by total CLHIV starting 2027",
IF(U144='PLHIV Forecast'!U144,"# peds on ART capped by total CLHIV starting 2028",
IF(V144='PLHIV Forecast'!V144,"# peds on ART capped by total CLHIV starting 2029",
IF(W144='PLHIV Forecast'!W144,"# peds on ART capped by total CLHIV starting 2030",
"")))))))),"")</f>
        <v/>
      </c>
      <c r="Z144" s="8"/>
      <c r="AA144" s="8"/>
      <c r="AB144" s="8"/>
      <c r="AC144" s="8"/>
      <c r="AD144" s="8"/>
      <c r="AE144" s="8"/>
      <c r="AF144" s="8"/>
      <c r="AG144" s="8"/>
      <c r="AH144" s="8"/>
      <c r="AI144" s="8"/>
    </row>
    <row r="145" spans="2:35" x14ac:dyDescent="0.35">
      <c r="B145" s="17" t="str">
        <f>Countries!B18</f>
        <v>Brazil</v>
      </c>
      <c r="C145" s="47">
        <f>IF(C$7&lt;='Algorithms &amp; Assumptions'!$C$3,INDEX('Number on ART'!$H$10:$AB$249,MATCH($B145&amp;"Peds",'Number on ART'!$F$10:$F$249,0),MATCH(C$7,'Number on ART'!$H$9:$AB$9,0)),"Error")</f>
        <v>0</v>
      </c>
      <c r="D145" s="47">
        <f>IF(D$7&lt;='Algorithms &amp; Assumptions'!$C$3,INDEX('Number on ART'!$H$10:$AB$249,MATCH($B145&amp;"Peds",'Number on ART'!$F$10:$F$249,0),MATCH(D$7,'Number on ART'!$H$9:$AB$9,0)),"Error")</f>
        <v>0</v>
      </c>
      <c r="E145" s="47">
        <f>IF(E$7&lt;='Algorithms &amp; Assumptions'!$C$3,INDEX('Number on ART'!$H$10:$AB$249,MATCH($B145&amp;"Peds",'Number on ART'!$F$10:$F$249,0),MATCH(E$7,'Number on ART'!$H$9:$AB$9,0)),"Error")</f>
        <v>0</v>
      </c>
      <c r="F145" s="47">
        <f>IF(F$7&lt;='Algorithms &amp; Assumptions'!$C$3,INDEX('Number on ART'!$H$10:$AB$249,MATCH($B145&amp;"Peds",'Number on ART'!$F$10:$F$249,0),MATCH(F$7,'Number on ART'!$H$9:$AB$9,0)),"Error")</f>
        <v>0</v>
      </c>
      <c r="G145" s="84">
        <f>IF(IF(G$130&lt;=Baseline_Year,
INDEX('Number on ART'!$H$10:$AB$249,MATCH($B145&amp;"Peds",'Number on ART'!$F$10:$F$249,0),MATCH(G$130,'Number on ART'!$H$9:$AB$9,0)),
IF(AND(F145+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Forecast'!$B$131:$B$250,0),MATCH(G$130,'PLHIV Forecast'!$C$130:$W$130,0)),
INDEX('PLHIV Forecast'!$C$131:$W$250,MATCH($B145,'PLHIV Forecast'!$B$131:$B$250,0),MATCH(G$130,'PLHIV Forecast'!$C$130:$W$130,0))&lt;&gt;0),
INDEX('PLHIV Forecast'!$C$131:$W$250,MATCH($B145,'PLHIV Forecast'!$B$131:$B$250,0),MATCH(G$130,'PLHIV Forecast'!$C$130:$W$130,0)),
F145+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IF(G$130&lt;=Baseline_Year,
INDEX('Number on ART'!$H$10:$AB$249,MATCH($B145&amp;"Peds",'Number on ART'!$F$10:$F$249,0),MATCH(G$130,'Number on ART'!$H$9:$AB$9,0)),
IF(AND(F145+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Forecast'!$B$131:$B$250,0),MATCH(G$130,'PLHIV Forecast'!$C$130:$W$130,0)),
INDEX('PLHIV Forecast'!$C$131:$W$250,MATCH($B145,'PLHIV Forecast'!$B$131:$B$250,0),MATCH(G$130,'PLHIV Forecast'!$C$130:$W$130,0))&lt;&gt;0),
INDEX('PLHIV Forecast'!$C$131:$W$250,MATCH($B145,'PLHIV Forecast'!$B$131:$B$250,0),MATCH(G$130,'PLHIV Forecast'!$C$130:$W$130,0)),
F145+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H145" s="84">
        <f>IF(IF(H$130&lt;=Baseline_Year,
INDEX('Number on ART'!$H$10:$AB$249,MATCH($B145&amp;"Peds",'Number on ART'!$F$10:$F$249,0),MATCH(H$130,'Number on ART'!$H$9:$AB$9,0)),
IF(AND(G145+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Forecast'!$B$131:$B$250,0),MATCH(H$130,'PLHIV Forecast'!$C$130:$W$130,0)),
INDEX('PLHIV Forecast'!$C$131:$W$250,MATCH($B145,'PLHIV Forecast'!$B$131:$B$250,0),MATCH(H$130,'PLHIV Forecast'!$C$130:$W$130,0))&lt;&gt;0),
INDEX('PLHIV Forecast'!$C$131:$W$250,MATCH($B145,'PLHIV Forecast'!$B$131:$B$250,0),MATCH(H$130,'PLHIV Forecast'!$C$130:$W$130,0)),
G145+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IF(H$130&lt;=Baseline_Year,
INDEX('Number on ART'!$H$10:$AB$249,MATCH($B145&amp;"Peds",'Number on ART'!$F$10:$F$249,0),MATCH(H$130,'Number on ART'!$H$9:$AB$9,0)),
IF(AND(G145+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Forecast'!$B$131:$B$250,0),MATCH(H$130,'PLHIV Forecast'!$C$130:$W$130,0)),
INDEX('PLHIV Forecast'!$C$131:$W$250,MATCH($B145,'PLHIV Forecast'!$B$131:$B$250,0),MATCH(H$130,'PLHIV Forecast'!$C$130:$W$130,0))&lt;&gt;0),
INDEX('PLHIV Forecast'!$C$131:$W$250,MATCH($B145,'PLHIV Forecast'!$B$131:$B$250,0),MATCH(H$130,'PLHIV Forecast'!$C$130:$W$130,0)),
G145+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I145" s="84">
        <f>IF(IF(I$130&lt;=Baseline_Year,
INDEX('Number on ART'!$H$10:$AB$249,MATCH($B145&amp;"Peds",'Number on ART'!$F$10:$F$249,0),MATCH(I$130,'Number on ART'!$H$9:$AB$9,0)),
IF(AND(H145+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Forecast'!$B$131:$B$250,0),MATCH(I$130,'PLHIV Forecast'!$C$130:$W$130,0)),
INDEX('PLHIV Forecast'!$C$131:$W$250,MATCH($B145,'PLHIV Forecast'!$B$131:$B$250,0),MATCH(I$130,'PLHIV Forecast'!$C$130:$W$130,0))&lt;&gt;0),
INDEX('PLHIV Forecast'!$C$131:$W$250,MATCH($B145,'PLHIV Forecast'!$B$131:$B$250,0),MATCH(I$130,'PLHIV Forecast'!$C$130:$W$130,0)),
H145+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IF(I$130&lt;=Baseline_Year,
INDEX('Number on ART'!$H$10:$AB$249,MATCH($B145&amp;"Peds",'Number on ART'!$F$10:$F$249,0),MATCH(I$130,'Number on ART'!$H$9:$AB$9,0)),
IF(AND(H145+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Forecast'!$B$131:$B$250,0),MATCH(I$130,'PLHIV Forecast'!$C$130:$W$130,0)),
INDEX('PLHIV Forecast'!$C$131:$W$250,MATCH($B145,'PLHIV Forecast'!$B$131:$B$250,0),MATCH(I$130,'PLHIV Forecast'!$C$130:$W$130,0))&lt;&gt;0),
INDEX('PLHIV Forecast'!$C$131:$W$250,MATCH($B145,'PLHIV Forecast'!$B$131:$B$250,0),MATCH(I$130,'PLHIV Forecast'!$C$130:$W$130,0)),
H145+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J145" s="84">
        <f>IF(IF(J$130&lt;=Baseline_Year,
INDEX('Number on ART'!$H$10:$AB$249,MATCH($B145&amp;"Peds",'Number on ART'!$F$10:$F$249,0),MATCH(J$130,'Number on ART'!$H$9:$AB$9,0)),
IF(AND(I145+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Forecast'!$B$131:$B$250,0),MATCH(J$130,'PLHIV Forecast'!$C$130:$W$130,0)),
INDEX('PLHIV Forecast'!$C$131:$W$250,MATCH($B145,'PLHIV Forecast'!$B$131:$B$250,0),MATCH(J$130,'PLHIV Forecast'!$C$130:$W$130,0))&lt;&gt;0),
INDEX('PLHIV Forecast'!$C$131:$W$250,MATCH($B145,'PLHIV Forecast'!$B$131:$B$250,0),MATCH(J$130,'PLHIV Forecast'!$C$130:$W$130,0)),
I145+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IF(J$130&lt;=Baseline_Year,
INDEX('Number on ART'!$H$10:$AB$249,MATCH($B145&amp;"Peds",'Number on ART'!$F$10:$F$249,0),MATCH(J$130,'Number on ART'!$H$9:$AB$9,0)),
IF(AND(I145+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Forecast'!$B$131:$B$250,0),MATCH(J$130,'PLHIV Forecast'!$C$130:$W$130,0)),
INDEX('PLHIV Forecast'!$C$131:$W$250,MATCH($B145,'PLHIV Forecast'!$B$131:$B$250,0),MATCH(J$130,'PLHIV Forecast'!$C$130:$W$130,0))&lt;&gt;0),
INDEX('PLHIV Forecast'!$C$131:$W$250,MATCH($B145,'PLHIV Forecast'!$B$131:$B$250,0),MATCH(J$130,'PLHIV Forecast'!$C$130:$W$130,0)),
I145+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K145" s="84">
        <f>IF(IF(K$130&lt;=Baseline_Year,
INDEX('Number on ART'!$H$10:$AB$249,MATCH($B145&amp;"Peds",'Number on ART'!$F$10:$F$249,0),MATCH(K$130,'Number on ART'!$H$9:$AB$9,0)),
IF(AND(J145+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Forecast'!$B$131:$B$250,0),MATCH(K$130,'PLHIV Forecast'!$C$130:$W$130,0)),
INDEX('PLHIV Forecast'!$C$131:$W$250,MATCH($B145,'PLHIV Forecast'!$B$131:$B$250,0),MATCH(K$130,'PLHIV Forecast'!$C$130:$W$130,0))&lt;&gt;0),
INDEX('PLHIV Forecast'!$C$131:$W$250,MATCH($B145,'PLHIV Forecast'!$B$131:$B$250,0),MATCH(K$130,'PLHIV Forecast'!$C$130:$W$130,0)),
J145+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IF(K$130&lt;=Baseline_Year,
INDEX('Number on ART'!$H$10:$AB$249,MATCH($B145&amp;"Peds",'Number on ART'!$F$10:$F$249,0),MATCH(K$130,'Number on ART'!$H$9:$AB$9,0)),
IF(AND(J145+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Forecast'!$B$131:$B$250,0),MATCH(K$130,'PLHIV Forecast'!$C$130:$W$130,0)),
INDEX('PLHIV Forecast'!$C$131:$W$250,MATCH($B145,'PLHIV Forecast'!$B$131:$B$250,0),MATCH(K$130,'PLHIV Forecast'!$C$130:$W$130,0))&lt;&gt;0),
INDEX('PLHIV Forecast'!$C$131:$W$250,MATCH($B145,'PLHIV Forecast'!$B$131:$B$250,0),MATCH(K$130,'PLHIV Forecast'!$C$130:$W$130,0)),
J145+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L145" s="84">
        <f>IF(IF(L$130&lt;=Baseline_Year,
INDEX('Number on ART'!$H$10:$AB$249,MATCH($B145&amp;"Peds",'Number on ART'!$F$10:$F$249,0),MATCH(L$130,'Number on ART'!$H$9:$AB$9,0)),
IF(AND(K145+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Forecast'!$B$131:$B$250,0),MATCH(L$130,'PLHIV Forecast'!$C$130:$W$130,0)),
INDEX('PLHIV Forecast'!$C$131:$W$250,MATCH($B145,'PLHIV Forecast'!$B$131:$B$250,0),MATCH(L$130,'PLHIV Forecast'!$C$130:$W$130,0))&lt;&gt;0),
INDEX('PLHIV Forecast'!$C$131:$W$250,MATCH($B145,'PLHIV Forecast'!$B$131:$B$250,0),MATCH(L$130,'PLHIV Forecast'!$C$130:$W$130,0)),
K145+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IF(L$130&lt;=Baseline_Year,
INDEX('Number on ART'!$H$10:$AB$249,MATCH($B145&amp;"Peds",'Number on ART'!$F$10:$F$249,0),MATCH(L$130,'Number on ART'!$H$9:$AB$9,0)),
IF(AND(K145+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Forecast'!$B$131:$B$250,0),MATCH(L$130,'PLHIV Forecast'!$C$130:$W$130,0)),
INDEX('PLHIV Forecast'!$C$131:$W$250,MATCH($B145,'PLHIV Forecast'!$B$131:$B$250,0),MATCH(L$130,'PLHIV Forecast'!$C$130:$W$130,0))&lt;&gt;0),
INDEX('PLHIV Forecast'!$C$131:$W$250,MATCH($B145,'PLHIV Forecast'!$B$131:$B$250,0),MATCH(L$130,'PLHIV Forecast'!$C$130:$W$130,0)),
K145+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M145" s="84">
        <f>IF(IF(M$130&lt;=Baseline_Year,
INDEX('Number on ART'!$H$10:$AB$249,MATCH($B145&amp;"Peds",'Number on ART'!$F$10:$F$249,0),MATCH(M$130,'Number on ART'!$H$9:$AB$9,0)),
IF(AND(L145+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Forecast'!$B$131:$B$250,0),MATCH(M$130,'PLHIV Forecast'!$C$130:$W$130,0)),
INDEX('PLHIV Forecast'!$C$131:$W$250,MATCH($B145,'PLHIV Forecast'!$B$131:$B$250,0),MATCH(M$130,'PLHIV Forecast'!$C$130:$W$130,0))&lt;&gt;0),
INDEX('PLHIV Forecast'!$C$131:$W$250,MATCH($B145,'PLHIV Forecast'!$B$131:$B$250,0),MATCH(M$130,'PLHIV Forecast'!$C$130:$W$130,0)),
L145+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IF(M$130&lt;=Baseline_Year,
INDEX('Number on ART'!$H$10:$AB$249,MATCH($B145&amp;"Peds",'Number on ART'!$F$10:$F$249,0),MATCH(M$130,'Number on ART'!$H$9:$AB$9,0)),
IF(AND(L145+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Forecast'!$B$131:$B$250,0),MATCH(M$130,'PLHIV Forecast'!$C$130:$W$130,0)),
INDEX('PLHIV Forecast'!$C$131:$W$250,MATCH($B145,'PLHIV Forecast'!$B$131:$B$250,0),MATCH(M$130,'PLHIV Forecast'!$C$130:$W$130,0))&lt;&gt;0),
INDEX('PLHIV Forecast'!$C$131:$W$250,MATCH($B145,'PLHIV Forecast'!$B$131:$B$250,0),MATCH(M$130,'PLHIV Forecast'!$C$130:$W$130,0)),
L145+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N145" s="84">
        <f>IF(IF(N$130&lt;=Baseline_Year,
INDEX('Number on ART'!$H$10:$AB$249,MATCH($B145&amp;"Peds",'Number on ART'!$F$10:$F$249,0),MATCH(N$130,'Number on ART'!$H$9:$AB$9,0)),
IF(AND(M145+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Forecast'!$B$131:$B$250,0),MATCH(N$130,'PLHIV Forecast'!$C$130:$W$130,0)),
INDEX('PLHIV Forecast'!$C$131:$W$250,MATCH($B145,'PLHIV Forecast'!$B$131:$B$250,0),MATCH(N$130,'PLHIV Forecast'!$C$130:$W$130,0))&lt;&gt;0),
INDEX('PLHIV Forecast'!$C$131:$W$250,MATCH($B145,'PLHIV Forecast'!$B$131:$B$250,0),MATCH(N$130,'PLHIV Forecast'!$C$130:$W$130,0)),
M145+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IF(N$130&lt;=Baseline_Year,
INDEX('Number on ART'!$H$10:$AB$249,MATCH($B145&amp;"Peds",'Number on ART'!$F$10:$F$249,0),MATCH(N$130,'Number on ART'!$H$9:$AB$9,0)),
IF(AND(M145+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Forecast'!$B$131:$B$250,0),MATCH(N$130,'PLHIV Forecast'!$C$130:$W$130,0)),
INDEX('PLHIV Forecast'!$C$131:$W$250,MATCH($B145,'PLHIV Forecast'!$B$131:$B$250,0),MATCH(N$130,'PLHIV Forecast'!$C$130:$W$130,0))&lt;&gt;0),
INDEX('PLHIV Forecast'!$C$131:$W$250,MATCH($B145,'PLHIV Forecast'!$B$131:$B$250,0),MATCH(N$130,'PLHIV Forecast'!$C$130:$W$130,0)),
M145+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O145" s="84">
        <f>IF(IF(O$130&lt;=Baseline_Year,
INDEX('Number on ART'!$H$10:$AB$249,MATCH($B145&amp;"Peds",'Number on ART'!$F$10:$F$249,0),MATCH(O$130,'Number on ART'!$H$9:$AB$9,0)),
IF(AND(N145+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Forecast'!$B$131:$B$250,0),MATCH(O$130,'PLHIV Forecast'!$C$130:$W$130,0)),
INDEX('PLHIV Forecast'!$C$131:$W$250,MATCH($B145,'PLHIV Forecast'!$B$131:$B$250,0),MATCH(O$130,'PLHIV Forecast'!$C$130:$W$130,0))&lt;&gt;0),
INDEX('PLHIV Forecast'!$C$131:$W$250,MATCH($B145,'PLHIV Forecast'!$B$131:$B$250,0),MATCH(O$130,'PLHIV Forecast'!$C$130:$W$130,0)),
N145+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IF(O$130&lt;=Baseline_Year,
INDEX('Number on ART'!$H$10:$AB$249,MATCH($B145&amp;"Peds",'Number on ART'!$F$10:$F$249,0),MATCH(O$130,'Number on ART'!$H$9:$AB$9,0)),
IF(AND(N145+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Forecast'!$B$131:$B$250,0),MATCH(O$130,'PLHIV Forecast'!$C$130:$W$130,0)),
INDEX('PLHIV Forecast'!$C$131:$W$250,MATCH($B145,'PLHIV Forecast'!$B$131:$B$250,0),MATCH(O$130,'PLHIV Forecast'!$C$130:$W$130,0))&lt;&gt;0),
INDEX('PLHIV Forecast'!$C$131:$W$250,MATCH($B145,'PLHIV Forecast'!$B$131:$B$250,0),MATCH(O$130,'PLHIV Forecast'!$C$130:$W$130,0)),
N145+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P145" s="84">
        <f>IF(IF(P$130&lt;=Baseline_Year,
INDEX('Number on ART'!$H$10:$AB$249,MATCH($B145&amp;"Peds",'Number on ART'!$F$10:$F$249,0),MATCH(P$130,'Number on ART'!$H$9:$AB$9,0)),
IF(AND(O145+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Forecast'!$B$131:$B$250,0),MATCH(P$130,'PLHIV Forecast'!$C$130:$W$130,0)),
INDEX('PLHIV Forecast'!$C$131:$W$250,MATCH($B145,'PLHIV Forecast'!$B$131:$B$250,0),MATCH(P$130,'PLHIV Forecast'!$C$130:$W$130,0))&lt;&gt;0),
INDEX('PLHIV Forecast'!$C$131:$W$250,MATCH($B145,'PLHIV Forecast'!$B$131:$B$250,0),MATCH(P$130,'PLHIV Forecast'!$C$130:$W$130,0)),
O145+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IF(P$130&lt;=Baseline_Year,
INDEX('Number on ART'!$H$10:$AB$249,MATCH($B145&amp;"Peds",'Number on ART'!$F$10:$F$249,0),MATCH(P$130,'Number on ART'!$H$9:$AB$9,0)),
IF(AND(O145+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Forecast'!$B$131:$B$250,0),MATCH(P$130,'PLHIV Forecast'!$C$130:$W$130,0)),
INDEX('PLHIV Forecast'!$C$131:$W$250,MATCH($B145,'PLHIV Forecast'!$B$131:$B$250,0),MATCH(P$130,'PLHIV Forecast'!$C$130:$W$130,0))&lt;&gt;0),
INDEX('PLHIV Forecast'!$C$131:$W$250,MATCH($B145,'PLHIV Forecast'!$B$131:$B$250,0),MATCH(P$130,'PLHIV Forecast'!$C$130:$W$130,0)),
O145+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Q145" s="84">
        <f>IF(IF(Q$130&lt;=Baseline_Year,
INDEX('Number on ART'!$H$10:$AB$249,MATCH($B145&amp;"Peds",'Number on ART'!$F$10:$F$249,0),MATCH(Q$130,'Number on ART'!$H$9:$AB$9,0)),
IF(AND(P145+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Forecast'!$B$131:$B$250,0),MATCH(Q$130,'PLHIV Forecast'!$C$130:$W$130,0)),
INDEX('PLHIV Forecast'!$C$131:$W$250,MATCH($B145,'PLHIV Forecast'!$B$131:$B$250,0),MATCH(Q$130,'PLHIV Forecast'!$C$130:$W$130,0))&lt;&gt;0),
INDEX('PLHIV Forecast'!$C$131:$W$250,MATCH($B145,'PLHIV Forecast'!$B$131:$B$250,0),MATCH(Q$130,'PLHIV Forecast'!$C$130:$W$130,0)),
P145+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IF(Q$130&lt;=Baseline_Year,
INDEX('Number on ART'!$H$10:$AB$249,MATCH($B145&amp;"Peds",'Number on ART'!$F$10:$F$249,0),MATCH(Q$130,'Number on ART'!$H$9:$AB$9,0)),
IF(AND(P145+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Forecast'!$B$131:$B$250,0),MATCH(Q$130,'PLHIV Forecast'!$C$130:$W$130,0)),
INDEX('PLHIV Forecast'!$C$131:$W$250,MATCH($B145,'PLHIV Forecast'!$B$131:$B$250,0),MATCH(Q$130,'PLHIV Forecast'!$C$130:$W$130,0))&lt;&gt;0),
INDEX('PLHIV Forecast'!$C$131:$W$250,MATCH($B145,'PLHIV Forecast'!$B$131:$B$250,0),MATCH(Q$130,'PLHIV Forecast'!$C$130:$W$130,0)),
P145+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R145" s="84">
        <f>IF(IF(R$130&lt;=Baseline_Year,
INDEX('Number on ART'!$H$10:$AB$249,MATCH($B145&amp;"Peds",'Number on ART'!$F$10:$F$249,0),MATCH(R$130,'Number on ART'!$H$9:$AB$9,0)),
IF(AND(Q145+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Forecast'!$B$131:$B$250,0),MATCH(R$130,'PLHIV Forecast'!$C$130:$W$130,0)),
INDEX('PLHIV Forecast'!$C$131:$W$250,MATCH($B145,'PLHIV Forecast'!$B$131:$B$250,0),MATCH(R$130,'PLHIV Forecast'!$C$130:$W$130,0))&lt;&gt;0),
INDEX('PLHIV Forecast'!$C$131:$W$250,MATCH($B145,'PLHIV Forecast'!$B$131:$B$250,0),MATCH(R$130,'PLHIV Forecast'!$C$130:$W$130,0)),
Q145+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IF(R$130&lt;=Baseline_Year,
INDEX('Number on ART'!$H$10:$AB$249,MATCH($B145&amp;"Peds",'Number on ART'!$F$10:$F$249,0),MATCH(R$130,'Number on ART'!$H$9:$AB$9,0)),
IF(AND(Q145+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Forecast'!$B$131:$B$250,0),MATCH(R$130,'PLHIV Forecast'!$C$130:$W$130,0)),
INDEX('PLHIV Forecast'!$C$131:$W$250,MATCH($B145,'PLHIV Forecast'!$B$131:$B$250,0),MATCH(R$130,'PLHIV Forecast'!$C$130:$W$130,0))&lt;&gt;0),
INDEX('PLHIV Forecast'!$C$131:$W$250,MATCH($B145,'PLHIV Forecast'!$B$131:$B$250,0),MATCH(R$130,'PLHIV Forecast'!$C$130:$W$130,0)),
Q145+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S145" s="84">
        <f>IF(IF(S$130&lt;=Baseline_Year,
INDEX('Number on ART'!$H$10:$AB$249,MATCH($B145&amp;"Peds",'Number on ART'!$F$10:$F$249,0),MATCH(S$130,'Number on ART'!$H$9:$AB$9,0)),
IF(AND(R145+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Forecast'!$B$131:$B$250,0),MATCH(S$130,'PLHIV Forecast'!$C$130:$W$130,0)),
INDEX('PLHIV Forecast'!$C$131:$W$250,MATCH($B145,'PLHIV Forecast'!$B$131:$B$250,0),MATCH(S$130,'PLHIV Forecast'!$C$130:$W$130,0))&lt;&gt;0),
INDEX('PLHIV Forecast'!$C$131:$W$250,MATCH($B145,'PLHIV Forecast'!$B$131:$B$250,0),MATCH(S$130,'PLHIV Forecast'!$C$130:$W$130,0)),
R145+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IF(S$130&lt;=Baseline_Year,
INDEX('Number on ART'!$H$10:$AB$249,MATCH($B145&amp;"Peds",'Number on ART'!$F$10:$F$249,0),MATCH(S$130,'Number on ART'!$H$9:$AB$9,0)),
IF(AND(R145+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Forecast'!$B$131:$B$250,0),MATCH(S$130,'PLHIV Forecast'!$C$130:$W$130,0)),
INDEX('PLHIV Forecast'!$C$131:$W$250,MATCH($B145,'PLHIV Forecast'!$B$131:$B$250,0),MATCH(S$130,'PLHIV Forecast'!$C$130:$W$130,0))&lt;&gt;0),
INDEX('PLHIV Forecast'!$C$131:$W$250,MATCH($B145,'PLHIV Forecast'!$B$131:$B$250,0),MATCH(S$130,'PLHIV Forecast'!$C$130:$W$130,0)),
R145+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T145" s="84">
        <f>IF(IF(T$130&lt;=Baseline_Year,
INDEX('Number on ART'!$H$10:$AB$249,MATCH($B145&amp;"Peds",'Number on ART'!$F$10:$F$249,0),MATCH(T$130,'Number on ART'!$H$9:$AB$9,0)),
IF(AND(S145+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Forecast'!$B$131:$B$250,0),MATCH(T$130,'PLHIV Forecast'!$C$130:$W$130,0)),
INDEX('PLHIV Forecast'!$C$131:$W$250,MATCH($B145,'PLHIV Forecast'!$B$131:$B$250,0),MATCH(T$130,'PLHIV Forecast'!$C$130:$W$130,0))&lt;&gt;0),
INDEX('PLHIV Forecast'!$C$131:$W$250,MATCH($B145,'PLHIV Forecast'!$B$131:$B$250,0),MATCH(T$130,'PLHIV Forecast'!$C$130:$W$130,0)),
S145+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IF(T$130&lt;=Baseline_Year,
INDEX('Number on ART'!$H$10:$AB$249,MATCH($B145&amp;"Peds",'Number on ART'!$F$10:$F$249,0),MATCH(T$130,'Number on ART'!$H$9:$AB$9,0)),
IF(AND(S145+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Forecast'!$B$131:$B$250,0),MATCH(T$130,'PLHIV Forecast'!$C$130:$W$130,0)),
INDEX('PLHIV Forecast'!$C$131:$W$250,MATCH($B145,'PLHIV Forecast'!$B$131:$B$250,0),MATCH(T$130,'PLHIV Forecast'!$C$130:$W$130,0))&lt;&gt;0),
INDEX('PLHIV Forecast'!$C$131:$W$250,MATCH($B145,'PLHIV Forecast'!$B$131:$B$250,0),MATCH(T$130,'PLHIV Forecast'!$C$130:$W$130,0)),
S145+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U145" s="84">
        <f>IF(IF(U$130&lt;=Baseline_Year,
INDEX('Number on ART'!$H$10:$AB$249,MATCH($B145&amp;"Peds",'Number on ART'!$F$10:$F$249,0),MATCH(U$130,'Number on ART'!$H$9:$AB$9,0)),
IF(AND(T145+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Forecast'!$B$131:$B$250,0),MATCH(U$130,'PLHIV Forecast'!$C$130:$W$130,0)),
INDEX('PLHIV Forecast'!$C$131:$W$250,MATCH($B145,'PLHIV Forecast'!$B$131:$B$250,0),MATCH(U$130,'PLHIV Forecast'!$C$130:$W$130,0))&lt;&gt;0),
INDEX('PLHIV Forecast'!$C$131:$W$250,MATCH($B145,'PLHIV Forecast'!$B$131:$B$250,0),MATCH(U$130,'PLHIV Forecast'!$C$130:$W$130,0)),
T145+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IF(U$130&lt;=Baseline_Year,
INDEX('Number on ART'!$H$10:$AB$249,MATCH($B145&amp;"Peds",'Number on ART'!$F$10:$F$249,0),MATCH(U$130,'Number on ART'!$H$9:$AB$9,0)),
IF(AND(T145+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Forecast'!$B$131:$B$250,0),MATCH(U$130,'PLHIV Forecast'!$C$130:$W$130,0)),
INDEX('PLHIV Forecast'!$C$131:$W$250,MATCH($B145,'PLHIV Forecast'!$B$131:$B$250,0),MATCH(U$130,'PLHIV Forecast'!$C$130:$W$130,0))&lt;&gt;0),
INDEX('PLHIV Forecast'!$C$131:$W$250,MATCH($B145,'PLHIV Forecast'!$B$131:$B$250,0),MATCH(U$130,'PLHIV Forecast'!$C$130:$W$130,0)),
T145+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V145" s="84">
        <f>IF(IF(V$130&lt;=Baseline_Year,
INDEX('Number on ART'!$H$10:$AB$249,MATCH($B145&amp;"Peds",'Number on ART'!$F$10:$F$249,0),MATCH(V$130,'Number on ART'!$H$9:$AB$9,0)),
IF(AND(U145+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Forecast'!$B$131:$B$250,0),MATCH(V$130,'PLHIV Forecast'!$C$130:$W$130,0)),
INDEX('PLHIV Forecast'!$C$131:$W$250,MATCH($B145,'PLHIV Forecast'!$B$131:$B$250,0),MATCH(V$130,'PLHIV Forecast'!$C$130:$W$130,0))&lt;&gt;0),
INDEX('PLHIV Forecast'!$C$131:$W$250,MATCH($B145,'PLHIV Forecast'!$B$131:$B$250,0),MATCH(V$130,'PLHIV Forecast'!$C$130:$W$130,0)),
U145+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IF(V$130&lt;=Baseline_Year,
INDEX('Number on ART'!$H$10:$AB$249,MATCH($B145&amp;"Peds",'Number on ART'!$F$10:$F$249,0),MATCH(V$130,'Number on ART'!$H$9:$AB$9,0)),
IF(AND(U145+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Forecast'!$B$131:$B$250,0),MATCH(V$130,'PLHIV Forecast'!$C$130:$W$130,0)),
INDEX('PLHIV Forecast'!$C$131:$W$250,MATCH($B145,'PLHIV Forecast'!$B$131:$B$250,0),MATCH(V$130,'PLHIV Forecast'!$C$130:$W$130,0))&lt;&gt;0),
INDEX('PLHIV Forecast'!$C$131:$W$250,MATCH($B145,'PLHIV Forecast'!$B$131:$B$250,0),MATCH(V$130,'PLHIV Forecast'!$C$130:$W$130,0)),
U145+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W145" s="84">
        <f>IF(IF(W$130&lt;=Baseline_Year,
INDEX('Number on ART'!$H$10:$AB$249,MATCH($B145&amp;"Peds",'Number on ART'!$F$10:$F$249,0),MATCH(W$130,'Number on ART'!$H$9:$AB$9,0)),
IF(AND(V145+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Forecast'!$C$131:$W$250,MATCH($B145,'PLHIV Forecast'!$B$131:$B$250,0),MATCH(W$130,'PLHIV Forecast'!$C$130:$W$130,0)),
INDEX('PLHIV Forecast'!$C$131:$W$250,MATCH($B145,'PLHIV Forecast'!$B$131:$B$250,0),MATCH(W$130,'PLHIV Forecast'!$C$130:$W$130,0))&lt;&gt;0),
INDEX('PLHIV Forecast'!$C$131:$W$250,MATCH($B145,'PLHIV Forecast'!$B$131:$B$250,0),MATCH(W$130,'PLHIV Forecast'!$C$130:$W$130,0)),
V145+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)))&lt;0,
0,
IF(W$130&lt;=Baseline_Year,
INDEX('Number on ART'!$H$10:$AB$249,MATCH($B145&amp;"Peds",'Number on ART'!$F$10:$F$249,0),MATCH(W$130,'Number on ART'!$H$9:$AB$9,0)),
IF(AND(V145+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)&gt;INDEX('PLHIV Forecast'!$C$8:$W$127,MATCH($B145,'PLHIV Forecast'!$B$131:$B$250,0),MATCH(W$130,'PLHIV Forecast'!$C$130:$W$130,0)),
INDEX('PLHIV Forecast'!$C$131:$W$250,MATCH($B145,'PLHIV Forecast'!$B$131:$B$250,0),MATCH(W$130,'PLHIV Forecast'!$C$130:$W$130,0))&lt;&gt;0),
INDEX('PLHIV Forecast'!$C$131:$W$250,MATCH($B145,'PLHIV Forecast'!$B$131:$B$250,0),MATCH(W$130,'PLHIV Forecast'!$C$130:$W$130,0)),
V145+
AVERAGE((INDEX($C$131:$W$250,MATCH($B145,$B$131:$B$250),MATCH(Baseline_Year,$C$130:$W$130,))-INDEX($C$131:$W$250,MATCH($B145,$B$131:$B$250),MATCH(Baseline_Year-1,$C$130:$W$130,))),
(INDEX($C$131:$W$250,MATCH($B145,$B$131:$B$250),MATCH(Baseline_Year-1,$C$130:$W$130,))-INDEX($C$131:$W$250,MATCH($B145,$B$131:$B$250),MATCH(Baseline_Year-2,$C$130:$W$130,))),
(INDEX($C$131:$W$250,MATCH($B145,$B$131:$B$250),MATCH(Baseline_Year-2,$C$130:$W$130,))-INDEX($C$131:$W$250,MATCH($B145,$B$131:$B$250),MATCH(Baseline_Year-3,$C$130:$W$130,)))
))))</f>
        <v>0</v>
      </c>
      <c r="X145" s="9" t="str">
        <f>IF(SUM(C145:W145)&lt;&gt;0,
IF(P145='PLHIV Forecast'!P145,"# peds on ART capped by total CLHIV starting 2023",
IF(Q145='PLHIV Forecast'!Q145,"# peds on ART capped by total CLHIV starting 2024",
IF(R145='PLHIV Forecast'!R145,"# peds on ART capped by total CLHIV starting 2025",
IF(S145='PLHIV Forecast'!S145,"# peds on ART capped by total CLHIV starting 2026",
IF(T145='PLHIV Forecast'!T145,"# peds on ART capped by total CLHIV starting 2027",
IF(U145='PLHIV Forecast'!U145,"# peds on ART capped by total CLHIV starting 2028",
IF(V145='PLHIV Forecast'!V145,"# peds on ART capped by total CLHIV starting 2029",
IF(W145='PLHIV Forecast'!W145,"# peds on ART capped by total CLHIV starting 2030",
"")))))))),"")</f>
        <v/>
      </c>
      <c r="Z145" s="8"/>
      <c r="AA145" s="8"/>
      <c r="AB145" s="8"/>
      <c r="AC145" s="8"/>
      <c r="AD145" s="8"/>
      <c r="AE145" s="8"/>
      <c r="AF145" s="8"/>
      <c r="AG145" s="8"/>
      <c r="AH145" s="8"/>
      <c r="AI145" s="8"/>
    </row>
    <row r="146" spans="2:35" x14ac:dyDescent="0.35">
      <c r="B146" s="17" t="str">
        <f>Countries!B19</f>
        <v>Bulgaria</v>
      </c>
      <c r="C146" s="47">
        <f>IF(C$7&lt;='Algorithms &amp; Assumptions'!$C$3,INDEX('Number on ART'!$H$10:$AB$249,MATCH($B146&amp;"Peds",'Number on ART'!$F$10:$F$249,0),MATCH(C$7,'Number on ART'!$H$9:$AB$9,0)),"Error")</f>
        <v>0</v>
      </c>
      <c r="D146" s="47">
        <f>IF(D$7&lt;='Algorithms &amp; Assumptions'!$C$3,INDEX('Number on ART'!$H$10:$AB$249,MATCH($B146&amp;"Peds",'Number on ART'!$F$10:$F$249,0),MATCH(D$7,'Number on ART'!$H$9:$AB$9,0)),"Error")</f>
        <v>0</v>
      </c>
      <c r="E146" s="47">
        <f>IF(E$7&lt;='Algorithms &amp; Assumptions'!$C$3,INDEX('Number on ART'!$H$10:$AB$249,MATCH($B146&amp;"Peds",'Number on ART'!$F$10:$F$249,0),MATCH(E$7,'Number on ART'!$H$9:$AB$9,0)),"Error")</f>
        <v>0</v>
      </c>
      <c r="F146" s="47">
        <f>IF(F$7&lt;='Algorithms &amp; Assumptions'!$C$3,INDEX('Number on ART'!$H$10:$AB$249,MATCH($B146&amp;"Peds",'Number on ART'!$F$10:$F$249,0),MATCH(F$7,'Number on ART'!$H$9:$AB$9,0)),"Error")</f>
        <v>0</v>
      </c>
      <c r="G146" s="84">
        <f>IF(IF(G$130&lt;=Baseline_Year,
INDEX('Number on ART'!$H$10:$AB$249,MATCH($B146&amp;"Peds",'Number on ART'!$F$10:$F$249,0),MATCH(G$130,'Number on ART'!$H$9:$AB$9,0)),
IF(AND(F146+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Forecast'!$B$131:$B$250,0),MATCH(G$130,'PLHIV Forecast'!$C$130:$W$130,0)),
INDEX('PLHIV Forecast'!$C$131:$W$250,MATCH($B146,'PLHIV Forecast'!$B$131:$B$250,0),MATCH(G$130,'PLHIV Forecast'!$C$130:$W$130,0))&lt;&gt;0),
INDEX('PLHIV Forecast'!$C$131:$W$250,MATCH($B146,'PLHIV Forecast'!$B$131:$B$250,0),MATCH(G$130,'PLHIV Forecast'!$C$130:$W$130,0)),
F146+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IF(G$130&lt;=Baseline_Year,
INDEX('Number on ART'!$H$10:$AB$249,MATCH($B146&amp;"Peds",'Number on ART'!$F$10:$F$249,0),MATCH(G$130,'Number on ART'!$H$9:$AB$9,0)),
IF(AND(F146+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Forecast'!$B$131:$B$250,0),MATCH(G$130,'PLHIV Forecast'!$C$130:$W$130,0)),
INDEX('PLHIV Forecast'!$C$131:$W$250,MATCH($B146,'PLHIV Forecast'!$B$131:$B$250,0),MATCH(G$130,'PLHIV Forecast'!$C$130:$W$130,0))&lt;&gt;0),
INDEX('PLHIV Forecast'!$C$131:$W$250,MATCH($B146,'PLHIV Forecast'!$B$131:$B$250,0),MATCH(G$130,'PLHIV Forecast'!$C$130:$W$130,0)),
F146+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H146" s="84">
        <f>IF(IF(H$130&lt;=Baseline_Year,
INDEX('Number on ART'!$H$10:$AB$249,MATCH($B146&amp;"Peds",'Number on ART'!$F$10:$F$249,0),MATCH(H$130,'Number on ART'!$H$9:$AB$9,0)),
IF(AND(G146+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Forecast'!$B$131:$B$250,0),MATCH(H$130,'PLHIV Forecast'!$C$130:$W$130,0)),
INDEX('PLHIV Forecast'!$C$131:$W$250,MATCH($B146,'PLHIV Forecast'!$B$131:$B$250,0),MATCH(H$130,'PLHIV Forecast'!$C$130:$W$130,0))&lt;&gt;0),
INDEX('PLHIV Forecast'!$C$131:$W$250,MATCH($B146,'PLHIV Forecast'!$B$131:$B$250,0),MATCH(H$130,'PLHIV Forecast'!$C$130:$W$130,0)),
G146+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IF(H$130&lt;=Baseline_Year,
INDEX('Number on ART'!$H$10:$AB$249,MATCH($B146&amp;"Peds",'Number on ART'!$F$10:$F$249,0),MATCH(H$130,'Number on ART'!$H$9:$AB$9,0)),
IF(AND(G146+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Forecast'!$B$131:$B$250,0),MATCH(H$130,'PLHIV Forecast'!$C$130:$W$130,0)),
INDEX('PLHIV Forecast'!$C$131:$W$250,MATCH($B146,'PLHIV Forecast'!$B$131:$B$250,0),MATCH(H$130,'PLHIV Forecast'!$C$130:$W$130,0))&lt;&gt;0),
INDEX('PLHIV Forecast'!$C$131:$W$250,MATCH($B146,'PLHIV Forecast'!$B$131:$B$250,0),MATCH(H$130,'PLHIV Forecast'!$C$130:$W$130,0)),
G146+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I146" s="84">
        <f>IF(IF(I$130&lt;=Baseline_Year,
INDEX('Number on ART'!$H$10:$AB$249,MATCH($B146&amp;"Peds",'Number on ART'!$F$10:$F$249,0),MATCH(I$130,'Number on ART'!$H$9:$AB$9,0)),
IF(AND(H146+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Forecast'!$B$131:$B$250,0),MATCH(I$130,'PLHIV Forecast'!$C$130:$W$130,0)),
INDEX('PLHIV Forecast'!$C$131:$W$250,MATCH($B146,'PLHIV Forecast'!$B$131:$B$250,0),MATCH(I$130,'PLHIV Forecast'!$C$130:$W$130,0))&lt;&gt;0),
INDEX('PLHIV Forecast'!$C$131:$W$250,MATCH($B146,'PLHIV Forecast'!$B$131:$B$250,0),MATCH(I$130,'PLHIV Forecast'!$C$130:$W$130,0)),
H146+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IF(I$130&lt;=Baseline_Year,
INDEX('Number on ART'!$H$10:$AB$249,MATCH($B146&amp;"Peds",'Number on ART'!$F$10:$F$249,0),MATCH(I$130,'Number on ART'!$H$9:$AB$9,0)),
IF(AND(H146+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Forecast'!$B$131:$B$250,0),MATCH(I$130,'PLHIV Forecast'!$C$130:$W$130,0)),
INDEX('PLHIV Forecast'!$C$131:$W$250,MATCH($B146,'PLHIV Forecast'!$B$131:$B$250,0),MATCH(I$130,'PLHIV Forecast'!$C$130:$W$130,0))&lt;&gt;0),
INDEX('PLHIV Forecast'!$C$131:$W$250,MATCH($B146,'PLHIV Forecast'!$B$131:$B$250,0),MATCH(I$130,'PLHIV Forecast'!$C$130:$W$130,0)),
H146+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J146" s="84">
        <f>IF(IF(J$130&lt;=Baseline_Year,
INDEX('Number on ART'!$H$10:$AB$249,MATCH($B146&amp;"Peds",'Number on ART'!$F$10:$F$249,0),MATCH(J$130,'Number on ART'!$H$9:$AB$9,0)),
IF(AND(I146+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Forecast'!$B$131:$B$250,0),MATCH(J$130,'PLHIV Forecast'!$C$130:$W$130,0)),
INDEX('PLHIV Forecast'!$C$131:$W$250,MATCH($B146,'PLHIV Forecast'!$B$131:$B$250,0),MATCH(J$130,'PLHIV Forecast'!$C$130:$W$130,0))&lt;&gt;0),
INDEX('PLHIV Forecast'!$C$131:$W$250,MATCH($B146,'PLHIV Forecast'!$B$131:$B$250,0),MATCH(J$130,'PLHIV Forecast'!$C$130:$W$130,0)),
I146+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IF(J$130&lt;=Baseline_Year,
INDEX('Number on ART'!$H$10:$AB$249,MATCH($B146&amp;"Peds",'Number on ART'!$F$10:$F$249,0),MATCH(J$130,'Number on ART'!$H$9:$AB$9,0)),
IF(AND(I146+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Forecast'!$B$131:$B$250,0),MATCH(J$130,'PLHIV Forecast'!$C$130:$W$130,0)),
INDEX('PLHIV Forecast'!$C$131:$W$250,MATCH($B146,'PLHIV Forecast'!$B$131:$B$250,0),MATCH(J$130,'PLHIV Forecast'!$C$130:$W$130,0))&lt;&gt;0),
INDEX('PLHIV Forecast'!$C$131:$W$250,MATCH($B146,'PLHIV Forecast'!$B$131:$B$250,0),MATCH(J$130,'PLHIV Forecast'!$C$130:$W$130,0)),
I146+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K146" s="84">
        <f>IF(IF(K$130&lt;=Baseline_Year,
INDEX('Number on ART'!$H$10:$AB$249,MATCH($B146&amp;"Peds",'Number on ART'!$F$10:$F$249,0),MATCH(K$130,'Number on ART'!$H$9:$AB$9,0)),
IF(AND(J146+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Forecast'!$B$131:$B$250,0),MATCH(K$130,'PLHIV Forecast'!$C$130:$W$130,0)),
INDEX('PLHIV Forecast'!$C$131:$W$250,MATCH($B146,'PLHIV Forecast'!$B$131:$B$250,0),MATCH(K$130,'PLHIV Forecast'!$C$130:$W$130,0))&lt;&gt;0),
INDEX('PLHIV Forecast'!$C$131:$W$250,MATCH($B146,'PLHIV Forecast'!$B$131:$B$250,0),MATCH(K$130,'PLHIV Forecast'!$C$130:$W$130,0)),
J146+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IF(K$130&lt;=Baseline_Year,
INDEX('Number on ART'!$H$10:$AB$249,MATCH($B146&amp;"Peds",'Number on ART'!$F$10:$F$249,0),MATCH(K$130,'Number on ART'!$H$9:$AB$9,0)),
IF(AND(J146+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Forecast'!$B$131:$B$250,0),MATCH(K$130,'PLHIV Forecast'!$C$130:$W$130,0)),
INDEX('PLHIV Forecast'!$C$131:$W$250,MATCH($B146,'PLHIV Forecast'!$B$131:$B$250,0),MATCH(K$130,'PLHIV Forecast'!$C$130:$W$130,0))&lt;&gt;0),
INDEX('PLHIV Forecast'!$C$131:$W$250,MATCH($B146,'PLHIV Forecast'!$B$131:$B$250,0),MATCH(K$130,'PLHIV Forecast'!$C$130:$W$130,0)),
J146+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L146" s="84">
        <f>IF(IF(L$130&lt;=Baseline_Year,
INDEX('Number on ART'!$H$10:$AB$249,MATCH($B146&amp;"Peds",'Number on ART'!$F$10:$F$249,0),MATCH(L$130,'Number on ART'!$H$9:$AB$9,0)),
IF(AND(K146+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Forecast'!$B$131:$B$250,0),MATCH(L$130,'PLHIV Forecast'!$C$130:$W$130,0)),
INDEX('PLHIV Forecast'!$C$131:$W$250,MATCH($B146,'PLHIV Forecast'!$B$131:$B$250,0),MATCH(L$130,'PLHIV Forecast'!$C$130:$W$130,0))&lt;&gt;0),
INDEX('PLHIV Forecast'!$C$131:$W$250,MATCH($B146,'PLHIV Forecast'!$B$131:$B$250,0),MATCH(L$130,'PLHIV Forecast'!$C$130:$W$130,0)),
K146+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IF(L$130&lt;=Baseline_Year,
INDEX('Number on ART'!$H$10:$AB$249,MATCH($B146&amp;"Peds",'Number on ART'!$F$10:$F$249,0),MATCH(L$130,'Number on ART'!$H$9:$AB$9,0)),
IF(AND(K146+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Forecast'!$B$131:$B$250,0),MATCH(L$130,'PLHIV Forecast'!$C$130:$W$130,0)),
INDEX('PLHIV Forecast'!$C$131:$W$250,MATCH($B146,'PLHIV Forecast'!$B$131:$B$250,0),MATCH(L$130,'PLHIV Forecast'!$C$130:$W$130,0))&lt;&gt;0),
INDEX('PLHIV Forecast'!$C$131:$W$250,MATCH($B146,'PLHIV Forecast'!$B$131:$B$250,0),MATCH(L$130,'PLHIV Forecast'!$C$130:$W$130,0)),
K146+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M146" s="84">
        <f>IF(IF(M$130&lt;=Baseline_Year,
INDEX('Number on ART'!$H$10:$AB$249,MATCH($B146&amp;"Peds",'Number on ART'!$F$10:$F$249,0),MATCH(M$130,'Number on ART'!$H$9:$AB$9,0)),
IF(AND(L146+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Forecast'!$B$131:$B$250,0),MATCH(M$130,'PLHIV Forecast'!$C$130:$W$130,0)),
INDEX('PLHIV Forecast'!$C$131:$W$250,MATCH($B146,'PLHIV Forecast'!$B$131:$B$250,0),MATCH(M$130,'PLHIV Forecast'!$C$130:$W$130,0))&lt;&gt;0),
INDEX('PLHIV Forecast'!$C$131:$W$250,MATCH($B146,'PLHIV Forecast'!$B$131:$B$250,0),MATCH(M$130,'PLHIV Forecast'!$C$130:$W$130,0)),
L146+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IF(M$130&lt;=Baseline_Year,
INDEX('Number on ART'!$H$10:$AB$249,MATCH($B146&amp;"Peds",'Number on ART'!$F$10:$F$249,0),MATCH(M$130,'Number on ART'!$H$9:$AB$9,0)),
IF(AND(L146+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Forecast'!$B$131:$B$250,0),MATCH(M$130,'PLHIV Forecast'!$C$130:$W$130,0)),
INDEX('PLHIV Forecast'!$C$131:$W$250,MATCH($B146,'PLHIV Forecast'!$B$131:$B$250,0),MATCH(M$130,'PLHIV Forecast'!$C$130:$W$130,0))&lt;&gt;0),
INDEX('PLHIV Forecast'!$C$131:$W$250,MATCH($B146,'PLHIV Forecast'!$B$131:$B$250,0),MATCH(M$130,'PLHIV Forecast'!$C$130:$W$130,0)),
L146+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N146" s="84">
        <f>IF(IF(N$130&lt;=Baseline_Year,
INDEX('Number on ART'!$H$10:$AB$249,MATCH($B146&amp;"Peds",'Number on ART'!$F$10:$F$249,0),MATCH(N$130,'Number on ART'!$H$9:$AB$9,0)),
IF(AND(M146+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Forecast'!$B$131:$B$250,0),MATCH(N$130,'PLHIV Forecast'!$C$130:$W$130,0)),
INDEX('PLHIV Forecast'!$C$131:$W$250,MATCH($B146,'PLHIV Forecast'!$B$131:$B$250,0),MATCH(N$130,'PLHIV Forecast'!$C$130:$W$130,0))&lt;&gt;0),
INDEX('PLHIV Forecast'!$C$131:$W$250,MATCH($B146,'PLHIV Forecast'!$B$131:$B$250,0),MATCH(N$130,'PLHIV Forecast'!$C$130:$W$130,0)),
M146+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IF(N$130&lt;=Baseline_Year,
INDEX('Number on ART'!$H$10:$AB$249,MATCH($B146&amp;"Peds",'Number on ART'!$F$10:$F$249,0),MATCH(N$130,'Number on ART'!$H$9:$AB$9,0)),
IF(AND(M146+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Forecast'!$B$131:$B$250,0),MATCH(N$130,'PLHIV Forecast'!$C$130:$W$130,0)),
INDEX('PLHIV Forecast'!$C$131:$W$250,MATCH($B146,'PLHIV Forecast'!$B$131:$B$250,0),MATCH(N$130,'PLHIV Forecast'!$C$130:$W$130,0))&lt;&gt;0),
INDEX('PLHIV Forecast'!$C$131:$W$250,MATCH($B146,'PLHIV Forecast'!$B$131:$B$250,0),MATCH(N$130,'PLHIV Forecast'!$C$130:$W$130,0)),
M146+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O146" s="84">
        <f>IF(IF(O$130&lt;=Baseline_Year,
INDEX('Number on ART'!$H$10:$AB$249,MATCH($B146&amp;"Peds",'Number on ART'!$F$10:$F$249,0),MATCH(O$130,'Number on ART'!$H$9:$AB$9,0)),
IF(AND(N146+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Forecast'!$B$131:$B$250,0),MATCH(O$130,'PLHIV Forecast'!$C$130:$W$130,0)),
INDEX('PLHIV Forecast'!$C$131:$W$250,MATCH($B146,'PLHIV Forecast'!$B$131:$B$250,0),MATCH(O$130,'PLHIV Forecast'!$C$130:$W$130,0))&lt;&gt;0),
INDEX('PLHIV Forecast'!$C$131:$W$250,MATCH($B146,'PLHIV Forecast'!$B$131:$B$250,0),MATCH(O$130,'PLHIV Forecast'!$C$130:$W$130,0)),
N146+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IF(O$130&lt;=Baseline_Year,
INDEX('Number on ART'!$H$10:$AB$249,MATCH($B146&amp;"Peds",'Number on ART'!$F$10:$F$249,0),MATCH(O$130,'Number on ART'!$H$9:$AB$9,0)),
IF(AND(N146+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Forecast'!$B$131:$B$250,0),MATCH(O$130,'PLHIV Forecast'!$C$130:$W$130,0)),
INDEX('PLHIV Forecast'!$C$131:$W$250,MATCH($B146,'PLHIV Forecast'!$B$131:$B$250,0),MATCH(O$130,'PLHIV Forecast'!$C$130:$W$130,0))&lt;&gt;0),
INDEX('PLHIV Forecast'!$C$131:$W$250,MATCH($B146,'PLHIV Forecast'!$B$131:$B$250,0),MATCH(O$130,'PLHIV Forecast'!$C$130:$W$130,0)),
N146+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P146" s="84">
        <f>IF(IF(P$130&lt;=Baseline_Year,
INDEX('Number on ART'!$H$10:$AB$249,MATCH($B146&amp;"Peds",'Number on ART'!$F$10:$F$249,0),MATCH(P$130,'Number on ART'!$H$9:$AB$9,0)),
IF(AND(O146+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Forecast'!$B$131:$B$250,0),MATCH(P$130,'PLHIV Forecast'!$C$130:$W$130,0)),
INDEX('PLHIV Forecast'!$C$131:$W$250,MATCH($B146,'PLHIV Forecast'!$B$131:$B$250,0),MATCH(P$130,'PLHIV Forecast'!$C$130:$W$130,0))&lt;&gt;0),
INDEX('PLHIV Forecast'!$C$131:$W$250,MATCH($B146,'PLHIV Forecast'!$B$131:$B$250,0),MATCH(P$130,'PLHIV Forecast'!$C$130:$W$130,0)),
O146+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IF(P$130&lt;=Baseline_Year,
INDEX('Number on ART'!$H$10:$AB$249,MATCH($B146&amp;"Peds",'Number on ART'!$F$10:$F$249,0),MATCH(P$130,'Number on ART'!$H$9:$AB$9,0)),
IF(AND(O146+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Forecast'!$B$131:$B$250,0),MATCH(P$130,'PLHIV Forecast'!$C$130:$W$130,0)),
INDEX('PLHIV Forecast'!$C$131:$W$250,MATCH($B146,'PLHIV Forecast'!$B$131:$B$250,0),MATCH(P$130,'PLHIV Forecast'!$C$130:$W$130,0))&lt;&gt;0),
INDEX('PLHIV Forecast'!$C$131:$W$250,MATCH($B146,'PLHIV Forecast'!$B$131:$B$250,0),MATCH(P$130,'PLHIV Forecast'!$C$130:$W$130,0)),
O146+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Q146" s="84">
        <f>IF(IF(Q$130&lt;=Baseline_Year,
INDEX('Number on ART'!$H$10:$AB$249,MATCH($B146&amp;"Peds",'Number on ART'!$F$10:$F$249,0),MATCH(Q$130,'Number on ART'!$H$9:$AB$9,0)),
IF(AND(P146+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Forecast'!$B$131:$B$250,0),MATCH(Q$130,'PLHIV Forecast'!$C$130:$W$130,0)),
INDEX('PLHIV Forecast'!$C$131:$W$250,MATCH($B146,'PLHIV Forecast'!$B$131:$B$250,0),MATCH(Q$130,'PLHIV Forecast'!$C$130:$W$130,0))&lt;&gt;0),
INDEX('PLHIV Forecast'!$C$131:$W$250,MATCH($B146,'PLHIV Forecast'!$B$131:$B$250,0),MATCH(Q$130,'PLHIV Forecast'!$C$130:$W$130,0)),
P146+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IF(Q$130&lt;=Baseline_Year,
INDEX('Number on ART'!$H$10:$AB$249,MATCH($B146&amp;"Peds",'Number on ART'!$F$10:$F$249,0),MATCH(Q$130,'Number on ART'!$H$9:$AB$9,0)),
IF(AND(P146+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Forecast'!$B$131:$B$250,0),MATCH(Q$130,'PLHIV Forecast'!$C$130:$W$130,0)),
INDEX('PLHIV Forecast'!$C$131:$W$250,MATCH($B146,'PLHIV Forecast'!$B$131:$B$250,0),MATCH(Q$130,'PLHIV Forecast'!$C$130:$W$130,0))&lt;&gt;0),
INDEX('PLHIV Forecast'!$C$131:$W$250,MATCH($B146,'PLHIV Forecast'!$B$131:$B$250,0),MATCH(Q$130,'PLHIV Forecast'!$C$130:$W$130,0)),
P146+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R146" s="84">
        <f>IF(IF(R$130&lt;=Baseline_Year,
INDEX('Number on ART'!$H$10:$AB$249,MATCH($B146&amp;"Peds",'Number on ART'!$F$10:$F$249,0),MATCH(R$130,'Number on ART'!$H$9:$AB$9,0)),
IF(AND(Q146+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Forecast'!$B$131:$B$250,0),MATCH(R$130,'PLHIV Forecast'!$C$130:$W$130,0)),
INDEX('PLHIV Forecast'!$C$131:$W$250,MATCH($B146,'PLHIV Forecast'!$B$131:$B$250,0),MATCH(R$130,'PLHIV Forecast'!$C$130:$W$130,0))&lt;&gt;0),
INDEX('PLHIV Forecast'!$C$131:$W$250,MATCH($B146,'PLHIV Forecast'!$B$131:$B$250,0),MATCH(R$130,'PLHIV Forecast'!$C$130:$W$130,0)),
Q146+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IF(R$130&lt;=Baseline_Year,
INDEX('Number on ART'!$H$10:$AB$249,MATCH($B146&amp;"Peds",'Number on ART'!$F$10:$F$249,0),MATCH(R$130,'Number on ART'!$H$9:$AB$9,0)),
IF(AND(Q146+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Forecast'!$B$131:$B$250,0),MATCH(R$130,'PLHIV Forecast'!$C$130:$W$130,0)),
INDEX('PLHIV Forecast'!$C$131:$W$250,MATCH($B146,'PLHIV Forecast'!$B$131:$B$250,0),MATCH(R$130,'PLHIV Forecast'!$C$130:$W$130,0))&lt;&gt;0),
INDEX('PLHIV Forecast'!$C$131:$W$250,MATCH($B146,'PLHIV Forecast'!$B$131:$B$250,0),MATCH(R$130,'PLHIV Forecast'!$C$130:$W$130,0)),
Q146+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S146" s="84">
        <f>IF(IF(S$130&lt;=Baseline_Year,
INDEX('Number on ART'!$H$10:$AB$249,MATCH($B146&amp;"Peds",'Number on ART'!$F$10:$F$249,0),MATCH(S$130,'Number on ART'!$H$9:$AB$9,0)),
IF(AND(R146+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Forecast'!$B$131:$B$250,0),MATCH(S$130,'PLHIV Forecast'!$C$130:$W$130,0)),
INDEX('PLHIV Forecast'!$C$131:$W$250,MATCH($B146,'PLHIV Forecast'!$B$131:$B$250,0),MATCH(S$130,'PLHIV Forecast'!$C$130:$W$130,0))&lt;&gt;0),
INDEX('PLHIV Forecast'!$C$131:$W$250,MATCH($B146,'PLHIV Forecast'!$B$131:$B$250,0),MATCH(S$130,'PLHIV Forecast'!$C$130:$W$130,0)),
R146+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IF(S$130&lt;=Baseline_Year,
INDEX('Number on ART'!$H$10:$AB$249,MATCH($B146&amp;"Peds",'Number on ART'!$F$10:$F$249,0),MATCH(S$130,'Number on ART'!$H$9:$AB$9,0)),
IF(AND(R146+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Forecast'!$B$131:$B$250,0),MATCH(S$130,'PLHIV Forecast'!$C$130:$W$130,0)),
INDEX('PLHIV Forecast'!$C$131:$W$250,MATCH($B146,'PLHIV Forecast'!$B$131:$B$250,0),MATCH(S$130,'PLHIV Forecast'!$C$130:$W$130,0))&lt;&gt;0),
INDEX('PLHIV Forecast'!$C$131:$W$250,MATCH($B146,'PLHIV Forecast'!$B$131:$B$250,0),MATCH(S$130,'PLHIV Forecast'!$C$130:$W$130,0)),
R146+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T146" s="84">
        <f>IF(IF(T$130&lt;=Baseline_Year,
INDEX('Number on ART'!$H$10:$AB$249,MATCH($B146&amp;"Peds",'Number on ART'!$F$10:$F$249,0),MATCH(T$130,'Number on ART'!$H$9:$AB$9,0)),
IF(AND(S146+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Forecast'!$B$131:$B$250,0),MATCH(T$130,'PLHIV Forecast'!$C$130:$W$130,0)),
INDEX('PLHIV Forecast'!$C$131:$W$250,MATCH($B146,'PLHIV Forecast'!$B$131:$B$250,0),MATCH(T$130,'PLHIV Forecast'!$C$130:$W$130,0))&lt;&gt;0),
INDEX('PLHIV Forecast'!$C$131:$W$250,MATCH($B146,'PLHIV Forecast'!$B$131:$B$250,0),MATCH(T$130,'PLHIV Forecast'!$C$130:$W$130,0)),
S146+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IF(T$130&lt;=Baseline_Year,
INDEX('Number on ART'!$H$10:$AB$249,MATCH($B146&amp;"Peds",'Number on ART'!$F$10:$F$249,0),MATCH(T$130,'Number on ART'!$H$9:$AB$9,0)),
IF(AND(S146+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Forecast'!$B$131:$B$250,0),MATCH(T$130,'PLHIV Forecast'!$C$130:$W$130,0)),
INDEX('PLHIV Forecast'!$C$131:$W$250,MATCH($B146,'PLHIV Forecast'!$B$131:$B$250,0),MATCH(T$130,'PLHIV Forecast'!$C$130:$W$130,0))&lt;&gt;0),
INDEX('PLHIV Forecast'!$C$131:$W$250,MATCH($B146,'PLHIV Forecast'!$B$131:$B$250,0),MATCH(T$130,'PLHIV Forecast'!$C$130:$W$130,0)),
S146+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U146" s="84">
        <f>IF(IF(U$130&lt;=Baseline_Year,
INDEX('Number on ART'!$H$10:$AB$249,MATCH($B146&amp;"Peds",'Number on ART'!$F$10:$F$249,0),MATCH(U$130,'Number on ART'!$H$9:$AB$9,0)),
IF(AND(T146+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Forecast'!$B$131:$B$250,0),MATCH(U$130,'PLHIV Forecast'!$C$130:$W$130,0)),
INDEX('PLHIV Forecast'!$C$131:$W$250,MATCH($B146,'PLHIV Forecast'!$B$131:$B$250,0),MATCH(U$130,'PLHIV Forecast'!$C$130:$W$130,0))&lt;&gt;0),
INDEX('PLHIV Forecast'!$C$131:$W$250,MATCH($B146,'PLHIV Forecast'!$B$131:$B$250,0),MATCH(U$130,'PLHIV Forecast'!$C$130:$W$130,0)),
T146+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IF(U$130&lt;=Baseline_Year,
INDEX('Number on ART'!$H$10:$AB$249,MATCH($B146&amp;"Peds",'Number on ART'!$F$10:$F$249,0),MATCH(U$130,'Number on ART'!$H$9:$AB$9,0)),
IF(AND(T146+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Forecast'!$B$131:$B$250,0),MATCH(U$130,'PLHIV Forecast'!$C$130:$W$130,0)),
INDEX('PLHIV Forecast'!$C$131:$W$250,MATCH($B146,'PLHIV Forecast'!$B$131:$B$250,0),MATCH(U$130,'PLHIV Forecast'!$C$130:$W$130,0))&lt;&gt;0),
INDEX('PLHIV Forecast'!$C$131:$W$250,MATCH($B146,'PLHIV Forecast'!$B$131:$B$250,0),MATCH(U$130,'PLHIV Forecast'!$C$130:$W$130,0)),
T146+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V146" s="84">
        <f>IF(IF(V$130&lt;=Baseline_Year,
INDEX('Number on ART'!$H$10:$AB$249,MATCH($B146&amp;"Peds",'Number on ART'!$F$10:$F$249,0),MATCH(V$130,'Number on ART'!$H$9:$AB$9,0)),
IF(AND(U146+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Forecast'!$B$131:$B$250,0),MATCH(V$130,'PLHIV Forecast'!$C$130:$W$130,0)),
INDEX('PLHIV Forecast'!$C$131:$W$250,MATCH($B146,'PLHIV Forecast'!$B$131:$B$250,0),MATCH(V$130,'PLHIV Forecast'!$C$130:$W$130,0))&lt;&gt;0),
INDEX('PLHIV Forecast'!$C$131:$W$250,MATCH($B146,'PLHIV Forecast'!$B$131:$B$250,0),MATCH(V$130,'PLHIV Forecast'!$C$130:$W$130,0)),
U146+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IF(V$130&lt;=Baseline_Year,
INDEX('Number on ART'!$H$10:$AB$249,MATCH($B146&amp;"Peds",'Number on ART'!$F$10:$F$249,0),MATCH(V$130,'Number on ART'!$H$9:$AB$9,0)),
IF(AND(U146+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Forecast'!$B$131:$B$250,0),MATCH(V$130,'PLHIV Forecast'!$C$130:$W$130,0)),
INDEX('PLHIV Forecast'!$C$131:$W$250,MATCH($B146,'PLHIV Forecast'!$B$131:$B$250,0),MATCH(V$130,'PLHIV Forecast'!$C$130:$W$130,0))&lt;&gt;0),
INDEX('PLHIV Forecast'!$C$131:$W$250,MATCH($B146,'PLHIV Forecast'!$B$131:$B$250,0),MATCH(V$130,'PLHIV Forecast'!$C$130:$W$130,0)),
U146+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W146" s="84">
        <f>IF(IF(W$130&lt;=Baseline_Year,
INDEX('Number on ART'!$H$10:$AB$249,MATCH($B146&amp;"Peds",'Number on ART'!$F$10:$F$249,0),MATCH(W$130,'Number on ART'!$H$9:$AB$9,0)),
IF(AND(V146+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Forecast'!$C$131:$W$250,MATCH($B146,'PLHIV Forecast'!$B$131:$B$250,0),MATCH(W$130,'PLHIV Forecast'!$C$130:$W$130,0)),
INDEX('PLHIV Forecast'!$C$131:$W$250,MATCH($B146,'PLHIV Forecast'!$B$131:$B$250,0),MATCH(W$130,'PLHIV Forecast'!$C$130:$W$130,0))&lt;&gt;0),
INDEX('PLHIV Forecast'!$C$131:$W$250,MATCH($B146,'PLHIV Forecast'!$B$131:$B$250,0),MATCH(W$130,'PLHIV Forecast'!$C$130:$W$130,0)),
V146+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)))&lt;0,
0,
IF(W$130&lt;=Baseline_Year,
INDEX('Number on ART'!$H$10:$AB$249,MATCH($B146&amp;"Peds",'Number on ART'!$F$10:$F$249,0),MATCH(W$130,'Number on ART'!$H$9:$AB$9,0)),
IF(AND(V146+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)&gt;INDEX('PLHIV Forecast'!$C$8:$W$127,MATCH($B146,'PLHIV Forecast'!$B$131:$B$250,0),MATCH(W$130,'PLHIV Forecast'!$C$130:$W$130,0)),
INDEX('PLHIV Forecast'!$C$131:$W$250,MATCH($B146,'PLHIV Forecast'!$B$131:$B$250,0),MATCH(W$130,'PLHIV Forecast'!$C$130:$W$130,0))&lt;&gt;0),
INDEX('PLHIV Forecast'!$C$131:$W$250,MATCH($B146,'PLHIV Forecast'!$B$131:$B$250,0),MATCH(W$130,'PLHIV Forecast'!$C$130:$W$130,0)),
V146+
AVERAGE((INDEX($C$131:$W$250,MATCH($B146,$B$131:$B$250),MATCH(Baseline_Year,$C$130:$W$130,))-INDEX($C$131:$W$250,MATCH($B146,$B$131:$B$250),MATCH(Baseline_Year-1,$C$130:$W$130,))),
(INDEX($C$131:$W$250,MATCH($B146,$B$131:$B$250),MATCH(Baseline_Year-1,$C$130:$W$130,))-INDEX($C$131:$W$250,MATCH($B146,$B$131:$B$250),MATCH(Baseline_Year-2,$C$130:$W$130,))),
(INDEX($C$131:$W$250,MATCH($B146,$B$131:$B$250),MATCH(Baseline_Year-2,$C$130:$W$130,))-INDEX($C$131:$W$250,MATCH($B146,$B$131:$B$250),MATCH(Baseline_Year-3,$C$130:$W$130,)))
))))</f>
        <v>0</v>
      </c>
      <c r="X146" s="9" t="str">
        <f>IF(SUM(C146:W146)&lt;&gt;0,
IF(P146='PLHIV Forecast'!P146,"# peds on ART capped by total CLHIV starting 2023",
IF(Q146='PLHIV Forecast'!Q146,"# peds on ART capped by total CLHIV starting 2024",
IF(R146='PLHIV Forecast'!R146,"# peds on ART capped by total CLHIV starting 2025",
IF(S146='PLHIV Forecast'!S146,"# peds on ART capped by total CLHIV starting 2026",
IF(T146='PLHIV Forecast'!T146,"# peds on ART capped by total CLHIV starting 2027",
IF(U146='PLHIV Forecast'!U146,"# peds on ART capped by total CLHIV starting 2028",
IF(V146='PLHIV Forecast'!V146,"# peds on ART capped by total CLHIV starting 2029",
IF(W146='PLHIV Forecast'!W146,"# peds on ART capped by total CLHIV starting 2030",
"")))))))),"")</f>
        <v/>
      </c>
      <c r="Z146" s="8"/>
      <c r="AA146" s="8"/>
      <c r="AB146" s="8"/>
      <c r="AC146" s="8"/>
      <c r="AD146" s="8"/>
      <c r="AE146" s="8"/>
      <c r="AF146" s="8"/>
      <c r="AG146" s="8"/>
      <c r="AH146" s="8"/>
      <c r="AI146" s="8"/>
    </row>
    <row r="147" spans="2:35" x14ac:dyDescent="0.35">
      <c r="B147" s="17" t="str">
        <f>Countries!B20</f>
        <v>Burkina Faso</v>
      </c>
      <c r="C147" s="47">
        <f>IF(C$7&lt;='Algorithms &amp; Assumptions'!$C$3,INDEX('Number on ART'!$H$10:$AB$249,MATCH($B147&amp;"Peds",'Number on ART'!$F$10:$F$249,0),MATCH(C$7,'Number on ART'!$H$9:$AB$9,0)),"Error")</f>
        <v>1399</v>
      </c>
      <c r="D147" s="47">
        <f>IF(D$7&lt;='Algorithms &amp; Assumptions'!$C$3,INDEX('Number on ART'!$H$10:$AB$249,MATCH($B147&amp;"Peds",'Number on ART'!$F$10:$F$249,0),MATCH(D$7,'Number on ART'!$H$9:$AB$9,0)),"Error")</f>
        <v>1776</v>
      </c>
      <c r="E147" s="47">
        <f>IF(E$7&lt;='Algorithms &amp; Assumptions'!$C$3,INDEX('Number on ART'!$H$10:$AB$249,MATCH($B147&amp;"Peds",'Number on ART'!$F$10:$F$249,0),MATCH(E$7,'Number on ART'!$H$9:$AB$9,0)),"Error")</f>
        <v>1738</v>
      </c>
      <c r="F147" s="47">
        <f>IF(F$7&lt;='Algorithms &amp; Assumptions'!$C$3,INDEX('Number on ART'!$H$10:$AB$249,MATCH($B147&amp;"Peds",'Number on ART'!$F$10:$F$249,0),MATCH(F$7,'Number on ART'!$H$9:$AB$9,0)),"Error")</f>
        <v>1850</v>
      </c>
      <c r="G147" s="84">
        <f>IF(IF(G$130&lt;=Baseline_Year,
INDEX('Number on ART'!$H$10:$AB$249,MATCH($B147&amp;"Peds",'Number on ART'!$F$10:$F$249,0),MATCH(G$130,'Number on ART'!$H$9:$AB$9,0)),
IF(AND(F147+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Forecast'!$B$131:$B$250,0),MATCH(G$130,'PLHIV Forecast'!$C$130:$W$130,0)),
INDEX('PLHIV Forecast'!$C$131:$W$250,MATCH($B147,'PLHIV Forecast'!$B$131:$B$250,0),MATCH(G$130,'PLHIV Forecast'!$C$130:$W$130,0))&lt;&gt;0),
INDEX('PLHIV Forecast'!$C$131:$W$250,MATCH($B147,'PLHIV Forecast'!$B$131:$B$250,0),MATCH(G$130,'PLHIV Forecast'!$C$130:$W$130,0)),
F147+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IF(G$130&lt;=Baseline_Year,
INDEX('Number on ART'!$H$10:$AB$249,MATCH($B147&amp;"Peds",'Number on ART'!$F$10:$F$249,0),MATCH(G$130,'Number on ART'!$H$9:$AB$9,0)),
IF(AND(F147+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Forecast'!$B$131:$B$250,0),MATCH(G$130,'PLHIV Forecast'!$C$130:$W$130,0)),
INDEX('PLHIV Forecast'!$C$131:$W$250,MATCH($B147,'PLHIV Forecast'!$B$131:$B$250,0),MATCH(G$130,'PLHIV Forecast'!$C$130:$W$130,0))&lt;&gt;0),
INDEX('PLHIV Forecast'!$C$131:$W$250,MATCH($B147,'PLHIV Forecast'!$B$131:$B$250,0),MATCH(G$130,'PLHIV Forecast'!$C$130:$W$130,0)),
F147+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2213</v>
      </c>
      <c r="H147" s="84">
        <f>IF(IF(H$130&lt;=Baseline_Year,
INDEX('Number on ART'!$H$10:$AB$249,MATCH($B147&amp;"Peds",'Number on ART'!$F$10:$F$249,0),MATCH(H$130,'Number on ART'!$H$9:$AB$9,0)),
IF(AND(G147+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Forecast'!$B$131:$B$250,0),MATCH(H$130,'PLHIV Forecast'!$C$130:$W$130,0)),
INDEX('PLHIV Forecast'!$C$131:$W$250,MATCH($B147,'PLHIV Forecast'!$B$131:$B$250,0),MATCH(H$130,'PLHIV Forecast'!$C$130:$W$130,0))&lt;&gt;0),
INDEX('PLHIV Forecast'!$C$131:$W$250,MATCH($B147,'PLHIV Forecast'!$B$131:$B$250,0),MATCH(H$130,'PLHIV Forecast'!$C$130:$W$130,0)),
G147+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IF(H$130&lt;=Baseline_Year,
INDEX('Number on ART'!$H$10:$AB$249,MATCH($B147&amp;"Peds",'Number on ART'!$F$10:$F$249,0),MATCH(H$130,'Number on ART'!$H$9:$AB$9,0)),
IF(AND(G147+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Forecast'!$B$131:$B$250,0),MATCH(H$130,'PLHIV Forecast'!$C$130:$W$130,0)),
INDEX('PLHIV Forecast'!$C$131:$W$250,MATCH($B147,'PLHIV Forecast'!$B$131:$B$250,0),MATCH(H$130,'PLHIV Forecast'!$C$130:$W$130,0))&lt;&gt;0),
INDEX('PLHIV Forecast'!$C$131:$W$250,MATCH($B147,'PLHIV Forecast'!$B$131:$B$250,0),MATCH(H$130,'PLHIV Forecast'!$C$130:$W$130,0)),
G147+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2293</v>
      </c>
      <c r="I147" s="84">
        <f>IF(IF(I$130&lt;=Baseline_Year,
INDEX('Number on ART'!$H$10:$AB$249,MATCH($B147&amp;"Peds",'Number on ART'!$F$10:$F$249,0),MATCH(I$130,'Number on ART'!$H$9:$AB$9,0)),
IF(AND(H147+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Forecast'!$B$131:$B$250,0),MATCH(I$130,'PLHIV Forecast'!$C$130:$W$130,0)),
INDEX('PLHIV Forecast'!$C$131:$W$250,MATCH($B147,'PLHIV Forecast'!$B$131:$B$250,0),MATCH(I$130,'PLHIV Forecast'!$C$130:$W$130,0))&lt;&gt;0),
INDEX('PLHIV Forecast'!$C$131:$W$250,MATCH($B147,'PLHIV Forecast'!$B$131:$B$250,0),MATCH(I$130,'PLHIV Forecast'!$C$130:$W$130,0)),
H147+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IF(I$130&lt;=Baseline_Year,
INDEX('Number on ART'!$H$10:$AB$249,MATCH($B147&amp;"Peds",'Number on ART'!$F$10:$F$249,0),MATCH(I$130,'Number on ART'!$H$9:$AB$9,0)),
IF(AND(H147+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Forecast'!$B$131:$B$250,0),MATCH(I$130,'PLHIV Forecast'!$C$130:$W$130,0)),
INDEX('PLHIV Forecast'!$C$131:$W$250,MATCH($B147,'PLHIV Forecast'!$B$131:$B$250,0),MATCH(I$130,'PLHIV Forecast'!$C$130:$W$130,0))&lt;&gt;0),
INDEX('PLHIV Forecast'!$C$131:$W$250,MATCH($B147,'PLHIV Forecast'!$B$131:$B$250,0),MATCH(I$130,'PLHIV Forecast'!$C$130:$W$130,0)),
H147+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2523</v>
      </c>
      <c r="J147" s="84">
        <f>IF(IF(J$130&lt;=Baseline_Year,
INDEX('Number on ART'!$H$10:$AB$249,MATCH($B147&amp;"Peds",'Number on ART'!$F$10:$F$249,0),MATCH(J$130,'Number on ART'!$H$9:$AB$9,0)),
IF(AND(I147+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Forecast'!$B$131:$B$250,0),MATCH(J$130,'PLHIV Forecast'!$C$130:$W$130,0)),
INDEX('PLHIV Forecast'!$C$131:$W$250,MATCH($B147,'PLHIV Forecast'!$B$131:$B$250,0),MATCH(J$130,'PLHIV Forecast'!$C$130:$W$130,0))&lt;&gt;0),
INDEX('PLHIV Forecast'!$C$131:$W$250,MATCH($B147,'PLHIV Forecast'!$B$131:$B$250,0),MATCH(J$130,'PLHIV Forecast'!$C$130:$W$130,0)),
I147+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IF(J$130&lt;=Baseline_Year,
INDEX('Number on ART'!$H$10:$AB$249,MATCH($B147&amp;"Peds",'Number on ART'!$F$10:$F$249,0),MATCH(J$130,'Number on ART'!$H$9:$AB$9,0)),
IF(AND(I147+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Forecast'!$B$131:$B$250,0),MATCH(J$130,'PLHIV Forecast'!$C$130:$W$130,0)),
INDEX('PLHIV Forecast'!$C$131:$W$250,MATCH($B147,'PLHIV Forecast'!$B$131:$B$250,0),MATCH(J$130,'PLHIV Forecast'!$C$130:$W$130,0))&lt;&gt;0),
INDEX('PLHIV Forecast'!$C$131:$W$250,MATCH($B147,'PLHIV Forecast'!$B$131:$B$250,0),MATCH(J$130,'PLHIV Forecast'!$C$130:$W$130,0)),
I147+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2589</v>
      </c>
      <c r="K147" s="84">
        <f>IF(IF(K$130&lt;=Baseline_Year,
INDEX('Number on ART'!$H$10:$AB$249,MATCH($B147&amp;"Peds",'Number on ART'!$F$10:$F$249,0),MATCH(K$130,'Number on ART'!$H$9:$AB$9,0)),
IF(AND(J147+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Forecast'!$B$131:$B$250,0),MATCH(K$130,'PLHIV Forecast'!$C$130:$W$130,0)),
INDEX('PLHIV Forecast'!$C$131:$W$250,MATCH($B147,'PLHIV Forecast'!$B$131:$B$250,0),MATCH(K$130,'PLHIV Forecast'!$C$130:$W$130,0))&lt;&gt;0),
INDEX('PLHIV Forecast'!$C$131:$W$250,MATCH($B147,'PLHIV Forecast'!$B$131:$B$250,0),MATCH(K$130,'PLHIV Forecast'!$C$130:$W$130,0)),
J147+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IF(K$130&lt;=Baseline_Year,
INDEX('Number on ART'!$H$10:$AB$249,MATCH($B147&amp;"Peds",'Number on ART'!$F$10:$F$249,0),MATCH(K$130,'Number on ART'!$H$9:$AB$9,0)),
IF(AND(J147+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Forecast'!$B$131:$B$250,0),MATCH(K$130,'PLHIV Forecast'!$C$130:$W$130,0)),
INDEX('PLHIV Forecast'!$C$131:$W$250,MATCH($B147,'PLHIV Forecast'!$B$131:$B$250,0),MATCH(K$130,'PLHIV Forecast'!$C$130:$W$130,0))&lt;&gt;0),
INDEX('PLHIV Forecast'!$C$131:$W$250,MATCH($B147,'PLHIV Forecast'!$B$131:$B$250,0),MATCH(K$130,'PLHIV Forecast'!$C$130:$W$130,0)),
J147+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2600</v>
      </c>
      <c r="L147" s="84">
        <f>IF(IF(L$130&lt;=Baseline_Year,
INDEX('Number on ART'!$H$10:$AB$249,MATCH($B147&amp;"Peds",'Number on ART'!$F$10:$F$249,0),MATCH(L$130,'Number on ART'!$H$9:$AB$9,0)),
IF(AND(K147+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Forecast'!$B$131:$B$250,0),MATCH(L$130,'PLHIV Forecast'!$C$130:$W$130,0)),
INDEX('PLHIV Forecast'!$C$131:$W$250,MATCH($B147,'PLHIV Forecast'!$B$131:$B$250,0),MATCH(L$130,'PLHIV Forecast'!$C$130:$W$130,0))&lt;&gt;0),
INDEX('PLHIV Forecast'!$C$131:$W$250,MATCH($B147,'PLHIV Forecast'!$B$131:$B$250,0),MATCH(L$130,'PLHIV Forecast'!$C$130:$W$130,0)),
K147+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IF(L$130&lt;=Baseline_Year,
INDEX('Number on ART'!$H$10:$AB$249,MATCH($B147&amp;"Peds",'Number on ART'!$F$10:$F$249,0),MATCH(L$130,'Number on ART'!$H$9:$AB$9,0)),
IF(AND(K147+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Forecast'!$B$131:$B$250,0),MATCH(L$130,'PLHIV Forecast'!$C$130:$W$130,0)),
INDEX('PLHIV Forecast'!$C$131:$W$250,MATCH($B147,'PLHIV Forecast'!$B$131:$B$250,0),MATCH(L$130,'PLHIV Forecast'!$C$130:$W$130,0))&lt;&gt;0),
INDEX('PLHIV Forecast'!$C$131:$W$250,MATCH($B147,'PLHIV Forecast'!$B$131:$B$250,0),MATCH(L$130,'PLHIV Forecast'!$C$130:$W$130,0)),
K147+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2824</v>
      </c>
      <c r="M147" s="84">
        <f>IF(IF(M$130&lt;=Baseline_Year,
INDEX('Number on ART'!$H$10:$AB$249,MATCH($B147&amp;"Peds",'Number on ART'!$F$10:$F$249,0),MATCH(M$130,'Number on ART'!$H$9:$AB$9,0)),
IF(AND(L147+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Forecast'!$B$131:$B$250,0),MATCH(M$130,'PLHIV Forecast'!$C$130:$W$130,0)),
INDEX('PLHIV Forecast'!$C$131:$W$250,MATCH($B147,'PLHIV Forecast'!$B$131:$B$250,0),MATCH(M$130,'PLHIV Forecast'!$C$130:$W$130,0))&lt;&gt;0),
INDEX('PLHIV Forecast'!$C$131:$W$250,MATCH($B147,'PLHIV Forecast'!$B$131:$B$250,0),MATCH(M$130,'PLHIV Forecast'!$C$130:$W$130,0)),
L147+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IF(M$130&lt;=Baseline_Year,
INDEX('Number on ART'!$H$10:$AB$249,MATCH($B147&amp;"Peds",'Number on ART'!$F$10:$F$249,0),MATCH(M$130,'Number on ART'!$H$9:$AB$9,0)),
IF(AND(L147+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Forecast'!$B$131:$B$250,0),MATCH(M$130,'PLHIV Forecast'!$C$130:$W$130,0)),
INDEX('PLHIV Forecast'!$C$131:$W$250,MATCH($B147,'PLHIV Forecast'!$B$131:$B$250,0),MATCH(M$130,'PLHIV Forecast'!$C$130:$W$130,0))&lt;&gt;0),
INDEX('PLHIV Forecast'!$C$131:$W$250,MATCH($B147,'PLHIV Forecast'!$B$131:$B$250,0),MATCH(M$130,'PLHIV Forecast'!$C$130:$W$130,0)),
L147+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2694</v>
      </c>
      <c r="N147" s="84">
        <f>IF(IF(N$130&lt;=Baseline_Year,
INDEX('Number on ART'!$H$10:$AB$249,MATCH($B147&amp;"Peds",'Number on ART'!$F$10:$F$249,0),MATCH(N$130,'Number on ART'!$H$9:$AB$9,0)),
IF(AND(M147+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Forecast'!$B$131:$B$250,0),MATCH(N$130,'PLHIV Forecast'!$C$130:$W$130,0)),
INDEX('PLHIV Forecast'!$C$131:$W$250,MATCH($B147,'PLHIV Forecast'!$B$131:$B$250,0),MATCH(N$130,'PLHIV Forecast'!$C$130:$W$130,0))&lt;&gt;0),
INDEX('PLHIV Forecast'!$C$131:$W$250,MATCH($B147,'PLHIV Forecast'!$B$131:$B$250,0),MATCH(N$130,'PLHIV Forecast'!$C$130:$W$130,0)),
M147+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IF(N$130&lt;=Baseline_Year,
INDEX('Number on ART'!$H$10:$AB$249,MATCH($B147&amp;"Peds",'Number on ART'!$F$10:$F$249,0),MATCH(N$130,'Number on ART'!$H$9:$AB$9,0)),
IF(AND(M147+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Forecast'!$B$131:$B$250,0),MATCH(N$130,'PLHIV Forecast'!$C$130:$W$130,0)),
INDEX('PLHIV Forecast'!$C$131:$W$250,MATCH($B147,'PLHIV Forecast'!$B$131:$B$250,0),MATCH(N$130,'PLHIV Forecast'!$C$130:$W$130,0))&lt;&gt;0),
INDEX('PLHIV Forecast'!$C$131:$W$250,MATCH($B147,'PLHIV Forecast'!$B$131:$B$250,0),MATCH(N$130,'PLHIV Forecast'!$C$130:$W$130,0)),
M147+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2531</v>
      </c>
      <c r="O147" s="84">
        <f>IF(IF(O$130&lt;=Baseline_Year,
INDEX('Number on ART'!$H$10:$AB$249,MATCH($B147&amp;"Peds",'Number on ART'!$F$10:$F$249,0),MATCH(O$130,'Number on ART'!$H$9:$AB$9,0)),
IF(AND(N147+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Forecast'!$B$131:$B$250,0),MATCH(O$130,'PLHIV Forecast'!$C$130:$W$130,0)),
INDEX('PLHIV Forecast'!$C$131:$W$250,MATCH($B147,'PLHIV Forecast'!$B$131:$B$250,0),MATCH(O$130,'PLHIV Forecast'!$C$130:$W$130,0))&lt;&gt;0),
INDEX('PLHIV Forecast'!$C$131:$W$250,MATCH($B147,'PLHIV Forecast'!$B$131:$B$250,0),MATCH(O$130,'PLHIV Forecast'!$C$130:$W$130,0)),
N147+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IF(O$130&lt;=Baseline_Year,
INDEX('Number on ART'!$H$10:$AB$249,MATCH($B147&amp;"Peds",'Number on ART'!$F$10:$F$249,0),MATCH(O$130,'Number on ART'!$H$9:$AB$9,0)),
IF(AND(N147+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Forecast'!$B$131:$B$250,0),MATCH(O$130,'PLHIV Forecast'!$C$130:$W$130,0)),
INDEX('PLHIV Forecast'!$C$131:$W$250,MATCH($B147,'PLHIV Forecast'!$B$131:$B$250,0),MATCH(O$130,'PLHIV Forecast'!$C$130:$W$130,0))&lt;&gt;0),
INDEX('PLHIV Forecast'!$C$131:$W$250,MATCH($B147,'PLHIV Forecast'!$B$131:$B$250,0),MATCH(O$130,'PLHIV Forecast'!$C$130:$W$130,0)),
N147+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2613</v>
      </c>
      <c r="P147" s="84">
        <f>IF(IF(P$130&lt;=Baseline_Year,
INDEX('Number on ART'!$H$10:$AB$249,MATCH($B147&amp;"Peds",'Number on ART'!$F$10:$F$249,0),MATCH(P$130,'Number on ART'!$H$9:$AB$9,0)),
IF(AND(O147+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Forecast'!$B$131:$B$250,0),MATCH(P$130,'PLHIV Forecast'!$C$130:$W$130,0)),
INDEX('PLHIV Forecast'!$C$131:$W$250,MATCH($B147,'PLHIV Forecast'!$B$131:$B$250,0),MATCH(P$130,'PLHIV Forecast'!$C$130:$W$130,0))&lt;&gt;0),
INDEX('PLHIV Forecast'!$C$131:$W$250,MATCH($B147,'PLHIV Forecast'!$B$131:$B$250,0),MATCH(P$130,'PLHIV Forecast'!$C$130:$W$130,0)),
O147+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IF(P$130&lt;=Baseline_Year,
INDEX('Number on ART'!$H$10:$AB$249,MATCH($B147&amp;"Peds",'Number on ART'!$F$10:$F$249,0),MATCH(P$130,'Number on ART'!$H$9:$AB$9,0)),
IF(AND(O147+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Forecast'!$B$131:$B$250,0),MATCH(P$130,'PLHIV Forecast'!$C$130:$W$130,0)),
INDEX('PLHIV Forecast'!$C$131:$W$250,MATCH($B147,'PLHIV Forecast'!$B$131:$B$250,0),MATCH(P$130,'PLHIV Forecast'!$C$130:$W$130,0))&lt;&gt;0),
INDEX('PLHIV Forecast'!$C$131:$W$250,MATCH($B147,'PLHIV Forecast'!$B$131:$B$250,0),MATCH(P$130,'PLHIV Forecast'!$C$130:$W$130,0)),
O147+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2542.6666666666665</v>
      </c>
      <c r="Q147" s="84">
        <f>IF(IF(Q$130&lt;=Baseline_Year,
INDEX('Number on ART'!$H$10:$AB$249,MATCH($B147&amp;"Peds",'Number on ART'!$F$10:$F$249,0),MATCH(Q$130,'Number on ART'!$H$9:$AB$9,0)),
IF(AND(P147+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Forecast'!$B$131:$B$250,0),MATCH(Q$130,'PLHIV Forecast'!$C$130:$W$130,0)),
INDEX('PLHIV Forecast'!$C$131:$W$250,MATCH($B147,'PLHIV Forecast'!$B$131:$B$250,0),MATCH(Q$130,'PLHIV Forecast'!$C$130:$W$130,0))&lt;&gt;0),
INDEX('PLHIV Forecast'!$C$131:$W$250,MATCH($B147,'PLHIV Forecast'!$B$131:$B$250,0),MATCH(Q$130,'PLHIV Forecast'!$C$130:$W$130,0)),
P147+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IF(Q$130&lt;=Baseline_Year,
INDEX('Number on ART'!$H$10:$AB$249,MATCH($B147&amp;"Peds",'Number on ART'!$F$10:$F$249,0),MATCH(Q$130,'Number on ART'!$H$9:$AB$9,0)),
IF(AND(P147+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Forecast'!$B$131:$B$250,0),MATCH(Q$130,'PLHIV Forecast'!$C$130:$W$130,0)),
INDEX('PLHIV Forecast'!$C$131:$W$250,MATCH($B147,'PLHIV Forecast'!$B$131:$B$250,0),MATCH(Q$130,'PLHIV Forecast'!$C$130:$W$130,0))&lt;&gt;0),
INDEX('PLHIV Forecast'!$C$131:$W$250,MATCH($B147,'PLHIV Forecast'!$B$131:$B$250,0),MATCH(Q$130,'PLHIV Forecast'!$C$130:$W$130,0)),
P147+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2472.333333333333</v>
      </c>
      <c r="R147" s="84">
        <f>IF(IF(R$130&lt;=Baseline_Year,
INDEX('Number on ART'!$H$10:$AB$249,MATCH($B147&amp;"Peds",'Number on ART'!$F$10:$F$249,0),MATCH(R$130,'Number on ART'!$H$9:$AB$9,0)),
IF(AND(Q147+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Forecast'!$B$131:$B$250,0),MATCH(R$130,'PLHIV Forecast'!$C$130:$W$130,0)),
INDEX('PLHIV Forecast'!$C$131:$W$250,MATCH($B147,'PLHIV Forecast'!$B$131:$B$250,0),MATCH(R$130,'PLHIV Forecast'!$C$130:$W$130,0))&lt;&gt;0),
INDEX('PLHIV Forecast'!$C$131:$W$250,MATCH($B147,'PLHIV Forecast'!$B$131:$B$250,0),MATCH(R$130,'PLHIV Forecast'!$C$130:$W$130,0)),
Q147+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IF(R$130&lt;=Baseline_Year,
INDEX('Number on ART'!$H$10:$AB$249,MATCH($B147&amp;"Peds",'Number on ART'!$F$10:$F$249,0),MATCH(R$130,'Number on ART'!$H$9:$AB$9,0)),
IF(AND(Q147+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Forecast'!$B$131:$B$250,0),MATCH(R$130,'PLHIV Forecast'!$C$130:$W$130,0)),
INDEX('PLHIV Forecast'!$C$131:$W$250,MATCH($B147,'PLHIV Forecast'!$B$131:$B$250,0),MATCH(R$130,'PLHIV Forecast'!$C$130:$W$130,0))&lt;&gt;0),
INDEX('PLHIV Forecast'!$C$131:$W$250,MATCH($B147,'PLHIV Forecast'!$B$131:$B$250,0),MATCH(R$130,'PLHIV Forecast'!$C$130:$W$130,0)),
Q147+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2401.9999999999995</v>
      </c>
      <c r="S147" s="84">
        <f>IF(IF(S$130&lt;=Baseline_Year,
INDEX('Number on ART'!$H$10:$AB$249,MATCH($B147&amp;"Peds",'Number on ART'!$F$10:$F$249,0),MATCH(S$130,'Number on ART'!$H$9:$AB$9,0)),
IF(AND(R147+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Forecast'!$B$131:$B$250,0),MATCH(S$130,'PLHIV Forecast'!$C$130:$W$130,0)),
INDEX('PLHIV Forecast'!$C$131:$W$250,MATCH($B147,'PLHIV Forecast'!$B$131:$B$250,0),MATCH(S$130,'PLHIV Forecast'!$C$130:$W$130,0))&lt;&gt;0),
INDEX('PLHIV Forecast'!$C$131:$W$250,MATCH($B147,'PLHIV Forecast'!$B$131:$B$250,0),MATCH(S$130,'PLHIV Forecast'!$C$130:$W$130,0)),
R147+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IF(S$130&lt;=Baseline_Year,
INDEX('Number on ART'!$H$10:$AB$249,MATCH($B147&amp;"Peds",'Number on ART'!$F$10:$F$249,0),MATCH(S$130,'Number on ART'!$H$9:$AB$9,0)),
IF(AND(R147+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Forecast'!$B$131:$B$250,0),MATCH(S$130,'PLHIV Forecast'!$C$130:$W$130,0)),
INDEX('PLHIV Forecast'!$C$131:$W$250,MATCH($B147,'PLHIV Forecast'!$B$131:$B$250,0),MATCH(S$130,'PLHIV Forecast'!$C$130:$W$130,0))&lt;&gt;0),
INDEX('PLHIV Forecast'!$C$131:$W$250,MATCH($B147,'PLHIV Forecast'!$B$131:$B$250,0),MATCH(S$130,'PLHIV Forecast'!$C$130:$W$130,0)),
R147+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2331.6666666666661</v>
      </c>
      <c r="T147" s="84">
        <f>IF(IF(T$130&lt;=Baseline_Year,
INDEX('Number on ART'!$H$10:$AB$249,MATCH($B147&amp;"Peds",'Number on ART'!$F$10:$F$249,0),MATCH(T$130,'Number on ART'!$H$9:$AB$9,0)),
IF(AND(S147+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Forecast'!$B$131:$B$250,0),MATCH(T$130,'PLHIV Forecast'!$C$130:$W$130,0)),
INDEX('PLHIV Forecast'!$C$131:$W$250,MATCH($B147,'PLHIV Forecast'!$B$131:$B$250,0),MATCH(T$130,'PLHIV Forecast'!$C$130:$W$130,0))&lt;&gt;0),
INDEX('PLHIV Forecast'!$C$131:$W$250,MATCH($B147,'PLHIV Forecast'!$B$131:$B$250,0),MATCH(T$130,'PLHIV Forecast'!$C$130:$W$130,0)),
S147+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IF(T$130&lt;=Baseline_Year,
INDEX('Number on ART'!$H$10:$AB$249,MATCH($B147&amp;"Peds",'Number on ART'!$F$10:$F$249,0),MATCH(T$130,'Number on ART'!$H$9:$AB$9,0)),
IF(AND(S147+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Forecast'!$B$131:$B$250,0),MATCH(T$130,'PLHIV Forecast'!$C$130:$W$130,0)),
INDEX('PLHIV Forecast'!$C$131:$W$250,MATCH($B147,'PLHIV Forecast'!$B$131:$B$250,0),MATCH(T$130,'PLHIV Forecast'!$C$130:$W$130,0))&lt;&gt;0),
INDEX('PLHIV Forecast'!$C$131:$W$250,MATCH($B147,'PLHIV Forecast'!$B$131:$B$250,0),MATCH(T$130,'PLHIV Forecast'!$C$130:$W$130,0)),
S147+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2261.3333333333326</v>
      </c>
      <c r="U147" s="84">
        <f>IF(IF(U$130&lt;=Baseline_Year,
INDEX('Number on ART'!$H$10:$AB$249,MATCH($B147&amp;"Peds",'Number on ART'!$F$10:$F$249,0),MATCH(U$130,'Number on ART'!$H$9:$AB$9,0)),
IF(AND(T147+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Forecast'!$B$131:$B$250,0),MATCH(U$130,'PLHIV Forecast'!$C$130:$W$130,0)),
INDEX('PLHIV Forecast'!$C$131:$W$250,MATCH($B147,'PLHIV Forecast'!$B$131:$B$250,0),MATCH(U$130,'PLHIV Forecast'!$C$130:$W$130,0))&lt;&gt;0),
INDEX('PLHIV Forecast'!$C$131:$W$250,MATCH($B147,'PLHIV Forecast'!$B$131:$B$250,0),MATCH(U$130,'PLHIV Forecast'!$C$130:$W$130,0)),
T147+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IF(U$130&lt;=Baseline_Year,
INDEX('Number on ART'!$H$10:$AB$249,MATCH($B147&amp;"Peds",'Number on ART'!$F$10:$F$249,0),MATCH(U$130,'Number on ART'!$H$9:$AB$9,0)),
IF(AND(T147+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Forecast'!$B$131:$B$250,0),MATCH(U$130,'PLHIV Forecast'!$C$130:$W$130,0)),
INDEX('PLHIV Forecast'!$C$131:$W$250,MATCH($B147,'PLHIV Forecast'!$B$131:$B$250,0),MATCH(U$130,'PLHIV Forecast'!$C$130:$W$130,0))&lt;&gt;0),
INDEX('PLHIV Forecast'!$C$131:$W$250,MATCH($B147,'PLHIV Forecast'!$B$131:$B$250,0),MATCH(U$130,'PLHIV Forecast'!$C$130:$W$130,0)),
T147+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2190.9999999999991</v>
      </c>
      <c r="V147" s="84">
        <f>IF(IF(V$130&lt;=Baseline_Year,
INDEX('Number on ART'!$H$10:$AB$249,MATCH($B147&amp;"Peds",'Number on ART'!$F$10:$F$249,0),MATCH(V$130,'Number on ART'!$H$9:$AB$9,0)),
IF(AND(U147+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Forecast'!$B$131:$B$250,0),MATCH(V$130,'PLHIV Forecast'!$C$130:$W$130,0)),
INDEX('PLHIV Forecast'!$C$131:$W$250,MATCH($B147,'PLHIV Forecast'!$B$131:$B$250,0),MATCH(V$130,'PLHIV Forecast'!$C$130:$W$130,0))&lt;&gt;0),
INDEX('PLHIV Forecast'!$C$131:$W$250,MATCH($B147,'PLHIV Forecast'!$B$131:$B$250,0),MATCH(V$130,'PLHIV Forecast'!$C$130:$W$130,0)),
U147+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IF(V$130&lt;=Baseline_Year,
INDEX('Number on ART'!$H$10:$AB$249,MATCH($B147&amp;"Peds",'Number on ART'!$F$10:$F$249,0),MATCH(V$130,'Number on ART'!$H$9:$AB$9,0)),
IF(AND(U147+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Forecast'!$B$131:$B$250,0),MATCH(V$130,'PLHIV Forecast'!$C$130:$W$130,0)),
INDEX('PLHIV Forecast'!$C$131:$W$250,MATCH($B147,'PLHIV Forecast'!$B$131:$B$250,0),MATCH(V$130,'PLHIV Forecast'!$C$130:$W$130,0))&lt;&gt;0),
INDEX('PLHIV Forecast'!$C$131:$W$250,MATCH($B147,'PLHIV Forecast'!$B$131:$B$250,0),MATCH(V$130,'PLHIV Forecast'!$C$130:$W$130,0)),
U147+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2120.6666666666656</v>
      </c>
      <c r="W147" s="84">
        <f>IF(IF(W$130&lt;=Baseline_Year,
INDEX('Number on ART'!$H$10:$AB$249,MATCH($B147&amp;"Peds",'Number on ART'!$F$10:$F$249,0),MATCH(W$130,'Number on ART'!$H$9:$AB$9,0)),
IF(AND(V147+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Forecast'!$C$131:$W$250,MATCH($B147,'PLHIV Forecast'!$B$131:$B$250,0),MATCH(W$130,'PLHIV Forecast'!$C$130:$W$130,0)),
INDEX('PLHIV Forecast'!$C$131:$W$250,MATCH($B147,'PLHIV Forecast'!$B$131:$B$250,0),MATCH(W$130,'PLHIV Forecast'!$C$130:$W$130,0))&lt;&gt;0),
INDEX('PLHIV Forecast'!$C$131:$W$250,MATCH($B147,'PLHIV Forecast'!$B$131:$B$250,0),MATCH(W$130,'PLHIV Forecast'!$C$130:$W$130,0)),
V147+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)))&lt;0,
0,
IF(W$130&lt;=Baseline_Year,
INDEX('Number on ART'!$H$10:$AB$249,MATCH($B147&amp;"Peds",'Number on ART'!$F$10:$F$249,0),MATCH(W$130,'Number on ART'!$H$9:$AB$9,0)),
IF(AND(V147+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)&gt;INDEX('PLHIV Forecast'!$C$8:$W$127,MATCH($B147,'PLHIV Forecast'!$B$131:$B$250,0),MATCH(W$130,'PLHIV Forecast'!$C$130:$W$130,0)),
INDEX('PLHIV Forecast'!$C$131:$W$250,MATCH($B147,'PLHIV Forecast'!$B$131:$B$250,0),MATCH(W$130,'PLHIV Forecast'!$C$130:$W$130,0))&lt;&gt;0),
INDEX('PLHIV Forecast'!$C$131:$W$250,MATCH($B147,'PLHIV Forecast'!$B$131:$B$250,0),MATCH(W$130,'PLHIV Forecast'!$C$130:$W$130,0)),
V147+
AVERAGE((INDEX($C$131:$W$250,MATCH($B147,$B$131:$B$250),MATCH(Baseline_Year,$C$130:$W$130,))-INDEX($C$131:$W$250,MATCH($B147,$B$131:$B$250),MATCH(Baseline_Year-1,$C$130:$W$130,))),
(INDEX($C$131:$W$250,MATCH($B147,$B$131:$B$250),MATCH(Baseline_Year-1,$C$130:$W$130,))-INDEX($C$131:$W$250,MATCH($B147,$B$131:$B$250),MATCH(Baseline_Year-2,$C$130:$W$130,))),
(INDEX($C$131:$W$250,MATCH($B147,$B$131:$B$250),MATCH(Baseline_Year-2,$C$130:$W$130,))-INDEX($C$131:$W$250,MATCH($B147,$B$131:$B$250),MATCH(Baseline_Year-3,$C$130:$W$130,)))
))))</f>
        <v>2050.3333333333321</v>
      </c>
      <c r="X147" s="9" t="str">
        <f>IF(SUM(C147:W147)&lt;&gt;0,
IF(P147='PLHIV Forecast'!P147,"# peds on ART capped by total CLHIV starting 2023",
IF(Q147='PLHIV Forecast'!Q147,"# peds on ART capped by total CLHIV starting 2024",
IF(R147='PLHIV Forecast'!R147,"# peds on ART capped by total CLHIV starting 2025",
IF(S147='PLHIV Forecast'!S147,"# peds on ART capped by total CLHIV starting 2026",
IF(T147='PLHIV Forecast'!T147,"# peds on ART capped by total CLHIV starting 2027",
IF(U147='PLHIV Forecast'!U147,"# peds on ART capped by total CLHIV starting 2028",
IF(V147='PLHIV Forecast'!V147,"# peds on ART capped by total CLHIV starting 2029",
IF(W147='PLHIV Forecast'!W147,"# peds on ART capped by total CLHIV starting 2030",
"")))))))),"")</f>
        <v/>
      </c>
      <c r="Z147" s="8"/>
      <c r="AA147" s="8"/>
      <c r="AB147" s="8"/>
      <c r="AC147" s="8"/>
      <c r="AD147" s="8"/>
      <c r="AE147" s="8"/>
      <c r="AF147" s="8"/>
      <c r="AG147" s="8"/>
      <c r="AH147" s="8"/>
      <c r="AI147" s="8"/>
    </row>
    <row r="148" spans="2:35" x14ac:dyDescent="0.35">
      <c r="B148" s="17" t="str">
        <f>Countries!B21</f>
        <v>Burundi</v>
      </c>
      <c r="C148" s="47">
        <f>IF(C$7&lt;='Algorithms &amp; Assumptions'!$C$3,INDEX('Number on ART'!$H$10:$AB$249,MATCH($B148&amp;"Peds",'Number on ART'!$F$10:$F$249,0),MATCH(C$7,'Number on ART'!$H$9:$AB$9,0)),"Error")</f>
        <v>1826</v>
      </c>
      <c r="D148" s="47">
        <f>IF(D$7&lt;='Algorithms &amp; Assumptions'!$C$3,INDEX('Number on ART'!$H$10:$AB$249,MATCH($B148&amp;"Peds",'Number on ART'!$F$10:$F$249,0),MATCH(D$7,'Number on ART'!$H$9:$AB$9,0)),"Error")</f>
        <v>1956</v>
      </c>
      <c r="E148" s="47">
        <f>IF(E$7&lt;='Algorithms &amp; Assumptions'!$C$3,INDEX('Number on ART'!$H$10:$AB$249,MATCH($B148&amp;"Peds",'Number on ART'!$F$10:$F$249,0),MATCH(E$7,'Number on ART'!$H$9:$AB$9,0)),"Error")</f>
        <v>2087</v>
      </c>
      <c r="F148" s="47">
        <f>IF(F$7&lt;='Algorithms &amp; Assumptions'!$C$3,INDEX('Number on ART'!$H$10:$AB$249,MATCH($B148&amp;"Peds",'Number on ART'!$F$10:$F$249,0),MATCH(F$7,'Number on ART'!$H$9:$AB$9,0)),"Error")</f>
        <v>2217</v>
      </c>
      <c r="G148" s="84">
        <f>IF(IF(G$130&lt;=Baseline_Year,
INDEX('Number on ART'!$H$10:$AB$249,MATCH($B148&amp;"Peds",'Number on ART'!$F$10:$F$249,0),MATCH(G$130,'Number on ART'!$H$9:$AB$9,0)),
IF(AND(F148+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Forecast'!$B$131:$B$250,0),MATCH(G$130,'PLHIV Forecast'!$C$130:$W$130,0)),
INDEX('PLHIV Forecast'!$C$131:$W$250,MATCH($B148,'PLHIV Forecast'!$B$131:$B$250,0),MATCH(G$130,'PLHIV Forecast'!$C$130:$W$130,0))&lt;&gt;0),
INDEX('PLHIV Forecast'!$C$131:$W$250,MATCH($B148,'PLHIV Forecast'!$B$131:$B$250,0),MATCH(G$130,'PLHIV Forecast'!$C$130:$W$130,0)),
F148+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IF(G$130&lt;=Baseline_Year,
INDEX('Number on ART'!$H$10:$AB$249,MATCH($B148&amp;"Peds",'Number on ART'!$F$10:$F$249,0),MATCH(G$130,'Number on ART'!$H$9:$AB$9,0)),
IF(AND(F148+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Forecast'!$B$131:$B$250,0),MATCH(G$130,'PLHIV Forecast'!$C$130:$W$130,0)),
INDEX('PLHIV Forecast'!$C$131:$W$250,MATCH($B148,'PLHIV Forecast'!$B$131:$B$250,0),MATCH(G$130,'PLHIV Forecast'!$C$130:$W$130,0))&lt;&gt;0),
INDEX('PLHIV Forecast'!$C$131:$W$250,MATCH($B148,'PLHIV Forecast'!$B$131:$B$250,0),MATCH(G$130,'PLHIV Forecast'!$C$130:$W$130,0)),
F148+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2348</v>
      </c>
      <c r="H148" s="84">
        <f>IF(IF(H$130&lt;=Baseline_Year,
INDEX('Number on ART'!$H$10:$AB$249,MATCH($B148&amp;"Peds",'Number on ART'!$F$10:$F$249,0),MATCH(H$130,'Number on ART'!$H$9:$AB$9,0)),
IF(AND(G148+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Forecast'!$B$131:$B$250,0),MATCH(H$130,'PLHIV Forecast'!$C$130:$W$130,0)),
INDEX('PLHIV Forecast'!$C$131:$W$250,MATCH($B148,'PLHIV Forecast'!$B$131:$B$250,0),MATCH(H$130,'PLHIV Forecast'!$C$130:$W$130,0))&lt;&gt;0),
INDEX('PLHIV Forecast'!$C$131:$W$250,MATCH($B148,'PLHIV Forecast'!$B$131:$B$250,0),MATCH(H$130,'PLHIV Forecast'!$C$130:$W$130,0)),
G148+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IF(H$130&lt;=Baseline_Year,
INDEX('Number on ART'!$H$10:$AB$249,MATCH($B148&amp;"Peds",'Number on ART'!$F$10:$F$249,0),MATCH(H$130,'Number on ART'!$H$9:$AB$9,0)),
IF(AND(G148+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Forecast'!$B$131:$B$250,0),MATCH(H$130,'PLHIV Forecast'!$C$130:$W$130,0)),
INDEX('PLHIV Forecast'!$C$131:$W$250,MATCH($B148,'PLHIV Forecast'!$B$131:$B$250,0),MATCH(H$130,'PLHIV Forecast'!$C$130:$W$130,0))&lt;&gt;0),
INDEX('PLHIV Forecast'!$C$131:$W$250,MATCH($B148,'PLHIV Forecast'!$B$131:$B$250,0),MATCH(H$130,'PLHIV Forecast'!$C$130:$W$130,0)),
G148+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2478</v>
      </c>
      <c r="I148" s="84">
        <f>IF(IF(I$130&lt;=Baseline_Year,
INDEX('Number on ART'!$H$10:$AB$249,MATCH($B148&amp;"Peds",'Number on ART'!$F$10:$F$249,0),MATCH(I$130,'Number on ART'!$H$9:$AB$9,0)),
IF(AND(H148+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Forecast'!$B$131:$B$250,0),MATCH(I$130,'PLHIV Forecast'!$C$130:$W$130,0)),
INDEX('PLHIV Forecast'!$C$131:$W$250,MATCH($B148,'PLHIV Forecast'!$B$131:$B$250,0),MATCH(I$130,'PLHIV Forecast'!$C$130:$W$130,0))&lt;&gt;0),
INDEX('PLHIV Forecast'!$C$131:$W$250,MATCH($B148,'PLHIV Forecast'!$B$131:$B$250,0),MATCH(I$130,'PLHIV Forecast'!$C$130:$W$130,0)),
H148+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IF(I$130&lt;=Baseline_Year,
INDEX('Number on ART'!$H$10:$AB$249,MATCH($B148&amp;"Peds",'Number on ART'!$F$10:$F$249,0),MATCH(I$130,'Number on ART'!$H$9:$AB$9,0)),
IF(AND(H148+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Forecast'!$B$131:$B$250,0),MATCH(I$130,'PLHIV Forecast'!$C$130:$W$130,0)),
INDEX('PLHIV Forecast'!$C$131:$W$250,MATCH($B148,'PLHIV Forecast'!$B$131:$B$250,0),MATCH(I$130,'PLHIV Forecast'!$C$130:$W$130,0))&lt;&gt;0),
INDEX('PLHIV Forecast'!$C$131:$W$250,MATCH($B148,'PLHIV Forecast'!$B$131:$B$250,0),MATCH(I$130,'PLHIV Forecast'!$C$130:$W$130,0)),
H148+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2609</v>
      </c>
      <c r="J148" s="84">
        <f>IF(IF(J$130&lt;=Baseline_Year,
INDEX('Number on ART'!$H$10:$AB$249,MATCH($B148&amp;"Peds",'Number on ART'!$F$10:$F$249,0),MATCH(J$130,'Number on ART'!$H$9:$AB$9,0)),
IF(AND(I148+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Forecast'!$B$131:$B$250,0),MATCH(J$130,'PLHIV Forecast'!$C$130:$W$130,0)),
INDEX('PLHIV Forecast'!$C$131:$W$250,MATCH($B148,'PLHIV Forecast'!$B$131:$B$250,0),MATCH(J$130,'PLHIV Forecast'!$C$130:$W$130,0))&lt;&gt;0),
INDEX('PLHIV Forecast'!$C$131:$W$250,MATCH($B148,'PLHIV Forecast'!$B$131:$B$250,0),MATCH(J$130,'PLHIV Forecast'!$C$130:$W$130,0)),
I148+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IF(J$130&lt;=Baseline_Year,
INDEX('Number on ART'!$H$10:$AB$249,MATCH($B148&amp;"Peds",'Number on ART'!$F$10:$F$249,0),MATCH(J$130,'Number on ART'!$H$9:$AB$9,0)),
IF(AND(I148+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Forecast'!$B$131:$B$250,0),MATCH(J$130,'PLHIV Forecast'!$C$130:$W$130,0)),
INDEX('PLHIV Forecast'!$C$131:$W$250,MATCH($B148,'PLHIV Forecast'!$B$131:$B$250,0),MATCH(J$130,'PLHIV Forecast'!$C$130:$W$130,0))&lt;&gt;0),
INDEX('PLHIV Forecast'!$C$131:$W$250,MATCH($B148,'PLHIV Forecast'!$B$131:$B$250,0),MATCH(J$130,'PLHIV Forecast'!$C$130:$W$130,0)),
I148+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2739</v>
      </c>
      <c r="K148" s="84">
        <f>IF(IF(K$130&lt;=Baseline_Year,
INDEX('Number on ART'!$H$10:$AB$249,MATCH($B148&amp;"Peds",'Number on ART'!$F$10:$F$249,0),MATCH(K$130,'Number on ART'!$H$9:$AB$9,0)),
IF(AND(J148+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Forecast'!$B$131:$B$250,0),MATCH(K$130,'PLHIV Forecast'!$C$130:$W$130,0)),
INDEX('PLHIV Forecast'!$C$131:$W$250,MATCH($B148,'PLHIV Forecast'!$B$131:$B$250,0),MATCH(K$130,'PLHIV Forecast'!$C$130:$W$130,0))&lt;&gt;0),
INDEX('PLHIV Forecast'!$C$131:$W$250,MATCH($B148,'PLHIV Forecast'!$B$131:$B$250,0),MATCH(K$130,'PLHIV Forecast'!$C$130:$W$130,0)),
J148+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IF(K$130&lt;=Baseline_Year,
INDEX('Number on ART'!$H$10:$AB$249,MATCH($B148&amp;"Peds",'Number on ART'!$F$10:$F$249,0),MATCH(K$130,'Number on ART'!$H$9:$AB$9,0)),
IF(AND(J148+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Forecast'!$B$131:$B$250,0),MATCH(K$130,'PLHIV Forecast'!$C$130:$W$130,0)),
INDEX('PLHIV Forecast'!$C$131:$W$250,MATCH($B148,'PLHIV Forecast'!$B$131:$B$250,0),MATCH(K$130,'PLHIV Forecast'!$C$130:$W$130,0))&lt;&gt;0),
INDEX('PLHIV Forecast'!$C$131:$W$250,MATCH($B148,'PLHIV Forecast'!$B$131:$B$250,0),MATCH(K$130,'PLHIV Forecast'!$C$130:$W$130,0)),
J148+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2870</v>
      </c>
      <c r="L148" s="84">
        <f>IF(IF(L$130&lt;=Baseline_Year,
INDEX('Number on ART'!$H$10:$AB$249,MATCH($B148&amp;"Peds",'Number on ART'!$F$10:$F$249,0),MATCH(L$130,'Number on ART'!$H$9:$AB$9,0)),
IF(AND(K148+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Forecast'!$B$131:$B$250,0),MATCH(L$130,'PLHIV Forecast'!$C$130:$W$130,0)),
INDEX('PLHIV Forecast'!$C$131:$W$250,MATCH($B148,'PLHIV Forecast'!$B$131:$B$250,0),MATCH(L$130,'PLHIV Forecast'!$C$130:$W$130,0))&lt;&gt;0),
INDEX('PLHIV Forecast'!$C$131:$W$250,MATCH($B148,'PLHIV Forecast'!$B$131:$B$250,0),MATCH(L$130,'PLHIV Forecast'!$C$130:$W$130,0)),
K148+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IF(L$130&lt;=Baseline_Year,
INDEX('Number on ART'!$H$10:$AB$249,MATCH($B148&amp;"Peds",'Number on ART'!$F$10:$F$249,0),MATCH(L$130,'Number on ART'!$H$9:$AB$9,0)),
IF(AND(K148+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Forecast'!$B$131:$B$250,0),MATCH(L$130,'PLHIV Forecast'!$C$130:$W$130,0)),
INDEX('PLHIV Forecast'!$C$131:$W$250,MATCH($B148,'PLHIV Forecast'!$B$131:$B$250,0),MATCH(L$130,'PLHIV Forecast'!$C$130:$W$130,0))&lt;&gt;0),
INDEX('PLHIV Forecast'!$C$131:$W$250,MATCH($B148,'PLHIV Forecast'!$B$131:$B$250,0),MATCH(L$130,'PLHIV Forecast'!$C$130:$W$130,0)),
K148+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3000</v>
      </c>
      <c r="M148" s="84">
        <f>IF(IF(M$130&lt;=Baseline_Year,
INDEX('Number on ART'!$H$10:$AB$249,MATCH($B148&amp;"Peds",'Number on ART'!$F$10:$F$249,0),MATCH(M$130,'Number on ART'!$H$9:$AB$9,0)),
IF(AND(L148+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Forecast'!$B$131:$B$250,0),MATCH(M$130,'PLHIV Forecast'!$C$130:$W$130,0)),
INDEX('PLHIV Forecast'!$C$131:$W$250,MATCH($B148,'PLHIV Forecast'!$B$131:$B$250,0),MATCH(M$130,'PLHIV Forecast'!$C$130:$W$130,0))&lt;&gt;0),
INDEX('PLHIV Forecast'!$C$131:$W$250,MATCH($B148,'PLHIV Forecast'!$B$131:$B$250,0),MATCH(M$130,'PLHIV Forecast'!$C$130:$W$130,0)),
L148+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IF(M$130&lt;=Baseline_Year,
INDEX('Number on ART'!$H$10:$AB$249,MATCH($B148&amp;"Peds",'Number on ART'!$F$10:$F$249,0),MATCH(M$130,'Number on ART'!$H$9:$AB$9,0)),
IF(AND(L148+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Forecast'!$B$131:$B$250,0),MATCH(M$130,'PLHIV Forecast'!$C$130:$W$130,0)),
INDEX('PLHIV Forecast'!$C$131:$W$250,MATCH($B148,'PLHIV Forecast'!$B$131:$B$250,0),MATCH(M$130,'PLHIV Forecast'!$C$130:$W$130,0))&lt;&gt;0),
INDEX('PLHIV Forecast'!$C$131:$W$250,MATCH($B148,'PLHIV Forecast'!$B$131:$B$250,0),MATCH(M$130,'PLHIV Forecast'!$C$130:$W$130,0)),
L148+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3030</v>
      </c>
      <c r="N148" s="84">
        <f>IF(IF(N$130&lt;=Baseline_Year,
INDEX('Number on ART'!$H$10:$AB$249,MATCH($B148&amp;"Peds",'Number on ART'!$F$10:$F$249,0),MATCH(N$130,'Number on ART'!$H$9:$AB$9,0)),
IF(AND(M148+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Forecast'!$B$131:$B$250,0),MATCH(N$130,'PLHIV Forecast'!$C$130:$W$130,0)),
INDEX('PLHIV Forecast'!$C$131:$W$250,MATCH($B148,'PLHIV Forecast'!$B$131:$B$250,0),MATCH(N$130,'PLHIV Forecast'!$C$130:$W$130,0))&lt;&gt;0),
INDEX('PLHIV Forecast'!$C$131:$W$250,MATCH($B148,'PLHIV Forecast'!$B$131:$B$250,0),MATCH(N$130,'PLHIV Forecast'!$C$130:$W$130,0)),
M148+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IF(N$130&lt;=Baseline_Year,
INDEX('Number on ART'!$H$10:$AB$249,MATCH($B148&amp;"Peds",'Number on ART'!$F$10:$F$249,0),MATCH(N$130,'Number on ART'!$H$9:$AB$9,0)),
IF(AND(M148+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Forecast'!$B$131:$B$250,0),MATCH(N$130,'PLHIV Forecast'!$C$130:$W$130,0)),
INDEX('PLHIV Forecast'!$C$131:$W$250,MATCH($B148,'PLHIV Forecast'!$B$131:$B$250,0),MATCH(N$130,'PLHIV Forecast'!$C$130:$W$130,0))&lt;&gt;0),
INDEX('PLHIV Forecast'!$C$131:$W$250,MATCH($B148,'PLHIV Forecast'!$B$131:$B$250,0),MATCH(N$130,'PLHIV Forecast'!$C$130:$W$130,0)),
M148+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2844</v>
      </c>
      <c r="O148" s="84">
        <f>IF(IF(O$130&lt;=Baseline_Year,
INDEX('Number on ART'!$H$10:$AB$249,MATCH($B148&amp;"Peds",'Number on ART'!$F$10:$F$249,0),MATCH(O$130,'Number on ART'!$H$9:$AB$9,0)),
IF(AND(N148+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Forecast'!$B$131:$B$250,0),MATCH(O$130,'PLHIV Forecast'!$C$130:$W$130,0)),
INDEX('PLHIV Forecast'!$C$131:$W$250,MATCH($B148,'PLHIV Forecast'!$B$131:$B$250,0),MATCH(O$130,'PLHIV Forecast'!$C$130:$W$130,0))&lt;&gt;0),
INDEX('PLHIV Forecast'!$C$131:$W$250,MATCH($B148,'PLHIV Forecast'!$B$131:$B$250,0),MATCH(O$130,'PLHIV Forecast'!$C$130:$W$130,0)),
N148+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IF(O$130&lt;=Baseline_Year,
INDEX('Number on ART'!$H$10:$AB$249,MATCH($B148&amp;"Peds",'Number on ART'!$F$10:$F$249,0),MATCH(O$130,'Number on ART'!$H$9:$AB$9,0)),
IF(AND(N148+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Forecast'!$B$131:$B$250,0),MATCH(O$130,'PLHIV Forecast'!$C$130:$W$130,0)),
INDEX('PLHIV Forecast'!$C$131:$W$250,MATCH($B148,'PLHIV Forecast'!$B$131:$B$250,0),MATCH(O$130,'PLHIV Forecast'!$C$130:$W$130,0))&lt;&gt;0),
INDEX('PLHIV Forecast'!$C$131:$W$250,MATCH($B148,'PLHIV Forecast'!$B$131:$B$250,0),MATCH(O$130,'PLHIV Forecast'!$C$130:$W$130,0)),
N148+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2707</v>
      </c>
      <c r="P148" s="84">
        <f>IF(IF(P$130&lt;=Baseline_Year,
INDEX('Number on ART'!$H$10:$AB$249,MATCH($B148&amp;"Peds",'Number on ART'!$F$10:$F$249,0),MATCH(P$130,'Number on ART'!$H$9:$AB$9,0)),
IF(AND(O148+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Forecast'!$B$131:$B$250,0),MATCH(P$130,'PLHIV Forecast'!$C$130:$W$130,0)),
INDEX('PLHIV Forecast'!$C$131:$W$250,MATCH($B148,'PLHIV Forecast'!$B$131:$B$250,0),MATCH(P$130,'PLHIV Forecast'!$C$130:$W$130,0))&lt;&gt;0),
INDEX('PLHIV Forecast'!$C$131:$W$250,MATCH($B148,'PLHIV Forecast'!$B$131:$B$250,0),MATCH(P$130,'PLHIV Forecast'!$C$130:$W$130,0)),
O148+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IF(P$130&lt;=Baseline_Year,
INDEX('Number on ART'!$H$10:$AB$249,MATCH($B148&amp;"Peds",'Number on ART'!$F$10:$F$249,0),MATCH(P$130,'Number on ART'!$H$9:$AB$9,0)),
IF(AND(O148+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Forecast'!$B$131:$B$250,0),MATCH(P$130,'PLHIV Forecast'!$C$130:$W$130,0)),
INDEX('PLHIV Forecast'!$C$131:$W$250,MATCH($B148,'PLHIV Forecast'!$B$131:$B$250,0),MATCH(P$130,'PLHIV Forecast'!$C$130:$W$130,0))&lt;&gt;0),
INDEX('PLHIV Forecast'!$C$131:$W$250,MATCH($B148,'PLHIV Forecast'!$B$131:$B$250,0),MATCH(P$130,'PLHIV Forecast'!$C$130:$W$130,0)),
O148+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2609.3333333333335</v>
      </c>
      <c r="Q148" s="84">
        <f>IF(IF(Q$130&lt;=Baseline_Year,
INDEX('Number on ART'!$H$10:$AB$249,MATCH($B148&amp;"Peds",'Number on ART'!$F$10:$F$249,0),MATCH(Q$130,'Number on ART'!$H$9:$AB$9,0)),
IF(AND(P148+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Forecast'!$B$131:$B$250,0),MATCH(Q$130,'PLHIV Forecast'!$C$130:$W$130,0)),
INDEX('PLHIV Forecast'!$C$131:$W$250,MATCH($B148,'PLHIV Forecast'!$B$131:$B$250,0),MATCH(Q$130,'PLHIV Forecast'!$C$130:$W$130,0))&lt;&gt;0),
INDEX('PLHIV Forecast'!$C$131:$W$250,MATCH($B148,'PLHIV Forecast'!$B$131:$B$250,0),MATCH(Q$130,'PLHIV Forecast'!$C$130:$W$130,0)),
P148+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IF(Q$130&lt;=Baseline_Year,
INDEX('Number on ART'!$H$10:$AB$249,MATCH($B148&amp;"Peds",'Number on ART'!$F$10:$F$249,0),MATCH(Q$130,'Number on ART'!$H$9:$AB$9,0)),
IF(AND(P148+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Forecast'!$B$131:$B$250,0),MATCH(Q$130,'PLHIV Forecast'!$C$130:$W$130,0)),
INDEX('PLHIV Forecast'!$C$131:$W$250,MATCH($B148,'PLHIV Forecast'!$B$131:$B$250,0),MATCH(Q$130,'PLHIV Forecast'!$C$130:$W$130,0))&lt;&gt;0),
INDEX('PLHIV Forecast'!$C$131:$W$250,MATCH($B148,'PLHIV Forecast'!$B$131:$B$250,0),MATCH(Q$130,'PLHIV Forecast'!$C$130:$W$130,0)),
P148+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2511.666666666667</v>
      </c>
      <c r="R148" s="84">
        <f>IF(IF(R$130&lt;=Baseline_Year,
INDEX('Number on ART'!$H$10:$AB$249,MATCH($B148&amp;"Peds",'Number on ART'!$F$10:$F$249,0),MATCH(R$130,'Number on ART'!$H$9:$AB$9,0)),
IF(AND(Q148+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Forecast'!$B$131:$B$250,0),MATCH(R$130,'PLHIV Forecast'!$C$130:$W$130,0)),
INDEX('PLHIV Forecast'!$C$131:$W$250,MATCH($B148,'PLHIV Forecast'!$B$131:$B$250,0),MATCH(R$130,'PLHIV Forecast'!$C$130:$W$130,0))&lt;&gt;0),
INDEX('PLHIV Forecast'!$C$131:$W$250,MATCH($B148,'PLHIV Forecast'!$B$131:$B$250,0),MATCH(R$130,'PLHIV Forecast'!$C$130:$W$130,0)),
Q148+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IF(R$130&lt;=Baseline_Year,
INDEX('Number on ART'!$H$10:$AB$249,MATCH($B148&amp;"Peds",'Number on ART'!$F$10:$F$249,0),MATCH(R$130,'Number on ART'!$H$9:$AB$9,0)),
IF(AND(Q148+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Forecast'!$B$131:$B$250,0),MATCH(R$130,'PLHIV Forecast'!$C$130:$W$130,0)),
INDEX('PLHIV Forecast'!$C$131:$W$250,MATCH($B148,'PLHIV Forecast'!$B$131:$B$250,0),MATCH(R$130,'PLHIV Forecast'!$C$130:$W$130,0))&lt;&gt;0),
INDEX('PLHIV Forecast'!$C$131:$W$250,MATCH($B148,'PLHIV Forecast'!$B$131:$B$250,0),MATCH(R$130,'PLHIV Forecast'!$C$130:$W$130,0)),
Q148+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2414.0000000000005</v>
      </c>
      <c r="S148" s="84">
        <f>IF(IF(S$130&lt;=Baseline_Year,
INDEX('Number on ART'!$H$10:$AB$249,MATCH($B148&amp;"Peds",'Number on ART'!$F$10:$F$249,0),MATCH(S$130,'Number on ART'!$H$9:$AB$9,0)),
IF(AND(R148+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Forecast'!$B$131:$B$250,0),MATCH(S$130,'PLHIV Forecast'!$C$130:$W$130,0)),
INDEX('PLHIV Forecast'!$C$131:$W$250,MATCH($B148,'PLHIV Forecast'!$B$131:$B$250,0),MATCH(S$130,'PLHIV Forecast'!$C$130:$W$130,0))&lt;&gt;0),
INDEX('PLHIV Forecast'!$C$131:$W$250,MATCH($B148,'PLHIV Forecast'!$B$131:$B$250,0),MATCH(S$130,'PLHIV Forecast'!$C$130:$W$130,0)),
R148+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IF(S$130&lt;=Baseline_Year,
INDEX('Number on ART'!$H$10:$AB$249,MATCH($B148&amp;"Peds",'Number on ART'!$F$10:$F$249,0),MATCH(S$130,'Number on ART'!$H$9:$AB$9,0)),
IF(AND(R148+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Forecast'!$B$131:$B$250,0),MATCH(S$130,'PLHIV Forecast'!$C$130:$W$130,0)),
INDEX('PLHIV Forecast'!$C$131:$W$250,MATCH($B148,'PLHIV Forecast'!$B$131:$B$250,0),MATCH(S$130,'PLHIV Forecast'!$C$130:$W$130,0))&lt;&gt;0),
INDEX('PLHIV Forecast'!$C$131:$W$250,MATCH($B148,'PLHIV Forecast'!$B$131:$B$250,0),MATCH(S$130,'PLHIV Forecast'!$C$130:$W$130,0)),
R148+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2316.3333333333339</v>
      </c>
      <c r="T148" s="84">
        <f>IF(IF(T$130&lt;=Baseline_Year,
INDEX('Number on ART'!$H$10:$AB$249,MATCH($B148&amp;"Peds",'Number on ART'!$F$10:$F$249,0),MATCH(T$130,'Number on ART'!$H$9:$AB$9,0)),
IF(AND(S148+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Forecast'!$B$131:$B$250,0),MATCH(T$130,'PLHIV Forecast'!$C$130:$W$130,0)),
INDEX('PLHIV Forecast'!$C$131:$W$250,MATCH($B148,'PLHIV Forecast'!$B$131:$B$250,0),MATCH(T$130,'PLHIV Forecast'!$C$130:$W$130,0))&lt;&gt;0),
INDEX('PLHIV Forecast'!$C$131:$W$250,MATCH($B148,'PLHIV Forecast'!$B$131:$B$250,0),MATCH(T$130,'PLHIV Forecast'!$C$130:$W$130,0)),
S148+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IF(T$130&lt;=Baseline_Year,
INDEX('Number on ART'!$H$10:$AB$249,MATCH($B148&amp;"Peds",'Number on ART'!$F$10:$F$249,0),MATCH(T$130,'Number on ART'!$H$9:$AB$9,0)),
IF(AND(S148+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Forecast'!$B$131:$B$250,0),MATCH(T$130,'PLHIV Forecast'!$C$130:$W$130,0)),
INDEX('PLHIV Forecast'!$C$131:$W$250,MATCH($B148,'PLHIV Forecast'!$B$131:$B$250,0),MATCH(T$130,'PLHIV Forecast'!$C$130:$W$130,0))&lt;&gt;0),
INDEX('PLHIV Forecast'!$C$131:$W$250,MATCH($B148,'PLHIV Forecast'!$B$131:$B$250,0),MATCH(T$130,'PLHIV Forecast'!$C$130:$W$130,0)),
S148+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2218.6666666666674</v>
      </c>
      <c r="U148" s="84">
        <f>IF(IF(U$130&lt;=Baseline_Year,
INDEX('Number on ART'!$H$10:$AB$249,MATCH($B148&amp;"Peds",'Number on ART'!$F$10:$F$249,0),MATCH(U$130,'Number on ART'!$H$9:$AB$9,0)),
IF(AND(T148+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Forecast'!$B$131:$B$250,0),MATCH(U$130,'PLHIV Forecast'!$C$130:$W$130,0)),
INDEX('PLHIV Forecast'!$C$131:$W$250,MATCH($B148,'PLHIV Forecast'!$B$131:$B$250,0),MATCH(U$130,'PLHIV Forecast'!$C$130:$W$130,0))&lt;&gt;0),
INDEX('PLHIV Forecast'!$C$131:$W$250,MATCH($B148,'PLHIV Forecast'!$B$131:$B$250,0),MATCH(U$130,'PLHIV Forecast'!$C$130:$W$130,0)),
T148+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IF(U$130&lt;=Baseline_Year,
INDEX('Number on ART'!$H$10:$AB$249,MATCH($B148&amp;"Peds",'Number on ART'!$F$10:$F$249,0),MATCH(U$130,'Number on ART'!$H$9:$AB$9,0)),
IF(AND(T148+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Forecast'!$B$131:$B$250,0),MATCH(U$130,'PLHIV Forecast'!$C$130:$W$130,0)),
INDEX('PLHIV Forecast'!$C$131:$W$250,MATCH($B148,'PLHIV Forecast'!$B$131:$B$250,0),MATCH(U$130,'PLHIV Forecast'!$C$130:$W$130,0))&lt;&gt;0),
INDEX('PLHIV Forecast'!$C$131:$W$250,MATCH($B148,'PLHIV Forecast'!$B$131:$B$250,0),MATCH(U$130,'PLHIV Forecast'!$C$130:$W$130,0)),
T148+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2121.0000000000009</v>
      </c>
      <c r="V148" s="84">
        <f>IF(IF(V$130&lt;=Baseline_Year,
INDEX('Number on ART'!$H$10:$AB$249,MATCH($B148&amp;"Peds",'Number on ART'!$F$10:$F$249,0),MATCH(V$130,'Number on ART'!$H$9:$AB$9,0)),
IF(AND(U148+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Forecast'!$B$131:$B$250,0),MATCH(V$130,'PLHIV Forecast'!$C$130:$W$130,0)),
INDEX('PLHIV Forecast'!$C$131:$W$250,MATCH($B148,'PLHIV Forecast'!$B$131:$B$250,0),MATCH(V$130,'PLHIV Forecast'!$C$130:$W$130,0))&lt;&gt;0),
INDEX('PLHIV Forecast'!$C$131:$W$250,MATCH($B148,'PLHIV Forecast'!$B$131:$B$250,0),MATCH(V$130,'PLHIV Forecast'!$C$130:$W$130,0)),
U148+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IF(V$130&lt;=Baseline_Year,
INDEX('Number on ART'!$H$10:$AB$249,MATCH($B148&amp;"Peds",'Number on ART'!$F$10:$F$249,0),MATCH(V$130,'Number on ART'!$H$9:$AB$9,0)),
IF(AND(U148+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Forecast'!$B$131:$B$250,0),MATCH(V$130,'PLHIV Forecast'!$C$130:$W$130,0)),
INDEX('PLHIV Forecast'!$C$131:$W$250,MATCH($B148,'PLHIV Forecast'!$B$131:$B$250,0),MATCH(V$130,'PLHIV Forecast'!$C$130:$W$130,0))&lt;&gt;0),
INDEX('PLHIV Forecast'!$C$131:$W$250,MATCH($B148,'PLHIV Forecast'!$B$131:$B$250,0),MATCH(V$130,'PLHIV Forecast'!$C$130:$W$130,0)),
U148+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2023.3333333333342</v>
      </c>
      <c r="W148" s="84">
        <f>IF(IF(W$130&lt;=Baseline_Year,
INDEX('Number on ART'!$H$10:$AB$249,MATCH($B148&amp;"Peds",'Number on ART'!$F$10:$F$249,0),MATCH(W$130,'Number on ART'!$H$9:$AB$9,0)),
IF(AND(V148+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Forecast'!$C$131:$W$250,MATCH($B148,'PLHIV Forecast'!$B$131:$B$250,0),MATCH(W$130,'PLHIV Forecast'!$C$130:$W$130,0)),
INDEX('PLHIV Forecast'!$C$131:$W$250,MATCH($B148,'PLHIV Forecast'!$B$131:$B$250,0),MATCH(W$130,'PLHIV Forecast'!$C$130:$W$130,0))&lt;&gt;0),
INDEX('PLHIV Forecast'!$C$131:$W$250,MATCH($B148,'PLHIV Forecast'!$B$131:$B$250,0),MATCH(W$130,'PLHIV Forecast'!$C$130:$W$130,0)),
V148+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)))&lt;0,
0,
IF(W$130&lt;=Baseline_Year,
INDEX('Number on ART'!$H$10:$AB$249,MATCH($B148&amp;"Peds",'Number on ART'!$F$10:$F$249,0),MATCH(W$130,'Number on ART'!$H$9:$AB$9,0)),
IF(AND(V148+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)&gt;INDEX('PLHIV Forecast'!$C$8:$W$127,MATCH($B148,'PLHIV Forecast'!$B$131:$B$250,0),MATCH(W$130,'PLHIV Forecast'!$C$130:$W$130,0)),
INDEX('PLHIV Forecast'!$C$131:$W$250,MATCH($B148,'PLHIV Forecast'!$B$131:$B$250,0),MATCH(W$130,'PLHIV Forecast'!$C$130:$W$130,0))&lt;&gt;0),
INDEX('PLHIV Forecast'!$C$131:$W$250,MATCH($B148,'PLHIV Forecast'!$B$131:$B$250,0),MATCH(W$130,'PLHIV Forecast'!$C$130:$W$130,0)),
V148+
AVERAGE((INDEX($C$131:$W$250,MATCH($B148,$B$131:$B$250),MATCH(Baseline_Year,$C$130:$W$130,))-INDEX($C$131:$W$250,MATCH($B148,$B$131:$B$250),MATCH(Baseline_Year-1,$C$130:$W$130,))),
(INDEX($C$131:$W$250,MATCH($B148,$B$131:$B$250),MATCH(Baseline_Year-1,$C$130:$W$130,))-INDEX($C$131:$W$250,MATCH($B148,$B$131:$B$250),MATCH(Baseline_Year-2,$C$130:$W$130,))),
(INDEX($C$131:$W$250,MATCH($B148,$B$131:$B$250),MATCH(Baseline_Year-2,$C$130:$W$130,))-INDEX($C$131:$W$250,MATCH($B148,$B$131:$B$250),MATCH(Baseline_Year-3,$C$130:$W$130,)))
))))</f>
        <v>1925.6666666666674</v>
      </c>
      <c r="X148" s="9" t="str">
        <f>IF(SUM(C148:W148)&lt;&gt;0,
IF(P148='PLHIV Forecast'!P148,"# peds on ART capped by total CLHIV starting 2023",
IF(Q148='PLHIV Forecast'!Q148,"# peds on ART capped by total CLHIV starting 2024",
IF(R148='PLHIV Forecast'!R148,"# peds on ART capped by total CLHIV starting 2025",
IF(S148='PLHIV Forecast'!S148,"# peds on ART capped by total CLHIV starting 2026",
IF(T148='PLHIV Forecast'!T148,"# peds on ART capped by total CLHIV starting 2027",
IF(U148='PLHIV Forecast'!U148,"# peds on ART capped by total CLHIV starting 2028",
IF(V148='PLHIV Forecast'!V148,"# peds on ART capped by total CLHIV starting 2029",
IF(W148='PLHIV Forecast'!W148,"# peds on ART capped by total CLHIV starting 2030",
"")))))))),"")</f>
        <v/>
      </c>
      <c r="Z148" s="8"/>
      <c r="AA148" s="8"/>
      <c r="AB148" s="8"/>
      <c r="AC148" s="8"/>
      <c r="AD148" s="8"/>
      <c r="AE148" s="8"/>
      <c r="AF148" s="8"/>
      <c r="AG148" s="8"/>
      <c r="AH148" s="8"/>
      <c r="AI148" s="8"/>
    </row>
    <row r="149" spans="2:35" x14ac:dyDescent="0.35">
      <c r="B149" s="17" t="str">
        <f>Countries!B22</f>
        <v>Cambodia</v>
      </c>
      <c r="C149" s="47">
        <f>IF(C$7&lt;='Algorithms &amp; Assumptions'!$C$3,INDEX('Number on ART'!$H$10:$AB$249,MATCH($B149&amp;"Peds",'Number on ART'!$F$10:$F$249,0),MATCH(C$7,'Number on ART'!$H$9:$AB$9,0)),"Error")</f>
        <v>3128</v>
      </c>
      <c r="D149" s="47">
        <f>IF(D$7&lt;='Algorithms &amp; Assumptions'!$C$3,INDEX('Number on ART'!$H$10:$AB$249,MATCH($B149&amp;"Peds",'Number on ART'!$F$10:$F$249,0),MATCH(D$7,'Number on ART'!$H$9:$AB$9,0)),"Error")</f>
        <v>3313</v>
      </c>
      <c r="E149" s="47">
        <f>IF(E$7&lt;='Algorithms &amp; Assumptions'!$C$3,INDEX('Number on ART'!$H$10:$AB$249,MATCH($B149&amp;"Peds",'Number on ART'!$F$10:$F$249,0),MATCH(E$7,'Number on ART'!$H$9:$AB$9,0)),"Error")</f>
        <v>3319</v>
      </c>
      <c r="F149" s="47">
        <f>IF(F$7&lt;='Algorithms &amp; Assumptions'!$C$3,INDEX('Number on ART'!$H$10:$AB$249,MATCH($B149&amp;"Peds",'Number on ART'!$F$10:$F$249,0),MATCH(F$7,'Number on ART'!$H$9:$AB$9,0)),"Error")</f>
        <v>3123</v>
      </c>
      <c r="G149" s="84">
        <f>IF(IF(G$130&lt;=Baseline_Year,
INDEX('Number on ART'!$H$10:$AB$249,MATCH($B149&amp;"Peds",'Number on ART'!$F$10:$F$249,0),MATCH(G$130,'Number on ART'!$H$9:$AB$9,0)),
IF(AND(F149+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Forecast'!$B$131:$B$250,0),MATCH(G$130,'PLHIV Forecast'!$C$130:$W$130,0)),
INDEX('PLHIV Forecast'!$C$131:$W$250,MATCH($B149,'PLHIV Forecast'!$B$131:$B$250,0),MATCH(G$130,'PLHIV Forecast'!$C$130:$W$130,0))&lt;&gt;0),
INDEX('PLHIV Forecast'!$C$131:$W$250,MATCH($B149,'PLHIV Forecast'!$B$131:$B$250,0),MATCH(G$130,'PLHIV Forecast'!$C$130:$W$130,0)),
F149+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IF(G$130&lt;=Baseline_Year,
INDEX('Number on ART'!$H$10:$AB$249,MATCH($B149&amp;"Peds",'Number on ART'!$F$10:$F$249,0),MATCH(G$130,'Number on ART'!$H$9:$AB$9,0)),
IF(AND(F149+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Forecast'!$B$131:$B$250,0),MATCH(G$130,'PLHIV Forecast'!$C$130:$W$130,0)),
INDEX('PLHIV Forecast'!$C$131:$W$250,MATCH($B149,'PLHIV Forecast'!$B$131:$B$250,0),MATCH(G$130,'PLHIV Forecast'!$C$130:$W$130,0))&lt;&gt;0),
INDEX('PLHIV Forecast'!$C$131:$W$250,MATCH($B149,'PLHIV Forecast'!$B$131:$B$250,0),MATCH(G$130,'PLHIV Forecast'!$C$130:$W$130,0)),
F149+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2990</v>
      </c>
      <c r="H149" s="84">
        <f>IF(IF(H$130&lt;=Baseline_Year,
INDEX('Number on ART'!$H$10:$AB$249,MATCH($B149&amp;"Peds",'Number on ART'!$F$10:$F$249,0),MATCH(H$130,'Number on ART'!$H$9:$AB$9,0)),
IF(AND(G149+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Forecast'!$B$131:$B$250,0),MATCH(H$130,'PLHIV Forecast'!$C$130:$W$130,0)),
INDEX('PLHIV Forecast'!$C$131:$W$250,MATCH($B149,'PLHIV Forecast'!$B$131:$B$250,0),MATCH(H$130,'PLHIV Forecast'!$C$130:$W$130,0))&lt;&gt;0),
INDEX('PLHIV Forecast'!$C$131:$W$250,MATCH($B149,'PLHIV Forecast'!$B$131:$B$250,0),MATCH(H$130,'PLHIV Forecast'!$C$130:$W$130,0)),
G149+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IF(H$130&lt;=Baseline_Year,
INDEX('Number on ART'!$H$10:$AB$249,MATCH($B149&amp;"Peds",'Number on ART'!$F$10:$F$249,0),MATCH(H$130,'Number on ART'!$H$9:$AB$9,0)),
IF(AND(G149+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Forecast'!$B$131:$B$250,0),MATCH(H$130,'PLHIV Forecast'!$C$130:$W$130,0)),
INDEX('PLHIV Forecast'!$C$131:$W$250,MATCH($B149,'PLHIV Forecast'!$B$131:$B$250,0),MATCH(H$130,'PLHIV Forecast'!$C$130:$W$130,0))&lt;&gt;0),
INDEX('PLHIV Forecast'!$C$131:$W$250,MATCH($B149,'PLHIV Forecast'!$B$131:$B$250,0),MATCH(H$130,'PLHIV Forecast'!$C$130:$W$130,0)),
G149+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2818</v>
      </c>
      <c r="I149" s="84">
        <f>IF(IF(I$130&lt;=Baseline_Year,
INDEX('Number on ART'!$H$10:$AB$249,MATCH($B149&amp;"Peds",'Number on ART'!$F$10:$F$249,0),MATCH(I$130,'Number on ART'!$H$9:$AB$9,0)),
IF(AND(H149+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Forecast'!$B$131:$B$250,0),MATCH(I$130,'PLHIV Forecast'!$C$130:$W$130,0)),
INDEX('PLHIV Forecast'!$C$131:$W$250,MATCH($B149,'PLHIV Forecast'!$B$131:$B$250,0),MATCH(I$130,'PLHIV Forecast'!$C$130:$W$130,0))&lt;&gt;0),
INDEX('PLHIV Forecast'!$C$131:$W$250,MATCH($B149,'PLHIV Forecast'!$B$131:$B$250,0),MATCH(I$130,'PLHIV Forecast'!$C$130:$W$130,0)),
H149+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IF(I$130&lt;=Baseline_Year,
INDEX('Number on ART'!$H$10:$AB$249,MATCH($B149&amp;"Peds",'Number on ART'!$F$10:$F$249,0),MATCH(I$130,'Number on ART'!$H$9:$AB$9,0)),
IF(AND(H149+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Forecast'!$B$131:$B$250,0),MATCH(I$130,'PLHIV Forecast'!$C$130:$W$130,0)),
INDEX('PLHIV Forecast'!$C$131:$W$250,MATCH($B149,'PLHIV Forecast'!$B$131:$B$250,0),MATCH(I$130,'PLHIV Forecast'!$C$130:$W$130,0))&lt;&gt;0),
INDEX('PLHIV Forecast'!$C$131:$W$250,MATCH($B149,'PLHIV Forecast'!$B$131:$B$250,0),MATCH(I$130,'PLHIV Forecast'!$C$130:$W$130,0)),
H149+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2636</v>
      </c>
      <c r="J149" s="84">
        <f>IF(IF(J$130&lt;=Baseline_Year,
INDEX('Number on ART'!$H$10:$AB$249,MATCH($B149&amp;"Peds",'Number on ART'!$F$10:$F$249,0),MATCH(J$130,'Number on ART'!$H$9:$AB$9,0)),
IF(AND(I149+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Forecast'!$B$131:$B$250,0),MATCH(J$130,'PLHIV Forecast'!$C$130:$W$130,0)),
INDEX('PLHIV Forecast'!$C$131:$W$250,MATCH($B149,'PLHIV Forecast'!$B$131:$B$250,0),MATCH(J$130,'PLHIV Forecast'!$C$130:$W$130,0))&lt;&gt;0),
INDEX('PLHIV Forecast'!$C$131:$W$250,MATCH($B149,'PLHIV Forecast'!$B$131:$B$250,0),MATCH(J$130,'PLHIV Forecast'!$C$130:$W$130,0)),
I149+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IF(J$130&lt;=Baseline_Year,
INDEX('Number on ART'!$H$10:$AB$249,MATCH($B149&amp;"Peds",'Number on ART'!$F$10:$F$249,0),MATCH(J$130,'Number on ART'!$H$9:$AB$9,0)),
IF(AND(I149+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Forecast'!$B$131:$B$250,0),MATCH(J$130,'PLHIV Forecast'!$C$130:$W$130,0)),
INDEX('PLHIV Forecast'!$C$131:$W$250,MATCH($B149,'PLHIV Forecast'!$B$131:$B$250,0),MATCH(J$130,'PLHIV Forecast'!$C$130:$W$130,0))&lt;&gt;0),
INDEX('PLHIV Forecast'!$C$131:$W$250,MATCH($B149,'PLHIV Forecast'!$B$131:$B$250,0),MATCH(J$130,'PLHIV Forecast'!$C$130:$W$130,0)),
I149+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2482</v>
      </c>
      <c r="K149" s="84">
        <f>IF(IF(K$130&lt;=Baseline_Year,
INDEX('Number on ART'!$H$10:$AB$249,MATCH($B149&amp;"Peds",'Number on ART'!$F$10:$F$249,0),MATCH(K$130,'Number on ART'!$H$9:$AB$9,0)),
IF(AND(J149+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Forecast'!$B$131:$B$250,0),MATCH(K$130,'PLHIV Forecast'!$C$130:$W$130,0)),
INDEX('PLHIV Forecast'!$C$131:$W$250,MATCH($B149,'PLHIV Forecast'!$B$131:$B$250,0),MATCH(K$130,'PLHIV Forecast'!$C$130:$W$130,0))&lt;&gt;0),
INDEX('PLHIV Forecast'!$C$131:$W$250,MATCH($B149,'PLHIV Forecast'!$B$131:$B$250,0),MATCH(K$130,'PLHIV Forecast'!$C$130:$W$130,0)),
J149+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IF(K$130&lt;=Baseline_Year,
INDEX('Number on ART'!$H$10:$AB$249,MATCH($B149&amp;"Peds",'Number on ART'!$F$10:$F$249,0),MATCH(K$130,'Number on ART'!$H$9:$AB$9,0)),
IF(AND(J149+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Forecast'!$B$131:$B$250,0),MATCH(K$130,'PLHIV Forecast'!$C$130:$W$130,0)),
INDEX('PLHIV Forecast'!$C$131:$W$250,MATCH($B149,'PLHIV Forecast'!$B$131:$B$250,0),MATCH(K$130,'PLHIV Forecast'!$C$130:$W$130,0))&lt;&gt;0),
INDEX('PLHIV Forecast'!$C$131:$W$250,MATCH($B149,'PLHIV Forecast'!$B$131:$B$250,0),MATCH(K$130,'PLHIV Forecast'!$C$130:$W$130,0)),
J149+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2428</v>
      </c>
      <c r="L149" s="84">
        <f>IF(IF(L$130&lt;=Baseline_Year,
INDEX('Number on ART'!$H$10:$AB$249,MATCH($B149&amp;"Peds",'Number on ART'!$F$10:$F$249,0),MATCH(L$130,'Number on ART'!$H$9:$AB$9,0)),
IF(AND(K149+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Forecast'!$B$131:$B$250,0),MATCH(L$130,'PLHIV Forecast'!$C$130:$W$130,0)),
INDEX('PLHIV Forecast'!$C$131:$W$250,MATCH($B149,'PLHIV Forecast'!$B$131:$B$250,0),MATCH(L$130,'PLHIV Forecast'!$C$130:$W$130,0))&lt;&gt;0),
INDEX('PLHIV Forecast'!$C$131:$W$250,MATCH($B149,'PLHIV Forecast'!$B$131:$B$250,0),MATCH(L$130,'PLHIV Forecast'!$C$130:$W$130,0)),
K149+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IF(L$130&lt;=Baseline_Year,
INDEX('Number on ART'!$H$10:$AB$249,MATCH($B149&amp;"Peds",'Number on ART'!$F$10:$F$249,0),MATCH(L$130,'Number on ART'!$H$9:$AB$9,0)),
IF(AND(K149+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Forecast'!$B$131:$B$250,0),MATCH(L$130,'PLHIV Forecast'!$C$130:$W$130,0)),
INDEX('PLHIV Forecast'!$C$131:$W$250,MATCH($B149,'PLHIV Forecast'!$B$131:$B$250,0),MATCH(L$130,'PLHIV Forecast'!$C$130:$W$130,0))&lt;&gt;0),
INDEX('PLHIV Forecast'!$C$131:$W$250,MATCH($B149,'PLHIV Forecast'!$B$131:$B$250,0),MATCH(L$130,'PLHIV Forecast'!$C$130:$W$130,0)),
K149+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2046</v>
      </c>
      <c r="M149" s="84">
        <f>IF(IF(M$130&lt;=Baseline_Year,
INDEX('Number on ART'!$H$10:$AB$249,MATCH($B149&amp;"Peds",'Number on ART'!$F$10:$F$249,0),MATCH(M$130,'Number on ART'!$H$9:$AB$9,0)),
IF(AND(L149+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Forecast'!$B$131:$B$250,0),MATCH(M$130,'PLHIV Forecast'!$C$130:$W$130,0)),
INDEX('PLHIV Forecast'!$C$131:$W$250,MATCH($B149,'PLHIV Forecast'!$B$131:$B$250,0),MATCH(M$130,'PLHIV Forecast'!$C$130:$W$130,0))&lt;&gt;0),
INDEX('PLHIV Forecast'!$C$131:$W$250,MATCH($B149,'PLHIV Forecast'!$B$131:$B$250,0),MATCH(M$130,'PLHIV Forecast'!$C$130:$W$130,0)),
L149+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IF(M$130&lt;=Baseline_Year,
INDEX('Number on ART'!$H$10:$AB$249,MATCH($B149&amp;"Peds",'Number on ART'!$F$10:$F$249,0),MATCH(M$130,'Number on ART'!$H$9:$AB$9,0)),
IF(AND(L149+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Forecast'!$B$131:$B$250,0),MATCH(M$130,'PLHIV Forecast'!$C$130:$W$130,0)),
INDEX('PLHIV Forecast'!$C$131:$W$250,MATCH($B149,'PLHIV Forecast'!$B$131:$B$250,0),MATCH(M$130,'PLHIV Forecast'!$C$130:$W$130,0))&lt;&gt;0),
INDEX('PLHIV Forecast'!$C$131:$W$250,MATCH($B149,'PLHIV Forecast'!$B$131:$B$250,0),MATCH(M$130,'PLHIV Forecast'!$C$130:$W$130,0)),
L149+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1665</v>
      </c>
      <c r="N149" s="84">
        <f>IF(IF(N$130&lt;=Baseline_Year,
INDEX('Number on ART'!$H$10:$AB$249,MATCH($B149&amp;"Peds",'Number on ART'!$F$10:$F$249,0),MATCH(N$130,'Number on ART'!$H$9:$AB$9,0)),
IF(AND(M149+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Forecast'!$B$131:$B$250,0),MATCH(N$130,'PLHIV Forecast'!$C$130:$W$130,0)),
INDEX('PLHIV Forecast'!$C$131:$W$250,MATCH($B149,'PLHIV Forecast'!$B$131:$B$250,0),MATCH(N$130,'PLHIV Forecast'!$C$130:$W$130,0))&lt;&gt;0),
INDEX('PLHIV Forecast'!$C$131:$W$250,MATCH($B149,'PLHIV Forecast'!$B$131:$B$250,0),MATCH(N$130,'PLHIV Forecast'!$C$130:$W$130,0)),
M149+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IF(N$130&lt;=Baseline_Year,
INDEX('Number on ART'!$H$10:$AB$249,MATCH($B149&amp;"Peds",'Number on ART'!$F$10:$F$249,0),MATCH(N$130,'Number on ART'!$H$9:$AB$9,0)),
IF(AND(M149+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Forecast'!$B$131:$B$250,0),MATCH(N$130,'PLHIV Forecast'!$C$130:$W$130,0)),
INDEX('PLHIV Forecast'!$C$131:$W$250,MATCH($B149,'PLHIV Forecast'!$B$131:$B$250,0),MATCH(N$130,'PLHIV Forecast'!$C$130:$W$130,0))&lt;&gt;0),
INDEX('PLHIV Forecast'!$C$131:$W$250,MATCH($B149,'PLHIV Forecast'!$B$131:$B$250,0),MATCH(N$130,'PLHIV Forecast'!$C$130:$W$130,0)),
M149+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1265</v>
      </c>
      <c r="O149" s="84">
        <f>IF(IF(O$130&lt;=Baseline_Year,
INDEX('Number on ART'!$H$10:$AB$249,MATCH($B149&amp;"Peds",'Number on ART'!$F$10:$F$249,0),MATCH(O$130,'Number on ART'!$H$9:$AB$9,0)),
IF(AND(N149+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Forecast'!$B$131:$B$250,0),MATCH(O$130,'PLHIV Forecast'!$C$130:$W$130,0)),
INDEX('PLHIV Forecast'!$C$131:$W$250,MATCH($B149,'PLHIV Forecast'!$B$131:$B$250,0),MATCH(O$130,'PLHIV Forecast'!$C$130:$W$130,0))&lt;&gt;0),
INDEX('PLHIV Forecast'!$C$131:$W$250,MATCH($B149,'PLHIV Forecast'!$B$131:$B$250,0),MATCH(O$130,'PLHIV Forecast'!$C$130:$W$130,0)),
N149+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IF(O$130&lt;=Baseline_Year,
INDEX('Number on ART'!$H$10:$AB$249,MATCH($B149&amp;"Peds",'Number on ART'!$F$10:$F$249,0),MATCH(O$130,'Number on ART'!$H$9:$AB$9,0)),
IF(AND(N149+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Forecast'!$B$131:$B$250,0),MATCH(O$130,'PLHIV Forecast'!$C$130:$W$130,0)),
INDEX('PLHIV Forecast'!$C$131:$W$250,MATCH($B149,'PLHIV Forecast'!$B$131:$B$250,0),MATCH(O$130,'PLHIV Forecast'!$C$130:$W$130,0))&lt;&gt;0),
INDEX('PLHIV Forecast'!$C$131:$W$250,MATCH($B149,'PLHIV Forecast'!$B$131:$B$250,0),MATCH(O$130,'PLHIV Forecast'!$C$130:$W$130,0)),
N149+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1162</v>
      </c>
      <c r="P149" s="84">
        <f>IF(IF(P$130&lt;=Baseline_Year,
INDEX('Number on ART'!$H$10:$AB$249,MATCH($B149&amp;"Peds",'Number on ART'!$F$10:$F$249,0),MATCH(P$130,'Number on ART'!$H$9:$AB$9,0)),
IF(AND(O149+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Forecast'!$B$131:$B$250,0),MATCH(P$130,'PLHIV Forecast'!$C$130:$W$130,0)),
INDEX('PLHIV Forecast'!$C$131:$W$250,MATCH($B149,'PLHIV Forecast'!$B$131:$B$250,0),MATCH(P$130,'PLHIV Forecast'!$C$130:$W$130,0))&lt;&gt;0),
INDEX('PLHIV Forecast'!$C$131:$W$250,MATCH($B149,'PLHIV Forecast'!$B$131:$B$250,0),MATCH(P$130,'PLHIV Forecast'!$C$130:$W$130,0)),
O149+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IF(P$130&lt;=Baseline_Year,
INDEX('Number on ART'!$H$10:$AB$249,MATCH($B149&amp;"Peds",'Number on ART'!$F$10:$F$249,0),MATCH(P$130,'Number on ART'!$H$9:$AB$9,0)),
IF(AND(O149+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Forecast'!$B$131:$B$250,0),MATCH(P$130,'PLHIV Forecast'!$C$130:$W$130,0)),
INDEX('PLHIV Forecast'!$C$131:$W$250,MATCH($B149,'PLHIV Forecast'!$B$131:$B$250,0),MATCH(P$130,'PLHIV Forecast'!$C$130:$W$130,0))&lt;&gt;0),
INDEX('PLHIV Forecast'!$C$131:$W$250,MATCH($B149,'PLHIV Forecast'!$B$131:$B$250,0),MATCH(P$130,'PLHIV Forecast'!$C$130:$W$130,0)),
O149+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867.33333333333326</v>
      </c>
      <c r="Q149" s="84">
        <f>IF(IF(Q$130&lt;=Baseline_Year,
INDEX('Number on ART'!$H$10:$AB$249,MATCH($B149&amp;"Peds",'Number on ART'!$F$10:$F$249,0),MATCH(Q$130,'Number on ART'!$H$9:$AB$9,0)),
IF(AND(P149+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Forecast'!$B$131:$B$250,0),MATCH(Q$130,'PLHIV Forecast'!$C$130:$W$130,0)),
INDEX('PLHIV Forecast'!$C$131:$W$250,MATCH($B149,'PLHIV Forecast'!$B$131:$B$250,0),MATCH(Q$130,'PLHIV Forecast'!$C$130:$W$130,0))&lt;&gt;0),
INDEX('PLHIV Forecast'!$C$131:$W$250,MATCH($B149,'PLHIV Forecast'!$B$131:$B$250,0),MATCH(Q$130,'PLHIV Forecast'!$C$130:$W$130,0)),
P149+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IF(Q$130&lt;=Baseline_Year,
INDEX('Number on ART'!$H$10:$AB$249,MATCH($B149&amp;"Peds",'Number on ART'!$F$10:$F$249,0),MATCH(Q$130,'Number on ART'!$H$9:$AB$9,0)),
IF(AND(P149+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Forecast'!$B$131:$B$250,0),MATCH(Q$130,'PLHIV Forecast'!$C$130:$W$130,0)),
INDEX('PLHIV Forecast'!$C$131:$W$250,MATCH($B149,'PLHIV Forecast'!$B$131:$B$250,0),MATCH(Q$130,'PLHIV Forecast'!$C$130:$W$130,0))&lt;&gt;0),
INDEX('PLHIV Forecast'!$C$131:$W$250,MATCH($B149,'PLHIV Forecast'!$B$131:$B$250,0),MATCH(Q$130,'PLHIV Forecast'!$C$130:$W$130,0)),
P149+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572.66666666666652</v>
      </c>
      <c r="R149" s="84">
        <f>IF(IF(R$130&lt;=Baseline_Year,
INDEX('Number on ART'!$H$10:$AB$249,MATCH($B149&amp;"Peds",'Number on ART'!$F$10:$F$249,0),MATCH(R$130,'Number on ART'!$H$9:$AB$9,0)),
IF(AND(Q149+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Forecast'!$B$131:$B$250,0),MATCH(R$130,'PLHIV Forecast'!$C$130:$W$130,0)),
INDEX('PLHIV Forecast'!$C$131:$W$250,MATCH($B149,'PLHIV Forecast'!$B$131:$B$250,0),MATCH(R$130,'PLHIV Forecast'!$C$130:$W$130,0))&lt;&gt;0),
INDEX('PLHIV Forecast'!$C$131:$W$250,MATCH($B149,'PLHIV Forecast'!$B$131:$B$250,0),MATCH(R$130,'PLHIV Forecast'!$C$130:$W$130,0)),
Q149+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IF(R$130&lt;=Baseline_Year,
INDEX('Number on ART'!$H$10:$AB$249,MATCH($B149&amp;"Peds",'Number on ART'!$F$10:$F$249,0),MATCH(R$130,'Number on ART'!$H$9:$AB$9,0)),
IF(AND(Q149+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Forecast'!$B$131:$B$250,0),MATCH(R$130,'PLHIV Forecast'!$C$130:$W$130,0)),
INDEX('PLHIV Forecast'!$C$131:$W$250,MATCH($B149,'PLHIV Forecast'!$B$131:$B$250,0),MATCH(R$130,'PLHIV Forecast'!$C$130:$W$130,0))&lt;&gt;0),
INDEX('PLHIV Forecast'!$C$131:$W$250,MATCH($B149,'PLHIV Forecast'!$B$131:$B$250,0),MATCH(R$130,'PLHIV Forecast'!$C$130:$W$130,0)),
Q149+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277.99999999999983</v>
      </c>
      <c r="S149" s="84">
        <f>IF(IF(S$130&lt;=Baseline_Year,
INDEX('Number on ART'!$H$10:$AB$249,MATCH($B149&amp;"Peds",'Number on ART'!$F$10:$F$249,0),MATCH(S$130,'Number on ART'!$H$9:$AB$9,0)),
IF(AND(R149+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Forecast'!$B$131:$B$250,0),MATCH(S$130,'PLHIV Forecast'!$C$130:$W$130,0)),
INDEX('PLHIV Forecast'!$C$131:$W$250,MATCH($B149,'PLHIV Forecast'!$B$131:$B$250,0),MATCH(S$130,'PLHIV Forecast'!$C$130:$W$130,0))&lt;&gt;0),
INDEX('PLHIV Forecast'!$C$131:$W$250,MATCH($B149,'PLHIV Forecast'!$B$131:$B$250,0),MATCH(S$130,'PLHIV Forecast'!$C$130:$W$130,0)),
R149+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IF(S$130&lt;=Baseline_Year,
INDEX('Number on ART'!$H$10:$AB$249,MATCH($B149&amp;"Peds",'Number on ART'!$F$10:$F$249,0),MATCH(S$130,'Number on ART'!$H$9:$AB$9,0)),
IF(AND(R149+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Forecast'!$B$131:$B$250,0),MATCH(S$130,'PLHIV Forecast'!$C$130:$W$130,0)),
INDEX('PLHIV Forecast'!$C$131:$W$250,MATCH($B149,'PLHIV Forecast'!$B$131:$B$250,0),MATCH(S$130,'PLHIV Forecast'!$C$130:$W$130,0))&lt;&gt;0),
INDEX('PLHIV Forecast'!$C$131:$W$250,MATCH($B149,'PLHIV Forecast'!$B$131:$B$250,0),MATCH(S$130,'PLHIV Forecast'!$C$130:$W$130,0)),
R149+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0</v>
      </c>
      <c r="T149" s="84">
        <f>IF(IF(T$130&lt;=Baseline_Year,
INDEX('Number on ART'!$H$10:$AB$249,MATCH($B149&amp;"Peds",'Number on ART'!$F$10:$F$249,0),MATCH(T$130,'Number on ART'!$H$9:$AB$9,0)),
IF(AND(S149+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Forecast'!$B$131:$B$250,0),MATCH(T$130,'PLHIV Forecast'!$C$130:$W$130,0)),
INDEX('PLHIV Forecast'!$C$131:$W$250,MATCH($B149,'PLHIV Forecast'!$B$131:$B$250,0),MATCH(T$130,'PLHIV Forecast'!$C$130:$W$130,0))&lt;&gt;0),
INDEX('PLHIV Forecast'!$C$131:$W$250,MATCH($B149,'PLHIV Forecast'!$B$131:$B$250,0),MATCH(T$130,'PLHIV Forecast'!$C$130:$W$130,0)),
S149+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IF(T$130&lt;=Baseline_Year,
INDEX('Number on ART'!$H$10:$AB$249,MATCH($B149&amp;"Peds",'Number on ART'!$F$10:$F$249,0),MATCH(T$130,'Number on ART'!$H$9:$AB$9,0)),
IF(AND(S149+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Forecast'!$B$131:$B$250,0),MATCH(T$130,'PLHIV Forecast'!$C$130:$W$130,0)),
INDEX('PLHIV Forecast'!$C$131:$W$250,MATCH($B149,'PLHIV Forecast'!$B$131:$B$250,0),MATCH(T$130,'PLHIV Forecast'!$C$130:$W$130,0))&lt;&gt;0),
INDEX('PLHIV Forecast'!$C$131:$W$250,MATCH($B149,'PLHIV Forecast'!$B$131:$B$250,0),MATCH(T$130,'PLHIV Forecast'!$C$130:$W$130,0)),
S149+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0</v>
      </c>
      <c r="U149" s="84">
        <f>IF(IF(U$130&lt;=Baseline_Year,
INDEX('Number on ART'!$H$10:$AB$249,MATCH($B149&amp;"Peds",'Number on ART'!$F$10:$F$249,0),MATCH(U$130,'Number on ART'!$H$9:$AB$9,0)),
IF(AND(T149+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Forecast'!$B$131:$B$250,0),MATCH(U$130,'PLHIV Forecast'!$C$130:$W$130,0)),
INDEX('PLHIV Forecast'!$C$131:$W$250,MATCH($B149,'PLHIV Forecast'!$B$131:$B$250,0),MATCH(U$130,'PLHIV Forecast'!$C$130:$W$130,0))&lt;&gt;0),
INDEX('PLHIV Forecast'!$C$131:$W$250,MATCH($B149,'PLHIV Forecast'!$B$131:$B$250,0),MATCH(U$130,'PLHIV Forecast'!$C$130:$W$130,0)),
T149+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IF(U$130&lt;=Baseline_Year,
INDEX('Number on ART'!$H$10:$AB$249,MATCH($B149&amp;"Peds",'Number on ART'!$F$10:$F$249,0),MATCH(U$130,'Number on ART'!$H$9:$AB$9,0)),
IF(AND(T149+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Forecast'!$B$131:$B$250,0),MATCH(U$130,'PLHIV Forecast'!$C$130:$W$130,0)),
INDEX('PLHIV Forecast'!$C$131:$W$250,MATCH($B149,'PLHIV Forecast'!$B$131:$B$250,0),MATCH(U$130,'PLHIV Forecast'!$C$130:$W$130,0))&lt;&gt;0),
INDEX('PLHIV Forecast'!$C$131:$W$250,MATCH($B149,'PLHIV Forecast'!$B$131:$B$250,0),MATCH(U$130,'PLHIV Forecast'!$C$130:$W$130,0)),
T149+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0</v>
      </c>
      <c r="V149" s="84">
        <f>IF(IF(V$130&lt;=Baseline_Year,
INDEX('Number on ART'!$H$10:$AB$249,MATCH($B149&amp;"Peds",'Number on ART'!$F$10:$F$249,0),MATCH(V$130,'Number on ART'!$H$9:$AB$9,0)),
IF(AND(U149+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Forecast'!$B$131:$B$250,0),MATCH(V$130,'PLHIV Forecast'!$C$130:$W$130,0)),
INDEX('PLHIV Forecast'!$C$131:$W$250,MATCH($B149,'PLHIV Forecast'!$B$131:$B$250,0),MATCH(V$130,'PLHIV Forecast'!$C$130:$W$130,0))&lt;&gt;0),
INDEX('PLHIV Forecast'!$C$131:$W$250,MATCH($B149,'PLHIV Forecast'!$B$131:$B$250,0),MATCH(V$130,'PLHIV Forecast'!$C$130:$W$130,0)),
U149+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IF(V$130&lt;=Baseline_Year,
INDEX('Number on ART'!$H$10:$AB$249,MATCH($B149&amp;"Peds",'Number on ART'!$F$10:$F$249,0),MATCH(V$130,'Number on ART'!$H$9:$AB$9,0)),
IF(AND(U149+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Forecast'!$B$131:$B$250,0),MATCH(V$130,'PLHIV Forecast'!$C$130:$W$130,0)),
INDEX('PLHIV Forecast'!$C$131:$W$250,MATCH($B149,'PLHIV Forecast'!$B$131:$B$250,0),MATCH(V$130,'PLHIV Forecast'!$C$130:$W$130,0))&lt;&gt;0),
INDEX('PLHIV Forecast'!$C$131:$W$250,MATCH($B149,'PLHIV Forecast'!$B$131:$B$250,0),MATCH(V$130,'PLHIV Forecast'!$C$130:$W$130,0)),
U149+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0</v>
      </c>
      <c r="W149" s="84">
        <f>IF(IF(W$130&lt;=Baseline_Year,
INDEX('Number on ART'!$H$10:$AB$249,MATCH($B149&amp;"Peds",'Number on ART'!$F$10:$F$249,0),MATCH(W$130,'Number on ART'!$H$9:$AB$9,0)),
IF(AND(V149+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Forecast'!$C$131:$W$250,MATCH($B149,'PLHIV Forecast'!$B$131:$B$250,0),MATCH(W$130,'PLHIV Forecast'!$C$130:$W$130,0)),
INDEX('PLHIV Forecast'!$C$131:$W$250,MATCH($B149,'PLHIV Forecast'!$B$131:$B$250,0),MATCH(W$130,'PLHIV Forecast'!$C$130:$W$130,0))&lt;&gt;0),
INDEX('PLHIV Forecast'!$C$131:$W$250,MATCH($B149,'PLHIV Forecast'!$B$131:$B$250,0),MATCH(W$130,'PLHIV Forecast'!$C$130:$W$130,0)),
V149+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)))&lt;0,
0,
IF(W$130&lt;=Baseline_Year,
INDEX('Number on ART'!$H$10:$AB$249,MATCH($B149&amp;"Peds",'Number on ART'!$F$10:$F$249,0),MATCH(W$130,'Number on ART'!$H$9:$AB$9,0)),
IF(AND(V149+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)&gt;INDEX('PLHIV Forecast'!$C$8:$W$127,MATCH($B149,'PLHIV Forecast'!$B$131:$B$250,0),MATCH(W$130,'PLHIV Forecast'!$C$130:$W$130,0)),
INDEX('PLHIV Forecast'!$C$131:$W$250,MATCH($B149,'PLHIV Forecast'!$B$131:$B$250,0),MATCH(W$130,'PLHIV Forecast'!$C$130:$W$130,0))&lt;&gt;0),
INDEX('PLHIV Forecast'!$C$131:$W$250,MATCH($B149,'PLHIV Forecast'!$B$131:$B$250,0),MATCH(W$130,'PLHIV Forecast'!$C$130:$W$130,0)),
V149+
AVERAGE((INDEX($C$131:$W$250,MATCH($B149,$B$131:$B$250),MATCH(Baseline_Year,$C$130:$W$130,))-INDEX($C$131:$W$250,MATCH($B149,$B$131:$B$250),MATCH(Baseline_Year-1,$C$130:$W$130,))),
(INDEX($C$131:$W$250,MATCH($B149,$B$131:$B$250),MATCH(Baseline_Year-1,$C$130:$W$130,))-INDEX($C$131:$W$250,MATCH($B149,$B$131:$B$250),MATCH(Baseline_Year-2,$C$130:$W$130,))),
(INDEX($C$131:$W$250,MATCH($B149,$B$131:$B$250),MATCH(Baseline_Year-2,$C$130:$W$130,))-INDEX($C$131:$W$250,MATCH($B149,$B$131:$B$250),MATCH(Baseline_Year-3,$C$130:$W$130,)))
))))</f>
        <v>0</v>
      </c>
      <c r="X149" s="9" t="str">
        <f>IF(SUM(C149:W149)&lt;&gt;0,
IF(P149='PLHIV Forecast'!P149,"# peds on ART capped by total CLHIV starting 2023",
IF(Q149='PLHIV Forecast'!Q149,"# peds on ART capped by total CLHIV starting 2024",
IF(R149='PLHIV Forecast'!R149,"# peds on ART capped by total CLHIV starting 2025",
IF(S149='PLHIV Forecast'!S149,"# peds on ART capped by total CLHIV starting 2026",
IF(T149='PLHIV Forecast'!T149,"# peds on ART capped by total CLHIV starting 2027",
IF(U149='PLHIV Forecast'!U149,"# peds on ART capped by total CLHIV starting 2028",
IF(V149='PLHIV Forecast'!V149,"# peds on ART capped by total CLHIV starting 2029",
IF(W149='PLHIV Forecast'!W149,"# peds on ART capped by total CLHIV starting 2030",
"")))))))),"")</f>
        <v># peds on ART capped by total CLHIV starting 2029</v>
      </c>
      <c r="Z149" s="8"/>
      <c r="AA149" s="8"/>
      <c r="AB149" s="8"/>
      <c r="AC149" s="8"/>
      <c r="AD149" s="8"/>
      <c r="AE149" s="8"/>
      <c r="AF149" s="8"/>
      <c r="AG149" s="8"/>
      <c r="AH149" s="8"/>
      <c r="AI149" s="8"/>
    </row>
    <row r="150" spans="2:35" x14ac:dyDescent="0.35">
      <c r="B150" s="17" t="str">
        <f>Countries!B23</f>
        <v>Cameroon</v>
      </c>
      <c r="C150" s="47">
        <f>IF(C$7&lt;='Algorithms &amp; Assumptions'!$C$3,INDEX('Number on ART'!$H$10:$AB$249,MATCH($B150&amp;"Peds",'Number on ART'!$F$10:$F$249,0),MATCH(C$7,'Number on ART'!$H$9:$AB$9,0)),"Error")</f>
        <v>3994</v>
      </c>
      <c r="D150" s="47">
        <f>IF(D$7&lt;='Algorithms &amp; Assumptions'!$C$3,INDEX('Number on ART'!$H$10:$AB$249,MATCH($B150&amp;"Peds",'Number on ART'!$F$10:$F$249,0),MATCH(D$7,'Number on ART'!$H$9:$AB$9,0)),"Error")</f>
        <v>4440</v>
      </c>
      <c r="E150" s="47">
        <f>IF(E$7&lt;='Algorithms &amp; Assumptions'!$C$3,INDEX('Number on ART'!$H$10:$AB$249,MATCH($B150&amp;"Peds",'Number on ART'!$F$10:$F$249,0),MATCH(E$7,'Number on ART'!$H$9:$AB$9,0)),"Error")</f>
        <v>4992</v>
      </c>
      <c r="F150" s="47">
        <f>IF(F$7&lt;='Algorithms &amp; Assumptions'!$C$3,INDEX('Number on ART'!$H$10:$AB$249,MATCH($B150&amp;"Peds",'Number on ART'!$F$10:$F$249,0),MATCH(F$7,'Number on ART'!$H$9:$AB$9,0)),"Error")</f>
        <v>5631</v>
      </c>
      <c r="G150" s="84">
        <f>IF(IF(G$130&lt;=Baseline_Year,
INDEX('Number on ART'!$H$10:$AB$249,MATCH($B150&amp;"Peds",'Number on ART'!$F$10:$F$249,0),MATCH(G$130,'Number on ART'!$H$9:$AB$9,0)),
IF(AND(F150+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Forecast'!$B$131:$B$250,0),MATCH(G$130,'PLHIV Forecast'!$C$130:$W$130,0)),
INDEX('PLHIV Forecast'!$C$131:$W$250,MATCH($B150,'PLHIV Forecast'!$B$131:$B$250,0),MATCH(G$130,'PLHIV Forecast'!$C$130:$W$130,0))&lt;&gt;0),
INDEX('PLHIV Forecast'!$C$131:$W$250,MATCH($B150,'PLHIV Forecast'!$B$131:$B$250,0),MATCH(G$130,'PLHIV Forecast'!$C$130:$W$130,0)),
F150+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IF(G$130&lt;=Baseline_Year,
INDEX('Number on ART'!$H$10:$AB$249,MATCH($B150&amp;"Peds",'Number on ART'!$F$10:$F$249,0),MATCH(G$130,'Number on ART'!$H$9:$AB$9,0)),
IF(AND(F150+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Forecast'!$B$131:$B$250,0),MATCH(G$130,'PLHIV Forecast'!$C$130:$W$130,0)),
INDEX('PLHIV Forecast'!$C$131:$W$250,MATCH($B150,'PLHIV Forecast'!$B$131:$B$250,0),MATCH(G$130,'PLHIV Forecast'!$C$130:$W$130,0))&lt;&gt;0),
INDEX('PLHIV Forecast'!$C$131:$W$250,MATCH($B150,'PLHIV Forecast'!$B$131:$B$250,0),MATCH(G$130,'PLHIV Forecast'!$C$130:$W$130,0)),
F150+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6099</v>
      </c>
      <c r="H150" s="84">
        <f>IF(IF(H$130&lt;=Baseline_Year,
INDEX('Number on ART'!$H$10:$AB$249,MATCH($B150&amp;"Peds",'Number on ART'!$F$10:$F$249,0),MATCH(H$130,'Number on ART'!$H$9:$AB$9,0)),
IF(AND(G150+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Forecast'!$B$131:$B$250,0),MATCH(H$130,'PLHIV Forecast'!$C$130:$W$130,0)),
INDEX('PLHIV Forecast'!$C$131:$W$250,MATCH($B150,'PLHIV Forecast'!$B$131:$B$250,0),MATCH(H$130,'PLHIV Forecast'!$C$130:$W$130,0))&lt;&gt;0),
INDEX('PLHIV Forecast'!$C$131:$W$250,MATCH($B150,'PLHIV Forecast'!$B$131:$B$250,0),MATCH(H$130,'PLHIV Forecast'!$C$130:$W$130,0)),
G150+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IF(H$130&lt;=Baseline_Year,
INDEX('Number on ART'!$H$10:$AB$249,MATCH($B150&amp;"Peds",'Number on ART'!$F$10:$F$249,0),MATCH(H$130,'Number on ART'!$H$9:$AB$9,0)),
IF(AND(G150+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Forecast'!$B$131:$B$250,0),MATCH(H$130,'PLHIV Forecast'!$C$130:$W$130,0)),
INDEX('PLHIV Forecast'!$C$131:$W$250,MATCH($B150,'PLHIV Forecast'!$B$131:$B$250,0),MATCH(H$130,'PLHIV Forecast'!$C$130:$W$130,0))&lt;&gt;0),
INDEX('PLHIV Forecast'!$C$131:$W$250,MATCH($B150,'PLHIV Forecast'!$B$131:$B$250,0),MATCH(H$130,'PLHIV Forecast'!$C$130:$W$130,0)),
G150+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7096</v>
      </c>
      <c r="I150" s="84">
        <f>IF(IF(I$130&lt;=Baseline_Year,
INDEX('Number on ART'!$H$10:$AB$249,MATCH($B150&amp;"Peds",'Number on ART'!$F$10:$F$249,0),MATCH(I$130,'Number on ART'!$H$9:$AB$9,0)),
IF(AND(H150+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Forecast'!$B$131:$B$250,0),MATCH(I$130,'PLHIV Forecast'!$C$130:$W$130,0)),
INDEX('PLHIV Forecast'!$C$131:$W$250,MATCH($B150,'PLHIV Forecast'!$B$131:$B$250,0),MATCH(I$130,'PLHIV Forecast'!$C$130:$W$130,0))&lt;&gt;0),
INDEX('PLHIV Forecast'!$C$131:$W$250,MATCH($B150,'PLHIV Forecast'!$B$131:$B$250,0),MATCH(I$130,'PLHIV Forecast'!$C$130:$W$130,0)),
H150+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IF(I$130&lt;=Baseline_Year,
INDEX('Number on ART'!$H$10:$AB$249,MATCH($B150&amp;"Peds",'Number on ART'!$F$10:$F$249,0),MATCH(I$130,'Number on ART'!$H$9:$AB$9,0)),
IF(AND(H150+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Forecast'!$B$131:$B$250,0),MATCH(I$130,'PLHIV Forecast'!$C$130:$W$130,0)),
INDEX('PLHIV Forecast'!$C$131:$W$250,MATCH($B150,'PLHIV Forecast'!$B$131:$B$250,0),MATCH(I$130,'PLHIV Forecast'!$C$130:$W$130,0))&lt;&gt;0),
INDEX('PLHIV Forecast'!$C$131:$W$250,MATCH($B150,'PLHIV Forecast'!$B$131:$B$250,0),MATCH(I$130,'PLHIV Forecast'!$C$130:$W$130,0)),
H150+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8486</v>
      </c>
      <c r="J150" s="84">
        <f>IF(IF(J$130&lt;=Baseline_Year,
INDEX('Number on ART'!$H$10:$AB$249,MATCH($B150&amp;"Peds",'Number on ART'!$F$10:$F$249,0),MATCH(J$130,'Number on ART'!$H$9:$AB$9,0)),
IF(AND(I150+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Forecast'!$B$131:$B$250,0),MATCH(J$130,'PLHIV Forecast'!$C$130:$W$130,0)),
INDEX('PLHIV Forecast'!$C$131:$W$250,MATCH($B150,'PLHIV Forecast'!$B$131:$B$250,0),MATCH(J$130,'PLHIV Forecast'!$C$130:$W$130,0))&lt;&gt;0),
INDEX('PLHIV Forecast'!$C$131:$W$250,MATCH($B150,'PLHIV Forecast'!$B$131:$B$250,0),MATCH(J$130,'PLHIV Forecast'!$C$130:$W$130,0)),
I150+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IF(J$130&lt;=Baseline_Year,
INDEX('Number on ART'!$H$10:$AB$249,MATCH($B150&amp;"Peds",'Number on ART'!$F$10:$F$249,0),MATCH(J$130,'Number on ART'!$H$9:$AB$9,0)),
IF(AND(I150+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Forecast'!$B$131:$B$250,0),MATCH(J$130,'PLHIV Forecast'!$C$130:$W$130,0)),
INDEX('PLHIV Forecast'!$C$131:$W$250,MATCH($B150,'PLHIV Forecast'!$B$131:$B$250,0),MATCH(J$130,'PLHIV Forecast'!$C$130:$W$130,0))&lt;&gt;0),
INDEX('PLHIV Forecast'!$C$131:$W$250,MATCH($B150,'PLHIV Forecast'!$B$131:$B$250,0),MATCH(J$130,'PLHIV Forecast'!$C$130:$W$130,0)),
I150+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9824</v>
      </c>
      <c r="K150" s="84">
        <f>IF(IF(K$130&lt;=Baseline_Year,
INDEX('Number on ART'!$H$10:$AB$249,MATCH($B150&amp;"Peds",'Number on ART'!$F$10:$F$249,0),MATCH(K$130,'Number on ART'!$H$9:$AB$9,0)),
IF(AND(J150+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Forecast'!$B$131:$B$250,0),MATCH(K$130,'PLHIV Forecast'!$C$130:$W$130,0)),
INDEX('PLHIV Forecast'!$C$131:$W$250,MATCH($B150,'PLHIV Forecast'!$B$131:$B$250,0),MATCH(K$130,'PLHIV Forecast'!$C$130:$W$130,0))&lt;&gt;0),
INDEX('PLHIV Forecast'!$C$131:$W$250,MATCH($B150,'PLHIV Forecast'!$B$131:$B$250,0),MATCH(K$130,'PLHIV Forecast'!$C$130:$W$130,0)),
J150+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IF(K$130&lt;=Baseline_Year,
INDEX('Number on ART'!$H$10:$AB$249,MATCH($B150&amp;"Peds",'Number on ART'!$F$10:$F$249,0),MATCH(K$130,'Number on ART'!$H$9:$AB$9,0)),
IF(AND(J150+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Forecast'!$B$131:$B$250,0),MATCH(K$130,'PLHIV Forecast'!$C$130:$W$130,0)),
INDEX('PLHIV Forecast'!$C$131:$W$250,MATCH($B150,'PLHIV Forecast'!$B$131:$B$250,0),MATCH(K$130,'PLHIV Forecast'!$C$130:$W$130,0))&lt;&gt;0),
INDEX('PLHIV Forecast'!$C$131:$W$250,MATCH($B150,'PLHIV Forecast'!$B$131:$B$250,0),MATCH(K$130,'PLHIV Forecast'!$C$130:$W$130,0)),
J150+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10279</v>
      </c>
      <c r="L150" s="84">
        <f>IF(IF(L$130&lt;=Baseline_Year,
INDEX('Number on ART'!$H$10:$AB$249,MATCH($B150&amp;"Peds",'Number on ART'!$F$10:$F$249,0),MATCH(L$130,'Number on ART'!$H$9:$AB$9,0)),
IF(AND(K150+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Forecast'!$B$131:$B$250,0),MATCH(L$130,'PLHIV Forecast'!$C$130:$W$130,0)),
INDEX('PLHIV Forecast'!$C$131:$W$250,MATCH($B150,'PLHIV Forecast'!$B$131:$B$250,0),MATCH(L$130,'PLHIV Forecast'!$C$130:$W$130,0))&lt;&gt;0),
INDEX('PLHIV Forecast'!$C$131:$W$250,MATCH($B150,'PLHIV Forecast'!$B$131:$B$250,0),MATCH(L$130,'PLHIV Forecast'!$C$130:$W$130,0)),
K150+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IF(L$130&lt;=Baseline_Year,
INDEX('Number on ART'!$H$10:$AB$249,MATCH($B150&amp;"Peds",'Number on ART'!$F$10:$F$249,0),MATCH(L$130,'Number on ART'!$H$9:$AB$9,0)),
IF(AND(K150+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Forecast'!$B$131:$B$250,0),MATCH(L$130,'PLHIV Forecast'!$C$130:$W$130,0)),
INDEX('PLHIV Forecast'!$C$131:$W$250,MATCH($B150,'PLHIV Forecast'!$B$131:$B$250,0),MATCH(L$130,'PLHIV Forecast'!$C$130:$W$130,0))&lt;&gt;0),
INDEX('PLHIV Forecast'!$C$131:$W$250,MATCH($B150,'PLHIV Forecast'!$B$131:$B$250,0),MATCH(L$130,'PLHIV Forecast'!$C$130:$W$130,0)),
K150+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10407</v>
      </c>
      <c r="M150" s="84">
        <f>IF(IF(M$130&lt;=Baseline_Year,
INDEX('Number on ART'!$H$10:$AB$249,MATCH($B150&amp;"Peds",'Number on ART'!$F$10:$F$249,0),MATCH(M$130,'Number on ART'!$H$9:$AB$9,0)),
IF(AND(L150+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Forecast'!$B$131:$B$250,0),MATCH(M$130,'PLHIV Forecast'!$C$130:$W$130,0)),
INDEX('PLHIV Forecast'!$C$131:$W$250,MATCH($B150,'PLHIV Forecast'!$B$131:$B$250,0),MATCH(M$130,'PLHIV Forecast'!$C$130:$W$130,0))&lt;&gt;0),
INDEX('PLHIV Forecast'!$C$131:$W$250,MATCH($B150,'PLHIV Forecast'!$B$131:$B$250,0),MATCH(M$130,'PLHIV Forecast'!$C$130:$W$130,0)),
L150+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IF(M$130&lt;=Baseline_Year,
INDEX('Number on ART'!$H$10:$AB$249,MATCH($B150&amp;"Peds",'Number on ART'!$F$10:$F$249,0),MATCH(M$130,'Number on ART'!$H$9:$AB$9,0)),
IF(AND(L150+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Forecast'!$B$131:$B$250,0),MATCH(M$130,'PLHIV Forecast'!$C$130:$W$130,0)),
INDEX('PLHIV Forecast'!$C$131:$W$250,MATCH($B150,'PLHIV Forecast'!$B$131:$B$250,0),MATCH(M$130,'PLHIV Forecast'!$C$130:$W$130,0))&lt;&gt;0),
INDEX('PLHIV Forecast'!$C$131:$W$250,MATCH($B150,'PLHIV Forecast'!$B$131:$B$250,0),MATCH(M$130,'PLHIV Forecast'!$C$130:$W$130,0)),
L150+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11220</v>
      </c>
      <c r="N150" s="84">
        <f>IF(IF(N$130&lt;=Baseline_Year,
INDEX('Number on ART'!$H$10:$AB$249,MATCH($B150&amp;"Peds",'Number on ART'!$F$10:$F$249,0),MATCH(N$130,'Number on ART'!$H$9:$AB$9,0)),
IF(AND(M150+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Forecast'!$B$131:$B$250,0),MATCH(N$130,'PLHIV Forecast'!$C$130:$W$130,0)),
INDEX('PLHIV Forecast'!$C$131:$W$250,MATCH($B150,'PLHIV Forecast'!$B$131:$B$250,0),MATCH(N$130,'PLHIV Forecast'!$C$130:$W$130,0))&lt;&gt;0),
INDEX('PLHIV Forecast'!$C$131:$W$250,MATCH($B150,'PLHIV Forecast'!$B$131:$B$250,0),MATCH(N$130,'PLHIV Forecast'!$C$130:$W$130,0)),
M150+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IF(N$130&lt;=Baseline_Year,
INDEX('Number on ART'!$H$10:$AB$249,MATCH($B150&amp;"Peds",'Number on ART'!$F$10:$F$249,0),MATCH(N$130,'Number on ART'!$H$9:$AB$9,0)),
IF(AND(M150+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Forecast'!$B$131:$B$250,0),MATCH(N$130,'PLHIV Forecast'!$C$130:$W$130,0)),
INDEX('PLHIV Forecast'!$C$131:$W$250,MATCH($B150,'PLHIV Forecast'!$B$131:$B$250,0),MATCH(N$130,'PLHIV Forecast'!$C$130:$W$130,0))&lt;&gt;0),
INDEX('PLHIV Forecast'!$C$131:$W$250,MATCH($B150,'PLHIV Forecast'!$B$131:$B$250,0),MATCH(N$130,'PLHIV Forecast'!$C$130:$W$130,0)),
M150+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11531</v>
      </c>
      <c r="O150" s="84">
        <f>IF(IF(O$130&lt;=Baseline_Year,
INDEX('Number on ART'!$H$10:$AB$249,MATCH($B150&amp;"Peds",'Number on ART'!$F$10:$F$249,0),MATCH(O$130,'Number on ART'!$H$9:$AB$9,0)),
IF(AND(N150+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Forecast'!$B$131:$B$250,0),MATCH(O$130,'PLHIV Forecast'!$C$130:$W$130,0)),
INDEX('PLHIV Forecast'!$C$131:$W$250,MATCH($B150,'PLHIV Forecast'!$B$131:$B$250,0),MATCH(O$130,'PLHIV Forecast'!$C$130:$W$130,0))&lt;&gt;0),
INDEX('PLHIV Forecast'!$C$131:$W$250,MATCH($B150,'PLHIV Forecast'!$B$131:$B$250,0),MATCH(O$130,'PLHIV Forecast'!$C$130:$W$130,0)),
N150+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IF(O$130&lt;=Baseline_Year,
INDEX('Number on ART'!$H$10:$AB$249,MATCH($B150&amp;"Peds",'Number on ART'!$F$10:$F$249,0),MATCH(O$130,'Number on ART'!$H$9:$AB$9,0)),
IF(AND(N150+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Forecast'!$B$131:$B$250,0),MATCH(O$130,'PLHIV Forecast'!$C$130:$W$130,0)),
INDEX('PLHIV Forecast'!$C$131:$W$250,MATCH($B150,'PLHIV Forecast'!$B$131:$B$250,0),MATCH(O$130,'PLHIV Forecast'!$C$130:$W$130,0))&lt;&gt;0),
INDEX('PLHIV Forecast'!$C$131:$W$250,MATCH($B150,'PLHIV Forecast'!$B$131:$B$250,0),MATCH(O$130,'PLHIV Forecast'!$C$130:$W$130,0)),
N150+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11518</v>
      </c>
      <c r="P150" s="84">
        <f>IF(IF(P$130&lt;=Baseline_Year,
INDEX('Number on ART'!$H$10:$AB$249,MATCH($B150&amp;"Peds",'Number on ART'!$F$10:$F$249,0),MATCH(P$130,'Number on ART'!$H$9:$AB$9,0)),
IF(AND(O150+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Forecast'!$B$131:$B$250,0),MATCH(P$130,'PLHIV Forecast'!$C$130:$W$130,0)),
INDEX('PLHIV Forecast'!$C$131:$W$250,MATCH($B150,'PLHIV Forecast'!$B$131:$B$250,0),MATCH(P$130,'PLHIV Forecast'!$C$130:$W$130,0))&lt;&gt;0),
INDEX('PLHIV Forecast'!$C$131:$W$250,MATCH($B150,'PLHIV Forecast'!$B$131:$B$250,0),MATCH(P$130,'PLHIV Forecast'!$C$130:$W$130,0)),
O150+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IF(P$130&lt;=Baseline_Year,
INDEX('Number on ART'!$H$10:$AB$249,MATCH($B150&amp;"Peds",'Number on ART'!$F$10:$F$249,0),MATCH(P$130,'Number on ART'!$H$9:$AB$9,0)),
IF(AND(O150+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Forecast'!$B$131:$B$250,0),MATCH(P$130,'PLHIV Forecast'!$C$130:$W$130,0)),
INDEX('PLHIV Forecast'!$C$131:$W$250,MATCH($B150,'PLHIV Forecast'!$B$131:$B$250,0),MATCH(P$130,'PLHIV Forecast'!$C$130:$W$130,0))&lt;&gt;0),
INDEX('PLHIV Forecast'!$C$131:$W$250,MATCH($B150,'PLHIV Forecast'!$B$131:$B$250,0),MATCH(P$130,'PLHIV Forecast'!$C$130:$W$130,0)),
O150+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11888.333333333334</v>
      </c>
      <c r="Q150" s="84">
        <f>IF(IF(Q$130&lt;=Baseline_Year,
INDEX('Number on ART'!$H$10:$AB$249,MATCH($B150&amp;"Peds",'Number on ART'!$F$10:$F$249,0),MATCH(Q$130,'Number on ART'!$H$9:$AB$9,0)),
IF(AND(P150+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Forecast'!$B$131:$B$250,0),MATCH(Q$130,'PLHIV Forecast'!$C$130:$W$130,0)),
INDEX('PLHIV Forecast'!$C$131:$W$250,MATCH($B150,'PLHIV Forecast'!$B$131:$B$250,0),MATCH(Q$130,'PLHIV Forecast'!$C$130:$W$130,0))&lt;&gt;0),
INDEX('PLHIV Forecast'!$C$131:$W$250,MATCH($B150,'PLHIV Forecast'!$B$131:$B$250,0),MATCH(Q$130,'PLHIV Forecast'!$C$130:$W$130,0)),
P150+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IF(Q$130&lt;=Baseline_Year,
INDEX('Number on ART'!$H$10:$AB$249,MATCH($B150&amp;"Peds",'Number on ART'!$F$10:$F$249,0),MATCH(Q$130,'Number on ART'!$H$9:$AB$9,0)),
IF(AND(P150+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Forecast'!$B$131:$B$250,0),MATCH(Q$130,'PLHIV Forecast'!$C$130:$W$130,0)),
INDEX('PLHIV Forecast'!$C$131:$W$250,MATCH($B150,'PLHIV Forecast'!$B$131:$B$250,0),MATCH(Q$130,'PLHIV Forecast'!$C$130:$W$130,0))&lt;&gt;0),
INDEX('PLHIV Forecast'!$C$131:$W$250,MATCH($B150,'PLHIV Forecast'!$B$131:$B$250,0),MATCH(Q$130,'PLHIV Forecast'!$C$130:$W$130,0)),
P150+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12258.666666666668</v>
      </c>
      <c r="R150" s="84">
        <f>IF(IF(R$130&lt;=Baseline_Year,
INDEX('Number on ART'!$H$10:$AB$249,MATCH($B150&amp;"Peds",'Number on ART'!$F$10:$F$249,0),MATCH(R$130,'Number on ART'!$H$9:$AB$9,0)),
IF(AND(Q150+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Forecast'!$B$131:$B$250,0),MATCH(R$130,'PLHIV Forecast'!$C$130:$W$130,0)),
INDEX('PLHIV Forecast'!$C$131:$W$250,MATCH($B150,'PLHIV Forecast'!$B$131:$B$250,0),MATCH(R$130,'PLHIV Forecast'!$C$130:$W$130,0))&lt;&gt;0),
INDEX('PLHIV Forecast'!$C$131:$W$250,MATCH($B150,'PLHIV Forecast'!$B$131:$B$250,0),MATCH(R$130,'PLHIV Forecast'!$C$130:$W$130,0)),
Q150+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IF(R$130&lt;=Baseline_Year,
INDEX('Number on ART'!$H$10:$AB$249,MATCH($B150&amp;"Peds",'Number on ART'!$F$10:$F$249,0),MATCH(R$130,'Number on ART'!$H$9:$AB$9,0)),
IF(AND(Q150+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Forecast'!$B$131:$B$250,0),MATCH(R$130,'PLHIV Forecast'!$C$130:$W$130,0)),
INDEX('PLHIV Forecast'!$C$131:$W$250,MATCH($B150,'PLHIV Forecast'!$B$131:$B$250,0),MATCH(R$130,'PLHIV Forecast'!$C$130:$W$130,0))&lt;&gt;0),
INDEX('PLHIV Forecast'!$C$131:$W$250,MATCH($B150,'PLHIV Forecast'!$B$131:$B$250,0),MATCH(R$130,'PLHIV Forecast'!$C$130:$W$130,0)),
Q150+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12629.000000000002</v>
      </c>
      <c r="S150" s="84">
        <f>IF(IF(S$130&lt;=Baseline_Year,
INDEX('Number on ART'!$H$10:$AB$249,MATCH($B150&amp;"Peds",'Number on ART'!$F$10:$F$249,0),MATCH(S$130,'Number on ART'!$H$9:$AB$9,0)),
IF(AND(R150+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Forecast'!$B$131:$B$250,0),MATCH(S$130,'PLHIV Forecast'!$C$130:$W$130,0)),
INDEX('PLHIV Forecast'!$C$131:$W$250,MATCH($B150,'PLHIV Forecast'!$B$131:$B$250,0),MATCH(S$130,'PLHIV Forecast'!$C$130:$W$130,0))&lt;&gt;0),
INDEX('PLHIV Forecast'!$C$131:$W$250,MATCH($B150,'PLHIV Forecast'!$B$131:$B$250,0),MATCH(S$130,'PLHIV Forecast'!$C$130:$W$130,0)),
R150+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IF(S$130&lt;=Baseline_Year,
INDEX('Number on ART'!$H$10:$AB$249,MATCH($B150&amp;"Peds",'Number on ART'!$F$10:$F$249,0),MATCH(S$130,'Number on ART'!$H$9:$AB$9,0)),
IF(AND(R150+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Forecast'!$B$131:$B$250,0),MATCH(S$130,'PLHIV Forecast'!$C$130:$W$130,0)),
INDEX('PLHIV Forecast'!$C$131:$W$250,MATCH($B150,'PLHIV Forecast'!$B$131:$B$250,0),MATCH(S$130,'PLHIV Forecast'!$C$130:$W$130,0))&lt;&gt;0),
INDEX('PLHIV Forecast'!$C$131:$W$250,MATCH($B150,'PLHIV Forecast'!$B$131:$B$250,0),MATCH(S$130,'PLHIV Forecast'!$C$130:$W$130,0)),
R150+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12999.333333333336</v>
      </c>
      <c r="T150" s="84">
        <f>IF(IF(T$130&lt;=Baseline_Year,
INDEX('Number on ART'!$H$10:$AB$249,MATCH($B150&amp;"Peds",'Number on ART'!$F$10:$F$249,0),MATCH(T$130,'Number on ART'!$H$9:$AB$9,0)),
IF(AND(S150+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Forecast'!$B$131:$B$250,0),MATCH(T$130,'PLHIV Forecast'!$C$130:$W$130,0)),
INDEX('PLHIV Forecast'!$C$131:$W$250,MATCH($B150,'PLHIV Forecast'!$B$131:$B$250,0),MATCH(T$130,'PLHIV Forecast'!$C$130:$W$130,0))&lt;&gt;0),
INDEX('PLHIV Forecast'!$C$131:$W$250,MATCH($B150,'PLHIV Forecast'!$B$131:$B$250,0),MATCH(T$130,'PLHIV Forecast'!$C$130:$W$130,0)),
S150+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IF(T$130&lt;=Baseline_Year,
INDEX('Number on ART'!$H$10:$AB$249,MATCH($B150&amp;"Peds",'Number on ART'!$F$10:$F$249,0),MATCH(T$130,'Number on ART'!$H$9:$AB$9,0)),
IF(AND(S150+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Forecast'!$B$131:$B$250,0),MATCH(T$130,'PLHIV Forecast'!$C$130:$W$130,0)),
INDEX('PLHIV Forecast'!$C$131:$W$250,MATCH($B150,'PLHIV Forecast'!$B$131:$B$250,0),MATCH(T$130,'PLHIV Forecast'!$C$130:$W$130,0))&lt;&gt;0),
INDEX('PLHIV Forecast'!$C$131:$W$250,MATCH($B150,'PLHIV Forecast'!$B$131:$B$250,0),MATCH(T$130,'PLHIV Forecast'!$C$130:$W$130,0)),
S150+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13369.66666666667</v>
      </c>
      <c r="U150" s="84">
        <f>IF(IF(U$130&lt;=Baseline_Year,
INDEX('Number on ART'!$H$10:$AB$249,MATCH($B150&amp;"Peds",'Number on ART'!$F$10:$F$249,0),MATCH(U$130,'Number on ART'!$H$9:$AB$9,0)),
IF(AND(T150+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Forecast'!$B$131:$B$250,0),MATCH(U$130,'PLHIV Forecast'!$C$130:$W$130,0)),
INDEX('PLHIV Forecast'!$C$131:$W$250,MATCH($B150,'PLHIV Forecast'!$B$131:$B$250,0),MATCH(U$130,'PLHIV Forecast'!$C$130:$W$130,0))&lt;&gt;0),
INDEX('PLHIV Forecast'!$C$131:$W$250,MATCH($B150,'PLHIV Forecast'!$B$131:$B$250,0),MATCH(U$130,'PLHIV Forecast'!$C$130:$W$130,0)),
T150+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IF(U$130&lt;=Baseline_Year,
INDEX('Number on ART'!$H$10:$AB$249,MATCH($B150&amp;"Peds",'Number on ART'!$F$10:$F$249,0),MATCH(U$130,'Number on ART'!$H$9:$AB$9,0)),
IF(AND(T150+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Forecast'!$B$131:$B$250,0),MATCH(U$130,'PLHIV Forecast'!$C$130:$W$130,0)),
INDEX('PLHIV Forecast'!$C$131:$W$250,MATCH($B150,'PLHIV Forecast'!$B$131:$B$250,0),MATCH(U$130,'PLHIV Forecast'!$C$130:$W$130,0))&lt;&gt;0),
INDEX('PLHIV Forecast'!$C$131:$W$250,MATCH($B150,'PLHIV Forecast'!$B$131:$B$250,0),MATCH(U$130,'PLHIV Forecast'!$C$130:$W$130,0)),
T150+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13740.000000000004</v>
      </c>
      <c r="V150" s="84">
        <f>IF(IF(V$130&lt;=Baseline_Year,
INDEX('Number on ART'!$H$10:$AB$249,MATCH($B150&amp;"Peds",'Number on ART'!$F$10:$F$249,0),MATCH(V$130,'Number on ART'!$H$9:$AB$9,0)),
IF(AND(U150+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Forecast'!$B$131:$B$250,0),MATCH(V$130,'PLHIV Forecast'!$C$130:$W$130,0)),
INDEX('PLHIV Forecast'!$C$131:$W$250,MATCH($B150,'PLHIV Forecast'!$B$131:$B$250,0),MATCH(V$130,'PLHIV Forecast'!$C$130:$W$130,0))&lt;&gt;0),
INDEX('PLHIV Forecast'!$C$131:$W$250,MATCH($B150,'PLHIV Forecast'!$B$131:$B$250,0),MATCH(V$130,'PLHIV Forecast'!$C$130:$W$130,0)),
U150+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IF(V$130&lt;=Baseline_Year,
INDEX('Number on ART'!$H$10:$AB$249,MATCH($B150&amp;"Peds",'Number on ART'!$F$10:$F$249,0),MATCH(V$130,'Number on ART'!$H$9:$AB$9,0)),
IF(AND(U150+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Forecast'!$B$131:$B$250,0),MATCH(V$130,'PLHIV Forecast'!$C$130:$W$130,0)),
INDEX('PLHIV Forecast'!$C$131:$W$250,MATCH($B150,'PLHIV Forecast'!$B$131:$B$250,0),MATCH(V$130,'PLHIV Forecast'!$C$130:$W$130,0))&lt;&gt;0),
INDEX('PLHIV Forecast'!$C$131:$W$250,MATCH($B150,'PLHIV Forecast'!$B$131:$B$250,0),MATCH(V$130,'PLHIV Forecast'!$C$130:$W$130,0)),
U150+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14110.333333333338</v>
      </c>
      <c r="W150" s="84">
        <f>IF(IF(W$130&lt;=Baseline_Year,
INDEX('Number on ART'!$H$10:$AB$249,MATCH($B150&amp;"Peds",'Number on ART'!$F$10:$F$249,0),MATCH(W$130,'Number on ART'!$H$9:$AB$9,0)),
IF(AND(V150+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Forecast'!$C$131:$W$250,MATCH($B150,'PLHIV Forecast'!$B$131:$B$250,0),MATCH(W$130,'PLHIV Forecast'!$C$130:$W$130,0)),
INDEX('PLHIV Forecast'!$C$131:$W$250,MATCH($B150,'PLHIV Forecast'!$B$131:$B$250,0),MATCH(W$130,'PLHIV Forecast'!$C$130:$W$130,0))&lt;&gt;0),
INDEX('PLHIV Forecast'!$C$131:$W$250,MATCH($B150,'PLHIV Forecast'!$B$131:$B$250,0),MATCH(W$130,'PLHIV Forecast'!$C$130:$W$130,0)),
V150+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)))&lt;0,
0,
IF(W$130&lt;=Baseline_Year,
INDEX('Number on ART'!$H$10:$AB$249,MATCH($B150&amp;"Peds",'Number on ART'!$F$10:$F$249,0),MATCH(W$130,'Number on ART'!$H$9:$AB$9,0)),
IF(AND(V150+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)&gt;INDEX('PLHIV Forecast'!$C$8:$W$127,MATCH($B150,'PLHIV Forecast'!$B$131:$B$250,0),MATCH(W$130,'PLHIV Forecast'!$C$130:$W$130,0)),
INDEX('PLHIV Forecast'!$C$131:$W$250,MATCH($B150,'PLHIV Forecast'!$B$131:$B$250,0),MATCH(W$130,'PLHIV Forecast'!$C$130:$W$130,0))&lt;&gt;0),
INDEX('PLHIV Forecast'!$C$131:$W$250,MATCH($B150,'PLHIV Forecast'!$B$131:$B$250,0),MATCH(W$130,'PLHIV Forecast'!$C$130:$W$130,0)),
V150+
AVERAGE((INDEX($C$131:$W$250,MATCH($B150,$B$131:$B$250),MATCH(Baseline_Year,$C$130:$W$130,))-INDEX($C$131:$W$250,MATCH($B150,$B$131:$B$250),MATCH(Baseline_Year-1,$C$130:$W$130,))),
(INDEX($C$131:$W$250,MATCH($B150,$B$131:$B$250),MATCH(Baseline_Year-1,$C$130:$W$130,))-INDEX($C$131:$W$250,MATCH($B150,$B$131:$B$250),MATCH(Baseline_Year-2,$C$130:$W$130,))),
(INDEX($C$131:$W$250,MATCH($B150,$B$131:$B$250),MATCH(Baseline_Year-2,$C$130:$W$130,))-INDEX($C$131:$W$250,MATCH($B150,$B$131:$B$250),MATCH(Baseline_Year-3,$C$130:$W$130,)))
))))</f>
        <v>14480.666666666672</v>
      </c>
      <c r="X150" s="9" t="str">
        <f>IF(SUM(C150:W150)&lt;&gt;0,
IF(P150='PLHIV Forecast'!P150,"# peds on ART capped by total CLHIV starting 2023",
IF(Q150='PLHIV Forecast'!Q150,"# peds on ART capped by total CLHIV starting 2024",
IF(R150='PLHIV Forecast'!R150,"# peds on ART capped by total CLHIV starting 2025",
IF(S150='PLHIV Forecast'!S150,"# peds on ART capped by total CLHIV starting 2026",
IF(T150='PLHIV Forecast'!T150,"# peds on ART capped by total CLHIV starting 2027",
IF(U150='PLHIV Forecast'!U150,"# peds on ART capped by total CLHIV starting 2028",
IF(V150='PLHIV Forecast'!V150,"# peds on ART capped by total CLHIV starting 2029",
IF(W150='PLHIV Forecast'!W150,"# peds on ART capped by total CLHIV starting 2030",
"")))))))),"")</f>
        <v/>
      </c>
      <c r="Z150" s="8"/>
      <c r="AA150" s="8"/>
      <c r="AB150" s="8"/>
      <c r="AC150" s="8"/>
      <c r="AD150" s="8"/>
      <c r="AE150" s="8"/>
      <c r="AF150" s="8"/>
      <c r="AG150" s="8"/>
      <c r="AH150" s="8"/>
      <c r="AI150" s="8"/>
    </row>
    <row r="151" spans="2:35" x14ac:dyDescent="0.35">
      <c r="B151" s="17" t="str">
        <f>Countries!B24</f>
        <v>Cape Verde</v>
      </c>
      <c r="C151" s="47">
        <f>IF(C$7&lt;='Algorithms &amp; Assumptions'!$C$3,INDEX('Number on ART'!$H$10:$AB$249,MATCH($B151&amp;"Peds",'Number on ART'!$F$10:$F$249,0),MATCH(C$7,'Number on ART'!$H$9:$AB$9,0)),"Error")</f>
        <v>0</v>
      </c>
      <c r="D151" s="47">
        <f>IF(D$7&lt;='Algorithms &amp; Assumptions'!$C$3,INDEX('Number on ART'!$H$10:$AB$249,MATCH($B151&amp;"Peds",'Number on ART'!$F$10:$F$249,0),MATCH(D$7,'Number on ART'!$H$9:$AB$9,0)),"Error")</f>
        <v>0</v>
      </c>
      <c r="E151" s="47">
        <f>IF(E$7&lt;='Algorithms &amp; Assumptions'!$C$3,INDEX('Number on ART'!$H$10:$AB$249,MATCH($B151&amp;"Peds",'Number on ART'!$F$10:$F$249,0),MATCH(E$7,'Number on ART'!$H$9:$AB$9,0)),"Error")</f>
        <v>0</v>
      </c>
      <c r="F151" s="47">
        <f>IF(F$7&lt;='Algorithms &amp; Assumptions'!$C$3,INDEX('Number on ART'!$H$10:$AB$249,MATCH($B151&amp;"Peds",'Number on ART'!$F$10:$F$249,0),MATCH(F$7,'Number on ART'!$H$9:$AB$9,0)),"Error")</f>
        <v>0</v>
      </c>
      <c r="G151" s="84">
        <f>IF(IF(G$130&lt;=Baseline_Year,
INDEX('Number on ART'!$H$10:$AB$249,MATCH($B151&amp;"Peds",'Number on ART'!$F$10:$F$249,0),MATCH(G$130,'Number on ART'!$H$9:$AB$9,0)),
IF(AND(F151+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Forecast'!$B$131:$B$250,0),MATCH(G$130,'PLHIV Forecast'!$C$130:$W$130,0)),
INDEX('PLHIV Forecast'!$C$131:$W$250,MATCH($B151,'PLHIV Forecast'!$B$131:$B$250,0),MATCH(G$130,'PLHIV Forecast'!$C$130:$W$130,0))&lt;&gt;0),
INDEX('PLHIV Forecast'!$C$131:$W$250,MATCH($B151,'PLHIV Forecast'!$B$131:$B$250,0),MATCH(G$130,'PLHIV Forecast'!$C$130:$W$130,0)),
F151+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IF(G$130&lt;=Baseline_Year,
INDEX('Number on ART'!$H$10:$AB$249,MATCH($B151&amp;"Peds",'Number on ART'!$F$10:$F$249,0),MATCH(G$130,'Number on ART'!$H$9:$AB$9,0)),
IF(AND(F151+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Forecast'!$B$131:$B$250,0),MATCH(G$130,'PLHIV Forecast'!$C$130:$W$130,0)),
INDEX('PLHIV Forecast'!$C$131:$W$250,MATCH($B151,'PLHIV Forecast'!$B$131:$B$250,0),MATCH(G$130,'PLHIV Forecast'!$C$130:$W$130,0))&lt;&gt;0),
INDEX('PLHIV Forecast'!$C$131:$W$250,MATCH($B151,'PLHIV Forecast'!$B$131:$B$250,0),MATCH(G$130,'PLHIV Forecast'!$C$130:$W$130,0)),
F151+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92</v>
      </c>
      <c r="H151" s="84">
        <f>IF(IF(H$130&lt;=Baseline_Year,
INDEX('Number on ART'!$H$10:$AB$249,MATCH($B151&amp;"Peds",'Number on ART'!$F$10:$F$249,0),MATCH(H$130,'Number on ART'!$H$9:$AB$9,0)),
IF(AND(G151+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Forecast'!$B$131:$B$250,0),MATCH(H$130,'PLHIV Forecast'!$C$130:$W$130,0)),
INDEX('PLHIV Forecast'!$C$131:$W$250,MATCH($B151,'PLHIV Forecast'!$B$131:$B$250,0),MATCH(H$130,'PLHIV Forecast'!$C$130:$W$130,0))&lt;&gt;0),
INDEX('PLHIV Forecast'!$C$131:$W$250,MATCH($B151,'PLHIV Forecast'!$B$131:$B$250,0),MATCH(H$130,'PLHIV Forecast'!$C$130:$W$130,0)),
G151+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IF(H$130&lt;=Baseline_Year,
INDEX('Number on ART'!$H$10:$AB$249,MATCH($B151&amp;"Peds",'Number on ART'!$F$10:$F$249,0),MATCH(H$130,'Number on ART'!$H$9:$AB$9,0)),
IF(AND(G151+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Forecast'!$B$131:$B$250,0),MATCH(H$130,'PLHIV Forecast'!$C$130:$W$130,0)),
INDEX('PLHIV Forecast'!$C$131:$W$250,MATCH($B151,'PLHIV Forecast'!$B$131:$B$250,0),MATCH(H$130,'PLHIV Forecast'!$C$130:$W$130,0))&lt;&gt;0),
INDEX('PLHIV Forecast'!$C$131:$W$250,MATCH($B151,'PLHIV Forecast'!$B$131:$B$250,0),MATCH(H$130,'PLHIV Forecast'!$C$130:$W$130,0)),
G151+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88</v>
      </c>
      <c r="I151" s="84">
        <f>IF(IF(I$130&lt;=Baseline_Year,
INDEX('Number on ART'!$H$10:$AB$249,MATCH($B151&amp;"Peds",'Number on ART'!$F$10:$F$249,0),MATCH(I$130,'Number on ART'!$H$9:$AB$9,0)),
IF(AND(H151+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Forecast'!$B$131:$B$250,0),MATCH(I$130,'PLHIV Forecast'!$C$130:$W$130,0)),
INDEX('PLHIV Forecast'!$C$131:$W$250,MATCH($B151,'PLHIV Forecast'!$B$131:$B$250,0),MATCH(I$130,'PLHIV Forecast'!$C$130:$W$130,0))&lt;&gt;0),
INDEX('PLHIV Forecast'!$C$131:$W$250,MATCH($B151,'PLHIV Forecast'!$B$131:$B$250,0),MATCH(I$130,'PLHIV Forecast'!$C$130:$W$130,0)),
H151+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IF(I$130&lt;=Baseline_Year,
INDEX('Number on ART'!$H$10:$AB$249,MATCH($B151&amp;"Peds",'Number on ART'!$F$10:$F$249,0),MATCH(I$130,'Number on ART'!$H$9:$AB$9,0)),
IF(AND(H151+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Forecast'!$B$131:$B$250,0),MATCH(I$130,'PLHIV Forecast'!$C$130:$W$130,0)),
INDEX('PLHIV Forecast'!$C$131:$W$250,MATCH($B151,'PLHIV Forecast'!$B$131:$B$250,0),MATCH(I$130,'PLHIV Forecast'!$C$130:$W$130,0))&lt;&gt;0),
INDEX('PLHIV Forecast'!$C$131:$W$250,MATCH($B151,'PLHIV Forecast'!$B$131:$B$250,0),MATCH(I$130,'PLHIV Forecast'!$C$130:$W$130,0)),
H151+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71</v>
      </c>
      <c r="J151" s="84">
        <f>IF(IF(J$130&lt;=Baseline_Year,
INDEX('Number on ART'!$H$10:$AB$249,MATCH($B151&amp;"Peds",'Number on ART'!$F$10:$F$249,0),MATCH(J$130,'Number on ART'!$H$9:$AB$9,0)),
IF(AND(I151+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Forecast'!$B$131:$B$250,0),MATCH(J$130,'PLHIV Forecast'!$C$130:$W$130,0)),
INDEX('PLHIV Forecast'!$C$131:$W$250,MATCH($B151,'PLHIV Forecast'!$B$131:$B$250,0),MATCH(J$130,'PLHIV Forecast'!$C$130:$W$130,0))&lt;&gt;0),
INDEX('PLHIV Forecast'!$C$131:$W$250,MATCH($B151,'PLHIV Forecast'!$B$131:$B$250,0),MATCH(J$130,'PLHIV Forecast'!$C$130:$W$130,0)),
I151+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IF(J$130&lt;=Baseline_Year,
INDEX('Number on ART'!$H$10:$AB$249,MATCH($B151&amp;"Peds",'Number on ART'!$F$10:$F$249,0),MATCH(J$130,'Number on ART'!$H$9:$AB$9,0)),
IF(AND(I151+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Forecast'!$B$131:$B$250,0),MATCH(J$130,'PLHIV Forecast'!$C$130:$W$130,0)),
INDEX('PLHIV Forecast'!$C$131:$W$250,MATCH($B151,'PLHIV Forecast'!$B$131:$B$250,0),MATCH(J$130,'PLHIV Forecast'!$C$130:$W$130,0))&lt;&gt;0),
INDEX('PLHIV Forecast'!$C$131:$W$250,MATCH($B151,'PLHIV Forecast'!$B$131:$B$250,0),MATCH(J$130,'PLHIV Forecast'!$C$130:$W$130,0)),
I151+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81</v>
      </c>
      <c r="K151" s="84">
        <f>IF(IF(K$130&lt;=Baseline_Year,
INDEX('Number on ART'!$H$10:$AB$249,MATCH($B151&amp;"Peds",'Number on ART'!$F$10:$F$249,0),MATCH(K$130,'Number on ART'!$H$9:$AB$9,0)),
IF(AND(J151+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Forecast'!$B$131:$B$250,0),MATCH(K$130,'PLHIV Forecast'!$C$130:$W$130,0)),
INDEX('PLHIV Forecast'!$C$131:$W$250,MATCH($B151,'PLHIV Forecast'!$B$131:$B$250,0),MATCH(K$130,'PLHIV Forecast'!$C$130:$W$130,0))&lt;&gt;0),
INDEX('PLHIV Forecast'!$C$131:$W$250,MATCH($B151,'PLHIV Forecast'!$B$131:$B$250,0),MATCH(K$130,'PLHIV Forecast'!$C$130:$W$130,0)),
J151+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IF(K$130&lt;=Baseline_Year,
INDEX('Number on ART'!$H$10:$AB$249,MATCH($B151&amp;"Peds",'Number on ART'!$F$10:$F$249,0),MATCH(K$130,'Number on ART'!$H$9:$AB$9,0)),
IF(AND(J151+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Forecast'!$B$131:$B$250,0),MATCH(K$130,'PLHIV Forecast'!$C$130:$W$130,0)),
INDEX('PLHIV Forecast'!$C$131:$W$250,MATCH($B151,'PLHIV Forecast'!$B$131:$B$250,0),MATCH(K$130,'PLHIV Forecast'!$C$130:$W$130,0))&lt;&gt;0),
INDEX('PLHIV Forecast'!$C$131:$W$250,MATCH($B151,'PLHIV Forecast'!$B$131:$B$250,0),MATCH(K$130,'PLHIV Forecast'!$C$130:$W$130,0)),
J151+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76</v>
      </c>
      <c r="L151" s="84">
        <f>IF(IF(L$130&lt;=Baseline_Year,
INDEX('Number on ART'!$H$10:$AB$249,MATCH($B151&amp;"Peds",'Number on ART'!$F$10:$F$249,0),MATCH(L$130,'Number on ART'!$H$9:$AB$9,0)),
IF(AND(K151+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Forecast'!$B$131:$B$250,0),MATCH(L$130,'PLHIV Forecast'!$C$130:$W$130,0)),
INDEX('PLHIV Forecast'!$C$131:$W$250,MATCH($B151,'PLHIV Forecast'!$B$131:$B$250,0),MATCH(L$130,'PLHIV Forecast'!$C$130:$W$130,0))&lt;&gt;0),
INDEX('PLHIV Forecast'!$C$131:$W$250,MATCH($B151,'PLHIV Forecast'!$B$131:$B$250,0),MATCH(L$130,'PLHIV Forecast'!$C$130:$W$130,0)),
K151+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IF(L$130&lt;=Baseline_Year,
INDEX('Number on ART'!$H$10:$AB$249,MATCH($B151&amp;"Peds",'Number on ART'!$F$10:$F$249,0),MATCH(L$130,'Number on ART'!$H$9:$AB$9,0)),
IF(AND(K151+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Forecast'!$B$131:$B$250,0),MATCH(L$130,'PLHIV Forecast'!$C$130:$W$130,0)),
INDEX('PLHIV Forecast'!$C$131:$W$250,MATCH($B151,'PLHIV Forecast'!$B$131:$B$250,0),MATCH(L$130,'PLHIV Forecast'!$C$130:$W$130,0))&lt;&gt;0),
INDEX('PLHIV Forecast'!$C$131:$W$250,MATCH($B151,'PLHIV Forecast'!$B$131:$B$250,0),MATCH(L$130,'PLHIV Forecast'!$C$130:$W$130,0)),
K151+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72</v>
      </c>
      <c r="M151" s="84">
        <f>IF(IF(M$130&lt;=Baseline_Year,
INDEX('Number on ART'!$H$10:$AB$249,MATCH($B151&amp;"Peds",'Number on ART'!$F$10:$F$249,0),MATCH(M$130,'Number on ART'!$H$9:$AB$9,0)),
IF(AND(L151+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Forecast'!$B$131:$B$250,0),MATCH(M$130,'PLHIV Forecast'!$C$130:$W$130,0)),
INDEX('PLHIV Forecast'!$C$131:$W$250,MATCH($B151,'PLHIV Forecast'!$B$131:$B$250,0),MATCH(M$130,'PLHIV Forecast'!$C$130:$W$130,0))&lt;&gt;0),
INDEX('PLHIV Forecast'!$C$131:$W$250,MATCH($B151,'PLHIV Forecast'!$B$131:$B$250,0),MATCH(M$130,'PLHIV Forecast'!$C$130:$W$130,0)),
L151+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IF(M$130&lt;=Baseline_Year,
INDEX('Number on ART'!$H$10:$AB$249,MATCH($B151&amp;"Peds",'Number on ART'!$F$10:$F$249,0),MATCH(M$130,'Number on ART'!$H$9:$AB$9,0)),
IF(AND(L151+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Forecast'!$B$131:$B$250,0),MATCH(M$130,'PLHIV Forecast'!$C$130:$W$130,0)),
INDEX('PLHIV Forecast'!$C$131:$W$250,MATCH($B151,'PLHIV Forecast'!$B$131:$B$250,0),MATCH(M$130,'PLHIV Forecast'!$C$130:$W$130,0))&lt;&gt;0),
INDEX('PLHIV Forecast'!$C$131:$W$250,MATCH($B151,'PLHIV Forecast'!$B$131:$B$250,0),MATCH(M$130,'PLHIV Forecast'!$C$130:$W$130,0)),
L151+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69</v>
      </c>
      <c r="N151" s="84">
        <f>IF(IF(N$130&lt;=Baseline_Year,
INDEX('Number on ART'!$H$10:$AB$249,MATCH($B151&amp;"Peds",'Number on ART'!$F$10:$F$249,0),MATCH(N$130,'Number on ART'!$H$9:$AB$9,0)),
IF(AND(M151+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Forecast'!$B$131:$B$250,0),MATCH(N$130,'PLHIV Forecast'!$C$130:$W$130,0)),
INDEX('PLHIV Forecast'!$C$131:$W$250,MATCH($B151,'PLHIV Forecast'!$B$131:$B$250,0),MATCH(N$130,'PLHIV Forecast'!$C$130:$W$130,0))&lt;&gt;0),
INDEX('PLHIV Forecast'!$C$131:$W$250,MATCH($B151,'PLHIV Forecast'!$B$131:$B$250,0),MATCH(N$130,'PLHIV Forecast'!$C$130:$W$130,0)),
M151+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IF(N$130&lt;=Baseline_Year,
INDEX('Number on ART'!$H$10:$AB$249,MATCH($B151&amp;"Peds",'Number on ART'!$F$10:$F$249,0),MATCH(N$130,'Number on ART'!$H$9:$AB$9,0)),
IF(AND(M151+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Forecast'!$B$131:$B$250,0),MATCH(N$130,'PLHIV Forecast'!$C$130:$W$130,0)),
INDEX('PLHIV Forecast'!$C$131:$W$250,MATCH($B151,'PLHIV Forecast'!$B$131:$B$250,0),MATCH(N$130,'PLHIV Forecast'!$C$130:$W$130,0))&lt;&gt;0),
INDEX('PLHIV Forecast'!$C$131:$W$250,MATCH($B151,'PLHIV Forecast'!$B$131:$B$250,0),MATCH(N$130,'PLHIV Forecast'!$C$130:$W$130,0)),
M151+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65</v>
      </c>
      <c r="O151" s="84">
        <f>IF(IF(O$130&lt;=Baseline_Year,
INDEX('Number on ART'!$H$10:$AB$249,MATCH($B151&amp;"Peds",'Number on ART'!$F$10:$F$249,0),MATCH(O$130,'Number on ART'!$H$9:$AB$9,0)),
IF(AND(N151+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Forecast'!$B$131:$B$250,0),MATCH(O$130,'PLHIV Forecast'!$C$130:$W$130,0)),
INDEX('PLHIV Forecast'!$C$131:$W$250,MATCH($B151,'PLHIV Forecast'!$B$131:$B$250,0),MATCH(O$130,'PLHIV Forecast'!$C$130:$W$130,0))&lt;&gt;0),
INDEX('PLHIV Forecast'!$C$131:$W$250,MATCH($B151,'PLHIV Forecast'!$B$131:$B$250,0),MATCH(O$130,'PLHIV Forecast'!$C$130:$W$130,0)),
N151+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IF(O$130&lt;=Baseline_Year,
INDEX('Number on ART'!$H$10:$AB$249,MATCH($B151&amp;"Peds",'Number on ART'!$F$10:$F$249,0),MATCH(O$130,'Number on ART'!$H$9:$AB$9,0)),
IF(AND(N151+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Forecast'!$B$131:$B$250,0),MATCH(O$130,'PLHIV Forecast'!$C$130:$W$130,0)),
INDEX('PLHIV Forecast'!$C$131:$W$250,MATCH($B151,'PLHIV Forecast'!$B$131:$B$250,0),MATCH(O$130,'PLHIV Forecast'!$C$130:$W$130,0))&lt;&gt;0),
INDEX('PLHIV Forecast'!$C$131:$W$250,MATCH($B151,'PLHIV Forecast'!$B$131:$B$250,0),MATCH(O$130,'PLHIV Forecast'!$C$130:$W$130,0)),
N151+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66</v>
      </c>
      <c r="P151" s="84">
        <f>IF(IF(P$130&lt;=Baseline_Year,
INDEX('Number on ART'!$H$10:$AB$249,MATCH($B151&amp;"Peds",'Number on ART'!$F$10:$F$249,0),MATCH(P$130,'Number on ART'!$H$9:$AB$9,0)),
IF(AND(O151+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Forecast'!$B$131:$B$250,0),MATCH(P$130,'PLHIV Forecast'!$C$130:$W$130,0)),
INDEX('PLHIV Forecast'!$C$131:$W$250,MATCH($B151,'PLHIV Forecast'!$B$131:$B$250,0),MATCH(P$130,'PLHIV Forecast'!$C$130:$W$130,0))&lt;&gt;0),
INDEX('PLHIV Forecast'!$C$131:$W$250,MATCH($B151,'PLHIV Forecast'!$B$131:$B$250,0),MATCH(P$130,'PLHIV Forecast'!$C$130:$W$130,0)),
O151+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IF(P$130&lt;=Baseline_Year,
INDEX('Number on ART'!$H$10:$AB$249,MATCH($B151&amp;"Peds",'Number on ART'!$F$10:$F$249,0),MATCH(P$130,'Number on ART'!$H$9:$AB$9,0)),
IF(AND(O151+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Forecast'!$B$131:$B$250,0),MATCH(P$130,'PLHIV Forecast'!$C$130:$W$130,0)),
INDEX('PLHIV Forecast'!$C$131:$W$250,MATCH($B151,'PLHIV Forecast'!$B$131:$B$250,0),MATCH(P$130,'PLHIV Forecast'!$C$130:$W$130,0))&lt;&gt;0),
INDEX('PLHIV Forecast'!$C$131:$W$250,MATCH($B151,'PLHIV Forecast'!$B$131:$B$250,0),MATCH(P$130,'PLHIV Forecast'!$C$130:$W$130,0)),
O151+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64</v>
      </c>
      <c r="Q151" s="84">
        <f>IF(IF(Q$130&lt;=Baseline_Year,
INDEX('Number on ART'!$H$10:$AB$249,MATCH($B151&amp;"Peds",'Number on ART'!$F$10:$F$249,0),MATCH(Q$130,'Number on ART'!$H$9:$AB$9,0)),
IF(AND(P151+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Forecast'!$B$131:$B$250,0),MATCH(Q$130,'PLHIV Forecast'!$C$130:$W$130,0)),
INDEX('PLHIV Forecast'!$C$131:$W$250,MATCH($B151,'PLHIV Forecast'!$B$131:$B$250,0),MATCH(Q$130,'PLHIV Forecast'!$C$130:$W$130,0))&lt;&gt;0),
INDEX('PLHIV Forecast'!$C$131:$W$250,MATCH($B151,'PLHIV Forecast'!$B$131:$B$250,0),MATCH(Q$130,'PLHIV Forecast'!$C$130:$W$130,0)),
P151+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IF(Q$130&lt;=Baseline_Year,
INDEX('Number on ART'!$H$10:$AB$249,MATCH($B151&amp;"Peds",'Number on ART'!$F$10:$F$249,0),MATCH(Q$130,'Number on ART'!$H$9:$AB$9,0)),
IF(AND(P151+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Forecast'!$B$131:$B$250,0),MATCH(Q$130,'PLHIV Forecast'!$C$130:$W$130,0)),
INDEX('PLHIV Forecast'!$C$131:$W$250,MATCH($B151,'PLHIV Forecast'!$B$131:$B$250,0),MATCH(Q$130,'PLHIV Forecast'!$C$130:$W$130,0))&lt;&gt;0),
INDEX('PLHIV Forecast'!$C$131:$W$250,MATCH($B151,'PLHIV Forecast'!$B$131:$B$250,0),MATCH(Q$130,'PLHIV Forecast'!$C$130:$W$130,0)),
P151+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62</v>
      </c>
      <c r="R151" s="84">
        <f>IF(IF(R$130&lt;=Baseline_Year,
INDEX('Number on ART'!$H$10:$AB$249,MATCH($B151&amp;"Peds",'Number on ART'!$F$10:$F$249,0),MATCH(R$130,'Number on ART'!$H$9:$AB$9,0)),
IF(AND(Q151+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Forecast'!$B$131:$B$250,0),MATCH(R$130,'PLHIV Forecast'!$C$130:$W$130,0)),
INDEX('PLHIV Forecast'!$C$131:$W$250,MATCH($B151,'PLHIV Forecast'!$B$131:$B$250,0),MATCH(R$130,'PLHIV Forecast'!$C$130:$W$130,0))&lt;&gt;0),
INDEX('PLHIV Forecast'!$C$131:$W$250,MATCH($B151,'PLHIV Forecast'!$B$131:$B$250,0),MATCH(R$130,'PLHIV Forecast'!$C$130:$W$130,0)),
Q151+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IF(R$130&lt;=Baseline_Year,
INDEX('Number on ART'!$H$10:$AB$249,MATCH($B151&amp;"Peds",'Number on ART'!$F$10:$F$249,0),MATCH(R$130,'Number on ART'!$H$9:$AB$9,0)),
IF(AND(Q151+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Forecast'!$B$131:$B$250,0),MATCH(R$130,'PLHIV Forecast'!$C$130:$W$130,0)),
INDEX('PLHIV Forecast'!$C$131:$W$250,MATCH($B151,'PLHIV Forecast'!$B$131:$B$250,0),MATCH(R$130,'PLHIV Forecast'!$C$130:$W$130,0))&lt;&gt;0),
INDEX('PLHIV Forecast'!$C$131:$W$250,MATCH($B151,'PLHIV Forecast'!$B$131:$B$250,0),MATCH(R$130,'PLHIV Forecast'!$C$130:$W$130,0)),
Q151+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60</v>
      </c>
      <c r="S151" s="84">
        <f>IF(IF(S$130&lt;=Baseline_Year,
INDEX('Number on ART'!$H$10:$AB$249,MATCH($B151&amp;"Peds",'Number on ART'!$F$10:$F$249,0),MATCH(S$130,'Number on ART'!$H$9:$AB$9,0)),
IF(AND(R151+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Forecast'!$B$131:$B$250,0),MATCH(S$130,'PLHIV Forecast'!$C$130:$W$130,0)),
INDEX('PLHIV Forecast'!$C$131:$W$250,MATCH($B151,'PLHIV Forecast'!$B$131:$B$250,0),MATCH(S$130,'PLHIV Forecast'!$C$130:$W$130,0))&lt;&gt;0),
INDEX('PLHIV Forecast'!$C$131:$W$250,MATCH($B151,'PLHIV Forecast'!$B$131:$B$250,0),MATCH(S$130,'PLHIV Forecast'!$C$130:$W$130,0)),
R151+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IF(S$130&lt;=Baseline_Year,
INDEX('Number on ART'!$H$10:$AB$249,MATCH($B151&amp;"Peds",'Number on ART'!$F$10:$F$249,0),MATCH(S$130,'Number on ART'!$H$9:$AB$9,0)),
IF(AND(R151+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Forecast'!$B$131:$B$250,0),MATCH(S$130,'PLHIV Forecast'!$C$130:$W$130,0)),
INDEX('PLHIV Forecast'!$C$131:$W$250,MATCH($B151,'PLHIV Forecast'!$B$131:$B$250,0),MATCH(S$130,'PLHIV Forecast'!$C$130:$W$130,0))&lt;&gt;0),
INDEX('PLHIV Forecast'!$C$131:$W$250,MATCH($B151,'PLHIV Forecast'!$B$131:$B$250,0),MATCH(S$130,'PLHIV Forecast'!$C$130:$W$130,0)),
R151+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58</v>
      </c>
      <c r="T151" s="84">
        <f>IF(IF(T$130&lt;=Baseline_Year,
INDEX('Number on ART'!$H$10:$AB$249,MATCH($B151&amp;"Peds",'Number on ART'!$F$10:$F$249,0),MATCH(T$130,'Number on ART'!$H$9:$AB$9,0)),
IF(AND(S151+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Forecast'!$B$131:$B$250,0),MATCH(T$130,'PLHIV Forecast'!$C$130:$W$130,0)),
INDEX('PLHIV Forecast'!$C$131:$W$250,MATCH($B151,'PLHIV Forecast'!$B$131:$B$250,0),MATCH(T$130,'PLHIV Forecast'!$C$130:$W$130,0))&lt;&gt;0),
INDEX('PLHIV Forecast'!$C$131:$W$250,MATCH($B151,'PLHIV Forecast'!$B$131:$B$250,0),MATCH(T$130,'PLHIV Forecast'!$C$130:$W$130,0)),
S151+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IF(T$130&lt;=Baseline_Year,
INDEX('Number on ART'!$H$10:$AB$249,MATCH($B151&amp;"Peds",'Number on ART'!$F$10:$F$249,0),MATCH(T$130,'Number on ART'!$H$9:$AB$9,0)),
IF(AND(S151+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Forecast'!$B$131:$B$250,0),MATCH(T$130,'PLHIV Forecast'!$C$130:$W$130,0)),
INDEX('PLHIV Forecast'!$C$131:$W$250,MATCH($B151,'PLHIV Forecast'!$B$131:$B$250,0),MATCH(T$130,'PLHIV Forecast'!$C$130:$W$130,0))&lt;&gt;0),
INDEX('PLHIV Forecast'!$C$131:$W$250,MATCH($B151,'PLHIV Forecast'!$B$131:$B$250,0),MATCH(T$130,'PLHIV Forecast'!$C$130:$W$130,0)),
S151+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56</v>
      </c>
      <c r="U151" s="84">
        <f>IF(IF(U$130&lt;=Baseline_Year,
INDEX('Number on ART'!$H$10:$AB$249,MATCH($B151&amp;"Peds",'Number on ART'!$F$10:$F$249,0),MATCH(U$130,'Number on ART'!$H$9:$AB$9,0)),
IF(AND(T151+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Forecast'!$B$131:$B$250,0),MATCH(U$130,'PLHIV Forecast'!$C$130:$W$130,0)),
INDEX('PLHIV Forecast'!$C$131:$W$250,MATCH($B151,'PLHIV Forecast'!$B$131:$B$250,0),MATCH(U$130,'PLHIV Forecast'!$C$130:$W$130,0))&lt;&gt;0),
INDEX('PLHIV Forecast'!$C$131:$W$250,MATCH($B151,'PLHIV Forecast'!$B$131:$B$250,0),MATCH(U$130,'PLHIV Forecast'!$C$130:$W$130,0)),
T151+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IF(U$130&lt;=Baseline_Year,
INDEX('Number on ART'!$H$10:$AB$249,MATCH($B151&amp;"Peds",'Number on ART'!$F$10:$F$249,0),MATCH(U$130,'Number on ART'!$H$9:$AB$9,0)),
IF(AND(T151+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Forecast'!$B$131:$B$250,0),MATCH(U$130,'PLHIV Forecast'!$C$130:$W$130,0)),
INDEX('PLHIV Forecast'!$C$131:$W$250,MATCH($B151,'PLHIV Forecast'!$B$131:$B$250,0),MATCH(U$130,'PLHIV Forecast'!$C$130:$W$130,0))&lt;&gt;0),
INDEX('PLHIV Forecast'!$C$131:$W$250,MATCH($B151,'PLHIV Forecast'!$B$131:$B$250,0),MATCH(U$130,'PLHIV Forecast'!$C$130:$W$130,0)),
T151+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54</v>
      </c>
      <c r="V151" s="84">
        <f>IF(IF(V$130&lt;=Baseline_Year,
INDEX('Number on ART'!$H$10:$AB$249,MATCH($B151&amp;"Peds",'Number on ART'!$F$10:$F$249,0),MATCH(V$130,'Number on ART'!$H$9:$AB$9,0)),
IF(AND(U151+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Forecast'!$B$131:$B$250,0),MATCH(V$130,'PLHIV Forecast'!$C$130:$W$130,0)),
INDEX('PLHIV Forecast'!$C$131:$W$250,MATCH($B151,'PLHIV Forecast'!$B$131:$B$250,0),MATCH(V$130,'PLHIV Forecast'!$C$130:$W$130,0))&lt;&gt;0),
INDEX('PLHIV Forecast'!$C$131:$W$250,MATCH($B151,'PLHIV Forecast'!$B$131:$B$250,0),MATCH(V$130,'PLHIV Forecast'!$C$130:$W$130,0)),
U151+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IF(V$130&lt;=Baseline_Year,
INDEX('Number on ART'!$H$10:$AB$249,MATCH($B151&amp;"Peds",'Number on ART'!$F$10:$F$249,0),MATCH(V$130,'Number on ART'!$H$9:$AB$9,0)),
IF(AND(U151+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Forecast'!$B$131:$B$250,0),MATCH(V$130,'PLHIV Forecast'!$C$130:$W$130,0)),
INDEX('PLHIV Forecast'!$C$131:$W$250,MATCH($B151,'PLHIV Forecast'!$B$131:$B$250,0),MATCH(V$130,'PLHIV Forecast'!$C$130:$W$130,0))&lt;&gt;0),
INDEX('PLHIV Forecast'!$C$131:$W$250,MATCH($B151,'PLHIV Forecast'!$B$131:$B$250,0),MATCH(V$130,'PLHIV Forecast'!$C$130:$W$130,0)),
U151+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52</v>
      </c>
      <c r="W151" s="84">
        <f>IF(IF(W$130&lt;=Baseline_Year,
INDEX('Number on ART'!$H$10:$AB$249,MATCH($B151&amp;"Peds",'Number on ART'!$F$10:$F$249,0),MATCH(W$130,'Number on ART'!$H$9:$AB$9,0)),
IF(AND(V151+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Forecast'!$C$131:$W$250,MATCH($B151,'PLHIV Forecast'!$B$131:$B$250,0),MATCH(W$130,'PLHIV Forecast'!$C$130:$W$130,0)),
INDEX('PLHIV Forecast'!$C$131:$W$250,MATCH($B151,'PLHIV Forecast'!$B$131:$B$250,0),MATCH(W$130,'PLHIV Forecast'!$C$130:$W$130,0))&lt;&gt;0),
INDEX('PLHIV Forecast'!$C$131:$W$250,MATCH($B151,'PLHIV Forecast'!$B$131:$B$250,0),MATCH(W$130,'PLHIV Forecast'!$C$130:$W$130,0)),
V151+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)))&lt;0,
0,
IF(W$130&lt;=Baseline_Year,
INDEX('Number on ART'!$H$10:$AB$249,MATCH($B151&amp;"Peds",'Number on ART'!$F$10:$F$249,0),MATCH(W$130,'Number on ART'!$H$9:$AB$9,0)),
IF(AND(V151+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)&gt;INDEX('PLHIV Forecast'!$C$8:$W$127,MATCH($B151,'PLHIV Forecast'!$B$131:$B$250,0),MATCH(W$130,'PLHIV Forecast'!$C$130:$W$130,0)),
INDEX('PLHIV Forecast'!$C$131:$W$250,MATCH($B151,'PLHIV Forecast'!$B$131:$B$250,0),MATCH(W$130,'PLHIV Forecast'!$C$130:$W$130,0))&lt;&gt;0),
INDEX('PLHIV Forecast'!$C$131:$W$250,MATCH($B151,'PLHIV Forecast'!$B$131:$B$250,0),MATCH(W$130,'PLHIV Forecast'!$C$130:$W$130,0)),
V151+
AVERAGE((INDEX($C$131:$W$250,MATCH($B151,$B$131:$B$250),MATCH(Baseline_Year,$C$130:$W$130,))-INDEX($C$131:$W$250,MATCH($B151,$B$131:$B$250),MATCH(Baseline_Year-1,$C$130:$W$130,))),
(INDEX($C$131:$W$250,MATCH($B151,$B$131:$B$250),MATCH(Baseline_Year-1,$C$130:$W$130,))-INDEX($C$131:$W$250,MATCH($B151,$B$131:$B$250),MATCH(Baseline_Year-2,$C$130:$W$130,))),
(INDEX($C$131:$W$250,MATCH($B151,$B$131:$B$250),MATCH(Baseline_Year-2,$C$130:$W$130,))-INDEX($C$131:$W$250,MATCH($B151,$B$131:$B$250),MATCH(Baseline_Year-3,$C$130:$W$130,)))
))))</f>
        <v>50</v>
      </c>
      <c r="X151" s="9" t="str">
        <f>IF(SUM(C151:W151)&lt;&gt;0,
IF(P151='PLHIV Forecast'!P151,"# peds on ART capped by total CLHIV starting 2023",
IF(Q151='PLHIV Forecast'!Q151,"# peds on ART capped by total CLHIV starting 2024",
IF(R151='PLHIV Forecast'!R151,"# peds on ART capped by total CLHIV starting 2025",
IF(S151='PLHIV Forecast'!S151,"# peds on ART capped by total CLHIV starting 2026",
IF(T151='PLHIV Forecast'!T151,"# peds on ART capped by total CLHIV starting 2027",
IF(U151='PLHIV Forecast'!U151,"# peds on ART capped by total CLHIV starting 2028",
IF(V151='PLHIV Forecast'!V151,"# peds on ART capped by total CLHIV starting 2029",
IF(W151='PLHIV Forecast'!W151,"# peds on ART capped by total CLHIV starting 2030",
"")))))))),"")</f>
        <v/>
      </c>
      <c r="Z151" s="8"/>
    </row>
    <row r="152" spans="2:35" x14ac:dyDescent="0.35">
      <c r="B152" s="17" t="str">
        <f>Countries!B25</f>
        <v>Central African Republic</v>
      </c>
      <c r="C152" s="47">
        <f>IF(C$7&lt;='Algorithms &amp; Assumptions'!$C$3,INDEX('Number on ART'!$H$10:$AB$249,MATCH($B152&amp;"Peds",'Number on ART'!$F$10:$F$249,0),MATCH(C$7,'Number on ART'!$H$9:$AB$9,0)),"Error")</f>
        <v>825</v>
      </c>
      <c r="D152" s="47">
        <f>IF(D$7&lt;='Algorithms &amp; Assumptions'!$C$3,INDEX('Number on ART'!$H$10:$AB$249,MATCH($B152&amp;"Peds",'Number on ART'!$F$10:$F$249,0),MATCH(D$7,'Number on ART'!$H$9:$AB$9,0)),"Error")</f>
        <v>702</v>
      </c>
      <c r="E152" s="47">
        <f>IF(E$7&lt;='Algorithms &amp; Assumptions'!$C$3,INDEX('Number on ART'!$H$10:$AB$249,MATCH($B152&amp;"Peds",'Number on ART'!$F$10:$F$249,0),MATCH(E$7,'Number on ART'!$H$9:$AB$9,0)),"Error")</f>
        <v>818</v>
      </c>
      <c r="F152" s="47">
        <f>IF(F$7&lt;='Algorithms &amp; Assumptions'!$C$3,INDEX('Number on ART'!$H$10:$AB$249,MATCH($B152&amp;"Peds",'Number on ART'!$F$10:$F$249,0),MATCH(F$7,'Number on ART'!$H$9:$AB$9,0)),"Error")</f>
        <v>922</v>
      </c>
      <c r="G152" s="84">
        <f>IF(IF(G$130&lt;=Baseline_Year,
INDEX('Number on ART'!$H$10:$AB$249,MATCH($B152&amp;"Peds",'Number on ART'!$F$10:$F$249,0),MATCH(G$130,'Number on ART'!$H$9:$AB$9,0)),
IF(AND(F152+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Forecast'!$B$131:$B$250,0),MATCH(G$130,'PLHIV Forecast'!$C$130:$W$130,0)),
INDEX('PLHIV Forecast'!$C$131:$W$250,MATCH($B152,'PLHIV Forecast'!$B$131:$B$250,0),MATCH(G$130,'PLHIV Forecast'!$C$130:$W$130,0))&lt;&gt;0),
INDEX('PLHIV Forecast'!$C$131:$W$250,MATCH($B152,'PLHIV Forecast'!$B$131:$B$250,0),MATCH(G$130,'PLHIV Forecast'!$C$130:$W$130,0)),
F152+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IF(G$130&lt;=Baseline_Year,
INDEX('Number on ART'!$H$10:$AB$249,MATCH($B152&amp;"Peds",'Number on ART'!$F$10:$F$249,0),MATCH(G$130,'Number on ART'!$H$9:$AB$9,0)),
IF(AND(F152+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Forecast'!$B$131:$B$250,0),MATCH(G$130,'PLHIV Forecast'!$C$130:$W$130,0)),
INDEX('PLHIV Forecast'!$C$131:$W$250,MATCH($B152,'PLHIV Forecast'!$B$131:$B$250,0),MATCH(G$130,'PLHIV Forecast'!$C$130:$W$130,0))&lt;&gt;0),
INDEX('PLHIV Forecast'!$C$131:$W$250,MATCH($B152,'PLHIV Forecast'!$B$131:$B$250,0),MATCH(G$130,'PLHIV Forecast'!$C$130:$W$130,0)),
F152+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1563</v>
      </c>
      <c r="H152" s="84">
        <f>IF(IF(H$130&lt;=Baseline_Year,
INDEX('Number on ART'!$H$10:$AB$249,MATCH($B152&amp;"Peds",'Number on ART'!$F$10:$F$249,0),MATCH(H$130,'Number on ART'!$H$9:$AB$9,0)),
IF(AND(G152+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Forecast'!$B$131:$B$250,0),MATCH(H$130,'PLHIV Forecast'!$C$130:$W$130,0)),
INDEX('PLHIV Forecast'!$C$131:$W$250,MATCH($B152,'PLHIV Forecast'!$B$131:$B$250,0),MATCH(H$130,'PLHIV Forecast'!$C$130:$W$130,0))&lt;&gt;0),
INDEX('PLHIV Forecast'!$C$131:$W$250,MATCH($B152,'PLHIV Forecast'!$B$131:$B$250,0),MATCH(H$130,'PLHIV Forecast'!$C$130:$W$130,0)),
G152+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IF(H$130&lt;=Baseline_Year,
INDEX('Number on ART'!$H$10:$AB$249,MATCH($B152&amp;"Peds",'Number on ART'!$F$10:$F$249,0),MATCH(H$130,'Number on ART'!$H$9:$AB$9,0)),
IF(AND(G152+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Forecast'!$B$131:$B$250,0),MATCH(H$130,'PLHIV Forecast'!$C$130:$W$130,0)),
INDEX('PLHIV Forecast'!$C$131:$W$250,MATCH($B152,'PLHIV Forecast'!$B$131:$B$250,0),MATCH(H$130,'PLHIV Forecast'!$C$130:$W$130,0))&lt;&gt;0),
INDEX('PLHIV Forecast'!$C$131:$W$250,MATCH($B152,'PLHIV Forecast'!$B$131:$B$250,0),MATCH(H$130,'PLHIV Forecast'!$C$130:$W$130,0)),
G152+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1593</v>
      </c>
      <c r="I152" s="84">
        <f>IF(IF(I$130&lt;=Baseline_Year,
INDEX('Number on ART'!$H$10:$AB$249,MATCH($B152&amp;"Peds",'Number on ART'!$F$10:$F$249,0),MATCH(I$130,'Number on ART'!$H$9:$AB$9,0)),
IF(AND(H152+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Forecast'!$B$131:$B$250,0),MATCH(I$130,'PLHIV Forecast'!$C$130:$W$130,0)),
INDEX('PLHIV Forecast'!$C$131:$W$250,MATCH($B152,'PLHIV Forecast'!$B$131:$B$250,0),MATCH(I$130,'PLHIV Forecast'!$C$130:$W$130,0))&lt;&gt;0),
INDEX('PLHIV Forecast'!$C$131:$W$250,MATCH($B152,'PLHIV Forecast'!$B$131:$B$250,0),MATCH(I$130,'PLHIV Forecast'!$C$130:$W$130,0)),
H152+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IF(I$130&lt;=Baseline_Year,
INDEX('Number on ART'!$H$10:$AB$249,MATCH($B152&amp;"Peds",'Number on ART'!$F$10:$F$249,0),MATCH(I$130,'Number on ART'!$H$9:$AB$9,0)),
IF(AND(H152+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Forecast'!$B$131:$B$250,0),MATCH(I$130,'PLHIV Forecast'!$C$130:$W$130,0)),
INDEX('PLHIV Forecast'!$C$131:$W$250,MATCH($B152,'PLHIV Forecast'!$B$131:$B$250,0),MATCH(I$130,'PLHIV Forecast'!$C$130:$W$130,0))&lt;&gt;0),
INDEX('PLHIV Forecast'!$C$131:$W$250,MATCH($B152,'PLHIV Forecast'!$B$131:$B$250,0),MATCH(I$130,'PLHIV Forecast'!$C$130:$W$130,0)),
H152+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1623</v>
      </c>
      <c r="J152" s="84">
        <f>IF(IF(J$130&lt;=Baseline_Year,
INDEX('Number on ART'!$H$10:$AB$249,MATCH($B152&amp;"Peds",'Number on ART'!$F$10:$F$249,0),MATCH(J$130,'Number on ART'!$H$9:$AB$9,0)),
IF(AND(I152+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Forecast'!$B$131:$B$250,0),MATCH(J$130,'PLHIV Forecast'!$C$130:$W$130,0)),
INDEX('PLHIV Forecast'!$C$131:$W$250,MATCH($B152,'PLHIV Forecast'!$B$131:$B$250,0),MATCH(J$130,'PLHIV Forecast'!$C$130:$W$130,0))&lt;&gt;0),
INDEX('PLHIV Forecast'!$C$131:$W$250,MATCH($B152,'PLHIV Forecast'!$B$131:$B$250,0),MATCH(J$130,'PLHIV Forecast'!$C$130:$W$130,0)),
I152+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IF(J$130&lt;=Baseline_Year,
INDEX('Number on ART'!$H$10:$AB$249,MATCH($B152&amp;"Peds",'Number on ART'!$F$10:$F$249,0),MATCH(J$130,'Number on ART'!$H$9:$AB$9,0)),
IF(AND(I152+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Forecast'!$B$131:$B$250,0),MATCH(J$130,'PLHIV Forecast'!$C$130:$W$130,0)),
INDEX('PLHIV Forecast'!$C$131:$W$250,MATCH($B152,'PLHIV Forecast'!$B$131:$B$250,0),MATCH(J$130,'PLHIV Forecast'!$C$130:$W$130,0))&lt;&gt;0),
INDEX('PLHIV Forecast'!$C$131:$W$250,MATCH($B152,'PLHIV Forecast'!$B$131:$B$250,0),MATCH(J$130,'PLHIV Forecast'!$C$130:$W$130,0)),
I152+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2210</v>
      </c>
      <c r="K152" s="84">
        <f>IF(IF(K$130&lt;=Baseline_Year,
INDEX('Number on ART'!$H$10:$AB$249,MATCH($B152&amp;"Peds",'Number on ART'!$F$10:$F$249,0),MATCH(K$130,'Number on ART'!$H$9:$AB$9,0)),
IF(AND(J152+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Forecast'!$B$131:$B$250,0),MATCH(K$130,'PLHIV Forecast'!$C$130:$W$130,0)),
INDEX('PLHIV Forecast'!$C$131:$W$250,MATCH($B152,'PLHIV Forecast'!$B$131:$B$250,0),MATCH(K$130,'PLHIV Forecast'!$C$130:$W$130,0))&lt;&gt;0),
INDEX('PLHIV Forecast'!$C$131:$W$250,MATCH($B152,'PLHIV Forecast'!$B$131:$B$250,0),MATCH(K$130,'PLHIV Forecast'!$C$130:$W$130,0)),
J152+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IF(K$130&lt;=Baseline_Year,
INDEX('Number on ART'!$H$10:$AB$249,MATCH($B152&amp;"Peds",'Number on ART'!$F$10:$F$249,0),MATCH(K$130,'Number on ART'!$H$9:$AB$9,0)),
IF(AND(J152+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Forecast'!$B$131:$B$250,0),MATCH(K$130,'PLHIV Forecast'!$C$130:$W$130,0)),
INDEX('PLHIV Forecast'!$C$131:$W$250,MATCH($B152,'PLHIV Forecast'!$B$131:$B$250,0),MATCH(K$130,'PLHIV Forecast'!$C$130:$W$130,0))&lt;&gt;0),
INDEX('PLHIV Forecast'!$C$131:$W$250,MATCH($B152,'PLHIV Forecast'!$B$131:$B$250,0),MATCH(K$130,'PLHIV Forecast'!$C$130:$W$130,0)),
J152+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2514</v>
      </c>
      <c r="L152" s="84">
        <f>IF(IF(L$130&lt;=Baseline_Year,
INDEX('Number on ART'!$H$10:$AB$249,MATCH($B152&amp;"Peds",'Number on ART'!$F$10:$F$249,0),MATCH(L$130,'Number on ART'!$H$9:$AB$9,0)),
IF(AND(K152+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Forecast'!$B$131:$B$250,0),MATCH(L$130,'PLHIV Forecast'!$C$130:$W$130,0)),
INDEX('PLHIV Forecast'!$C$131:$W$250,MATCH($B152,'PLHIV Forecast'!$B$131:$B$250,0),MATCH(L$130,'PLHIV Forecast'!$C$130:$W$130,0))&lt;&gt;0),
INDEX('PLHIV Forecast'!$C$131:$W$250,MATCH($B152,'PLHIV Forecast'!$B$131:$B$250,0),MATCH(L$130,'PLHIV Forecast'!$C$130:$W$130,0)),
K152+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IF(L$130&lt;=Baseline_Year,
INDEX('Number on ART'!$H$10:$AB$249,MATCH($B152&amp;"Peds",'Number on ART'!$F$10:$F$249,0),MATCH(L$130,'Number on ART'!$H$9:$AB$9,0)),
IF(AND(K152+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Forecast'!$B$131:$B$250,0),MATCH(L$130,'PLHIV Forecast'!$C$130:$W$130,0)),
INDEX('PLHIV Forecast'!$C$131:$W$250,MATCH($B152,'PLHIV Forecast'!$B$131:$B$250,0),MATCH(L$130,'PLHIV Forecast'!$C$130:$W$130,0))&lt;&gt;0),
INDEX('PLHIV Forecast'!$C$131:$W$250,MATCH($B152,'PLHIV Forecast'!$B$131:$B$250,0),MATCH(L$130,'PLHIV Forecast'!$C$130:$W$130,0)),
K152+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3156</v>
      </c>
      <c r="M152" s="84">
        <f>IF(IF(M$130&lt;=Baseline_Year,
INDEX('Number on ART'!$H$10:$AB$249,MATCH($B152&amp;"Peds",'Number on ART'!$F$10:$F$249,0),MATCH(M$130,'Number on ART'!$H$9:$AB$9,0)),
IF(AND(L152+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Forecast'!$B$131:$B$250,0),MATCH(M$130,'PLHIV Forecast'!$C$130:$W$130,0)),
INDEX('PLHIV Forecast'!$C$131:$W$250,MATCH($B152,'PLHIV Forecast'!$B$131:$B$250,0),MATCH(M$130,'PLHIV Forecast'!$C$130:$W$130,0))&lt;&gt;0),
INDEX('PLHIV Forecast'!$C$131:$W$250,MATCH($B152,'PLHIV Forecast'!$B$131:$B$250,0),MATCH(M$130,'PLHIV Forecast'!$C$130:$W$130,0)),
L152+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IF(M$130&lt;=Baseline_Year,
INDEX('Number on ART'!$H$10:$AB$249,MATCH($B152&amp;"Peds",'Number on ART'!$F$10:$F$249,0),MATCH(M$130,'Number on ART'!$H$9:$AB$9,0)),
IF(AND(L152+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Forecast'!$B$131:$B$250,0),MATCH(M$130,'PLHIV Forecast'!$C$130:$W$130,0)),
INDEX('PLHIV Forecast'!$C$131:$W$250,MATCH($B152,'PLHIV Forecast'!$B$131:$B$250,0),MATCH(M$130,'PLHIV Forecast'!$C$130:$W$130,0))&lt;&gt;0),
INDEX('PLHIV Forecast'!$C$131:$W$250,MATCH($B152,'PLHIV Forecast'!$B$131:$B$250,0),MATCH(M$130,'PLHIV Forecast'!$C$130:$W$130,0)),
L152+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3546</v>
      </c>
      <c r="N152" s="84">
        <f>IF(IF(N$130&lt;=Baseline_Year,
INDEX('Number on ART'!$H$10:$AB$249,MATCH($B152&amp;"Peds",'Number on ART'!$F$10:$F$249,0),MATCH(N$130,'Number on ART'!$H$9:$AB$9,0)),
IF(AND(M152+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Forecast'!$B$131:$B$250,0),MATCH(N$130,'PLHIV Forecast'!$C$130:$W$130,0)),
INDEX('PLHIV Forecast'!$C$131:$W$250,MATCH($B152,'PLHIV Forecast'!$B$131:$B$250,0),MATCH(N$130,'PLHIV Forecast'!$C$130:$W$130,0))&lt;&gt;0),
INDEX('PLHIV Forecast'!$C$131:$W$250,MATCH($B152,'PLHIV Forecast'!$B$131:$B$250,0),MATCH(N$130,'PLHIV Forecast'!$C$130:$W$130,0)),
M152+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IF(N$130&lt;=Baseline_Year,
INDEX('Number on ART'!$H$10:$AB$249,MATCH($B152&amp;"Peds",'Number on ART'!$F$10:$F$249,0),MATCH(N$130,'Number on ART'!$H$9:$AB$9,0)),
IF(AND(M152+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Forecast'!$B$131:$B$250,0),MATCH(N$130,'PLHIV Forecast'!$C$130:$W$130,0)),
INDEX('PLHIV Forecast'!$C$131:$W$250,MATCH($B152,'PLHIV Forecast'!$B$131:$B$250,0),MATCH(N$130,'PLHIV Forecast'!$C$130:$W$130,0))&lt;&gt;0),
INDEX('PLHIV Forecast'!$C$131:$W$250,MATCH($B152,'PLHIV Forecast'!$B$131:$B$250,0),MATCH(N$130,'PLHIV Forecast'!$C$130:$W$130,0)),
M152+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3898</v>
      </c>
      <c r="O152" s="84">
        <f>IF(IF(O$130&lt;=Baseline_Year,
INDEX('Number on ART'!$H$10:$AB$249,MATCH($B152&amp;"Peds",'Number on ART'!$F$10:$F$249,0),MATCH(O$130,'Number on ART'!$H$9:$AB$9,0)),
IF(AND(N152+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Forecast'!$B$131:$B$250,0),MATCH(O$130,'PLHIV Forecast'!$C$130:$W$130,0)),
INDEX('PLHIV Forecast'!$C$131:$W$250,MATCH($B152,'PLHIV Forecast'!$B$131:$B$250,0),MATCH(O$130,'PLHIV Forecast'!$C$130:$W$130,0))&lt;&gt;0),
INDEX('PLHIV Forecast'!$C$131:$W$250,MATCH($B152,'PLHIV Forecast'!$B$131:$B$250,0),MATCH(O$130,'PLHIV Forecast'!$C$130:$W$130,0)),
N152+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IF(O$130&lt;=Baseline_Year,
INDEX('Number on ART'!$H$10:$AB$249,MATCH($B152&amp;"Peds",'Number on ART'!$F$10:$F$249,0),MATCH(O$130,'Number on ART'!$H$9:$AB$9,0)),
IF(AND(N152+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Forecast'!$B$131:$B$250,0),MATCH(O$130,'PLHIV Forecast'!$C$130:$W$130,0)),
INDEX('PLHIV Forecast'!$C$131:$W$250,MATCH($B152,'PLHIV Forecast'!$B$131:$B$250,0),MATCH(O$130,'PLHIV Forecast'!$C$130:$W$130,0))&lt;&gt;0),
INDEX('PLHIV Forecast'!$C$131:$W$250,MATCH($B152,'PLHIV Forecast'!$B$131:$B$250,0),MATCH(O$130,'PLHIV Forecast'!$C$130:$W$130,0)),
N152+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4201</v>
      </c>
      <c r="P152" s="84">
        <f>IF(IF(P$130&lt;=Baseline_Year,
INDEX('Number on ART'!$H$10:$AB$249,MATCH($B152&amp;"Peds",'Number on ART'!$F$10:$F$249,0),MATCH(P$130,'Number on ART'!$H$9:$AB$9,0)),
IF(AND(O152+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Forecast'!$B$131:$B$250,0),MATCH(P$130,'PLHIV Forecast'!$C$130:$W$130,0)),
INDEX('PLHIV Forecast'!$C$131:$W$250,MATCH($B152,'PLHIV Forecast'!$B$131:$B$250,0),MATCH(P$130,'PLHIV Forecast'!$C$130:$W$130,0))&lt;&gt;0),
INDEX('PLHIV Forecast'!$C$131:$W$250,MATCH($B152,'PLHIV Forecast'!$B$131:$B$250,0),MATCH(P$130,'PLHIV Forecast'!$C$130:$W$130,0)),
O152+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IF(P$130&lt;=Baseline_Year,
INDEX('Number on ART'!$H$10:$AB$249,MATCH($B152&amp;"Peds",'Number on ART'!$F$10:$F$249,0),MATCH(P$130,'Number on ART'!$H$9:$AB$9,0)),
IF(AND(O152+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Forecast'!$B$131:$B$250,0),MATCH(P$130,'PLHIV Forecast'!$C$130:$W$130,0)),
INDEX('PLHIV Forecast'!$C$131:$W$250,MATCH($B152,'PLHIV Forecast'!$B$131:$B$250,0),MATCH(P$130,'PLHIV Forecast'!$C$130:$W$130,0))&lt;&gt;0),
INDEX('PLHIV Forecast'!$C$131:$W$250,MATCH($B152,'PLHIV Forecast'!$B$131:$B$250,0),MATCH(P$130,'PLHIV Forecast'!$C$130:$W$130,0)),
O152+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4549.333333333333</v>
      </c>
      <c r="Q152" s="84">
        <f>IF(IF(Q$130&lt;=Baseline_Year,
INDEX('Number on ART'!$H$10:$AB$249,MATCH($B152&amp;"Peds",'Number on ART'!$F$10:$F$249,0),MATCH(Q$130,'Number on ART'!$H$9:$AB$9,0)),
IF(AND(P152+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Forecast'!$B$131:$B$250,0),MATCH(Q$130,'PLHIV Forecast'!$C$130:$W$130,0)),
INDEX('PLHIV Forecast'!$C$131:$W$250,MATCH($B152,'PLHIV Forecast'!$B$131:$B$250,0),MATCH(Q$130,'PLHIV Forecast'!$C$130:$W$130,0))&lt;&gt;0),
INDEX('PLHIV Forecast'!$C$131:$W$250,MATCH($B152,'PLHIV Forecast'!$B$131:$B$250,0),MATCH(Q$130,'PLHIV Forecast'!$C$130:$W$130,0)),
P152+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IF(Q$130&lt;=Baseline_Year,
INDEX('Number on ART'!$H$10:$AB$249,MATCH($B152&amp;"Peds",'Number on ART'!$F$10:$F$249,0),MATCH(Q$130,'Number on ART'!$H$9:$AB$9,0)),
IF(AND(P152+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Forecast'!$B$131:$B$250,0),MATCH(Q$130,'PLHIV Forecast'!$C$130:$W$130,0)),
INDEX('PLHIV Forecast'!$C$131:$W$250,MATCH($B152,'PLHIV Forecast'!$B$131:$B$250,0),MATCH(Q$130,'PLHIV Forecast'!$C$130:$W$130,0))&lt;&gt;0),
INDEX('PLHIV Forecast'!$C$131:$W$250,MATCH($B152,'PLHIV Forecast'!$B$131:$B$250,0),MATCH(Q$130,'PLHIV Forecast'!$C$130:$W$130,0)),
P152+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4897.6666666666661</v>
      </c>
      <c r="R152" s="84">
        <f>IF(IF(R$130&lt;=Baseline_Year,
INDEX('Number on ART'!$H$10:$AB$249,MATCH($B152&amp;"Peds",'Number on ART'!$F$10:$F$249,0),MATCH(R$130,'Number on ART'!$H$9:$AB$9,0)),
IF(AND(Q152+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Forecast'!$B$131:$B$250,0),MATCH(R$130,'PLHIV Forecast'!$C$130:$W$130,0)),
INDEX('PLHIV Forecast'!$C$131:$W$250,MATCH($B152,'PLHIV Forecast'!$B$131:$B$250,0),MATCH(R$130,'PLHIV Forecast'!$C$130:$W$130,0))&lt;&gt;0),
INDEX('PLHIV Forecast'!$C$131:$W$250,MATCH($B152,'PLHIV Forecast'!$B$131:$B$250,0),MATCH(R$130,'PLHIV Forecast'!$C$130:$W$130,0)),
Q152+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IF(R$130&lt;=Baseline_Year,
INDEX('Number on ART'!$H$10:$AB$249,MATCH($B152&amp;"Peds",'Number on ART'!$F$10:$F$249,0),MATCH(R$130,'Number on ART'!$H$9:$AB$9,0)),
IF(AND(Q152+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Forecast'!$B$131:$B$250,0),MATCH(R$130,'PLHIV Forecast'!$C$130:$W$130,0)),
INDEX('PLHIV Forecast'!$C$131:$W$250,MATCH($B152,'PLHIV Forecast'!$B$131:$B$250,0),MATCH(R$130,'PLHIV Forecast'!$C$130:$W$130,0))&lt;&gt;0),
INDEX('PLHIV Forecast'!$C$131:$W$250,MATCH($B152,'PLHIV Forecast'!$B$131:$B$250,0),MATCH(R$130,'PLHIV Forecast'!$C$130:$W$130,0)),
Q152+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5245.9999999999991</v>
      </c>
      <c r="S152" s="84">
        <f>IF(IF(S$130&lt;=Baseline_Year,
INDEX('Number on ART'!$H$10:$AB$249,MATCH($B152&amp;"Peds",'Number on ART'!$F$10:$F$249,0),MATCH(S$130,'Number on ART'!$H$9:$AB$9,0)),
IF(AND(R152+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Forecast'!$B$131:$B$250,0),MATCH(S$130,'PLHIV Forecast'!$C$130:$W$130,0)),
INDEX('PLHIV Forecast'!$C$131:$W$250,MATCH($B152,'PLHIV Forecast'!$B$131:$B$250,0),MATCH(S$130,'PLHIV Forecast'!$C$130:$W$130,0))&lt;&gt;0),
INDEX('PLHIV Forecast'!$C$131:$W$250,MATCH($B152,'PLHIV Forecast'!$B$131:$B$250,0),MATCH(S$130,'PLHIV Forecast'!$C$130:$W$130,0)),
R152+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IF(S$130&lt;=Baseline_Year,
INDEX('Number on ART'!$H$10:$AB$249,MATCH($B152&amp;"Peds",'Number on ART'!$F$10:$F$249,0),MATCH(S$130,'Number on ART'!$H$9:$AB$9,0)),
IF(AND(R152+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Forecast'!$B$131:$B$250,0),MATCH(S$130,'PLHIV Forecast'!$C$130:$W$130,0)),
INDEX('PLHIV Forecast'!$C$131:$W$250,MATCH($B152,'PLHIV Forecast'!$B$131:$B$250,0),MATCH(S$130,'PLHIV Forecast'!$C$130:$W$130,0))&lt;&gt;0),
INDEX('PLHIV Forecast'!$C$131:$W$250,MATCH($B152,'PLHIV Forecast'!$B$131:$B$250,0),MATCH(S$130,'PLHIV Forecast'!$C$130:$W$130,0)),
R152+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5594.3333333333321</v>
      </c>
      <c r="T152" s="84">
        <f>IF(IF(T$130&lt;=Baseline_Year,
INDEX('Number on ART'!$H$10:$AB$249,MATCH($B152&amp;"Peds",'Number on ART'!$F$10:$F$249,0),MATCH(T$130,'Number on ART'!$H$9:$AB$9,0)),
IF(AND(S152+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Forecast'!$B$131:$B$250,0),MATCH(T$130,'PLHIV Forecast'!$C$130:$W$130,0)),
INDEX('PLHIV Forecast'!$C$131:$W$250,MATCH($B152,'PLHIV Forecast'!$B$131:$B$250,0),MATCH(T$130,'PLHIV Forecast'!$C$130:$W$130,0))&lt;&gt;0),
INDEX('PLHIV Forecast'!$C$131:$W$250,MATCH($B152,'PLHIV Forecast'!$B$131:$B$250,0),MATCH(T$130,'PLHIV Forecast'!$C$130:$W$130,0)),
S152+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IF(T$130&lt;=Baseline_Year,
INDEX('Number on ART'!$H$10:$AB$249,MATCH($B152&amp;"Peds",'Number on ART'!$F$10:$F$249,0),MATCH(T$130,'Number on ART'!$H$9:$AB$9,0)),
IF(AND(S152+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Forecast'!$B$131:$B$250,0),MATCH(T$130,'PLHIV Forecast'!$C$130:$W$130,0)),
INDEX('PLHIV Forecast'!$C$131:$W$250,MATCH($B152,'PLHIV Forecast'!$B$131:$B$250,0),MATCH(T$130,'PLHIV Forecast'!$C$130:$W$130,0))&lt;&gt;0),
INDEX('PLHIV Forecast'!$C$131:$W$250,MATCH($B152,'PLHIV Forecast'!$B$131:$B$250,0),MATCH(T$130,'PLHIV Forecast'!$C$130:$W$130,0)),
S152+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5942.6666666666652</v>
      </c>
      <c r="U152" s="84">
        <f>IF(IF(U$130&lt;=Baseline_Year,
INDEX('Number on ART'!$H$10:$AB$249,MATCH($B152&amp;"Peds",'Number on ART'!$F$10:$F$249,0),MATCH(U$130,'Number on ART'!$H$9:$AB$9,0)),
IF(AND(T152+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Forecast'!$B$131:$B$250,0),MATCH(U$130,'PLHIV Forecast'!$C$130:$W$130,0)),
INDEX('PLHIV Forecast'!$C$131:$W$250,MATCH($B152,'PLHIV Forecast'!$B$131:$B$250,0),MATCH(U$130,'PLHIV Forecast'!$C$130:$W$130,0))&lt;&gt;0),
INDEX('PLHIV Forecast'!$C$131:$W$250,MATCH($B152,'PLHIV Forecast'!$B$131:$B$250,0),MATCH(U$130,'PLHIV Forecast'!$C$130:$W$130,0)),
T152+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IF(U$130&lt;=Baseline_Year,
INDEX('Number on ART'!$H$10:$AB$249,MATCH($B152&amp;"Peds",'Number on ART'!$F$10:$F$249,0),MATCH(U$130,'Number on ART'!$H$9:$AB$9,0)),
IF(AND(T152+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Forecast'!$B$131:$B$250,0),MATCH(U$130,'PLHIV Forecast'!$C$130:$W$130,0)),
INDEX('PLHIV Forecast'!$C$131:$W$250,MATCH($B152,'PLHIV Forecast'!$B$131:$B$250,0),MATCH(U$130,'PLHIV Forecast'!$C$130:$W$130,0))&lt;&gt;0),
INDEX('PLHIV Forecast'!$C$131:$W$250,MATCH($B152,'PLHIV Forecast'!$B$131:$B$250,0),MATCH(U$130,'PLHIV Forecast'!$C$130:$W$130,0)),
T152+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6290.9999999999982</v>
      </c>
      <c r="V152" s="84">
        <f>IF(IF(V$130&lt;=Baseline_Year,
INDEX('Number on ART'!$H$10:$AB$249,MATCH($B152&amp;"Peds",'Number on ART'!$F$10:$F$249,0),MATCH(V$130,'Number on ART'!$H$9:$AB$9,0)),
IF(AND(U152+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Forecast'!$B$131:$B$250,0),MATCH(V$130,'PLHIV Forecast'!$C$130:$W$130,0)),
INDEX('PLHIV Forecast'!$C$131:$W$250,MATCH($B152,'PLHIV Forecast'!$B$131:$B$250,0),MATCH(V$130,'PLHIV Forecast'!$C$130:$W$130,0))&lt;&gt;0),
INDEX('PLHIV Forecast'!$C$131:$W$250,MATCH($B152,'PLHIV Forecast'!$B$131:$B$250,0),MATCH(V$130,'PLHIV Forecast'!$C$130:$W$130,0)),
U152+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IF(V$130&lt;=Baseline_Year,
INDEX('Number on ART'!$H$10:$AB$249,MATCH($B152&amp;"Peds",'Number on ART'!$F$10:$F$249,0),MATCH(V$130,'Number on ART'!$H$9:$AB$9,0)),
IF(AND(U152+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Forecast'!$B$131:$B$250,0),MATCH(V$130,'PLHIV Forecast'!$C$130:$W$130,0)),
INDEX('PLHIV Forecast'!$C$131:$W$250,MATCH($B152,'PLHIV Forecast'!$B$131:$B$250,0),MATCH(V$130,'PLHIV Forecast'!$C$130:$W$130,0))&lt;&gt;0),
INDEX('PLHIV Forecast'!$C$131:$W$250,MATCH($B152,'PLHIV Forecast'!$B$131:$B$250,0),MATCH(V$130,'PLHIV Forecast'!$C$130:$W$130,0)),
U152+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6639.3333333333312</v>
      </c>
      <c r="W152" s="84">
        <f>IF(IF(W$130&lt;=Baseline_Year,
INDEX('Number on ART'!$H$10:$AB$249,MATCH($B152&amp;"Peds",'Number on ART'!$F$10:$F$249,0),MATCH(W$130,'Number on ART'!$H$9:$AB$9,0)),
IF(AND(V152+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Forecast'!$C$131:$W$250,MATCH($B152,'PLHIV Forecast'!$B$131:$B$250,0),MATCH(W$130,'PLHIV Forecast'!$C$130:$W$130,0)),
INDEX('PLHIV Forecast'!$C$131:$W$250,MATCH($B152,'PLHIV Forecast'!$B$131:$B$250,0),MATCH(W$130,'PLHIV Forecast'!$C$130:$W$130,0))&lt;&gt;0),
INDEX('PLHIV Forecast'!$C$131:$W$250,MATCH($B152,'PLHIV Forecast'!$B$131:$B$250,0),MATCH(W$130,'PLHIV Forecast'!$C$130:$W$130,0)),
V152+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)))&lt;0,
0,
IF(W$130&lt;=Baseline_Year,
INDEX('Number on ART'!$H$10:$AB$249,MATCH($B152&amp;"Peds",'Number on ART'!$F$10:$F$249,0),MATCH(W$130,'Number on ART'!$H$9:$AB$9,0)),
IF(AND(V152+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)&gt;INDEX('PLHIV Forecast'!$C$8:$W$127,MATCH($B152,'PLHIV Forecast'!$B$131:$B$250,0),MATCH(W$130,'PLHIV Forecast'!$C$130:$W$130,0)),
INDEX('PLHIV Forecast'!$C$131:$W$250,MATCH($B152,'PLHIV Forecast'!$B$131:$B$250,0),MATCH(W$130,'PLHIV Forecast'!$C$130:$W$130,0))&lt;&gt;0),
INDEX('PLHIV Forecast'!$C$131:$W$250,MATCH($B152,'PLHIV Forecast'!$B$131:$B$250,0),MATCH(W$130,'PLHIV Forecast'!$C$130:$W$130,0)),
V152+
AVERAGE((INDEX($C$131:$W$250,MATCH($B152,$B$131:$B$250),MATCH(Baseline_Year,$C$130:$W$130,))-INDEX($C$131:$W$250,MATCH($B152,$B$131:$B$250),MATCH(Baseline_Year-1,$C$130:$W$130,))),
(INDEX($C$131:$W$250,MATCH($B152,$B$131:$B$250),MATCH(Baseline_Year-1,$C$130:$W$130,))-INDEX($C$131:$W$250,MATCH($B152,$B$131:$B$250),MATCH(Baseline_Year-2,$C$130:$W$130,))),
(INDEX($C$131:$W$250,MATCH($B152,$B$131:$B$250),MATCH(Baseline_Year-2,$C$130:$W$130,))-INDEX($C$131:$W$250,MATCH($B152,$B$131:$B$250),MATCH(Baseline_Year-3,$C$130:$W$130,)))
))))</f>
        <v>6987.6666666666642</v>
      </c>
      <c r="X152" s="9" t="str">
        <f>IF(SUM(C152:W152)&lt;&gt;0,
IF(P152='PLHIV Forecast'!P152,"# peds on ART capped by total CLHIV starting 2023",
IF(Q152='PLHIV Forecast'!Q152,"# peds on ART capped by total CLHIV starting 2024",
IF(R152='PLHIV Forecast'!R152,"# peds on ART capped by total CLHIV starting 2025",
IF(S152='PLHIV Forecast'!S152,"# peds on ART capped by total CLHIV starting 2026",
IF(T152='PLHIV Forecast'!T152,"# peds on ART capped by total CLHIV starting 2027",
IF(U152='PLHIV Forecast'!U152,"# peds on ART capped by total CLHIV starting 2028",
IF(V152='PLHIV Forecast'!V152,"# peds on ART capped by total CLHIV starting 2029",
IF(W152='PLHIV Forecast'!W152,"# peds on ART capped by total CLHIV starting 2030",
"")))))))),"")</f>
        <v/>
      </c>
      <c r="Z152" s="8"/>
    </row>
    <row r="153" spans="2:35" x14ac:dyDescent="0.35">
      <c r="B153" s="17" t="str">
        <f>Countries!B26</f>
        <v>Chad</v>
      </c>
      <c r="C153" s="47">
        <f>IF(C$7&lt;='Algorithms &amp; Assumptions'!$C$3,INDEX('Number on ART'!$H$10:$AB$249,MATCH($B153&amp;"Peds",'Number on ART'!$F$10:$F$249,0),MATCH(C$7,'Number on ART'!$H$9:$AB$9,0)),"Error")</f>
        <v>1087</v>
      </c>
      <c r="D153" s="47">
        <f>IF(D$7&lt;='Algorithms &amp; Assumptions'!$C$3,INDEX('Number on ART'!$H$10:$AB$249,MATCH($B153&amp;"Peds",'Number on ART'!$F$10:$F$249,0),MATCH(D$7,'Number on ART'!$H$9:$AB$9,0)),"Error")</f>
        <v>1531</v>
      </c>
      <c r="E153" s="47">
        <f>IF(E$7&lt;='Algorithms &amp; Assumptions'!$C$3,INDEX('Number on ART'!$H$10:$AB$249,MATCH($B153&amp;"Peds",'Number on ART'!$F$10:$F$249,0),MATCH(E$7,'Number on ART'!$H$9:$AB$9,0)),"Error")</f>
        <v>1512</v>
      </c>
      <c r="F153" s="47">
        <f>IF(F$7&lt;='Algorithms &amp; Assumptions'!$C$3,INDEX('Number on ART'!$H$10:$AB$249,MATCH($B153&amp;"Peds",'Number on ART'!$F$10:$F$249,0),MATCH(F$7,'Number on ART'!$H$9:$AB$9,0)),"Error")</f>
        <v>1517</v>
      </c>
      <c r="G153" s="84">
        <f>IF(IF(G$130&lt;=Baseline_Year,
INDEX('Number on ART'!$H$10:$AB$249,MATCH($B153&amp;"Peds",'Number on ART'!$F$10:$F$249,0),MATCH(G$130,'Number on ART'!$H$9:$AB$9,0)),
IF(AND(F153+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Forecast'!$B$131:$B$250,0),MATCH(G$130,'PLHIV Forecast'!$C$130:$W$130,0)),
INDEX('PLHIV Forecast'!$C$131:$W$250,MATCH($B153,'PLHIV Forecast'!$B$131:$B$250,0),MATCH(G$130,'PLHIV Forecast'!$C$130:$W$130,0))&lt;&gt;0),
INDEX('PLHIV Forecast'!$C$131:$W$250,MATCH($B153,'PLHIV Forecast'!$B$131:$B$250,0),MATCH(G$130,'PLHIV Forecast'!$C$130:$W$130,0)),
F153+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IF(G$130&lt;=Baseline_Year,
INDEX('Number on ART'!$H$10:$AB$249,MATCH($B153&amp;"Peds",'Number on ART'!$F$10:$F$249,0),MATCH(G$130,'Number on ART'!$H$9:$AB$9,0)),
IF(AND(F153+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Forecast'!$B$131:$B$250,0),MATCH(G$130,'PLHIV Forecast'!$C$130:$W$130,0)),
INDEX('PLHIV Forecast'!$C$131:$W$250,MATCH($B153,'PLHIV Forecast'!$B$131:$B$250,0),MATCH(G$130,'PLHIV Forecast'!$C$130:$W$130,0))&lt;&gt;0),
INDEX('PLHIV Forecast'!$C$131:$W$250,MATCH($B153,'PLHIV Forecast'!$B$131:$B$250,0),MATCH(G$130,'PLHIV Forecast'!$C$130:$W$130,0)),
F153+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1522</v>
      </c>
      <c r="H153" s="84">
        <f>IF(IF(H$130&lt;=Baseline_Year,
INDEX('Number on ART'!$H$10:$AB$249,MATCH($B153&amp;"Peds",'Number on ART'!$F$10:$F$249,0),MATCH(H$130,'Number on ART'!$H$9:$AB$9,0)),
IF(AND(G153+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Forecast'!$B$131:$B$250,0),MATCH(H$130,'PLHIV Forecast'!$C$130:$W$130,0)),
INDEX('PLHIV Forecast'!$C$131:$W$250,MATCH($B153,'PLHIV Forecast'!$B$131:$B$250,0),MATCH(H$130,'PLHIV Forecast'!$C$130:$W$130,0))&lt;&gt;0),
INDEX('PLHIV Forecast'!$C$131:$W$250,MATCH($B153,'PLHIV Forecast'!$B$131:$B$250,0),MATCH(H$130,'PLHIV Forecast'!$C$130:$W$130,0)),
G153+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IF(H$130&lt;=Baseline_Year,
INDEX('Number on ART'!$H$10:$AB$249,MATCH($B153&amp;"Peds",'Number on ART'!$F$10:$F$249,0),MATCH(H$130,'Number on ART'!$H$9:$AB$9,0)),
IF(AND(G153+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Forecast'!$B$131:$B$250,0),MATCH(H$130,'PLHIV Forecast'!$C$130:$W$130,0)),
INDEX('PLHIV Forecast'!$C$131:$W$250,MATCH($B153,'PLHIV Forecast'!$B$131:$B$250,0),MATCH(H$130,'PLHIV Forecast'!$C$130:$W$130,0))&lt;&gt;0),
INDEX('PLHIV Forecast'!$C$131:$W$250,MATCH($B153,'PLHIV Forecast'!$B$131:$B$250,0),MATCH(H$130,'PLHIV Forecast'!$C$130:$W$130,0)),
G153+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1532</v>
      </c>
      <c r="I153" s="84">
        <f>IF(IF(I$130&lt;=Baseline_Year,
INDEX('Number on ART'!$H$10:$AB$249,MATCH($B153&amp;"Peds",'Number on ART'!$F$10:$F$249,0),MATCH(I$130,'Number on ART'!$H$9:$AB$9,0)),
IF(AND(H153+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Forecast'!$B$131:$B$250,0),MATCH(I$130,'PLHIV Forecast'!$C$130:$W$130,0)),
INDEX('PLHIV Forecast'!$C$131:$W$250,MATCH($B153,'PLHIV Forecast'!$B$131:$B$250,0),MATCH(I$130,'PLHIV Forecast'!$C$130:$W$130,0))&lt;&gt;0),
INDEX('PLHIV Forecast'!$C$131:$W$250,MATCH($B153,'PLHIV Forecast'!$B$131:$B$250,0),MATCH(I$130,'PLHIV Forecast'!$C$130:$W$130,0)),
H153+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IF(I$130&lt;=Baseline_Year,
INDEX('Number on ART'!$H$10:$AB$249,MATCH($B153&amp;"Peds",'Number on ART'!$F$10:$F$249,0),MATCH(I$130,'Number on ART'!$H$9:$AB$9,0)),
IF(AND(H153+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Forecast'!$B$131:$B$250,0),MATCH(I$130,'PLHIV Forecast'!$C$130:$W$130,0)),
INDEX('PLHIV Forecast'!$C$131:$W$250,MATCH($B153,'PLHIV Forecast'!$B$131:$B$250,0),MATCH(I$130,'PLHIV Forecast'!$C$130:$W$130,0))&lt;&gt;0),
INDEX('PLHIV Forecast'!$C$131:$W$250,MATCH($B153,'PLHIV Forecast'!$B$131:$B$250,0),MATCH(I$130,'PLHIV Forecast'!$C$130:$W$130,0)),
H153+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1542</v>
      </c>
      <c r="J153" s="84">
        <f>IF(IF(J$130&lt;=Baseline_Year,
INDEX('Number on ART'!$H$10:$AB$249,MATCH($B153&amp;"Peds",'Number on ART'!$F$10:$F$249,0),MATCH(J$130,'Number on ART'!$H$9:$AB$9,0)),
IF(AND(I153+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Forecast'!$B$131:$B$250,0),MATCH(J$130,'PLHIV Forecast'!$C$130:$W$130,0)),
INDEX('PLHIV Forecast'!$C$131:$W$250,MATCH($B153,'PLHIV Forecast'!$B$131:$B$250,0),MATCH(J$130,'PLHIV Forecast'!$C$130:$W$130,0))&lt;&gt;0),
INDEX('PLHIV Forecast'!$C$131:$W$250,MATCH($B153,'PLHIV Forecast'!$B$131:$B$250,0),MATCH(J$130,'PLHIV Forecast'!$C$130:$W$130,0)),
I153+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IF(J$130&lt;=Baseline_Year,
INDEX('Number on ART'!$H$10:$AB$249,MATCH($B153&amp;"Peds",'Number on ART'!$F$10:$F$249,0),MATCH(J$130,'Number on ART'!$H$9:$AB$9,0)),
IF(AND(I153+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Forecast'!$B$131:$B$250,0),MATCH(J$130,'PLHIV Forecast'!$C$130:$W$130,0)),
INDEX('PLHIV Forecast'!$C$131:$W$250,MATCH($B153,'PLHIV Forecast'!$B$131:$B$250,0),MATCH(J$130,'PLHIV Forecast'!$C$130:$W$130,0))&lt;&gt;0),
INDEX('PLHIV Forecast'!$C$131:$W$250,MATCH($B153,'PLHIV Forecast'!$B$131:$B$250,0),MATCH(J$130,'PLHIV Forecast'!$C$130:$W$130,0)),
I153+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2082</v>
      </c>
      <c r="K153" s="84">
        <f>IF(IF(K$130&lt;=Baseline_Year,
INDEX('Number on ART'!$H$10:$AB$249,MATCH($B153&amp;"Peds",'Number on ART'!$F$10:$F$249,0),MATCH(K$130,'Number on ART'!$H$9:$AB$9,0)),
IF(AND(J153+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Forecast'!$B$131:$B$250,0),MATCH(K$130,'PLHIV Forecast'!$C$130:$W$130,0)),
INDEX('PLHIV Forecast'!$C$131:$W$250,MATCH($B153,'PLHIV Forecast'!$B$131:$B$250,0),MATCH(K$130,'PLHIV Forecast'!$C$130:$W$130,0))&lt;&gt;0),
INDEX('PLHIV Forecast'!$C$131:$W$250,MATCH($B153,'PLHIV Forecast'!$B$131:$B$250,0),MATCH(K$130,'PLHIV Forecast'!$C$130:$W$130,0)),
J153+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IF(K$130&lt;=Baseline_Year,
INDEX('Number on ART'!$H$10:$AB$249,MATCH($B153&amp;"Peds",'Number on ART'!$F$10:$F$249,0),MATCH(K$130,'Number on ART'!$H$9:$AB$9,0)),
IF(AND(J153+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Forecast'!$B$131:$B$250,0),MATCH(K$130,'PLHIV Forecast'!$C$130:$W$130,0)),
INDEX('PLHIV Forecast'!$C$131:$W$250,MATCH($B153,'PLHIV Forecast'!$B$131:$B$250,0),MATCH(K$130,'PLHIV Forecast'!$C$130:$W$130,0))&lt;&gt;0),
INDEX('PLHIV Forecast'!$C$131:$W$250,MATCH($B153,'PLHIV Forecast'!$B$131:$B$250,0),MATCH(K$130,'PLHIV Forecast'!$C$130:$W$130,0)),
J153+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2587</v>
      </c>
      <c r="L153" s="84">
        <f>IF(IF(L$130&lt;=Baseline_Year,
INDEX('Number on ART'!$H$10:$AB$249,MATCH($B153&amp;"Peds",'Number on ART'!$F$10:$F$249,0),MATCH(L$130,'Number on ART'!$H$9:$AB$9,0)),
IF(AND(K153+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Forecast'!$B$131:$B$250,0),MATCH(L$130,'PLHIV Forecast'!$C$130:$W$130,0)),
INDEX('PLHIV Forecast'!$C$131:$W$250,MATCH($B153,'PLHIV Forecast'!$B$131:$B$250,0),MATCH(L$130,'PLHIV Forecast'!$C$130:$W$130,0))&lt;&gt;0),
INDEX('PLHIV Forecast'!$C$131:$W$250,MATCH($B153,'PLHIV Forecast'!$B$131:$B$250,0),MATCH(L$130,'PLHIV Forecast'!$C$130:$W$130,0)),
K153+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IF(L$130&lt;=Baseline_Year,
INDEX('Number on ART'!$H$10:$AB$249,MATCH($B153&amp;"Peds",'Number on ART'!$F$10:$F$249,0),MATCH(L$130,'Number on ART'!$H$9:$AB$9,0)),
IF(AND(K153+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Forecast'!$B$131:$B$250,0),MATCH(L$130,'PLHIV Forecast'!$C$130:$W$130,0)),
INDEX('PLHIV Forecast'!$C$131:$W$250,MATCH($B153,'PLHIV Forecast'!$B$131:$B$250,0),MATCH(L$130,'PLHIV Forecast'!$C$130:$W$130,0))&lt;&gt;0),
INDEX('PLHIV Forecast'!$C$131:$W$250,MATCH($B153,'PLHIV Forecast'!$B$131:$B$250,0),MATCH(L$130,'PLHIV Forecast'!$C$130:$W$130,0)),
K153+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3098</v>
      </c>
      <c r="M153" s="84">
        <f>IF(IF(M$130&lt;=Baseline_Year,
INDEX('Number on ART'!$H$10:$AB$249,MATCH($B153&amp;"Peds",'Number on ART'!$F$10:$F$249,0),MATCH(M$130,'Number on ART'!$H$9:$AB$9,0)),
IF(AND(L153+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Forecast'!$B$131:$B$250,0),MATCH(M$130,'PLHIV Forecast'!$C$130:$W$130,0)),
INDEX('PLHIV Forecast'!$C$131:$W$250,MATCH($B153,'PLHIV Forecast'!$B$131:$B$250,0),MATCH(M$130,'PLHIV Forecast'!$C$130:$W$130,0))&lt;&gt;0),
INDEX('PLHIV Forecast'!$C$131:$W$250,MATCH($B153,'PLHIV Forecast'!$B$131:$B$250,0),MATCH(M$130,'PLHIV Forecast'!$C$130:$W$130,0)),
L153+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IF(M$130&lt;=Baseline_Year,
INDEX('Number on ART'!$H$10:$AB$249,MATCH($B153&amp;"Peds",'Number on ART'!$F$10:$F$249,0),MATCH(M$130,'Number on ART'!$H$9:$AB$9,0)),
IF(AND(L153+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Forecast'!$B$131:$B$250,0),MATCH(M$130,'PLHIV Forecast'!$C$130:$W$130,0)),
INDEX('PLHIV Forecast'!$C$131:$W$250,MATCH($B153,'PLHIV Forecast'!$B$131:$B$250,0),MATCH(M$130,'PLHIV Forecast'!$C$130:$W$130,0))&lt;&gt;0),
INDEX('PLHIV Forecast'!$C$131:$W$250,MATCH($B153,'PLHIV Forecast'!$B$131:$B$250,0),MATCH(M$130,'PLHIV Forecast'!$C$130:$W$130,0)),
L153+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3237</v>
      </c>
      <c r="N153" s="84">
        <f>IF(IF(N$130&lt;=Baseline_Year,
INDEX('Number on ART'!$H$10:$AB$249,MATCH($B153&amp;"Peds",'Number on ART'!$F$10:$F$249,0),MATCH(N$130,'Number on ART'!$H$9:$AB$9,0)),
IF(AND(M153+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Forecast'!$B$131:$B$250,0),MATCH(N$130,'PLHIV Forecast'!$C$130:$W$130,0)),
INDEX('PLHIV Forecast'!$C$131:$W$250,MATCH($B153,'PLHIV Forecast'!$B$131:$B$250,0),MATCH(N$130,'PLHIV Forecast'!$C$130:$W$130,0))&lt;&gt;0),
INDEX('PLHIV Forecast'!$C$131:$W$250,MATCH($B153,'PLHIV Forecast'!$B$131:$B$250,0),MATCH(N$130,'PLHIV Forecast'!$C$130:$W$130,0)),
M153+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IF(N$130&lt;=Baseline_Year,
INDEX('Number on ART'!$H$10:$AB$249,MATCH($B153&amp;"Peds",'Number on ART'!$F$10:$F$249,0),MATCH(N$130,'Number on ART'!$H$9:$AB$9,0)),
IF(AND(M153+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Forecast'!$B$131:$B$250,0),MATCH(N$130,'PLHIV Forecast'!$C$130:$W$130,0)),
INDEX('PLHIV Forecast'!$C$131:$W$250,MATCH($B153,'PLHIV Forecast'!$B$131:$B$250,0),MATCH(N$130,'PLHIV Forecast'!$C$130:$W$130,0))&lt;&gt;0),
INDEX('PLHIV Forecast'!$C$131:$W$250,MATCH($B153,'PLHIV Forecast'!$B$131:$B$250,0),MATCH(N$130,'PLHIV Forecast'!$C$130:$W$130,0)),
M153+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3435</v>
      </c>
      <c r="O153" s="84">
        <f>IF(IF(O$130&lt;=Baseline_Year,
INDEX('Number on ART'!$H$10:$AB$249,MATCH($B153&amp;"Peds",'Number on ART'!$F$10:$F$249,0),MATCH(O$130,'Number on ART'!$H$9:$AB$9,0)),
IF(AND(N153+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Forecast'!$B$131:$B$250,0),MATCH(O$130,'PLHIV Forecast'!$C$130:$W$130,0)),
INDEX('PLHIV Forecast'!$C$131:$W$250,MATCH($B153,'PLHIV Forecast'!$B$131:$B$250,0),MATCH(O$130,'PLHIV Forecast'!$C$130:$W$130,0))&lt;&gt;0),
INDEX('PLHIV Forecast'!$C$131:$W$250,MATCH($B153,'PLHIV Forecast'!$B$131:$B$250,0),MATCH(O$130,'PLHIV Forecast'!$C$130:$W$130,0)),
N153+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IF(O$130&lt;=Baseline_Year,
INDEX('Number on ART'!$H$10:$AB$249,MATCH($B153&amp;"Peds",'Number on ART'!$F$10:$F$249,0),MATCH(O$130,'Number on ART'!$H$9:$AB$9,0)),
IF(AND(N153+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Forecast'!$B$131:$B$250,0),MATCH(O$130,'PLHIV Forecast'!$C$130:$W$130,0)),
INDEX('PLHIV Forecast'!$C$131:$W$250,MATCH($B153,'PLHIV Forecast'!$B$131:$B$250,0),MATCH(O$130,'PLHIV Forecast'!$C$130:$W$130,0))&lt;&gt;0),
INDEX('PLHIV Forecast'!$C$131:$W$250,MATCH($B153,'PLHIV Forecast'!$B$131:$B$250,0),MATCH(O$130,'PLHIV Forecast'!$C$130:$W$130,0)),
N153+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3691</v>
      </c>
      <c r="P153" s="84">
        <f>IF(IF(P$130&lt;=Baseline_Year,
INDEX('Number on ART'!$H$10:$AB$249,MATCH($B153&amp;"Peds",'Number on ART'!$F$10:$F$249,0),MATCH(P$130,'Number on ART'!$H$9:$AB$9,0)),
IF(AND(O153+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Forecast'!$B$131:$B$250,0),MATCH(P$130,'PLHIV Forecast'!$C$130:$W$130,0)),
INDEX('PLHIV Forecast'!$C$131:$W$250,MATCH($B153,'PLHIV Forecast'!$B$131:$B$250,0),MATCH(P$130,'PLHIV Forecast'!$C$130:$W$130,0))&lt;&gt;0),
INDEX('PLHIV Forecast'!$C$131:$W$250,MATCH($B153,'PLHIV Forecast'!$B$131:$B$250,0),MATCH(P$130,'PLHIV Forecast'!$C$130:$W$130,0)),
O153+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IF(P$130&lt;=Baseline_Year,
INDEX('Number on ART'!$H$10:$AB$249,MATCH($B153&amp;"Peds",'Number on ART'!$F$10:$F$249,0),MATCH(P$130,'Number on ART'!$H$9:$AB$9,0)),
IF(AND(O153+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Forecast'!$B$131:$B$250,0),MATCH(P$130,'PLHIV Forecast'!$C$130:$W$130,0)),
INDEX('PLHIV Forecast'!$C$131:$W$250,MATCH($B153,'PLHIV Forecast'!$B$131:$B$250,0),MATCH(P$130,'PLHIV Forecast'!$C$130:$W$130,0))&lt;&gt;0),
INDEX('PLHIV Forecast'!$C$131:$W$250,MATCH($B153,'PLHIV Forecast'!$B$131:$B$250,0),MATCH(P$130,'PLHIV Forecast'!$C$130:$W$130,0)),
O153+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3888.6666666666665</v>
      </c>
      <c r="Q153" s="84">
        <f>IF(IF(Q$130&lt;=Baseline_Year,
INDEX('Number on ART'!$H$10:$AB$249,MATCH($B153&amp;"Peds",'Number on ART'!$F$10:$F$249,0),MATCH(Q$130,'Number on ART'!$H$9:$AB$9,0)),
IF(AND(P153+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Forecast'!$B$131:$B$250,0),MATCH(Q$130,'PLHIV Forecast'!$C$130:$W$130,0)),
INDEX('PLHIV Forecast'!$C$131:$W$250,MATCH($B153,'PLHIV Forecast'!$B$131:$B$250,0),MATCH(Q$130,'PLHIV Forecast'!$C$130:$W$130,0))&lt;&gt;0),
INDEX('PLHIV Forecast'!$C$131:$W$250,MATCH($B153,'PLHIV Forecast'!$B$131:$B$250,0),MATCH(Q$130,'PLHIV Forecast'!$C$130:$W$130,0)),
P153+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IF(Q$130&lt;=Baseline_Year,
INDEX('Number on ART'!$H$10:$AB$249,MATCH($B153&amp;"Peds",'Number on ART'!$F$10:$F$249,0),MATCH(Q$130,'Number on ART'!$H$9:$AB$9,0)),
IF(AND(P153+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Forecast'!$B$131:$B$250,0),MATCH(Q$130,'PLHIV Forecast'!$C$130:$W$130,0)),
INDEX('PLHIV Forecast'!$C$131:$W$250,MATCH($B153,'PLHIV Forecast'!$B$131:$B$250,0),MATCH(Q$130,'PLHIV Forecast'!$C$130:$W$130,0))&lt;&gt;0),
INDEX('PLHIV Forecast'!$C$131:$W$250,MATCH($B153,'PLHIV Forecast'!$B$131:$B$250,0),MATCH(Q$130,'PLHIV Forecast'!$C$130:$W$130,0)),
P153+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4086.333333333333</v>
      </c>
      <c r="R153" s="84">
        <f>IF(IF(R$130&lt;=Baseline_Year,
INDEX('Number on ART'!$H$10:$AB$249,MATCH($B153&amp;"Peds",'Number on ART'!$F$10:$F$249,0),MATCH(R$130,'Number on ART'!$H$9:$AB$9,0)),
IF(AND(Q153+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Forecast'!$B$131:$B$250,0),MATCH(R$130,'PLHIV Forecast'!$C$130:$W$130,0)),
INDEX('PLHIV Forecast'!$C$131:$W$250,MATCH($B153,'PLHIV Forecast'!$B$131:$B$250,0),MATCH(R$130,'PLHIV Forecast'!$C$130:$W$130,0))&lt;&gt;0),
INDEX('PLHIV Forecast'!$C$131:$W$250,MATCH($B153,'PLHIV Forecast'!$B$131:$B$250,0),MATCH(R$130,'PLHIV Forecast'!$C$130:$W$130,0)),
Q153+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IF(R$130&lt;=Baseline_Year,
INDEX('Number on ART'!$H$10:$AB$249,MATCH($B153&amp;"Peds",'Number on ART'!$F$10:$F$249,0),MATCH(R$130,'Number on ART'!$H$9:$AB$9,0)),
IF(AND(Q153+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Forecast'!$B$131:$B$250,0),MATCH(R$130,'PLHIV Forecast'!$C$130:$W$130,0)),
INDEX('PLHIV Forecast'!$C$131:$W$250,MATCH($B153,'PLHIV Forecast'!$B$131:$B$250,0),MATCH(R$130,'PLHIV Forecast'!$C$130:$W$130,0))&lt;&gt;0),
INDEX('PLHIV Forecast'!$C$131:$W$250,MATCH($B153,'PLHIV Forecast'!$B$131:$B$250,0),MATCH(R$130,'PLHIV Forecast'!$C$130:$W$130,0)),
Q153+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4284</v>
      </c>
      <c r="S153" s="84">
        <f>IF(IF(S$130&lt;=Baseline_Year,
INDEX('Number on ART'!$H$10:$AB$249,MATCH($B153&amp;"Peds",'Number on ART'!$F$10:$F$249,0),MATCH(S$130,'Number on ART'!$H$9:$AB$9,0)),
IF(AND(R153+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Forecast'!$B$131:$B$250,0),MATCH(S$130,'PLHIV Forecast'!$C$130:$W$130,0)),
INDEX('PLHIV Forecast'!$C$131:$W$250,MATCH($B153,'PLHIV Forecast'!$B$131:$B$250,0),MATCH(S$130,'PLHIV Forecast'!$C$130:$W$130,0))&lt;&gt;0),
INDEX('PLHIV Forecast'!$C$131:$W$250,MATCH($B153,'PLHIV Forecast'!$B$131:$B$250,0),MATCH(S$130,'PLHIV Forecast'!$C$130:$W$130,0)),
R153+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IF(S$130&lt;=Baseline_Year,
INDEX('Number on ART'!$H$10:$AB$249,MATCH($B153&amp;"Peds",'Number on ART'!$F$10:$F$249,0),MATCH(S$130,'Number on ART'!$H$9:$AB$9,0)),
IF(AND(R153+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Forecast'!$B$131:$B$250,0),MATCH(S$130,'PLHIV Forecast'!$C$130:$W$130,0)),
INDEX('PLHIV Forecast'!$C$131:$W$250,MATCH($B153,'PLHIV Forecast'!$B$131:$B$250,0),MATCH(S$130,'PLHIV Forecast'!$C$130:$W$130,0))&lt;&gt;0),
INDEX('PLHIV Forecast'!$C$131:$W$250,MATCH($B153,'PLHIV Forecast'!$B$131:$B$250,0),MATCH(S$130,'PLHIV Forecast'!$C$130:$W$130,0)),
R153+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4481.666666666667</v>
      </c>
      <c r="T153" s="84">
        <f>IF(IF(T$130&lt;=Baseline_Year,
INDEX('Number on ART'!$H$10:$AB$249,MATCH($B153&amp;"Peds",'Number on ART'!$F$10:$F$249,0),MATCH(T$130,'Number on ART'!$H$9:$AB$9,0)),
IF(AND(S153+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Forecast'!$B$131:$B$250,0),MATCH(T$130,'PLHIV Forecast'!$C$130:$W$130,0)),
INDEX('PLHIV Forecast'!$C$131:$W$250,MATCH($B153,'PLHIV Forecast'!$B$131:$B$250,0),MATCH(T$130,'PLHIV Forecast'!$C$130:$W$130,0))&lt;&gt;0),
INDEX('PLHIV Forecast'!$C$131:$W$250,MATCH($B153,'PLHIV Forecast'!$B$131:$B$250,0),MATCH(T$130,'PLHIV Forecast'!$C$130:$W$130,0)),
S153+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IF(T$130&lt;=Baseline_Year,
INDEX('Number on ART'!$H$10:$AB$249,MATCH($B153&amp;"Peds",'Number on ART'!$F$10:$F$249,0),MATCH(T$130,'Number on ART'!$H$9:$AB$9,0)),
IF(AND(S153+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Forecast'!$B$131:$B$250,0),MATCH(T$130,'PLHIV Forecast'!$C$130:$W$130,0)),
INDEX('PLHIV Forecast'!$C$131:$W$250,MATCH($B153,'PLHIV Forecast'!$B$131:$B$250,0),MATCH(T$130,'PLHIV Forecast'!$C$130:$W$130,0))&lt;&gt;0),
INDEX('PLHIV Forecast'!$C$131:$W$250,MATCH($B153,'PLHIV Forecast'!$B$131:$B$250,0),MATCH(T$130,'PLHIV Forecast'!$C$130:$W$130,0)),
S153+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4679.3333333333339</v>
      </c>
      <c r="U153" s="84">
        <f>IF(IF(U$130&lt;=Baseline_Year,
INDEX('Number on ART'!$H$10:$AB$249,MATCH($B153&amp;"Peds",'Number on ART'!$F$10:$F$249,0),MATCH(U$130,'Number on ART'!$H$9:$AB$9,0)),
IF(AND(T153+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Forecast'!$B$131:$B$250,0),MATCH(U$130,'PLHIV Forecast'!$C$130:$W$130,0)),
INDEX('PLHIV Forecast'!$C$131:$W$250,MATCH($B153,'PLHIV Forecast'!$B$131:$B$250,0),MATCH(U$130,'PLHIV Forecast'!$C$130:$W$130,0))&lt;&gt;0),
INDEX('PLHIV Forecast'!$C$131:$W$250,MATCH($B153,'PLHIV Forecast'!$B$131:$B$250,0),MATCH(U$130,'PLHIV Forecast'!$C$130:$W$130,0)),
T153+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IF(U$130&lt;=Baseline_Year,
INDEX('Number on ART'!$H$10:$AB$249,MATCH($B153&amp;"Peds",'Number on ART'!$F$10:$F$249,0),MATCH(U$130,'Number on ART'!$H$9:$AB$9,0)),
IF(AND(T153+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Forecast'!$B$131:$B$250,0),MATCH(U$130,'PLHIV Forecast'!$C$130:$W$130,0)),
INDEX('PLHIV Forecast'!$C$131:$W$250,MATCH($B153,'PLHIV Forecast'!$B$131:$B$250,0),MATCH(U$130,'PLHIV Forecast'!$C$130:$W$130,0))&lt;&gt;0),
INDEX('PLHIV Forecast'!$C$131:$W$250,MATCH($B153,'PLHIV Forecast'!$B$131:$B$250,0),MATCH(U$130,'PLHIV Forecast'!$C$130:$W$130,0)),
T153+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4877.0000000000009</v>
      </c>
      <c r="V153" s="84">
        <f>IF(IF(V$130&lt;=Baseline_Year,
INDEX('Number on ART'!$H$10:$AB$249,MATCH($B153&amp;"Peds",'Number on ART'!$F$10:$F$249,0),MATCH(V$130,'Number on ART'!$H$9:$AB$9,0)),
IF(AND(U153+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Forecast'!$B$131:$B$250,0),MATCH(V$130,'PLHIV Forecast'!$C$130:$W$130,0)),
INDEX('PLHIV Forecast'!$C$131:$W$250,MATCH($B153,'PLHIV Forecast'!$B$131:$B$250,0),MATCH(V$130,'PLHIV Forecast'!$C$130:$W$130,0))&lt;&gt;0),
INDEX('PLHIV Forecast'!$C$131:$W$250,MATCH($B153,'PLHIV Forecast'!$B$131:$B$250,0),MATCH(V$130,'PLHIV Forecast'!$C$130:$W$130,0)),
U153+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IF(V$130&lt;=Baseline_Year,
INDEX('Number on ART'!$H$10:$AB$249,MATCH($B153&amp;"Peds",'Number on ART'!$F$10:$F$249,0),MATCH(V$130,'Number on ART'!$H$9:$AB$9,0)),
IF(AND(U153+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Forecast'!$B$131:$B$250,0),MATCH(V$130,'PLHIV Forecast'!$C$130:$W$130,0)),
INDEX('PLHIV Forecast'!$C$131:$W$250,MATCH($B153,'PLHIV Forecast'!$B$131:$B$250,0),MATCH(V$130,'PLHIV Forecast'!$C$130:$W$130,0))&lt;&gt;0),
INDEX('PLHIV Forecast'!$C$131:$W$250,MATCH($B153,'PLHIV Forecast'!$B$131:$B$250,0),MATCH(V$130,'PLHIV Forecast'!$C$130:$W$130,0)),
U153+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5074.6666666666679</v>
      </c>
      <c r="W153" s="84">
        <f>IF(IF(W$130&lt;=Baseline_Year,
INDEX('Number on ART'!$H$10:$AB$249,MATCH($B153&amp;"Peds",'Number on ART'!$F$10:$F$249,0),MATCH(W$130,'Number on ART'!$H$9:$AB$9,0)),
IF(AND(V153+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Forecast'!$C$131:$W$250,MATCH($B153,'PLHIV Forecast'!$B$131:$B$250,0),MATCH(W$130,'PLHIV Forecast'!$C$130:$W$130,0)),
INDEX('PLHIV Forecast'!$C$131:$W$250,MATCH($B153,'PLHIV Forecast'!$B$131:$B$250,0),MATCH(W$130,'PLHIV Forecast'!$C$130:$W$130,0))&lt;&gt;0),
INDEX('PLHIV Forecast'!$C$131:$W$250,MATCH($B153,'PLHIV Forecast'!$B$131:$B$250,0),MATCH(W$130,'PLHIV Forecast'!$C$130:$W$130,0)),
V153+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)))&lt;0,
0,
IF(W$130&lt;=Baseline_Year,
INDEX('Number on ART'!$H$10:$AB$249,MATCH($B153&amp;"Peds",'Number on ART'!$F$10:$F$249,0),MATCH(W$130,'Number on ART'!$H$9:$AB$9,0)),
IF(AND(V153+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)&gt;INDEX('PLHIV Forecast'!$C$8:$W$127,MATCH($B153,'PLHIV Forecast'!$B$131:$B$250,0),MATCH(W$130,'PLHIV Forecast'!$C$130:$W$130,0)),
INDEX('PLHIV Forecast'!$C$131:$W$250,MATCH($B153,'PLHIV Forecast'!$B$131:$B$250,0),MATCH(W$130,'PLHIV Forecast'!$C$130:$W$130,0))&lt;&gt;0),
INDEX('PLHIV Forecast'!$C$131:$W$250,MATCH($B153,'PLHIV Forecast'!$B$131:$B$250,0),MATCH(W$130,'PLHIV Forecast'!$C$130:$W$130,0)),
V153+
AVERAGE((INDEX($C$131:$W$250,MATCH($B153,$B$131:$B$250),MATCH(Baseline_Year,$C$130:$W$130,))-INDEX($C$131:$W$250,MATCH($B153,$B$131:$B$250),MATCH(Baseline_Year-1,$C$130:$W$130,))),
(INDEX($C$131:$W$250,MATCH($B153,$B$131:$B$250),MATCH(Baseline_Year-1,$C$130:$W$130,))-INDEX($C$131:$W$250,MATCH($B153,$B$131:$B$250),MATCH(Baseline_Year-2,$C$130:$W$130,))),
(INDEX($C$131:$W$250,MATCH($B153,$B$131:$B$250),MATCH(Baseline_Year-2,$C$130:$W$130,))-INDEX($C$131:$W$250,MATCH($B153,$B$131:$B$250),MATCH(Baseline_Year-3,$C$130:$W$130,)))
))))</f>
        <v>5272.3333333333348</v>
      </c>
      <c r="X153" s="9" t="str">
        <f>IF(SUM(C153:W153)&lt;&gt;0,
IF(P153='PLHIV Forecast'!P153,"# peds on ART capped by total CLHIV starting 2023",
IF(Q153='PLHIV Forecast'!Q153,"# peds on ART capped by total CLHIV starting 2024",
IF(R153='PLHIV Forecast'!R153,"# peds on ART capped by total CLHIV starting 2025",
IF(S153='PLHIV Forecast'!S153,"# peds on ART capped by total CLHIV starting 2026",
IF(T153='PLHIV Forecast'!T153,"# peds on ART capped by total CLHIV starting 2027",
IF(U153='PLHIV Forecast'!U153,"# peds on ART capped by total CLHIV starting 2028",
IF(V153='PLHIV Forecast'!V153,"# peds on ART capped by total CLHIV starting 2029",
IF(W153='PLHIV Forecast'!W153,"# peds on ART capped by total CLHIV starting 2030",
"")))))))),"")</f>
        <v/>
      </c>
      <c r="Z153" s="8"/>
    </row>
    <row r="154" spans="2:35" x14ac:dyDescent="0.35">
      <c r="B154" s="17" t="str">
        <f>Countries!B27</f>
        <v>China</v>
      </c>
      <c r="C154" s="47">
        <f>IF(C$7&lt;='Algorithms &amp; Assumptions'!$C$3,INDEX('Number on ART'!$H$10:$AB$249,MATCH($B154&amp;"Peds",'Number on ART'!$F$10:$F$249,0),MATCH(C$7,'Number on ART'!$H$9:$AB$9,0)),"Error")</f>
        <v>0</v>
      </c>
      <c r="D154" s="47">
        <f>IF(D$7&lt;='Algorithms &amp; Assumptions'!$C$3,INDEX('Number on ART'!$H$10:$AB$249,MATCH($B154&amp;"Peds",'Number on ART'!$F$10:$F$249,0),MATCH(D$7,'Number on ART'!$H$9:$AB$9,0)),"Error")</f>
        <v>0</v>
      </c>
      <c r="E154" s="47">
        <f>IF(E$7&lt;='Algorithms &amp; Assumptions'!$C$3,INDEX('Number on ART'!$H$10:$AB$249,MATCH($B154&amp;"Peds",'Number on ART'!$F$10:$F$249,0),MATCH(E$7,'Number on ART'!$H$9:$AB$9,0)),"Error")</f>
        <v>0</v>
      </c>
      <c r="F154" s="47">
        <f>IF(F$7&lt;='Algorithms &amp; Assumptions'!$C$3,INDEX('Number on ART'!$H$10:$AB$249,MATCH($B154&amp;"Peds",'Number on ART'!$F$10:$F$249,0),MATCH(F$7,'Number on ART'!$H$9:$AB$9,0)),"Error")</f>
        <v>0</v>
      </c>
      <c r="G154" s="84">
        <f>IF(IF(G$130&lt;=Baseline_Year,
INDEX('Number on ART'!$H$10:$AB$249,MATCH($B154&amp;"Peds",'Number on ART'!$F$10:$F$249,0),MATCH(G$130,'Number on ART'!$H$9:$AB$9,0)),
IF(AND(F154+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Forecast'!$B$131:$B$250,0),MATCH(G$130,'PLHIV Forecast'!$C$130:$W$130,0)),
INDEX('PLHIV Forecast'!$C$131:$W$250,MATCH($B154,'PLHIV Forecast'!$B$131:$B$250,0),MATCH(G$130,'PLHIV Forecast'!$C$130:$W$130,0))&lt;&gt;0),
INDEX('PLHIV Forecast'!$C$131:$W$250,MATCH($B154,'PLHIV Forecast'!$B$131:$B$250,0),MATCH(G$130,'PLHIV Forecast'!$C$130:$W$130,0)),
F154+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IF(G$130&lt;=Baseline_Year,
INDEX('Number on ART'!$H$10:$AB$249,MATCH($B154&amp;"Peds",'Number on ART'!$F$10:$F$249,0),MATCH(G$130,'Number on ART'!$H$9:$AB$9,0)),
IF(AND(F154+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Forecast'!$B$131:$B$250,0),MATCH(G$130,'PLHIV Forecast'!$C$130:$W$130,0)),
INDEX('PLHIV Forecast'!$C$131:$W$250,MATCH($B154,'PLHIV Forecast'!$B$131:$B$250,0),MATCH(G$130,'PLHIV Forecast'!$C$130:$W$130,0))&lt;&gt;0),
INDEX('PLHIV Forecast'!$C$131:$W$250,MATCH($B154,'PLHIV Forecast'!$B$131:$B$250,0),MATCH(G$130,'PLHIV Forecast'!$C$130:$W$130,0)),
F154+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H154" s="84">
        <f>IF(IF(H$130&lt;=Baseline_Year,
INDEX('Number on ART'!$H$10:$AB$249,MATCH($B154&amp;"Peds",'Number on ART'!$F$10:$F$249,0),MATCH(H$130,'Number on ART'!$H$9:$AB$9,0)),
IF(AND(G154+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Forecast'!$B$131:$B$250,0),MATCH(H$130,'PLHIV Forecast'!$C$130:$W$130,0)),
INDEX('PLHIV Forecast'!$C$131:$W$250,MATCH($B154,'PLHIV Forecast'!$B$131:$B$250,0),MATCH(H$130,'PLHIV Forecast'!$C$130:$W$130,0))&lt;&gt;0),
INDEX('PLHIV Forecast'!$C$131:$W$250,MATCH($B154,'PLHIV Forecast'!$B$131:$B$250,0),MATCH(H$130,'PLHIV Forecast'!$C$130:$W$130,0)),
G154+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IF(H$130&lt;=Baseline_Year,
INDEX('Number on ART'!$H$10:$AB$249,MATCH($B154&amp;"Peds",'Number on ART'!$F$10:$F$249,0),MATCH(H$130,'Number on ART'!$H$9:$AB$9,0)),
IF(AND(G154+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Forecast'!$B$131:$B$250,0),MATCH(H$130,'PLHIV Forecast'!$C$130:$W$130,0)),
INDEX('PLHIV Forecast'!$C$131:$W$250,MATCH($B154,'PLHIV Forecast'!$B$131:$B$250,0),MATCH(H$130,'PLHIV Forecast'!$C$130:$W$130,0))&lt;&gt;0),
INDEX('PLHIV Forecast'!$C$131:$W$250,MATCH($B154,'PLHIV Forecast'!$B$131:$B$250,0),MATCH(H$130,'PLHIV Forecast'!$C$130:$W$130,0)),
G154+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I154" s="84">
        <f>IF(IF(I$130&lt;=Baseline_Year,
INDEX('Number on ART'!$H$10:$AB$249,MATCH($B154&amp;"Peds",'Number on ART'!$F$10:$F$249,0),MATCH(I$130,'Number on ART'!$H$9:$AB$9,0)),
IF(AND(H154+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Forecast'!$B$131:$B$250,0),MATCH(I$130,'PLHIV Forecast'!$C$130:$W$130,0)),
INDEX('PLHIV Forecast'!$C$131:$W$250,MATCH($B154,'PLHIV Forecast'!$B$131:$B$250,0),MATCH(I$130,'PLHIV Forecast'!$C$130:$W$130,0))&lt;&gt;0),
INDEX('PLHIV Forecast'!$C$131:$W$250,MATCH($B154,'PLHIV Forecast'!$B$131:$B$250,0),MATCH(I$130,'PLHIV Forecast'!$C$130:$W$130,0)),
H154+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IF(I$130&lt;=Baseline_Year,
INDEX('Number on ART'!$H$10:$AB$249,MATCH($B154&amp;"Peds",'Number on ART'!$F$10:$F$249,0),MATCH(I$130,'Number on ART'!$H$9:$AB$9,0)),
IF(AND(H154+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Forecast'!$B$131:$B$250,0),MATCH(I$130,'PLHIV Forecast'!$C$130:$W$130,0)),
INDEX('PLHIV Forecast'!$C$131:$W$250,MATCH($B154,'PLHIV Forecast'!$B$131:$B$250,0),MATCH(I$130,'PLHIV Forecast'!$C$130:$W$130,0))&lt;&gt;0),
INDEX('PLHIV Forecast'!$C$131:$W$250,MATCH($B154,'PLHIV Forecast'!$B$131:$B$250,0),MATCH(I$130,'PLHIV Forecast'!$C$130:$W$130,0)),
H154+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J154" s="84">
        <f>IF(IF(J$130&lt;=Baseline_Year,
INDEX('Number on ART'!$H$10:$AB$249,MATCH($B154&amp;"Peds",'Number on ART'!$F$10:$F$249,0),MATCH(J$130,'Number on ART'!$H$9:$AB$9,0)),
IF(AND(I154+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Forecast'!$B$131:$B$250,0),MATCH(J$130,'PLHIV Forecast'!$C$130:$W$130,0)),
INDEX('PLHIV Forecast'!$C$131:$W$250,MATCH($B154,'PLHIV Forecast'!$B$131:$B$250,0),MATCH(J$130,'PLHIV Forecast'!$C$130:$W$130,0))&lt;&gt;0),
INDEX('PLHIV Forecast'!$C$131:$W$250,MATCH($B154,'PLHIV Forecast'!$B$131:$B$250,0),MATCH(J$130,'PLHIV Forecast'!$C$130:$W$130,0)),
I154+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IF(J$130&lt;=Baseline_Year,
INDEX('Number on ART'!$H$10:$AB$249,MATCH($B154&amp;"Peds",'Number on ART'!$F$10:$F$249,0),MATCH(J$130,'Number on ART'!$H$9:$AB$9,0)),
IF(AND(I154+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Forecast'!$B$131:$B$250,0),MATCH(J$130,'PLHIV Forecast'!$C$130:$W$130,0)),
INDEX('PLHIV Forecast'!$C$131:$W$250,MATCH($B154,'PLHIV Forecast'!$B$131:$B$250,0),MATCH(J$130,'PLHIV Forecast'!$C$130:$W$130,0))&lt;&gt;0),
INDEX('PLHIV Forecast'!$C$131:$W$250,MATCH($B154,'PLHIV Forecast'!$B$131:$B$250,0),MATCH(J$130,'PLHIV Forecast'!$C$130:$W$130,0)),
I154+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K154" s="84">
        <f>IF(IF(K$130&lt;=Baseline_Year,
INDEX('Number on ART'!$H$10:$AB$249,MATCH($B154&amp;"Peds",'Number on ART'!$F$10:$F$249,0),MATCH(K$130,'Number on ART'!$H$9:$AB$9,0)),
IF(AND(J154+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Forecast'!$B$131:$B$250,0),MATCH(K$130,'PLHIV Forecast'!$C$130:$W$130,0)),
INDEX('PLHIV Forecast'!$C$131:$W$250,MATCH($B154,'PLHIV Forecast'!$B$131:$B$250,0),MATCH(K$130,'PLHIV Forecast'!$C$130:$W$130,0))&lt;&gt;0),
INDEX('PLHIV Forecast'!$C$131:$W$250,MATCH($B154,'PLHIV Forecast'!$B$131:$B$250,0),MATCH(K$130,'PLHIV Forecast'!$C$130:$W$130,0)),
J154+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IF(K$130&lt;=Baseline_Year,
INDEX('Number on ART'!$H$10:$AB$249,MATCH($B154&amp;"Peds",'Number on ART'!$F$10:$F$249,0),MATCH(K$130,'Number on ART'!$H$9:$AB$9,0)),
IF(AND(J154+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Forecast'!$B$131:$B$250,0),MATCH(K$130,'PLHIV Forecast'!$C$130:$W$130,0)),
INDEX('PLHIV Forecast'!$C$131:$W$250,MATCH($B154,'PLHIV Forecast'!$B$131:$B$250,0),MATCH(K$130,'PLHIV Forecast'!$C$130:$W$130,0))&lt;&gt;0),
INDEX('PLHIV Forecast'!$C$131:$W$250,MATCH($B154,'PLHIV Forecast'!$B$131:$B$250,0),MATCH(K$130,'PLHIV Forecast'!$C$130:$W$130,0)),
J154+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L154" s="84">
        <f>IF(IF(L$130&lt;=Baseline_Year,
INDEX('Number on ART'!$H$10:$AB$249,MATCH($B154&amp;"Peds",'Number on ART'!$F$10:$F$249,0),MATCH(L$130,'Number on ART'!$H$9:$AB$9,0)),
IF(AND(K154+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Forecast'!$B$131:$B$250,0),MATCH(L$130,'PLHIV Forecast'!$C$130:$W$130,0)),
INDEX('PLHIV Forecast'!$C$131:$W$250,MATCH($B154,'PLHIV Forecast'!$B$131:$B$250,0),MATCH(L$130,'PLHIV Forecast'!$C$130:$W$130,0))&lt;&gt;0),
INDEX('PLHIV Forecast'!$C$131:$W$250,MATCH($B154,'PLHIV Forecast'!$B$131:$B$250,0),MATCH(L$130,'PLHIV Forecast'!$C$130:$W$130,0)),
K154+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IF(L$130&lt;=Baseline_Year,
INDEX('Number on ART'!$H$10:$AB$249,MATCH($B154&amp;"Peds",'Number on ART'!$F$10:$F$249,0),MATCH(L$130,'Number on ART'!$H$9:$AB$9,0)),
IF(AND(K154+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Forecast'!$B$131:$B$250,0),MATCH(L$130,'PLHIV Forecast'!$C$130:$W$130,0)),
INDEX('PLHIV Forecast'!$C$131:$W$250,MATCH($B154,'PLHIV Forecast'!$B$131:$B$250,0),MATCH(L$130,'PLHIV Forecast'!$C$130:$W$130,0))&lt;&gt;0),
INDEX('PLHIV Forecast'!$C$131:$W$250,MATCH($B154,'PLHIV Forecast'!$B$131:$B$250,0),MATCH(L$130,'PLHIV Forecast'!$C$130:$W$130,0)),
K154+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M154" s="84">
        <f>IF(IF(M$130&lt;=Baseline_Year,
INDEX('Number on ART'!$H$10:$AB$249,MATCH($B154&amp;"Peds",'Number on ART'!$F$10:$F$249,0),MATCH(M$130,'Number on ART'!$H$9:$AB$9,0)),
IF(AND(L154+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Forecast'!$B$131:$B$250,0),MATCH(M$130,'PLHIV Forecast'!$C$130:$W$130,0)),
INDEX('PLHIV Forecast'!$C$131:$W$250,MATCH($B154,'PLHIV Forecast'!$B$131:$B$250,0),MATCH(M$130,'PLHIV Forecast'!$C$130:$W$130,0))&lt;&gt;0),
INDEX('PLHIV Forecast'!$C$131:$W$250,MATCH($B154,'PLHIV Forecast'!$B$131:$B$250,0),MATCH(M$130,'PLHIV Forecast'!$C$130:$W$130,0)),
L154+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IF(M$130&lt;=Baseline_Year,
INDEX('Number on ART'!$H$10:$AB$249,MATCH($B154&amp;"Peds",'Number on ART'!$F$10:$F$249,0),MATCH(M$130,'Number on ART'!$H$9:$AB$9,0)),
IF(AND(L154+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Forecast'!$B$131:$B$250,0),MATCH(M$130,'PLHIV Forecast'!$C$130:$W$130,0)),
INDEX('PLHIV Forecast'!$C$131:$W$250,MATCH($B154,'PLHIV Forecast'!$B$131:$B$250,0),MATCH(M$130,'PLHIV Forecast'!$C$130:$W$130,0))&lt;&gt;0),
INDEX('PLHIV Forecast'!$C$131:$W$250,MATCH($B154,'PLHIV Forecast'!$B$131:$B$250,0),MATCH(M$130,'PLHIV Forecast'!$C$130:$W$130,0)),
L154+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N154" s="84">
        <f>IF(IF(N$130&lt;=Baseline_Year,
INDEX('Number on ART'!$H$10:$AB$249,MATCH($B154&amp;"Peds",'Number on ART'!$F$10:$F$249,0),MATCH(N$130,'Number on ART'!$H$9:$AB$9,0)),
IF(AND(M154+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Forecast'!$B$131:$B$250,0),MATCH(N$130,'PLHIV Forecast'!$C$130:$W$130,0)),
INDEX('PLHIV Forecast'!$C$131:$W$250,MATCH($B154,'PLHIV Forecast'!$B$131:$B$250,0),MATCH(N$130,'PLHIV Forecast'!$C$130:$W$130,0))&lt;&gt;0),
INDEX('PLHIV Forecast'!$C$131:$W$250,MATCH($B154,'PLHIV Forecast'!$B$131:$B$250,0),MATCH(N$130,'PLHIV Forecast'!$C$130:$W$130,0)),
M154+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IF(N$130&lt;=Baseline_Year,
INDEX('Number on ART'!$H$10:$AB$249,MATCH($B154&amp;"Peds",'Number on ART'!$F$10:$F$249,0),MATCH(N$130,'Number on ART'!$H$9:$AB$9,0)),
IF(AND(M154+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Forecast'!$B$131:$B$250,0),MATCH(N$130,'PLHIV Forecast'!$C$130:$W$130,0)),
INDEX('PLHIV Forecast'!$C$131:$W$250,MATCH($B154,'PLHIV Forecast'!$B$131:$B$250,0),MATCH(N$130,'PLHIV Forecast'!$C$130:$W$130,0))&lt;&gt;0),
INDEX('PLHIV Forecast'!$C$131:$W$250,MATCH($B154,'PLHIV Forecast'!$B$131:$B$250,0),MATCH(N$130,'PLHIV Forecast'!$C$130:$W$130,0)),
M154+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O154" s="84">
        <f>IF(IF(O$130&lt;=Baseline_Year,
INDEX('Number on ART'!$H$10:$AB$249,MATCH($B154&amp;"Peds",'Number on ART'!$F$10:$F$249,0),MATCH(O$130,'Number on ART'!$H$9:$AB$9,0)),
IF(AND(N154+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Forecast'!$B$131:$B$250,0),MATCH(O$130,'PLHIV Forecast'!$C$130:$W$130,0)),
INDEX('PLHIV Forecast'!$C$131:$W$250,MATCH($B154,'PLHIV Forecast'!$B$131:$B$250,0),MATCH(O$130,'PLHIV Forecast'!$C$130:$W$130,0))&lt;&gt;0),
INDEX('PLHIV Forecast'!$C$131:$W$250,MATCH($B154,'PLHIV Forecast'!$B$131:$B$250,0),MATCH(O$130,'PLHIV Forecast'!$C$130:$W$130,0)),
N154+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IF(O$130&lt;=Baseline_Year,
INDEX('Number on ART'!$H$10:$AB$249,MATCH($B154&amp;"Peds",'Number on ART'!$F$10:$F$249,0),MATCH(O$130,'Number on ART'!$H$9:$AB$9,0)),
IF(AND(N154+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Forecast'!$B$131:$B$250,0),MATCH(O$130,'PLHIV Forecast'!$C$130:$W$130,0)),
INDEX('PLHIV Forecast'!$C$131:$W$250,MATCH($B154,'PLHIV Forecast'!$B$131:$B$250,0),MATCH(O$130,'PLHIV Forecast'!$C$130:$W$130,0))&lt;&gt;0),
INDEX('PLHIV Forecast'!$C$131:$W$250,MATCH($B154,'PLHIV Forecast'!$B$131:$B$250,0),MATCH(O$130,'PLHIV Forecast'!$C$130:$W$130,0)),
N154+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P154" s="84">
        <f>IF(IF(P$130&lt;=Baseline_Year,
INDEX('Number on ART'!$H$10:$AB$249,MATCH($B154&amp;"Peds",'Number on ART'!$F$10:$F$249,0),MATCH(P$130,'Number on ART'!$H$9:$AB$9,0)),
IF(AND(O154+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Forecast'!$B$131:$B$250,0),MATCH(P$130,'PLHIV Forecast'!$C$130:$W$130,0)),
INDEX('PLHIV Forecast'!$C$131:$W$250,MATCH($B154,'PLHIV Forecast'!$B$131:$B$250,0),MATCH(P$130,'PLHIV Forecast'!$C$130:$W$130,0))&lt;&gt;0),
INDEX('PLHIV Forecast'!$C$131:$W$250,MATCH($B154,'PLHIV Forecast'!$B$131:$B$250,0),MATCH(P$130,'PLHIV Forecast'!$C$130:$W$130,0)),
O154+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IF(P$130&lt;=Baseline_Year,
INDEX('Number on ART'!$H$10:$AB$249,MATCH($B154&amp;"Peds",'Number on ART'!$F$10:$F$249,0),MATCH(P$130,'Number on ART'!$H$9:$AB$9,0)),
IF(AND(O154+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Forecast'!$B$131:$B$250,0),MATCH(P$130,'PLHIV Forecast'!$C$130:$W$130,0)),
INDEX('PLHIV Forecast'!$C$131:$W$250,MATCH($B154,'PLHIV Forecast'!$B$131:$B$250,0),MATCH(P$130,'PLHIV Forecast'!$C$130:$W$130,0))&lt;&gt;0),
INDEX('PLHIV Forecast'!$C$131:$W$250,MATCH($B154,'PLHIV Forecast'!$B$131:$B$250,0),MATCH(P$130,'PLHIV Forecast'!$C$130:$W$130,0)),
O154+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Q154" s="84">
        <f>IF(IF(Q$130&lt;=Baseline_Year,
INDEX('Number on ART'!$H$10:$AB$249,MATCH($B154&amp;"Peds",'Number on ART'!$F$10:$F$249,0),MATCH(Q$130,'Number on ART'!$H$9:$AB$9,0)),
IF(AND(P154+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Forecast'!$B$131:$B$250,0),MATCH(Q$130,'PLHIV Forecast'!$C$130:$W$130,0)),
INDEX('PLHIV Forecast'!$C$131:$W$250,MATCH($B154,'PLHIV Forecast'!$B$131:$B$250,0),MATCH(Q$130,'PLHIV Forecast'!$C$130:$W$130,0))&lt;&gt;0),
INDEX('PLHIV Forecast'!$C$131:$W$250,MATCH($B154,'PLHIV Forecast'!$B$131:$B$250,0),MATCH(Q$130,'PLHIV Forecast'!$C$130:$W$130,0)),
P154+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IF(Q$130&lt;=Baseline_Year,
INDEX('Number on ART'!$H$10:$AB$249,MATCH($B154&amp;"Peds",'Number on ART'!$F$10:$F$249,0),MATCH(Q$130,'Number on ART'!$H$9:$AB$9,0)),
IF(AND(P154+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Forecast'!$B$131:$B$250,0),MATCH(Q$130,'PLHIV Forecast'!$C$130:$W$130,0)),
INDEX('PLHIV Forecast'!$C$131:$W$250,MATCH($B154,'PLHIV Forecast'!$B$131:$B$250,0),MATCH(Q$130,'PLHIV Forecast'!$C$130:$W$130,0))&lt;&gt;0),
INDEX('PLHIV Forecast'!$C$131:$W$250,MATCH($B154,'PLHIV Forecast'!$B$131:$B$250,0),MATCH(Q$130,'PLHIV Forecast'!$C$130:$W$130,0)),
P154+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R154" s="84">
        <f>IF(IF(R$130&lt;=Baseline_Year,
INDEX('Number on ART'!$H$10:$AB$249,MATCH($B154&amp;"Peds",'Number on ART'!$F$10:$F$249,0),MATCH(R$130,'Number on ART'!$H$9:$AB$9,0)),
IF(AND(Q154+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Forecast'!$B$131:$B$250,0),MATCH(R$130,'PLHIV Forecast'!$C$130:$W$130,0)),
INDEX('PLHIV Forecast'!$C$131:$W$250,MATCH($B154,'PLHIV Forecast'!$B$131:$B$250,0),MATCH(R$130,'PLHIV Forecast'!$C$130:$W$130,0))&lt;&gt;0),
INDEX('PLHIV Forecast'!$C$131:$W$250,MATCH($B154,'PLHIV Forecast'!$B$131:$B$250,0),MATCH(R$130,'PLHIV Forecast'!$C$130:$W$130,0)),
Q154+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IF(R$130&lt;=Baseline_Year,
INDEX('Number on ART'!$H$10:$AB$249,MATCH($B154&amp;"Peds",'Number on ART'!$F$10:$F$249,0),MATCH(R$130,'Number on ART'!$H$9:$AB$9,0)),
IF(AND(Q154+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Forecast'!$B$131:$B$250,0),MATCH(R$130,'PLHIV Forecast'!$C$130:$W$130,0)),
INDEX('PLHIV Forecast'!$C$131:$W$250,MATCH($B154,'PLHIV Forecast'!$B$131:$B$250,0),MATCH(R$130,'PLHIV Forecast'!$C$130:$W$130,0))&lt;&gt;0),
INDEX('PLHIV Forecast'!$C$131:$W$250,MATCH($B154,'PLHIV Forecast'!$B$131:$B$250,0),MATCH(R$130,'PLHIV Forecast'!$C$130:$W$130,0)),
Q154+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S154" s="84">
        <f>IF(IF(S$130&lt;=Baseline_Year,
INDEX('Number on ART'!$H$10:$AB$249,MATCH($B154&amp;"Peds",'Number on ART'!$F$10:$F$249,0),MATCH(S$130,'Number on ART'!$H$9:$AB$9,0)),
IF(AND(R154+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Forecast'!$B$131:$B$250,0),MATCH(S$130,'PLHIV Forecast'!$C$130:$W$130,0)),
INDEX('PLHIV Forecast'!$C$131:$W$250,MATCH($B154,'PLHIV Forecast'!$B$131:$B$250,0),MATCH(S$130,'PLHIV Forecast'!$C$130:$W$130,0))&lt;&gt;0),
INDEX('PLHIV Forecast'!$C$131:$W$250,MATCH($B154,'PLHIV Forecast'!$B$131:$B$250,0),MATCH(S$130,'PLHIV Forecast'!$C$130:$W$130,0)),
R154+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IF(S$130&lt;=Baseline_Year,
INDEX('Number on ART'!$H$10:$AB$249,MATCH($B154&amp;"Peds",'Number on ART'!$F$10:$F$249,0),MATCH(S$130,'Number on ART'!$H$9:$AB$9,0)),
IF(AND(R154+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Forecast'!$B$131:$B$250,0),MATCH(S$130,'PLHIV Forecast'!$C$130:$W$130,0)),
INDEX('PLHIV Forecast'!$C$131:$W$250,MATCH($B154,'PLHIV Forecast'!$B$131:$B$250,0),MATCH(S$130,'PLHIV Forecast'!$C$130:$W$130,0))&lt;&gt;0),
INDEX('PLHIV Forecast'!$C$131:$W$250,MATCH($B154,'PLHIV Forecast'!$B$131:$B$250,0),MATCH(S$130,'PLHIV Forecast'!$C$130:$W$130,0)),
R154+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T154" s="84">
        <f>IF(IF(T$130&lt;=Baseline_Year,
INDEX('Number on ART'!$H$10:$AB$249,MATCH($B154&amp;"Peds",'Number on ART'!$F$10:$F$249,0),MATCH(T$130,'Number on ART'!$H$9:$AB$9,0)),
IF(AND(S154+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Forecast'!$B$131:$B$250,0),MATCH(T$130,'PLHIV Forecast'!$C$130:$W$130,0)),
INDEX('PLHIV Forecast'!$C$131:$W$250,MATCH($B154,'PLHIV Forecast'!$B$131:$B$250,0),MATCH(T$130,'PLHIV Forecast'!$C$130:$W$130,0))&lt;&gt;0),
INDEX('PLHIV Forecast'!$C$131:$W$250,MATCH($B154,'PLHIV Forecast'!$B$131:$B$250,0),MATCH(T$130,'PLHIV Forecast'!$C$130:$W$130,0)),
S154+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IF(T$130&lt;=Baseline_Year,
INDEX('Number on ART'!$H$10:$AB$249,MATCH($B154&amp;"Peds",'Number on ART'!$F$10:$F$249,0),MATCH(T$130,'Number on ART'!$H$9:$AB$9,0)),
IF(AND(S154+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Forecast'!$B$131:$B$250,0),MATCH(T$130,'PLHIV Forecast'!$C$130:$W$130,0)),
INDEX('PLHIV Forecast'!$C$131:$W$250,MATCH($B154,'PLHIV Forecast'!$B$131:$B$250,0),MATCH(T$130,'PLHIV Forecast'!$C$130:$W$130,0))&lt;&gt;0),
INDEX('PLHIV Forecast'!$C$131:$W$250,MATCH($B154,'PLHIV Forecast'!$B$131:$B$250,0),MATCH(T$130,'PLHIV Forecast'!$C$130:$W$130,0)),
S154+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U154" s="84">
        <f>IF(IF(U$130&lt;=Baseline_Year,
INDEX('Number on ART'!$H$10:$AB$249,MATCH($B154&amp;"Peds",'Number on ART'!$F$10:$F$249,0),MATCH(U$130,'Number on ART'!$H$9:$AB$9,0)),
IF(AND(T154+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Forecast'!$B$131:$B$250,0),MATCH(U$130,'PLHIV Forecast'!$C$130:$W$130,0)),
INDEX('PLHIV Forecast'!$C$131:$W$250,MATCH($B154,'PLHIV Forecast'!$B$131:$B$250,0),MATCH(U$130,'PLHIV Forecast'!$C$130:$W$130,0))&lt;&gt;0),
INDEX('PLHIV Forecast'!$C$131:$W$250,MATCH($B154,'PLHIV Forecast'!$B$131:$B$250,0),MATCH(U$130,'PLHIV Forecast'!$C$130:$W$130,0)),
T154+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IF(U$130&lt;=Baseline_Year,
INDEX('Number on ART'!$H$10:$AB$249,MATCH($B154&amp;"Peds",'Number on ART'!$F$10:$F$249,0),MATCH(U$130,'Number on ART'!$H$9:$AB$9,0)),
IF(AND(T154+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Forecast'!$B$131:$B$250,0),MATCH(U$130,'PLHIV Forecast'!$C$130:$W$130,0)),
INDEX('PLHIV Forecast'!$C$131:$W$250,MATCH($B154,'PLHIV Forecast'!$B$131:$B$250,0),MATCH(U$130,'PLHIV Forecast'!$C$130:$W$130,0))&lt;&gt;0),
INDEX('PLHIV Forecast'!$C$131:$W$250,MATCH($B154,'PLHIV Forecast'!$B$131:$B$250,0),MATCH(U$130,'PLHIV Forecast'!$C$130:$W$130,0)),
T154+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V154" s="84">
        <f>IF(IF(V$130&lt;=Baseline_Year,
INDEX('Number on ART'!$H$10:$AB$249,MATCH($B154&amp;"Peds",'Number on ART'!$F$10:$F$249,0),MATCH(V$130,'Number on ART'!$H$9:$AB$9,0)),
IF(AND(U154+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Forecast'!$B$131:$B$250,0),MATCH(V$130,'PLHIV Forecast'!$C$130:$W$130,0)),
INDEX('PLHIV Forecast'!$C$131:$W$250,MATCH($B154,'PLHIV Forecast'!$B$131:$B$250,0),MATCH(V$130,'PLHIV Forecast'!$C$130:$W$130,0))&lt;&gt;0),
INDEX('PLHIV Forecast'!$C$131:$W$250,MATCH($B154,'PLHIV Forecast'!$B$131:$B$250,0),MATCH(V$130,'PLHIV Forecast'!$C$130:$W$130,0)),
U154+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IF(V$130&lt;=Baseline_Year,
INDEX('Number on ART'!$H$10:$AB$249,MATCH($B154&amp;"Peds",'Number on ART'!$F$10:$F$249,0),MATCH(V$130,'Number on ART'!$H$9:$AB$9,0)),
IF(AND(U154+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Forecast'!$B$131:$B$250,0),MATCH(V$130,'PLHIV Forecast'!$C$130:$W$130,0)),
INDEX('PLHIV Forecast'!$C$131:$W$250,MATCH($B154,'PLHIV Forecast'!$B$131:$B$250,0),MATCH(V$130,'PLHIV Forecast'!$C$130:$W$130,0))&lt;&gt;0),
INDEX('PLHIV Forecast'!$C$131:$W$250,MATCH($B154,'PLHIV Forecast'!$B$131:$B$250,0),MATCH(V$130,'PLHIV Forecast'!$C$130:$W$130,0)),
U154+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W154" s="84">
        <f>IF(IF(W$130&lt;=Baseline_Year,
INDEX('Number on ART'!$H$10:$AB$249,MATCH($B154&amp;"Peds",'Number on ART'!$F$10:$F$249,0),MATCH(W$130,'Number on ART'!$H$9:$AB$9,0)),
IF(AND(V154+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Forecast'!$C$131:$W$250,MATCH($B154,'PLHIV Forecast'!$B$131:$B$250,0),MATCH(W$130,'PLHIV Forecast'!$C$130:$W$130,0)),
INDEX('PLHIV Forecast'!$C$131:$W$250,MATCH($B154,'PLHIV Forecast'!$B$131:$B$250,0),MATCH(W$130,'PLHIV Forecast'!$C$130:$W$130,0))&lt;&gt;0),
INDEX('PLHIV Forecast'!$C$131:$W$250,MATCH($B154,'PLHIV Forecast'!$B$131:$B$250,0),MATCH(W$130,'PLHIV Forecast'!$C$130:$W$130,0)),
V154+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)))&lt;0,
0,
IF(W$130&lt;=Baseline_Year,
INDEX('Number on ART'!$H$10:$AB$249,MATCH($B154&amp;"Peds",'Number on ART'!$F$10:$F$249,0),MATCH(W$130,'Number on ART'!$H$9:$AB$9,0)),
IF(AND(V154+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)&gt;INDEX('PLHIV Forecast'!$C$8:$W$127,MATCH($B154,'PLHIV Forecast'!$B$131:$B$250,0),MATCH(W$130,'PLHIV Forecast'!$C$130:$W$130,0)),
INDEX('PLHIV Forecast'!$C$131:$W$250,MATCH($B154,'PLHIV Forecast'!$B$131:$B$250,0),MATCH(W$130,'PLHIV Forecast'!$C$130:$W$130,0))&lt;&gt;0),
INDEX('PLHIV Forecast'!$C$131:$W$250,MATCH($B154,'PLHIV Forecast'!$B$131:$B$250,0),MATCH(W$130,'PLHIV Forecast'!$C$130:$W$130,0)),
V154+
AVERAGE((INDEX($C$131:$W$250,MATCH($B154,$B$131:$B$250),MATCH(Baseline_Year,$C$130:$W$130,))-INDEX($C$131:$W$250,MATCH($B154,$B$131:$B$250),MATCH(Baseline_Year-1,$C$130:$W$130,))),
(INDEX($C$131:$W$250,MATCH($B154,$B$131:$B$250),MATCH(Baseline_Year-1,$C$130:$W$130,))-INDEX($C$131:$W$250,MATCH($B154,$B$131:$B$250),MATCH(Baseline_Year-2,$C$130:$W$130,))),
(INDEX($C$131:$W$250,MATCH($B154,$B$131:$B$250),MATCH(Baseline_Year-2,$C$130:$W$130,))-INDEX($C$131:$W$250,MATCH($B154,$B$131:$B$250),MATCH(Baseline_Year-3,$C$130:$W$130,)))
))))</f>
        <v>0</v>
      </c>
      <c r="X154" s="9" t="str">
        <f>IF(SUM(C154:W154)&lt;&gt;0,
IF(P154='PLHIV Forecast'!P154,"# peds on ART capped by total CLHIV starting 2023",
IF(Q154='PLHIV Forecast'!Q154,"# peds on ART capped by total CLHIV starting 2024",
IF(R154='PLHIV Forecast'!R154,"# peds on ART capped by total CLHIV starting 2025",
IF(S154='PLHIV Forecast'!S154,"# peds on ART capped by total CLHIV starting 2026",
IF(T154='PLHIV Forecast'!T154,"# peds on ART capped by total CLHIV starting 2027",
IF(U154='PLHIV Forecast'!U154,"# peds on ART capped by total CLHIV starting 2028",
IF(V154='PLHIV Forecast'!V154,"# peds on ART capped by total CLHIV starting 2029",
IF(W154='PLHIV Forecast'!W154,"# peds on ART capped by total CLHIV starting 2030",
"")))))))),"")</f>
        <v/>
      </c>
      <c r="Z154" s="8"/>
    </row>
    <row r="155" spans="2:35" x14ac:dyDescent="0.35">
      <c r="B155" s="17" t="str">
        <f>Countries!B28</f>
        <v>Colombia</v>
      </c>
      <c r="C155" s="47">
        <f>IF(C$7&lt;='Algorithms &amp; Assumptions'!$C$3,INDEX('Number on ART'!$H$10:$AB$249,MATCH($B155&amp;"Peds",'Number on ART'!$F$10:$F$249,0),MATCH(C$7,'Number on ART'!$H$9:$AB$9,0)),"Error")</f>
        <v>797</v>
      </c>
      <c r="D155" s="47">
        <f>IF(D$7&lt;='Algorithms &amp; Assumptions'!$C$3,INDEX('Number on ART'!$H$10:$AB$249,MATCH($B155&amp;"Peds",'Number on ART'!$F$10:$F$249,0),MATCH(D$7,'Number on ART'!$H$9:$AB$9,0)),"Error")</f>
        <v>722</v>
      </c>
      <c r="E155" s="47">
        <f>IF(E$7&lt;='Algorithms &amp; Assumptions'!$C$3,INDEX('Number on ART'!$H$10:$AB$249,MATCH($B155&amp;"Peds",'Number on ART'!$F$10:$F$249,0),MATCH(E$7,'Number on ART'!$H$9:$AB$9,0)),"Error")</f>
        <v>826</v>
      </c>
      <c r="F155" s="47">
        <f>IF(F$7&lt;='Algorithms &amp; Assumptions'!$C$3,INDEX('Number on ART'!$H$10:$AB$249,MATCH($B155&amp;"Peds",'Number on ART'!$F$10:$F$249,0),MATCH(F$7,'Number on ART'!$H$9:$AB$9,0)),"Error")</f>
        <v>879</v>
      </c>
      <c r="G155" s="84">
        <f>IF(IF(G$130&lt;=Baseline_Year,
INDEX('Number on ART'!$H$10:$AB$249,MATCH($B155&amp;"Peds",'Number on ART'!$F$10:$F$249,0),MATCH(G$130,'Number on ART'!$H$9:$AB$9,0)),
IF(AND(F155+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Forecast'!$B$131:$B$250,0),MATCH(G$130,'PLHIV Forecast'!$C$130:$W$130,0)),
INDEX('PLHIV Forecast'!$C$131:$W$250,MATCH($B155,'PLHIV Forecast'!$B$131:$B$250,0),MATCH(G$130,'PLHIV Forecast'!$C$130:$W$130,0))&lt;&gt;0),
INDEX('PLHIV Forecast'!$C$131:$W$250,MATCH($B155,'PLHIV Forecast'!$B$131:$B$250,0),MATCH(G$130,'PLHIV Forecast'!$C$130:$W$130,0)),
F155+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IF(G$130&lt;=Baseline_Year,
INDEX('Number on ART'!$H$10:$AB$249,MATCH($B155&amp;"Peds",'Number on ART'!$F$10:$F$249,0),MATCH(G$130,'Number on ART'!$H$9:$AB$9,0)),
IF(AND(F155+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Forecast'!$B$131:$B$250,0),MATCH(G$130,'PLHIV Forecast'!$C$130:$W$130,0)),
INDEX('PLHIV Forecast'!$C$131:$W$250,MATCH($B155,'PLHIV Forecast'!$B$131:$B$250,0),MATCH(G$130,'PLHIV Forecast'!$C$130:$W$130,0))&lt;&gt;0),
INDEX('PLHIV Forecast'!$C$131:$W$250,MATCH($B155,'PLHIV Forecast'!$B$131:$B$250,0),MATCH(G$130,'PLHIV Forecast'!$C$130:$W$130,0)),
F155+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927</v>
      </c>
      <c r="H155" s="84">
        <f>IF(IF(H$130&lt;=Baseline_Year,
INDEX('Number on ART'!$H$10:$AB$249,MATCH($B155&amp;"Peds",'Number on ART'!$F$10:$F$249,0),MATCH(H$130,'Number on ART'!$H$9:$AB$9,0)),
IF(AND(G155+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Forecast'!$B$131:$B$250,0),MATCH(H$130,'PLHIV Forecast'!$C$130:$W$130,0)),
INDEX('PLHIV Forecast'!$C$131:$W$250,MATCH($B155,'PLHIV Forecast'!$B$131:$B$250,0),MATCH(H$130,'PLHIV Forecast'!$C$130:$W$130,0))&lt;&gt;0),
INDEX('PLHIV Forecast'!$C$131:$W$250,MATCH($B155,'PLHIV Forecast'!$B$131:$B$250,0),MATCH(H$130,'PLHIV Forecast'!$C$130:$W$130,0)),
G155+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IF(H$130&lt;=Baseline_Year,
INDEX('Number on ART'!$H$10:$AB$249,MATCH($B155&amp;"Peds",'Number on ART'!$F$10:$F$249,0),MATCH(H$130,'Number on ART'!$H$9:$AB$9,0)),
IF(AND(G155+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Forecast'!$B$131:$B$250,0),MATCH(H$130,'PLHIV Forecast'!$C$130:$W$130,0)),
INDEX('PLHIV Forecast'!$C$131:$W$250,MATCH($B155,'PLHIV Forecast'!$B$131:$B$250,0),MATCH(H$130,'PLHIV Forecast'!$C$130:$W$130,0))&lt;&gt;0),
INDEX('PLHIV Forecast'!$C$131:$W$250,MATCH($B155,'PLHIV Forecast'!$B$131:$B$250,0),MATCH(H$130,'PLHIV Forecast'!$C$130:$W$130,0)),
G155+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937</v>
      </c>
      <c r="I155" s="84">
        <f>IF(IF(I$130&lt;=Baseline_Year,
INDEX('Number on ART'!$H$10:$AB$249,MATCH($B155&amp;"Peds",'Number on ART'!$F$10:$F$249,0),MATCH(I$130,'Number on ART'!$H$9:$AB$9,0)),
IF(AND(H155+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Forecast'!$B$131:$B$250,0),MATCH(I$130,'PLHIV Forecast'!$C$130:$W$130,0)),
INDEX('PLHIV Forecast'!$C$131:$W$250,MATCH($B155,'PLHIV Forecast'!$B$131:$B$250,0),MATCH(I$130,'PLHIV Forecast'!$C$130:$W$130,0))&lt;&gt;0),
INDEX('PLHIV Forecast'!$C$131:$W$250,MATCH($B155,'PLHIV Forecast'!$B$131:$B$250,0),MATCH(I$130,'PLHIV Forecast'!$C$130:$W$130,0)),
H155+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IF(I$130&lt;=Baseline_Year,
INDEX('Number on ART'!$H$10:$AB$249,MATCH($B155&amp;"Peds",'Number on ART'!$F$10:$F$249,0),MATCH(I$130,'Number on ART'!$H$9:$AB$9,0)),
IF(AND(H155+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Forecast'!$B$131:$B$250,0),MATCH(I$130,'PLHIV Forecast'!$C$130:$W$130,0)),
INDEX('PLHIV Forecast'!$C$131:$W$250,MATCH($B155,'PLHIV Forecast'!$B$131:$B$250,0),MATCH(I$130,'PLHIV Forecast'!$C$130:$W$130,0))&lt;&gt;0),
INDEX('PLHIV Forecast'!$C$131:$W$250,MATCH($B155,'PLHIV Forecast'!$B$131:$B$250,0),MATCH(I$130,'PLHIV Forecast'!$C$130:$W$130,0)),
H155+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899</v>
      </c>
      <c r="J155" s="84">
        <f>IF(IF(J$130&lt;=Baseline_Year,
INDEX('Number on ART'!$H$10:$AB$249,MATCH($B155&amp;"Peds",'Number on ART'!$F$10:$F$249,0),MATCH(J$130,'Number on ART'!$H$9:$AB$9,0)),
IF(AND(I155+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Forecast'!$B$131:$B$250,0),MATCH(J$130,'PLHIV Forecast'!$C$130:$W$130,0)),
INDEX('PLHIV Forecast'!$C$131:$W$250,MATCH($B155,'PLHIV Forecast'!$B$131:$B$250,0),MATCH(J$130,'PLHIV Forecast'!$C$130:$W$130,0))&lt;&gt;0),
INDEX('PLHIV Forecast'!$C$131:$W$250,MATCH($B155,'PLHIV Forecast'!$B$131:$B$250,0),MATCH(J$130,'PLHIV Forecast'!$C$130:$W$130,0)),
I155+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IF(J$130&lt;=Baseline_Year,
INDEX('Number on ART'!$H$10:$AB$249,MATCH($B155&amp;"Peds",'Number on ART'!$F$10:$F$249,0),MATCH(J$130,'Number on ART'!$H$9:$AB$9,0)),
IF(AND(I155+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Forecast'!$B$131:$B$250,0),MATCH(J$130,'PLHIV Forecast'!$C$130:$W$130,0)),
INDEX('PLHIV Forecast'!$C$131:$W$250,MATCH($B155,'PLHIV Forecast'!$B$131:$B$250,0),MATCH(J$130,'PLHIV Forecast'!$C$130:$W$130,0))&lt;&gt;0),
INDEX('PLHIV Forecast'!$C$131:$W$250,MATCH($B155,'PLHIV Forecast'!$B$131:$B$250,0),MATCH(J$130,'PLHIV Forecast'!$C$130:$W$130,0)),
I155+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651</v>
      </c>
      <c r="K155" s="84">
        <f>IF(IF(K$130&lt;=Baseline_Year,
INDEX('Number on ART'!$H$10:$AB$249,MATCH($B155&amp;"Peds",'Number on ART'!$F$10:$F$249,0),MATCH(K$130,'Number on ART'!$H$9:$AB$9,0)),
IF(AND(J155+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Forecast'!$B$131:$B$250,0),MATCH(K$130,'PLHIV Forecast'!$C$130:$W$130,0)),
INDEX('PLHIV Forecast'!$C$131:$W$250,MATCH($B155,'PLHIV Forecast'!$B$131:$B$250,0),MATCH(K$130,'PLHIV Forecast'!$C$130:$W$130,0))&lt;&gt;0),
INDEX('PLHIV Forecast'!$C$131:$W$250,MATCH($B155,'PLHIV Forecast'!$B$131:$B$250,0),MATCH(K$130,'PLHIV Forecast'!$C$130:$W$130,0)),
J155+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IF(K$130&lt;=Baseline_Year,
INDEX('Number on ART'!$H$10:$AB$249,MATCH($B155&amp;"Peds",'Number on ART'!$F$10:$F$249,0),MATCH(K$130,'Number on ART'!$H$9:$AB$9,0)),
IF(AND(J155+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Forecast'!$B$131:$B$250,0),MATCH(K$130,'PLHIV Forecast'!$C$130:$W$130,0)),
INDEX('PLHIV Forecast'!$C$131:$W$250,MATCH($B155,'PLHIV Forecast'!$B$131:$B$250,0),MATCH(K$130,'PLHIV Forecast'!$C$130:$W$130,0))&lt;&gt;0),
INDEX('PLHIV Forecast'!$C$131:$W$250,MATCH($B155,'PLHIV Forecast'!$B$131:$B$250,0),MATCH(K$130,'PLHIV Forecast'!$C$130:$W$130,0)),
J155+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778</v>
      </c>
      <c r="L155" s="84">
        <f>IF(IF(L$130&lt;=Baseline_Year,
INDEX('Number on ART'!$H$10:$AB$249,MATCH($B155&amp;"Peds",'Number on ART'!$F$10:$F$249,0),MATCH(L$130,'Number on ART'!$H$9:$AB$9,0)),
IF(AND(K155+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Forecast'!$B$131:$B$250,0),MATCH(L$130,'PLHIV Forecast'!$C$130:$W$130,0)),
INDEX('PLHIV Forecast'!$C$131:$W$250,MATCH($B155,'PLHIV Forecast'!$B$131:$B$250,0),MATCH(L$130,'PLHIV Forecast'!$C$130:$W$130,0))&lt;&gt;0),
INDEX('PLHIV Forecast'!$C$131:$W$250,MATCH($B155,'PLHIV Forecast'!$B$131:$B$250,0),MATCH(L$130,'PLHIV Forecast'!$C$130:$W$130,0)),
K155+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IF(L$130&lt;=Baseline_Year,
INDEX('Number on ART'!$H$10:$AB$249,MATCH($B155&amp;"Peds",'Number on ART'!$F$10:$F$249,0),MATCH(L$130,'Number on ART'!$H$9:$AB$9,0)),
IF(AND(K155+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Forecast'!$B$131:$B$250,0),MATCH(L$130,'PLHIV Forecast'!$C$130:$W$130,0)),
INDEX('PLHIV Forecast'!$C$131:$W$250,MATCH($B155,'PLHIV Forecast'!$B$131:$B$250,0),MATCH(L$130,'PLHIV Forecast'!$C$130:$W$130,0))&lt;&gt;0),
INDEX('PLHIV Forecast'!$C$131:$W$250,MATCH($B155,'PLHIV Forecast'!$B$131:$B$250,0),MATCH(L$130,'PLHIV Forecast'!$C$130:$W$130,0)),
K155+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772</v>
      </c>
      <c r="M155" s="84">
        <f>IF(IF(M$130&lt;=Baseline_Year,
INDEX('Number on ART'!$H$10:$AB$249,MATCH($B155&amp;"Peds",'Number on ART'!$F$10:$F$249,0),MATCH(M$130,'Number on ART'!$H$9:$AB$9,0)),
IF(AND(L155+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Forecast'!$B$131:$B$250,0),MATCH(M$130,'PLHIV Forecast'!$C$130:$W$130,0)),
INDEX('PLHIV Forecast'!$C$131:$W$250,MATCH($B155,'PLHIV Forecast'!$B$131:$B$250,0),MATCH(M$130,'PLHIV Forecast'!$C$130:$W$130,0))&lt;&gt;0),
INDEX('PLHIV Forecast'!$C$131:$W$250,MATCH($B155,'PLHIV Forecast'!$B$131:$B$250,0),MATCH(M$130,'PLHIV Forecast'!$C$130:$W$130,0)),
L155+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IF(M$130&lt;=Baseline_Year,
INDEX('Number on ART'!$H$10:$AB$249,MATCH($B155&amp;"Peds",'Number on ART'!$F$10:$F$249,0),MATCH(M$130,'Number on ART'!$H$9:$AB$9,0)),
IF(AND(L155+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Forecast'!$B$131:$B$250,0),MATCH(M$130,'PLHIV Forecast'!$C$130:$W$130,0)),
INDEX('PLHIV Forecast'!$C$131:$W$250,MATCH($B155,'PLHIV Forecast'!$B$131:$B$250,0),MATCH(M$130,'PLHIV Forecast'!$C$130:$W$130,0))&lt;&gt;0),
INDEX('PLHIV Forecast'!$C$131:$W$250,MATCH($B155,'PLHIV Forecast'!$B$131:$B$250,0),MATCH(M$130,'PLHIV Forecast'!$C$130:$W$130,0)),
L155+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701</v>
      </c>
      <c r="N155" s="84">
        <f>IF(IF(N$130&lt;=Baseline_Year,
INDEX('Number on ART'!$H$10:$AB$249,MATCH($B155&amp;"Peds",'Number on ART'!$F$10:$F$249,0),MATCH(N$130,'Number on ART'!$H$9:$AB$9,0)),
IF(AND(M155+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Forecast'!$B$131:$B$250,0),MATCH(N$130,'PLHIV Forecast'!$C$130:$W$130,0)),
INDEX('PLHIV Forecast'!$C$131:$W$250,MATCH($B155,'PLHIV Forecast'!$B$131:$B$250,0),MATCH(N$130,'PLHIV Forecast'!$C$130:$W$130,0))&lt;&gt;0),
INDEX('PLHIV Forecast'!$C$131:$W$250,MATCH($B155,'PLHIV Forecast'!$B$131:$B$250,0),MATCH(N$130,'PLHIV Forecast'!$C$130:$W$130,0)),
M155+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IF(N$130&lt;=Baseline_Year,
INDEX('Number on ART'!$H$10:$AB$249,MATCH($B155&amp;"Peds",'Number on ART'!$F$10:$F$249,0),MATCH(N$130,'Number on ART'!$H$9:$AB$9,0)),
IF(AND(M155+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Forecast'!$B$131:$B$250,0),MATCH(N$130,'PLHIV Forecast'!$C$130:$W$130,0)),
INDEX('PLHIV Forecast'!$C$131:$W$250,MATCH($B155,'PLHIV Forecast'!$B$131:$B$250,0),MATCH(N$130,'PLHIV Forecast'!$C$130:$W$130,0))&lt;&gt;0),
INDEX('PLHIV Forecast'!$C$131:$W$250,MATCH($B155,'PLHIV Forecast'!$B$131:$B$250,0),MATCH(N$130,'PLHIV Forecast'!$C$130:$W$130,0)),
M155+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627</v>
      </c>
      <c r="O155" s="84">
        <f>IF(IF(O$130&lt;=Baseline_Year,
INDEX('Number on ART'!$H$10:$AB$249,MATCH($B155&amp;"Peds",'Number on ART'!$F$10:$F$249,0),MATCH(O$130,'Number on ART'!$H$9:$AB$9,0)),
IF(AND(N155+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Forecast'!$B$131:$B$250,0),MATCH(O$130,'PLHIV Forecast'!$C$130:$W$130,0)),
INDEX('PLHIV Forecast'!$C$131:$W$250,MATCH($B155,'PLHIV Forecast'!$B$131:$B$250,0),MATCH(O$130,'PLHIV Forecast'!$C$130:$W$130,0))&lt;&gt;0),
INDEX('PLHIV Forecast'!$C$131:$W$250,MATCH($B155,'PLHIV Forecast'!$B$131:$B$250,0),MATCH(O$130,'PLHIV Forecast'!$C$130:$W$130,0)),
N155+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IF(O$130&lt;=Baseline_Year,
INDEX('Number on ART'!$H$10:$AB$249,MATCH($B155&amp;"Peds",'Number on ART'!$F$10:$F$249,0),MATCH(O$130,'Number on ART'!$H$9:$AB$9,0)),
IF(AND(N155+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Forecast'!$B$131:$B$250,0),MATCH(O$130,'PLHIV Forecast'!$C$130:$W$130,0)),
INDEX('PLHIV Forecast'!$C$131:$W$250,MATCH($B155,'PLHIV Forecast'!$B$131:$B$250,0),MATCH(O$130,'PLHIV Forecast'!$C$130:$W$130,0))&lt;&gt;0),
INDEX('PLHIV Forecast'!$C$131:$W$250,MATCH($B155,'PLHIV Forecast'!$B$131:$B$250,0),MATCH(O$130,'PLHIV Forecast'!$C$130:$W$130,0)),
N155+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P155" s="84">
        <f>IF(IF(P$130&lt;=Baseline_Year,
INDEX('Number on ART'!$H$10:$AB$249,MATCH($B155&amp;"Peds",'Number on ART'!$F$10:$F$249,0),MATCH(P$130,'Number on ART'!$H$9:$AB$9,0)),
IF(AND(O155+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Forecast'!$B$131:$B$250,0),MATCH(P$130,'PLHIV Forecast'!$C$130:$W$130,0)),
INDEX('PLHIV Forecast'!$C$131:$W$250,MATCH($B155,'PLHIV Forecast'!$B$131:$B$250,0),MATCH(P$130,'PLHIV Forecast'!$C$130:$W$130,0))&lt;&gt;0),
INDEX('PLHIV Forecast'!$C$131:$W$250,MATCH($B155,'PLHIV Forecast'!$B$131:$B$250,0),MATCH(P$130,'PLHIV Forecast'!$C$130:$W$130,0)),
O155+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IF(P$130&lt;=Baseline_Year,
INDEX('Number on ART'!$H$10:$AB$249,MATCH($B155&amp;"Peds",'Number on ART'!$F$10:$F$249,0),MATCH(P$130,'Number on ART'!$H$9:$AB$9,0)),
IF(AND(O155+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Forecast'!$B$131:$B$250,0),MATCH(P$130,'PLHIV Forecast'!$C$130:$W$130,0)),
INDEX('PLHIV Forecast'!$C$131:$W$250,MATCH($B155,'PLHIV Forecast'!$B$131:$B$250,0),MATCH(P$130,'PLHIV Forecast'!$C$130:$W$130,0))&lt;&gt;0),
INDEX('PLHIV Forecast'!$C$131:$W$250,MATCH($B155,'PLHIV Forecast'!$B$131:$B$250,0),MATCH(P$130,'PLHIV Forecast'!$C$130:$W$130,0)),
O155+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Q155" s="84">
        <f>IF(IF(Q$130&lt;=Baseline_Year,
INDEX('Number on ART'!$H$10:$AB$249,MATCH($B155&amp;"Peds",'Number on ART'!$F$10:$F$249,0),MATCH(Q$130,'Number on ART'!$H$9:$AB$9,0)),
IF(AND(P155+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Forecast'!$B$131:$B$250,0),MATCH(Q$130,'PLHIV Forecast'!$C$130:$W$130,0)),
INDEX('PLHIV Forecast'!$C$131:$W$250,MATCH($B155,'PLHIV Forecast'!$B$131:$B$250,0),MATCH(Q$130,'PLHIV Forecast'!$C$130:$W$130,0))&lt;&gt;0),
INDEX('PLHIV Forecast'!$C$131:$W$250,MATCH($B155,'PLHIV Forecast'!$B$131:$B$250,0),MATCH(Q$130,'PLHIV Forecast'!$C$130:$W$130,0)),
P155+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IF(Q$130&lt;=Baseline_Year,
INDEX('Number on ART'!$H$10:$AB$249,MATCH($B155&amp;"Peds",'Number on ART'!$F$10:$F$249,0),MATCH(Q$130,'Number on ART'!$H$9:$AB$9,0)),
IF(AND(P155+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Forecast'!$B$131:$B$250,0),MATCH(Q$130,'PLHIV Forecast'!$C$130:$W$130,0)),
INDEX('PLHIV Forecast'!$C$131:$W$250,MATCH($B155,'PLHIV Forecast'!$B$131:$B$250,0),MATCH(Q$130,'PLHIV Forecast'!$C$130:$W$130,0))&lt;&gt;0),
INDEX('PLHIV Forecast'!$C$131:$W$250,MATCH($B155,'PLHIV Forecast'!$B$131:$B$250,0),MATCH(Q$130,'PLHIV Forecast'!$C$130:$W$130,0)),
P155+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R155" s="84">
        <f>IF(IF(R$130&lt;=Baseline_Year,
INDEX('Number on ART'!$H$10:$AB$249,MATCH($B155&amp;"Peds",'Number on ART'!$F$10:$F$249,0),MATCH(R$130,'Number on ART'!$H$9:$AB$9,0)),
IF(AND(Q155+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Forecast'!$B$131:$B$250,0),MATCH(R$130,'PLHIV Forecast'!$C$130:$W$130,0)),
INDEX('PLHIV Forecast'!$C$131:$W$250,MATCH($B155,'PLHIV Forecast'!$B$131:$B$250,0),MATCH(R$130,'PLHIV Forecast'!$C$130:$W$130,0))&lt;&gt;0),
INDEX('PLHIV Forecast'!$C$131:$W$250,MATCH($B155,'PLHIV Forecast'!$B$131:$B$250,0),MATCH(R$130,'PLHIV Forecast'!$C$130:$W$130,0)),
Q155+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IF(R$130&lt;=Baseline_Year,
INDEX('Number on ART'!$H$10:$AB$249,MATCH($B155&amp;"Peds",'Number on ART'!$F$10:$F$249,0),MATCH(R$130,'Number on ART'!$H$9:$AB$9,0)),
IF(AND(Q155+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Forecast'!$B$131:$B$250,0),MATCH(R$130,'PLHIV Forecast'!$C$130:$W$130,0)),
INDEX('PLHIV Forecast'!$C$131:$W$250,MATCH($B155,'PLHIV Forecast'!$B$131:$B$250,0),MATCH(R$130,'PLHIV Forecast'!$C$130:$W$130,0))&lt;&gt;0),
INDEX('PLHIV Forecast'!$C$131:$W$250,MATCH($B155,'PLHIV Forecast'!$B$131:$B$250,0),MATCH(R$130,'PLHIV Forecast'!$C$130:$W$130,0)),
Q155+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S155" s="84">
        <f>IF(IF(S$130&lt;=Baseline_Year,
INDEX('Number on ART'!$H$10:$AB$249,MATCH($B155&amp;"Peds",'Number on ART'!$F$10:$F$249,0),MATCH(S$130,'Number on ART'!$H$9:$AB$9,0)),
IF(AND(R155+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Forecast'!$B$131:$B$250,0),MATCH(S$130,'PLHIV Forecast'!$C$130:$W$130,0)),
INDEX('PLHIV Forecast'!$C$131:$W$250,MATCH($B155,'PLHIV Forecast'!$B$131:$B$250,0),MATCH(S$130,'PLHIV Forecast'!$C$130:$W$130,0))&lt;&gt;0),
INDEX('PLHIV Forecast'!$C$131:$W$250,MATCH($B155,'PLHIV Forecast'!$B$131:$B$250,0),MATCH(S$130,'PLHIV Forecast'!$C$130:$W$130,0)),
R155+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IF(S$130&lt;=Baseline_Year,
INDEX('Number on ART'!$H$10:$AB$249,MATCH($B155&amp;"Peds",'Number on ART'!$F$10:$F$249,0),MATCH(S$130,'Number on ART'!$H$9:$AB$9,0)),
IF(AND(R155+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Forecast'!$B$131:$B$250,0),MATCH(S$130,'PLHIV Forecast'!$C$130:$W$130,0)),
INDEX('PLHIV Forecast'!$C$131:$W$250,MATCH($B155,'PLHIV Forecast'!$B$131:$B$250,0),MATCH(S$130,'PLHIV Forecast'!$C$130:$W$130,0))&lt;&gt;0),
INDEX('PLHIV Forecast'!$C$131:$W$250,MATCH($B155,'PLHIV Forecast'!$B$131:$B$250,0),MATCH(S$130,'PLHIV Forecast'!$C$130:$W$130,0)),
R155+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T155" s="84">
        <f>IF(IF(T$130&lt;=Baseline_Year,
INDEX('Number on ART'!$H$10:$AB$249,MATCH($B155&amp;"Peds",'Number on ART'!$F$10:$F$249,0),MATCH(T$130,'Number on ART'!$H$9:$AB$9,0)),
IF(AND(S155+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Forecast'!$B$131:$B$250,0),MATCH(T$130,'PLHIV Forecast'!$C$130:$W$130,0)),
INDEX('PLHIV Forecast'!$C$131:$W$250,MATCH($B155,'PLHIV Forecast'!$B$131:$B$250,0),MATCH(T$130,'PLHIV Forecast'!$C$130:$W$130,0))&lt;&gt;0),
INDEX('PLHIV Forecast'!$C$131:$W$250,MATCH($B155,'PLHIV Forecast'!$B$131:$B$250,0),MATCH(T$130,'PLHIV Forecast'!$C$130:$W$130,0)),
S155+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IF(T$130&lt;=Baseline_Year,
INDEX('Number on ART'!$H$10:$AB$249,MATCH($B155&amp;"Peds",'Number on ART'!$F$10:$F$249,0),MATCH(T$130,'Number on ART'!$H$9:$AB$9,0)),
IF(AND(S155+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Forecast'!$B$131:$B$250,0),MATCH(T$130,'PLHIV Forecast'!$C$130:$W$130,0)),
INDEX('PLHIV Forecast'!$C$131:$W$250,MATCH($B155,'PLHIV Forecast'!$B$131:$B$250,0),MATCH(T$130,'PLHIV Forecast'!$C$130:$W$130,0))&lt;&gt;0),
INDEX('PLHIV Forecast'!$C$131:$W$250,MATCH($B155,'PLHIV Forecast'!$B$131:$B$250,0),MATCH(T$130,'PLHIV Forecast'!$C$130:$W$130,0)),
S155+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U155" s="84">
        <f>IF(IF(U$130&lt;=Baseline_Year,
INDEX('Number on ART'!$H$10:$AB$249,MATCH($B155&amp;"Peds",'Number on ART'!$F$10:$F$249,0),MATCH(U$130,'Number on ART'!$H$9:$AB$9,0)),
IF(AND(T155+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Forecast'!$B$131:$B$250,0),MATCH(U$130,'PLHIV Forecast'!$C$130:$W$130,0)),
INDEX('PLHIV Forecast'!$C$131:$W$250,MATCH($B155,'PLHIV Forecast'!$B$131:$B$250,0),MATCH(U$130,'PLHIV Forecast'!$C$130:$W$130,0))&lt;&gt;0),
INDEX('PLHIV Forecast'!$C$131:$W$250,MATCH($B155,'PLHIV Forecast'!$B$131:$B$250,0),MATCH(U$130,'PLHIV Forecast'!$C$130:$W$130,0)),
T155+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IF(U$130&lt;=Baseline_Year,
INDEX('Number on ART'!$H$10:$AB$249,MATCH($B155&amp;"Peds",'Number on ART'!$F$10:$F$249,0),MATCH(U$130,'Number on ART'!$H$9:$AB$9,0)),
IF(AND(T155+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Forecast'!$B$131:$B$250,0),MATCH(U$130,'PLHIV Forecast'!$C$130:$W$130,0)),
INDEX('PLHIV Forecast'!$C$131:$W$250,MATCH($B155,'PLHIV Forecast'!$B$131:$B$250,0),MATCH(U$130,'PLHIV Forecast'!$C$130:$W$130,0))&lt;&gt;0),
INDEX('PLHIV Forecast'!$C$131:$W$250,MATCH($B155,'PLHIV Forecast'!$B$131:$B$250,0),MATCH(U$130,'PLHIV Forecast'!$C$130:$W$130,0)),
T155+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V155" s="84">
        <f>IF(IF(V$130&lt;=Baseline_Year,
INDEX('Number on ART'!$H$10:$AB$249,MATCH($B155&amp;"Peds",'Number on ART'!$F$10:$F$249,0),MATCH(V$130,'Number on ART'!$H$9:$AB$9,0)),
IF(AND(U155+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Forecast'!$B$131:$B$250,0),MATCH(V$130,'PLHIV Forecast'!$C$130:$W$130,0)),
INDEX('PLHIV Forecast'!$C$131:$W$250,MATCH($B155,'PLHIV Forecast'!$B$131:$B$250,0),MATCH(V$130,'PLHIV Forecast'!$C$130:$W$130,0))&lt;&gt;0),
INDEX('PLHIV Forecast'!$C$131:$W$250,MATCH($B155,'PLHIV Forecast'!$B$131:$B$250,0),MATCH(V$130,'PLHIV Forecast'!$C$130:$W$130,0)),
U155+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IF(V$130&lt;=Baseline_Year,
INDEX('Number on ART'!$H$10:$AB$249,MATCH($B155&amp;"Peds",'Number on ART'!$F$10:$F$249,0),MATCH(V$130,'Number on ART'!$H$9:$AB$9,0)),
IF(AND(U155+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Forecast'!$B$131:$B$250,0),MATCH(V$130,'PLHIV Forecast'!$C$130:$W$130,0)),
INDEX('PLHIV Forecast'!$C$131:$W$250,MATCH($B155,'PLHIV Forecast'!$B$131:$B$250,0),MATCH(V$130,'PLHIV Forecast'!$C$130:$W$130,0))&lt;&gt;0),
INDEX('PLHIV Forecast'!$C$131:$W$250,MATCH($B155,'PLHIV Forecast'!$B$131:$B$250,0),MATCH(V$130,'PLHIV Forecast'!$C$130:$W$130,0)),
U155+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W155" s="84">
        <f>IF(IF(W$130&lt;=Baseline_Year,
INDEX('Number on ART'!$H$10:$AB$249,MATCH($B155&amp;"Peds",'Number on ART'!$F$10:$F$249,0),MATCH(W$130,'Number on ART'!$H$9:$AB$9,0)),
IF(AND(V155+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Forecast'!$C$131:$W$250,MATCH($B155,'PLHIV Forecast'!$B$131:$B$250,0),MATCH(W$130,'PLHIV Forecast'!$C$130:$W$130,0)),
INDEX('PLHIV Forecast'!$C$131:$W$250,MATCH($B155,'PLHIV Forecast'!$B$131:$B$250,0),MATCH(W$130,'PLHIV Forecast'!$C$130:$W$130,0))&lt;&gt;0),
INDEX('PLHIV Forecast'!$C$131:$W$250,MATCH($B155,'PLHIV Forecast'!$B$131:$B$250,0),MATCH(W$130,'PLHIV Forecast'!$C$130:$W$130,0)),
V155+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)))&lt;0,
0,
IF(W$130&lt;=Baseline_Year,
INDEX('Number on ART'!$H$10:$AB$249,MATCH($B155&amp;"Peds",'Number on ART'!$F$10:$F$249,0),MATCH(W$130,'Number on ART'!$H$9:$AB$9,0)),
IF(AND(V155+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)&gt;INDEX('PLHIV Forecast'!$C$8:$W$127,MATCH($B155,'PLHIV Forecast'!$B$131:$B$250,0),MATCH(W$130,'PLHIV Forecast'!$C$130:$W$130,0)),
INDEX('PLHIV Forecast'!$C$131:$W$250,MATCH($B155,'PLHIV Forecast'!$B$131:$B$250,0),MATCH(W$130,'PLHIV Forecast'!$C$130:$W$130,0))&lt;&gt;0),
INDEX('PLHIV Forecast'!$C$131:$W$250,MATCH($B155,'PLHIV Forecast'!$B$131:$B$250,0),MATCH(W$130,'PLHIV Forecast'!$C$130:$W$130,0)),
V155+
AVERAGE((INDEX($C$131:$W$250,MATCH($B155,$B$131:$B$250),MATCH(Baseline_Year,$C$130:$W$130,))-INDEX($C$131:$W$250,MATCH($B155,$B$131:$B$250),MATCH(Baseline_Year-1,$C$130:$W$130,))),
(INDEX($C$131:$W$250,MATCH($B155,$B$131:$B$250),MATCH(Baseline_Year-1,$C$130:$W$130,))-INDEX($C$131:$W$250,MATCH($B155,$B$131:$B$250),MATCH(Baseline_Year-2,$C$130:$W$130,))),
(INDEX($C$131:$W$250,MATCH($B155,$B$131:$B$250),MATCH(Baseline_Year-2,$C$130:$W$130,))-INDEX($C$131:$W$250,MATCH($B155,$B$131:$B$250),MATCH(Baseline_Year-3,$C$130:$W$130,)))
))))</f>
        <v>0</v>
      </c>
      <c r="X155" s="9" t="str">
        <f>IF(SUM(C155:W155)&lt;&gt;0,
IF(P155='PLHIV Forecast'!P155,"# peds on ART capped by total CLHIV starting 2023",
IF(Q155='PLHIV Forecast'!Q155,"# peds on ART capped by total CLHIV starting 2024",
IF(R155='PLHIV Forecast'!R155,"# peds on ART capped by total CLHIV starting 2025",
IF(S155='PLHIV Forecast'!S155,"# peds on ART capped by total CLHIV starting 2026",
IF(T155='PLHIV Forecast'!T155,"# peds on ART capped by total CLHIV starting 2027",
IF(U155='PLHIV Forecast'!U155,"# peds on ART capped by total CLHIV starting 2028",
IF(V155='PLHIV Forecast'!V155,"# peds on ART capped by total CLHIV starting 2029",
IF(W155='PLHIV Forecast'!W155,"# peds on ART capped by total CLHIV starting 2030",
"")))))))),"")</f>
        <v/>
      </c>
      <c r="Z155" s="8"/>
    </row>
    <row r="156" spans="2:35" x14ac:dyDescent="0.35">
      <c r="B156" s="17" t="str">
        <f>Countries!B29</f>
        <v>Comoros</v>
      </c>
      <c r="C156" s="47">
        <f>IF(C$7&lt;='Algorithms &amp; Assumptions'!$C$3,INDEX('Number on ART'!$H$10:$AB$249,MATCH($B156&amp;"Peds",'Number on ART'!$F$10:$F$249,0),MATCH(C$7,'Number on ART'!$H$9:$AB$9,0)),"Error")</f>
        <v>0</v>
      </c>
      <c r="D156" s="47">
        <f>IF(D$7&lt;='Algorithms &amp; Assumptions'!$C$3,INDEX('Number on ART'!$H$10:$AB$249,MATCH($B156&amp;"Peds",'Number on ART'!$F$10:$F$249,0),MATCH(D$7,'Number on ART'!$H$9:$AB$9,0)),"Error")</f>
        <v>0</v>
      </c>
      <c r="E156" s="47">
        <f>IF(E$7&lt;='Algorithms &amp; Assumptions'!$C$3,INDEX('Number on ART'!$H$10:$AB$249,MATCH($B156&amp;"Peds",'Number on ART'!$F$10:$F$249,0),MATCH(E$7,'Number on ART'!$H$9:$AB$9,0)),"Error")</f>
        <v>0</v>
      </c>
      <c r="F156" s="47">
        <f>IF(F$7&lt;='Algorithms &amp; Assumptions'!$C$3,INDEX('Number on ART'!$H$10:$AB$249,MATCH($B156&amp;"Peds",'Number on ART'!$F$10:$F$249,0),MATCH(F$7,'Number on ART'!$H$9:$AB$9,0)),"Error")</f>
        <v>0</v>
      </c>
      <c r="G156" s="84">
        <f>IF(IF(G$130&lt;=Baseline_Year,
INDEX('Number on ART'!$H$10:$AB$249,MATCH($B156&amp;"Peds",'Number on ART'!$F$10:$F$249,0),MATCH(G$130,'Number on ART'!$H$9:$AB$9,0)),
IF(AND(F156+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Forecast'!$B$131:$B$250,0),MATCH(G$130,'PLHIV Forecast'!$C$130:$W$130,0)),
INDEX('PLHIV Forecast'!$C$131:$W$250,MATCH($B156,'PLHIV Forecast'!$B$131:$B$250,0),MATCH(G$130,'PLHIV Forecast'!$C$130:$W$130,0))&lt;&gt;0),
INDEX('PLHIV Forecast'!$C$131:$W$250,MATCH($B156,'PLHIV Forecast'!$B$131:$B$250,0),MATCH(G$130,'PLHIV Forecast'!$C$130:$W$130,0)),
F156+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IF(G$130&lt;=Baseline_Year,
INDEX('Number on ART'!$H$10:$AB$249,MATCH($B156&amp;"Peds",'Number on ART'!$F$10:$F$249,0),MATCH(G$130,'Number on ART'!$H$9:$AB$9,0)),
IF(AND(F156+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Forecast'!$B$131:$B$250,0),MATCH(G$130,'PLHIV Forecast'!$C$130:$W$130,0)),
INDEX('PLHIV Forecast'!$C$131:$W$250,MATCH($B156,'PLHIV Forecast'!$B$131:$B$250,0),MATCH(G$130,'PLHIV Forecast'!$C$130:$W$130,0))&lt;&gt;0),
INDEX('PLHIV Forecast'!$C$131:$W$250,MATCH($B156,'PLHIV Forecast'!$B$131:$B$250,0),MATCH(G$130,'PLHIV Forecast'!$C$130:$W$130,0)),
F156+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0</v>
      </c>
      <c r="H156" s="84">
        <f>IF(IF(H$130&lt;=Baseline_Year,
INDEX('Number on ART'!$H$10:$AB$249,MATCH($B156&amp;"Peds",'Number on ART'!$F$10:$F$249,0),MATCH(H$130,'Number on ART'!$H$9:$AB$9,0)),
IF(AND(G156+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Forecast'!$B$131:$B$250,0),MATCH(H$130,'PLHIV Forecast'!$C$130:$W$130,0)),
INDEX('PLHIV Forecast'!$C$131:$W$250,MATCH($B156,'PLHIV Forecast'!$B$131:$B$250,0),MATCH(H$130,'PLHIV Forecast'!$C$130:$W$130,0))&lt;&gt;0),
INDEX('PLHIV Forecast'!$C$131:$W$250,MATCH($B156,'PLHIV Forecast'!$B$131:$B$250,0),MATCH(H$130,'PLHIV Forecast'!$C$130:$W$130,0)),
G156+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IF(H$130&lt;=Baseline_Year,
INDEX('Number on ART'!$H$10:$AB$249,MATCH($B156&amp;"Peds",'Number on ART'!$F$10:$F$249,0),MATCH(H$130,'Number on ART'!$H$9:$AB$9,0)),
IF(AND(G156+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Forecast'!$B$131:$B$250,0),MATCH(H$130,'PLHIV Forecast'!$C$130:$W$130,0)),
INDEX('PLHIV Forecast'!$C$131:$W$250,MATCH($B156,'PLHIV Forecast'!$B$131:$B$250,0),MATCH(H$130,'PLHIV Forecast'!$C$130:$W$130,0))&lt;&gt;0),
INDEX('PLHIV Forecast'!$C$131:$W$250,MATCH($B156,'PLHIV Forecast'!$B$131:$B$250,0),MATCH(H$130,'PLHIV Forecast'!$C$130:$W$130,0)),
G156+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0</v>
      </c>
      <c r="I156" s="84">
        <f>IF(IF(I$130&lt;=Baseline_Year,
INDEX('Number on ART'!$H$10:$AB$249,MATCH($B156&amp;"Peds",'Number on ART'!$F$10:$F$249,0),MATCH(I$130,'Number on ART'!$H$9:$AB$9,0)),
IF(AND(H156+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Forecast'!$B$131:$B$250,0),MATCH(I$130,'PLHIV Forecast'!$C$130:$W$130,0)),
INDEX('PLHIV Forecast'!$C$131:$W$250,MATCH($B156,'PLHIV Forecast'!$B$131:$B$250,0),MATCH(I$130,'PLHIV Forecast'!$C$130:$W$130,0))&lt;&gt;0),
INDEX('PLHIV Forecast'!$C$131:$W$250,MATCH($B156,'PLHIV Forecast'!$B$131:$B$250,0),MATCH(I$130,'PLHIV Forecast'!$C$130:$W$130,0)),
H156+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IF(I$130&lt;=Baseline_Year,
INDEX('Number on ART'!$H$10:$AB$249,MATCH($B156&amp;"Peds",'Number on ART'!$F$10:$F$249,0),MATCH(I$130,'Number on ART'!$H$9:$AB$9,0)),
IF(AND(H156+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Forecast'!$B$131:$B$250,0),MATCH(I$130,'PLHIV Forecast'!$C$130:$W$130,0)),
INDEX('PLHIV Forecast'!$C$131:$W$250,MATCH($B156,'PLHIV Forecast'!$B$131:$B$250,0),MATCH(I$130,'PLHIV Forecast'!$C$130:$W$130,0))&lt;&gt;0),
INDEX('PLHIV Forecast'!$C$131:$W$250,MATCH($B156,'PLHIV Forecast'!$B$131:$B$250,0),MATCH(I$130,'PLHIV Forecast'!$C$130:$W$130,0)),
H156+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0</v>
      </c>
      <c r="J156" s="84">
        <f>IF(IF(J$130&lt;=Baseline_Year,
INDEX('Number on ART'!$H$10:$AB$249,MATCH($B156&amp;"Peds",'Number on ART'!$F$10:$F$249,0),MATCH(J$130,'Number on ART'!$H$9:$AB$9,0)),
IF(AND(I156+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Forecast'!$B$131:$B$250,0),MATCH(J$130,'PLHIV Forecast'!$C$130:$W$130,0)),
INDEX('PLHIV Forecast'!$C$131:$W$250,MATCH($B156,'PLHIV Forecast'!$B$131:$B$250,0),MATCH(J$130,'PLHIV Forecast'!$C$130:$W$130,0))&lt;&gt;0),
INDEX('PLHIV Forecast'!$C$131:$W$250,MATCH($B156,'PLHIV Forecast'!$B$131:$B$250,0),MATCH(J$130,'PLHIV Forecast'!$C$130:$W$130,0)),
I156+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IF(J$130&lt;=Baseline_Year,
INDEX('Number on ART'!$H$10:$AB$249,MATCH($B156&amp;"Peds",'Number on ART'!$F$10:$F$249,0),MATCH(J$130,'Number on ART'!$H$9:$AB$9,0)),
IF(AND(I156+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Forecast'!$B$131:$B$250,0),MATCH(J$130,'PLHIV Forecast'!$C$130:$W$130,0)),
INDEX('PLHIV Forecast'!$C$131:$W$250,MATCH($B156,'PLHIV Forecast'!$B$131:$B$250,0),MATCH(J$130,'PLHIV Forecast'!$C$130:$W$130,0))&lt;&gt;0),
INDEX('PLHIV Forecast'!$C$131:$W$250,MATCH($B156,'PLHIV Forecast'!$B$131:$B$250,0),MATCH(J$130,'PLHIV Forecast'!$C$130:$W$130,0)),
I156+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0</v>
      </c>
      <c r="K156" s="84">
        <f>IF(IF(K$130&lt;=Baseline_Year,
INDEX('Number on ART'!$H$10:$AB$249,MATCH($B156&amp;"Peds",'Number on ART'!$F$10:$F$249,0),MATCH(K$130,'Number on ART'!$H$9:$AB$9,0)),
IF(AND(J156+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Forecast'!$B$131:$B$250,0),MATCH(K$130,'PLHIV Forecast'!$C$130:$W$130,0)),
INDEX('PLHIV Forecast'!$C$131:$W$250,MATCH($B156,'PLHIV Forecast'!$B$131:$B$250,0),MATCH(K$130,'PLHIV Forecast'!$C$130:$W$130,0))&lt;&gt;0),
INDEX('PLHIV Forecast'!$C$131:$W$250,MATCH($B156,'PLHIV Forecast'!$B$131:$B$250,0),MATCH(K$130,'PLHIV Forecast'!$C$130:$W$130,0)),
J156+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IF(K$130&lt;=Baseline_Year,
INDEX('Number on ART'!$H$10:$AB$249,MATCH($B156&amp;"Peds",'Number on ART'!$F$10:$F$249,0),MATCH(K$130,'Number on ART'!$H$9:$AB$9,0)),
IF(AND(J156+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Forecast'!$B$131:$B$250,0),MATCH(K$130,'PLHIV Forecast'!$C$130:$W$130,0)),
INDEX('PLHIV Forecast'!$C$131:$W$250,MATCH($B156,'PLHIV Forecast'!$B$131:$B$250,0),MATCH(K$130,'PLHIV Forecast'!$C$130:$W$130,0))&lt;&gt;0),
INDEX('PLHIV Forecast'!$C$131:$W$250,MATCH($B156,'PLHIV Forecast'!$B$131:$B$250,0),MATCH(K$130,'PLHIV Forecast'!$C$130:$W$130,0)),
J156+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1</v>
      </c>
      <c r="L156" s="84">
        <f>IF(IF(L$130&lt;=Baseline_Year,
INDEX('Number on ART'!$H$10:$AB$249,MATCH($B156&amp;"Peds",'Number on ART'!$F$10:$F$249,0),MATCH(L$130,'Number on ART'!$H$9:$AB$9,0)),
IF(AND(K156+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Forecast'!$B$131:$B$250,0),MATCH(L$130,'PLHIV Forecast'!$C$130:$W$130,0)),
INDEX('PLHIV Forecast'!$C$131:$W$250,MATCH($B156,'PLHIV Forecast'!$B$131:$B$250,0),MATCH(L$130,'PLHIV Forecast'!$C$130:$W$130,0))&lt;&gt;0),
INDEX('PLHIV Forecast'!$C$131:$W$250,MATCH($B156,'PLHIV Forecast'!$B$131:$B$250,0),MATCH(L$130,'PLHIV Forecast'!$C$130:$W$130,0)),
K156+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IF(L$130&lt;=Baseline_Year,
INDEX('Number on ART'!$H$10:$AB$249,MATCH($B156&amp;"Peds",'Number on ART'!$F$10:$F$249,0),MATCH(L$130,'Number on ART'!$H$9:$AB$9,0)),
IF(AND(K156+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Forecast'!$B$131:$B$250,0),MATCH(L$130,'PLHIV Forecast'!$C$130:$W$130,0)),
INDEX('PLHIV Forecast'!$C$131:$W$250,MATCH($B156,'PLHIV Forecast'!$B$131:$B$250,0),MATCH(L$130,'PLHIV Forecast'!$C$130:$W$130,0))&lt;&gt;0),
INDEX('PLHIV Forecast'!$C$131:$W$250,MATCH($B156,'PLHIV Forecast'!$B$131:$B$250,0),MATCH(L$130,'PLHIV Forecast'!$C$130:$W$130,0)),
K156+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3</v>
      </c>
      <c r="M156" s="84">
        <f>IF(IF(M$130&lt;=Baseline_Year,
INDEX('Number on ART'!$H$10:$AB$249,MATCH($B156&amp;"Peds",'Number on ART'!$F$10:$F$249,0),MATCH(M$130,'Number on ART'!$H$9:$AB$9,0)),
IF(AND(L156+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Forecast'!$B$131:$B$250,0),MATCH(M$130,'PLHIV Forecast'!$C$130:$W$130,0)),
INDEX('PLHIV Forecast'!$C$131:$W$250,MATCH($B156,'PLHIV Forecast'!$B$131:$B$250,0),MATCH(M$130,'PLHIV Forecast'!$C$130:$W$130,0))&lt;&gt;0),
INDEX('PLHIV Forecast'!$C$131:$W$250,MATCH($B156,'PLHIV Forecast'!$B$131:$B$250,0),MATCH(M$130,'PLHIV Forecast'!$C$130:$W$130,0)),
L156+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IF(M$130&lt;=Baseline_Year,
INDEX('Number on ART'!$H$10:$AB$249,MATCH($B156&amp;"Peds",'Number on ART'!$F$10:$F$249,0),MATCH(M$130,'Number on ART'!$H$9:$AB$9,0)),
IF(AND(L156+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Forecast'!$B$131:$B$250,0),MATCH(M$130,'PLHIV Forecast'!$C$130:$W$130,0)),
INDEX('PLHIV Forecast'!$C$131:$W$250,MATCH($B156,'PLHIV Forecast'!$B$131:$B$250,0),MATCH(M$130,'PLHIV Forecast'!$C$130:$W$130,0))&lt;&gt;0),
INDEX('PLHIV Forecast'!$C$131:$W$250,MATCH($B156,'PLHIV Forecast'!$B$131:$B$250,0),MATCH(M$130,'PLHIV Forecast'!$C$130:$W$130,0)),
L156+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5</v>
      </c>
      <c r="N156" s="84">
        <f>IF(IF(N$130&lt;=Baseline_Year,
INDEX('Number on ART'!$H$10:$AB$249,MATCH($B156&amp;"Peds",'Number on ART'!$F$10:$F$249,0),MATCH(N$130,'Number on ART'!$H$9:$AB$9,0)),
IF(AND(M156+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Forecast'!$B$131:$B$250,0),MATCH(N$130,'PLHIV Forecast'!$C$130:$W$130,0)),
INDEX('PLHIV Forecast'!$C$131:$W$250,MATCH($B156,'PLHIV Forecast'!$B$131:$B$250,0),MATCH(N$130,'PLHIV Forecast'!$C$130:$W$130,0))&lt;&gt;0),
INDEX('PLHIV Forecast'!$C$131:$W$250,MATCH($B156,'PLHIV Forecast'!$B$131:$B$250,0),MATCH(N$130,'PLHIV Forecast'!$C$130:$W$130,0)),
M156+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IF(N$130&lt;=Baseline_Year,
INDEX('Number on ART'!$H$10:$AB$249,MATCH($B156&amp;"Peds",'Number on ART'!$F$10:$F$249,0),MATCH(N$130,'Number on ART'!$H$9:$AB$9,0)),
IF(AND(M156+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Forecast'!$B$131:$B$250,0),MATCH(N$130,'PLHIV Forecast'!$C$130:$W$130,0)),
INDEX('PLHIV Forecast'!$C$131:$W$250,MATCH($B156,'PLHIV Forecast'!$B$131:$B$250,0),MATCH(N$130,'PLHIV Forecast'!$C$130:$W$130,0))&lt;&gt;0),
INDEX('PLHIV Forecast'!$C$131:$W$250,MATCH($B156,'PLHIV Forecast'!$B$131:$B$250,0),MATCH(N$130,'PLHIV Forecast'!$C$130:$W$130,0)),
M156+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4</v>
      </c>
      <c r="O156" s="84">
        <f>IF(IF(O$130&lt;=Baseline_Year,
INDEX('Number on ART'!$H$10:$AB$249,MATCH($B156&amp;"Peds",'Number on ART'!$F$10:$F$249,0),MATCH(O$130,'Number on ART'!$H$9:$AB$9,0)),
IF(AND(N156+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Forecast'!$B$131:$B$250,0),MATCH(O$130,'PLHIV Forecast'!$C$130:$W$130,0)),
INDEX('PLHIV Forecast'!$C$131:$W$250,MATCH($B156,'PLHIV Forecast'!$B$131:$B$250,0),MATCH(O$130,'PLHIV Forecast'!$C$130:$W$130,0))&lt;&gt;0),
INDEX('PLHIV Forecast'!$C$131:$W$250,MATCH($B156,'PLHIV Forecast'!$B$131:$B$250,0),MATCH(O$130,'PLHIV Forecast'!$C$130:$W$130,0)),
N156+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IF(O$130&lt;=Baseline_Year,
INDEX('Number on ART'!$H$10:$AB$249,MATCH($B156&amp;"Peds",'Number on ART'!$F$10:$F$249,0),MATCH(O$130,'Number on ART'!$H$9:$AB$9,0)),
IF(AND(N156+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Forecast'!$B$131:$B$250,0),MATCH(O$130,'PLHIV Forecast'!$C$130:$W$130,0)),
INDEX('PLHIV Forecast'!$C$131:$W$250,MATCH($B156,'PLHIV Forecast'!$B$131:$B$250,0),MATCH(O$130,'PLHIV Forecast'!$C$130:$W$130,0))&lt;&gt;0),
INDEX('PLHIV Forecast'!$C$131:$W$250,MATCH($B156,'PLHIV Forecast'!$B$131:$B$250,0),MATCH(O$130,'PLHIV Forecast'!$C$130:$W$130,0)),
N156+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4</v>
      </c>
      <c r="P156" s="84">
        <f>IF(IF(P$130&lt;=Baseline_Year,
INDEX('Number on ART'!$H$10:$AB$249,MATCH($B156&amp;"Peds",'Number on ART'!$F$10:$F$249,0),MATCH(P$130,'Number on ART'!$H$9:$AB$9,0)),
IF(AND(O156+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Forecast'!$B$131:$B$250,0),MATCH(P$130,'PLHIV Forecast'!$C$130:$W$130,0)),
INDEX('PLHIV Forecast'!$C$131:$W$250,MATCH($B156,'PLHIV Forecast'!$B$131:$B$250,0),MATCH(P$130,'PLHIV Forecast'!$C$130:$W$130,0))&lt;&gt;0),
INDEX('PLHIV Forecast'!$C$131:$W$250,MATCH($B156,'PLHIV Forecast'!$B$131:$B$250,0),MATCH(P$130,'PLHIV Forecast'!$C$130:$W$130,0)),
O156+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IF(P$130&lt;=Baseline_Year,
INDEX('Number on ART'!$H$10:$AB$249,MATCH($B156&amp;"Peds",'Number on ART'!$F$10:$F$249,0),MATCH(P$130,'Number on ART'!$H$9:$AB$9,0)),
IF(AND(O156+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Forecast'!$B$131:$B$250,0),MATCH(P$130,'PLHIV Forecast'!$C$130:$W$130,0)),
INDEX('PLHIV Forecast'!$C$131:$W$250,MATCH($B156,'PLHIV Forecast'!$B$131:$B$250,0),MATCH(P$130,'PLHIV Forecast'!$C$130:$W$130,0))&lt;&gt;0),
INDEX('PLHIV Forecast'!$C$131:$W$250,MATCH($B156,'PLHIV Forecast'!$B$131:$B$250,0),MATCH(P$130,'PLHIV Forecast'!$C$130:$W$130,0)),
O156+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4.333333333333333</v>
      </c>
      <c r="Q156" s="84">
        <f>IF(IF(Q$130&lt;=Baseline_Year,
INDEX('Number on ART'!$H$10:$AB$249,MATCH($B156&amp;"Peds",'Number on ART'!$F$10:$F$249,0),MATCH(Q$130,'Number on ART'!$H$9:$AB$9,0)),
IF(AND(P156+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Forecast'!$B$131:$B$250,0),MATCH(Q$130,'PLHIV Forecast'!$C$130:$W$130,0)),
INDEX('PLHIV Forecast'!$C$131:$W$250,MATCH($B156,'PLHIV Forecast'!$B$131:$B$250,0),MATCH(Q$130,'PLHIV Forecast'!$C$130:$W$130,0))&lt;&gt;0),
INDEX('PLHIV Forecast'!$C$131:$W$250,MATCH($B156,'PLHIV Forecast'!$B$131:$B$250,0),MATCH(Q$130,'PLHIV Forecast'!$C$130:$W$130,0)),
P156+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IF(Q$130&lt;=Baseline_Year,
INDEX('Number on ART'!$H$10:$AB$249,MATCH($B156&amp;"Peds",'Number on ART'!$F$10:$F$249,0),MATCH(Q$130,'Number on ART'!$H$9:$AB$9,0)),
IF(AND(P156+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Forecast'!$B$131:$B$250,0),MATCH(Q$130,'PLHIV Forecast'!$C$130:$W$130,0)),
INDEX('PLHIV Forecast'!$C$131:$W$250,MATCH($B156,'PLHIV Forecast'!$B$131:$B$250,0),MATCH(Q$130,'PLHIV Forecast'!$C$130:$W$130,0))&lt;&gt;0),
INDEX('PLHIV Forecast'!$C$131:$W$250,MATCH($B156,'PLHIV Forecast'!$B$131:$B$250,0),MATCH(Q$130,'PLHIV Forecast'!$C$130:$W$130,0)),
P156+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4.6666666666666661</v>
      </c>
      <c r="R156" s="84">
        <f>IF(IF(R$130&lt;=Baseline_Year,
INDEX('Number on ART'!$H$10:$AB$249,MATCH($B156&amp;"Peds",'Number on ART'!$F$10:$F$249,0),MATCH(R$130,'Number on ART'!$H$9:$AB$9,0)),
IF(AND(Q156+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Forecast'!$B$131:$B$250,0),MATCH(R$130,'PLHIV Forecast'!$C$130:$W$130,0)),
INDEX('PLHIV Forecast'!$C$131:$W$250,MATCH($B156,'PLHIV Forecast'!$B$131:$B$250,0),MATCH(R$130,'PLHIV Forecast'!$C$130:$W$130,0))&lt;&gt;0),
INDEX('PLHIV Forecast'!$C$131:$W$250,MATCH($B156,'PLHIV Forecast'!$B$131:$B$250,0),MATCH(R$130,'PLHIV Forecast'!$C$130:$W$130,0)),
Q156+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IF(R$130&lt;=Baseline_Year,
INDEX('Number on ART'!$H$10:$AB$249,MATCH($B156&amp;"Peds",'Number on ART'!$F$10:$F$249,0),MATCH(R$130,'Number on ART'!$H$9:$AB$9,0)),
IF(AND(Q156+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Forecast'!$B$131:$B$250,0),MATCH(R$130,'PLHIV Forecast'!$C$130:$W$130,0)),
INDEX('PLHIV Forecast'!$C$131:$W$250,MATCH($B156,'PLHIV Forecast'!$B$131:$B$250,0),MATCH(R$130,'PLHIV Forecast'!$C$130:$W$130,0))&lt;&gt;0),
INDEX('PLHIV Forecast'!$C$131:$W$250,MATCH($B156,'PLHIV Forecast'!$B$131:$B$250,0),MATCH(R$130,'PLHIV Forecast'!$C$130:$W$130,0)),
Q156+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4.9999999999999991</v>
      </c>
      <c r="S156" s="84">
        <f>IF(IF(S$130&lt;=Baseline_Year,
INDEX('Number on ART'!$H$10:$AB$249,MATCH($B156&amp;"Peds",'Number on ART'!$F$10:$F$249,0),MATCH(S$130,'Number on ART'!$H$9:$AB$9,0)),
IF(AND(R156+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Forecast'!$B$131:$B$250,0),MATCH(S$130,'PLHIV Forecast'!$C$130:$W$130,0)),
INDEX('PLHIV Forecast'!$C$131:$W$250,MATCH($B156,'PLHIV Forecast'!$B$131:$B$250,0),MATCH(S$130,'PLHIV Forecast'!$C$130:$W$130,0))&lt;&gt;0),
INDEX('PLHIV Forecast'!$C$131:$W$250,MATCH($B156,'PLHIV Forecast'!$B$131:$B$250,0),MATCH(S$130,'PLHIV Forecast'!$C$130:$W$130,0)),
R156+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IF(S$130&lt;=Baseline_Year,
INDEX('Number on ART'!$H$10:$AB$249,MATCH($B156&amp;"Peds",'Number on ART'!$F$10:$F$249,0),MATCH(S$130,'Number on ART'!$H$9:$AB$9,0)),
IF(AND(R156+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Forecast'!$B$131:$B$250,0),MATCH(S$130,'PLHIV Forecast'!$C$130:$W$130,0)),
INDEX('PLHIV Forecast'!$C$131:$W$250,MATCH($B156,'PLHIV Forecast'!$B$131:$B$250,0),MATCH(S$130,'PLHIV Forecast'!$C$130:$W$130,0))&lt;&gt;0),
INDEX('PLHIV Forecast'!$C$131:$W$250,MATCH($B156,'PLHIV Forecast'!$B$131:$B$250,0),MATCH(S$130,'PLHIV Forecast'!$C$130:$W$130,0)),
R156+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5.3333333333333321</v>
      </c>
      <c r="T156" s="84">
        <f>IF(IF(T$130&lt;=Baseline_Year,
INDEX('Number on ART'!$H$10:$AB$249,MATCH($B156&amp;"Peds",'Number on ART'!$F$10:$F$249,0),MATCH(T$130,'Number on ART'!$H$9:$AB$9,0)),
IF(AND(S156+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Forecast'!$B$131:$B$250,0),MATCH(T$130,'PLHIV Forecast'!$C$130:$W$130,0)),
INDEX('PLHIV Forecast'!$C$131:$W$250,MATCH($B156,'PLHIV Forecast'!$B$131:$B$250,0),MATCH(T$130,'PLHIV Forecast'!$C$130:$W$130,0))&lt;&gt;0),
INDEX('PLHIV Forecast'!$C$131:$W$250,MATCH($B156,'PLHIV Forecast'!$B$131:$B$250,0),MATCH(T$130,'PLHIV Forecast'!$C$130:$W$130,0)),
S156+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IF(T$130&lt;=Baseline_Year,
INDEX('Number on ART'!$H$10:$AB$249,MATCH($B156&amp;"Peds",'Number on ART'!$F$10:$F$249,0),MATCH(T$130,'Number on ART'!$H$9:$AB$9,0)),
IF(AND(S156+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Forecast'!$B$131:$B$250,0),MATCH(T$130,'PLHIV Forecast'!$C$130:$W$130,0)),
INDEX('PLHIV Forecast'!$C$131:$W$250,MATCH($B156,'PLHIV Forecast'!$B$131:$B$250,0),MATCH(T$130,'PLHIV Forecast'!$C$130:$W$130,0))&lt;&gt;0),
INDEX('PLHIV Forecast'!$C$131:$W$250,MATCH($B156,'PLHIV Forecast'!$B$131:$B$250,0),MATCH(T$130,'PLHIV Forecast'!$C$130:$W$130,0)),
S156+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5.6666666666666652</v>
      </c>
      <c r="U156" s="84">
        <f>IF(IF(U$130&lt;=Baseline_Year,
INDEX('Number on ART'!$H$10:$AB$249,MATCH($B156&amp;"Peds",'Number on ART'!$F$10:$F$249,0),MATCH(U$130,'Number on ART'!$H$9:$AB$9,0)),
IF(AND(T156+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Forecast'!$B$131:$B$250,0),MATCH(U$130,'PLHIV Forecast'!$C$130:$W$130,0)),
INDEX('PLHIV Forecast'!$C$131:$W$250,MATCH($B156,'PLHIV Forecast'!$B$131:$B$250,0),MATCH(U$130,'PLHIV Forecast'!$C$130:$W$130,0))&lt;&gt;0),
INDEX('PLHIV Forecast'!$C$131:$W$250,MATCH($B156,'PLHIV Forecast'!$B$131:$B$250,0),MATCH(U$130,'PLHIV Forecast'!$C$130:$W$130,0)),
T156+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IF(U$130&lt;=Baseline_Year,
INDEX('Number on ART'!$H$10:$AB$249,MATCH($B156&amp;"Peds",'Number on ART'!$F$10:$F$249,0),MATCH(U$130,'Number on ART'!$H$9:$AB$9,0)),
IF(AND(T156+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Forecast'!$B$131:$B$250,0),MATCH(U$130,'PLHIV Forecast'!$C$130:$W$130,0)),
INDEX('PLHIV Forecast'!$C$131:$W$250,MATCH($B156,'PLHIV Forecast'!$B$131:$B$250,0),MATCH(U$130,'PLHIV Forecast'!$C$130:$W$130,0))&lt;&gt;0),
INDEX('PLHIV Forecast'!$C$131:$W$250,MATCH($B156,'PLHIV Forecast'!$B$131:$B$250,0),MATCH(U$130,'PLHIV Forecast'!$C$130:$W$130,0)),
T156+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5.9999999999999982</v>
      </c>
      <c r="V156" s="84">
        <f>IF(IF(V$130&lt;=Baseline_Year,
INDEX('Number on ART'!$H$10:$AB$249,MATCH($B156&amp;"Peds",'Number on ART'!$F$10:$F$249,0),MATCH(V$130,'Number on ART'!$H$9:$AB$9,0)),
IF(AND(U156+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Forecast'!$B$131:$B$250,0),MATCH(V$130,'PLHIV Forecast'!$C$130:$W$130,0)),
INDEX('PLHIV Forecast'!$C$131:$W$250,MATCH($B156,'PLHIV Forecast'!$B$131:$B$250,0),MATCH(V$130,'PLHIV Forecast'!$C$130:$W$130,0))&lt;&gt;0),
INDEX('PLHIV Forecast'!$C$131:$W$250,MATCH($B156,'PLHIV Forecast'!$B$131:$B$250,0),MATCH(V$130,'PLHIV Forecast'!$C$130:$W$130,0)),
U156+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IF(V$130&lt;=Baseline_Year,
INDEX('Number on ART'!$H$10:$AB$249,MATCH($B156&amp;"Peds",'Number on ART'!$F$10:$F$249,0),MATCH(V$130,'Number on ART'!$H$9:$AB$9,0)),
IF(AND(U156+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Forecast'!$B$131:$B$250,0),MATCH(V$130,'PLHIV Forecast'!$C$130:$W$130,0)),
INDEX('PLHIV Forecast'!$C$131:$W$250,MATCH($B156,'PLHIV Forecast'!$B$131:$B$250,0),MATCH(V$130,'PLHIV Forecast'!$C$130:$W$130,0))&lt;&gt;0),
INDEX('PLHIV Forecast'!$C$131:$W$250,MATCH($B156,'PLHIV Forecast'!$B$131:$B$250,0),MATCH(V$130,'PLHIV Forecast'!$C$130:$W$130,0)),
U156+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6.3333333333333313</v>
      </c>
      <c r="W156" s="84">
        <f>IF(IF(W$130&lt;=Baseline_Year,
INDEX('Number on ART'!$H$10:$AB$249,MATCH($B156&amp;"Peds",'Number on ART'!$F$10:$F$249,0),MATCH(W$130,'Number on ART'!$H$9:$AB$9,0)),
IF(AND(V156+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Forecast'!$C$131:$W$250,MATCH($B156,'PLHIV Forecast'!$B$131:$B$250,0),MATCH(W$130,'PLHIV Forecast'!$C$130:$W$130,0)),
INDEX('PLHIV Forecast'!$C$131:$W$250,MATCH($B156,'PLHIV Forecast'!$B$131:$B$250,0),MATCH(W$130,'PLHIV Forecast'!$C$130:$W$130,0))&lt;&gt;0),
INDEX('PLHIV Forecast'!$C$131:$W$250,MATCH($B156,'PLHIV Forecast'!$B$131:$B$250,0),MATCH(W$130,'PLHIV Forecast'!$C$130:$W$130,0)),
V156+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)))&lt;0,
0,
IF(W$130&lt;=Baseline_Year,
INDEX('Number on ART'!$H$10:$AB$249,MATCH($B156&amp;"Peds",'Number on ART'!$F$10:$F$249,0),MATCH(W$130,'Number on ART'!$H$9:$AB$9,0)),
IF(AND(V156+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)&gt;INDEX('PLHIV Forecast'!$C$8:$W$127,MATCH($B156,'PLHIV Forecast'!$B$131:$B$250,0),MATCH(W$130,'PLHIV Forecast'!$C$130:$W$130,0)),
INDEX('PLHIV Forecast'!$C$131:$W$250,MATCH($B156,'PLHIV Forecast'!$B$131:$B$250,0),MATCH(W$130,'PLHIV Forecast'!$C$130:$W$130,0))&lt;&gt;0),
INDEX('PLHIV Forecast'!$C$131:$W$250,MATCH($B156,'PLHIV Forecast'!$B$131:$B$250,0),MATCH(W$130,'PLHIV Forecast'!$C$130:$W$130,0)),
V156+
AVERAGE((INDEX($C$131:$W$250,MATCH($B156,$B$131:$B$250),MATCH(Baseline_Year,$C$130:$W$130,))-INDEX($C$131:$W$250,MATCH($B156,$B$131:$B$250),MATCH(Baseline_Year-1,$C$130:$W$130,))),
(INDEX($C$131:$W$250,MATCH($B156,$B$131:$B$250),MATCH(Baseline_Year-1,$C$130:$W$130,))-INDEX($C$131:$W$250,MATCH($B156,$B$131:$B$250),MATCH(Baseline_Year-2,$C$130:$W$130,))),
(INDEX($C$131:$W$250,MATCH($B156,$B$131:$B$250),MATCH(Baseline_Year-2,$C$130:$W$130,))-INDEX($C$131:$W$250,MATCH($B156,$B$131:$B$250),MATCH(Baseline_Year-3,$C$130:$W$130,)))
))))</f>
        <v>6.6666666666666643</v>
      </c>
      <c r="X156" s="9" t="str">
        <f>IF(SUM(C156:W156)&lt;&gt;0,
IF(P156='PLHIV Forecast'!P156,"# peds on ART capped by total CLHIV starting 2023",
IF(Q156='PLHIV Forecast'!Q156,"# peds on ART capped by total CLHIV starting 2024",
IF(R156='PLHIV Forecast'!R156,"# peds on ART capped by total CLHIV starting 2025",
IF(S156='PLHIV Forecast'!S156,"# peds on ART capped by total CLHIV starting 2026",
IF(T156='PLHIV Forecast'!T156,"# peds on ART capped by total CLHIV starting 2027",
IF(U156='PLHIV Forecast'!U156,"# peds on ART capped by total CLHIV starting 2028",
IF(V156='PLHIV Forecast'!V156,"# peds on ART capped by total CLHIV starting 2029",
IF(W156='PLHIV Forecast'!W156,"# peds on ART capped by total CLHIV starting 2030",
"")))))))),"")</f>
        <v/>
      </c>
      <c r="Z156" s="8"/>
    </row>
    <row r="157" spans="2:35" x14ac:dyDescent="0.35">
      <c r="B157" s="17" t="str">
        <f>Countries!B30</f>
        <v>Congo</v>
      </c>
      <c r="C157" s="47">
        <f>IF(C$7&lt;='Algorithms &amp; Assumptions'!$C$3,INDEX('Number on ART'!$H$10:$AB$249,MATCH($B157&amp;"Peds",'Number on ART'!$F$10:$F$249,0),MATCH(C$7,'Number on ART'!$H$9:$AB$9,0)),"Error")</f>
        <v>972</v>
      </c>
      <c r="D157" s="47">
        <f>IF(D$7&lt;='Algorithms &amp; Assumptions'!$C$3,INDEX('Number on ART'!$H$10:$AB$249,MATCH($B157&amp;"Peds",'Number on ART'!$F$10:$F$249,0),MATCH(D$7,'Number on ART'!$H$9:$AB$9,0)),"Error")</f>
        <v>1051</v>
      </c>
      <c r="E157" s="47">
        <f>IF(E$7&lt;='Algorithms &amp; Assumptions'!$C$3,INDEX('Number on ART'!$H$10:$AB$249,MATCH($B157&amp;"Peds",'Number on ART'!$F$10:$F$249,0),MATCH(E$7,'Number on ART'!$H$9:$AB$9,0)),"Error")</f>
        <v>1148</v>
      </c>
      <c r="F157" s="47">
        <f>IF(F$7&lt;='Algorithms &amp; Assumptions'!$C$3,INDEX('Number on ART'!$H$10:$AB$249,MATCH($B157&amp;"Peds",'Number on ART'!$F$10:$F$249,0),MATCH(F$7,'Number on ART'!$H$9:$AB$9,0)),"Error")</f>
        <v>1170</v>
      </c>
      <c r="G157" s="84">
        <f>IF(IF(G$130&lt;=Baseline_Year,
INDEX('Number on ART'!$H$10:$AB$249,MATCH($B157&amp;"Peds",'Number on ART'!$F$10:$F$249,0),MATCH(G$130,'Number on ART'!$H$9:$AB$9,0)),
IF(AND(F157+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Forecast'!$B$131:$B$250,0),MATCH(G$130,'PLHIV Forecast'!$C$130:$W$130,0)),
INDEX('PLHIV Forecast'!$C$131:$W$250,MATCH($B157,'PLHIV Forecast'!$B$131:$B$250,0),MATCH(G$130,'PLHIV Forecast'!$C$130:$W$130,0))&lt;&gt;0),
INDEX('PLHIV Forecast'!$C$131:$W$250,MATCH($B157,'PLHIV Forecast'!$B$131:$B$250,0),MATCH(G$130,'PLHIV Forecast'!$C$130:$W$130,0)),
F157+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IF(G$130&lt;=Baseline_Year,
INDEX('Number on ART'!$H$10:$AB$249,MATCH($B157&amp;"Peds",'Number on ART'!$F$10:$F$249,0),MATCH(G$130,'Number on ART'!$H$9:$AB$9,0)),
IF(AND(F157+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Forecast'!$B$131:$B$250,0),MATCH(G$130,'PLHIV Forecast'!$C$130:$W$130,0)),
INDEX('PLHIV Forecast'!$C$131:$W$250,MATCH($B157,'PLHIV Forecast'!$B$131:$B$250,0),MATCH(G$130,'PLHIV Forecast'!$C$130:$W$130,0))&lt;&gt;0),
INDEX('PLHIV Forecast'!$C$131:$W$250,MATCH($B157,'PLHIV Forecast'!$B$131:$B$250,0),MATCH(G$130,'PLHIV Forecast'!$C$130:$W$130,0)),
F157+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1452</v>
      </c>
      <c r="H157" s="84">
        <f>IF(IF(H$130&lt;=Baseline_Year,
INDEX('Number on ART'!$H$10:$AB$249,MATCH($B157&amp;"Peds",'Number on ART'!$F$10:$F$249,0),MATCH(H$130,'Number on ART'!$H$9:$AB$9,0)),
IF(AND(G157+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Forecast'!$B$131:$B$250,0),MATCH(H$130,'PLHIV Forecast'!$C$130:$W$130,0)),
INDEX('PLHIV Forecast'!$C$131:$W$250,MATCH($B157,'PLHIV Forecast'!$B$131:$B$250,0),MATCH(H$130,'PLHIV Forecast'!$C$130:$W$130,0))&lt;&gt;0),
INDEX('PLHIV Forecast'!$C$131:$W$250,MATCH($B157,'PLHIV Forecast'!$B$131:$B$250,0),MATCH(H$130,'PLHIV Forecast'!$C$130:$W$130,0)),
G157+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IF(H$130&lt;=Baseline_Year,
INDEX('Number on ART'!$H$10:$AB$249,MATCH($B157&amp;"Peds",'Number on ART'!$F$10:$F$249,0),MATCH(H$130,'Number on ART'!$H$9:$AB$9,0)),
IF(AND(G157+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Forecast'!$B$131:$B$250,0),MATCH(H$130,'PLHIV Forecast'!$C$130:$W$130,0)),
INDEX('PLHIV Forecast'!$C$131:$W$250,MATCH($B157,'PLHIV Forecast'!$B$131:$B$250,0),MATCH(H$130,'PLHIV Forecast'!$C$130:$W$130,0))&lt;&gt;0),
INDEX('PLHIV Forecast'!$C$131:$W$250,MATCH($B157,'PLHIV Forecast'!$B$131:$B$250,0),MATCH(H$130,'PLHIV Forecast'!$C$130:$W$130,0)),
G157+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1442</v>
      </c>
      <c r="I157" s="84">
        <f>IF(IF(I$130&lt;=Baseline_Year,
INDEX('Number on ART'!$H$10:$AB$249,MATCH($B157&amp;"Peds",'Number on ART'!$F$10:$F$249,0),MATCH(I$130,'Number on ART'!$H$9:$AB$9,0)),
IF(AND(H157+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Forecast'!$B$131:$B$250,0),MATCH(I$130,'PLHIV Forecast'!$C$130:$W$130,0)),
INDEX('PLHIV Forecast'!$C$131:$W$250,MATCH($B157,'PLHIV Forecast'!$B$131:$B$250,0),MATCH(I$130,'PLHIV Forecast'!$C$130:$W$130,0))&lt;&gt;0),
INDEX('PLHIV Forecast'!$C$131:$W$250,MATCH($B157,'PLHIV Forecast'!$B$131:$B$250,0),MATCH(I$130,'PLHIV Forecast'!$C$130:$W$130,0)),
H157+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IF(I$130&lt;=Baseline_Year,
INDEX('Number on ART'!$H$10:$AB$249,MATCH($B157&amp;"Peds",'Number on ART'!$F$10:$F$249,0),MATCH(I$130,'Number on ART'!$H$9:$AB$9,0)),
IF(AND(H157+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Forecast'!$B$131:$B$250,0),MATCH(I$130,'PLHIV Forecast'!$C$130:$W$130,0)),
INDEX('PLHIV Forecast'!$C$131:$W$250,MATCH($B157,'PLHIV Forecast'!$B$131:$B$250,0),MATCH(I$130,'PLHIV Forecast'!$C$130:$W$130,0))&lt;&gt;0),
INDEX('PLHIV Forecast'!$C$131:$W$250,MATCH($B157,'PLHIV Forecast'!$B$131:$B$250,0),MATCH(I$130,'PLHIV Forecast'!$C$130:$W$130,0)),
H157+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1497</v>
      </c>
      <c r="J157" s="84">
        <f>IF(IF(J$130&lt;=Baseline_Year,
INDEX('Number on ART'!$H$10:$AB$249,MATCH($B157&amp;"Peds",'Number on ART'!$F$10:$F$249,0),MATCH(J$130,'Number on ART'!$H$9:$AB$9,0)),
IF(AND(I157+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Forecast'!$B$131:$B$250,0),MATCH(J$130,'PLHIV Forecast'!$C$130:$W$130,0)),
INDEX('PLHIV Forecast'!$C$131:$W$250,MATCH($B157,'PLHIV Forecast'!$B$131:$B$250,0),MATCH(J$130,'PLHIV Forecast'!$C$130:$W$130,0))&lt;&gt;0),
INDEX('PLHIV Forecast'!$C$131:$W$250,MATCH($B157,'PLHIV Forecast'!$B$131:$B$250,0),MATCH(J$130,'PLHIV Forecast'!$C$130:$W$130,0)),
I157+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IF(J$130&lt;=Baseline_Year,
INDEX('Number on ART'!$H$10:$AB$249,MATCH($B157&amp;"Peds",'Number on ART'!$F$10:$F$249,0),MATCH(J$130,'Number on ART'!$H$9:$AB$9,0)),
IF(AND(I157+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Forecast'!$B$131:$B$250,0),MATCH(J$130,'PLHIV Forecast'!$C$130:$W$130,0)),
INDEX('PLHIV Forecast'!$C$131:$W$250,MATCH($B157,'PLHIV Forecast'!$B$131:$B$250,0),MATCH(J$130,'PLHIV Forecast'!$C$130:$W$130,0))&lt;&gt;0),
INDEX('PLHIV Forecast'!$C$131:$W$250,MATCH($B157,'PLHIV Forecast'!$B$131:$B$250,0),MATCH(J$130,'PLHIV Forecast'!$C$130:$W$130,0)),
I157+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1663</v>
      </c>
      <c r="K157" s="84">
        <f>IF(IF(K$130&lt;=Baseline_Year,
INDEX('Number on ART'!$H$10:$AB$249,MATCH($B157&amp;"Peds",'Number on ART'!$F$10:$F$249,0),MATCH(K$130,'Number on ART'!$H$9:$AB$9,0)),
IF(AND(J157+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Forecast'!$B$131:$B$250,0),MATCH(K$130,'PLHIV Forecast'!$C$130:$W$130,0)),
INDEX('PLHIV Forecast'!$C$131:$W$250,MATCH($B157,'PLHIV Forecast'!$B$131:$B$250,0),MATCH(K$130,'PLHIV Forecast'!$C$130:$W$130,0))&lt;&gt;0),
INDEX('PLHIV Forecast'!$C$131:$W$250,MATCH($B157,'PLHIV Forecast'!$B$131:$B$250,0),MATCH(K$130,'PLHIV Forecast'!$C$130:$W$130,0)),
J157+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IF(K$130&lt;=Baseline_Year,
INDEX('Number on ART'!$H$10:$AB$249,MATCH($B157&amp;"Peds",'Number on ART'!$F$10:$F$249,0),MATCH(K$130,'Number on ART'!$H$9:$AB$9,0)),
IF(AND(J157+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Forecast'!$B$131:$B$250,0),MATCH(K$130,'PLHIV Forecast'!$C$130:$W$130,0)),
INDEX('PLHIV Forecast'!$C$131:$W$250,MATCH($B157,'PLHIV Forecast'!$B$131:$B$250,0),MATCH(K$130,'PLHIV Forecast'!$C$130:$W$130,0))&lt;&gt;0),
INDEX('PLHIV Forecast'!$C$131:$W$250,MATCH($B157,'PLHIV Forecast'!$B$131:$B$250,0),MATCH(K$130,'PLHIV Forecast'!$C$130:$W$130,0)),
J157+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1973</v>
      </c>
      <c r="L157" s="84">
        <f>IF(IF(L$130&lt;=Baseline_Year,
INDEX('Number on ART'!$H$10:$AB$249,MATCH($B157&amp;"Peds",'Number on ART'!$F$10:$F$249,0),MATCH(L$130,'Number on ART'!$H$9:$AB$9,0)),
IF(AND(K157+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Forecast'!$B$131:$B$250,0),MATCH(L$130,'PLHIV Forecast'!$C$130:$W$130,0)),
INDEX('PLHIV Forecast'!$C$131:$W$250,MATCH($B157,'PLHIV Forecast'!$B$131:$B$250,0),MATCH(L$130,'PLHIV Forecast'!$C$130:$W$130,0))&lt;&gt;0),
INDEX('PLHIV Forecast'!$C$131:$W$250,MATCH($B157,'PLHIV Forecast'!$B$131:$B$250,0),MATCH(L$130,'PLHIV Forecast'!$C$130:$W$130,0)),
K157+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IF(L$130&lt;=Baseline_Year,
INDEX('Number on ART'!$H$10:$AB$249,MATCH($B157&amp;"Peds",'Number on ART'!$F$10:$F$249,0),MATCH(L$130,'Number on ART'!$H$9:$AB$9,0)),
IF(AND(K157+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Forecast'!$B$131:$B$250,0),MATCH(L$130,'PLHIV Forecast'!$C$130:$W$130,0)),
INDEX('PLHIV Forecast'!$C$131:$W$250,MATCH($B157,'PLHIV Forecast'!$B$131:$B$250,0),MATCH(L$130,'PLHIV Forecast'!$C$130:$W$130,0))&lt;&gt;0),
INDEX('PLHIV Forecast'!$C$131:$W$250,MATCH($B157,'PLHIV Forecast'!$B$131:$B$250,0),MATCH(L$130,'PLHIV Forecast'!$C$130:$W$130,0)),
K157+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1406</v>
      </c>
      <c r="M157" s="84">
        <f>IF(IF(M$130&lt;=Baseline_Year,
INDEX('Number on ART'!$H$10:$AB$249,MATCH($B157&amp;"Peds",'Number on ART'!$F$10:$F$249,0),MATCH(M$130,'Number on ART'!$H$9:$AB$9,0)),
IF(AND(L157+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Forecast'!$B$131:$B$250,0),MATCH(M$130,'PLHIV Forecast'!$C$130:$W$130,0)),
INDEX('PLHIV Forecast'!$C$131:$W$250,MATCH($B157,'PLHIV Forecast'!$B$131:$B$250,0),MATCH(M$130,'PLHIV Forecast'!$C$130:$W$130,0))&lt;&gt;0),
INDEX('PLHIV Forecast'!$C$131:$W$250,MATCH($B157,'PLHIV Forecast'!$B$131:$B$250,0),MATCH(M$130,'PLHIV Forecast'!$C$130:$W$130,0)),
L157+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IF(M$130&lt;=Baseline_Year,
INDEX('Number on ART'!$H$10:$AB$249,MATCH($B157&amp;"Peds",'Number on ART'!$F$10:$F$249,0),MATCH(M$130,'Number on ART'!$H$9:$AB$9,0)),
IF(AND(L157+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Forecast'!$B$131:$B$250,0),MATCH(M$130,'PLHIV Forecast'!$C$130:$W$130,0)),
INDEX('PLHIV Forecast'!$C$131:$W$250,MATCH($B157,'PLHIV Forecast'!$B$131:$B$250,0),MATCH(M$130,'PLHIV Forecast'!$C$130:$W$130,0))&lt;&gt;0),
INDEX('PLHIV Forecast'!$C$131:$W$250,MATCH($B157,'PLHIV Forecast'!$B$131:$B$250,0),MATCH(M$130,'PLHIV Forecast'!$C$130:$W$130,0)),
L157+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1380</v>
      </c>
      <c r="N157" s="84">
        <f>IF(IF(N$130&lt;=Baseline_Year,
INDEX('Number on ART'!$H$10:$AB$249,MATCH($B157&amp;"Peds",'Number on ART'!$F$10:$F$249,0),MATCH(N$130,'Number on ART'!$H$9:$AB$9,0)),
IF(AND(M157+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Forecast'!$B$131:$B$250,0),MATCH(N$130,'PLHIV Forecast'!$C$130:$W$130,0)),
INDEX('PLHIV Forecast'!$C$131:$W$250,MATCH($B157,'PLHIV Forecast'!$B$131:$B$250,0),MATCH(N$130,'PLHIV Forecast'!$C$130:$W$130,0))&lt;&gt;0),
INDEX('PLHIV Forecast'!$C$131:$W$250,MATCH($B157,'PLHIV Forecast'!$B$131:$B$250,0),MATCH(N$130,'PLHIV Forecast'!$C$130:$W$130,0)),
M157+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IF(N$130&lt;=Baseline_Year,
INDEX('Number on ART'!$H$10:$AB$249,MATCH($B157&amp;"Peds",'Number on ART'!$F$10:$F$249,0),MATCH(N$130,'Number on ART'!$H$9:$AB$9,0)),
IF(AND(M157+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Forecast'!$B$131:$B$250,0),MATCH(N$130,'PLHIV Forecast'!$C$130:$W$130,0)),
INDEX('PLHIV Forecast'!$C$131:$W$250,MATCH($B157,'PLHIV Forecast'!$B$131:$B$250,0),MATCH(N$130,'PLHIV Forecast'!$C$130:$W$130,0))&lt;&gt;0),
INDEX('PLHIV Forecast'!$C$131:$W$250,MATCH($B157,'PLHIV Forecast'!$B$131:$B$250,0),MATCH(N$130,'PLHIV Forecast'!$C$130:$W$130,0)),
M157+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1432</v>
      </c>
      <c r="O157" s="84">
        <f>IF(IF(O$130&lt;=Baseline_Year,
INDEX('Number on ART'!$H$10:$AB$249,MATCH($B157&amp;"Peds",'Number on ART'!$F$10:$F$249,0),MATCH(O$130,'Number on ART'!$H$9:$AB$9,0)),
IF(AND(N157+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Forecast'!$B$131:$B$250,0),MATCH(O$130,'PLHIV Forecast'!$C$130:$W$130,0)),
INDEX('PLHIV Forecast'!$C$131:$W$250,MATCH($B157,'PLHIV Forecast'!$B$131:$B$250,0),MATCH(O$130,'PLHIV Forecast'!$C$130:$W$130,0))&lt;&gt;0),
INDEX('PLHIV Forecast'!$C$131:$W$250,MATCH($B157,'PLHIV Forecast'!$B$131:$B$250,0),MATCH(O$130,'PLHIV Forecast'!$C$130:$W$130,0)),
N157+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IF(O$130&lt;=Baseline_Year,
INDEX('Number on ART'!$H$10:$AB$249,MATCH($B157&amp;"Peds",'Number on ART'!$F$10:$F$249,0),MATCH(O$130,'Number on ART'!$H$9:$AB$9,0)),
IF(AND(N157+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Forecast'!$B$131:$B$250,0),MATCH(O$130,'PLHIV Forecast'!$C$130:$W$130,0)),
INDEX('PLHIV Forecast'!$C$131:$W$250,MATCH($B157,'PLHIV Forecast'!$B$131:$B$250,0),MATCH(O$130,'PLHIV Forecast'!$C$130:$W$130,0))&lt;&gt;0),
INDEX('PLHIV Forecast'!$C$131:$W$250,MATCH($B157,'PLHIV Forecast'!$B$131:$B$250,0),MATCH(O$130,'PLHIV Forecast'!$C$130:$W$130,0)),
N157+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1597</v>
      </c>
      <c r="P157" s="84">
        <f>IF(IF(P$130&lt;=Baseline_Year,
INDEX('Number on ART'!$H$10:$AB$249,MATCH($B157&amp;"Peds",'Number on ART'!$F$10:$F$249,0),MATCH(P$130,'Number on ART'!$H$9:$AB$9,0)),
IF(AND(O157+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Forecast'!$B$131:$B$250,0),MATCH(P$130,'PLHIV Forecast'!$C$130:$W$130,0)),
INDEX('PLHIV Forecast'!$C$131:$W$250,MATCH($B157,'PLHIV Forecast'!$B$131:$B$250,0),MATCH(P$130,'PLHIV Forecast'!$C$130:$W$130,0))&lt;&gt;0),
INDEX('PLHIV Forecast'!$C$131:$W$250,MATCH($B157,'PLHIV Forecast'!$B$131:$B$250,0),MATCH(P$130,'PLHIV Forecast'!$C$130:$W$130,0)),
O157+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IF(P$130&lt;=Baseline_Year,
INDEX('Number on ART'!$H$10:$AB$249,MATCH($B157&amp;"Peds",'Number on ART'!$F$10:$F$249,0),MATCH(P$130,'Number on ART'!$H$9:$AB$9,0)),
IF(AND(O157+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Forecast'!$B$131:$B$250,0),MATCH(P$130,'PLHIV Forecast'!$C$130:$W$130,0)),
INDEX('PLHIV Forecast'!$C$131:$W$250,MATCH($B157,'PLHIV Forecast'!$B$131:$B$250,0),MATCH(P$130,'PLHIV Forecast'!$C$130:$W$130,0))&lt;&gt;0),
INDEX('PLHIV Forecast'!$C$131:$W$250,MATCH($B157,'PLHIV Forecast'!$B$131:$B$250,0),MATCH(P$130,'PLHIV Forecast'!$C$130:$W$130,0)),
O157+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1660.6666666666667</v>
      </c>
      <c r="Q157" s="84">
        <f>IF(IF(Q$130&lt;=Baseline_Year,
INDEX('Number on ART'!$H$10:$AB$249,MATCH($B157&amp;"Peds",'Number on ART'!$F$10:$F$249,0),MATCH(Q$130,'Number on ART'!$H$9:$AB$9,0)),
IF(AND(P157+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Forecast'!$B$131:$B$250,0),MATCH(Q$130,'PLHIV Forecast'!$C$130:$W$130,0)),
INDEX('PLHIV Forecast'!$C$131:$W$250,MATCH($B157,'PLHIV Forecast'!$B$131:$B$250,0),MATCH(Q$130,'PLHIV Forecast'!$C$130:$W$130,0))&lt;&gt;0),
INDEX('PLHIV Forecast'!$C$131:$W$250,MATCH($B157,'PLHIV Forecast'!$B$131:$B$250,0),MATCH(Q$130,'PLHIV Forecast'!$C$130:$W$130,0)),
P157+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IF(Q$130&lt;=Baseline_Year,
INDEX('Number on ART'!$H$10:$AB$249,MATCH($B157&amp;"Peds",'Number on ART'!$F$10:$F$249,0),MATCH(Q$130,'Number on ART'!$H$9:$AB$9,0)),
IF(AND(P157+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Forecast'!$B$131:$B$250,0),MATCH(Q$130,'PLHIV Forecast'!$C$130:$W$130,0)),
INDEX('PLHIV Forecast'!$C$131:$W$250,MATCH($B157,'PLHIV Forecast'!$B$131:$B$250,0),MATCH(Q$130,'PLHIV Forecast'!$C$130:$W$130,0))&lt;&gt;0),
INDEX('PLHIV Forecast'!$C$131:$W$250,MATCH($B157,'PLHIV Forecast'!$B$131:$B$250,0),MATCH(Q$130,'PLHIV Forecast'!$C$130:$W$130,0)),
P157+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1724.3333333333335</v>
      </c>
      <c r="R157" s="84">
        <f>IF(IF(R$130&lt;=Baseline_Year,
INDEX('Number on ART'!$H$10:$AB$249,MATCH($B157&amp;"Peds",'Number on ART'!$F$10:$F$249,0),MATCH(R$130,'Number on ART'!$H$9:$AB$9,0)),
IF(AND(Q157+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Forecast'!$B$131:$B$250,0),MATCH(R$130,'PLHIV Forecast'!$C$130:$W$130,0)),
INDEX('PLHIV Forecast'!$C$131:$W$250,MATCH($B157,'PLHIV Forecast'!$B$131:$B$250,0),MATCH(R$130,'PLHIV Forecast'!$C$130:$W$130,0))&lt;&gt;0),
INDEX('PLHIV Forecast'!$C$131:$W$250,MATCH($B157,'PLHIV Forecast'!$B$131:$B$250,0),MATCH(R$130,'PLHIV Forecast'!$C$130:$W$130,0)),
Q157+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IF(R$130&lt;=Baseline_Year,
INDEX('Number on ART'!$H$10:$AB$249,MATCH($B157&amp;"Peds",'Number on ART'!$F$10:$F$249,0),MATCH(R$130,'Number on ART'!$H$9:$AB$9,0)),
IF(AND(Q157+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Forecast'!$B$131:$B$250,0),MATCH(R$130,'PLHIV Forecast'!$C$130:$W$130,0)),
INDEX('PLHIV Forecast'!$C$131:$W$250,MATCH($B157,'PLHIV Forecast'!$B$131:$B$250,0),MATCH(R$130,'PLHIV Forecast'!$C$130:$W$130,0))&lt;&gt;0),
INDEX('PLHIV Forecast'!$C$131:$W$250,MATCH($B157,'PLHIV Forecast'!$B$131:$B$250,0),MATCH(R$130,'PLHIV Forecast'!$C$130:$W$130,0)),
Q157+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1788.0000000000002</v>
      </c>
      <c r="S157" s="84">
        <f>IF(IF(S$130&lt;=Baseline_Year,
INDEX('Number on ART'!$H$10:$AB$249,MATCH($B157&amp;"Peds",'Number on ART'!$F$10:$F$249,0),MATCH(S$130,'Number on ART'!$H$9:$AB$9,0)),
IF(AND(R157+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Forecast'!$B$131:$B$250,0),MATCH(S$130,'PLHIV Forecast'!$C$130:$W$130,0)),
INDEX('PLHIV Forecast'!$C$131:$W$250,MATCH($B157,'PLHIV Forecast'!$B$131:$B$250,0),MATCH(S$130,'PLHIV Forecast'!$C$130:$W$130,0))&lt;&gt;0),
INDEX('PLHIV Forecast'!$C$131:$W$250,MATCH($B157,'PLHIV Forecast'!$B$131:$B$250,0),MATCH(S$130,'PLHIV Forecast'!$C$130:$W$130,0)),
R157+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IF(S$130&lt;=Baseline_Year,
INDEX('Number on ART'!$H$10:$AB$249,MATCH($B157&amp;"Peds",'Number on ART'!$F$10:$F$249,0),MATCH(S$130,'Number on ART'!$H$9:$AB$9,0)),
IF(AND(R157+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Forecast'!$B$131:$B$250,0),MATCH(S$130,'PLHIV Forecast'!$C$130:$W$130,0)),
INDEX('PLHIV Forecast'!$C$131:$W$250,MATCH($B157,'PLHIV Forecast'!$B$131:$B$250,0),MATCH(S$130,'PLHIV Forecast'!$C$130:$W$130,0))&lt;&gt;0),
INDEX('PLHIV Forecast'!$C$131:$W$250,MATCH($B157,'PLHIV Forecast'!$B$131:$B$250,0),MATCH(S$130,'PLHIV Forecast'!$C$130:$W$130,0)),
R157+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1851.666666666667</v>
      </c>
      <c r="T157" s="84">
        <f>IF(IF(T$130&lt;=Baseline_Year,
INDEX('Number on ART'!$H$10:$AB$249,MATCH($B157&amp;"Peds",'Number on ART'!$F$10:$F$249,0),MATCH(T$130,'Number on ART'!$H$9:$AB$9,0)),
IF(AND(S157+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Forecast'!$B$131:$B$250,0),MATCH(T$130,'PLHIV Forecast'!$C$130:$W$130,0)),
INDEX('PLHIV Forecast'!$C$131:$W$250,MATCH($B157,'PLHIV Forecast'!$B$131:$B$250,0),MATCH(T$130,'PLHIV Forecast'!$C$130:$W$130,0))&lt;&gt;0),
INDEX('PLHIV Forecast'!$C$131:$W$250,MATCH($B157,'PLHIV Forecast'!$B$131:$B$250,0),MATCH(T$130,'PLHIV Forecast'!$C$130:$W$130,0)),
S157+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IF(T$130&lt;=Baseline_Year,
INDEX('Number on ART'!$H$10:$AB$249,MATCH($B157&amp;"Peds",'Number on ART'!$F$10:$F$249,0),MATCH(T$130,'Number on ART'!$H$9:$AB$9,0)),
IF(AND(S157+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Forecast'!$B$131:$B$250,0),MATCH(T$130,'PLHIV Forecast'!$C$130:$W$130,0)),
INDEX('PLHIV Forecast'!$C$131:$W$250,MATCH($B157,'PLHIV Forecast'!$B$131:$B$250,0),MATCH(T$130,'PLHIV Forecast'!$C$130:$W$130,0))&lt;&gt;0),
INDEX('PLHIV Forecast'!$C$131:$W$250,MATCH($B157,'PLHIV Forecast'!$B$131:$B$250,0),MATCH(T$130,'PLHIV Forecast'!$C$130:$W$130,0)),
S157+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1915.3333333333337</v>
      </c>
      <c r="U157" s="84">
        <f>IF(IF(U$130&lt;=Baseline_Year,
INDEX('Number on ART'!$H$10:$AB$249,MATCH($B157&amp;"Peds",'Number on ART'!$F$10:$F$249,0),MATCH(U$130,'Number on ART'!$H$9:$AB$9,0)),
IF(AND(T157+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Forecast'!$B$131:$B$250,0),MATCH(U$130,'PLHIV Forecast'!$C$130:$W$130,0)),
INDEX('PLHIV Forecast'!$C$131:$W$250,MATCH($B157,'PLHIV Forecast'!$B$131:$B$250,0),MATCH(U$130,'PLHIV Forecast'!$C$130:$W$130,0))&lt;&gt;0),
INDEX('PLHIV Forecast'!$C$131:$W$250,MATCH($B157,'PLHIV Forecast'!$B$131:$B$250,0),MATCH(U$130,'PLHIV Forecast'!$C$130:$W$130,0)),
T157+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IF(U$130&lt;=Baseline_Year,
INDEX('Number on ART'!$H$10:$AB$249,MATCH($B157&amp;"Peds",'Number on ART'!$F$10:$F$249,0),MATCH(U$130,'Number on ART'!$H$9:$AB$9,0)),
IF(AND(T157+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Forecast'!$B$131:$B$250,0),MATCH(U$130,'PLHIV Forecast'!$C$130:$W$130,0)),
INDEX('PLHIV Forecast'!$C$131:$W$250,MATCH($B157,'PLHIV Forecast'!$B$131:$B$250,0),MATCH(U$130,'PLHIV Forecast'!$C$130:$W$130,0))&lt;&gt;0),
INDEX('PLHIV Forecast'!$C$131:$W$250,MATCH($B157,'PLHIV Forecast'!$B$131:$B$250,0),MATCH(U$130,'PLHIV Forecast'!$C$130:$W$130,0)),
T157+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1979.0000000000005</v>
      </c>
      <c r="V157" s="84">
        <f>IF(IF(V$130&lt;=Baseline_Year,
INDEX('Number on ART'!$H$10:$AB$249,MATCH($B157&amp;"Peds",'Number on ART'!$F$10:$F$249,0),MATCH(V$130,'Number on ART'!$H$9:$AB$9,0)),
IF(AND(U157+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Forecast'!$B$131:$B$250,0),MATCH(V$130,'PLHIV Forecast'!$C$130:$W$130,0)),
INDEX('PLHIV Forecast'!$C$131:$W$250,MATCH($B157,'PLHIV Forecast'!$B$131:$B$250,0),MATCH(V$130,'PLHIV Forecast'!$C$130:$W$130,0))&lt;&gt;0),
INDEX('PLHIV Forecast'!$C$131:$W$250,MATCH($B157,'PLHIV Forecast'!$B$131:$B$250,0),MATCH(V$130,'PLHIV Forecast'!$C$130:$W$130,0)),
U157+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IF(V$130&lt;=Baseline_Year,
INDEX('Number on ART'!$H$10:$AB$249,MATCH($B157&amp;"Peds",'Number on ART'!$F$10:$F$249,0),MATCH(V$130,'Number on ART'!$H$9:$AB$9,0)),
IF(AND(U157+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Forecast'!$B$131:$B$250,0),MATCH(V$130,'PLHIV Forecast'!$C$130:$W$130,0)),
INDEX('PLHIV Forecast'!$C$131:$W$250,MATCH($B157,'PLHIV Forecast'!$B$131:$B$250,0),MATCH(V$130,'PLHIV Forecast'!$C$130:$W$130,0))&lt;&gt;0),
INDEX('PLHIV Forecast'!$C$131:$W$250,MATCH($B157,'PLHIV Forecast'!$B$131:$B$250,0),MATCH(V$130,'PLHIV Forecast'!$C$130:$W$130,0)),
U157+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2042.6666666666672</v>
      </c>
      <c r="W157" s="84">
        <f>IF(IF(W$130&lt;=Baseline_Year,
INDEX('Number on ART'!$H$10:$AB$249,MATCH($B157&amp;"Peds",'Number on ART'!$F$10:$F$249,0),MATCH(W$130,'Number on ART'!$H$9:$AB$9,0)),
IF(AND(V157+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Forecast'!$C$131:$W$250,MATCH($B157,'PLHIV Forecast'!$B$131:$B$250,0),MATCH(W$130,'PLHIV Forecast'!$C$130:$W$130,0)),
INDEX('PLHIV Forecast'!$C$131:$W$250,MATCH($B157,'PLHIV Forecast'!$B$131:$B$250,0),MATCH(W$130,'PLHIV Forecast'!$C$130:$W$130,0))&lt;&gt;0),
INDEX('PLHIV Forecast'!$C$131:$W$250,MATCH($B157,'PLHIV Forecast'!$B$131:$B$250,0),MATCH(W$130,'PLHIV Forecast'!$C$130:$W$130,0)),
V157+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)))&lt;0,
0,
IF(W$130&lt;=Baseline_Year,
INDEX('Number on ART'!$H$10:$AB$249,MATCH($B157&amp;"Peds",'Number on ART'!$F$10:$F$249,0),MATCH(W$130,'Number on ART'!$H$9:$AB$9,0)),
IF(AND(V157+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)&gt;INDEX('PLHIV Forecast'!$C$8:$W$127,MATCH($B157,'PLHIV Forecast'!$B$131:$B$250,0),MATCH(W$130,'PLHIV Forecast'!$C$130:$W$130,0)),
INDEX('PLHIV Forecast'!$C$131:$W$250,MATCH($B157,'PLHIV Forecast'!$B$131:$B$250,0),MATCH(W$130,'PLHIV Forecast'!$C$130:$W$130,0))&lt;&gt;0),
INDEX('PLHIV Forecast'!$C$131:$W$250,MATCH($B157,'PLHIV Forecast'!$B$131:$B$250,0),MATCH(W$130,'PLHIV Forecast'!$C$130:$W$130,0)),
V157+
AVERAGE((INDEX($C$131:$W$250,MATCH($B157,$B$131:$B$250),MATCH(Baseline_Year,$C$130:$W$130,))-INDEX($C$131:$W$250,MATCH($B157,$B$131:$B$250),MATCH(Baseline_Year-1,$C$130:$W$130,))),
(INDEX($C$131:$W$250,MATCH($B157,$B$131:$B$250),MATCH(Baseline_Year-1,$C$130:$W$130,))-INDEX($C$131:$W$250,MATCH($B157,$B$131:$B$250),MATCH(Baseline_Year-2,$C$130:$W$130,))),
(INDEX($C$131:$W$250,MATCH($B157,$B$131:$B$250),MATCH(Baseline_Year-2,$C$130:$W$130,))-INDEX($C$131:$W$250,MATCH($B157,$B$131:$B$250),MATCH(Baseline_Year-3,$C$130:$W$130,)))
))))</f>
        <v>2106.3333333333339</v>
      </c>
      <c r="X157" s="9" t="str">
        <f>IF(SUM(C157:W157)&lt;&gt;0,
IF(P157='PLHIV Forecast'!P157,"# peds on ART capped by total CLHIV starting 2023",
IF(Q157='PLHIV Forecast'!Q157,"# peds on ART capped by total CLHIV starting 2024",
IF(R157='PLHIV Forecast'!R157,"# peds on ART capped by total CLHIV starting 2025",
IF(S157='PLHIV Forecast'!S157,"# peds on ART capped by total CLHIV starting 2026",
IF(T157='PLHIV Forecast'!T157,"# peds on ART capped by total CLHIV starting 2027",
IF(U157='PLHIV Forecast'!U157,"# peds on ART capped by total CLHIV starting 2028",
IF(V157='PLHIV Forecast'!V157,"# peds on ART capped by total CLHIV starting 2029",
IF(W157='PLHIV Forecast'!W157,"# peds on ART capped by total CLHIV starting 2030",
"")))))))),"")</f>
        <v/>
      </c>
      <c r="Z157" s="8"/>
    </row>
    <row r="158" spans="2:35" x14ac:dyDescent="0.35">
      <c r="B158" s="17" t="str">
        <f>Countries!B31</f>
        <v>Costa Rica</v>
      </c>
      <c r="C158" s="47">
        <f>IF(C$7&lt;='Algorithms &amp; Assumptions'!$C$3,INDEX('Number on ART'!$H$10:$AB$249,MATCH($B158&amp;"Peds",'Number on ART'!$F$10:$F$249,0),MATCH(C$7,'Number on ART'!$H$9:$AB$9,0)),"Error")</f>
        <v>62</v>
      </c>
      <c r="D158" s="47">
        <f>IF(D$7&lt;='Algorithms &amp; Assumptions'!$C$3,INDEX('Number on ART'!$H$10:$AB$249,MATCH($B158&amp;"Peds",'Number on ART'!$F$10:$F$249,0),MATCH(D$7,'Number on ART'!$H$9:$AB$9,0)),"Error")</f>
        <v>63</v>
      </c>
      <c r="E158" s="47">
        <f>IF(E$7&lt;='Algorithms &amp; Assumptions'!$C$3,INDEX('Number on ART'!$H$10:$AB$249,MATCH($B158&amp;"Peds",'Number on ART'!$F$10:$F$249,0),MATCH(E$7,'Number on ART'!$H$9:$AB$9,0)),"Error")</f>
        <v>63</v>
      </c>
      <c r="F158" s="47">
        <f>IF(F$7&lt;='Algorithms &amp; Assumptions'!$C$3,INDEX('Number on ART'!$H$10:$AB$249,MATCH($B158&amp;"Peds",'Number on ART'!$F$10:$F$249,0),MATCH(F$7,'Number on ART'!$H$9:$AB$9,0)),"Error")</f>
        <v>64</v>
      </c>
      <c r="G158" s="84">
        <f>IF(IF(G$130&lt;=Baseline_Year,
INDEX('Number on ART'!$H$10:$AB$249,MATCH($B158&amp;"Peds",'Number on ART'!$F$10:$F$249,0),MATCH(G$130,'Number on ART'!$H$9:$AB$9,0)),
IF(AND(F158+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Forecast'!$B$131:$B$250,0),MATCH(G$130,'PLHIV Forecast'!$C$130:$W$130,0)),
INDEX('PLHIV Forecast'!$C$131:$W$250,MATCH($B158,'PLHIV Forecast'!$B$131:$B$250,0),MATCH(G$130,'PLHIV Forecast'!$C$130:$W$130,0))&lt;&gt;0),
INDEX('PLHIV Forecast'!$C$131:$W$250,MATCH($B158,'PLHIV Forecast'!$B$131:$B$250,0),MATCH(G$130,'PLHIV Forecast'!$C$130:$W$130,0)),
F158+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IF(G$130&lt;=Baseline_Year,
INDEX('Number on ART'!$H$10:$AB$249,MATCH($B158&amp;"Peds",'Number on ART'!$F$10:$F$249,0),MATCH(G$130,'Number on ART'!$H$9:$AB$9,0)),
IF(AND(F158+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Forecast'!$B$131:$B$250,0),MATCH(G$130,'PLHIV Forecast'!$C$130:$W$130,0)),
INDEX('PLHIV Forecast'!$C$131:$W$250,MATCH($B158,'PLHIV Forecast'!$B$131:$B$250,0),MATCH(G$130,'PLHIV Forecast'!$C$130:$W$130,0))&lt;&gt;0),
INDEX('PLHIV Forecast'!$C$131:$W$250,MATCH($B158,'PLHIV Forecast'!$B$131:$B$250,0),MATCH(G$130,'PLHIV Forecast'!$C$130:$W$130,0)),
F158+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63</v>
      </c>
      <c r="H158" s="84">
        <f>IF(IF(H$130&lt;=Baseline_Year,
INDEX('Number on ART'!$H$10:$AB$249,MATCH($B158&amp;"Peds",'Number on ART'!$F$10:$F$249,0),MATCH(H$130,'Number on ART'!$H$9:$AB$9,0)),
IF(AND(G158+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Forecast'!$B$131:$B$250,0),MATCH(H$130,'PLHIV Forecast'!$C$130:$W$130,0)),
INDEX('PLHIV Forecast'!$C$131:$W$250,MATCH($B158,'PLHIV Forecast'!$B$131:$B$250,0),MATCH(H$130,'PLHIV Forecast'!$C$130:$W$130,0))&lt;&gt;0),
INDEX('PLHIV Forecast'!$C$131:$W$250,MATCH($B158,'PLHIV Forecast'!$B$131:$B$250,0),MATCH(H$130,'PLHIV Forecast'!$C$130:$W$130,0)),
G158+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IF(H$130&lt;=Baseline_Year,
INDEX('Number on ART'!$H$10:$AB$249,MATCH($B158&amp;"Peds",'Number on ART'!$F$10:$F$249,0),MATCH(H$130,'Number on ART'!$H$9:$AB$9,0)),
IF(AND(G158+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Forecast'!$B$131:$B$250,0),MATCH(H$130,'PLHIV Forecast'!$C$130:$W$130,0)),
INDEX('PLHIV Forecast'!$C$131:$W$250,MATCH($B158,'PLHIV Forecast'!$B$131:$B$250,0),MATCH(H$130,'PLHIV Forecast'!$C$130:$W$130,0))&lt;&gt;0),
INDEX('PLHIV Forecast'!$C$131:$W$250,MATCH($B158,'PLHIV Forecast'!$B$131:$B$250,0),MATCH(H$130,'PLHIV Forecast'!$C$130:$W$130,0)),
G158+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65</v>
      </c>
      <c r="I158" s="84">
        <f>IF(IF(I$130&lt;=Baseline_Year,
INDEX('Number on ART'!$H$10:$AB$249,MATCH($B158&amp;"Peds",'Number on ART'!$F$10:$F$249,0),MATCH(I$130,'Number on ART'!$H$9:$AB$9,0)),
IF(AND(H158+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Forecast'!$B$131:$B$250,0),MATCH(I$130,'PLHIV Forecast'!$C$130:$W$130,0)),
INDEX('PLHIV Forecast'!$C$131:$W$250,MATCH($B158,'PLHIV Forecast'!$B$131:$B$250,0),MATCH(I$130,'PLHIV Forecast'!$C$130:$W$130,0))&lt;&gt;0),
INDEX('PLHIV Forecast'!$C$131:$W$250,MATCH($B158,'PLHIV Forecast'!$B$131:$B$250,0),MATCH(I$130,'PLHIV Forecast'!$C$130:$W$130,0)),
H158+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IF(I$130&lt;=Baseline_Year,
INDEX('Number on ART'!$H$10:$AB$249,MATCH($B158&amp;"Peds",'Number on ART'!$F$10:$F$249,0),MATCH(I$130,'Number on ART'!$H$9:$AB$9,0)),
IF(AND(H158+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Forecast'!$B$131:$B$250,0),MATCH(I$130,'PLHIV Forecast'!$C$130:$W$130,0)),
INDEX('PLHIV Forecast'!$C$131:$W$250,MATCH($B158,'PLHIV Forecast'!$B$131:$B$250,0),MATCH(I$130,'PLHIV Forecast'!$C$130:$W$130,0))&lt;&gt;0),
INDEX('PLHIV Forecast'!$C$131:$W$250,MATCH($B158,'PLHIV Forecast'!$B$131:$B$250,0),MATCH(I$130,'PLHIV Forecast'!$C$130:$W$130,0)),
H158+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67</v>
      </c>
      <c r="J158" s="84">
        <f>IF(IF(J$130&lt;=Baseline_Year,
INDEX('Number on ART'!$H$10:$AB$249,MATCH($B158&amp;"Peds",'Number on ART'!$F$10:$F$249,0),MATCH(J$130,'Number on ART'!$H$9:$AB$9,0)),
IF(AND(I158+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Forecast'!$B$131:$B$250,0),MATCH(J$130,'PLHIV Forecast'!$C$130:$W$130,0)),
INDEX('PLHIV Forecast'!$C$131:$W$250,MATCH($B158,'PLHIV Forecast'!$B$131:$B$250,0),MATCH(J$130,'PLHIV Forecast'!$C$130:$W$130,0))&lt;&gt;0),
INDEX('PLHIV Forecast'!$C$131:$W$250,MATCH($B158,'PLHIV Forecast'!$B$131:$B$250,0),MATCH(J$130,'PLHIV Forecast'!$C$130:$W$130,0)),
I158+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IF(J$130&lt;=Baseline_Year,
INDEX('Number on ART'!$H$10:$AB$249,MATCH($B158&amp;"Peds",'Number on ART'!$F$10:$F$249,0),MATCH(J$130,'Number on ART'!$H$9:$AB$9,0)),
IF(AND(I158+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Forecast'!$B$131:$B$250,0),MATCH(J$130,'PLHIV Forecast'!$C$130:$W$130,0)),
INDEX('PLHIV Forecast'!$C$131:$W$250,MATCH($B158,'PLHIV Forecast'!$B$131:$B$250,0),MATCH(J$130,'PLHIV Forecast'!$C$130:$W$130,0))&lt;&gt;0),
INDEX('PLHIV Forecast'!$C$131:$W$250,MATCH($B158,'PLHIV Forecast'!$B$131:$B$250,0),MATCH(J$130,'PLHIV Forecast'!$C$130:$W$130,0)),
I158+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68</v>
      </c>
      <c r="K158" s="84">
        <f>IF(IF(K$130&lt;=Baseline_Year,
INDEX('Number on ART'!$H$10:$AB$249,MATCH($B158&amp;"Peds",'Number on ART'!$F$10:$F$249,0),MATCH(K$130,'Number on ART'!$H$9:$AB$9,0)),
IF(AND(J158+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Forecast'!$B$131:$B$250,0),MATCH(K$130,'PLHIV Forecast'!$C$130:$W$130,0)),
INDEX('PLHIV Forecast'!$C$131:$W$250,MATCH($B158,'PLHIV Forecast'!$B$131:$B$250,0),MATCH(K$130,'PLHIV Forecast'!$C$130:$W$130,0))&lt;&gt;0),
INDEX('PLHIV Forecast'!$C$131:$W$250,MATCH($B158,'PLHIV Forecast'!$B$131:$B$250,0),MATCH(K$130,'PLHIV Forecast'!$C$130:$W$130,0)),
J158+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IF(K$130&lt;=Baseline_Year,
INDEX('Number on ART'!$H$10:$AB$249,MATCH($B158&amp;"Peds",'Number on ART'!$F$10:$F$249,0),MATCH(K$130,'Number on ART'!$H$9:$AB$9,0)),
IF(AND(J158+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Forecast'!$B$131:$B$250,0),MATCH(K$130,'PLHIV Forecast'!$C$130:$W$130,0)),
INDEX('PLHIV Forecast'!$C$131:$W$250,MATCH($B158,'PLHIV Forecast'!$B$131:$B$250,0),MATCH(K$130,'PLHIV Forecast'!$C$130:$W$130,0))&lt;&gt;0),
INDEX('PLHIV Forecast'!$C$131:$W$250,MATCH($B158,'PLHIV Forecast'!$B$131:$B$250,0),MATCH(K$130,'PLHIV Forecast'!$C$130:$W$130,0)),
J158+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36</v>
      </c>
      <c r="L158" s="84">
        <f>IF(IF(L$130&lt;=Baseline_Year,
INDEX('Number on ART'!$H$10:$AB$249,MATCH($B158&amp;"Peds",'Number on ART'!$F$10:$F$249,0),MATCH(L$130,'Number on ART'!$H$9:$AB$9,0)),
IF(AND(K158+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Forecast'!$B$131:$B$250,0),MATCH(L$130,'PLHIV Forecast'!$C$130:$W$130,0)),
INDEX('PLHIV Forecast'!$C$131:$W$250,MATCH($B158,'PLHIV Forecast'!$B$131:$B$250,0),MATCH(L$130,'PLHIV Forecast'!$C$130:$W$130,0))&lt;&gt;0),
INDEX('PLHIV Forecast'!$C$131:$W$250,MATCH($B158,'PLHIV Forecast'!$B$131:$B$250,0),MATCH(L$130,'PLHIV Forecast'!$C$130:$W$130,0)),
K158+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IF(L$130&lt;=Baseline_Year,
INDEX('Number on ART'!$H$10:$AB$249,MATCH($B158&amp;"Peds",'Number on ART'!$F$10:$F$249,0),MATCH(L$130,'Number on ART'!$H$9:$AB$9,0)),
IF(AND(K158+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Forecast'!$B$131:$B$250,0),MATCH(L$130,'PLHIV Forecast'!$C$130:$W$130,0)),
INDEX('PLHIV Forecast'!$C$131:$W$250,MATCH($B158,'PLHIV Forecast'!$B$131:$B$250,0),MATCH(L$130,'PLHIV Forecast'!$C$130:$W$130,0))&lt;&gt;0),
INDEX('PLHIV Forecast'!$C$131:$W$250,MATCH($B158,'PLHIV Forecast'!$B$131:$B$250,0),MATCH(L$130,'PLHIV Forecast'!$C$130:$W$130,0)),
K158+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39</v>
      </c>
      <c r="M158" s="84">
        <f>IF(IF(M$130&lt;=Baseline_Year,
INDEX('Number on ART'!$H$10:$AB$249,MATCH($B158&amp;"Peds",'Number on ART'!$F$10:$F$249,0),MATCH(M$130,'Number on ART'!$H$9:$AB$9,0)),
IF(AND(L158+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Forecast'!$B$131:$B$250,0),MATCH(M$130,'PLHIV Forecast'!$C$130:$W$130,0)),
INDEX('PLHIV Forecast'!$C$131:$W$250,MATCH($B158,'PLHIV Forecast'!$B$131:$B$250,0),MATCH(M$130,'PLHIV Forecast'!$C$130:$W$130,0))&lt;&gt;0),
INDEX('PLHIV Forecast'!$C$131:$W$250,MATCH($B158,'PLHIV Forecast'!$B$131:$B$250,0),MATCH(M$130,'PLHIV Forecast'!$C$130:$W$130,0)),
L158+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IF(M$130&lt;=Baseline_Year,
INDEX('Number on ART'!$H$10:$AB$249,MATCH($B158&amp;"Peds",'Number on ART'!$F$10:$F$249,0),MATCH(M$130,'Number on ART'!$H$9:$AB$9,0)),
IF(AND(L158+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Forecast'!$B$131:$B$250,0),MATCH(M$130,'PLHIV Forecast'!$C$130:$W$130,0)),
INDEX('PLHIV Forecast'!$C$131:$W$250,MATCH($B158,'PLHIV Forecast'!$B$131:$B$250,0),MATCH(M$130,'PLHIV Forecast'!$C$130:$W$130,0))&lt;&gt;0),
INDEX('PLHIV Forecast'!$C$131:$W$250,MATCH($B158,'PLHIV Forecast'!$B$131:$B$250,0),MATCH(M$130,'PLHIV Forecast'!$C$130:$W$130,0)),
L158+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35</v>
      </c>
      <c r="N158" s="84">
        <f>IF(IF(N$130&lt;=Baseline_Year,
INDEX('Number on ART'!$H$10:$AB$249,MATCH($B158&amp;"Peds",'Number on ART'!$F$10:$F$249,0),MATCH(N$130,'Number on ART'!$H$9:$AB$9,0)),
IF(AND(M158+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Forecast'!$B$131:$B$250,0),MATCH(N$130,'PLHIV Forecast'!$C$130:$W$130,0)),
INDEX('PLHIV Forecast'!$C$131:$W$250,MATCH($B158,'PLHIV Forecast'!$B$131:$B$250,0),MATCH(N$130,'PLHIV Forecast'!$C$130:$W$130,0))&lt;&gt;0),
INDEX('PLHIV Forecast'!$C$131:$W$250,MATCH($B158,'PLHIV Forecast'!$B$131:$B$250,0),MATCH(N$130,'PLHIV Forecast'!$C$130:$W$130,0)),
M158+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IF(N$130&lt;=Baseline_Year,
INDEX('Number on ART'!$H$10:$AB$249,MATCH($B158&amp;"Peds",'Number on ART'!$F$10:$F$249,0),MATCH(N$130,'Number on ART'!$H$9:$AB$9,0)),
IF(AND(M158+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Forecast'!$B$131:$B$250,0),MATCH(N$130,'PLHIV Forecast'!$C$130:$W$130,0)),
INDEX('PLHIV Forecast'!$C$131:$W$250,MATCH($B158,'PLHIV Forecast'!$B$131:$B$250,0),MATCH(N$130,'PLHIV Forecast'!$C$130:$W$130,0))&lt;&gt;0),
INDEX('PLHIV Forecast'!$C$131:$W$250,MATCH($B158,'PLHIV Forecast'!$B$131:$B$250,0),MATCH(N$130,'PLHIV Forecast'!$C$130:$W$130,0)),
M158+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35</v>
      </c>
      <c r="O158" s="84">
        <f>IF(IF(O$130&lt;=Baseline_Year,
INDEX('Number on ART'!$H$10:$AB$249,MATCH($B158&amp;"Peds",'Number on ART'!$F$10:$F$249,0),MATCH(O$130,'Number on ART'!$H$9:$AB$9,0)),
IF(AND(N158+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Forecast'!$B$131:$B$250,0),MATCH(O$130,'PLHIV Forecast'!$C$130:$W$130,0)),
INDEX('PLHIV Forecast'!$C$131:$W$250,MATCH($B158,'PLHIV Forecast'!$B$131:$B$250,0),MATCH(O$130,'PLHIV Forecast'!$C$130:$W$130,0))&lt;&gt;0),
INDEX('PLHIV Forecast'!$C$131:$W$250,MATCH($B158,'PLHIV Forecast'!$B$131:$B$250,0),MATCH(O$130,'PLHIV Forecast'!$C$130:$W$130,0)),
N158+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IF(O$130&lt;=Baseline_Year,
INDEX('Number on ART'!$H$10:$AB$249,MATCH($B158&amp;"Peds",'Number on ART'!$F$10:$F$249,0),MATCH(O$130,'Number on ART'!$H$9:$AB$9,0)),
IF(AND(N158+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Forecast'!$B$131:$B$250,0),MATCH(O$130,'PLHIV Forecast'!$C$130:$W$130,0)),
INDEX('PLHIV Forecast'!$C$131:$W$250,MATCH($B158,'PLHIV Forecast'!$B$131:$B$250,0),MATCH(O$130,'PLHIV Forecast'!$C$130:$W$130,0))&lt;&gt;0),
INDEX('PLHIV Forecast'!$C$131:$W$250,MATCH($B158,'PLHIV Forecast'!$B$131:$B$250,0),MATCH(O$130,'PLHIV Forecast'!$C$130:$W$130,0)),
N158+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28</v>
      </c>
      <c r="P158" s="84">
        <f>IF(IF(P$130&lt;=Baseline_Year,
INDEX('Number on ART'!$H$10:$AB$249,MATCH($B158&amp;"Peds",'Number on ART'!$F$10:$F$249,0),MATCH(P$130,'Number on ART'!$H$9:$AB$9,0)),
IF(AND(O158+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Forecast'!$B$131:$B$250,0),MATCH(P$130,'PLHIV Forecast'!$C$130:$W$130,0)),
INDEX('PLHIV Forecast'!$C$131:$W$250,MATCH($B158,'PLHIV Forecast'!$B$131:$B$250,0),MATCH(P$130,'PLHIV Forecast'!$C$130:$W$130,0))&lt;&gt;0),
INDEX('PLHIV Forecast'!$C$131:$W$250,MATCH($B158,'PLHIV Forecast'!$B$131:$B$250,0),MATCH(P$130,'PLHIV Forecast'!$C$130:$W$130,0)),
O158+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IF(P$130&lt;=Baseline_Year,
INDEX('Number on ART'!$H$10:$AB$249,MATCH($B158&amp;"Peds",'Number on ART'!$F$10:$F$249,0),MATCH(P$130,'Number on ART'!$H$9:$AB$9,0)),
IF(AND(O158+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Forecast'!$B$131:$B$250,0),MATCH(P$130,'PLHIV Forecast'!$C$130:$W$130,0)),
INDEX('PLHIV Forecast'!$C$131:$W$250,MATCH($B158,'PLHIV Forecast'!$B$131:$B$250,0),MATCH(P$130,'PLHIV Forecast'!$C$130:$W$130,0))&lt;&gt;0),
INDEX('PLHIV Forecast'!$C$131:$W$250,MATCH($B158,'PLHIV Forecast'!$B$131:$B$250,0),MATCH(P$130,'PLHIV Forecast'!$C$130:$W$130,0)),
O158+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24.333333333333332</v>
      </c>
      <c r="Q158" s="84">
        <f>IF(IF(Q$130&lt;=Baseline_Year,
INDEX('Number on ART'!$H$10:$AB$249,MATCH($B158&amp;"Peds",'Number on ART'!$F$10:$F$249,0),MATCH(Q$130,'Number on ART'!$H$9:$AB$9,0)),
IF(AND(P158+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Forecast'!$B$131:$B$250,0),MATCH(Q$130,'PLHIV Forecast'!$C$130:$W$130,0)),
INDEX('PLHIV Forecast'!$C$131:$W$250,MATCH($B158,'PLHIV Forecast'!$B$131:$B$250,0),MATCH(Q$130,'PLHIV Forecast'!$C$130:$W$130,0))&lt;&gt;0),
INDEX('PLHIV Forecast'!$C$131:$W$250,MATCH($B158,'PLHIV Forecast'!$B$131:$B$250,0),MATCH(Q$130,'PLHIV Forecast'!$C$130:$W$130,0)),
P158+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IF(Q$130&lt;=Baseline_Year,
INDEX('Number on ART'!$H$10:$AB$249,MATCH($B158&amp;"Peds",'Number on ART'!$F$10:$F$249,0),MATCH(Q$130,'Number on ART'!$H$9:$AB$9,0)),
IF(AND(P158+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Forecast'!$B$131:$B$250,0),MATCH(Q$130,'PLHIV Forecast'!$C$130:$W$130,0)),
INDEX('PLHIV Forecast'!$C$131:$W$250,MATCH($B158,'PLHIV Forecast'!$B$131:$B$250,0),MATCH(Q$130,'PLHIV Forecast'!$C$130:$W$130,0))&lt;&gt;0),
INDEX('PLHIV Forecast'!$C$131:$W$250,MATCH($B158,'PLHIV Forecast'!$B$131:$B$250,0),MATCH(Q$130,'PLHIV Forecast'!$C$130:$W$130,0)),
P158+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20.666666666666664</v>
      </c>
      <c r="R158" s="84">
        <f>IF(IF(R$130&lt;=Baseline_Year,
INDEX('Number on ART'!$H$10:$AB$249,MATCH($B158&amp;"Peds",'Number on ART'!$F$10:$F$249,0),MATCH(R$130,'Number on ART'!$H$9:$AB$9,0)),
IF(AND(Q158+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Forecast'!$B$131:$B$250,0),MATCH(R$130,'PLHIV Forecast'!$C$130:$W$130,0)),
INDEX('PLHIV Forecast'!$C$131:$W$250,MATCH($B158,'PLHIV Forecast'!$B$131:$B$250,0),MATCH(R$130,'PLHIV Forecast'!$C$130:$W$130,0))&lt;&gt;0),
INDEX('PLHIV Forecast'!$C$131:$W$250,MATCH($B158,'PLHIV Forecast'!$B$131:$B$250,0),MATCH(R$130,'PLHIV Forecast'!$C$130:$W$130,0)),
Q158+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IF(R$130&lt;=Baseline_Year,
INDEX('Number on ART'!$H$10:$AB$249,MATCH($B158&amp;"Peds",'Number on ART'!$F$10:$F$249,0),MATCH(R$130,'Number on ART'!$H$9:$AB$9,0)),
IF(AND(Q158+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Forecast'!$B$131:$B$250,0),MATCH(R$130,'PLHIV Forecast'!$C$130:$W$130,0)),
INDEX('PLHIV Forecast'!$C$131:$W$250,MATCH($B158,'PLHIV Forecast'!$B$131:$B$250,0),MATCH(R$130,'PLHIV Forecast'!$C$130:$W$130,0))&lt;&gt;0),
INDEX('PLHIV Forecast'!$C$131:$W$250,MATCH($B158,'PLHIV Forecast'!$B$131:$B$250,0),MATCH(R$130,'PLHIV Forecast'!$C$130:$W$130,0)),
Q158+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16.999999999999996</v>
      </c>
      <c r="S158" s="84">
        <f>IF(IF(S$130&lt;=Baseline_Year,
INDEX('Number on ART'!$H$10:$AB$249,MATCH($B158&amp;"Peds",'Number on ART'!$F$10:$F$249,0),MATCH(S$130,'Number on ART'!$H$9:$AB$9,0)),
IF(AND(R158+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Forecast'!$B$131:$B$250,0),MATCH(S$130,'PLHIV Forecast'!$C$130:$W$130,0)),
INDEX('PLHIV Forecast'!$C$131:$W$250,MATCH($B158,'PLHIV Forecast'!$B$131:$B$250,0),MATCH(S$130,'PLHIV Forecast'!$C$130:$W$130,0))&lt;&gt;0),
INDEX('PLHIV Forecast'!$C$131:$W$250,MATCH($B158,'PLHIV Forecast'!$B$131:$B$250,0),MATCH(S$130,'PLHIV Forecast'!$C$130:$W$130,0)),
R158+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IF(S$130&lt;=Baseline_Year,
INDEX('Number on ART'!$H$10:$AB$249,MATCH($B158&amp;"Peds",'Number on ART'!$F$10:$F$249,0),MATCH(S$130,'Number on ART'!$H$9:$AB$9,0)),
IF(AND(R158+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Forecast'!$B$131:$B$250,0),MATCH(S$130,'PLHIV Forecast'!$C$130:$W$130,0)),
INDEX('PLHIV Forecast'!$C$131:$W$250,MATCH($B158,'PLHIV Forecast'!$B$131:$B$250,0),MATCH(S$130,'PLHIV Forecast'!$C$130:$W$130,0))&lt;&gt;0),
INDEX('PLHIV Forecast'!$C$131:$W$250,MATCH($B158,'PLHIV Forecast'!$B$131:$B$250,0),MATCH(S$130,'PLHIV Forecast'!$C$130:$W$130,0)),
R158+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13.33333333333333</v>
      </c>
      <c r="T158" s="84">
        <f>IF(IF(T$130&lt;=Baseline_Year,
INDEX('Number on ART'!$H$10:$AB$249,MATCH($B158&amp;"Peds",'Number on ART'!$F$10:$F$249,0),MATCH(T$130,'Number on ART'!$H$9:$AB$9,0)),
IF(AND(S158+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Forecast'!$B$131:$B$250,0),MATCH(T$130,'PLHIV Forecast'!$C$130:$W$130,0)),
INDEX('PLHIV Forecast'!$C$131:$W$250,MATCH($B158,'PLHIV Forecast'!$B$131:$B$250,0),MATCH(T$130,'PLHIV Forecast'!$C$130:$W$130,0))&lt;&gt;0),
INDEX('PLHIV Forecast'!$C$131:$W$250,MATCH($B158,'PLHIV Forecast'!$B$131:$B$250,0),MATCH(T$130,'PLHIV Forecast'!$C$130:$W$130,0)),
S158+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IF(T$130&lt;=Baseline_Year,
INDEX('Number on ART'!$H$10:$AB$249,MATCH($B158&amp;"Peds",'Number on ART'!$F$10:$F$249,0),MATCH(T$130,'Number on ART'!$H$9:$AB$9,0)),
IF(AND(S158+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Forecast'!$B$131:$B$250,0),MATCH(T$130,'PLHIV Forecast'!$C$130:$W$130,0)),
INDEX('PLHIV Forecast'!$C$131:$W$250,MATCH($B158,'PLHIV Forecast'!$B$131:$B$250,0),MATCH(T$130,'PLHIV Forecast'!$C$130:$W$130,0))&lt;&gt;0),
INDEX('PLHIV Forecast'!$C$131:$W$250,MATCH($B158,'PLHIV Forecast'!$B$131:$B$250,0),MATCH(T$130,'PLHIV Forecast'!$C$130:$W$130,0)),
S158+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9.6666666666666643</v>
      </c>
      <c r="U158" s="84">
        <f>IF(IF(U$130&lt;=Baseline_Year,
INDEX('Number on ART'!$H$10:$AB$249,MATCH($B158&amp;"Peds",'Number on ART'!$F$10:$F$249,0),MATCH(U$130,'Number on ART'!$H$9:$AB$9,0)),
IF(AND(T158+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Forecast'!$B$131:$B$250,0),MATCH(U$130,'PLHIV Forecast'!$C$130:$W$130,0)),
INDEX('PLHIV Forecast'!$C$131:$W$250,MATCH($B158,'PLHIV Forecast'!$B$131:$B$250,0),MATCH(U$130,'PLHIV Forecast'!$C$130:$W$130,0))&lt;&gt;0),
INDEX('PLHIV Forecast'!$C$131:$W$250,MATCH($B158,'PLHIV Forecast'!$B$131:$B$250,0),MATCH(U$130,'PLHIV Forecast'!$C$130:$W$130,0)),
T158+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IF(U$130&lt;=Baseline_Year,
INDEX('Number on ART'!$H$10:$AB$249,MATCH($B158&amp;"Peds",'Number on ART'!$F$10:$F$249,0),MATCH(U$130,'Number on ART'!$H$9:$AB$9,0)),
IF(AND(T158+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Forecast'!$B$131:$B$250,0),MATCH(U$130,'PLHIV Forecast'!$C$130:$W$130,0)),
INDEX('PLHIV Forecast'!$C$131:$W$250,MATCH($B158,'PLHIV Forecast'!$B$131:$B$250,0),MATCH(U$130,'PLHIV Forecast'!$C$130:$W$130,0))&lt;&gt;0),
INDEX('PLHIV Forecast'!$C$131:$W$250,MATCH($B158,'PLHIV Forecast'!$B$131:$B$250,0),MATCH(U$130,'PLHIV Forecast'!$C$130:$W$130,0)),
T158+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5.9999999999999982</v>
      </c>
      <c r="V158" s="84">
        <f>IF(IF(V$130&lt;=Baseline_Year,
INDEX('Number on ART'!$H$10:$AB$249,MATCH($B158&amp;"Peds",'Number on ART'!$F$10:$F$249,0),MATCH(V$130,'Number on ART'!$H$9:$AB$9,0)),
IF(AND(U158+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Forecast'!$B$131:$B$250,0),MATCH(V$130,'PLHIV Forecast'!$C$130:$W$130,0)),
INDEX('PLHIV Forecast'!$C$131:$W$250,MATCH($B158,'PLHIV Forecast'!$B$131:$B$250,0),MATCH(V$130,'PLHIV Forecast'!$C$130:$W$130,0))&lt;&gt;0),
INDEX('PLHIV Forecast'!$C$131:$W$250,MATCH($B158,'PLHIV Forecast'!$B$131:$B$250,0),MATCH(V$130,'PLHIV Forecast'!$C$130:$W$130,0)),
U158+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IF(V$130&lt;=Baseline_Year,
INDEX('Number on ART'!$H$10:$AB$249,MATCH($B158&amp;"Peds",'Number on ART'!$F$10:$F$249,0),MATCH(V$130,'Number on ART'!$H$9:$AB$9,0)),
IF(AND(U158+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Forecast'!$B$131:$B$250,0),MATCH(V$130,'PLHIV Forecast'!$C$130:$W$130,0)),
INDEX('PLHIV Forecast'!$C$131:$W$250,MATCH($B158,'PLHIV Forecast'!$B$131:$B$250,0),MATCH(V$130,'PLHIV Forecast'!$C$130:$W$130,0))&lt;&gt;0),
INDEX('PLHIV Forecast'!$C$131:$W$250,MATCH($B158,'PLHIV Forecast'!$B$131:$B$250,0),MATCH(V$130,'PLHIV Forecast'!$C$130:$W$130,0)),
U158+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2.3333333333333317</v>
      </c>
      <c r="W158" s="84">
        <f>IF(IF(W$130&lt;=Baseline_Year,
INDEX('Number on ART'!$H$10:$AB$249,MATCH($B158&amp;"Peds",'Number on ART'!$F$10:$F$249,0),MATCH(W$130,'Number on ART'!$H$9:$AB$9,0)),
IF(AND(V158+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Forecast'!$C$131:$W$250,MATCH($B158,'PLHIV Forecast'!$B$131:$B$250,0),MATCH(W$130,'PLHIV Forecast'!$C$130:$W$130,0)),
INDEX('PLHIV Forecast'!$C$131:$W$250,MATCH($B158,'PLHIV Forecast'!$B$131:$B$250,0),MATCH(W$130,'PLHIV Forecast'!$C$130:$W$130,0))&lt;&gt;0),
INDEX('PLHIV Forecast'!$C$131:$W$250,MATCH($B158,'PLHIV Forecast'!$B$131:$B$250,0),MATCH(W$130,'PLHIV Forecast'!$C$130:$W$130,0)),
V158+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)))&lt;0,
0,
IF(W$130&lt;=Baseline_Year,
INDEX('Number on ART'!$H$10:$AB$249,MATCH($B158&amp;"Peds",'Number on ART'!$F$10:$F$249,0),MATCH(W$130,'Number on ART'!$H$9:$AB$9,0)),
IF(AND(V158+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)&gt;INDEX('PLHIV Forecast'!$C$8:$W$127,MATCH($B158,'PLHIV Forecast'!$B$131:$B$250,0),MATCH(W$130,'PLHIV Forecast'!$C$130:$W$130,0)),
INDEX('PLHIV Forecast'!$C$131:$W$250,MATCH($B158,'PLHIV Forecast'!$B$131:$B$250,0),MATCH(W$130,'PLHIV Forecast'!$C$130:$W$130,0))&lt;&gt;0),
INDEX('PLHIV Forecast'!$C$131:$W$250,MATCH($B158,'PLHIV Forecast'!$B$131:$B$250,0),MATCH(W$130,'PLHIV Forecast'!$C$130:$W$130,0)),
V158+
AVERAGE((INDEX($C$131:$W$250,MATCH($B158,$B$131:$B$250),MATCH(Baseline_Year,$C$130:$W$130,))-INDEX($C$131:$W$250,MATCH($B158,$B$131:$B$250),MATCH(Baseline_Year-1,$C$130:$W$130,))),
(INDEX($C$131:$W$250,MATCH($B158,$B$131:$B$250),MATCH(Baseline_Year-1,$C$130:$W$130,))-INDEX($C$131:$W$250,MATCH($B158,$B$131:$B$250),MATCH(Baseline_Year-2,$C$130:$W$130,))),
(INDEX($C$131:$W$250,MATCH($B158,$B$131:$B$250),MATCH(Baseline_Year-2,$C$130:$W$130,))-INDEX($C$131:$W$250,MATCH($B158,$B$131:$B$250),MATCH(Baseline_Year-3,$C$130:$W$130,)))
))))</f>
        <v>0</v>
      </c>
      <c r="X158" s="9" t="str">
        <f>IF(SUM(C158:W158)&lt;&gt;0,
IF(P158='PLHIV Forecast'!P158,"# peds on ART capped by total CLHIV starting 2023",
IF(Q158='PLHIV Forecast'!Q158,"# peds on ART capped by total CLHIV starting 2024",
IF(R158='PLHIV Forecast'!R158,"# peds on ART capped by total CLHIV starting 2025",
IF(S158='PLHIV Forecast'!S158,"# peds on ART capped by total CLHIV starting 2026",
IF(T158='PLHIV Forecast'!T158,"# peds on ART capped by total CLHIV starting 2027",
IF(U158='PLHIV Forecast'!U158,"# peds on ART capped by total CLHIV starting 2028",
IF(V158='PLHIV Forecast'!V158,"# peds on ART capped by total CLHIV starting 2029",
IF(W158='PLHIV Forecast'!W158,"# peds on ART capped by total CLHIV starting 2030",
"")))))))),"")</f>
        <v/>
      </c>
      <c r="Z158" s="8"/>
    </row>
    <row r="159" spans="2:35" x14ac:dyDescent="0.35">
      <c r="B159" s="17" t="str">
        <f>Countries!B32</f>
        <v>Cote d'Ivoire</v>
      </c>
      <c r="C159" s="47">
        <f>IF(C$7&lt;='Algorithms &amp; Assumptions'!$C$3,INDEX('Number on ART'!$H$10:$AB$249,MATCH($B159&amp;"Peds",'Number on ART'!$F$10:$F$249,0),MATCH(C$7,'Number on ART'!$H$9:$AB$9,0)),"Error")</f>
        <v>4301</v>
      </c>
      <c r="D159" s="47">
        <f>IF(D$7&lt;='Algorithms &amp; Assumptions'!$C$3,INDEX('Number on ART'!$H$10:$AB$249,MATCH($B159&amp;"Peds",'Number on ART'!$F$10:$F$249,0),MATCH(D$7,'Number on ART'!$H$9:$AB$9,0)),"Error")</f>
        <v>5086</v>
      </c>
      <c r="E159" s="47">
        <f>IF(E$7&lt;='Algorithms &amp; Assumptions'!$C$3,INDEX('Number on ART'!$H$10:$AB$249,MATCH($B159&amp;"Peds",'Number on ART'!$F$10:$F$249,0),MATCH(E$7,'Number on ART'!$H$9:$AB$9,0)),"Error")</f>
        <v>5578</v>
      </c>
      <c r="F159" s="47">
        <f>IF(F$7&lt;='Algorithms &amp; Assumptions'!$C$3,INDEX('Number on ART'!$H$10:$AB$249,MATCH($B159&amp;"Peds",'Number on ART'!$F$10:$F$249,0),MATCH(F$7,'Number on ART'!$H$9:$AB$9,0)),"Error")</f>
        <v>6779</v>
      </c>
      <c r="G159" s="84">
        <f>IF(IF(G$130&lt;=Baseline_Year,
INDEX('Number on ART'!$H$10:$AB$249,MATCH($B159&amp;"Peds",'Number on ART'!$F$10:$F$249,0),MATCH(G$130,'Number on ART'!$H$9:$AB$9,0)),
IF(AND(F159+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Forecast'!$B$131:$B$250,0),MATCH(G$130,'PLHIV Forecast'!$C$130:$W$130,0)),
INDEX('PLHIV Forecast'!$C$131:$W$250,MATCH($B159,'PLHIV Forecast'!$B$131:$B$250,0),MATCH(G$130,'PLHIV Forecast'!$C$130:$W$130,0))&lt;&gt;0),
INDEX('PLHIV Forecast'!$C$131:$W$250,MATCH($B159,'PLHIV Forecast'!$B$131:$B$250,0),MATCH(G$130,'PLHIV Forecast'!$C$130:$W$130,0)),
F159+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IF(G$130&lt;=Baseline_Year,
INDEX('Number on ART'!$H$10:$AB$249,MATCH($B159&amp;"Peds",'Number on ART'!$F$10:$F$249,0),MATCH(G$130,'Number on ART'!$H$9:$AB$9,0)),
IF(AND(F159+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Forecast'!$B$131:$B$250,0),MATCH(G$130,'PLHIV Forecast'!$C$130:$W$130,0)),
INDEX('PLHIV Forecast'!$C$131:$W$250,MATCH($B159,'PLHIV Forecast'!$B$131:$B$250,0),MATCH(G$130,'PLHIV Forecast'!$C$130:$W$130,0))&lt;&gt;0),
INDEX('PLHIV Forecast'!$C$131:$W$250,MATCH($B159,'PLHIV Forecast'!$B$131:$B$250,0),MATCH(G$130,'PLHIV Forecast'!$C$130:$W$130,0)),
F159+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6932</v>
      </c>
      <c r="H159" s="84">
        <f>IF(IF(H$130&lt;=Baseline_Year,
INDEX('Number on ART'!$H$10:$AB$249,MATCH($B159&amp;"Peds",'Number on ART'!$F$10:$F$249,0),MATCH(H$130,'Number on ART'!$H$9:$AB$9,0)),
IF(AND(G159+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Forecast'!$B$131:$B$250,0),MATCH(H$130,'PLHIV Forecast'!$C$130:$W$130,0)),
INDEX('PLHIV Forecast'!$C$131:$W$250,MATCH($B159,'PLHIV Forecast'!$B$131:$B$250,0),MATCH(H$130,'PLHIV Forecast'!$C$130:$W$130,0))&lt;&gt;0),
INDEX('PLHIV Forecast'!$C$131:$W$250,MATCH($B159,'PLHIV Forecast'!$B$131:$B$250,0),MATCH(H$130,'PLHIV Forecast'!$C$130:$W$130,0)),
G159+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IF(H$130&lt;=Baseline_Year,
INDEX('Number on ART'!$H$10:$AB$249,MATCH($B159&amp;"Peds",'Number on ART'!$F$10:$F$249,0),MATCH(H$130,'Number on ART'!$H$9:$AB$9,0)),
IF(AND(G159+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Forecast'!$B$131:$B$250,0),MATCH(H$130,'PLHIV Forecast'!$C$130:$W$130,0)),
INDEX('PLHIV Forecast'!$C$131:$W$250,MATCH($B159,'PLHIV Forecast'!$B$131:$B$250,0),MATCH(H$130,'PLHIV Forecast'!$C$130:$W$130,0))&lt;&gt;0),
INDEX('PLHIV Forecast'!$C$131:$W$250,MATCH($B159,'PLHIV Forecast'!$B$131:$B$250,0),MATCH(H$130,'PLHIV Forecast'!$C$130:$W$130,0)),
G159+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7689</v>
      </c>
      <c r="I159" s="84">
        <f>IF(IF(I$130&lt;=Baseline_Year,
INDEX('Number on ART'!$H$10:$AB$249,MATCH($B159&amp;"Peds",'Number on ART'!$F$10:$F$249,0),MATCH(I$130,'Number on ART'!$H$9:$AB$9,0)),
IF(AND(H159+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Forecast'!$B$131:$B$250,0),MATCH(I$130,'PLHIV Forecast'!$C$130:$W$130,0)),
INDEX('PLHIV Forecast'!$C$131:$W$250,MATCH($B159,'PLHIV Forecast'!$B$131:$B$250,0),MATCH(I$130,'PLHIV Forecast'!$C$130:$W$130,0))&lt;&gt;0),
INDEX('PLHIV Forecast'!$C$131:$W$250,MATCH($B159,'PLHIV Forecast'!$B$131:$B$250,0),MATCH(I$130,'PLHIV Forecast'!$C$130:$W$130,0)),
H159+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IF(I$130&lt;=Baseline_Year,
INDEX('Number on ART'!$H$10:$AB$249,MATCH($B159&amp;"Peds",'Number on ART'!$F$10:$F$249,0),MATCH(I$130,'Number on ART'!$H$9:$AB$9,0)),
IF(AND(H159+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Forecast'!$B$131:$B$250,0),MATCH(I$130,'PLHIV Forecast'!$C$130:$W$130,0)),
INDEX('PLHIV Forecast'!$C$131:$W$250,MATCH($B159,'PLHIV Forecast'!$B$131:$B$250,0),MATCH(I$130,'PLHIV Forecast'!$C$130:$W$130,0))&lt;&gt;0),
INDEX('PLHIV Forecast'!$C$131:$W$250,MATCH($B159,'PLHIV Forecast'!$B$131:$B$250,0),MATCH(I$130,'PLHIV Forecast'!$C$130:$W$130,0)),
H159+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9154</v>
      </c>
      <c r="J159" s="84">
        <f>IF(IF(J$130&lt;=Baseline_Year,
INDEX('Number on ART'!$H$10:$AB$249,MATCH($B159&amp;"Peds",'Number on ART'!$F$10:$F$249,0),MATCH(J$130,'Number on ART'!$H$9:$AB$9,0)),
IF(AND(I159+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Forecast'!$B$131:$B$250,0),MATCH(J$130,'PLHIV Forecast'!$C$130:$W$130,0)),
INDEX('PLHIV Forecast'!$C$131:$W$250,MATCH($B159,'PLHIV Forecast'!$B$131:$B$250,0),MATCH(J$130,'PLHIV Forecast'!$C$130:$W$130,0))&lt;&gt;0),
INDEX('PLHIV Forecast'!$C$131:$W$250,MATCH($B159,'PLHIV Forecast'!$B$131:$B$250,0),MATCH(J$130,'PLHIV Forecast'!$C$130:$W$130,0)),
I159+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IF(J$130&lt;=Baseline_Year,
INDEX('Number on ART'!$H$10:$AB$249,MATCH($B159&amp;"Peds",'Number on ART'!$F$10:$F$249,0),MATCH(J$130,'Number on ART'!$H$9:$AB$9,0)),
IF(AND(I159+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Forecast'!$B$131:$B$250,0),MATCH(J$130,'PLHIV Forecast'!$C$130:$W$130,0)),
INDEX('PLHIV Forecast'!$C$131:$W$250,MATCH($B159,'PLHIV Forecast'!$B$131:$B$250,0),MATCH(J$130,'PLHIV Forecast'!$C$130:$W$130,0))&lt;&gt;0),
INDEX('PLHIV Forecast'!$C$131:$W$250,MATCH($B159,'PLHIV Forecast'!$B$131:$B$250,0),MATCH(J$130,'PLHIV Forecast'!$C$130:$W$130,0)),
I159+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14937</v>
      </c>
      <c r="K159" s="84">
        <f>IF(IF(K$130&lt;=Baseline_Year,
INDEX('Number on ART'!$H$10:$AB$249,MATCH($B159&amp;"Peds",'Number on ART'!$F$10:$F$249,0),MATCH(K$130,'Number on ART'!$H$9:$AB$9,0)),
IF(AND(J159+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Forecast'!$B$131:$B$250,0),MATCH(K$130,'PLHIV Forecast'!$C$130:$W$130,0)),
INDEX('PLHIV Forecast'!$C$131:$W$250,MATCH($B159,'PLHIV Forecast'!$B$131:$B$250,0),MATCH(K$130,'PLHIV Forecast'!$C$130:$W$130,0))&lt;&gt;0),
INDEX('PLHIV Forecast'!$C$131:$W$250,MATCH($B159,'PLHIV Forecast'!$B$131:$B$250,0),MATCH(K$130,'PLHIV Forecast'!$C$130:$W$130,0)),
J159+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IF(K$130&lt;=Baseline_Year,
INDEX('Number on ART'!$H$10:$AB$249,MATCH($B159&amp;"Peds",'Number on ART'!$F$10:$F$249,0),MATCH(K$130,'Number on ART'!$H$9:$AB$9,0)),
IF(AND(J159+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Forecast'!$B$131:$B$250,0),MATCH(K$130,'PLHIV Forecast'!$C$130:$W$130,0)),
INDEX('PLHIV Forecast'!$C$131:$W$250,MATCH($B159,'PLHIV Forecast'!$B$131:$B$250,0),MATCH(K$130,'PLHIV Forecast'!$C$130:$W$130,0))&lt;&gt;0),
INDEX('PLHIV Forecast'!$C$131:$W$250,MATCH($B159,'PLHIV Forecast'!$B$131:$B$250,0),MATCH(K$130,'PLHIV Forecast'!$C$130:$W$130,0)),
J159+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12347</v>
      </c>
      <c r="L159" s="84">
        <f>IF(IF(L$130&lt;=Baseline_Year,
INDEX('Number on ART'!$H$10:$AB$249,MATCH($B159&amp;"Peds",'Number on ART'!$F$10:$F$249,0),MATCH(L$130,'Number on ART'!$H$9:$AB$9,0)),
IF(AND(K159+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Forecast'!$B$131:$B$250,0),MATCH(L$130,'PLHIV Forecast'!$C$130:$W$130,0)),
INDEX('PLHIV Forecast'!$C$131:$W$250,MATCH($B159,'PLHIV Forecast'!$B$131:$B$250,0),MATCH(L$130,'PLHIV Forecast'!$C$130:$W$130,0))&lt;&gt;0),
INDEX('PLHIV Forecast'!$C$131:$W$250,MATCH($B159,'PLHIV Forecast'!$B$131:$B$250,0),MATCH(L$130,'PLHIV Forecast'!$C$130:$W$130,0)),
K159+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IF(L$130&lt;=Baseline_Year,
INDEX('Number on ART'!$H$10:$AB$249,MATCH($B159&amp;"Peds",'Number on ART'!$F$10:$F$249,0),MATCH(L$130,'Number on ART'!$H$9:$AB$9,0)),
IF(AND(K159+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Forecast'!$B$131:$B$250,0),MATCH(L$130,'PLHIV Forecast'!$C$130:$W$130,0)),
INDEX('PLHIV Forecast'!$C$131:$W$250,MATCH($B159,'PLHIV Forecast'!$B$131:$B$250,0),MATCH(L$130,'PLHIV Forecast'!$C$130:$W$130,0))&lt;&gt;0),
INDEX('PLHIV Forecast'!$C$131:$W$250,MATCH($B159,'PLHIV Forecast'!$B$131:$B$250,0),MATCH(L$130,'PLHIV Forecast'!$C$130:$W$130,0)),
K159+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11330</v>
      </c>
      <c r="M159" s="84">
        <f>IF(IF(M$130&lt;=Baseline_Year,
INDEX('Number on ART'!$H$10:$AB$249,MATCH($B159&amp;"Peds",'Number on ART'!$F$10:$F$249,0),MATCH(M$130,'Number on ART'!$H$9:$AB$9,0)),
IF(AND(L159+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Forecast'!$B$131:$B$250,0),MATCH(M$130,'PLHIV Forecast'!$C$130:$W$130,0)),
INDEX('PLHIV Forecast'!$C$131:$W$250,MATCH($B159,'PLHIV Forecast'!$B$131:$B$250,0),MATCH(M$130,'PLHIV Forecast'!$C$130:$W$130,0))&lt;&gt;0),
INDEX('PLHIV Forecast'!$C$131:$W$250,MATCH($B159,'PLHIV Forecast'!$B$131:$B$250,0),MATCH(M$130,'PLHIV Forecast'!$C$130:$W$130,0)),
L159+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IF(M$130&lt;=Baseline_Year,
INDEX('Number on ART'!$H$10:$AB$249,MATCH($B159&amp;"Peds",'Number on ART'!$F$10:$F$249,0),MATCH(M$130,'Number on ART'!$H$9:$AB$9,0)),
IF(AND(L159+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Forecast'!$B$131:$B$250,0),MATCH(M$130,'PLHIV Forecast'!$C$130:$W$130,0)),
INDEX('PLHIV Forecast'!$C$131:$W$250,MATCH($B159,'PLHIV Forecast'!$B$131:$B$250,0),MATCH(M$130,'PLHIV Forecast'!$C$130:$W$130,0))&lt;&gt;0),
INDEX('PLHIV Forecast'!$C$131:$W$250,MATCH($B159,'PLHIV Forecast'!$B$131:$B$250,0),MATCH(M$130,'PLHIV Forecast'!$C$130:$W$130,0)),
L159+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10333</v>
      </c>
      <c r="N159" s="84">
        <f>IF(IF(N$130&lt;=Baseline_Year,
INDEX('Number on ART'!$H$10:$AB$249,MATCH($B159&amp;"Peds",'Number on ART'!$F$10:$F$249,0),MATCH(N$130,'Number on ART'!$H$9:$AB$9,0)),
IF(AND(M159+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Forecast'!$B$131:$B$250,0),MATCH(N$130,'PLHIV Forecast'!$C$130:$W$130,0)),
INDEX('PLHIV Forecast'!$C$131:$W$250,MATCH($B159,'PLHIV Forecast'!$B$131:$B$250,0),MATCH(N$130,'PLHIV Forecast'!$C$130:$W$130,0))&lt;&gt;0),
INDEX('PLHIV Forecast'!$C$131:$W$250,MATCH($B159,'PLHIV Forecast'!$B$131:$B$250,0),MATCH(N$130,'PLHIV Forecast'!$C$130:$W$130,0)),
M159+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IF(N$130&lt;=Baseline_Year,
INDEX('Number on ART'!$H$10:$AB$249,MATCH($B159&amp;"Peds",'Number on ART'!$F$10:$F$249,0),MATCH(N$130,'Number on ART'!$H$9:$AB$9,0)),
IF(AND(M159+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Forecast'!$B$131:$B$250,0),MATCH(N$130,'PLHIV Forecast'!$C$130:$W$130,0)),
INDEX('PLHIV Forecast'!$C$131:$W$250,MATCH($B159,'PLHIV Forecast'!$B$131:$B$250,0),MATCH(N$130,'PLHIV Forecast'!$C$130:$W$130,0))&lt;&gt;0),
INDEX('PLHIV Forecast'!$C$131:$W$250,MATCH($B159,'PLHIV Forecast'!$B$131:$B$250,0),MATCH(N$130,'PLHIV Forecast'!$C$130:$W$130,0)),
M159+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9731</v>
      </c>
      <c r="O159" s="84">
        <f>IF(IF(O$130&lt;=Baseline_Year,
INDEX('Number on ART'!$H$10:$AB$249,MATCH($B159&amp;"Peds",'Number on ART'!$F$10:$F$249,0),MATCH(O$130,'Number on ART'!$H$9:$AB$9,0)),
IF(AND(N159+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Forecast'!$B$131:$B$250,0),MATCH(O$130,'PLHIV Forecast'!$C$130:$W$130,0)),
INDEX('PLHIV Forecast'!$C$131:$W$250,MATCH($B159,'PLHIV Forecast'!$B$131:$B$250,0),MATCH(O$130,'PLHIV Forecast'!$C$130:$W$130,0))&lt;&gt;0),
INDEX('PLHIV Forecast'!$C$131:$W$250,MATCH($B159,'PLHIV Forecast'!$B$131:$B$250,0),MATCH(O$130,'PLHIV Forecast'!$C$130:$W$130,0)),
N159+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IF(O$130&lt;=Baseline_Year,
INDEX('Number on ART'!$H$10:$AB$249,MATCH($B159&amp;"Peds",'Number on ART'!$F$10:$F$249,0),MATCH(O$130,'Number on ART'!$H$9:$AB$9,0)),
IF(AND(N159+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Forecast'!$B$131:$B$250,0),MATCH(O$130,'PLHIV Forecast'!$C$130:$W$130,0)),
INDEX('PLHIV Forecast'!$C$131:$W$250,MATCH($B159,'PLHIV Forecast'!$B$131:$B$250,0),MATCH(O$130,'PLHIV Forecast'!$C$130:$W$130,0))&lt;&gt;0),
INDEX('PLHIV Forecast'!$C$131:$W$250,MATCH($B159,'PLHIV Forecast'!$B$131:$B$250,0),MATCH(O$130,'PLHIV Forecast'!$C$130:$W$130,0)),
N159+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9296</v>
      </c>
      <c r="P159" s="84">
        <f>IF(IF(P$130&lt;=Baseline_Year,
INDEX('Number on ART'!$H$10:$AB$249,MATCH($B159&amp;"Peds",'Number on ART'!$F$10:$F$249,0),MATCH(P$130,'Number on ART'!$H$9:$AB$9,0)),
IF(AND(O159+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Forecast'!$B$131:$B$250,0),MATCH(P$130,'PLHIV Forecast'!$C$130:$W$130,0)),
INDEX('PLHIV Forecast'!$C$131:$W$250,MATCH($B159,'PLHIV Forecast'!$B$131:$B$250,0),MATCH(P$130,'PLHIV Forecast'!$C$130:$W$130,0))&lt;&gt;0),
INDEX('PLHIV Forecast'!$C$131:$W$250,MATCH($B159,'PLHIV Forecast'!$B$131:$B$250,0),MATCH(P$130,'PLHIV Forecast'!$C$130:$W$130,0)),
O159+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IF(P$130&lt;=Baseline_Year,
INDEX('Number on ART'!$H$10:$AB$249,MATCH($B159&amp;"Peds",'Number on ART'!$F$10:$F$249,0),MATCH(P$130,'Number on ART'!$H$9:$AB$9,0)),
IF(AND(O159+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Forecast'!$B$131:$B$250,0),MATCH(P$130,'PLHIV Forecast'!$C$130:$W$130,0)),
INDEX('PLHIV Forecast'!$C$131:$W$250,MATCH($B159,'PLHIV Forecast'!$B$131:$B$250,0),MATCH(P$130,'PLHIV Forecast'!$C$130:$W$130,0))&lt;&gt;0),
INDEX('PLHIV Forecast'!$C$131:$W$250,MATCH($B159,'PLHIV Forecast'!$B$131:$B$250,0),MATCH(P$130,'PLHIV Forecast'!$C$130:$W$130,0)),
O159+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8618</v>
      </c>
      <c r="Q159" s="84">
        <f>IF(IF(Q$130&lt;=Baseline_Year,
INDEX('Number on ART'!$H$10:$AB$249,MATCH($B159&amp;"Peds",'Number on ART'!$F$10:$F$249,0),MATCH(Q$130,'Number on ART'!$H$9:$AB$9,0)),
IF(AND(P159+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Forecast'!$B$131:$B$250,0),MATCH(Q$130,'PLHIV Forecast'!$C$130:$W$130,0)),
INDEX('PLHIV Forecast'!$C$131:$W$250,MATCH($B159,'PLHIV Forecast'!$B$131:$B$250,0),MATCH(Q$130,'PLHIV Forecast'!$C$130:$W$130,0))&lt;&gt;0),
INDEX('PLHIV Forecast'!$C$131:$W$250,MATCH($B159,'PLHIV Forecast'!$B$131:$B$250,0),MATCH(Q$130,'PLHIV Forecast'!$C$130:$W$130,0)),
P159+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IF(Q$130&lt;=Baseline_Year,
INDEX('Number on ART'!$H$10:$AB$249,MATCH($B159&amp;"Peds",'Number on ART'!$F$10:$F$249,0),MATCH(Q$130,'Number on ART'!$H$9:$AB$9,0)),
IF(AND(P159+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Forecast'!$B$131:$B$250,0),MATCH(Q$130,'PLHIV Forecast'!$C$130:$W$130,0)),
INDEX('PLHIV Forecast'!$C$131:$W$250,MATCH($B159,'PLHIV Forecast'!$B$131:$B$250,0),MATCH(Q$130,'PLHIV Forecast'!$C$130:$W$130,0))&lt;&gt;0),
INDEX('PLHIV Forecast'!$C$131:$W$250,MATCH($B159,'PLHIV Forecast'!$B$131:$B$250,0),MATCH(Q$130,'PLHIV Forecast'!$C$130:$W$130,0)),
P159+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7940</v>
      </c>
      <c r="R159" s="84">
        <f>IF(IF(R$130&lt;=Baseline_Year,
INDEX('Number on ART'!$H$10:$AB$249,MATCH($B159&amp;"Peds",'Number on ART'!$F$10:$F$249,0),MATCH(R$130,'Number on ART'!$H$9:$AB$9,0)),
IF(AND(Q159+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Forecast'!$B$131:$B$250,0),MATCH(R$130,'PLHIV Forecast'!$C$130:$W$130,0)),
INDEX('PLHIV Forecast'!$C$131:$W$250,MATCH($B159,'PLHIV Forecast'!$B$131:$B$250,0),MATCH(R$130,'PLHIV Forecast'!$C$130:$W$130,0))&lt;&gt;0),
INDEX('PLHIV Forecast'!$C$131:$W$250,MATCH($B159,'PLHIV Forecast'!$B$131:$B$250,0),MATCH(R$130,'PLHIV Forecast'!$C$130:$W$130,0)),
Q159+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IF(R$130&lt;=Baseline_Year,
INDEX('Number on ART'!$H$10:$AB$249,MATCH($B159&amp;"Peds",'Number on ART'!$F$10:$F$249,0),MATCH(R$130,'Number on ART'!$H$9:$AB$9,0)),
IF(AND(Q159+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Forecast'!$B$131:$B$250,0),MATCH(R$130,'PLHIV Forecast'!$C$130:$W$130,0)),
INDEX('PLHIV Forecast'!$C$131:$W$250,MATCH($B159,'PLHIV Forecast'!$B$131:$B$250,0),MATCH(R$130,'PLHIV Forecast'!$C$130:$W$130,0))&lt;&gt;0),
INDEX('PLHIV Forecast'!$C$131:$W$250,MATCH($B159,'PLHIV Forecast'!$B$131:$B$250,0),MATCH(R$130,'PLHIV Forecast'!$C$130:$W$130,0)),
Q159+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7262</v>
      </c>
      <c r="S159" s="84">
        <f>IF(IF(S$130&lt;=Baseline_Year,
INDEX('Number on ART'!$H$10:$AB$249,MATCH($B159&amp;"Peds",'Number on ART'!$F$10:$F$249,0),MATCH(S$130,'Number on ART'!$H$9:$AB$9,0)),
IF(AND(R159+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Forecast'!$B$131:$B$250,0),MATCH(S$130,'PLHIV Forecast'!$C$130:$W$130,0)),
INDEX('PLHIV Forecast'!$C$131:$W$250,MATCH($B159,'PLHIV Forecast'!$B$131:$B$250,0),MATCH(S$130,'PLHIV Forecast'!$C$130:$W$130,0))&lt;&gt;0),
INDEX('PLHIV Forecast'!$C$131:$W$250,MATCH($B159,'PLHIV Forecast'!$B$131:$B$250,0),MATCH(S$130,'PLHIV Forecast'!$C$130:$W$130,0)),
R159+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IF(S$130&lt;=Baseline_Year,
INDEX('Number on ART'!$H$10:$AB$249,MATCH($B159&amp;"Peds",'Number on ART'!$F$10:$F$249,0),MATCH(S$130,'Number on ART'!$H$9:$AB$9,0)),
IF(AND(R159+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Forecast'!$B$131:$B$250,0),MATCH(S$130,'PLHIV Forecast'!$C$130:$W$130,0)),
INDEX('PLHIV Forecast'!$C$131:$W$250,MATCH($B159,'PLHIV Forecast'!$B$131:$B$250,0),MATCH(S$130,'PLHIV Forecast'!$C$130:$W$130,0))&lt;&gt;0),
INDEX('PLHIV Forecast'!$C$131:$W$250,MATCH($B159,'PLHIV Forecast'!$B$131:$B$250,0),MATCH(S$130,'PLHIV Forecast'!$C$130:$W$130,0)),
R159+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6584</v>
      </c>
      <c r="T159" s="84">
        <f>IF(IF(T$130&lt;=Baseline_Year,
INDEX('Number on ART'!$H$10:$AB$249,MATCH($B159&amp;"Peds",'Number on ART'!$F$10:$F$249,0),MATCH(T$130,'Number on ART'!$H$9:$AB$9,0)),
IF(AND(S159+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Forecast'!$B$131:$B$250,0),MATCH(T$130,'PLHIV Forecast'!$C$130:$W$130,0)),
INDEX('PLHIV Forecast'!$C$131:$W$250,MATCH($B159,'PLHIV Forecast'!$B$131:$B$250,0),MATCH(T$130,'PLHIV Forecast'!$C$130:$W$130,0))&lt;&gt;0),
INDEX('PLHIV Forecast'!$C$131:$W$250,MATCH($B159,'PLHIV Forecast'!$B$131:$B$250,0),MATCH(T$130,'PLHIV Forecast'!$C$130:$W$130,0)),
S159+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IF(T$130&lt;=Baseline_Year,
INDEX('Number on ART'!$H$10:$AB$249,MATCH($B159&amp;"Peds",'Number on ART'!$F$10:$F$249,0),MATCH(T$130,'Number on ART'!$H$9:$AB$9,0)),
IF(AND(S159+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Forecast'!$B$131:$B$250,0),MATCH(T$130,'PLHIV Forecast'!$C$130:$W$130,0)),
INDEX('PLHIV Forecast'!$C$131:$W$250,MATCH($B159,'PLHIV Forecast'!$B$131:$B$250,0),MATCH(T$130,'PLHIV Forecast'!$C$130:$W$130,0))&lt;&gt;0),
INDEX('PLHIV Forecast'!$C$131:$W$250,MATCH($B159,'PLHIV Forecast'!$B$131:$B$250,0),MATCH(T$130,'PLHIV Forecast'!$C$130:$W$130,0)),
S159+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5906</v>
      </c>
      <c r="U159" s="84">
        <f>IF(IF(U$130&lt;=Baseline_Year,
INDEX('Number on ART'!$H$10:$AB$249,MATCH($B159&amp;"Peds",'Number on ART'!$F$10:$F$249,0),MATCH(U$130,'Number on ART'!$H$9:$AB$9,0)),
IF(AND(T159+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Forecast'!$B$131:$B$250,0),MATCH(U$130,'PLHIV Forecast'!$C$130:$W$130,0)),
INDEX('PLHIV Forecast'!$C$131:$W$250,MATCH($B159,'PLHIV Forecast'!$B$131:$B$250,0),MATCH(U$130,'PLHIV Forecast'!$C$130:$W$130,0))&lt;&gt;0),
INDEX('PLHIV Forecast'!$C$131:$W$250,MATCH($B159,'PLHIV Forecast'!$B$131:$B$250,0),MATCH(U$130,'PLHIV Forecast'!$C$130:$W$130,0)),
T159+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IF(U$130&lt;=Baseline_Year,
INDEX('Number on ART'!$H$10:$AB$249,MATCH($B159&amp;"Peds",'Number on ART'!$F$10:$F$249,0),MATCH(U$130,'Number on ART'!$H$9:$AB$9,0)),
IF(AND(T159+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Forecast'!$B$131:$B$250,0),MATCH(U$130,'PLHIV Forecast'!$C$130:$W$130,0)),
INDEX('PLHIV Forecast'!$C$131:$W$250,MATCH($B159,'PLHIV Forecast'!$B$131:$B$250,0),MATCH(U$130,'PLHIV Forecast'!$C$130:$W$130,0))&lt;&gt;0),
INDEX('PLHIV Forecast'!$C$131:$W$250,MATCH($B159,'PLHIV Forecast'!$B$131:$B$250,0),MATCH(U$130,'PLHIV Forecast'!$C$130:$W$130,0)),
T159+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5228</v>
      </c>
      <c r="V159" s="84">
        <f>IF(IF(V$130&lt;=Baseline_Year,
INDEX('Number on ART'!$H$10:$AB$249,MATCH($B159&amp;"Peds",'Number on ART'!$F$10:$F$249,0),MATCH(V$130,'Number on ART'!$H$9:$AB$9,0)),
IF(AND(U159+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Forecast'!$B$131:$B$250,0),MATCH(V$130,'PLHIV Forecast'!$C$130:$W$130,0)),
INDEX('PLHIV Forecast'!$C$131:$W$250,MATCH($B159,'PLHIV Forecast'!$B$131:$B$250,0),MATCH(V$130,'PLHIV Forecast'!$C$130:$W$130,0))&lt;&gt;0),
INDEX('PLHIV Forecast'!$C$131:$W$250,MATCH($B159,'PLHIV Forecast'!$B$131:$B$250,0),MATCH(V$130,'PLHIV Forecast'!$C$130:$W$130,0)),
U159+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IF(V$130&lt;=Baseline_Year,
INDEX('Number on ART'!$H$10:$AB$249,MATCH($B159&amp;"Peds",'Number on ART'!$F$10:$F$249,0),MATCH(V$130,'Number on ART'!$H$9:$AB$9,0)),
IF(AND(U159+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Forecast'!$B$131:$B$250,0),MATCH(V$130,'PLHIV Forecast'!$C$130:$W$130,0)),
INDEX('PLHIV Forecast'!$C$131:$W$250,MATCH($B159,'PLHIV Forecast'!$B$131:$B$250,0),MATCH(V$130,'PLHIV Forecast'!$C$130:$W$130,0))&lt;&gt;0),
INDEX('PLHIV Forecast'!$C$131:$W$250,MATCH($B159,'PLHIV Forecast'!$B$131:$B$250,0),MATCH(V$130,'PLHIV Forecast'!$C$130:$W$130,0)),
U159+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4550</v>
      </c>
      <c r="W159" s="84">
        <f>IF(IF(W$130&lt;=Baseline_Year,
INDEX('Number on ART'!$H$10:$AB$249,MATCH($B159&amp;"Peds",'Number on ART'!$F$10:$F$249,0),MATCH(W$130,'Number on ART'!$H$9:$AB$9,0)),
IF(AND(V159+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Forecast'!$C$131:$W$250,MATCH($B159,'PLHIV Forecast'!$B$131:$B$250,0),MATCH(W$130,'PLHIV Forecast'!$C$130:$W$130,0)),
INDEX('PLHIV Forecast'!$C$131:$W$250,MATCH($B159,'PLHIV Forecast'!$B$131:$B$250,0),MATCH(W$130,'PLHIV Forecast'!$C$130:$W$130,0))&lt;&gt;0),
INDEX('PLHIV Forecast'!$C$131:$W$250,MATCH($B159,'PLHIV Forecast'!$B$131:$B$250,0),MATCH(W$130,'PLHIV Forecast'!$C$130:$W$130,0)),
V159+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)))&lt;0,
0,
IF(W$130&lt;=Baseline_Year,
INDEX('Number on ART'!$H$10:$AB$249,MATCH($B159&amp;"Peds",'Number on ART'!$F$10:$F$249,0),MATCH(W$130,'Number on ART'!$H$9:$AB$9,0)),
IF(AND(V159+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)&gt;INDEX('PLHIV Forecast'!$C$8:$W$127,MATCH($B159,'PLHIV Forecast'!$B$131:$B$250,0),MATCH(W$130,'PLHIV Forecast'!$C$130:$W$130,0)),
INDEX('PLHIV Forecast'!$C$131:$W$250,MATCH($B159,'PLHIV Forecast'!$B$131:$B$250,0),MATCH(W$130,'PLHIV Forecast'!$C$130:$W$130,0))&lt;&gt;0),
INDEX('PLHIV Forecast'!$C$131:$W$250,MATCH($B159,'PLHIV Forecast'!$B$131:$B$250,0),MATCH(W$130,'PLHIV Forecast'!$C$130:$W$130,0)),
V159+
AVERAGE((INDEX($C$131:$W$250,MATCH($B159,$B$131:$B$250),MATCH(Baseline_Year,$C$130:$W$130,))-INDEX($C$131:$W$250,MATCH($B159,$B$131:$B$250),MATCH(Baseline_Year-1,$C$130:$W$130,))),
(INDEX($C$131:$W$250,MATCH($B159,$B$131:$B$250),MATCH(Baseline_Year-1,$C$130:$W$130,))-INDEX($C$131:$W$250,MATCH($B159,$B$131:$B$250),MATCH(Baseline_Year-2,$C$130:$W$130,))),
(INDEX($C$131:$W$250,MATCH($B159,$B$131:$B$250),MATCH(Baseline_Year-2,$C$130:$W$130,))-INDEX($C$131:$W$250,MATCH($B159,$B$131:$B$250),MATCH(Baseline_Year-3,$C$130:$W$130,)))
))))</f>
        <v>3872</v>
      </c>
      <c r="X159" s="9" t="str">
        <f>IF(SUM(C159:W159)&lt;&gt;0,
IF(P159='PLHIV Forecast'!P159,"# peds on ART capped by total CLHIV starting 2023",
IF(Q159='PLHIV Forecast'!Q159,"# peds on ART capped by total CLHIV starting 2024",
IF(R159='PLHIV Forecast'!R159,"# peds on ART capped by total CLHIV starting 2025",
IF(S159='PLHIV Forecast'!S159,"# peds on ART capped by total CLHIV starting 2026",
IF(T159='PLHIV Forecast'!T159,"# peds on ART capped by total CLHIV starting 2027",
IF(U159='PLHIV Forecast'!U159,"# peds on ART capped by total CLHIV starting 2028",
IF(V159='PLHIV Forecast'!V159,"# peds on ART capped by total CLHIV starting 2029",
IF(W159='PLHIV Forecast'!W159,"# peds on ART capped by total CLHIV starting 2030",
"")))))))),"")</f>
        <v/>
      </c>
      <c r="Z159" s="8"/>
    </row>
    <row r="160" spans="2:35" x14ac:dyDescent="0.35">
      <c r="B160" s="17" t="str">
        <f>Countries!B33</f>
        <v>Cuba</v>
      </c>
      <c r="C160" s="47">
        <f>IF(C$7&lt;='Algorithms &amp; Assumptions'!$C$3,INDEX('Number on ART'!$H$10:$AB$249,MATCH($B160&amp;"Peds",'Number on ART'!$F$10:$F$249,0),MATCH(C$7,'Number on ART'!$H$9:$AB$9,0)),"Error")</f>
        <v>22</v>
      </c>
      <c r="D160" s="47">
        <f>IF(D$7&lt;='Algorithms &amp; Assumptions'!$C$3,INDEX('Number on ART'!$H$10:$AB$249,MATCH($B160&amp;"Peds",'Number on ART'!$F$10:$F$249,0),MATCH(D$7,'Number on ART'!$H$9:$AB$9,0)),"Error")</f>
        <v>23</v>
      </c>
      <c r="E160" s="47">
        <f>IF(E$7&lt;='Algorithms &amp; Assumptions'!$C$3,INDEX('Number on ART'!$H$10:$AB$249,MATCH($B160&amp;"Peds",'Number on ART'!$F$10:$F$249,0),MATCH(E$7,'Number on ART'!$H$9:$AB$9,0)),"Error")</f>
        <v>24</v>
      </c>
      <c r="F160" s="47">
        <f>IF(F$7&lt;='Algorithms &amp; Assumptions'!$C$3,INDEX('Number on ART'!$H$10:$AB$249,MATCH($B160&amp;"Peds",'Number on ART'!$F$10:$F$249,0),MATCH(F$7,'Number on ART'!$H$9:$AB$9,0)),"Error")</f>
        <v>27</v>
      </c>
      <c r="G160" s="84">
        <f>IF(IF(G$130&lt;=Baseline_Year,
INDEX('Number on ART'!$H$10:$AB$249,MATCH($B160&amp;"Peds",'Number on ART'!$F$10:$F$249,0),MATCH(G$130,'Number on ART'!$H$9:$AB$9,0)),
IF(AND(F160+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Forecast'!$B$131:$B$250,0),MATCH(G$130,'PLHIV Forecast'!$C$130:$W$130,0)),
INDEX('PLHIV Forecast'!$C$131:$W$250,MATCH($B160,'PLHIV Forecast'!$B$131:$B$250,0),MATCH(G$130,'PLHIV Forecast'!$C$130:$W$130,0))&lt;&gt;0),
INDEX('PLHIV Forecast'!$C$131:$W$250,MATCH($B160,'PLHIV Forecast'!$B$131:$B$250,0),MATCH(G$130,'PLHIV Forecast'!$C$130:$W$130,0)),
F160+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IF(G$130&lt;=Baseline_Year,
INDEX('Number on ART'!$H$10:$AB$249,MATCH($B160&amp;"Peds",'Number on ART'!$F$10:$F$249,0),MATCH(G$130,'Number on ART'!$H$9:$AB$9,0)),
IF(AND(F160+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Forecast'!$B$131:$B$250,0),MATCH(G$130,'PLHIV Forecast'!$C$130:$W$130,0)),
INDEX('PLHIV Forecast'!$C$131:$W$250,MATCH($B160,'PLHIV Forecast'!$B$131:$B$250,0),MATCH(G$130,'PLHIV Forecast'!$C$130:$W$130,0))&lt;&gt;0),
INDEX('PLHIV Forecast'!$C$131:$W$250,MATCH($B160,'PLHIV Forecast'!$B$131:$B$250,0),MATCH(G$130,'PLHIV Forecast'!$C$130:$W$130,0)),
F160+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28</v>
      </c>
      <c r="H160" s="84">
        <f>IF(IF(H$130&lt;=Baseline_Year,
INDEX('Number on ART'!$H$10:$AB$249,MATCH($B160&amp;"Peds",'Number on ART'!$F$10:$F$249,0),MATCH(H$130,'Number on ART'!$H$9:$AB$9,0)),
IF(AND(G160+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Forecast'!$B$131:$B$250,0),MATCH(H$130,'PLHIV Forecast'!$C$130:$W$130,0)),
INDEX('PLHIV Forecast'!$C$131:$W$250,MATCH($B160,'PLHIV Forecast'!$B$131:$B$250,0),MATCH(H$130,'PLHIV Forecast'!$C$130:$W$130,0))&lt;&gt;0),
INDEX('PLHIV Forecast'!$C$131:$W$250,MATCH($B160,'PLHIV Forecast'!$B$131:$B$250,0),MATCH(H$130,'PLHIV Forecast'!$C$130:$W$130,0)),
G160+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IF(H$130&lt;=Baseline_Year,
INDEX('Number on ART'!$H$10:$AB$249,MATCH($B160&amp;"Peds",'Number on ART'!$F$10:$F$249,0),MATCH(H$130,'Number on ART'!$H$9:$AB$9,0)),
IF(AND(G160+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Forecast'!$B$131:$B$250,0),MATCH(H$130,'PLHIV Forecast'!$C$130:$W$130,0)),
INDEX('PLHIV Forecast'!$C$131:$W$250,MATCH($B160,'PLHIV Forecast'!$B$131:$B$250,0),MATCH(H$130,'PLHIV Forecast'!$C$130:$W$130,0))&lt;&gt;0),
INDEX('PLHIV Forecast'!$C$131:$W$250,MATCH($B160,'PLHIV Forecast'!$B$131:$B$250,0),MATCH(H$130,'PLHIV Forecast'!$C$130:$W$130,0)),
G160+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28</v>
      </c>
      <c r="I160" s="84">
        <f>IF(IF(I$130&lt;=Baseline_Year,
INDEX('Number on ART'!$H$10:$AB$249,MATCH($B160&amp;"Peds",'Number on ART'!$F$10:$F$249,0),MATCH(I$130,'Number on ART'!$H$9:$AB$9,0)),
IF(AND(H160+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Forecast'!$B$131:$B$250,0),MATCH(I$130,'PLHIV Forecast'!$C$130:$W$130,0)),
INDEX('PLHIV Forecast'!$C$131:$W$250,MATCH($B160,'PLHIV Forecast'!$B$131:$B$250,0),MATCH(I$130,'PLHIV Forecast'!$C$130:$W$130,0))&lt;&gt;0),
INDEX('PLHIV Forecast'!$C$131:$W$250,MATCH($B160,'PLHIV Forecast'!$B$131:$B$250,0),MATCH(I$130,'PLHIV Forecast'!$C$130:$W$130,0)),
H160+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IF(I$130&lt;=Baseline_Year,
INDEX('Number on ART'!$H$10:$AB$249,MATCH($B160&amp;"Peds",'Number on ART'!$F$10:$F$249,0),MATCH(I$130,'Number on ART'!$H$9:$AB$9,0)),
IF(AND(H160+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Forecast'!$B$131:$B$250,0),MATCH(I$130,'PLHIV Forecast'!$C$130:$W$130,0)),
INDEX('PLHIV Forecast'!$C$131:$W$250,MATCH($B160,'PLHIV Forecast'!$B$131:$B$250,0),MATCH(I$130,'PLHIV Forecast'!$C$130:$W$130,0))&lt;&gt;0),
INDEX('PLHIV Forecast'!$C$131:$W$250,MATCH($B160,'PLHIV Forecast'!$B$131:$B$250,0),MATCH(I$130,'PLHIV Forecast'!$C$130:$W$130,0)),
H160+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28</v>
      </c>
      <c r="J160" s="84">
        <f>IF(IF(J$130&lt;=Baseline_Year,
INDEX('Number on ART'!$H$10:$AB$249,MATCH($B160&amp;"Peds",'Number on ART'!$F$10:$F$249,0),MATCH(J$130,'Number on ART'!$H$9:$AB$9,0)),
IF(AND(I160+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Forecast'!$B$131:$B$250,0),MATCH(J$130,'PLHIV Forecast'!$C$130:$W$130,0)),
INDEX('PLHIV Forecast'!$C$131:$W$250,MATCH($B160,'PLHIV Forecast'!$B$131:$B$250,0),MATCH(J$130,'PLHIV Forecast'!$C$130:$W$130,0))&lt;&gt;0),
INDEX('PLHIV Forecast'!$C$131:$W$250,MATCH($B160,'PLHIV Forecast'!$B$131:$B$250,0),MATCH(J$130,'PLHIV Forecast'!$C$130:$W$130,0)),
I160+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IF(J$130&lt;=Baseline_Year,
INDEX('Number on ART'!$H$10:$AB$249,MATCH($B160&amp;"Peds",'Number on ART'!$F$10:$F$249,0),MATCH(J$130,'Number on ART'!$H$9:$AB$9,0)),
IF(AND(I160+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Forecast'!$B$131:$B$250,0),MATCH(J$130,'PLHIV Forecast'!$C$130:$W$130,0)),
INDEX('PLHIV Forecast'!$C$131:$W$250,MATCH($B160,'PLHIV Forecast'!$B$131:$B$250,0),MATCH(J$130,'PLHIV Forecast'!$C$130:$W$130,0))&lt;&gt;0),
INDEX('PLHIV Forecast'!$C$131:$W$250,MATCH($B160,'PLHIV Forecast'!$B$131:$B$250,0),MATCH(J$130,'PLHIV Forecast'!$C$130:$W$130,0)),
I160+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29</v>
      </c>
      <c r="K160" s="84">
        <f>IF(IF(K$130&lt;=Baseline_Year,
INDEX('Number on ART'!$H$10:$AB$249,MATCH($B160&amp;"Peds",'Number on ART'!$F$10:$F$249,0),MATCH(K$130,'Number on ART'!$H$9:$AB$9,0)),
IF(AND(J160+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Forecast'!$B$131:$B$250,0),MATCH(K$130,'PLHIV Forecast'!$C$130:$W$130,0)),
INDEX('PLHIV Forecast'!$C$131:$W$250,MATCH($B160,'PLHIV Forecast'!$B$131:$B$250,0),MATCH(K$130,'PLHIV Forecast'!$C$130:$W$130,0))&lt;&gt;0),
INDEX('PLHIV Forecast'!$C$131:$W$250,MATCH($B160,'PLHIV Forecast'!$B$131:$B$250,0),MATCH(K$130,'PLHIV Forecast'!$C$130:$W$130,0)),
J160+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IF(K$130&lt;=Baseline_Year,
INDEX('Number on ART'!$H$10:$AB$249,MATCH($B160&amp;"Peds",'Number on ART'!$F$10:$F$249,0),MATCH(K$130,'Number on ART'!$H$9:$AB$9,0)),
IF(AND(J160+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Forecast'!$B$131:$B$250,0),MATCH(K$130,'PLHIV Forecast'!$C$130:$W$130,0)),
INDEX('PLHIV Forecast'!$C$131:$W$250,MATCH($B160,'PLHIV Forecast'!$B$131:$B$250,0),MATCH(K$130,'PLHIV Forecast'!$C$130:$W$130,0))&lt;&gt;0),
INDEX('PLHIV Forecast'!$C$131:$W$250,MATCH($B160,'PLHIV Forecast'!$B$131:$B$250,0),MATCH(K$130,'PLHIV Forecast'!$C$130:$W$130,0)),
J160+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27</v>
      </c>
      <c r="L160" s="84">
        <f>IF(IF(L$130&lt;=Baseline_Year,
INDEX('Number on ART'!$H$10:$AB$249,MATCH($B160&amp;"Peds",'Number on ART'!$F$10:$F$249,0),MATCH(L$130,'Number on ART'!$H$9:$AB$9,0)),
IF(AND(K160+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Forecast'!$B$131:$B$250,0),MATCH(L$130,'PLHIV Forecast'!$C$130:$W$130,0)),
INDEX('PLHIV Forecast'!$C$131:$W$250,MATCH($B160,'PLHIV Forecast'!$B$131:$B$250,0),MATCH(L$130,'PLHIV Forecast'!$C$130:$W$130,0))&lt;&gt;0),
INDEX('PLHIV Forecast'!$C$131:$W$250,MATCH($B160,'PLHIV Forecast'!$B$131:$B$250,0),MATCH(L$130,'PLHIV Forecast'!$C$130:$W$130,0)),
K160+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IF(L$130&lt;=Baseline_Year,
INDEX('Number on ART'!$H$10:$AB$249,MATCH($B160&amp;"Peds",'Number on ART'!$F$10:$F$249,0),MATCH(L$130,'Number on ART'!$H$9:$AB$9,0)),
IF(AND(K160+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Forecast'!$B$131:$B$250,0),MATCH(L$130,'PLHIV Forecast'!$C$130:$W$130,0)),
INDEX('PLHIV Forecast'!$C$131:$W$250,MATCH($B160,'PLHIV Forecast'!$B$131:$B$250,0),MATCH(L$130,'PLHIV Forecast'!$C$130:$W$130,0))&lt;&gt;0),
INDEX('PLHIV Forecast'!$C$131:$W$250,MATCH($B160,'PLHIV Forecast'!$B$131:$B$250,0),MATCH(L$130,'PLHIV Forecast'!$C$130:$W$130,0)),
K160+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29</v>
      </c>
      <c r="M160" s="84">
        <f>IF(IF(M$130&lt;=Baseline_Year,
INDEX('Number on ART'!$H$10:$AB$249,MATCH($B160&amp;"Peds",'Number on ART'!$F$10:$F$249,0),MATCH(M$130,'Number on ART'!$H$9:$AB$9,0)),
IF(AND(L160+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Forecast'!$B$131:$B$250,0),MATCH(M$130,'PLHIV Forecast'!$C$130:$W$130,0)),
INDEX('PLHIV Forecast'!$C$131:$W$250,MATCH($B160,'PLHIV Forecast'!$B$131:$B$250,0),MATCH(M$130,'PLHIV Forecast'!$C$130:$W$130,0))&lt;&gt;0),
INDEX('PLHIV Forecast'!$C$131:$W$250,MATCH($B160,'PLHIV Forecast'!$B$131:$B$250,0),MATCH(M$130,'PLHIV Forecast'!$C$130:$W$130,0)),
L160+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IF(M$130&lt;=Baseline_Year,
INDEX('Number on ART'!$H$10:$AB$249,MATCH($B160&amp;"Peds",'Number on ART'!$F$10:$F$249,0),MATCH(M$130,'Number on ART'!$H$9:$AB$9,0)),
IF(AND(L160+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Forecast'!$B$131:$B$250,0),MATCH(M$130,'PLHIV Forecast'!$C$130:$W$130,0)),
INDEX('PLHIV Forecast'!$C$131:$W$250,MATCH($B160,'PLHIV Forecast'!$B$131:$B$250,0),MATCH(M$130,'PLHIV Forecast'!$C$130:$W$130,0))&lt;&gt;0),
INDEX('PLHIV Forecast'!$C$131:$W$250,MATCH($B160,'PLHIV Forecast'!$B$131:$B$250,0),MATCH(M$130,'PLHIV Forecast'!$C$130:$W$130,0)),
L160+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32</v>
      </c>
      <c r="N160" s="84">
        <f>IF(IF(N$130&lt;=Baseline_Year,
INDEX('Number on ART'!$H$10:$AB$249,MATCH($B160&amp;"Peds",'Number on ART'!$F$10:$F$249,0),MATCH(N$130,'Number on ART'!$H$9:$AB$9,0)),
IF(AND(M160+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Forecast'!$B$131:$B$250,0),MATCH(N$130,'PLHIV Forecast'!$C$130:$W$130,0)),
INDEX('PLHIV Forecast'!$C$131:$W$250,MATCH($B160,'PLHIV Forecast'!$B$131:$B$250,0),MATCH(N$130,'PLHIV Forecast'!$C$130:$W$130,0))&lt;&gt;0),
INDEX('PLHIV Forecast'!$C$131:$W$250,MATCH($B160,'PLHIV Forecast'!$B$131:$B$250,0),MATCH(N$130,'PLHIV Forecast'!$C$130:$W$130,0)),
M160+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IF(N$130&lt;=Baseline_Year,
INDEX('Number on ART'!$H$10:$AB$249,MATCH($B160&amp;"Peds",'Number on ART'!$F$10:$F$249,0),MATCH(N$130,'Number on ART'!$H$9:$AB$9,0)),
IF(AND(M160+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Forecast'!$B$131:$B$250,0),MATCH(N$130,'PLHIV Forecast'!$C$130:$W$130,0)),
INDEX('PLHIV Forecast'!$C$131:$W$250,MATCH($B160,'PLHIV Forecast'!$B$131:$B$250,0),MATCH(N$130,'PLHIV Forecast'!$C$130:$W$130,0))&lt;&gt;0),
INDEX('PLHIV Forecast'!$C$131:$W$250,MATCH($B160,'PLHIV Forecast'!$B$131:$B$250,0),MATCH(N$130,'PLHIV Forecast'!$C$130:$W$130,0)),
M160+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31</v>
      </c>
      <c r="O160" s="84">
        <f>IF(IF(O$130&lt;=Baseline_Year,
INDEX('Number on ART'!$H$10:$AB$249,MATCH($B160&amp;"Peds",'Number on ART'!$F$10:$F$249,0),MATCH(O$130,'Number on ART'!$H$9:$AB$9,0)),
IF(AND(N160+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Forecast'!$B$131:$B$250,0),MATCH(O$130,'PLHIV Forecast'!$C$130:$W$130,0)),
INDEX('PLHIV Forecast'!$C$131:$W$250,MATCH($B160,'PLHIV Forecast'!$B$131:$B$250,0),MATCH(O$130,'PLHIV Forecast'!$C$130:$W$130,0))&lt;&gt;0),
INDEX('PLHIV Forecast'!$C$131:$W$250,MATCH($B160,'PLHIV Forecast'!$B$131:$B$250,0),MATCH(O$130,'PLHIV Forecast'!$C$130:$W$130,0)),
N160+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IF(O$130&lt;=Baseline_Year,
INDEX('Number on ART'!$H$10:$AB$249,MATCH($B160&amp;"Peds",'Number on ART'!$F$10:$F$249,0),MATCH(O$130,'Number on ART'!$H$9:$AB$9,0)),
IF(AND(N160+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Forecast'!$B$131:$B$250,0),MATCH(O$130,'PLHIV Forecast'!$C$130:$W$130,0)),
INDEX('PLHIV Forecast'!$C$131:$W$250,MATCH($B160,'PLHIV Forecast'!$B$131:$B$250,0),MATCH(O$130,'PLHIV Forecast'!$C$130:$W$130,0))&lt;&gt;0),
INDEX('PLHIV Forecast'!$C$131:$W$250,MATCH($B160,'PLHIV Forecast'!$B$131:$B$250,0),MATCH(O$130,'PLHIV Forecast'!$C$130:$W$130,0)),
N160+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30</v>
      </c>
      <c r="P160" s="84">
        <f>IF(IF(P$130&lt;=Baseline_Year,
INDEX('Number on ART'!$H$10:$AB$249,MATCH($B160&amp;"Peds",'Number on ART'!$F$10:$F$249,0),MATCH(P$130,'Number on ART'!$H$9:$AB$9,0)),
IF(AND(O160+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Forecast'!$B$131:$B$250,0),MATCH(P$130,'PLHIV Forecast'!$C$130:$W$130,0)),
INDEX('PLHIV Forecast'!$C$131:$W$250,MATCH($B160,'PLHIV Forecast'!$B$131:$B$250,0),MATCH(P$130,'PLHIV Forecast'!$C$130:$W$130,0))&lt;&gt;0),
INDEX('PLHIV Forecast'!$C$131:$W$250,MATCH($B160,'PLHIV Forecast'!$B$131:$B$250,0),MATCH(P$130,'PLHIV Forecast'!$C$130:$W$130,0)),
O160+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IF(P$130&lt;=Baseline_Year,
INDEX('Number on ART'!$H$10:$AB$249,MATCH($B160&amp;"Peds",'Number on ART'!$F$10:$F$249,0),MATCH(P$130,'Number on ART'!$H$9:$AB$9,0)),
IF(AND(O160+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Forecast'!$B$131:$B$250,0),MATCH(P$130,'PLHIV Forecast'!$C$130:$W$130,0)),
INDEX('PLHIV Forecast'!$C$131:$W$250,MATCH($B160,'PLHIV Forecast'!$B$131:$B$250,0),MATCH(P$130,'PLHIV Forecast'!$C$130:$W$130,0))&lt;&gt;0),
INDEX('PLHIV Forecast'!$C$131:$W$250,MATCH($B160,'PLHIV Forecast'!$B$131:$B$250,0),MATCH(P$130,'PLHIV Forecast'!$C$130:$W$130,0)),
O160+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30.333333333333332</v>
      </c>
      <c r="Q160" s="84">
        <f>IF(IF(Q$130&lt;=Baseline_Year,
INDEX('Number on ART'!$H$10:$AB$249,MATCH($B160&amp;"Peds",'Number on ART'!$F$10:$F$249,0),MATCH(Q$130,'Number on ART'!$H$9:$AB$9,0)),
IF(AND(P160+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Forecast'!$B$131:$B$250,0),MATCH(Q$130,'PLHIV Forecast'!$C$130:$W$130,0)),
INDEX('PLHIV Forecast'!$C$131:$W$250,MATCH($B160,'PLHIV Forecast'!$B$131:$B$250,0),MATCH(Q$130,'PLHIV Forecast'!$C$130:$W$130,0))&lt;&gt;0),
INDEX('PLHIV Forecast'!$C$131:$W$250,MATCH($B160,'PLHIV Forecast'!$B$131:$B$250,0),MATCH(Q$130,'PLHIV Forecast'!$C$130:$W$130,0)),
P160+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IF(Q$130&lt;=Baseline_Year,
INDEX('Number on ART'!$H$10:$AB$249,MATCH($B160&amp;"Peds",'Number on ART'!$F$10:$F$249,0),MATCH(Q$130,'Number on ART'!$H$9:$AB$9,0)),
IF(AND(P160+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Forecast'!$B$131:$B$250,0),MATCH(Q$130,'PLHIV Forecast'!$C$130:$W$130,0)),
INDEX('PLHIV Forecast'!$C$131:$W$250,MATCH($B160,'PLHIV Forecast'!$B$131:$B$250,0),MATCH(Q$130,'PLHIV Forecast'!$C$130:$W$130,0))&lt;&gt;0),
INDEX('PLHIV Forecast'!$C$131:$W$250,MATCH($B160,'PLHIV Forecast'!$B$131:$B$250,0),MATCH(Q$130,'PLHIV Forecast'!$C$130:$W$130,0)),
P160+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30.666666666666664</v>
      </c>
      <c r="R160" s="84">
        <f>IF(IF(R$130&lt;=Baseline_Year,
INDEX('Number on ART'!$H$10:$AB$249,MATCH($B160&amp;"Peds",'Number on ART'!$F$10:$F$249,0),MATCH(R$130,'Number on ART'!$H$9:$AB$9,0)),
IF(AND(Q160+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Forecast'!$B$131:$B$250,0),MATCH(R$130,'PLHIV Forecast'!$C$130:$W$130,0)),
INDEX('PLHIV Forecast'!$C$131:$W$250,MATCH($B160,'PLHIV Forecast'!$B$131:$B$250,0),MATCH(R$130,'PLHIV Forecast'!$C$130:$W$130,0))&lt;&gt;0),
INDEX('PLHIV Forecast'!$C$131:$W$250,MATCH($B160,'PLHIV Forecast'!$B$131:$B$250,0),MATCH(R$130,'PLHIV Forecast'!$C$130:$W$130,0)),
Q160+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IF(R$130&lt;=Baseline_Year,
INDEX('Number on ART'!$H$10:$AB$249,MATCH($B160&amp;"Peds",'Number on ART'!$F$10:$F$249,0),MATCH(R$130,'Number on ART'!$H$9:$AB$9,0)),
IF(AND(Q160+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Forecast'!$B$131:$B$250,0),MATCH(R$130,'PLHIV Forecast'!$C$130:$W$130,0)),
INDEX('PLHIV Forecast'!$C$131:$W$250,MATCH($B160,'PLHIV Forecast'!$B$131:$B$250,0),MATCH(R$130,'PLHIV Forecast'!$C$130:$W$130,0))&lt;&gt;0),
INDEX('PLHIV Forecast'!$C$131:$W$250,MATCH($B160,'PLHIV Forecast'!$B$131:$B$250,0),MATCH(R$130,'PLHIV Forecast'!$C$130:$W$130,0)),
Q160+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30.999999999999996</v>
      </c>
      <c r="S160" s="84">
        <f>IF(IF(S$130&lt;=Baseline_Year,
INDEX('Number on ART'!$H$10:$AB$249,MATCH($B160&amp;"Peds",'Number on ART'!$F$10:$F$249,0),MATCH(S$130,'Number on ART'!$H$9:$AB$9,0)),
IF(AND(R160+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Forecast'!$B$131:$B$250,0),MATCH(S$130,'PLHIV Forecast'!$C$130:$W$130,0)),
INDEX('PLHIV Forecast'!$C$131:$W$250,MATCH($B160,'PLHIV Forecast'!$B$131:$B$250,0),MATCH(S$130,'PLHIV Forecast'!$C$130:$W$130,0))&lt;&gt;0),
INDEX('PLHIV Forecast'!$C$131:$W$250,MATCH($B160,'PLHIV Forecast'!$B$131:$B$250,0),MATCH(S$130,'PLHIV Forecast'!$C$130:$W$130,0)),
R160+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IF(S$130&lt;=Baseline_Year,
INDEX('Number on ART'!$H$10:$AB$249,MATCH($B160&amp;"Peds",'Number on ART'!$F$10:$F$249,0),MATCH(S$130,'Number on ART'!$H$9:$AB$9,0)),
IF(AND(R160+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Forecast'!$B$131:$B$250,0),MATCH(S$130,'PLHIV Forecast'!$C$130:$W$130,0)),
INDEX('PLHIV Forecast'!$C$131:$W$250,MATCH($B160,'PLHIV Forecast'!$B$131:$B$250,0),MATCH(S$130,'PLHIV Forecast'!$C$130:$W$130,0))&lt;&gt;0),
INDEX('PLHIV Forecast'!$C$131:$W$250,MATCH($B160,'PLHIV Forecast'!$B$131:$B$250,0),MATCH(S$130,'PLHIV Forecast'!$C$130:$W$130,0)),
R160+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31.333333333333329</v>
      </c>
      <c r="T160" s="84">
        <f>IF(IF(T$130&lt;=Baseline_Year,
INDEX('Number on ART'!$H$10:$AB$249,MATCH($B160&amp;"Peds",'Number on ART'!$F$10:$F$249,0),MATCH(T$130,'Number on ART'!$H$9:$AB$9,0)),
IF(AND(S160+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Forecast'!$B$131:$B$250,0),MATCH(T$130,'PLHIV Forecast'!$C$130:$W$130,0)),
INDEX('PLHIV Forecast'!$C$131:$W$250,MATCH($B160,'PLHIV Forecast'!$B$131:$B$250,0),MATCH(T$130,'PLHIV Forecast'!$C$130:$W$130,0))&lt;&gt;0),
INDEX('PLHIV Forecast'!$C$131:$W$250,MATCH($B160,'PLHIV Forecast'!$B$131:$B$250,0),MATCH(T$130,'PLHIV Forecast'!$C$130:$W$130,0)),
S160+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IF(T$130&lt;=Baseline_Year,
INDEX('Number on ART'!$H$10:$AB$249,MATCH($B160&amp;"Peds",'Number on ART'!$F$10:$F$249,0),MATCH(T$130,'Number on ART'!$H$9:$AB$9,0)),
IF(AND(S160+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Forecast'!$B$131:$B$250,0),MATCH(T$130,'PLHIV Forecast'!$C$130:$W$130,0)),
INDEX('PLHIV Forecast'!$C$131:$W$250,MATCH($B160,'PLHIV Forecast'!$B$131:$B$250,0),MATCH(T$130,'PLHIV Forecast'!$C$130:$W$130,0))&lt;&gt;0),
INDEX('PLHIV Forecast'!$C$131:$W$250,MATCH($B160,'PLHIV Forecast'!$B$131:$B$250,0),MATCH(T$130,'PLHIV Forecast'!$C$130:$W$130,0)),
S160+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31.666666666666661</v>
      </c>
      <c r="U160" s="84">
        <f>IF(IF(U$130&lt;=Baseline_Year,
INDEX('Number on ART'!$H$10:$AB$249,MATCH($B160&amp;"Peds",'Number on ART'!$F$10:$F$249,0),MATCH(U$130,'Number on ART'!$H$9:$AB$9,0)),
IF(AND(T160+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Forecast'!$B$131:$B$250,0),MATCH(U$130,'PLHIV Forecast'!$C$130:$W$130,0)),
INDEX('PLHIV Forecast'!$C$131:$W$250,MATCH($B160,'PLHIV Forecast'!$B$131:$B$250,0),MATCH(U$130,'PLHIV Forecast'!$C$130:$W$130,0))&lt;&gt;0),
INDEX('PLHIV Forecast'!$C$131:$W$250,MATCH($B160,'PLHIV Forecast'!$B$131:$B$250,0),MATCH(U$130,'PLHIV Forecast'!$C$130:$W$130,0)),
T160+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IF(U$130&lt;=Baseline_Year,
INDEX('Number on ART'!$H$10:$AB$249,MATCH($B160&amp;"Peds",'Number on ART'!$F$10:$F$249,0),MATCH(U$130,'Number on ART'!$H$9:$AB$9,0)),
IF(AND(T160+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Forecast'!$B$131:$B$250,0),MATCH(U$130,'PLHIV Forecast'!$C$130:$W$130,0)),
INDEX('PLHIV Forecast'!$C$131:$W$250,MATCH($B160,'PLHIV Forecast'!$B$131:$B$250,0),MATCH(U$130,'PLHIV Forecast'!$C$130:$W$130,0))&lt;&gt;0),
INDEX('PLHIV Forecast'!$C$131:$W$250,MATCH($B160,'PLHIV Forecast'!$B$131:$B$250,0),MATCH(U$130,'PLHIV Forecast'!$C$130:$W$130,0)),
T160+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31.999999999999993</v>
      </c>
      <c r="V160" s="84">
        <f>IF(IF(V$130&lt;=Baseline_Year,
INDEX('Number on ART'!$H$10:$AB$249,MATCH($B160&amp;"Peds",'Number on ART'!$F$10:$F$249,0),MATCH(V$130,'Number on ART'!$H$9:$AB$9,0)),
IF(AND(U160+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Forecast'!$B$131:$B$250,0),MATCH(V$130,'PLHIV Forecast'!$C$130:$W$130,0)),
INDEX('PLHIV Forecast'!$C$131:$W$250,MATCH($B160,'PLHIV Forecast'!$B$131:$B$250,0),MATCH(V$130,'PLHIV Forecast'!$C$130:$W$130,0))&lt;&gt;0),
INDEX('PLHIV Forecast'!$C$131:$W$250,MATCH($B160,'PLHIV Forecast'!$B$131:$B$250,0),MATCH(V$130,'PLHIV Forecast'!$C$130:$W$130,0)),
U160+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IF(V$130&lt;=Baseline_Year,
INDEX('Number on ART'!$H$10:$AB$249,MATCH($B160&amp;"Peds",'Number on ART'!$F$10:$F$249,0),MATCH(V$130,'Number on ART'!$H$9:$AB$9,0)),
IF(AND(U160+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Forecast'!$B$131:$B$250,0),MATCH(V$130,'PLHIV Forecast'!$C$130:$W$130,0)),
INDEX('PLHIV Forecast'!$C$131:$W$250,MATCH($B160,'PLHIV Forecast'!$B$131:$B$250,0),MATCH(V$130,'PLHIV Forecast'!$C$130:$W$130,0))&lt;&gt;0),
INDEX('PLHIV Forecast'!$C$131:$W$250,MATCH($B160,'PLHIV Forecast'!$B$131:$B$250,0),MATCH(V$130,'PLHIV Forecast'!$C$130:$W$130,0)),
U160+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32.333333333333329</v>
      </c>
      <c r="W160" s="84">
        <f>IF(IF(W$130&lt;=Baseline_Year,
INDEX('Number on ART'!$H$10:$AB$249,MATCH($B160&amp;"Peds",'Number on ART'!$F$10:$F$249,0),MATCH(W$130,'Number on ART'!$H$9:$AB$9,0)),
IF(AND(V160+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Forecast'!$C$131:$W$250,MATCH($B160,'PLHIV Forecast'!$B$131:$B$250,0),MATCH(W$130,'PLHIV Forecast'!$C$130:$W$130,0)),
INDEX('PLHIV Forecast'!$C$131:$W$250,MATCH($B160,'PLHIV Forecast'!$B$131:$B$250,0),MATCH(W$130,'PLHIV Forecast'!$C$130:$W$130,0))&lt;&gt;0),
INDEX('PLHIV Forecast'!$C$131:$W$250,MATCH($B160,'PLHIV Forecast'!$B$131:$B$250,0),MATCH(W$130,'PLHIV Forecast'!$C$130:$W$130,0)),
V160+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)))&lt;0,
0,
IF(W$130&lt;=Baseline_Year,
INDEX('Number on ART'!$H$10:$AB$249,MATCH($B160&amp;"Peds",'Number on ART'!$F$10:$F$249,0),MATCH(W$130,'Number on ART'!$H$9:$AB$9,0)),
IF(AND(V160+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)&gt;INDEX('PLHIV Forecast'!$C$8:$W$127,MATCH($B160,'PLHIV Forecast'!$B$131:$B$250,0),MATCH(W$130,'PLHIV Forecast'!$C$130:$W$130,0)),
INDEX('PLHIV Forecast'!$C$131:$W$250,MATCH($B160,'PLHIV Forecast'!$B$131:$B$250,0),MATCH(W$130,'PLHIV Forecast'!$C$130:$W$130,0))&lt;&gt;0),
INDEX('PLHIV Forecast'!$C$131:$W$250,MATCH($B160,'PLHIV Forecast'!$B$131:$B$250,0),MATCH(W$130,'PLHIV Forecast'!$C$130:$W$130,0)),
V160+
AVERAGE((INDEX($C$131:$W$250,MATCH($B160,$B$131:$B$250),MATCH(Baseline_Year,$C$130:$W$130,))-INDEX($C$131:$W$250,MATCH($B160,$B$131:$B$250),MATCH(Baseline_Year-1,$C$130:$W$130,))),
(INDEX($C$131:$W$250,MATCH($B160,$B$131:$B$250),MATCH(Baseline_Year-1,$C$130:$W$130,))-INDEX($C$131:$W$250,MATCH($B160,$B$131:$B$250),MATCH(Baseline_Year-2,$C$130:$W$130,))),
(INDEX($C$131:$W$250,MATCH($B160,$B$131:$B$250),MATCH(Baseline_Year-2,$C$130:$W$130,))-INDEX($C$131:$W$250,MATCH($B160,$B$131:$B$250),MATCH(Baseline_Year-3,$C$130:$W$130,)))
))))</f>
        <v>32.666666666666664</v>
      </c>
      <c r="X160" s="9" t="str">
        <f>IF(SUM(C160:W160)&lt;&gt;0,
IF(P160='PLHIV Forecast'!P160,"# peds on ART capped by total CLHIV starting 2023",
IF(Q160='PLHIV Forecast'!Q160,"# peds on ART capped by total CLHIV starting 2024",
IF(R160='PLHIV Forecast'!R160,"# peds on ART capped by total CLHIV starting 2025",
IF(S160='PLHIV Forecast'!S160,"# peds on ART capped by total CLHIV starting 2026",
IF(T160='PLHIV Forecast'!T160,"# peds on ART capped by total CLHIV starting 2027",
IF(U160='PLHIV Forecast'!U160,"# peds on ART capped by total CLHIV starting 2028",
IF(V160='PLHIV Forecast'!V160,"# peds on ART capped by total CLHIV starting 2029",
IF(W160='PLHIV Forecast'!W160,"# peds on ART capped by total CLHIV starting 2030",
"")))))))),"")</f>
        <v/>
      </c>
      <c r="Z160" s="8"/>
    </row>
    <row r="161" spans="2:26" x14ac:dyDescent="0.35">
      <c r="B161" s="17" t="str">
        <f>Countries!B34</f>
        <v>D R Congo</v>
      </c>
      <c r="C161" s="47">
        <f>IF(C$7&lt;='Algorithms &amp; Assumptions'!$C$3,INDEX('Number on ART'!$H$10:$AB$249,MATCH($B161&amp;"Peds",'Number on ART'!$F$10:$F$249,0),MATCH(C$7,'Number on ART'!$H$9:$AB$9,0)),"Error")</f>
        <v>2193</v>
      </c>
      <c r="D161" s="47">
        <f>IF(D$7&lt;='Algorithms &amp; Assumptions'!$C$3,INDEX('Number on ART'!$H$10:$AB$249,MATCH($B161&amp;"Peds",'Number on ART'!$F$10:$F$249,0),MATCH(D$7,'Number on ART'!$H$9:$AB$9,0)),"Error")</f>
        <v>6077</v>
      </c>
      <c r="E161" s="47">
        <f>IF(E$7&lt;='Algorithms &amp; Assumptions'!$C$3,INDEX('Number on ART'!$H$10:$AB$249,MATCH($B161&amp;"Peds",'Number on ART'!$F$10:$F$249,0),MATCH(E$7,'Number on ART'!$H$9:$AB$9,0)),"Error")</f>
        <v>4972</v>
      </c>
      <c r="F161" s="47">
        <f>IF(F$7&lt;='Algorithms &amp; Assumptions'!$C$3,INDEX('Number on ART'!$H$10:$AB$249,MATCH($B161&amp;"Peds",'Number on ART'!$F$10:$F$249,0),MATCH(F$7,'Number on ART'!$H$9:$AB$9,0)),"Error")</f>
        <v>4955</v>
      </c>
      <c r="G161" s="84">
        <f>IF(IF(G$130&lt;=Baseline_Year,
INDEX('Number on ART'!$H$10:$AB$249,MATCH($B161&amp;"Peds",'Number on ART'!$F$10:$F$249,0),MATCH(G$130,'Number on ART'!$H$9:$AB$9,0)),
IF(AND(F161+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Forecast'!$B$131:$B$250,0),MATCH(G$130,'PLHIV Forecast'!$C$130:$W$130,0)),
INDEX('PLHIV Forecast'!$C$131:$W$250,MATCH($B161,'PLHIV Forecast'!$B$131:$B$250,0),MATCH(G$130,'PLHIV Forecast'!$C$130:$W$130,0))&lt;&gt;0),
INDEX('PLHIV Forecast'!$C$131:$W$250,MATCH($B161,'PLHIV Forecast'!$B$131:$B$250,0),MATCH(G$130,'PLHIV Forecast'!$C$130:$W$130,0)),
F161+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IF(G$130&lt;=Baseline_Year,
INDEX('Number on ART'!$H$10:$AB$249,MATCH($B161&amp;"Peds",'Number on ART'!$F$10:$F$249,0),MATCH(G$130,'Number on ART'!$H$9:$AB$9,0)),
IF(AND(F161+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Forecast'!$B$131:$B$250,0),MATCH(G$130,'PLHIV Forecast'!$C$130:$W$130,0)),
INDEX('PLHIV Forecast'!$C$131:$W$250,MATCH($B161,'PLHIV Forecast'!$B$131:$B$250,0),MATCH(G$130,'PLHIV Forecast'!$C$130:$W$130,0))&lt;&gt;0),
INDEX('PLHIV Forecast'!$C$131:$W$250,MATCH($B161,'PLHIV Forecast'!$B$131:$B$250,0),MATCH(G$130,'PLHIV Forecast'!$C$130:$W$130,0)),
F161+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8523</v>
      </c>
      <c r="H161" s="84">
        <f>IF(IF(H$130&lt;=Baseline_Year,
INDEX('Number on ART'!$H$10:$AB$249,MATCH($B161&amp;"Peds",'Number on ART'!$F$10:$F$249,0),MATCH(H$130,'Number on ART'!$H$9:$AB$9,0)),
IF(AND(G161+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Forecast'!$B$131:$B$250,0),MATCH(H$130,'PLHIV Forecast'!$C$130:$W$130,0)),
INDEX('PLHIV Forecast'!$C$131:$W$250,MATCH($B161,'PLHIV Forecast'!$B$131:$B$250,0),MATCH(H$130,'PLHIV Forecast'!$C$130:$W$130,0))&lt;&gt;0),
INDEX('PLHIV Forecast'!$C$131:$W$250,MATCH($B161,'PLHIV Forecast'!$B$131:$B$250,0),MATCH(H$130,'PLHIV Forecast'!$C$130:$W$130,0)),
G161+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IF(H$130&lt;=Baseline_Year,
INDEX('Number on ART'!$H$10:$AB$249,MATCH($B161&amp;"Peds",'Number on ART'!$F$10:$F$249,0),MATCH(H$130,'Number on ART'!$H$9:$AB$9,0)),
IF(AND(G161+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Forecast'!$B$131:$B$250,0),MATCH(H$130,'PLHIV Forecast'!$C$130:$W$130,0)),
INDEX('PLHIV Forecast'!$C$131:$W$250,MATCH($B161,'PLHIV Forecast'!$B$131:$B$250,0),MATCH(H$130,'PLHIV Forecast'!$C$130:$W$130,0))&lt;&gt;0),
INDEX('PLHIV Forecast'!$C$131:$W$250,MATCH($B161,'PLHIV Forecast'!$B$131:$B$250,0),MATCH(H$130,'PLHIV Forecast'!$C$130:$W$130,0)),
G161+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10392</v>
      </c>
      <c r="I161" s="84">
        <f>IF(IF(I$130&lt;=Baseline_Year,
INDEX('Number on ART'!$H$10:$AB$249,MATCH($B161&amp;"Peds",'Number on ART'!$F$10:$F$249,0),MATCH(I$130,'Number on ART'!$H$9:$AB$9,0)),
IF(AND(H161+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Forecast'!$B$131:$B$250,0),MATCH(I$130,'PLHIV Forecast'!$C$130:$W$130,0)),
INDEX('PLHIV Forecast'!$C$131:$W$250,MATCH($B161,'PLHIV Forecast'!$B$131:$B$250,0),MATCH(I$130,'PLHIV Forecast'!$C$130:$W$130,0))&lt;&gt;0),
INDEX('PLHIV Forecast'!$C$131:$W$250,MATCH($B161,'PLHIV Forecast'!$B$131:$B$250,0),MATCH(I$130,'PLHIV Forecast'!$C$130:$W$130,0)),
H161+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IF(I$130&lt;=Baseline_Year,
INDEX('Number on ART'!$H$10:$AB$249,MATCH($B161&amp;"Peds",'Number on ART'!$F$10:$F$249,0),MATCH(I$130,'Number on ART'!$H$9:$AB$9,0)),
IF(AND(H161+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Forecast'!$B$131:$B$250,0),MATCH(I$130,'PLHIV Forecast'!$C$130:$W$130,0)),
INDEX('PLHIV Forecast'!$C$131:$W$250,MATCH($B161,'PLHIV Forecast'!$B$131:$B$250,0),MATCH(I$130,'PLHIV Forecast'!$C$130:$W$130,0))&lt;&gt;0),
INDEX('PLHIV Forecast'!$C$131:$W$250,MATCH($B161,'PLHIV Forecast'!$B$131:$B$250,0),MATCH(I$130,'PLHIV Forecast'!$C$130:$W$130,0)),
H161+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14333</v>
      </c>
      <c r="J161" s="84">
        <f>IF(IF(J$130&lt;=Baseline_Year,
INDEX('Number on ART'!$H$10:$AB$249,MATCH($B161&amp;"Peds",'Number on ART'!$F$10:$F$249,0),MATCH(J$130,'Number on ART'!$H$9:$AB$9,0)),
IF(AND(I161+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Forecast'!$B$131:$B$250,0),MATCH(J$130,'PLHIV Forecast'!$C$130:$W$130,0)),
INDEX('PLHIV Forecast'!$C$131:$W$250,MATCH($B161,'PLHIV Forecast'!$B$131:$B$250,0),MATCH(J$130,'PLHIV Forecast'!$C$130:$W$130,0))&lt;&gt;0),
INDEX('PLHIV Forecast'!$C$131:$W$250,MATCH($B161,'PLHIV Forecast'!$B$131:$B$250,0),MATCH(J$130,'PLHIV Forecast'!$C$130:$W$130,0)),
I161+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IF(J$130&lt;=Baseline_Year,
INDEX('Number on ART'!$H$10:$AB$249,MATCH($B161&amp;"Peds",'Number on ART'!$F$10:$F$249,0),MATCH(J$130,'Number on ART'!$H$9:$AB$9,0)),
IF(AND(I161+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Forecast'!$B$131:$B$250,0),MATCH(J$130,'PLHIV Forecast'!$C$130:$W$130,0)),
INDEX('PLHIV Forecast'!$C$131:$W$250,MATCH($B161,'PLHIV Forecast'!$B$131:$B$250,0),MATCH(J$130,'PLHIV Forecast'!$C$130:$W$130,0))&lt;&gt;0),
INDEX('PLHIV Forecast'!$C$131:$W$250,MATCH($B161,'PLHIV Forecast'!$B$131:$B$250,0),MATCH(J$130,'PLHIV Forecast'!$C$130:$W$130,0)),
I161+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17465</v>
      </c>
      <c r="K161" s="84">
        <f>IF(IF(K$130&lt;=Baseline_Year,
INDEX('Number on ART'!$H$10:$AB$249,MATCH($B161&amp;"Peds",'Number on ART'!$F$10:$F$249,0),MATCH(K$130,'Number on ART'!$H$9:$AB$9,0)),
IF(AND(J161+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Forecast'!$B$131:$B$250,0),MATCH(K$130,'PLHIV Forecast'!$C$130:$W$130,0)),
INDEX('PLHIV Forecast'!$C$131:$W$250,MATCH($B161,'PLHIV Forecast'!$B$131:$B$250,0),MATCH(K$130,'PLHIV Forecast'!$C$130:$W$130,0))&lt;&gt;0),
INDEX('PLHIV Forecast'!$C$131:$W$250,MATCH($B161,'PLHIV Forecast'!$B$131:$B$250,0),MATCH(K$130,'PLHIV Forecast'!$C$130:$W$130,0)),
J161+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IF(K$130&lt;=Baseline_Year,
INDEX('Number on ART'!$H$10:$AB$249,MATCH($B161&amp;"Peds",'Number on ART'!$F$10:$F$249,0),MATCH(K$130,'Number on ART'!$H$9:$AB$9,0)),
IF(AND(J161+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Forecast'!$B$131:$B$250,0),MATCH(K$130,'PLHIV Forecast'!$C$130:$W$130,0)),
INDEX('PLHIV Forecast'!$C$131:$W$250,MATCH($B161,'PLHIV Forecast'!$B$131:$B$250,0),MATCH(K$130,'PLHIV Forecast'!$C$130:$W$130,0))&lt;&gt;0),
INDEX('PLHIV Forecast'!$C$131:$W$250,MATCH($B161,'PLHIV Forecast'!$B$131:$B$250,0),MATCH(K$130,'PLHIV Forecast'!$C$130:$W$130,0)),
J161+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15970</v>
      </c>
      <c r="L161" s="84">
        <f>IF(IF(L$130&lt;=Baseline_Year,
INDEX('Number on ART'!$H$10:$AB$249,MATCH($B161&amp;"Peds",'Number on ART'!$F$10:$F$249,0),MATCH(L$130,'Number on ART'!$H$9:$AB$9,0)),
IF(AND(K161+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Forecast'!$B$131:$B$250,0),MATCH(L$130,'PLHIV Forecast'!$C$130:$W$130,0)),
INDEX('PLHIV Forecast'!$C$131:$W$250,MATCH($B161,'PLHIV Forecast'!$B$131:$B$250,0),MATCH(L$130,'PLHIV Forecast'!$C$130:$W$130,0))&lt;&gt;0),
INDEX('PLHIV Forecast'!$C$131:$W$250,MATCH($B161,'PLHIV Forecast'!$B$131:$B$250,0),MATCH(L$130,'PLHIV Forecast'!$C$130:$W$130,0)),
K161+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IF(L$130&lt;=Baseline_Year,
INDEX('Number on ART'!$H$10:$AB$249,MATCH($B161&amp;"Peds",'Number on ART'!$F$10:$F$249,0),MATCH(L$130,'Number on ART'!$H$9:$AB$9,0)),
IF(AND(K161+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Forecast'!$B$131:$B$250,0),MATCH(L$130,'PLHIV Forecast'!$C$130:$W$130,0)),
INDEX('PLHIV Forecast'!$C$131:$W$250,MATCH($B161,'PLHIV Forecast'!$B$131:$B$250,0),MATCH(L$130,'PLHIV Forecast'!$C$130:$W$130,0))&lt;&gt;0),
INDEX('PLHIV Forecast'!$C$131:$W$250,MATCH($B161,'PLHIV Forecast'!$B$131:$B$250,0),MATCH(L$130,'PLHIV Forecast'!$C$130:$W$130,0)),
K161+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18340</v>
      </c>
      <c r="M161" s="84">
        <f>IF(IF(M$130&lt;=Baseline_Year,
INDEX('Number on ART'!$H$10:$AB$249,MATCH($B161&amp;"Peds",'Number on ART'!$F$10:$F$249,0),MATCH(M$130,'Number on ART'!$H$9:$AB$9,0)),
IF(AND(L161+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Forecast'!$B$131:$B$250,0),MATCH(M$130,'PLHIV Forecast'!$C$130:$W$130,0)),
INDEX('PLHIV Forecast'!$C$131:$W$250,MATCH($B161,'PLHIV Forecast'!$B$131:$B$250,0),MATCH(M$130,'PLHIV Forecast'!$C$130:$W$130,0))&lt;&gt;0),
INDEX('PLHIV Forecast'!$C$131:$W$250,MATCH($B161,'PLHIV Forecast'!$B$131:$B$250,0),MATCH(M$130,'PLHIV Forecast'!$C$130:$W$130,0)),
L161+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IF(M$130&lt;=Baseline_Year,
INDEX('Number on ART'!$H$10:$AB$249,MATCH($B161&amp;"Peds",'Number on ART'!$F$10:$F$249,0),MATCH(M$130,'Number on ART'!$H$9:$AB$9,0)),
IF(AND(L161+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Forecast'!$B$131:$B$250,0),MATCH(M$130,'PLHIV Forecast'!$C$130:$W$130,0)),
INDEX('PLHIV Forecast'!$C$131:$W$250,MATCH($B161,'PLHIV Forecast'!$B$131:$B$250,0),MATCH(M$130,'PLHIV Forecast'!$C$130:$W$130,0))&lt;&gt;0),
INDEX('PLHIV Forecast'!$C$131:$W$250,MATCH($B161,'PLHIV Forecast'!$B$131:$B$250,0),MATCH(M$130,'PLHIV Forecast'!$C$130:$W$130,0)),
L161+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21914</v>
      </c>
      <c r="N161" s="84">
        <f>IF(IF(N$130&lt;=Baseline_Year,
INDEX('Number on ART'!$H$10:$AB$249,MATCH($B161&amp;"Peds",'Number on ART'!$F$10:$F$249,0),MATCH(N$130,'Number on ART'!$H$9:$AB$9,0)),
IF(AND(M161+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Forecast'!$B$131:$B$250,0),MATCH(N$130,'PLHIV Forecast'!$C$130:$W$130,0)),
INDEX('PLHIV Forecast'!$C$131:$W$250,MATCH($B161,'PLHIV Forecast'!$B$131:$B$250,0),MATCH(N$130,'PLHIV Forecast'!$C$130:$W$130,0))&lt;&gt;0),
INDEX('PLHIV Forecast'!$C$131:$W$250,MATCH($B161,'PLHIV Forecast'!$B$131:$B$250,0),MATCH(N$130,'PLHIV Forecast'!$C$130:$W$130,0)),
M161+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IF(N$130&lt;=Baseline_Year,
INDEX('Number on ART'!$H$10:$AB$249,MATCH($B161&amp;"Peds",'Number on ART'!$F$10:$F$249,0),MATCH(N$130,'Number on ART'!$H$9:$AB$9,0)),
IF(AND(M161+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Forecast'!$B$131:$B$250,0),MATCH(N$130,'PLHIV Forecast'!$C$130:$W$130,0)),
INDEX('PLHIV Forecast'!$C$131:$W$250,MATCH($B161,'PLHIV Forecast'!$B$131:$B$250,0),MATCH(N$130,'PLHIV Forecast'!$C$130:$W$130,0))&lt;&gt;0),
INDEX('PLHIV Forecast'!$C$131:$W$250,MATCH($B161,'PLHIV Forecast'!$B$131:$B$250,0),MATCH(N$130,'PLHIV Forecast'!$C$130:$W$130,0)),
M161+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24542</v>
      </c>
      <c r="O161" s="84">
        <f>IF(IF(O$130&lt;=Baseline_Year,
INDEX('Number on ART'!$H$10:$AB$249,MATCH($B161&amp;"Peds",'Number on ART'!$F$10:$F$249,0),MATCH(O$130,'Number on ART'!$H$9:$AB$9,0)),
IF(AND(N161+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Forecast'!$B$131:$B$250,0),MATCH(O$130,'PLHIV Forecast'!$C$130:$W$130,0)),
INDEX('PLHIV Forecast'!$C$131:$W$250,MATCH($B161,'PLHIV Forecast'!$B$131:$B$250,0),MATCH(O$130,'PLHIV Forecast'!$C$130:$W$130,0))&lt;&gt;0),
INDEX('PLHIV Forecast'!$C$131:$W$250,MATCH($B161,'PLHIV Forecast'!$B$131:$B$250,0),MATCH(O$130,'PLHIV Forecast'!$C$130:$W$130,0)),
N161+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IF(O$130&lt;=Baseline_Year,
INDEX('Number on ART'!$H$10:$AB$249,MATCH($B161&amp;"Peds",'Number on ART'!$F$10:$F$249,0),MATCH(O$130,'Number on ART'!$H$9:$AB$9,0)),
IF(AND(N161+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Forecast'!$B$131:$B$250,0),MATCH(O$130,'PLHIV Forecast'!$C$130:$W$130,0)),
INDEX('PLHIV Forecast'!$C$131:$W$250,MATCH($B161,'PLHIV Forecast'!$B$131:$B$250,0),MATCH(O$130,'PLHIV Forecast'!$C$130:$W$130,0))&lt;&gt;0),
INDEX('PLHIV Forecast'!$C$131:$W$250,MATCH($B161,'PLHIV Forecast'!$B$131:$B$250,0),MATCH(O$130,'PLHIV Forecast'!$C$130:$W$130,0)),
N161+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26748</v>
      </c>
      <c r="P161" s="84">
        <f>IF(IF(P$130&lt;=Baseline_Year,
INDEX('Number on ART'!$H$10:$AB$249,MATCH($B161&amp;"Peds",'Number on ART'!$F$10:$F$249,0),MATCH(P$130,'Number on ART'!$H$9:$AB$9,0)),
IF(AND(O161+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Forecast'!$B$131:$B$250,0),MATCH(P$130,'PLHIV Forecast'!$C$130:$W$130,0)),
INDEX('PLHIV Forecast'!$C$131:$W$250,MATCH($B161,'PLHIV Forecast'!$B$131:$B$250,0),MATCH(P$130,'PLHIV Forecast'!$C$130:$W$130,0))&lt;&gt;0),
INDEX('PLHIV Forecast'!$C$131:$W$250,MATCH($B161,'PLHIV Forecast'!$B$131:$B$250,0),MATCH(P$130,'PLHIV Forecast'!$C$130:$W$130,0)),
O161+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IF(P$130&lt;=Baseline_Year,
INDEX('Number on ART'!$H$10:$AB$249,MATCH($B161&amp;"Peds",'Number on ART'!$F$10:$F$249,0),MATCH(P$130,'Number on ART'!$H$9:$AB$9,0)),
IF(AND(O161+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Forecast'!$B$131:$B$250,0),MATCH(P$130,'PLHIV Forecast'!$C$130:$W$130,0)),
INDEX('PLHIV Forecast'!$C$131:$W$250,MATCH($B161,'PLHIV Forecast'!$B$131:$B$250,0),MATCH(P$130,'PLHIV Forecast'!$C$130:$W$130,0))&lt;&gt;0),
INDEX('PLHIV Forecast'!$C$131:$W$250,MATCH($B161,'PLHIV Forecast'!$B$131:$B$250,0),MATCH(P$130,'PLHIV Forecast'!$C$130:$W$130,0)),
O161+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29550.666666666668</v>
      </c>
      <c r="Q161" s="84">
        <f>IF(IF(Q$130&lt;=Baseline_Year,
INDEX('Number on ART'!$H$10:$AB$249,MATCH($B161&amp;"Peds",'Number on ART'!$F$10:$F$249,0),MATCH(Q$130,'Number on ART'!$H$9:$AB$9,0)),
IF(AND(P161+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Forecast'!$B$131:$B$250,0),MATCH(Q$130,'PLHIV Forecast'!$C$130:$W$130,0)),
INDEX('PLHIV Forecast'!$C$131:$W$250,MATCH($B161,'PLHIV Forecast'!$B$131:$B$250,0),MATCH(Q$130,'PLHIV Forecast'!$C$130:$W$130,0))&lt;&gt;0),
INDEX('PLHIV Forecast'!$C$131:$W$250,MATCH($B161,'PLHIV Forecast'!$B$131:$B$250,0),MATCH(Q$130,'PLHIV Forecast'!$C$130:$W$130,0)),
P161+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IF(Q$130&lt;=Baseline_Year,
INDEX('Number on ART'!$H$10:$AB$249,MATCH($B161&amp;"Peds",'Number on ART'!$F$10:$F$249,0),MATCH(Q$130,'Number on ART'!$H$9:$AB$9,0)),
IF(AND(P161+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Forecast'!$B$131:$B$250,0),MATCH(Q$130,'PLHIV Forecast'!$C$130:$W$130,0)),
INDEX('PLHIV Forecast'!$C$131:$W$250,MATCH($B161,'PLHIV Forecast'!$B$131:$B$250,0),MATCH(Q$130,'PLHIV Forecast'!$C$130:$W$130,0))&lt;&gt;0),
INDEX('PLHIV Forecast'!$C$131:$W$250,MATCH($B161,'PLHIV Forecast'!$B$131:$B$250,0),MATCH(Q$130,'PLHIV Forecast'!$C$130:$W$130,0)),
P161+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32353.333333333336</v>
      </c>
      <c r="R161" s="84">
        <f>IF(IF(R$130&lt;=Baseline_Year,
INDEX('Number on ART'!$H$10:$AB$249,MATCH($B161&amp;"Peds",'Number on ART'!$F$10:$F$249,0),MATCH(R$130,'Number on ART'!$H$9:$AB$9,0)),
IF(AND(Q161+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Forecast'!$B$131:$B$250,0),MATCH(R$130,'PLHIV Forecast'!$C$130:$W$130,0)),
INDEX('PLHIV Forecast'!$C$131:$W$250,MATCH($B161,'PLHIV Forecast'!$B$131:$B$250,0),MATCH(R$130,'PLHIV Forecast'!$C$130:$W$130,0))&lt;&gt;0),
INDEX('PLHIV Forecast'!$C$131:$W$250,MATCH($B161,'PLHIV Forecast'!$B$131:$B$250,0),MATCH(R$130,'PLHIV Forecast'!$C$130:$W$130,0)),
Q161+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IF(R$130&lt;=Baseline_Year,
INDEX('Number on ART'!$H$10:$AB$249,MATCH($B161&amp;"Peds",'Number on ART'!$F$10:$F$249,0),MATCH(R$130,'Number on ART'!$H$9:$AB$9,0)),
IF(AND(Q161+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Forecast'!$B$131:$B$250,0),MATCH(R$130,'PLHIV Forecast'!$C$130:$W$130,0)),
INDEX('PLHIV Forecast'!$C$131:$W$250,MATCH($B161,'PLHIV Forecast'!$B$131:$B$250,0),MATCH(R$130,'PLHIV Forecast'!$C$130:$W$130,0))&lt;&gt;0),
INDEX('PLHIV Forecast'!$C$131:$W$250,MATCH($B161,'PLHIV Forecast'!$B$131:$B$250,0),MATCH(R$130,'PLHIV Forecast'!$C$130:$W$130,0)),
Q161+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35156</v>
      </c>
      <c r="S161" s="84">
        <f>IF(IF(S$130&lt;=Baseline_Year,
INDEX('Number on ART'!$H$10:$AB$249,MATCH($B161&amp;"Peds",'Number on ART'!$F$10:$F$249,0),MATCH(S$130,'Number on ART'!$H$9:$AB$9,0)),
IF(AND(R161+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Forecast'!$B$131:$B$250,0),MATCH(S$130,'PLHIV Forecast'!$C$130:$W$130,0)),
INDEX('PLHIV Forecast'!$C$131:$W$250,MATCH($B161,'PLHIV Forecast'!$B$131:$B$250,0),MATCH(S$130,'PLHIV Forecast'!$C$130:$W$130,0))&lt;&gt;0),
INDEX('PLHIV Forecast'!$C$131:$W$250,MATCH($B161,'PLHIV Forecast'!$B$131:$B$250,0),MATCH(S$130,'PLHIV Forecast'!$C$130:$W$130,0)),
R161+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IF(S$130&lt;=Baseline_Year,
INDEX('Number on ART'!$H$10:$AB$249,MATCH($B161&amp;"Peds",'Number on ART'!$F$10:$F$249,0),MATCH(S$130,'Number on ART'!$H$9:$AB$9,0)),
IF(AND(R161+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Forecast'!$B$131:$B$250,0),MATCH(S$130,'PLHIV Forecast'!$C$130:$W$130,0)),
INDEX('PLHIV Forecast'!$C$131:$W$250,MATCH($B161,'PLHIV Forecast'!$B$131:$B$250,0),MATCH(S$130,'PLHIV Forecast'!$C$130:$W$130,0))&lt;&gt;0),
INDEX('PLHIV Forecast'!$C$131:$W$250,MATCH($B161,'PLHIV Forecast'!$B$131:$B$250,0),MATCH(S$130,'PLHIV Forecast'!$C$130:$W$130,0)),
R161+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37958.666666666664</v>
      </c>
      <c r="T161" s="84">
        <f>IF(IF(T$130&lt;=Baseline_Year,
INDEX('Number on ART'!$H$10:$AB$249,MATCH($B161&amp;"Peds",'Number on ART'!$F$10:$F$249,0),MATCH(T$130,'Number on ART'!$H$9:$AB$9,0)),
IF(AND(S161+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Forecast'!$B$131:$B$250,0),MATCH(T$130,'PLHIV Forecast'!$C$130:$W$130,0)),
INDEX('PLHIV Forecast'!$C$131:$W$250,MATCH($B161,'PLHIV Forecast'!$B$131:$B$250,0),MATCH(T$130,'PLHIV Forecast'!$C$130:$W$130,0))&lt;&gt;0),
INDEX('PLHIV Forecast'!$C$131:$W$250,MATCH($B161,'PLHIV Forecast'!$B$131:$B$250,0),MATCH(T$130,'PLHIV Forecast'!$C$130:$W$130,0)),
S161+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IF(T$130&lt;=Baseline_Year,
INDEX('Number on ART'!$H$10:$AB$249,MATCH($B161&amp;"Peds",'Number on ART'!$F$10:$F$249,0),MATCH(T$130,'Number on ART'!$H$9:$AB$9,0)),
IF(AND(S161+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Forecast'!$B$131:$B$250,0),MATCH(T$130,'PLHIV Forecast'!$C$130:$W$130,0)),
INDEX('PLHIV Forecast'!$C$131:$W$250,MATCH($B161,'PLHIV Forecast'!$B$131:$B$250,0),MATCH(T$130,'PLHIV Forecast'!$C$130:$W$130,0))&lt;&gt;0),
INDEX('PLHIV Forecast'!$C$131:$W$250,MATCH($B161,'PLHIV Forecast'!$B$131:$B$250,0),MATCH(T$130,'PLHIV Forecast'!$C$130:$W$130,0)),
S161+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40761.333333333328</v>
      </c>
      <c r="U161" s="84">
        <f>IF(IF(U$130&lt;=Baseline_Year,
INDEX('Number on ART'!$H$10:$AB$249,MATCH($B161&amp;"Peds",'Number on ART'!$F$10:$F$249,0),MATCH(U$130,'Number on ART'!$H$9:$AB$9,0)),
IF(AND(T161+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Forecast'!$B$131:$B$250,0),MATCH(U$130,'PLHIV Forecast'!$C$130:$W$130,0)),
INDEX('PLHIV Forecast'!$C$131:$W$250,MATCH($B161,'PLHIV Forecast'!$B$131:$B$250,0),MATCH(U$130,'PLHIV Forecast'!$C$130:$W$130,0))&lt;&gt;0),
INDEX('PLHIV Forecast'!$C$131:$W$250,MATCH($B161,'PLHIV Forecast'!$B$131:$B$250,0),MATCH(U$130,'PLHIV Forecast'!$C$130:$W$130,0)),
T161+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IF(U$130&lt;=Baseline_Year,
INDEX('Number on ART'!$H$10:$AB$249,MATCH($B161&amp;"Peds",'Number on ART'!$F$10:$F$249,0),MATCH(U$130,'Number on ART'!$H$9:$AB$9,0)),
IF(AND(T161+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Forecast'!$B$131:$B$250,0),MATCH(U$130,'PLHIV Forecast'!$C$130:$W$130,0)),
INDEX('PLHIV Forecast'!$C$131:$W$250,MATCH($B161,'PLHIV Forecast'!$B$131:$B$250,0),MATCH(U$130,'PLHIV Forecast'!$C$130:$W$130,0))&lt;&gt;0),
INDEX('PLHIV Forecast'!$C$131:$W$250,MATCH($B161,'PLHIV Forecast'!$B$131:$B$250,0),MATCH(U$130,'PLHIV Forecast'!$C$130:$W$130,0)),
T161+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43563.999999999993</v>
      </c>
      <c r="V161" s="84">
        <f>IF(IF(V$130&lt;=Baseline_Year,
INDEX('Number on ART'!$H$10:$AB$249,MATCH($B161&amp;"Peds",'Number on ART'!$F$10:$F$249,0),MATCH(V$130,'Number on ART'!$H$9:$AB$9,0)),
IF(AND(U161+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Forecast'!$B$131:$B$250,0),MATCH(V$130,'PLHIV Forecast'!$C$130:$W$130,0)),
INDEX('PLHIV Forecast'!$C$131:$W$250,MATCH($B161,'PLHIV Forecast'!$B$131:$B$250,0),MATCH(V$130,'PLHIV Forecast'!$C$130:$W$130,0))&lt;&gt;0),
INDEX('PLHIV Forecast'!$C$131:$W$250,MATCH($B161,'PLHIV Forecast'!$B$131:$B$250,0),MATCH(V$130,'PLHIV Forecast'!$C$130:$W$130,0)),
U161+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IF(V$130&lt;=Baseline_Year,
INDEX('Number on ART'!$H$10:$AB$249,MATCH($B161&amp;"Peds",'Number on ART'!$F$10:$F$249,0),MATCH(V$130,'Number on ART'!$H$9:$AB$9,0)),
IF(AND(U161+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Forecast'!$B$131:$B$250,0),MATCH(V$130,'PLHIV Forecast'!$C$130:$W$130,0)),
INDEX('PLHIV Forecast'!$C$131:$W$250,MATCH($B161,'PLHIV Forecast'!$B$131:$B$250,0),MATCH(V$130,'PLHIV Forecast'!$C$130:$W$130,0))&lt;&gt;0),
INDEX('PLHIV Forecast'!$C$131:$W$250,MATCH($B161,'PLHIV Forecast'!$B$131:$B$250,0),MATCH(V$130,'PLHIV Forecast'!$C$130:$W$130,0)),
U161+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46366.666666666657</v>
      </c>
      <c r="W161" s="84">
        <f>IF(IF(W$130&lt;=Baseline_Year,
INDEX('Number on ART'!$H$10:$AB$249,MATCH($B161&amp;"Peds",'Number on ART'!$F$10:$F$249,0),MATCH(W$130,'Number on ART'!$H$9:$AB$9,0)),
IF(AND(V161+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Forecast'!$C$131:$W$250,MATCH($B161,'PLHIV Forecast'!$B$131:$B$250,0),MATCH(W$130,'PLHIV Forecast'!$C$130:$W$130,0)),
INDEX('PLHIV Forecast'!$C$131:$W$250,MATCH($B161,'PLHIV Forecast'!$B$131:$B$250,0),MATCH(W$130,'PLHIV Forecast'!$C$130:$W$130,0))&lt;&gt;0),
INDEX('PLHIV Forecast'!$C$131:$W$250,MATCH($B161,'PLHIV Forecast'!$B$131:$B$250,0),MATCH(W$130,'PLHIV Forecast'!$C$130:$W$130,0)),
V161+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)))&lt;0,
0,
IF(W$130&lt;=Baseline_Year,
INDEX('Number on ART'!$H$10:$AB$249,MATCH($B161&amp;"Peds",'Number on ART'!$F$10:$F$249,0),MATCH(W$130,'Number on ART'!$H$9:$AB$9,0)),
IF(AND(V161+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)&gt;INDEX('PLHIV Forecast'!$C$8:$W$127,MATCH($B161,'PLHIV Forecast'!$B$131:$B$250,0),MATCH(W$130,'PLHIV Forecast'!$C$130:$W$130,0)),
INDEX('PLHIV Forecast'!$C$131:$W$250,MATCH($B161,'PLHIV Forecast'!$B$131:$B$250,0),MATCH(W$130,'PLHIV Forecast'!$C$130:$W$130,0))&lt;&gt;0),
INDEX('PLHIV Forecast'!$C$131:$W$250,MATCH($B161,'PLHIV Forecast'!$B$131:$B$250,0),MATCH(W$130,'PLHIV Forecast'!$C$130:$W$130,0)),
V161+
AVERAGE((INDEX($C$131:$W$250,MATCH($B161,$B$131:$B$250),MATCH(Baseline_Year,$C$130:$W$130,))-INDEX($C$131:$W$250,MATCH($B161,$B$131:$B$250),MATCH(Baseline_Year-1,$C$130:$W$130,))),
(INDEX($C$131:$W$250,MATCH($B161,$B$131:$B$250),MATCH(Baseline_Year-1,$C$130:$W$130,))-INDEX($C$131:$W$250,MATCH($B161,$B$131:$B$250),MATCH(Baseline_Year-2,$C$130:$W$130,))),
(INDEX($C$131:$W$250,MATCH($B161,$B$131:$B$250),MATCH(Baseline_Year-2,$C$130:$W$130,))-INDEX($C$131:$W$250,MATCH($B161,$B$131:$B$250),MATCH(Baseline_Year-3,$C$130:$W$130,)))
))))</f>
        <v>49169.333333333321</v>
      </c>
      <c r="X161" s="9" t="str">
        <f>IF(SUM(C161:W161)&lt;&gt;0,
IF(P161='PLHIV Forecast'!P161,"# peds on ART capped by total CLHIV starting 2023",
IF(Q161='PLHIV Forecast'!Q161,"# peds on ART capped by total CLHIV starting 2024",
IF(R161='PLHIV Forecast'!R161,"# peds on ART capped by total CLHIV starting 2025",
IF(S161='PLHIV Forecast'!S161,"# peds on ART capped by total CLHIV starting 2026",
IF(T161='PLHIV Forecast'!T161,"# peds on ART capped by total CLHIV starting 2027",
IF(U161='PLHIV Forecast'!U161,"# peds on ART capped by total CLHIV starting 2028",
IF(V161='PLHIV Forecast'!V161,"# peds on ART capped by total CLHIV starting 2029",
IF(W161='PLHIV Forecast'!W161,"# peds on ART capped by total CLHIV starting 2030",
"")))))))),"")</f>
        <v/>
      </c>
      <c r="Z161" s="8"/>
    </row>
    <row r="162" spans="2:26" x14ac:dyDescent="0.35">
      <c r="B162" s="17" t="str">
        <f>Countries!B35</f>
        <v>Democratic People's Republic of Korea</v>
      </c>
      <c r="C162" s="47">
        <f>IF(C$7&lt;='Algorithms &amp; Assumptions'!$C$3,INDEX('Number on ART'!$H$10:$AB$249,MATCH($B162&amp;"Peds",'Number on ART'!$F$10:$F$249,0),MATCH(C$7,'Number on ART'!$H$9:$AB$9,0)),"Error")</f>
        <v>0</v>
      </c>
      <c r="D162" s="47">
        <f>IF(D$7&lt;='Algorithms &amp; Assumptions'!$C$3,INDEX('Number on ART'!$H$10:$AB$249,MATCH($B162&amp;"Peds",'Number on ART'!$F$10:$F$249,0),MATCH(D$7,'Number on ART'!$H$9:$AB$9,0)),"Error")</f>
        <v>0</v>
      </c>
      <c r="E162" s="47">
        <f>IF(E$7&lt;='Algorithms &amp; Assumptions'!$C$3,INDEX('Number on ART'!$H$10:$AB$249,MATCH($B162&amp;"Peds",'Number on ART'!$F$10:$F$249,0),MATCH(E$7,'Number on ART'!$H$9:$AB$9,0)),"Error")</f>
        <v>0</v>
      </c>
      <c r="F162" s="47">
        <f>IF(F$7&lt;='Algorithms &amp; Assumptions'!$C$3,INDEX('Number on ART'!$H$10:$AB$249,MATCH($B162&amp;"Peds",'Number on ART'!$F$10:$F$249,0),MATCH(F$7,'Number on ART'!$H$9:$AB$9,0)),"Error")</f>
        <v>0</v>
      </c>
      <c r="G162" s="84">
        <f>IF(IF(G$130&lt;=Baseline_Year,
INDEX('Number on ART'!$H$10:$AB$249,MATCH($B162&amp;"Peds",'Number on ART'!$F$10:$F$249,0),MATCH(G$130,'Number on ART'!$H$9:$AB$9,0)),
IF(AND(F162+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Forecast'!$B$131:$B$250,0),MATCH(G$130,'PLHIV Forecast'!$C$130:$W$130,0)),
INDEX('PLHIV Forecast'!$C$131:$W$250,MATCH($B162,'PLHIV Forecast'!$B$131:$B$250,0),MATCH(G$130,'PLHIV Forecast'!$C$130:$W$130,0))&lt;&gt;0),
INDEX('PLHIV Forecast'!$C$131:$W$250,MATCH($B162,'PLHIV Forecast'!$B$131:$B$250,0),MATCH(G$130,'PLHIV Forecast'!$C$130:$W$130,0)),
F162+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IF(G$130&lt;=Baseline_Year,
INDEX('Number on ART'!$H$10:$AB$249,MATCH($B162&amp;"Peds",'Number on ART'!$F$10:$F$249,0),MATCH(G$130,'Number on ART'!$H$9:$AB$9,0)),
IF(AND(F162+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Forecast'!$B$131:$B$250,0),MATCH(G$130,'PLHIV Forecast'!$C$130:$W$130,0)),
INDEX('PLHIV Forecast'!$C$131:$W$250,MATCH($B162,'PLHIV Forecast'!$B$131:$B$250,0),MATCH(G$130,'PLHIV Forecast'!$C$130:$W$130,0))&lt;&gt;0),
INDEX('PLHIV Forecast'!$C$131:$W$250,MATCH($B162,'PLHIV Forecast'!$B$131:$B$250,0),MATCH(G$130,'PLHIV Forecast'!$C$130:$W$130,0)),
F162+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H162" s="84">
        <f>IF(IF(H$130&lt;=Baseline_Year,
INDEX('Number on ART'!$H$10:$AB$249,MATCH($B162&amp;"Peds",'Number on ART'!$F$10:$F$249,0),MATCH(H$130,'Number on ART'!$H$9:$AB$9,0)),
IF(AND(G162+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Forecast'!$B$131:$B$250,0),MATCH(H$130,'PLHIV Forecast'!$C$130:$W$130,0)),
INDEX('PLHIV Forecast'!$C$131:$W$250,MATCH($B162,'PLHIV Forecast'!$B$131:$B$250,0),MATCH(H$130,'PLHIV Forecast'!$C$130:$W$130,0))&lt;&gt;0),
INDEX('PLHIV Forecast'!$C$131:$W$250,MATCH($B162,'PLHIV Forecast'!$B$131:$B$250,0),MATCH(H$130,'PLHIV Forecast'!$C$130:$W$130,0)),
G162+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IF(H$130&lt;=Baseline_Year,
INDEX('Number on ART'!$H$10:$AB$249,MATCH($B162&amp;"Peds",'Number on ART'!$F$10:$F$249,0),MATCH(H$130,'Number on ART'!$H$9:$AB$9,0)),
IF(AND(G162+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Forecast'!$B$131:$B$250,0),MATCH(H$130,'PLHIV Forecast'!$C$130:$W$130,0)),
INDEX('PLHIV Forecast'!$C$131:$W$250,MATCH($B162,'PLHIV Forecast'!$B$131:$B$250,0),MATCH(H$130,'PLHIV Forecast'!$C$130:$W$130,0))&lt;&gt;0),
INDEX('PLHIV Forecast'!$C$131:$W$250,MATCH($B162,'PLHIV Forecast'!$B$131:$B$250,0),MATCH(H$130,'PLHIV Forecast'!$C$130:$W$130,0)),
G162+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I162" s="84">
        <f>IF(IF(I$130&lt;=Baseline_Year,
INDEX('Number on ART'!$H$10:$AB$249,MATCH($B162&amp;"Peds",'Number on ART'!$F$10:$F$249,0),MATCH(I$130,'Number on ART'!$H$9:$AB$9,0)),
IF(AND(H162+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Forecast'!$B$131:$B$250,0),MATCH(I$130,'PLHIV Forecast'!$C$130:$W$130,0)),
INDEX('PLHIV Forecast'!$C$131:$W$250,MATCH($B162,'PLHIV Forecast'!$B$131:$B$250,0),MATCH(I$130,'PLHIV Forecast'!$C$130:$W$130,0))&lt;&gt;0),
INDEX('PLHIV Forecast'!$C$131:$W$250,MATCH($B162,'PLHIV Forecast'!$B$131:$B$250,0),MATCH(I$130,'PLHIV Forecast'!$C$130:$W$130,0)),
H162+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IF(I$130&lt;=Baseline_Year,
INDEX('Number on ART'!$H$10:$AB$249,MATCH($B162&amp;"Peds",'Number on ART'!$F$10:$F$249,0),MATCH(I$130,'Number on ART'!$H$9:$AB$9,0)),
IF(AND(H162+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Forecast'!$B$131:$B$250,0),MATCH(I$130,'PLHIV Forecast'!$C$130:$W$130,0)),
INDEX('PLHIV Forecast'!$C$131:$W$250,MATCH($B162,'PLHIV Forecast'!$B$131:$B$250,0),MATCH(I$130,'PLHIV Forecast'!$C$130:$W$130,0))&lt;&gt;0),
INDEX('PLHIV Forecast'!$C$131:$W$250,MATCH($B162,'PLHIV Forecast'!$B$131:$B$250,0),MATCH(I$130,'PLHIV Forecast'!$C$130:$W$130,0)),
H162+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J162" s="84">
        <f>IF(IF(J$130&lt;=Baseline_Year,
INDEX('Number on ART'!$H$10:$AB$249,MATCH($B162&amp;"Peds",'Number on ART'!$F$10:$F$249,0),MATCH(J$130,'Number on ART'!$H$9:$AB$9,0)),
IF(AND(I162+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Forecast'!$B$131:$B$250,0),MATCH(J$130,'PLHIV Forecast'!$C$130:$W$130,0)),
INDEX('PLHIV Forecast'!$C$131:$W$250,MATCH($B162,'PLHIV Forecast'!$B$131:$B$250,0),MATCH(J$130,'PLHIV Forecast'!$C$130:$W$130,0))&lt;&gt;0),
INDEX('PLHIV Forecast'!$C$131:$W$250,MATCH($B162,'PLHIV Forecast'!$B$131:$B$250,0),MATCH(J$130,'PLHIV Forecast'!$C$130:$W$130,0)),
I162+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IF(J$130&lt;=Baseline_Year,
INDEX('Number on ART'!$H$10:$AB$249,MATCH($B162&amp;"Peds",'Number on ART'!$F$10:$F$249,0),MATCH(J$130,'Number on ART'!$H$9:$AB$9,0)),
IF(AND(I162+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Forecast'!$B$131:$B$250,0),MATCH(J$130,'PLHIV Forecast'!$C$130:$W$130,0)),
INDEX('PLHIV Forecast'!$C$131:$W$250,MATCH($B162,'PLHIV Forecast'!$B$131:$B$250,0),MATCH(J$130,'PLHIV Forecast'!$C$130:$W$130,0))&lt;&gt;0),
INDEX('PLHIV Forecast'!$C$131:$W$250,MATCH($B162,'PLHIV Forecast'!$B$131:$B$250,0),MATCH(J$130,'PLHIV Forecast'!$C$130:$W$130,0)),
I162+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K162" s="84">
        <f>IF(IF(K$130&lt;=Baseline_Year,
INDEX('Number on ART'!$H$10:$AB$249,MATCH($B162&amp;"Peds",'Number on ART'!$F$10:$F$249,0),MATCH(K$130,'Number on ART'!$H$9:$AB$9,0)),
IF(AND(J162+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Forecast'!$B$131:$B$250,0),MATCH(K$130,'PLHIV Forecast'!$C$130:$W$130,0)),
INDEX('PLHIV Forecast'!$C$131:$W$250,MATCH($B162,'PLHIV Forecast'!$B$131:$B$250,0),MATCH(K$130,'PLHIV Forecast'!$C$130:$W$130,0))&lt;&gt;0),
INDEX('PLHIV Forecast'!$C$131:$W$250,MATCH($B162,'PLHIV Forecast'!$B$131:$B$250,0),MATCH(K$130,'PLHIV Forecast'!$C$130:$W$130,0)),
J162+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IF(K$130&lt;=Baseline_Year,
INDEX('Number on ART'!$H$10:$AB$249,MATCH($B162&amp;"Peds",'Number on ART'!$F$10:$F$249,0),MATCH(K$130,'Number on ART'!$H$9:$AB$9,0)),
IF(AND(J162+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Forecast'!$B$131:$B$250,0),MATCH(K$130,'PLHIV Forecast'!$C$130:$W$130,0)),
INDEX('PLHIV Forecast'!$C$131:$W$250,MATCH($B162,'PLHIV Forecast'!$B$131:$B$250,0),MATCH(K$130,'PLHIV Forecast'!$C$130:$W$130,0))&lt;&gt;0),
INDEX('PLHIV Forecast'!$C$131:$W$250,MATCH($B162,'PLHIV Forecast'!$B$131:$B$250,0),MATCH(K$130,'PLHIV Forecast'!$C$130:$W$130,0)),
J162+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L162" s="84">
        <f>IF(IF(L$130&lt;=Baseline_Year,
INDEX('Number on ART'!$H$10:$AB$249,MATCH($B162&amp;"Peds",'Number on ART'!$F$10:$F$249,0),MATCH(L$130,'Number on ART'!$H$9:$AB$9,0)),
IF(AND(K162+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Forecast'!$B$131:$B$250,0),MATCH(L$130,'PLHIV Forecast'!$C$130:$W$130,0)),
INDEX('PLHIV Forecast'!$C$131:$W$250,MATCH($B162,'PLHIV Forecast'!$B$131:$B$250,0),MATCH(L$130,'PLHIV Forecast'!$C$130:$W$130,0))&lt;&gt;0),
INDEX('PLHIV Forecast'!$C$131:$W$250,MATCH($B162,'PLHIV Forecast'!$B$131:$B$250,0),MATCH(L$130,'PLHIV Forecast'!$C$130:$W$130,0)),
K162+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IF(L$130&lt;=Baseline_Year,
INDEX('Number on ART'!$H$10:$AB$249,MATCH($B162&amp;"Peds",'Number on ART'!$F$10:$F$249,0),MATCH(L$130,'Number on ART'!$H$9:$AB$9,0)),
IF(AND(K162+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Forecast'!$B$131:$B$250,0),MATCH(L$130,'PLHIV Forecast'!$C$130:$W$130,0)),
INDEX('PLHIV Forecast'!$C$131:$W$250,MATCH($B162,'PLHIV Forecast'!$B$131:$B$250,0),MATCH(L$130,'PLHIV Forecast'!$C$130:$W$130,0))&lt;&gt;0),
INDEX('PLHIV Forecast'!$C$131:$W$250,MATCH($B162,'PLHIV Forecast'!$B$131:$B$250,0),MATCH(L$130,'PLHIV Forecast'!$C$130:$W$130,0)),
K162+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M162" s="84">
        <f>IF(IF(M$130&lt;=Baseline_Year,
INDEX('Number on ART'!$H$10:$AB$249,MATCH($B162&amp;"Peds",'Number on ART'!$F$10:$F$249,0),MATCH(M$130,'Number on ART'!$H$9:$AB$9,0)),
IF(AND(L162+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Forecast'!$B$131:$B$250,0),MATCH(M$130,'PLHIV Forecast'!$C$130:$W$130,0)),
INDEX('PLHIV Forecast'!$C$131:$W$250,MATCH($B162,'PLHIV Forecast'!$B$131:$B$250,0),MATCH(M$130,'PLHIV Forecast'!$C$130:$W$130,0))&lt;&gt;0),
INDEX('PLHIV Forecast'!$C$131:$W$250,MATCH($B162,'PLHIV Forecast'!$B$131:$B$250,0),MATCH(M$130,'PLHIV Forecast'!$C$130:$W$130,0)),
L162+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IF(M$130&lt;=Baseline_Year,
INDEX('Number on ART'!$H$10:$AB$249,MATCH($B162&amp;"Peds",'Number on ART'!$F$10:$F$249,0),MATCH(M$130,'Number on ART'!$H$9:$AB$9,0)),
IF(AND(L162+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Forecast'!$B$131:$B$250,0),MATCH(M$130,'PLHIV Forecast'!$C$130:$W$130,0)),
INDEX('PLHIV Forecast'!$C$131:$W$250,MATCH($B162,'PLHIV Forecast'!$B$131:$B$250,0),MATCH(M$130,'PLHIV Forecast'!$C$130:$W$130,0))&lt;&gt;0),
INDEX('PLHIV Forecast'!$C$131:$W$250,MATCH($B162,'PLHIV Forecast'!$B$131:$B$250,0),MATCH(M$130,'PLHIV Forecast'!$C$130:$W$130,0)),
L162+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N162" s="84">
        <f>IF(IF(N$130&lt;=Baseline_Year,
INDEX('Number on ART'!$H$10:$AB$249,MATCH($B162&amp;"Peds",'Number on ART'!$F$10:$F$249,0),MATCH(N$130,'Number on ART'!$H$9:$AB$9,0)),
IF(AND(M162+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Forecast'!$B$131:$B$250,0),MATCH(N$130,'PLHIV Forecast'!$C$130:$W$130,0)),
INDEX('PLHIV Forecast'!$C$131:$W$250,MATCH($B162,'PLHIV Forecast'!$B$131:$B$250,0),MATCH(N$130,'PLHIV Forecast'!$C$130:$W$130,0))&lt;&gt;0),
INDEX('PLHIV Forecast'!$C$131:$W$250,MATCH($B162,'PLHIV Forecast'!$B$131:$B$250,0),MATCH(N$130,'PLHIV Forecast'!$C$130:$W$130,0)),
M162+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IF(N$130&lt;=Baseline_Year,
INDEX('Number on ART'!$H$10:$AB$249,MATCH($B162&amp;"Peds",'Number on ART'!$F$10:$F$249,0),MATCH(N$130,'Number on ART'!$H$9:$AB$9,0)),
IF(AND(M162+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Forecast'!$B$131:$B$250,0),MATCH(N$130,'PLHIV Forecast'!$C$130:$W$130,0)),
INDEX('PLHIV Forecast'!$C$131:$W$250,MATCH($B162,'PLHIV Forecast'!$B$131:$B$250,0),MATCH(N$130,'PLHIV Forecast'!$C$130:$W$130,0))&lt;&gt;0),
INDEX('PLHIV Forecast'!$C$131:$W$250,MATCH($B162,'PLHIV Forecast'!$B$131:$B$250,0),MATCH(N$130,'PLHIV Forecast'!$C$130:$W$130,0)),
M162+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O162" s="84">
        <f>IF(IF(O$130&lt;=Baseline_Year,
INDEX('Number on ART'!$H$10:$AB$249,MATCH($B162&amp;"Peds",'Number on ART'!$F$10:$F$249,0),MATCH(O$130,'Number on ART'!$H$9:$AB$9,0)),
IF(AND(N162+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Forecast'!$B$131:$B$250,0),MATCH(O$130,'PLHIV Forecast'!$C$130:$W$130,0)),
INDEX('PLHIV Forecast'!$C$131:$W$250,MATCH($B162,'PLHIV Forecast'!$B$131:$B$250,0),MATCH(O$130,'PLHIV Forecast'!$C$130:$W$130,0))&lt;&gt;0),
INDEX('PLHIV Forecast'!$C$131:$W$250,MATCH($B162,'PLHIV Forecast'!$B$131:$B$250,0),MATCH(O$130,'PLHIV Forecast'!$C$130:$W$130,0)),
N162+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IF(O$130&lt;=Baseline_Year,
INDEX('Number on ART'!$H$10:$AB$249,MATCH($B162&amp;"Peds",'Number on ART'!$F$10:$F$249,0),MATCH(O$130,'Number on ART'!$H$9:$AB$9,0)),
IF(AND(N162+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Forecast'!$B$131:$B$250,0),MATCH(O$130,'PLHIV Forecast'!$C$130:$W$130,0)),
INDEX('PLHIV Forecast'!$C$131:$W$250,MATCH($B162,'PLHIV Forecast'!$B$131:$B$250,0),MATCH(O$130,'PLHIV Forecast'!$C$130:$W$130,0))&lt;&gt;0),
INDEX('PLHIV Forecast'!$C$131:$W$250,MATCH($B162,'PLHIV Forecast'!$B$131:$B$250,0),MATCH(O$130,'PLHIV Forecast'!$C$130:$W$130,0)),
N162+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P162" s="84">
        <f>IF(IF(P$130&lt;=Baseline_Year,
INDEX('Number on ART'!$H$10:$AB$249,MATCH($B162&amp;"Peds",'Number on ART'!$F$10:$F$249,0),MATCH(P$130,'Number on ART'!$H$9:$AB$9,0)),
IF(AND(O162+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Forecast'!$B$131:$B$250,0),MATCH(P$130,'PLHIV Forecast'!$C$130:$W$130,0)),
INDEX('PLHIV Forecast'!$C$131:$W$250,MATCH($B162,'PLHIV Forecast'!$B$131:$B$250,0),MATCH(P$130,'PLHIV Forecast'!$C$130:$W$130,0))&lt;&gt;0),
INDEX('PLHIV Forecast'!$C$131:$W$250,MATCH($B162,'PLHIV Forecast'!$B$131:$B$250,0),MATCH(P$130,'PLHIV Forecast'!$C$130:$W$130,0)),
O162+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IF(P$130&lt;=Baseline_Year,
INDEX('Number on ART'!$H$10:$AB$249,MATCH($B162&amp;"Peds",'Number on ART'!$F$10:$F$249,0),MATCH(P$130,'Number on ART'!$H$9:$AB$9,0)),
IF(AND(O162+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Forecast'!$B$131:$B$250,0),MATCH(P$130,'PLHIV Forecast'!$C$130:$W$130,0)),
INDEX('PLHIV Forecast'!$C$131:$W$250,MATCH($B162,'PLHIV Forecast'!$B$131:$B$250,0),MATCH(P$130,'PLHIV Forecast'!$C$130:$W$130,0))&lt;&gt;0),
INDEX('PLHIV Forecast'!$C$131:$W$250,MATCH($B162,'PLHIV Forecast'!$B$131:$B$250,0),MATCH(P$130,'PLHIV Forecast'!$C$130:$W$130,0)),
O162+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Q162" s="84">
        <f>IF(IF(Q$130&lt;=Baseline_Year,
INDEX('Number on ART'!$H$10:$AB$249,MATCH($B162&amp;"Peds",'Number on ART'!$F$10:$F$249,0),MATCH(Q$130,'Number on ART'!$H$9:$AB$9,0)),
IF(AND(P162+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Forecast'!$B$131:$B$250,0),MATCH(Q$130,'PLHIV Forecast'!$C$130:$W$130,0)),
INDEX('PLHIV Forecast'!$C$131:$W$250,MATCH($B162,'PLHIV Forecast'!$B$131:$B$250,0),MATCH(Q$130,'PLHIV Forecast'!$C$130:$W$130,0))&lt;&gt;0),
INDEX('PLHIV Forecast'!$C$131:$W$250,MATCH($B162,'PLHIV Forecast'!$B$131:$B$250,0),MATCH(Q$130,'PLHIV Forecast'!$C$130:$W$130,0)),
P162+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IF(Q$130&lt;=Baseline_Year,
INDEX('Number on ART'!$H$10:$AB$249,MATCH($B162&amp;"Peds",'Number on ART'!$F$10:$F$249,0),MATCH(Q$130,'Number on ART'!$H$9:$AB$9,0)),
IF(AND(P162+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Forecast'!$B$131:$B$250,0),MATCH(Q$130,'PLHIV Forecast'!$C$130:$W$130,0)),
INDEX('PLHIV Forecast'!$C$131:$W$250,MATCH($B162,'PLHIV Forecast'!$B$131:$B$250,0),MATCH(Q$130,'PLHIV Forecast'!$C$130:$W$130,0))&lt;&gt;0),
INDEX('PLHIV Forecast'!$C$131:$W$250,MATCH($B162,'PLHIV Forecast'!$B$131:$B$250,0),MATCH(Q$130,'PLHIV Forecast'!$C$130:$W$130,0)),
P162+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R162" s="84">
        <f>IF(IF(R$130&lt;=Baseline_Year,
INDEX('Number on ART'!$H$10:$AB$249,MATCH($B162&amp;"Peds",'Number on ART'!$F$10:$F$249,0),MATCH(R$130,'Number on ART'!$H$9:$AB$9,0)),
IF(AND(Q162+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Forecast'!$B$131:$B$250,0),MATCH(R$130,'PLHIV Forecast'!$C$130:$W$130,0)),
INDEX('PLHIV Forecast'!$C$131:$W$250,MATCH($B162,'PLHIV Forecast'!$B$131:$B$250,0),MATCH(R$130,'PLHIV Forecast'!$C$130:$W$130,0))&lt;&gt;0),
INDEX('PLHIV Forecast'!$C$131:$W$250,MATCH($B162,'PLHIV Forecast'!$B$131:$B$250,0),MATCH(R$130,'PLHIV Forecast'!$C$130:$W$130,0)),
Q162+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IF(R$130&lt;=Baseline_Year,
INDEX('Number on ART'!$H$10:$AB$249,MATCH($B162&amp;"Peds",'Number on ART'!$F$10:$F$249,0),MATCH(R$130,'Number on ART'!$H$9:$AB$9,0)),
IF(AND(Q162+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Forecast'!$B$131:$B$250,0),MATCH(R$130,'PLHIV Forecast'!$C$130:$W$130,0)),
INDEX('PLHIV Forecast'!$C$131:$W$250,MATCH($B162,'PLHIV Forecast'!$B$131:$B$250,0),MATCH(R$130,'PLHIV Forecast'!$C$130:$W$130,0))&lt;&gt;0),
INDEX('PLHIV Forecast'!$C$131:$W$250,MATCH($B162,'PLHIV Forecast'!$B$131:$B$250,0),MATCH(R$130,'PLHIV Forecast'!$C$130:$W$130,0)),
Q162+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S162" s="84">
        <f>IF(IF(S$130&lt;=Baseline_Year,
INDEX('Number on ART'!$H$10:$AB$249,MATCH($B162&amp;"Peds",'Number on ART'!$F$10:$F$249,0),MATCH(S$130,'Number on ART'!$H$9:$AB$9,0)),
IF(AND(R162+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Forecast'!$B$131:$B$250,0),MATCH(S$130,'PLHIV Forecast'!$C$130:$W$130,0)),
INDEX('PLHIV Forecast'!$C$131:$W$250,MATCH($B162,'PLHIV Forecast'!$B$131:$B$250,0),MATCH(S$130,'PLHIV Forecast'!$C$130:$W$130,0))&lt;&gt;0),
INDEX('PLHIV Forecast'!$C$131:$W$250,MATCH($B162,'PLHIV Forecast'!$B$131:$B$250,0),MATCH(S$130,'PLHIV Forecast'!$C$130:$W$130,0)),
R162+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IF(S$130&lt;=Baseline_Year,
INDEX('Number on ART'!$H$10:$AB$249,MATCH($B162&amp;"Peds",'Number on ART'!$F$10:$F$249,0),MATCH(S$130,'Number on ART'!$H$9:$AB$9,0)),
IF(AND(R162+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Forecast'!$B$131:$B$250,0),MATCH(S$130,'PLHIV Forecast'!$C$130:$W$130,0)),
INDEX('PLHIV Forecast'!$C$131:$W$250,MATCH($B162,'PLHIV Forecast'!$B$131:$B$250,0),MATCH(S$130,'PLHIV Forecast'!$C$130:$W$130,0))&lt;&gt;0),
INDEX('PLHIV Forecast'!$C$131:$W$250,MATCH($B162,'PLHIV Forecast'!$B$131:$B$250,0),MATCH(S$130,'PLHIV Forecast'!$C$130:$W$130,0)),
R162+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T162" s="84">
        <f>IF(IF(T$130&lt;=Baseline_Year,
INDEX('Number on ART'!$H$10:$AB$249,MATCH($B162&amp;"Peds",'Number on ART'!$F$10:$F$249,0),MATCH(T$130,'Number on ART'!$H$9:$AB$9,0)),
IF(AND(S162+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Forecast'!$B$131:$B$250,0),MATCH(T$130,'PLHIV Forecast'!$C$130:$W$130,0)),
INDEX('PLHIV Forecast'!$C$131:$W$250,MATCH($B162,'PLHIV Forecast'!$B$131:$B$250,0),MATCH(T$130,'PLHIV Forecast'!$C$130:$W$130,0))&lt;&gt;0),
INDEX('PLHIV Forecast'!$C$131:$W$250,MATCH($B162,'PLHIV Forecast'!$B$131:$B$250,0),MATCH(T$130,'PLHIV Forecast'!$C$130:$W$130,0)),
S162+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IF(T$130&lt;=Baseline_Year,
INDEX('Number on ART'!$H$10:$AB$249,MATCH($B162&amp;"Peds",'Number on ART'!$F$10:$F$249,0),MATCH(T$130,'Number on ART'!$H$9:$AB$9,0)),
IF(AND(S162+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Forecast'!$B$131:$B$250,0),MATCH(T$130,'PLHIV Forecast'!$C$130:$W$130,0)),
INDEX('PLHIV Forecast'!$C$131:$W$250,MATCH($B162,'PLHIV Forecast'!$B$131:$B$250,0),MATCH(T$130,'PLHIV Forecast'!$C$130:$W$130,0))&lt;&gt;0),
INDEX('PLHIV Forecast'!$C$131:$W$250,MATCH($B162,'PLHIV Forecast'!$B$131:$B$250,0),MATCH(T$130,'PLHIV Forecast'!$C$130:$W$130,0)),
S162+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U162" s="84">
        <f>IF(IF(U$130&lt;=Baseline_Year,
INDEX('Number on ART'!$H$10:$AB$249,MATCH($B162&amp;"Peds",'Number on ART'!$F$10:$F$249,0),MATCH(U$130,'Number on ART'!$H$9:$AB$9,0)),
IF(AND(T162+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Forecast'!$B$131:$B$250,0),MATCH(U$130,'PLHIV Forecast'!$C$130:$W$130,0)),
INDEX('PLHIV Forecast'!$C$131:$W$250,MATCH($B162,'PLHIV Forecast'!$B$131:$B$250,0),MATCH(U$130,'PLHIV Forecast'!$C$130:$W$130,0))&lt;&gt;0),
INDEX('PLHIV Forecast'!$C$131:$W$250,MATCH($B162,'PLHIV Forecast'!$B$131:$B$250,0),MATCH(U$130,'PLHIV Forecast'!$C$130:$W$130,0)),
T162+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IF(U$130&lt;=Baseline_Year,
INDEX('Number on ART'!$H$10:$AB$249,MATCH($B162&amp;"Peds",'Number on ART'!$F$10:$F$249,0),MATCH(U$130,'Number on ART'!$H$9:$AB$9,0)),
IF(AND(T162+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Forecast'!$B$131:$B$250,0),MATCH(U$130,'PLHIV Forecast'!$C$130:$W$130,0)),
INDEX('PLHIV Forecast'!$C$131:$W$250,MATCH($B162,'PLHIV Forecast'!$B$131:$B$250,0),MATCH(U$130,'PLHIV Forecast'!$C$130:$W$130,0))&lt;&gt;0),
INDEX('PLHIV Forecast'!$C$131:$W$250,MATCH($B162,'PLHIV Forecast'!$B$131:$B$250,0),MATCH(U$130,'PLHIV Forecast'!$C$130:$W$130,0)),
T162+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V162" s="84">
        <f>IF(IF(V$130&lt;=Baseline_Year,
INDEX('Number on ART'!$H$10:$AB$249,MATCH($B162&amp;"Peds",'Number on ART'!$F$10:$F$249,0),MATCH(V$130,'Number on ART'!$H$9:$AB$9,0)),
IF(AND(U162+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Forecast'!$B$131:$B$250,0),MATCH(V$130,'PLHIV Forecast'!$C$130:$W$130,0)),
INDEX('PLHIV Forecast'!$C$131:$W$250,MATCH($B162,'PLHIV Forecast'!$B$131:$B$250,0),MATCH(V$130,'PLHIV Forecast'!$C$130:$W$130,0))&lt;&gt;0),
INDEX('PLHIV Forecast'!$C$131:$W$250,MATCH($B162,'PLHIV Forecast'!$B$131:$B$250,0),MATCH(V$130,'PLHIV Forecast'!$C$130:$W$130,0)),
U162+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IF(V$130&lt;=Baseline_Year,
INDEX('Number on ART'!$H$10:$AB$249,MATCH($B162&amp;"Peds",'Number on ART'!$F$10:$F$249,0),MATCH(V$130,'Number on ART'!$H$9:$AB$9,0)),
IF(AND(U162+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Forecast'!$B$131:$B$250,0),MATCH(V$130,'PLHIV Forecast'!$C$130:$W$130,0)),
INDEX('PLHIV Forecast'!$C$131:$W$250,MATCH($B162,'PLHIV Forecast'!$B$131:$B$250,0),MATCH(V$130,'PLHIV Forecast'!$C$130:$W$130,0))&lt;&gt;0),
INDEX('PLHIV Forecast'!$C$131:$W$250,MATCH($B162,'PLHIV Forecast'!$B$131:$B$250,0),MATCH(V$130,'PLHIV Forecast'!$C$130:$W$130,0)),
U162+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W162" s="84">
        <f>IF(IF(W$130&lt;=Baseline_Year,
INDEX('Number on ART'!$H$10:$AB$249,MATCH($B162&amp;"Peds",'Number on ART'!$F$10:$F$249,0),MATCH(W$130,'Number on ART'!$H$9:$AB$9,0)),
IF(AND(V162+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Forecast'!$C$131:$W$250,MATCH($B162,'PLHIV Forecast'!$B$131:$B$250,0),MATCH(W$130,'PLHIV Forecast'!$C$130:$W$130,0)),
INDEX('PLHIV Forecast'!$C$131:$W$250,MATCH($B162,'PLHIV Forecast'!$B$131:$B$250,0),MATCH(W$130,'PLHIV Forecast'!$C$130:$W$130,0))&lt;&gt;0),
INDEX('PLHIV Forecast'!$C$131:$W$250,MATCH($B162,'PLHIV Forecast'!$B$131:$B$250,0),MATCH(W$130,'PLHIV Forecast'!$C$130:$W$130,0)),
V162+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)))&lt;0,
0,
IF(W$130&lt;=Baseline_Year,
INDEX('Number on ART'!$H$10:$AB$249,MATCH($B162&amp;"Peds",'Number on ART'!$F$10:$F$249,0),MATCH(W$130,'Number on ART'!$H$9:$AB$9,0)),
IF(AND(V162+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)&gt;INDEX('PLHIV Forecast'!$C$8:$W$127,MATCH($B162,'PLHIV Forecast'!$B$131:$B$250,0),MATCH(W$130,'PLHIV Forecast'!$C$130:$W$130,0)),
INDEX('PLHIV Forecast'!$C$131:$W$250,MATCH($B162,'PLHIV Forecast'!$B$131:$B$250,0),MATCH(W$130,'PLHIV Forecast'!$C$130:$W$130,0))&lt;&gt;0),
INDEX('PLHIV Forecast'!$C$131:$W$250,MATCH($B162,'PLHIV Forecast'!$B$131:$B$250,0),MATCH(W$130,'PLHIV Forecast'!$C$130:$W$130,0)),
V162+
AVERAGE((INDEX($C$131:$W$250,MATCH($B162,$B$131:$B$250),MATCH(Baseline_Year,$C$130:$W$130,))-INDEX($C$131:$W$250,MATCH($B162,$B$131:$B$250),MATCH(Baseline_Year-1,$C$130:$W$130,))),
(INDEX($C$131:$W$250,MATCH($B162,$B$131:$B$250),MATCH(Baseline_Year-1,$C$130:$W$130,))-INDEX($C$131:$W$250,MATCH($B162,$B$131:$B$250),MATCH(Baseline_Year-2,$C$130:$W$130,))),
(INDEX($C$131:$W$250,MATCH($B162,$B$131:$B$250),MATCH(Baseline_Year-2,$C$130:$W$130,))-INDEX($C$131:$W$250,MATCH($B162,$B$131:$B$250),MATCH(Baseline_Year-3,$C$130:$W$130,)))
))))</f>
        <v>0</v>
      </c>
      <c r="X162" s="9" t="str">
        <f>IF(SUM(C162:W162)&lt;&gt;0,
IF(P162='PLHIV Forecast'!P162,"# peds on ART capped by total CLHIV starting 2023",
IF(Q162='PLHIV Forecast'!Q162,"# peds on ART capped by total CLHIV starting 2024",
IF(R162='PLHIV Forecast'!R162,"# peds on ART capped by total CLHIV starting 2025",
IF(S162='PLHIV Forecast'!S162,"# peds on ART capped by total CLHIV starting 2026",
IF(T162='PLHIV Forecast'!T162,"# peds on ART capped by total CLHIV starting 2027",
IF(U162='PLHIV Forecast'!U162,"# peds on ART capped by total CLHIV starting 2028",
IF(V162='PLHIV Forecast'!V162,"# peds on ART capped by total CLHIV starting 2029",
IF(W162='PLHIV Forecast'!W162,"# peds on ART capped by total CLHIV starting 2030",
"")))))))),"")</f>
        <v/>
      </c>
      <c r="Z162" s="8"/>
    </row>
    <row r="163" spans="2:26" x14ac:dyDescent="0.35">
      <c r="B163" s="17" t="str">
        <f>Countries!B36</f>
        <v>Djibouti</v>
      </c>
      <c r="C163" s="47">
        <f>IF(C$7&lt;='Algorithms &amp; Assumptions'!$C$3,INDEX('Number on ART'!$H$10:$AB$249,MATCH($B163&amp;"Peds",'Number on ART'!$F$10:$F$249,0),MATCH(C$7,'Number on ART'!$H$9:$AB$9,0)),"Error")</f>
        <v>41</v>
      </c>
      <c r="D163" s="47">
        <f>IF(D$7&lt;='Algorithms &amp; Assumptions'!$C$3,INDEX('Number on ART'!$H$10:$AB$249,MATCH($B163&amp;"Peds",'Number on ART'!$F$10:$F$249,0),MATCH(D$7,'Number on ART'!$H$9:$AB$9,0)),"Error")</f>
        <v>40</v>
      </c>
      <c r="E163" s="47">
        <f>IF(E$7&lt;='Algorithms &amp; Assumptions'!$C$3,INDEX('Number on ART'!$H$10:$AB$249,MATCH($B163&amp;"Peds",'Number on ART'!$F$10:$F$249,0),MATCH(E$7,'Number on ART'!$H$9:$AB$9,0)),"Error")</f>
        <v>40</v>
      </c>
      <c r="F163" s="47">
        <f>IF(F$7&lt;='Algorithms &amp; Assumptions'!$C$3,INDEX('Number on ART'!$H$10:$AB$249,MATCH($B163&amp;"Peds",'Number on ART'!$F$10:$F$249,0),MATCH(F$7,'Number on ART'!$H$9:$AB$9,0)),"Error")</f>
        <v>46</v>
      </c>
      <c r="G163" s="84">
        <f>IF(IF(G$130&lt;=Baseline_Year,
INDEX('Number on ART'!$H$10:$AB$249,MATCH($B163&amp;"Peds",'Number on ART'!$F$10:$F$249,0),MATCH(G$130,'Number on ART'!$H$9:$AB$9,0)),
IF(AND(F163+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Forecast'!$B$131:$B$250,0),MATCH(G$130,'PLHIV Forecast'!$C$130:$W$130,0)),
INDEX('PLHIV Forecast'!$C$131:$W$250,MATCH($B163,'PLHIV Forecast'!$B$131:$B$250,0),MATCH(G$130,'PLHIV Forecast'!$C$130:$W$130,0))&lt;&gt;0),
INDEX('PLHIV Forecast'!$C$131:$W$250,MATCH($B163,'PLHIV Forecast'!$B$131:$B$250,0),MATCH(G$130,'PLHIV Forecast'!$C$130:$W$130,0)),
F163+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IF(G$130&lt;=Baseline_Year,
INDEX('Number on ART'!$H$10:$AB$249,MATCH($B163&amp;"Peds",'Number on ART'!$F$10:$F$249,0),MATCH(G$130,'Number on ART'!$H$9:$AB$9,0)),
IF(AND(F163+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Forecast'!$B$131:$B$250,0),MATCH(G$130,'PLHIV Forecast'!$C$130:$W$130,0)),
INDEX('PLHIV Forecast'!$C$131:$W$250,MATCH($B163,'PLHIV Forecast'!$B$131:$B$250,0),MATCH(G$130,'PLHIV Forecast'!$C$130:$W$130,0))&lt;&gt;0),
INDEX('PLHIV Forecast'!$C$131:$W$250,MATCH($B163,'PLHIV Forecast'!$B$131:$B$250,0),MATCH(G$130,'PLHIV Forecast'!$C$130:$W$130,0)),
F163+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52</v>
      </c>
      <c r="H163" s="84">
        <f>IF(IF(H$130&lt;=Baseline_Year,
INDEX('Number on ART'!$H$10:$AB$249,MATCH($B163&amp;"Peds",'Number on ART'!$F$10:$F$249,0),MATCH(H$130,'Number on ART'!$H$9:$AB$9,0)),
IF(AND(G163+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Forecast'!$B$131:$B$250,0),MATCH(H$130,'PLHIV Forecast'!$C$130:$W$130,0)),
INDEX('PLHIV Forecast'!$C$131:$W$250,MATCH($B163,'PLHIV Forecast'!$B$131:$B$250,0),MATCH(H$130,'PLHIV Forecast'!$C$130:$W$130,0))&lt;&gt;0),
INDEX('PLHIV Forecast'!$C$131:$W$250,MATCH($B163,'PLHIV Forecast'!$B$131:$B$250,0),MATCH(H$130,'PLHIV Forecast'!$C$130:$W$130,0)),
G163+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IF(H$130&lt;=Baseline_Year,
INDEX('Number on ART'!$H$10:$AB$249,MATCH($B163&amp;"Peds",'Number on ART'!$F$10:$F$249,0),MATCH(H$130,'Number on ART'!$H$9:$AB$9,0)),
IF(AND(G163+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Forecast'!$B$131:$B$250,0),MATCH(H$130,'PLHIV Forecast'!$C$130:$W$130,0)),
INDEX('PLHIV Forecast'!$C$131:$W$250,MATCH($B163,'PLHIV Forecast'!$B$131:$B$250,0),MATCH(H$130,'PLHIV Forecast'!$C$130:$W$130,0))&lt;&gt;0),
INDEX('PLHIV Forecast'!$C$131:$W$250,MATCH($B163,'PLHIV Forecast'!$B$131:$B$250,0),MATCH(H$130,'PLHIV Forecast'!$C$130:$W$130,0)),
G163+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74</v>
      </c>
      <c r="I163" s="84">
        <f>IF(IF(I$130&lt;=Baseline_Year,
INDEX('Number on ART'!$H$10:$AB$249,MATCH($B163&amp;"Peds",'Number on ART'!$F$10:$F$249,0),MATCH(I$130,'Number on ART'!$H$9:$AB$9,0)),
IF(AND(H163+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Forecast'!$B$131:$B$250,0),MATCH(I$130,'PLHIV Forecast'!$C$130:$W$130,0)),
INDEX('PLHIV Forecast'!$C$131:$W$250,MATCH($B163,'PLHIV Forecast'!$B$131:$B$250,0),MATCH(I$130,'PLHIV Forecast'!$C$130:$W$130,0))&lt;&gt;0),
INDEX('PLHIV Forecast'!$C$131:$W$250,MATCH($B163,'PLHIV Forecast'!$B$131:$B$250,0),MATCH(I$130,'PLHIV Forecast'!$C$130:$W$130,0)),
H163+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IF(I$130&lt;=Baseline_Year,
INDEX('Number on ART'!$H$10:$AB$249,MATCH($B163&amp;"Peds",'Number on ART'!$F$10:$F$249,0),MATCH(I$130,'Number on ART'!$H$9:$AB$9,0)),
IF(AND(H163+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Forecast'!$B$131:$B$250,0),MATCH(I$130,'PLHIV Forecast'!$C$130:$W$130,0)),
INDEX('PLHIV Forecast'!$C$131:$W$250,MATCH($B163,'PLHIV Forecast'!$B$131:$B$250,0),MATCH(I$130,'PLHIV Forecast'!$C$130:$W$130,0))&lt;&gt;0),
INDEX('PLHIV Forecast'!$C$131:$W$250,MATCH($B163,'PLHIV Forecast'!$B$131:$B$250,0),MATCH(I$130,'PLHIV Forecast'!$C$130:$W$130,0)),
H163+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78</v>
      </c>
      <c r="J163" s="84">
        <f>IF(IF(J$130&lt;=Baseline_Year,
INDEX('Number on ART'!$H$10:$AB$249,MATCH($B163&amp;"Peds",'Number on ART'!$F$10:$F$249,0),MATCH(J$130,'Number on ART'!$H$9:$AB$9,0)),
IF(AND(I163+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Forecast'!$B$131:$B$250,0),MATCH(J$130,'PLHIV Forecast'!$C$130:$W$130,0)),
INDEX('PLHIV Forecast'!$C$131:$W$250,MATCH($B163,'PLHIV Forecast'!$B$131:$B$250,0),MATCH(J$130,'PLHIV Forecast'!$C$130:$W$130,0))&lt;&gt;0),
INDEX('PLHIV Forecast'!$C$131:$W$250,MATCH($B163,'PLHIV Forecast'!$B$131:$B$250,0),MATCH(J$130,'PLHIV Forecast'!$C$130:$W$130,0)),
I163+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IF(J$130&lt;=Baseline_Year,
INDEX('Number on ART'!$H$10:$AB$249,MATCH($B163&amp;"Peds",'Number on ART'!$F$10:$F$249,0),MATCH(J$130,'Number on ART'!$H$9:$AB$9,0)),
IF(AND(I163+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Forecast'!$B$131:$B$250,0),MATCH(J$130,'PLHIV Forecast'!$C$130:$W$130,0)),
INDEX('PLHIV Forecast'!$C$131:$W$250,MATCH($B163,'PLHIV Forecast'!$B$131:$B$250,0),MATCH(J$130,'PLHIV Forecast'!$C$130:$W$130,0))&lt;&gt;0),
INDEX('PLHIV Forecast'!$C$131:$W$250,MATCH($B163,'PLHIV Forecast'!$B$131:$B$250,0),MATCH(J$130,'PLHIV Forecast'!$C$130:$W$130,0)),
I163+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82</v>
      </c>
      <c r="K163" s="84">
        <f>IF(IF(K$130&lt;=Baseline_Year,
INDEX('Number on ART'!$H$10:$AB$249,MATCH($B163&amp;"Peds",'Number on ART'!$F$10:$F$249,0),MATCH(K$130,'Number on ART'!$H$9:$AB$9,0)),
IF(AND(J163+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Forecast'!$B$131:$B$250,0),MATCH(K$130,'PLHIV Forecast'!$C$130:$W$130,0)),
INDEX('PLHIV Forecast'!$C$131:$W$250,MATCH($B163,'PLHIV Forecast'!$B$131:$B$250,0),MATCH(K$130,'PLHIV Forecast'!$C$130:$W$130,0))&lt;&gt;0),
INDEX('PLHIV Forecast'!$C$131:$W$250,MATCH($B163,'PLHIV Forecast'!$B$131:$B$250,0),MATCH(K$130,'PLHIV Forecast'!$C$130:$W$130,0)),
J163+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IF(K$130&lt;=Baseline_Year,
INDEX('Number on ART'!$H$10:$AB$249,MATCH($B163&amp;"Peds",'Number on ART'!$F$10:$F$249,0),MATCH(K$130,'Number on ART'!$H$9:$AB$9,0)),
IF(AND(J163+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Forecast'!$B$131:$B$250,0),MATCH(K$130,'PLHIV Forecast'!$C$130:$W$130,0)),
INDEX('PLHIV Forecast'!$C$131:$W$250,MATCH($B163,'PLHIV Forecast'!$B$131:$B$250,0),MATCH(K$130,'PLHIV Forecast'!$C$130:$W$130,0))&lt;&gt;0),
INDEX('PLHIV Forecast'!$C$131:$W$250,MATCH($B163,'PLHIV Forecast'!$B$131:$B$250,0),MATCH(K$130,'PLHIV Forecast'!$C$130:$W$130,0)),
J163+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82</v>
      </c>
      <c r="L163" s="84">
        <f>IF(IF(L$130&lt;=Baseline_Year,
INDEX('Number on ART'!$H$10:$AB$249,MATCH($B163&amp;"Peds",'Number on ART'!$F$10:$F$249,0),MATCH(L$130,'Number on ART'!$H$9:$AB$9,0)),
IF(AND(K163+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Forecast'!$B$131:$B$250,0),MATCH(L$130,'PLHIV Forecast'!$C$130:$W$130,0)),
INDEX('PLHIV Forecast'!$C$131:$W$250,MATCH($B163,'PLHIV Forecast'!$B$131:$B$250,0),MATCH(L$130,'PLHIV Forecast'!$C$130:$W$130,0))&lt;&gt;0),
INDEX('PLHIV Forecast'!$C$131:$W$250,MATCH($B163,'PLHIV Forecast'!$B$131:$B$250,0),MATCH(L$130,'PLHIV Forecast'!$C$130:$W$130,0)),
K163+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IF(L$130&lt;=Baseline_Year,
INDEX('Number on ART'!$H$10:$AB$249,MATCH($B163&amp;"Peds",'Number on ART'!$F$10:$F$249,0),MATCH(L$130,'Number on ART'!$H$9:$AB$9,0)),
IF(AND(K163+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Forecast'!$B$131:$B$250,0),MATCH(L$130,'PLHIV Forecast'!$C$130:$W$130,0)),
INDEX('PLHIV Forecast'!$C$131:$W$250,MATCH($B163,'PLHIV Forecast'!$B$131:$B$250,0),MATCH(L$130,'PLHIV Forecast'!$C$130:$W$130,0))&lt;&gt;0),
INDEX('PLHIV Forecast'!$C$131:$W$250,MATCH($B163,'PLHIV Forecast'!$B$131:$B$250,0),MATCH(L$130,'PLHIV Forecast'!$C$130:$W$130,0)),
K163+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48</v>
      </c>
      <c r="M163" s="84">
        <f>IF(IF(M$130&lt;=Baseline_Year,
INDEX('Number on ART'!$H$10:$AB$249,MATCH($B163&amp;"Peds",'Number on ART'!$F$10:$F$249,0),MATCH(M$130,'Number on ART'!$H$9:$AB$9,0)),
IF(AND(L163+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Forecast'!$B$131:$B$250,0),MATCH(M$130,'PLHIV Forecast'!$C$130:$W$130,0)),
INDEX('PLHIV Forecast'!$C$131:$W$250,MATCH($B163,'PLHIV Forecast'!$B$131:$B$250,0),MATCH(M$130,'PLHIV Forecast'!$C$130:$W$130,0))&lt;&gt;0),
INDEX('PLHIV Forecast'!$C$131:$W$250,MATCH($B163,'PLHIV Forecast'!$B$131:$B$250,0),MATCH(M$130,'PLHIV Forecast'!$C$130:$W$130,0)),
L163+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IF(M$130&lt;=Baseline_Year,
INDEX('Number on ART'!$H$10:$AB$249,MATCH($B163&amp;"Peds",'Number on ART'!$F$10:$F$249,0),MATCH(M$130,'Number on ART'!$H$9:$AB$9,0)),
IF(AND(L163+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Forecast'!$B$131:$B$250,0),MATCH(M$130,'PLHIV Forecast'!$C$130:$W$130,0)),
INDEX('PLHIV Forecast'!$C$131:$W$250,MATCH($B163,'PLHIV Forecast'!$B$131:$B$250,0),MATCH(M$130,'PLHIV Forecast'!$C$130:$W$130,0))&lt;&gt;0),
INDEX('PLHIV Forecast'!$C$131:$W$250,MATCH($B163,'PLHIV Forecast'!$B$131:$B$250,0),MATCH(M$130,'PLHIV Forecast'!$C$130:$W$130,0)),
L163+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50</v>
      </c>
      <c r="N163" s="84">
        <f>IF(IF(N$130&lt;=Baseline_Year,
INDEX('Number on ART'!$H$10:$AB$249,MATCH($B163&amp;"Peds",'Number on ART'!$F$10:$F$249,0),MATCH(N$130,'Number on ART'!$H$9:$AB$9,0)),
IF(AND(M163+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Forecast'!$B$131:$B$250,0),MATCH(N$130,'PLHIV Forecast'!$C$130:$W$130,0)),
INDEX('PLHIV Forecast'!$C$131:$W$250,MATCH($B163,'PLHIV Forecast'!$B$131:$B$250,0),MATCH(N$130,'PLHIV Forecast'!$C$130:$W$130,0))&lt;&gt;0),
INDEX('PLHIV Forecast'!$C$131:$W$250,MATCH($B163,'PLHIV Forecast'!$B$131:$B$250,0),MATCH(N$130,'PLHIV Forecast'!$C$130:$W$130,0)),
M163+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IF(N$130&lt;=Baseline_Year,
INDEX('Number on ART'!$H$10:$AB$249,MATCH($B163&amp;"Peds",'Number on ART'!$F$10:$F$249,0),MATCH(N$130,'Number on ART'!$H$9:$AB$9,0)),
IF(AND(M163+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Forecast'!$B$131:$B$250,0),MATCH(N$130,'PLHIV Forecast'!$C$130:$W$130,0)),
INDEX('PLHIV Forecast'!$C$131:$W$250,MATCH($B163,'PLHIV Forecast'!$B$131:$B$250,0),MATCH(N$130,'PLHIV Forecast'!$C$130:$W$130,0))&lt;&gt;0),
INDEX('PLHIV Forecast'!$C$131:$W$250,MATCH($B163,'PLHIV Forecast'!$B$131:$B$250,0),MATCH(N$130,'PLHIV Forecast'!$C$130:$W$130,0)),
M163+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64</v>
      </c>
      <c r="O163" s="84">
        <f>IF(IF(O$130&lt;=Baseline_Year,
INDEX('Number on ART'!$H$10:$AB$249,MATCH($B163&amp;"Peds",'Number on ART'!$F$10:$F$249,0),MATCH(O$130,'Number on ART'!$H$9:$AB$9,0)),
IF(AND(N163+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Forecast'!$B$131:$B$250,0),MATCH(O$130,'PLHIV Forecast'!$C$130:$W$130,0)),
INDEX('PLHIV Forecast'!$C$131:$W$250,MATCH($B163,'PLHIV Forecast'!$B$131:$B$250,0),MATCH(O$130,'PLHIV Forecast'!$C$130:$W$130,0))&lt;&gt;0),
INDEX('PLHIV Forecast'!$C$131:$W$250,MATCH($B163,'PLHIV Forecast'!$B$131:$B$250,0),MATCH(O$130,'PLHIV Forecast'!$C$130:$W$130,0)),
N163+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IF(O$130&lt;=Baseline_Year,
INDEX('Number on ART'!$H$10:$AB$249,MATCH($B163&amp;"Peds",'Number on ART'!$F$10:$F$249,0),MATCH(O$130,'Number on ART'!$H$9:$AB$9,0)),
IF(AND(N163+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Forecast'!$B$131:$B$250,0),MATCH(O$130,'PLHIV Forecast'!$C$130:$W$130,0)),
INDEX('PLHIV Forecast'!$C$131:$W$250,MATCH($B163,'PLHIV Forecast'!$B$131:$B$250,0),MATCH(O$130,'PLHIV Forecast'!$C$130:$W$130,0))&lt;&gt;0),
INDEX('PLHIV Forecast'!$C$131:$W$250,MATCH($B163,'PLHIV Forecast'!$B$131:$B$250,0),MATCH(O$130,'PLHIV Forecast'!$C$130:$W$130,0)),
N163+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69</v>
      </c>
      <c r="P163" s="84">
        <f>IF(IF(P$130&lt;=Baseline_Year,
INDEX('Number on ART'!$H$10:$AB$249,MATCH($B163&amp;"Peds",'Number on ART'!$F$10:$F$249,0),MATCH(P$130,'Number on ART'!$H$9:$AB$9,0)),
IF(AND(O163+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Forecast'!$B$131:$B$250,0),MATCH(P$130,'PLHIV Forecast'!$C$130:$W$130,0)),
INDEX('PLHIV Forecast'!$C$131:$W$250,MATCH($B163,'PLHIV Forecast'!$B$131:$B$250,0),MATCH(P$130,'PLHIV Forecast'!$C$130:$W$130,0))&lt;&gt;0),
INDEX('PLHIV Forecast'!$C$131:$W$250,MATCH($B163,'PLHIV Forecast'!$B$131:$B$250,0),MATCH(P$130,'PLHIV Forecast'!$C$130:$W$130,0)),
O163+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IF(P$130&lt;=Baseline_Year,
INDEX('Number on ART'!$H$10:$AB$249,MATCH($B163&amp;"Peds",'Number on ART'!$F$10:$F$249,0),MATCH(P$130,'Number on ART'!$H$9:$AB$9,0)),
IF(AND(O163+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Forecast'!$B$131:$B$250,0),MATCH(P$130,'PLHIV Forecast'!$C$130:$W$130,0)),
INDEX('PLHIV Forecast'!$C$131:$W$250,MATCH($B163,'PLHIV Forecast'!$B$131:$B$250,0),MATCH(P$130,'PLHIV Forecast'!$C$130:$W$130,0))&lt;&gt;0),
INDEX('PLHIV Forecast'!$C$131:$W$250,MATCH($B163,'PLHIV Forecast'!$B$131:$B$250,0),MATCH(P$130,'PLHIV Forecast'!$C$130:$W$130,0)),
O163+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76</v>
      </c>
      <c r="Q163" s="84">
        <f>IF(IF(Q$130&lt;=Baseline_Year,
INDEX('Number on ART'!$H$10:$AB$249,MATCH($B163&amp;"Peds",'Number on ART'!$F$10:$F$249,0),MATCH(Q$130,'Number on ART'!$H$9:$AB$9,0)),
IF(AND(P163+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Forecast'!$B$131:$B$250,0),MATCH(Q$130,'PLHIV Forecast'!$C$130:$W$130,0)),
INDEX('PLHIV Forecast'!$C$131:$W$250,MATCH($B163,'PLHIV Forecast'!$B$131:$B$250,0),MATCH(Q$130,'PLHIV Forecast'!$C$130:$W$130,0))&lt;&gt;0),
INDEX('PLHIV Forecast'!$C$131:$W$250,MATCH($B163,'PLHIV Forecast'!$B$131:$B$250,0),MATCH(Q$130,'PLHIV Forecast'!$C$130:$W$130,0)),
P163+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IF(Q$130&lt;=Baseline_Year,
INDEX('Number on ART'!$H$10:$AB$249,MATCH($B163&amp;"Peds",'Number on ART'!$F$10:$F$249,0),MATCH(Q$130,'Number on ART'!$H$9:$AB$9,0)),
IF(AND(P163+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Forecast'!$B$131:$B$250,0),MATCH(Q$130,'PLHIV Forecast'!$C$130:$W$130,0)),
INDEX('PLHIV Forecast'!$C$131:$W$250,MATCH($B163,'PLHIV Forecast'!$B$131:$B$250,0),MATCH(Q$130,'PLHIV Forecast'!$C$130:$W$130,0))&lt;&gt;0),
INDEX('PLHIV Forecast'!$C$131:$W$250,MATCH($B163,'PLHIV Forecast'!$B$131:$B$250,0),MATCH(Q$130,'PLHIV Forecast'!$C$130:$W$130,0)),
P163+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83</v>
      </c>
      <c r="R163" s="84">
        <f>IF(IF(R$130&lt;=Baseline_Year,
INDEX('Number on ART'!$H$10:$AB$249,MATCH($B163&amp;"Peds",'Number on ART'!$F$10:$F$249,0),MATCH(R$130,'Number on ART'!$H$9:$AB$9,0)),
IF(AND(Q163+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Forecast'!$B$131:$B$250,0),MATCH(R$130,'PLHIV Forecast'!$C$130:$W$130,0)),
INDEX('PLHIV Forecast'!$C$131:$W$250,MATCH($B163,'PLHIV Forecast'!$B$131:$B$250,0),MATCH(R$130,'PLHIV Forecast'!$C$130:$W$130,0))&lt;&gt;0),
INDEX('PLHIV Forecast'!$C$131:$W$250,MATCH($B163,'PLHIV Forecast'!$B$131:$B$250,0),MATCH(R$130,'PLHIV Forecast'!$C$130:$W$130,0)),
Q163+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IF(R$130&lt;=Baseline_Year,
INDEX('Number on ART'!$H$10:$AB$249,MATCH($B163&amp;"Peds",'Number on ART'!$F$10:$F$249,0),MATCH(R$130,'Number on ART'!$H$9:$AB$9,0)),
IF(AND(Q163+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Forecast'!$B$131:$B$250,0),MATCH(R$130,'PLHIV Forecast'!$C$130:$W$130,0)),
INDEX('PLHIV Forecast'!$C$131:$W$250,MATCH($B163,'PLHIV Forecast'!$B$131:$B$250,0),MATCH(R$130,'PLHIV Forecast'!$C$130:$W$130,0))&lt;&gt;0),
INDEX('PLHIV Forecast'!$C$131:$W$250,MATCH($B163,'PLHIV Forecast'!$B$131:$B$250,0),MATCH(R$130,'PLHIV Forecast'!$C$130:$W$130,0)),
Q163+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90</v>
      </c>
      <c r="S163" s="84">
        <f>IF(IF(S$130&lt;=Baseline_Year,
INDEX('Number on ART'!$H$10:$AB$249,MATCH($B163&amp;"Peds",'Number on ART'!$F$10:$F$249,0),MATCH(S$130,'Number on ART'!$H$9:$AB$9,0)),
IF(AND(R163+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Forecast'!$B$131:$B$250,0),MATCH(S$130,'PLHIV Forecast'!$C$130:$W$130,0)),
INDEX('PLHIV Forecast'!$C$131:$W$250,MATCH($B163,'PLHIV Forecast'!$B$131:$B$250,0),MATCH(S$130,'PLHIV Forecast'!$C$130:$W$130,0))&lt;&gt;0),
INDEX('PLHIV Forecast'!$C$131:$W$250,MATCH($B163,'PLHIV Forecast'!$B$131:$B$250,0),MATCH(S$130,'PLHIV Forecast'!$C$130:$W$130,0)),
R163+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IF(S$130&lt;=Baseline_Year,
INDEX('Number on ART'!$H$10:$AB$249,MATCH($B163&amp;"Peds",'Number on ART'!$F$10:$F$249,0),MATCH(S$130,'Number on ART'!$H$9:$AB$9,0)),
IF(AND(R163+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Forecast'!$B$131:$B$250,0),MATCH(S$130,'PLHIV Forecast'!$C$130:$W$130,0)),
INDEX('PLHIV Forecast'!$C$131:$W$250,MATCH($B163,'PLHIV Forecast'!$B$131:$B$250,0),MATCH(S$130,'PLHIV Forecast'!$C$130:$W$130,0))&lt;&gt;0),
INDEX('PLHIV Forecast'!$C$131:$W$250,MATCH($B163,'PLHIV Forecast'!$B$131:$B$250,0),MATCH(S$130,'PLHIV Forecast'!$C$130:$W$130,0)),
R163+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97</v>
      </c>
      <c r="T163" s="84">
        <f>IF(IF(T$130&lt;=Baseline_Year,
INDEX('Number on ART'!$H$10:$AB$249,MATCH($B163&amp;"Peds",'Number on ART'!$F$10:$F$249,0),MATCH(T$130,'Number on ART'!$H$9:$AB$9,0)),
IF(AND(S163+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Forecast'!$B$131:$B$250,0),MATCH(T$130,'PLHIV Forecast'!$C$130:$W$130,0)),
INDEX('PLHIV Forecast'!$C$131:$W$250,MATCH($B163,'PLHIV Forecast'!$B$131:$B$250,0),MATCH(T$130,'PLHIV Forecast'!$C$130:$W$130,0))&lt;&gt;0),
INDEX('PLHIV Forecast'!$C$131:$W$250,MATCH($B163,'PLHIV Forecast'!$B$131:$B$250,0),MATCH(T$130,'PLHIV Forecast'!$C$130:$W$130,0)),
S163+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IF(T$130&lt;=Baseline_Year,
INDEX('Number on ART'!$H$10:$AB$249,MATCH($B163&amp;"Peds",'Number on ART'!$F$10:$F$249,0),MATCH(T$130,'Number on ART'!$H$9:$AB$9,0)),
IF(AND(S163+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Forecast'!$B$131:$B$250,0),MATCH(T$130,'PLHIV Forecast'!$C$130:$W$130,0)),
INDEX('PLHIV Forecast'!$C$131:$W$250,MATCH($B163,'PLHIV Forecast'!$B$131:$B$250,0),MATCH(T$130,'PLHIV Forecast'!$C$130:$W$130,0))&lt;&gt;0),
INDEX('PLHIV Forecast'!$C$131:$W$250,MATCH($B163,'PLHIV Forecast'!$B$131:$B$250,0),MATCH(T$130,'PLHIV Forecast'!$C$130:$W$130,0)),
S163+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104</v>
      </c>
      <c r="U163" s="84">
        <f>IF(IF(U$130&lt;=Baseline_Year,
INDEX('Number on ART'!$H$10:$AB$249,MATCH($B163&amp;"Peds",'Number on ART'!$F$10:$F$249,0),MATCH(U$130,'Number on ART'!$H$9:$AB$9,0)),
IF(AND(T163+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Forecast'!$B$131:$B$250,0),MATCH(U$130,'PLHIV Forecast'!$C$130:$W$130,0)),
INDEX('PLHIV Forecast'!$C$131:$W$250,MATCH($B163,'PLHIV Forecast'!$B$131:$B$250,0),MATCH(U$130,'PLHIV Forecast'!$C$130:$W$130,0))&lt;&gt;0),
INDEX('PLHIV Forecast'!$C$131:$W$250,MATCH($B163,'PLHIV Forecast'!$B$131:$B$250,0),MATCH(U$130,'PLHIV Forecast'!$C$130:$W$130,0)),
T163+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IF(U$130&lt;=Baseline_Year,
INDEX('Number on ART'!$H$10:$AB$249,MATCH($B163&amp;"Peds",'Number on ART'!$F$10:$F$249,0),MATCH(U$130,'Number on ART'!$H$9:$AB$9,0)),
IF(AND(T163+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Forecast'!$B$131:$B$250,0),MATCH(U$130,'PLHIV Forecast'!$C$130:$W$130,0)),
INDEX('PLHIV Forecast'!$C$131:$W$250,MATCH($B163,'PLHIV Forecast'!$B$131:$B$250,0),MATCH(U$130,'PLHIV Forecast'!$C$130:$W$130,0))&lt;&gt;0),
INDEX('PLHIV Forecast'!$C$131:$W$250,MATCH($B163,'PLHIV Forecast'!$B$131:$B$250,0),MATCH(U$130,'PLHIV Forecast'!$C$130:$W$130,0)),
T163+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111</v>
      </c>
      <c r="V163" s="84">
        <f>IF(IF(V$130&lt;=Baseline_Year,
INDEX('Number on ART'!$H$10:$AB$249,MATCH($B163&amp;"Peds",'Number on ART'!$F$10:$F$249,0),MATCH(V$130,'Number on ART'!$H$9:$AB$9,0)),
IF(AND(U163+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Forecast'!$B$131:$B$250,0),MATCH(V$130,'PLHIV Forecast'!$C$130:$W$130,0)),
INDEX('PLHIV Forecast'!$C$131:$W$250,MATCH($B163,'PLHIV Forecast'!$B$131:$B$250,0),MATCH(V$130,'PLHIV Forecast'!$C$130:$W$130,0))&lt;&gt;0),
INDEX('PLHIV Forecast'!$C$131:$W$250,MATCH($B163,'PLHIV Forecast'!$B$131:$B$250,0),MATCH(V$130,'PLHIV Forecast'!$C$130:$W$130,0)),
U163+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IF(V$130&lt;=Baseline_Year,
INDEX('Number on ART'!$H$10:$AB$249,MATCH($B163&amp;"Peds",'Number on ART'!$F$10:$F$249,0),MATCH(V$130,'Number on ART'!$H$9:$AB$9,0)),
IF(AND(U163+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Forecast'!$B$131:$B$250,0),MATCH(V$130,'PLHIV Forecast'!$C$130:$W$130,0)),
INDEX('PLHIV Forecast'!$C$131:$W$250,MATCH($B163,'PLHIV Forecast'!$B$131:$B$250,0),MATCH(V$130,'PLHIV Forecast'!$C$130:$W$130,0))&lt;&gt;0),
INDEX('PLHIV Forecast'!$C$131:$W$250,MATCH($B163,'PLHIV Forecast'!$B$131:$B$250,0),MATCH(V$130,'PLHIV Forecast'!$C$130:$W$130,0)),
U163+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118</v>
      </c>
      <c r="W163" s="84">
        <f>IF(IF(W$130&lt;=Baseline_Year,
INDEX('Number on ART'!$H$10:$AB$249,MATCH($B163&amp;"Peds",'Number on ART'!$F$10:$F$249,0),MATCH(W$130,'Number on ART'!$H$9:$AB$9,0)),
IF(AND(V163+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Forecast'!$C$131:$W$250,MATCH($B163,'PLHIV Forecast'!$B$131:$B$250,0),MATCH(W$130,'PLHIV Forecast'!$C$130:$W$130,0)),
INDEX('PLHIV Forecast'!$C$131:$W$250,MATCH($B163,'PLHIV Forecast'!$B$131:$B$250,0),MATCH(W$130,'PLHIV Forecast'!$C$130:$W$130,0))&lt;&gt;0),
INDEX('PLHIV Forecast'!$C$131:$W$250,MATCH($B163,'PLHIV Forecast'!$B$131:$B$250,0),MATCH(W$130,'PLHIV Forecast'!$C$130:$W$130,0)),
V163+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)))&lt;0,
0,
IF(W$130&lt;=Baseline_Year,
INDEX('Number on ART'!$H$10:$AB$249,MATCH($B163&amp;"Peds",'Number on ART'!$F$10:$F$249,0),MATCH(W$130,'Number on ART'!$H$9:$AB$9,0)),
IF(AND(V163+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)&gt;INDEX('PLHIV Forecast'!$C$8:$W$127,MATCH($B163,'PLHIV Forecast'!$B$131:$B$250,0),MATCH(W$130,'PLHIV Forecast'!$C$130:$W$130,0)),
INDEX('PLHIV Forecast'!$C$131:$W$250,MATCH($B163,'PLHIV Forecast'!$B$131:$B$250,0),MATCH(W$130,'PLHIV Forecast'!$C$130:$W$130,0))&lt;&gt;0),
INDEX('PLHIV Forecast'!$C$131:$W$250,MATCH($B163,'PLHIV Forecast'!$B$131:$B$250,0),MATCH(W$130,'PLHIV Forecast'!$C$130:$W$130,0)),
V163+
AVERAGE((INDEX($C$131:$W$250,MATCH($B163,$B$131:$B$250),MATCH(Baseline_Year,$C$130:$W$130,))-INDEX($C$131:$W$250,MATCH($B163,$B$131:$B$250),MATCH(Baseline_Year-1,$C$130:$W$130,))),
(INDEX($C$131:$W$250,MATCH($B163,$B$131:$B$250),MATCH(Baseline_Year-1,$C$130:$W$130,))-INDEX($C$131:$W$250,MATCH($B163,$B$131:$B$250),MATCH(Baseline_Year-2,$C$130:$W$130,))),
(INDEX($C$131:$W$250,MATCH($B163,$B$131:$B$250),MATCH(Baseline_Year-2,$C$130:$W$130,))-INDEX($C$131:$W$250,MATCH($B163,$B$131:$B$250),MATCH(Baseline_Year-3,$C$130:$W$130,)))
))))</f>
        <v>125</v>
      </c>
      <c r="X163" s="9" t="str">
        <f>IF(SUM(C163:W163)&lt;&gt;0,
IF(P163='PLHIV Forecast'!P163,"# peds on ART capped by total CLHIV starting 2023",
IF(Q163='PLHIV Forecast'!Q163,"# peds on ART capped by total CLHIV starting 2024",
IF(R163='PLHIV Forecast'!R163,"# peds on ART capped by total CLHIV starting 2025",
IF(S163='PLHIV Forecast'!S163,"# peds on ART capped by total CLHIV starting 2026",
IF(T163='PLHIV Forecast'!T163,"# peds on ART capped by total CLHIV starting 2027",
IF(U163='PLHIV Forecast'!U163,"# peds on ART capped by total CLHIV starting 2028",
IF(V163='PLHIV Forecast'!V163,"# peds on ART capped by total CLHIV starting 2029",
IF(W163='PLHIV Forecast'!W163,"# peds on ART capped by total CLHIV starting 2030",
"")))))))),"")</f>
        <v/>
      </c>
      <c r="Z163" s="8"/>
    </row>
    <row r="164" spans="2:26" x14ac:dyDescent="0.35">
      <c r="B164" s="17" t="str">
        <f>Countries!B37</f>
        <v>Dominican Republic</v>
      </c>
      <c r="C164" s="47">
        <f>IF(C$7&lt;='Algorithms &amp; Assumptions'!$C$3,INDEX('Number on ART'!$H$10:$AB$249,MATCH($B164&amp;"Peds",'Number on ART'!$F$10:$F$249,0),MATCH(C$7,'Number on ART'!$H$9:$AB$9,0)),"Error")</f>
        <v>950</v>
      </c>
      <c r="D164" s="47">
        <f>IF(D$7&lt;='Algorithms &amp; Assumptions'!$C$3,INDEX('Number on ART'!$H$10:$AB$249,MATCH($B164&amp;"Peds",'Number on ART'!$F$10:$F$249,0),MATCH(D$7,'Number on ART'!$H$9:$AB$9,0)),"Error")</f>
        <v>1022</v>
      </c>
      <c r="E164" s="47">
        <f>IF(E$7&lt;='Algorithms &amp; Assumptions'!$C$3,INDEX('Number on ART'!$H$10:$AB$249,MATCH($B164&amp;"Peds",'Number on ART'!$F$10:$F$249,0),MATCH(E$7,'Number on ART'!$H$9:$AB$9,0)),"Error")</f>
        <v>1083</v>
      </c>
      <c r="F164" s="47">
        <f>IF(F$7&lt;='Algorithms &amp; Assumptions'!$C$3,INDEX('Number on ART'!$H$10:$AB$249,MATCH($B164&amp;"Peds",'Number on ART'!$F$10:$F$249,0),MATCH(F$7,'Number on ART'!$H$9:$AB$9,0)),"Error")</f>
        <v>1000</v>
      </c>
      <c r="G164" s="84">
        <f>IF(IF(G$130&lt;=Baseline_Year,
INDEX('Number on ART'!$H$10:$AB$249,MATCH($B164&amp;"Peds",'Number on ART'!$F$10:$F$249,0),MATCH(G$130,'Number on ART'!$H$9:$AB$9,0)),
IF(AND(F164+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Forecast'!$B$131:$B$250,0),MATCH(G$130,'PLHIV Forecast'!$C$130:$W$130,0)),
INDEX('PLHIV Forecast'!$C$131:$W$250,MATCH($B164,'PLHIV Forecast'!$B$131:$B$250,0),MATCH(G$130,'PLHIV Forecast'!$C$130:$W$130,0))&lt;&gt;0),
INDEX('PLHIV Forecast'!$C$131:$W$250,MATCH($B164,'PLHIV Forecast'!$B$131:$B$250,0),MATCH(G$130,'PLHIV Forecast'!$C$130:$W$130,0)),
F164+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IF(G$130&lt;=Baseline_Year,
INDEX('Number on ART'!$H$10:$AB$249,MATCH($B164&amp;"Peds",'Number on ART'!$F$10:$F$249,0),MATCH(G$130,'Number on ART'!$H$9:$AB$9,0)),
IF(AND(F164+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Forecast'!$B$131:$B$250,0),MATCH(G$130,'PLHIV Forecast'!$C$130:$W$130,0)),
INDEX('PLHIV Forecast'!$C$131:$W$250,MATCH($B164,'PLHIV Forecast'!$B$131:$B$250,0),MATCH(G$130,'PLHIV Forecast'!$C$130:$W$130,0))&lt;&gt;0),
INDEX('PLHIV Forecast'!$C$131:$W$250,MATCH($B164,'PLHIV Forecast'!$B$131:$B$250,0),MATCH(G$130,'PLHIV Forecast'!$C$130:$W$130,0)),
F164+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896</v>
      </c>
      <c r="H164" s="84">
        <f>IF(IF(H$130&lt;=Baseline_Year,
INDEX('Number on ART'!$H$10:$AB$249,MATCH($B164&amp;"Peds",'Number on ART'!$F$10:$F$249,0),MATCH(H$130,'Number on ART'!$H$9:$AB$9,0)),
IF(AND(G164+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Forecast'!$B$131:$B$250,0),MATCH(H$130,'PLHIV Forecast'!$C$130:$W$130,0)),
INDEX('PLHIV Forecast'!$C$131:$W$250,MATCH($B164,'PLHIV Forecast'!$B$131:$B$250,0),MATCH(H$130,'PLHIV Forecast'!$C$130:$W$130,0))&lt;&gt;0),
INDEX('PLHIV Forecast'!$C$131:$W$250,MATCH($B164,'PLHIV Forecast'!$B$131:$B$250,0),MATCH(H$130,'PLHIV Forecast'!$C$130:$W$130,0)),
G164+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IF(H$130&lt;=Baseline_Year,
INDEX('Number on ART'!$H$10:$AB$249,MATCH($B164&amp;"Peds",'Number on ART'!$F$10:$F$249,0),MATCH(H$130,'Number on ART'!$H$9:$AB$9,0)),
IF(AND(G164+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Forecast'!$B$131:$B$250,0),MATCH(H$130,'PLHIV Forecast'!$C$130:$W$130,0)),
INDEX('PLHIV Forecast'!$C$131:$W$250,MATCH($B164,'PLHIV Forecast'!$B$131:$B$250,0),MATCH(H$130,'PLHIV Forecast'!$C$130:$W$130,0))&lt;&gt;0),
INDEX('PLHIV Forecast'!$C$131:$W$250,MATCH($B164,'PLHIV Forecast'!$B$131:$B$250,0),MATCH(H$130,'PLHIV Forecast'!$C$130:$W$130,0)),
G164+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809</v>
      </c>
      <c r="I164" s="84">
        <f>IF(IF(I$130&lt;=Baseline_Year,
INDEX('Number on ART'!$H$10:$AB$249,MATCH($B164&amp;"Peds",'Number on ART'!$F$10:$F$249,0),MATCH(I$130,'Number on ART'!$H$9:$AB$9,0)),
IF(AND(H164+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Forecast'!$B$131:$B$250,0),MATCH(I$130,'PLHIV Forecast'!$C$130:$W$130,0)),
INDEX('PLHIV Forecast'!$C$131:$W$250,MATCH($B164,'PLHIV Forecast'!$B$131:$B$250,0),MATCH(I$130,'PLHIV Forecast'!$C$130:$W$130,0))&lt;&gt;0),
INDEX('PLHIV Forecast'!$C$131:$W$250,MATCH($B164,'PLHIV Forecast'!$B$131:$B$250,0),MATCH(I$130,'PLHIV Forecast'!$C$130:$W$130,0)),
H164+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IF(I$130&lt;=Baseline_Year,
INDEX('Number on ART'!$H$10:$AB$249,MATCH($B164&amp;"Peds",'Number on ART'!$F$10:$F$249,0),MATCH(I$130,'Number on ART'!$H$9:$AB$9,0)),
IF(AND(H164+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Forecast'!$B$131:$B$250,0),MATCH(I$130,'PLHIV Forecast'!$C$130:$W$130,0)),
INDEX('PLHIV Forecast'!$C$131:$W$250,MATCH($B164,'PLHIV Forecast'!$B$131:$B$250,0),MATCH(I$130,'PLHIV Forecast'!$C$130:$W$130,0))&lt;&gt;0),
INDEX('PLHIV Forecast'!$C$131:$W$250,MATCH($B164,'PLHIV Forecast'!$B$131:$B$250,0),MATCH(I$130,'PLHIV Forecast'!$C$130:$W$130,0)),
H164+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777</v>
      </c>
      <c r="J164" s="84">
        <f>IF(IF(J$130&lt;=Baseline_Year,
INDEX('Number on ART'!$H$10:$AB$249,MATCH($B164&amp;"Peds",'Number on ART'!$F$10:$F$249,0),MATCH(J$130,'Number on ART'!$H$9:$AB$9,0)),
IF(AND(I164+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Forecast'!$B$131:$B$250,0),MATCH(J$130,'PLHIV Forecast'!$C$130:$W$130,0)),
INDEX('PLHIV Forecast'!$C$131:$W$250,MATCH($B164,'PLHIV Forecast'!$B$131:$B$250,0),MATCH(J$130,'PLHIV Forecast'!$C$130:$W$130,0))&lt;&gt;0),
INDEX('PLHIV Forecast'!$C$131:$W$250,MATCH($B164,'PLHIV Forecast'!$B$131:$B$250,0),MATCH(J$130,'PLHIV Forecast'!$C$130:$W$130,0)),
I164+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IF(J$130&lt;=Baseline_Year,
INDEX('Number on ART'!$H$10:$AB$249,MATCH($B164&amp;"Peds",'Number on ART'!$F$10:$F$249,0),MATCH(J$130,'Number on ART'!$H$9:$AB$9,0)),
IF(AND(I164+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Forecast'!$B$131:$B$250,0),MATCH(J$130,'PLHIV Forecast'!$C$130:$W$130,0)),
INDEX('PLHIV Forecast'!$C$131:$W$250,MATCH($B164,'PLHIV Forecast'!$B$131:$B$250,0),MATCH(J$130,'PLHIV Forecast'!$C$130:$W$130,0))&lt;&gt;0),
INDEX('PLHIV Forecast'!$C$131:$W$250,MATCH($B164,'PLHIV Forecast'!$B$131:$B$250,0),MATCH(J$130,'PLHIV Forecast'!$C$130:$W$130,0)),
I164+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783</v>
      </c>
      <c r="K164" s="84">
        <f>IF(IF(K$130&lt;=Baseline_Year,
INDEX('Number on ART'!$H$10:$AB$249,MATCH($B164&amp;"Peds",'Number on ART'!$F$10:$F$249,0),MATCH(K$130,'Number on ART'!$H$9:$AB$9,0)),
IF(AND(J164+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Forecast'!$B$131:$B$250,0),MATCH(K$130,'PLHIV Forecast'!$C$130:$W$130,0)),
INDEX('PLHIV Forecast'!$C$131:$W$250,MATCH($B164,'PLHIV Forecast'!$B$131:$B$250,0),MATCH(K$130,'PLHIV Forecast'!$C$130:$W$130,0))&lt;&gt;0),
INDEX('PLHIV Forecast'!$C$131:$W$250,MATCH($B164,'PLHIV Forecast'!$B$131:$B$250,0),MATCH(K$130,'PLHIV Forecast'!$C$130:$W$130,0)),
J164+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IF(K$130&lt;=Baseline_Year,
INDEX('Number on ART'!$H$10:$AB$249,MATCH($B164&amp;"Peds",'Number on ART'!$F$10:$F$249,0),MATCH(K$130,'Number on ART'!$H$9:$AB$9,0)),
IF(AND(J164+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Forecast'!$B$131:$B$250,0),MATCH(K$130,'PLHIV Forecast'!$C$130:$W$130,0)),
INDEX('PLHIV Forecast'!$C$131:$W$250,MATCH($B164,'PLHIV Forecast'!$B$131:$B$250,0),MATCH(K$130,'PLHIV Forecast'!$C$130:$W$130,0))&lt;&gt;0),
INDEX('PLHIV Forecast'!$C$131:$W$250,MATCH($B164,'PLHIV Forecast'!$B$131:$B$250,0),MATCH(K$130,'PLHIV Forecast'!$C$130:$W$130,0)),
J164+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784</v>
      </c>
      <c r="L164" s="84">
        <f>IF(IF(L$130&lt;=Baseline_Year,
INDEX('Number on ART'!$H$10:$AB$249,MATCH($B164&amp;"Peds",'Number on ART'!$F$10:$F$249,0),MATCH(L$130,'Number on ART'!$H$9:$AB$9,0)),
IF(AND(K164+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Forecast'!$B$131:$B$250,0),MATCH(L$130,'PLHIV Forecast'!$C$130:$W$130,0)),
INDEX('PLHIV Forecast'!$C$131:$W$250,MATCH($B164,'PLHIV Forecast'!$B$131:$B$250,0),MATCH(L$130,'PLHIV Forecast'!$C$130:$W$130,0))&lt;&gt;0),
INDEX('PLHIV Forecast'!$C$131:$W$250,MATCH($B164,'PLHIV Forecast'!$B$131:$B$250,0),MATCH(L$130,'PLHIV Forecast'!$C$130:$W$130,0)),
K164+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IF(L$130&lt;=Baseline_Year,
INDEX('Number on ART'!$H$10:$AB$249,MATCH($B164&amp;"Peds",'Number on ART'!$F$10:$F$249,0),MATCH(L$130,'Number on ART'!$H$9:$AB$9,0)),
IF(AND(K164+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Forecast'!$B$131:$B$250,0),MATCH(L$130,'PLHIV Forecast'!$C$130:$W$130,0)),
INDEX('PLHIV Forecast'!$C$131:$W$250,MATCH($B164,'PLHIV Forecast'!$B$131:$B$250,0),MATCH(L$130,'PLHIV Forecast'!$C$130:$W$130,0))&lt;&gt;0),
INDEX('PLHIV Forecast'!$C$131:$W$250,MATCH($B164,'PLHIV Forecast'!$B$131:$B$250,0),MATCH(L$130,'PLHIV Forecast'!$C$130:$W$130,0)),
K164+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626</v>
      </c>
      <c r="M164" s="84">
        <f>IF(IF(M$130&lt;=Baseline_Year,
INDEX('Number on ART'!$H$10:$AB$249,MATCH($B164&amp;"Peds",'Number on ART'!$F$10:$F$249,0),MATCH(M$130,'Number on ART'!$H$9:$AB$9,0)),
IF(AND(L164+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Forecast'!$B$131:$B$250,0),MATCH(M$130,'PLHIV Forecast'!$C$130:$W$130,0)),
INDEX('PLHIV Forecast'!$C$131:$W$250,MATCH($B164,'PLHIV Forecast'!$B$131:$B$250,0),MATCH(M$130,'PLHIV Forecast'!$C$130:$W$130,0))&lt;&gt;0),
INDEX('PLHIV Forecast'!$C$131:$W$250,MATCH($B164,'PLHIV Forecast'!$B$131:$B$250,0),MATCH(M$130,'PLHIV Forecast'!$C$130:$W$130,0)),
L164+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IF(M$130&lt;=Baseline_Year,
INDEX('Number on ART'!$H$10:$AB$249,MATCH($B164&amp;"Peds",'Number on ART'!$F$10:$F$249,0),MATCH(M$130,'Number on ART'!$H$9:$AB$9,0)),
IF(AND(L164+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Forecast'!$B$131:$B$250,0),MATCH(M$130,'PLHIV Forecast'!$C$130:$W$130,0)),
INDEX('PLHIV Forecast'!$C$131:$W$250,MATCH($B164,'PLHIV Forecast'!$B$131:$B$250,0),MATCH(M$130,'PLHIV Forecast'!$C$130:$W$130,0))&lt;&gt;0),
INDEX('PLHIV Forecast'!$C$131:$W$250,MATCH($B164,'PLHIV Forecast'!$B$131:$B$250,0),MATCH(M$130,'PLHIV Forecast'!$C$130:$W$130,0)),
L164+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572</v>
      </c>
      <c r="N164" s="84">
        <f>IF(IF(N$130&lt;=Baseline_Year,
INDEX('Number on ART'!$H$10:$AB$249,MATCH($B164&amp;"Peds",'Number on ART'!$F$10:$F$249,0),MATCH(N$130,'Number on ART'!$H$9:$AB$9,0)),
IF(AND(M164+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Forecast'!$B$131:$B$250,0),MATCH(N$130,'PLHIV Forecast'!$C$130:$W$130,0)),
INDEX('PLHIV Forecast'!$C$131:$W$250,MATCH($B164,'PLHIV Forecast'!$B$131:$B$250,0),MATCH(N$130,'PLHIV Forecast'!$C$130:$W$130,0))&lt;&gt;0),
INDEX('PLHIV Forecast'!$C$131:$W$250,MATCH($B164,'PLHIV Forecast'!$B$131:$B$250,0),MATCH(N$130,'PLHIV Forecast'!$C$130:$W$130,0)),
M164+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IF(N$130&lt;=Baseline_Year,
INDEX('Number on ART'!$H$10:$AB$249,MATCH($B164&amp;"Peds",'Number on ART'!$F$10:$F$249,0),MATCH(N$130,'Number on ART'!$H$9:$AB$9,0)),
IF(AND(M164+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Forecast'!$B$131:$B$250,0),MATCH(N$130,'PLHIV Forecast'!$C$130:$W$130,0)),
INDEX('PLHIV Forecast'!$C$131:$W$250,MATCH($B164,'PLHIV Forecast'!$B$131:$B$250,0),MATCH(N$130,'PLHIV Forecast'!$C$130:$W$130,0))&lt;&gt;0),
INDEX('PLHIV Forecast'!$C$131:$W$250,MATCH($B164,'PLHIV Forecast'!$B$131:$B$250,0),MATCH(N$130,'PLHIV Forecast'!$C$130:$W$130,0)),
M164+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604</v>
      </c>
      <c r="O164" s="84">
        <f>IF(IF(O$130&lt;=Baseline_Year,
INDEX('Number on ART'!$H$10:$AB$249,MATCH($B164&amp;"Peds",'Number on ART'!$F$10:$F$249,0),MATCH(O$130,'Number on ART'!$H$9:$AB$9,0)),
IF(AND(N164+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Forecast'!$B$131:$B$250,0),MATCH(O$130,'PLHIV Forecast'!$C$130:$W$130,0)),
INDEX('PLHIV Forecast'!$C$131:$W$250,MATCH($B164,'PLHIV Forecast'!$B$131:$B$250,0),MATCH(O$130,'PLHIV Forecast'!$C$130:$W$130,0))&lt;&gt;0),
INDEX('PLHIV Forecast'!$C$131:$W$250,MATCH($B164,'PLHIV Forecast'!$B$131:$B$250,0),MATCH(O$130,'PLHIV Forecast'!$C$130:$W$130,0)),
N164+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IF(O$130&lt;=Baseline_Year,
INDEX('Number on ART'!$H$10:$AB$249,MATCH($B164&amp;"Peds",'Number on ART'!$F$10:$F$249,0),MATCH(O$130,'Number on ART'!$H$9:$AB$9,0)),
IF(AND(N164+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Forecast'!$B$131:$B$250,0),MATCH(O$130,'PLHIV Forecast'!$C$130:$W$130,0)),
INDEX('PLHIV Forecast'!$C$131:$W$250,MATCH($B164,'PLHIV Forecast'!$B$131:$B$250,0),MATCH(O$130,'PLHIV Forecast'!$C$130:$W$130,0))&lt;&gt;0),
INDEX('PLHIV Forecast'!$C$131:$W$250,MATCH($B164,'PLHIV Forecast'!$B$131:$B$250,0),MATCH(O$130,'PLHIV Forecast'!$C$130:$W$130,0)),
N164+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595</v>
      </c>
      <c r="P164" s="84">
        <f>IF(IF(P$130&lt;=Baseline_Year,
INDEX('Number on ART'!$H$10:$AB$249,MATCH($B164&amp;"Peds",'Number on ART'!$F$10:$F$249,0),MATCH(P$130,'Number on ART'!$H$9:$AB$9,0)),
IF(AND(O164+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Forecast'!$B$131:$B$250,0),MATCH(P$130,'PLHIV Forecast'!$C$130:$W$130,0)),
INDEX('PLHIV Forecast'!$C$131:$W$250,MATCH($B164,'PLHIV Forecast'!$B$131:$B$250,0),MATCH(P$130,'PLHIV Forecast'!$C$130:$W$130,0))&lt;&gt;0),
INDEX('PLHIV Forecast'!$C$131:$W$250,MATCH($B164,'PLHIV Forecast'!$B$131:$B$250,0),MATCH(P$130,'PLHIV Forecast'!$C$130:$W$130,0)),
O164+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IF(P$130&lt;=Baseline_Year,
INDEX('Number on ART'!$H$10:$AB$249,MATCH($B164&amp;"Peds",'Number on ART'!$F$10:$F$249,0),MATCH(P$130,'Number on ART'!$H$9:$AB$9,0)),
IF(AND(O164+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Forecast'!$B$131:$B$250,0),MATCH(P$130,'PLHIV Forecast'!$C$130:$W$130,0)),
INDEX('PLHIV Forecast'!$C$131:$W$250,MATCH($B164,'PLHIV Forecast'!$B$131:$B$250,0),MATCH(P$130,'PLHIV Forecast'!$C$130:$W$130,0))&lt;&gt;0),
INDEX('PLHIV Forecast'!$C$131:$W$250,MATCH($B164,'PLHIV Forecast'!$B$131:$B$250,0),MATCH(P$130,'PLHIV Forecast'!$C$130:$W$130,0)),
O164+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584.66666666666663</v>
      </c>
      <c r="Q164" s="84">
        <f>IF(IF(Q$130&lt;=Baseline_Year,
INDEX('Number on ART'!$H$10:$AB$249,MATCH($B164&amp;"Peds",'Number on ART'!$F$10:$F$249,0),MATCH(Q$130,'Number on ART'!$H$9:$AB$9,0)),
IF(AND(P164+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Forecast'!$B$131:$B$250,0),MATCH(Q$130,'PLHIV Forecast'!$C$130:$W$130,0)),
INDEX('PLHIV Forecast'!$C$131:$W$250,MATCH($B164,'PLHIV Forecast'!$B$131:$B$250,0),MATCH(Q$130,'PLHIV Forecast'!$C$130:$W$130,0))&lt;&gt;0),
INDEX('PLHIV Forecast'!$C$131:$W$250,MATCH($B164,'PLHIV Forecast'!$B$131:$B$250,0),MATCH(Q$130,'PLHIV Forecast'!$C$130:$W$130,0)),
P164+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IF(Q$130&lt;=Baseline_Year,
INDEX('Number on ART'!$H$10:$AB$249,MATCH($B164&amp;"Peds",'Number on ART'!$F$10:$F$249,0),MATCH(Q$130,'Number on ART'!$H$9:$AB$9,0)),
IF(AND(P164+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Forecast'!$B$131:$B$250,0),MATCH(Q$130,'PLHIV Forecast'!$C$130:$W$130,0)),
INDEX('PLHIV Forecast'!$C$131:$W$250,MATCH($B164,'PLHIV Forecast'!$B$131:$B$250,0),MATCH(Q$130,'PLHIV Forecast'!$C$130:$W$130,0))&lt;&gt;0),
INDEX('PLHIV Forecast'!$C$131:$W$250,MATCH($B164,'PLHIV Forecast'!$B$131:$B$250,0),MATCH(Q$130,'PLHIV Forecast'!$C$130:$W$130,0)),
P164+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574.33333333333326</v>
      </c>
      <c r="R164" s="84">
        <f>IF(IF(R$130&lt;=Baseline_Year,
INDEX('Number on ART'!$H$10:$AB$249,MATCH($B164&amp;"Peds",'Number on ART'!$F$10:$F$249,0),MATCH(R$130,'Number on ART'!$H$9:$AB$9,0)),
IF(AND(Q164+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Forecast'!$B$131:$B$250,0),MATCH(R$130,'PLHIV Forecast'!$C$130:$W$130,0)),
INDEX('PLHIV Forecast'!$C$131:$W$250,MATCH($B164,'PLHIV Forecast'!$B$131:$B$250,0),MATCH(R$130,'PLHIV Forecast'!$C$130:$W$130,0))&lt;&gt;0),
INDEX('PLHIV Forecast'!$C$131:$W$250,MATCH($B164,'PLHIV Forecast'!$B$131:$B$250,0),MATCH(R$130,'PLHIV Forecast'!$C$130:$W$130,0)),
Q164+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IF(R$130&lt;=Baseline_Year,
INDEX('Number on ART'!$H$10:$AB$249,MATCH($B164&amp;"Peds",'Number on ART'!$F$10:$F$249,0),MATCH(R$130,'Number on ART'!$H$9:$AB$9,0)),
IF(AND(Q164+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Forecast'!$B$131:$B$250,0),MATCH(R$130,'PLHIV Forecast'!$C$130:$W$130,0)),
INDEX('PLHIV Forecast'!$C$131:$W$250,MATCH($B164,'PLHIV Forecast'!$B$131:$B$250,0),MATCH(R$130,'PLHIV Forecast'!$C$130:$W$130,0))&lt;&gt;0),
INDEX('PLHIV Forecast'!$C$131:$W$250,MATCH($B164,'PLHIV Forecast'!$B$131:$B$250,0),MATCH(R$130,'PLHIV Forecast'!$C$130:$W$130,0)),
Q164+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563.99999999999989</v>
      </c>
      <c r="S164" s="84">
        <f>IF(IF(S$130&lt;=Baseline_Year,
INDEX('Number on ART'!$H$10:$AB$249,MATCH($B164&amp;"Peds",'Number on ART'!$F$10:$F$249,0),MATCH(S$130,'Number on ART'!$H$9:$AB$9,0)),
IF(AND(R164+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Forecast'!$B$131:$B$250,0),MATCH(S$130,'PLHIV Forecast'!$C$130:$W$130,0)),
INDEX('PLHIV Forecast'!$C$131:$W$250,MATCH($B164,'PLHIV Forecast'!$B$131:$B$250,0),MATCH(S$130,'PLHIV Forecast'!$C$130:$W$130,0))&lt;&gt;0),
INDEX('PLHIV Forecast'!$C$131:$W$250,MATCH($B164,'PLHIV Forecast'!$B$131:$B$250,0),MATCH(S$130,'PLHIV Forecast'!$C$130:$W$130,0)),
R164+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IF(S$130&lt;=Baseline_Year,
INDEX('Number on ART'!$H$10:$AB$249,MATCH($B164&amp;"Peds",'Number on ART'!$F$10:$F$249,0),MATCH(S$130,'Number on ART'!$H$9:$AB$9,0)),
IF(AND(R164+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Forecast'!$B$131:$B$250,0),MATCH(S$130,'PLHIV Forecast'!$C$130:$W$130,0)),
INDEX('PLHIV Forecast'!$C$131:$W$250,MATCH($B164,'PLHIV Forecast'!$B$131:$B$250,0),MATCH(S$130,'PLHIV Forecast'!$C$130:$W$130,0))&lt;&gt;0),
INDEX('PLHIV Forecast'!$C$131:$W$250,MATCH($B164,'PLHIV Forecast'!$B$131:$B$250,0),MATCH(S$130,'PLHIV Forecast'!$C$130:$W$130,0)),
R164+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553.66666666666652</v>
      </c>
      <c r="T164" s="84">
        <f>IF(IF(T$130&lt;=Baseline_Year,
INDEX('Number on ART'!$H$10:$AB$249,MATCH($B164&amp;"Peds",'Number on ART'!$F$10:$F$249,0),MATCH(T$130,'Number on ART'!$H$9:$AB$9,0)),
IF(AND(S164+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Forecast'!$B$131:$B$250,0),MATCH(T$130,'PLHIV Forecast'!$C$130:$W$130,0)),
INDEX('PLHIV Forecast'!$C$131:$W$250,MATCH($B164,'PLHIV Forecast'!$B$131:$B$250,0),MATCH(T$130,'PLHIV Forecast'!$C$130:$W$130,0))&lt;&gt;0),
INDEX('PLHIV Forecast'!$C$131:$W$250,MATCH($B164,'PLHIV Forecast'!$B$131:$B$250,0),MATCH(T$130,'PLHIV Forecast'!$C$130:$W$130,0)),
S164+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IF(T$130&lt;=Baseline_Year,
INDEX('Number on ART'!$H$10:$AB$249,MATCH($B164&amp;"Peds",'Number on ART'!$F$10:$F$249,0),MATCH(T$130,'Number on ART'!$H$9:$AB$9,0)),
IF(AND(S164+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Forecast'!$B$131:$B$250,0),MATCH(T$130,'PLHIV Forecast'!$C$130:$W$130,0)),
INDEX('PLHIV Forecast'!$C$131:$W$250,MATCH($B164,'PLHIV Forecast'!$B$131:$B$250,0),MATCH(T$130,'PLHIV Forecast'!$C$130:$W$130,0))&lt;&gt;0),
INDEX('PLHIV Forecast'!$C$131:$W$250,MATCH($B164,'PLHIV Forecast'!$B$131:$B$250,0),MATCH(T$130,'PLHIV Forecast'!$C$130:$W$130,0)),
S164+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543.33333333333314</v>
      </c>
      <c r="U164" s="84">
        <f>IF(IF(U$130&lt;=Baseline_Year,
INDEX('Number on ART'!$H$10:$AB$249,MATCH($B164&amp;"Peds",'Number on ART'!$F$10:$F$249,0),MATCH(U$130,'Number on ART'!$H$9:$AB$9,0)),
IF(AND(T164+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Forecast'!$B$131:$B$250,0),MATCH(U$130,'PLHIV Forecast'!$C$130:$W$130,0)),
INDEX('PLHIV Forecast'!$C$131:$W$250,MATCH($B164,'PLHIV Forecast'!$B$131:$B$250,0),MATCH(U$130,'PLHIV Forecast'!$C$130:$W$130,0))&lt;&gt;0),
INDEX('PLHIV Forecast'!$C$131:$W$250,MATCH($B164,'PLHIV Forecast'!$B$131:$B$250,0),MATCH(U$130,'PLHIV Forecast'!$C$130:$W$130,0)),
T164+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IF(U$130&lt;=Baseline_Year,
INDEX('Number on ART'!$H$10:$AB$249,MATCH($B164&amp;"Peds",'Number on ART'!$F$10:$F$249,0),MATCH(U$130,'Number on ART'!$H$9:$AB$9,0)),
IF(AND(T164+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Forecast'!$B$131:$B$250,0),MATCH(U$130,'PLHIV Forecast'!$C$130:$W$130,0)),
INDEX('PLHIV Forecast'!$C$131:$W$250,MATCH($B164,'PLHIV Forecast'!$B$131:$B$250,0),MATCH(U$130,'PLHIV Forecast'!$C$130:$W$130,0))&lt;&gt;0),
INDEX('PLHIV Forecast'!$C$131:$W$250,MATCH($B164,'PLHIV Forecast'!$B$131:$B$250,0),MATCH(U$130,'PLHIV Forecast'!$C$130:$W$130,0)),
T164+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532.99999999999977</v>
      </c>
      <c r="V164" s="84">
        <f>IF(IF(V$130&lt;=Baseline_Year,
INDEX('Number on ART'!$H$10:$AB$249,MATCH($B164&amp;"Peds",'Number on ART'!$F$10:$F$249,0),MATCH(V$130,'Number on ART'!$H$9:$AB$9,0)),
IF(AND(U164+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Forecast'!$B$131:$B$250,0),MATCH(V$130,'PLHIV Forecast'!$C$130:$W$130,0)),
INDEX('PLHIV Forecast'!$C$131:$W$250,MATCH($B164,'PLHIV Forecast'!$B$131:$B$250,0),MATCH(V$130,'PLHIV Forecast'!$C$130:$W$130,0))&lt;&gt;0),
INDEX('PLHIV Forecast'!$C$131:$W$250,MATCH($B164,'PLHIV Forecast'!$B$131:$B$250,0),MATCH(V$130,'PLHIV Forecast'!$C$130:$W$130,0)),
U164+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IF(V$130&lt;=Baseline_Year,
INDEX('Number on ART'!$H$10:$AB$249,MATCH($B164&amp;"Peds",'Number on ART'!$F$10:$F$249,0),MATCH(V$130,'Number on ART'!$H$9:$AB$9,0)),
IF(AND(U164+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Forecast'!$B$131:$B$250,0),MATCH(V$130,'PLHIV Forecast'!$C$130:$W$130,0)),
INDEX('PLHIV Forecast'!$C$131:$W$250,MATCH($B164,'PLHIV Forecast'!$B$131:$B$250,0),MATCH(V$130,'PLHIV Forecast'!$C$130:$W$130,0))&lt;&gt;0),
INDEX('PLHIV Forecast'!$C$131:$W$250,MATCH($B164,'PLHIV Forecast'!$B$131:$B$250,0),MATCH(V$130,'PLHIV Forecast'!$C$130:$W$130,0)),
U164+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522.6666666666664</v>
      </c>
      <c r="W164" s="84">
        <f>IF(IF(W$130&lt;=Baseline_Year,
INDEX('Number on ART'!$H$10:$AB$249,MATCH($B164&amp;"Peds",'Number on ART'!$F$10:$F$249,0),MATCH(W$130,'Number on ART'!$H$9:$AB$9,0)),
IF(AND(V164+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Forecast'!$C$131:$W$250,MATCH($B164,'PLHIV Forecast'!$B$131:$B$250,0),MATCH(W$130,'PLHIV Forecast'!$C$130:$W$130,0)),
INDEX('PLHIV Forecast'!$C$131:$W$250,MATCH($B164,'PLHIV Forecast'!$B$131:$B$250,0),MATCH(W$130,'PLHIV Forecast'!$C$130:$W$130,0))&lt;&gt;0),
INDEX('PLHIV Forecast'!$C$131:$W$250,MATCH($B164,'PLHIV Forecast'!$B$131:$B$250,0),MATCH(W$130,'PLHIV Forecast'!$C$130:$W$130,0)),
V164+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)))&lt;0,
0,
IF(W$130&lt;=Baseline_Year,
INDEX('Number on ART'!$H$10:$AB$249,MATCH($B164&amp;"Peds",'Number on ART'!$F$10:$F$249,0),MATCH(W$130,'Number on ART'!$H$9:$AB$9,0)),
IF(AND(V164+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)&gt;INDEX('PLHIV Forecast'!$C$8:$W$127,MATCH($B164,'PLHIV Forecast'!$B$131:$B$250,0),MATCH(W$130,'PLHIV Forecast'!$C$130:$W$130,0)),
INDEX('PLHIV Forecast'!$C$131:$W$250,MATCH($B164,'PLHIV Forecast'!$B$131:$B$250,0),MATCH(W$130,'PLHIV Forecast'!$C$130:$W$130,0))&lt;&gt;0),
INDEX('PLHIV Forecast'!$C$131:$W$250,MATCH($B164,'PLHIV Forecast'!$B$131:$B$250,0),MATCH(W$130,'PLHIV Forecast'!$C$130:$W$130,0)),
V164+
AVERAGE((INDEX($C$131:$W$250,MATCH($B164,$B$131:$B$250),MATCH(Baseline_Year,$C$130:$W$130,))-INDEX($C$131:$W$250,MATCH($B164,$B$131:$B$250),MATCH(Baseline_Year-1,$C$130:$W$130,))),
(INDEX($C$131:$W$250,MATCH($B164,$B$131:$B$250),MATCH(Baseline_Year-1,$C$130:$W$130,))-INDEX($C$131:$W$250,MATCH($B164,$B$131:$B$250),MATCH(Baseline_Year-2,$C$130:$W$130,))),
(INDEX($C$131:$W$250,MATCH($B164,$B$131:$B$250),MATCH(Baseline_Year-2,$C$130:$W$130,))-INDEX($C$131:$W$250,MATCH($B164,$B$131:$B$250),MATCH(Baseline_Year-3,$C$130:$W$130,)))
))))</f>
        <v>512.33333333333303</v>
      </c>
      <c r="X164" s="9" t="str">
        <f>IF(SUM(C164:W164)&lt;&gt;0,
IF(P164='PLHIV Forecast'!P164,"# peds on ART capped by total CLHIV starting 2023",
IF(Q164='PLHIV Forecast'!Q164,"# peds on ART capped by total CLHIV starting 2024",
IF(R164='PLHIV Forecast'!R164,"# peds on ART capped by total CLHIV starting 2025",
IF(S164='PLHIV Forecast'!S164,"# peds on ART capped by total CLHIV starting 2026",
IF(T164='PLHIV Forecast'!T164,"# peds on ART capped by total CLHIV starting 2027",
IF(U164='PLHIV Forecast'!U164,"# peds on ART capped by total CLHIV starting 2028",
IF(V164='PLHIV Forecast'!V164,"# peds on ART capped by total CLHIV starting 2029",
IF(W164='PLHIV Forecast'!W164,"# peds on ART capped by total CLHIV starting 2030",
"")))))))),"")</f>
        <v/>
      </c>
      <c r="Z164" s="8"/>
    </row>
    <row r="165" spans="2:26" x14ac:dyDescent="0.35">
      <c r="B165" s="17" t="str">
        <f>Countries!B38</f>
        <v>East Timor</v>
      </c>
      <c r="C165" s="47">
        <f>IF(C$7&lt;='Algorithms &amp; Assumptions'!$C$3,INDEX('Number on ART'!$H$10:$AB$249,MATCH($B165&amp;"Peds",'Number on ART'!$F$10:$F$249,0),MATCH(C$7,'Number on ART'!$H$9:$AB$9,0)),"Error")</f>
        <v>5</v>
      </c>
      <c r="D165" s="47">
        <f>IF(D$7&lt;='Algorithms &amp; Assumptions'!$C$3,INDEX('Number on ART'!$H$10:$AB$249,MATCH($B165&amp;"Peds",'Number on ART'!$F$10:$F$249,0),MATCH(D$7,'Number on ART'!$H$9:$AB$9,0)),"Error")</f>
        <v>8</v>
      </c>
      <c r="E165" s="47">
        <f>IF(E$7&lt;='Algorithms &amp; Assumptions'!$C$3,INDEX('Number on ART'!$H$10:$AB$249,MATCH($B165&amp;"Peds",'Number on ART'!$F$10:$F$249,0),MATCH(E$7,'Number on ART'!$H$9:$AB$9,0)),"Error")</f>
        <v>11</v>
      </c>
      <c r="F165" s="47">
        <f>IF(F$7&lt;='Algorithms &amp; Assumptions'!$C$3,INDEX('Number on ART'!$H$10:$AB$249,MATCH($B165&amp;"Peds",'Number on ART'!$F$10:$F$249,0),MATCH(F$7,'Number on ART'!$H$9:$AB$9,0)),"Error")</f>
        <v>11</v>
      </c>
      <c r="G165" s="84">
        <f>IF(IF(G$130&lt;=Baseline_Year,
INDEX('Number on ART'!$H$10:$AB$249,MATCH($B165&amp;"Peds",'Number on ART'!$F$10:$F$249,0),MATCH(G$130,'Number on ART'!$H$9:$AB$9,0)),
IF(AND(F165+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Forecast'!$B$131:$B$250,0),MATCH(G$130,'PLHIV Forecast'!$C$130:$W$130,0)),
INDEX('PLHIV Forecast'!$C$131:$W$250,MATCH($B165,'PLHIV Forecast'!$B$131:$B$250,0),MATCH(G$130,'PLHIV Forecast'!$C$130:$W$130,0))&lt;&gt;0),
INDEX('PLHIV Forecast'!$C$131:$W$250,MATCH($B165,'PLHIV Forecast'!$B$131:$B$250,0),MATCH(G$130,'PLHIV Forecast'!$C$130:$W$130,0)),
F165+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IF(G$130&lt;=Baseline_Year,
INDEX('Number on ART'!$H$10:$AB$249,MATCH($B165&amp;"Peds",'Number on ART'!$F$10:$F$249,0),MATCH(G$130,'Number on ART'!$H$9:$AB$9,0)),
IF(AND(F165+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Forecast'!$B$131:$B$250,0),MATCH(G$130,'PLHIV Forecast'!$C$130:$W$130,0)),
INDEX('PLHIV Forecast'!$C$131:$W$250,MATCH($B165,'PLHIV Forecast'!$B$131:$B$250,0),MATCH(G$130,'PLHIV Forecast'!$C$130:$W$130,0))&lt;&gt;0),
INDEX('PLHIV Forecast'!$C$131:$W$250,MATCH($B165,'PLHIV Forecast'!$B$131:$B$250,0),MATCH(G$130,'PLHIV Forecast'!$C$130:$W$130,0)),
F165+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21</v>
      </c>
      <c r="H165" s="84">
        <f>IF(IF(H$130&lt;=Baseline_Year,
INDEX('Number on ART'!$H$10:$AB$249,MATCH($B165&amp;"Peds",'Number on ART'!$F$10:$F$249,0),MATCH(H$130,'Number on ART'!$H$9:$AB$9,0)),
IF(AND(G165+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Forecast'!$B$131:$B$250,0),MATCH(H$130,'PLHIV Forecast'!$C$130:$W$130,0)),
INDEX('PLHIV Forecast'!$C$131:$W$250,MATCH($B165,'PLHIV Forecast'!$B$131:$B$250,0),MATCH(H$130,'PLHIV Forecast'!$C$130:$W$130,0))&lt;&gt;0),
INDEX('PLHIV Forecast'!$C$131:$W$250,MATCH($B165,'PLHIV Forecast'!$B$131:$B$250,0),MATCH(H$130,'PLHIV Forecast'!$C$130:$W$130,0)),
G165+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IF(H$130&lt;=Baseline_Year,
INDEX('Number on ART'!$H$10:$AB$249,MATCH($B165&amp;"Peds",'Number on ART'!$F$10:$F$249,0),MATCH(H$130,'Number on ART'!$H$9:$AB$9,0)),
IF(AND(G165+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Forecast'!$B$131:$B$250,0),MATCH(H$130,'PLHIV Forecast'!$C$130:$W$130,0)),
INDEX('PLHIV Forecast'!$C$131:$W$250,MATCH($B165,'PLHIV Forecast'!$B$131:$B$250,0),MATCH(H$130,'PLHIV Forecast'!$C$130:$W$130,0))&lt;&gt;0),
INDEX('PLHIV Forecast'!$C$131:$W$250,MATCH($B165,'PLHIV Forecast'!$B$131:$B$250,0),MATCH(H$130,'PLHIV Forecast'!$C$130:$W$130,0)),
G165+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20</v>
      </c>
      <c r="I165" s="84">
        <f>IF(IF(I$130&lt;=Baseline_Year,
INDEX('Number on ART'!$H$10:$AB$249,MATCH($B165&amp;"Peds",'Number on ART'!$F$10:$F$249,0),MATCH(I$130,'Number on ART'!$H$9:$AB$9,0)),
IF(AND(H165+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Forecast'!$B$131:$B$250,0),MATCH(I$130,'PLHIV Forecast'!$C$130:$W$130,0)),
INDEX('PLHIV Forecast'!$C$131:$W$250,MATCH($B165,'PLHIV Forecast'!$B$131:$B$250,0),MATCH(I$130,'PLHIV Forecast'!$C$130:$W$130,0))&lt;&gt;0),
INDEX('PLHIV Forecast'!$C$131:$W$250,MATCH($B165,'PLHIV Forecast'!$B$131:$B$250,0),MATCH(I$130,'PLHIV Forecast'!$C$130:$W$130,0)),
H165+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IF(I$130&lt;=Baseline_Year,
INDEX('Number on ART'!$H$10:$AB$249,MATCH($B165&amp;"Peds",'Number on ART'!$F$10:$F$249,0),MATCH(I$130,'Number on ART'!$H$9:$AB$9,0)),
IF(AND(H165+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Forecast'!$B$131:$B$250,0),MATCH(I$130,'PLHIV Forecast'!$C$130:$W$130,0)),
INDEX('PLHIV Forecast'!$C$131:$W$250,MATCH($B165,'PLHIV Forecast'!$B$131:$B$250,0),MATCH(I$130,'PLHIV Forecast'!$C$130:$W$130,0))&lt;&gt;0),
INDEX('PLHIV Forecast'!$C$131:$W$250,MATCH($B165,'PLHIV Forecast'!$B$131:$B$250,0),MATCH(I$130,'PLHIV Forecast'!$C$130:$W$130,0)),
H165+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18</v>
      </c>
      <c r="J165" s="84">
        <f>IF(IF(J$130&lt;=Baseline_Year,
INDEX('Number on ART'!$H$10:$AB$249,MATCH($B165&amp;"Peds",'Number on ART'!$F$10:$F$249,0),MATCH(J$130,'Number on ART'!$H$9:$AB$9,0)),
IF(AND(I165+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Forecast'!$B$131:$B$250,0),MATCH(J$130,'PLHIV Forecast'!$C$130:$W$130,0)),
INDEX('PLHIV Forecast'!$C$131:$W$250,MATCH($B165,'PLHIV Forecast'!$B$131:$B$250,0),MATCH(J$130,'PLHIV Forecast'!$C$130:$W$130,0))&lt;&gt;0),
INDEX('PLHIV Forecast'!$C$131:$W$250,MATCH($B165,'PLHIV Forecast'!$B$131:$B$250,0),MATCH(J$130,'PLHIV Forecast'!$C$130:$W$130,0)),
I165+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IF(J$130&lt;=Baseline_Year,
INDEX('Number on ART'!$H$10:$AB$249,MATCH($B165&amp;"Peds",'Number on ART'!$F$10:$F$249,0),MATCH(J$130,'Number on ART'!$H$9:$AB$9,0)),
IF(AND(I165+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Forecast'!$B$131:$B$250,0),MATCH(J$130,'PLHIV Forecast'!$C$130:$W$130,0)),
INDEX('PLHIV Forecast'!$C$131:$W$250,MATCH($B165,'PLHIV Forecast'!$B$131:$B$250,0),MATCH(J$130,'PLHIV Forecast'!$C$130:$W$130,0))&lt;&gt;0),
INDEX('PLHIV Forecast'!$C$131:$W$250,MATCH($B165,'PLHIV Forecast'!$B$131:$B$250,0),MATCH(J$130,'PLHIV Forecast'!$C$130:$W$130,0)),
I165+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19</v>
      </c>
      <c r="K165" s="84">
        <f>IF(IF(K$130&lt;=Baseline_Year,
INDEX('Number on ART'!$H$10:$AB$249,MATCH($B165&amp;"Peds",'Number on ART'!$F$10:$F$249,0),MATCH(K$130,'Number on ART'!$H$9:$AB$9,0)),
IF(AND(J165+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Forecast'!$B$131:$B$250,0),MATCH(K$130,'PLHIV Forecast'!$C$130:$W$130,0)),
INDEX('PLHIV Forecast'!$C$131:$W$250,MATCH($B165,'PLHIV Forecast'!$B$131:$B$250,0),MATCH(K$130,'PLHIV Forecast'!$C$130:$W$130,0))&lt;&gt;0),
INDEX('PLHIV Forecast'!$C$131:$W$250,MATCH($B165,'PLHIV Forecast'!$B$131:$B$250,0),MATCH(K$130,'PLHIV Forecast'!$C$130:$W$130,0)),
J165+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IF(K$130&lt;=Baseline_Year,
INDEX('Number on ART'!$H$10:$AB$249,MATCH($B165&amp;"Peds",'Number on ART'!$F$10:$F$249,0),MATCH(K$130,'Number on ART'!$H$9:$AB$9,0)),
IF(AND(J165+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Forecast'!$B$131:$B$250,0),MATCH(K$130,'PLHIV Forecast'!$C$130:$W$130,0)),
INDEX('PLHIV Forecast'!$C$131:$W$250,MATCH($B165,'PLHIV Forecast'!$B$131:$B$250,0),MATCH(K$130,'PLHIV Forecast'!$C$130:$W$130,0))&lt;&gt;0),
INDEX('PLHIV Forecast'!$C$131:$W$250,MATCH($B165,'PLHIV Forecast'!$B$131:$B$250,0),MATCH(K$130,'PLHIV Forecast'!$C$130:$W$130,0)),
J165+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22</v>
      </c>
      <c r="L165" s="84">
        <f>IF(IF(L$130&lt;=Baseline_Year,
INDEX('Number on ART'!$H$10:$AB$249,MATCH($B165&amp;"Peds",'Number on ART'!$F$10:$F$249,0),MATCH(L$130,'Number on ART'!$H$9:$AB$9,0)),
IF(AND(K165+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Forecast'!$B$131:$B$250,0),MATCH(L$130,'PLHIV Forecast'!$C$130:$W$130,0)),
INDEX('PLHIV Forecast'!$C$131:$W$250,MATCH($B165,'PLHIV Forecast'!$B$131:$B$250,0),MATCH(L$130,'PLHIV Forecast'!$C$130:$W$130,0))&lt;&gt;0),
INDEX('PLHIV Forecast'!$C$131:$W$250,MATCH($B165,'PLHIV Forecast'!$B$131:$B$250,0),MATCH(L$130,'PLHIV Forecast'!$C$130:$W$130,0)),
K165+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IF(L$130&lt;=Baseline_Year,
INDEX('Number on ART'!$H$10:$AB$249,MATCH($B165&amp;"Peds",'Number on ART'!$F$10:$F$249,0),MATCH(L$130,'Number on ART'!$H$9:$AB$9,0)),
IF(AND(K165+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Forecast'!$B$131:$B$250,0),MATCH(L$130,'PLHIV Forecast'!$C$130:$W$130,0)),
INDEX('PLHIV Forecast'!$C$131:$W$250,MATCH($B165,'PLHIV Forecast'!$B$131:$B$250,0),MATCH(L$130,'PLHIV Forecast'!$C$130:$W$130,0))&lt;&gt;0),
INDEX('PLHIV Forecast'!$C$131:$W$250,MATCH($B165,'PLHIV Forecast'!$B$131:$B$250,0),MATCH(L$130,'PLHIV Forecast'!$C$130:$W$130,0)),
K165+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23</v>
      </c>
      <c r="M165" s="84">
        <f>IF(IF(M$130&lt;=Baseline_Year,
INDEX('Number on ART'!$H$10:$AB$249,MATCH($B165&amp;"Peds",'Number on ART'!$F$10:$F$249,0),MATCH(M$130,'Number on ART'!$H$9:$AB$9,0)),
IF(AND(L165+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Forecast'!$B$131:$B$250,0),MATCH(M$130,'PLHIV Forecast'!$C$130:$W$130,0)),
INDEX('PLHIV Forecast'!$C$131:$W$250,MATCH($B165,'PLHIV Forecast'!$B$131:$B$250,0),MATCH(M$130,'PLHIV Forecast'!$C$130:$W$130,0))&lt;&gt;0),
INDEX('PLHIV Forecast'!$C$131:$W$250,MATCH($B165,'PLHIV Forecast'!$B$131:$B$250,0),MATCH(M$130,'PLHIV Forecast'!$C$130:$W$130,0)),
L165+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IF(M$130&lt;=Baseline_Year,
INDEX('Number on ART'!$H$10:$AB$249,MATCH($B165&amp;"Peds",'Number on ART'!$F$10:$F$249,0),MATCH(M$130,'Number on ART'!$H$9:$AB$9,0)),
IF(AND(L165+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Forecast'!$B$131:$B$250,0),MATCH(M$130,'PLHIV Forecast'!$C$130:$W$130,0)),
INDEX('PLHIV Forecast'!$C$131:$W$250,MATCH($B165,'PLHIV Forecast'!$B$131:$B$250,0),MATCH(M$130,'PLHIV Forecast'!$C$130:$W$130,0))&lt;&gt;0),
INDEX('PLHIV Forecast'!$C$131:$W$250,MATCH($B165,'PLHIV Forecast'!$B$131:$B$250,0),MATCH(M$130,'PLHIV Forecast'!$C$130:$W$130,0)),
L165+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32</v>
      </c>
      <c r="N165" s="84">
        <f>IF(IF(N$130&lt;=Baseline_Year,
INDEX('Number on ART'!$H$10:$AB$249,MATCH($B165&amp;"Peds",'Number on ART'!$F$10:$F$249,0),MATCH(N$130,'Number on ART'!$H$9:$AB$9,0)),
IF(AND(M165+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Forecast'!$B$131:$B$250,0),MATCH(N$130,'PLHIV Forecast'!$C$130:$W$130,0)),
INDEX('PLHIV Forecast'!$C$131:$W$250,MATCH($B165,'PLHIV Forecast'!$B$131:$B$250,0),MATCH(N$130,'PLHIV Forecast'!$C$130:$W$130,0))&lt;&gt;0),
INDEX('PLHIV Forecast'!$C$131:$W$250,MATCH($B165,'PLHIV Forecast'!$B$131:$B$250,0),MATCH(N$130,'PLHIV Forecast'!$C$130:$W$130,0)),
M165+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IF(N$130&lt;=Baseline_Year,
INDEX('Number on ART'!$H$10:$AB$249,MATCH($B165&amp;"Peds",'Number on ART'!$F$10:$F$249,0),MATCH(N$130,'Number on ART'!$H$9:$AB$9,0)),
IF(AND(M165+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Forecast'!$B$131:$B$250,0),MATCH(N$130,'PLHIV Forecast'!$C$130:$W$130,0)),
INDEX('PLHIV Forecast'!$C$131:$W$250,MATCH($B165,'PLHIV Forecast'!$B$131:$B$250,0),MATCH(N$130,'PLHIV Forecast'!$C$130:$W$130,0))&lt;&gt;0),
INDEX('PLHIV Forecast'!$C$131:$W$250,MATCH($B165,'PLHIV Forecast'!$B$131:$B$250,0),MATCH(N$130,'PLHIV Forecast'!$C$130:$W$130,0)),
M165+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33</v>
      </c>
      <c r="O165" s="84">
        <f>IF(IF(O$130&lt;=Baseline_Year,
INDEX('Number on ART'!$H$10:$AB$249,MATCH($B165&amp;"Peds",'Number on ART'!$F$10:$F$249,0),MATCH(O$130,'Number on ART'!$H$9:$AB$9,0)),
IF(AND(N165+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Forecast'!$B$131:$B$250,0),MATCH(O$130,'PLHIV Forecast'!$C$130:$W$130,0)),
INDEX('PLHIV Forecast'!$C$131:$W$250,MATCH($B165,'PLHIV Forecast'!$B$131:$B$250,0),MATCH(O$130,'PLHIV Forecast'!$C$130:$W$130,0))&lt;&gt;0),
INDEX('PLHIV Forecast'!$C$131:$W$250,MATCH($B165,'PLHIV Forecast'!$B$131:$B$250,0),MATCH(O$130,'PLHIV Forecast'!$C$130:$W$130,0)),
N165+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IF(O$130&lt;=Baseline_Year,
INDEX('Number on ART'!$H$10:$AB$249,MATCH($B165&amp;"Peds",'Number on ART'!$F$10:$F$249,0),MATCH(O$130,'Number on ART'!$H$9:$AB$9,0)),
IF(AND(N165+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Forecast'!$B$131:$B$250,0),MATCH(O$130,'PLHIV Forecast'!$C$130:$W$130,0)),
INDEX('PLHIV Forecast'!$C$131:$W$250,MATCH($B165,'PLHIV Forecast'!$B$131:$B$250,0),MATCH(O$130,'PLHIV Forecast'!$C$130:$W$130,0))&lt;&gt;0),
INDEX('PLHIV Forecast'!$C$131:$W$250,MATCH($B165,'PLHIV Forecast'!$B$131:$B$250,0),MATCH(O$130,'PLHIV Forecast'!$C$130:$W$130,0)),
N165+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35</v>
      </c>
      <c r="P165" s="84">
        <f>IF(IF(P$130&lt;=Baseline_Year,
INDEX('Number on ART'!$H$10:$AB$249,MATCH($B165&amp;"Peds",'Number on ART'!$F$10:$F$249,0),MATCH(P$130,'Number on ART'!$H$9:$AB$9,0)),
IF(AND(O165+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Forecast'!$B$131:$B$250,0),MATCH(P$130,'PLHIV Forecast'!$C$130:$W$130,0)),
INDEX('PLHIV Forecast'!$C$131:$W$250,MATCH($B165,'PLHIV Forecast'!$B$131:$B$250,0),MATCH(P$130,'PLHIV Forecast'!$C$130:$W$130,0))&lt;&gt;0),
INDEX('PLHIV Forecast'!$C$131:$W$250,MATCH($B165,'PLHIV Forecast'!$B$131:$B$250,0),MATCH(P$130,'PLHIV Forecast'!$C$130:$W$130,0)),
O165+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IF(P$130&lt;=Baseline_Year,
INDEX('Number on ART'!$H$10:$AB$249,MATCH($B165&amp;"Peds",'Number on ART'!$F$10:$F$249,0),MATCH(P$130,'Number on ART'!$H$9:$AB$9,0)),
IF(AND(O165+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Forecast'!$B$131:$B$250,0),MATCH(P$130,'PLHIV Forecast'!$C$130:$W$130,0)),
INDEX('PLHIV Forecast'!$C$131:$W$250,MATCH($B165,'PLHIV Forecast'!$B$131:$B$250,0),MATCH(P$130,'PLHIV Forecast'!$C$130:$W$130,0))&lt;&gt;0),
INDEX('PLHIV Forecast'!$C$131:$W$250,MATCH($B165,'PLHIV Forecast'!$B$131:$B$250,0),MATCH(P$130,'PLHIV Forecast'!$C$130:$W$130,0)),
O165+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39</v>
      </c>
      <c r="Q165" s="84">
        <f>IF(IF(Q$130&lt;=Baseline_Year,
INDEX('Number on ART'!$H$10:$AB$249,MATCH($B165&amp;"Peds",'Number on ART'!$F$10:$F$249,0),MATCH(Q$130,'Number on ART'!$H$9:$AB$9,0)),
IF(AND(P165+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Forecast'!$B$131:$B$250,0),MATCH(Q$130,'PLHIV Forecast'!$C$130:$W$130,0)),
INDEX('PLHIV Forecast'!$C$131:$W$250,MATCH($B165,'PLHIV Forecast'!$B$131:$B$250,0),MATCH(Q$130,'PLHIV Forecast'!$C$130:$W$130,0))&lt;&gt;0),
INDEX('PLHIV Forecast'!$C$131:$W$250,MATCH($B165,'PLHIV Forecast'!$B$131:$B$250,0),MATCH(Q$130,'PLHIV Forecast'!$C$130:$W$130,0)),
P165+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IF(Q$130&lt;=Baseline_Year,
INDEX('Number on ART'!$H$10:$AB$249,MATCH($B165&amp;"Peds",'Number on ART'!$F$10:$F$249,0),MATCH(Q$130,'Number on ART'!$H$9:$AB$9,0)),
IF(AND(P165+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Forecast'!$B$131:$B$250,0),MATCH(Q$130,'PLHIV Forecast'!$C$130:$W$130,0)),
INDEX('PLHIV Forecast'!$C$131:$W$250,MATCH($B165,'PLHIV Forecast'!$B$131:$B$250,0),MATCH(Q$130,'PLHIV Forecast'!$C$130:$W$130,0))&lt;&gt;0),
INDEX('PLHIV Forecast'!$C$131:$W$250,MATCH($B165,'PLHIV Forecast'!$B$131:$B$250,0),MATCH(Q$130,'PLHIV Forecast'!$C$130:$W$130,0)),
P165+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43</v>
      </c>
      <c r="R165" s="84">
        <f>IF(IF(R$130&lt;=Baseline_Year,
INDEX('Number on ART'!$H$10:$AB$249,MATCH($B165&amp;"Peds",'Number on ART'!$F$10:$F$249,0),MATCH(R$130,'Number on ART'!$H$9:$AB$9,0)),
IF(AND(Q165+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Forecast'!$B$131:$B$250,0),MATCH(R$130,'PLHIV Forecast'!$C$130:$W$130,0)),
INDEX('PLHIV Forecast'!$C$131:$W$250,MATCH($B165,'PLHIV Forecast'!$B$131:$B$250,0),MATCH(R$130,'PLHIV Forecast'!$C$130:$W$130,0))&lt;&gt;0),
INDEX('PLHIV Forecast'!$C$131:$W$250,MATCH($B165,'PLHIV Forecast'!$B$131:$B$250,0),MATCH(R$130,'PLHIV Forecast'!$C$130:$W$130,0)),
Q165+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IF(R$130&lt;=Baseline_Year,
INDEX('Number on ART'!$H$10:$AB$249,MATCH($B165&amp;"Peds",'Number on ART'!$F$10:$F$249,0),MATCH(R$130,'Number on ART'!$H$9:$AB$9,0)),
IF(AND(Q165+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Forecast'!$B$131:$B$250,0),MATCH(R$130,'PLHIV Forecast'!$C$130:$W$130,0)),
INDEX('PLHIV Forecast'!$C$131:$W$250,MATCH($B165,'PLHIV Forecast'!$B$131:$B$250,0),MATCH(R$130,'PLHIV Forecast'!$C$130:$W$130,0))&lt;&gt;0),
INDEX('PLHIV Forecast'!$C$131:$W$250,MATCH($B165,'PLHIV Forecast'!$B$131:$B$250,0),MATCH(R$130,'PLHIV Forecast'!$C$130:$W$130,0)),
Q165+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47</v>
      </c>
      <c r="S165" s="84">
        <f>IF(IF(S$130&lt;=Baseline_Year,
INDEX('Number on ART'!$H$10:$AB$249,MATCH($B165&amp;"Peds",'Number on ART'!$F$10:$F$249,0),MATCH(S$130,'Number on ART'!$H$9:$AB$9,0)),
IF(AND(R165+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Forecast'!$B$131:$B$250,0),MATCH(S$130,'PLHIV Forecast'!$C$130:$W$130,0)),
INDEX('PLHIV Forecast'!$C$131:$W$250,MATCH($B165,'PLHIV Forecast'!$B$131:$B$250,0),MATCH(S$130,'PLHIV Forecast'!$C$130:$W$130,0))&lt;&gt;0),
INDEX('PLHIV Forecast'!$C$131:$W$250,MATCH($B165,'PLHIV Forecast'!$B$131:$B$250,0),MATCH(S$130,'PLHIV Forecast'!$C$130:$W$130,0)),
R165+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IF(S$130&lt;=Baseline_Year,
INDEX('Number on ART'!$H$10:$AB$249,MATCH($B165&amp;"Peds",'Number on ART'!$F$10:$F$249,0),MATCH(S$130,'Number on ART'!$H$9:$AB$9,0)),
IF(AND(R165+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Forecast'!$B$131:$B$250,0),MATCH(S$130,'PLHIV Forecast'!$C$130:$W$130,0)),
INDEX('PLHIV Forecast'!$C$131:$W$250,MATCH($B165,'PLHIV Forecast'!$B$131:$B$250,0),MATCH(S$130,'PLHIV Forecast'!$C$130:$W$130,0))&lt;&gt;0),
INDEX('PLHIV Forecast'!$C$131:$W$250,MATCH($B165,'PLHIV Forecast'!$B$131:$B$250,0),MATCH(S$130,'PLHIV Forecast'!$C$130:$W$130,0)),
R165+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51</v>
      </c>
      <c r="T165" s="84">
        <f>IF(IF(T$130&lt;=Baseline_Year,
INDEX('Number on ART'!$H$10:$AB$249,MATCH($B165&amp;"Peds",'Number on ART'!$F$10:$F$249,0),MATCH(T$130,'Number on ART'!$H$9:$AB$9,0)),
IF(AND(S165+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Forecast'!$B$131:$B$250,0),MATCH(T$130,'PLHIV Forecast'!$C$130:$W$130,0)),
INDEX('PLHIV Forecast'!$C$131:$W$250,MATCH($B165,'PLHIV Forecast'!$B$131:$B$250,0),MATCH(T$130,'PLHIV Forecast'!$C$130:$W$130,0))&lt;&gt;0),
INDEX('PLHIV Forecast'!$C$131:$W$250,MATCH($B165,'PLHIV Forecast'!$B$131:$B$250,0),MATCH(T$130,'PLHIV Forecast'!$C$130:$W$130,0)),
S165+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IF(T$130&lt;=Baseline_Year,
INDEX('Number on ART'!$H$10:$AB$249,MATCH($B165&amp;"Peds",'Number on ART'!$F$10:$F$249,0),MATCH(T$130,'Number on ART'!$H$9:$AB$9,0)),
IF(AND(S165+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Forecast'!$B$131:$B$250,0),MATCH(T$130,'PLHIV Forecast'!$C$130:$W$130,0)),
INDEX('PLHIV Forecast'!$C$131:$W$250,MATCH($B165,'PLHIV Forecast'!$B$131:$B$250,0),MATCH(T$130,'PLHIV Forecast'!$C$130:$W$130,0))&lt;&gt;0),
INDEX('PLHIV Forecast'!$C$131:$W$250,MATCH($B165,'PLHIV Forecast'!$B$131:$B$250,0),MATCH(T$130,'PLHIV Forecast'!$C$130:$W$130,0)),
S165+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55</v>
      </c>
      <c r="U165" s="84">
        <f>IF(IF(U$130&lt;=Baseline_Year,
INDEX('Number on ART'!$H$10:$AB$249,MATCH($B165&amp;"Peds",'Number on ART'!$F$10:$F$249,0),MATCH(U$130,'Number on ART'!$H$9:$AB$9,0)),
IF(AND(T165+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Forecast'!$B$131:$B$250,0),MATCH(U$130,'PLHIV Forecast'!$C$130:$W$130,0)),
INDEX('PLHIV Forecast'!$C$131:$W$250,MATCH($B165,'PLHIV Forecast'!$B$131:$B$250,0),MATCH(U$130,'PLHIV Forecast'!$C$130:$W$130,0))&lt;&gt;0),
INDEX('PLHIV Forecast'!$C$131:$W$250,MATCH($B165,'PLHIV Forecast'!$B$131:$B$250,0),MATCH(U$130,'PLHIV Forecast'!$C$130:$W$130,0)),
T165+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IF(U$130&lt;=Baseline_Year,
INDEX('Number on ART'!$H$10:$AB$249,MATCH($B165&amp;"Peds",'Number on ART'!$F$10:$F$249,0),MATCH(U$130,'Number on ART'!$H$9:$AB$9,0)),
IF(AND(T165+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Forecast'!$B$131:$B$250,0),MATCH(U$130,'PLHIV Forecast'!$C$130:$W$130,0)),
INDEX('PLHIV Forecast'!$C$131:$W$250,MATCH($B165,'PLHIV Forecast'!$B$131:$B$250,0),MATCH(U$130,'PLHIV Forecast'!$C$130:$W$130,0))&lt;&gt;0),
INDEX('PLHIV Forecast'!$C$131:$W$250,MATCH($B165,'PLHIV Forecast'!$B$131:$B$250,0),MATCH(U$130,'PLHIV Forecast'!$C$130:$W$130,0)),
T165+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59</v>
      </c>
      <c r="V165" s="84">
        <f>IF(IF(V$130&lt;=Baseline_Year,
INDEX('Number on ART'!$H$10:$AB$249,MATCH($B165&amp;"Peds",'Number on ART'!$F$10:$F$249,0),MATCH(V$130,'Number on ART'!$H$9:$AB$9,0)),
IF(AND(U165+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Forecast'!$B$131:$B$250,0),MATCH(V$130,'PLHIV Forecast'!$C$130:$W$130,0)),
INDEX('PLHIV Forecast'!$C$131:$W$250,MATCH($B165,'PLHIV Forecast'!$B$131:$B$250,0),MATCH(V$130,'PLHIV Forecast'!$C$130:$W$130,0))&lt;&gt;0),
INDEX('PLHIV Forecast'!$C$131:$W$250,MATCH($B165,'PLHIV Forecast'!$B$131:$B$250,0),MATCH(V$130,'PLHIV Forecast'!$C$130:$W$130,0)),
U165+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IF(V$130&lt;=Baseline_Year,
INDEX('Number on ART'!$H$10:$AB$249,MATCH($B165&amp;"Peds",'Number on ART'!$F$10:$F$249,0),MATCH(V$130,'Number on ART'!$H$9:$AB$9,0)),
IF(AND(U165+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Forecast'!$B$131:$B$250,0),MATCH(V$130,'PLHIV Forecast'!$C$130:$W$130,0)),
INDEX('PLHIV Forecast'!$C$131:$W$250,MATCH($B165,'PLHIV Forecast'!$B$131:$B$250,0),MATCH(V$130,'PLHIV Forecast'!$C$130:$W$130,0))&lt;&gt;0),
INDEX('PLHIV Forecast'!$C$131:$W$250,MATCH($B165,'PLHIV Forecast'!$B$131:$B$250,0),MATCH(V$130,'PLHIV Forecast'!$C$130:$W$130,0)),
U165+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63</v>
      </c>
      <c r="W165" s="84">
        <f>IF(IF(W$130&lt;=Baseline_Year,
INDEX('Number on ART'!$H$10:$AB$249,MATCH($B165&amp;"Peds",'Number on ART'!$F$10:$F$249,0),MATCH(W$130,'Number on ART'!$H$9:$AB$9,0)),
IF(AND(V165+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Forecast'!$C$131:$W$250,MATCH($B165,'PLHIV Forecast'!$B$131:$B$250,0),MATCH(W$130,'PLHIV Forecast'!$C$130:$W$130,0)),
INDEX('PLHIV Forecast'!$C$131:$W$250,MATCH($B165,'PLHIV Forecast'!$B$131:$B$250,0),MATCH(W$130,'PLHIV Forecast'!$C$130:$W$130,0))&lt;&gt;0),
INDEX('PLHIV Forecast'!$C$131:$W$250,MATCH($B165,'PLHIV Forecast'!$B$131:$B$250,0),MATCH(W$130,'PLHIV Forecast'!$C$130:$W$130,0)),
V165+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)))&lt;0,
0,
IF(W$130&lt;=Baseline_Year,
INDEX('Number on ART'!$H$10:$AB$249,MATCH($B165&amp;"Peds",'Number on ART'!$F$10:$F$249,0),MATCH(W$130,'Number on ART'!$H$9:$AB$9,0)),
IF(AND(V165+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)&gt;INDEX('PLHIV Forecast'!$C$8:$W$127,MATCH($B165,'PLHIV Forecast'!$B$131:$B$250,0),MATCH(W$130,'PLHIV Forecast'!$C$130:$W$130,0)),
INDEX('PLHIV Forecast'!$C$131:$W$250,MATCH($B165,'PLHIV Forecast'!$B$131:$B$250,0),MATCH(W$130,'PLHIV Forecast'!$C$130:$W$130,0))&lt;&gt;0),
INDEX('PLHIV Forecast'!$C$131:$W$250,MATCH($B165,'PLHIV Forecast'!$B$131:$B$250,0),MATCH(W$130,'PLHIV Forecast'!$C$130:$W$130,0)),
V165+
AVERAGE((INDEX($C$131:$W$250,MATCH($B165,$B$131:$B$250),MATCH(Baseline_Year,$C$130:$W$130,))-INDEX($C$131:$W$250,MATCH($B165,$B$131:$B$250),MATCH(Baseline_Year-1,$C$130:$W$130,))),
(INDEX($C$131:$W$250,MATCH($B165,$B$131:$B$250),MATCH(Baseline_Year-1,$C$130:$W$130,))-INDEX($C$131:$W$250,MATCH($B165,$B$131:$B$250),MATCH(Baseline_Year-2,$C$130:$W$130,))),
(INDEX($C$131:$W$250,MATCH($B165,$B$131:$B$250),MATCH(Baseline_Year-2,$C$130:$W$130,))-INDEX($C$131:$W$250,MATCH($B165,$B$131:$B$250),MATCH(Baseline_Year-3,$C$130:$W$130,)))
))))</f>
        <v>67</v>
      </c>
      <c r="X165" s="9" t="str">
        <f>IF(SUM(C165:W165)&lt;&gt;0,
IF(P165='PLHIV Forecast'!P165,"# peds on ART capped by total CLHIV starting 2023",
IF(Q165='PLHIV Forecast'!Q165,"# peds on ART capped by total CLHIV starting 2024",
IF(R165='PLHIV Forecast'!R165,"# peds on ART capped by total CLHIV starting 2025",
IF(S165='PLHIV Forecast'!S165,"# peds on ART capped by total CLHIV starting 2026",
IF(T165='PLHIV Forecast'!T165,"# peds on ART capped by total CLHIV starting 2027",
IF(U165='PLHIV Forecast'!U165,"# peds on ART capped by total CLHIV starting 2028",
IF(V165='PLHIV Forecast'!V165,"# peds on ART capped by total CLHIV starting 2029",
IF(W165='PLHIV Forecast'!W165,"# peds on ART capped by total CLHIV starting 2030",
"")))))))),"")</f>
        <v/>
      </c>
      <c r="Z165" s="8"/>
    </row>
    <row r="166" spans="2:26" x14ac:dyDescent="0.35">
      <c r="B166" s="17" t="str">
        <f>Countries!B39</f>
        <v>Ecuador</v>
      </c>
      <c r="C166" s="47">
        <f>IF(C$7&lt;='Algorithms &amp; Assumptions'!$C$3,INDEX('Number on ART'!$H$10:$AB$249,MATCH($B166&amp;"Peds",'Number on ART'!$F$10:$F$249,0),MATCH(C$7,'Number on ART'!$H$9:$AB$9,0)),"Error")</f>
        <v>403</v>
      </c>
      <c r="D166" s="47">
        <f>IF(D$7&lt;='Algorithms &amp; Assumptions'!$C$3,INDEX('Number on ART'!$H$10:$AB$249,MATCH($B166&amp;"Peds",'Number on ART'!$F$10:$F$249,0),MATCH(D$7,'Number on ART'!$H$9:$AB$9,0)),"Error")</f>
        <v>312</v>
      </c>
      <c r="E166" s="47">
        <f>IF(E$7&lt;='Algorithms &amp; Assumptions'!$C$3,INDEX('Number on ART'!$H$10:$AB$249,MATCH($B166&amp;"Peds",'Number on ART'!$F$10:$F$249,0),MATCH(E$7,'Number on ART'!$H$9:$AB$9,0)),"Error")</f>
        <v>316</v>
      </c>
      <c r="F166" s="47">
        <f>IF(F$7&lt;='Algorithms &amp; Assumptions'!$C$3,INDEX('Number on ART'!$H$10:$AB$249,MATCH($B166&amp;"Peds",'Number on ART'!$F$10:$F$249,0),MATCH(F$7,'Number on ART'!$H$9:$AB$9,0)),"Error")</f>
        <v>354</v>
      </c>
      <c r="G166" s="84">
        <f>IF(IF(G$130&lt;=Baseline_Year,
INDEX('Number on ART'!$H$10:$AB$249,MATCH($B166&amp;"Peds",'Number on ART'!$F$10:$F$249,0),MATCH(G$130,'Number on ART'!$H$9:$AB$9,0)),
IF(AND(F166+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Forecast'!$B$131:$B$250,0),MATCH(G$130,'PLHIV Forecast'!$C$130:$W$130,0)),
INDEX('PLHIV Forecast'!$C$131:$W$250,MATCH($B166,'PLHIV Forecast'!$B$131:$B$250,0),MATCH(G$130,'PLHIV Forecast'!$C$130:$W$130,0))&lt;&gt;0),
INDEX('PLHIV Forecast'!$C$131:$W$250,MATCH($B166,'PLHIV Forecast'!$B$131:$B$250,0),MATCH(G$130,'PLHIV Forecast'!$C$130:$W$130,0)),
F166+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IF(G$130&lt;=Baseline_Year,
INDEX('Number on ART'!$H$10:$AB$249,MATCH($B166&amp;"Peds",'Number on ART'!$F$10:$F$249,0),MATCH(G$130,'Number on ART'!$H$9:$AB$9,0)),
IF(AND(F166+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Forecast'!$B$131:$B$250,0),MATCH(G$130,'PLHIV Forecast'!$C$130:$W$130,0)),
INDEX('PLHIV Forecast'!$C$131:$W$250,MATCH($B166,'PLHIV Forecast'!$B$131:$B$250,0),MATCH(G$130,'PLHIV Forecast'!$C$130:$W$130,0))&lt;&gt;0),
INDEX('PLHIV Forecast'!$C$131:$W$250,MATCH($B166,'PLHIV Forecast'!$B$131:$B$250,0),MATCH(G$130,'PLHIV Forecast'!$C$130:$W$130,0)),
F166+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388</v>
      </c>
      <c r="H166" s="84">
        <f>IF(IF(H$130&lt;=Baseline_Year,
INDEX('Number on ART'!$H$10:$AB$249,MATCH($B166&amp;"Peds",'Number on ART'!$F$10:$F$249,0),MATCH(H$130,'Number on ART'!$H$9:$AB$9,0)),
IF(AND(G166+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Forecast'!$B$131:$B$250,0),MATCH(H$130,'PLHIV Forecast'!$C$130:$W$130,0)),
INDEX('PLHIV Forecast'!$C$131:$W$250,MATCH($B166,'PLHIV Forecast'!$B$131:$B$250,0),MATCH(H$130,'PLHIV Forecast'!$C$130:$W$130,0))&lt;&gt;0),
INDEX('PLHIV Forecast'!$C$131:$W$250,MATCH($B166,'PLHIV Forecast'!$B$131:$B$250,0),MATCH(H$130,'PLHIV Forecast'!$C$130:$W$130,0)),
G166+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IF(H$130&lt;=Baseline_Year,
INDEX('Number on ART'!$H$10:$AB$249,MATCH($B166&amp;"Peds",'Number on ART'!$F$10:$F$249,0),MATCH(H$130,'Number on ART'!$H$9:$AB$9,0)),
IF(AND(G166+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Forecast'!$B$131:$B$250,0),MATCH(H$130,'PLHIV Forecast'!$C$130:$W$130,0)),
INDEX('PLHIV Forecast'!$C$131:$W$250,MATCH($B166,'PLHIV Forecast'!$B$131:$B$250,0),MATCH(H$130,'PLHIV Forecast'!$C$130:$W$130,0))&lt;&gt;0),
INDEX('PLHIV Forecast'!$C$131:$W$250,MATCH($B166,'PLHIV Forecast'!$B$131:$B$250,0),MATCH(H$130,'PLHIV Forecast'!$C$130:$W$130,0)),
G166+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449</v>
      </c>
      <c r="I166" s="84">
        <f>IF(IF(I$130&lt;=Baseline_Year,
INDEX('Number on ART'!$H$10:$AB$249,MATCH($B166&amp;"Peds",'Number on ART'!$F$10:$F$249,0),MATCH(I$130,'Number on ART'!$H$9:$AB$9,0)),
IF(AND(H166+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Forecast'!$B$131:$B$250,0),MATCH(I$130,'PLHIV Forecast'!$C$130:$W$130,0)),
INDEX('PLHIV Forecast'!$C$131:$W$250,MATCH($B166,'PLHIV Forecast'!$B$131:$B$250,0),MATCH(I$130,'PLHIV Forecast'!$C$130:$W$130,0))&lt;&gt;0),
INDEX('PLHIV Forecast'!$C$131:$W$250,MATCH($B166,'PLHIV Forecast'!$B$131:$B$250,0),MATCH(I$130,'PLHIV Forecast'!$C$130:$W$130,0)),
H166+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IF(I$130&lt;=Baseline_Year,
INDEX('Number on ART'!$H$10:$AB$249,MATCH($B166&amp;"Peds",'Number on ART'!$F$10:$F$249,0),MATCH(I$130,'Number on ART'!$H$9:$AB$9,0)),
IF(AND(H166+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Forecast'!$B$131:$B$250,0),MATCH(I$130,'PLHIV Forecast'!$C$130:$W$130,0)),
INDEX('PLHIV Forecast'!$C$131:$W$250,MATCH($B166,'PLHIV Forecast'!$B$131:$B$250,0),MATCH(I$130,'PLHIV Forecast'!$C$130:$W$130,0))&lt;&gt;0),
INDEX('PLHIV Forecast'!$C$131:$W$250,MATCH($B166,'PLHIV Forecast'!$B$131:$B$250,0),MATCH(I$130,'PLHIV Forecast'!$C$130:$W$130,0)),
H166+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517</v>
      </c>
      <c r="J166" s="84">
        <f>IF(IF(J$130&lt;=Baseline_Year,
INDEX('Number on ART'!$H$10:$AB$249,MATCH($B166&amp;"Peds",'Number on ART'!$F$10:$F$249,0),MATCH(J$130,'Number on ART'!$H$9:$AB$9,0)),
IF(AND(I166+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Forecast'!$B$131:$B$250,0),MATCH(J$130,'PLHIV Forecast'!$C$130:$W$130,0)),
INDEX('PLHIV Forecast'!$C$131:$W$250,MATCH($B166,'PLHIV Forecast'!$B$131:$B$250,0),MATCH(J$130,'PLHIV Forecast'!$C$130:$W$130,0))&lt;&gt;0),
INDEX('PLHIV Forecast'!$C$131:$W$250,MATCH($B166,'PLHIV Forecast'!$B$131:$B$250,0),MATCH(J$130,'PLHIV Forecast'!$C$130:$W$130,0)),
I166+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IF(J$130&lt;=Baseline_Year,
INDEX('Number on ART'!$H$10:$AB$249,MATCH($B166&amp;"Peds",'Number on ART'!$F$10:$F$249,0),MATCH(J$130,'Number on ART'!$H$9:$AB$9,0)),
IF(AND(I166+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Forecast'!$B$131:$B$250,0),MATCH(J$130,'PLHIV Forecast'!$C$130:$W$130,0)),
INDEX('PLHIV Forecast'!$C$131:$W$250,MATCH($B166,'PLHIV Forecast'!$B$131:$B$250,0),MATCH(J$130,'PLHIV Forecast'!$C$130:$W$130,0))&lt;&gt;0),
INDEX('PLHIV Forecast'!$C$131:$W$250,MATCH($B166,'PLHIV Forecast'!$B$131:$B$250,0),MATCH(J$130,'PLHIV Forecast'!$C$130:$W$130,0)),
I166+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560</v>
      </c>
      <c r="K166" s="84">
        <f>IF(IF(K$130&lt;=Baseline_Year,
INDEX('Number on ART'!$H$10:$AB$249,MATCH($B166&amp;"Peds",'Number on ART'!$F$10:$F$249,0),MATCH(K$130,'Number on ART'!$H$9:$AB$9,0)),
IF(AND(J166+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Forecast'!$B$131:$B$250,0),MATCH(K$130,'PLHIV Forecast'!$C$130:$W$130,0)),
INDEX('PLHIV Forecast'!$C$131:$W$250,MATCH($B166,'PLHIV Forecast'!$B$131:$B$250,0),MATCH(K$130,'PLHIV Forecast'!$C$130:$W$130,0))&lt;&gt;0),
INDEX('PLHIV Forecast'!$C$131:$W$250,MATCH($B166,'PLHIV Forecast'!$B$131:$B$250,0),MATCH(K$130,'PLHIV Forecast'!$C$130:$W$130,0)),
J166+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IF(K$130&lt;=Baseline_Year,
INDEX('Number on ART'!$H$10:$AB$249,MATCH($B166&amp;"Peds",'Number on ART'!$F$10:$F$249,0),MATCH(K$130,'Number on ART'!$H$9:$AB$9,0)),
IF(AND(J166+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Forecast'!$B$131:$B$250,0),MATCH(K$130,'PLHIV Forecast'!$C$130:$W$130,0)),
INDEX('PLHIV Forecast'!$C$131:$W$250,MATCH($B166,'PLHIV Forecast'!$B$131:$B$250,0),MATCH(K$130,'PLHIV Forecast'!$C$130:$W$130,0))&lt;&gt;0),
INDEX('PLHIV Forecast'!$C$131:$W$250,MATCH($B166,'PLHIV Forecast'!$B$131:$B$250,0),MATCH(K$130,'PLHIV Forecast'!$C$130:$W$130,0)),
J166+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541</v>
      </c>
      <c r="L166" s="84">
        <f>IF(IF(L$130&lt;=Baseline_Year,
INDEX('Number on ART'!$H$10:$AB$249,MATCH($B166&amp;"Peds",'Number on ART'!$F$10:$F$249,0),MATCH(L$130,'Number on ART'!$H$9:$AB$9,0)),
IF(AND(K166+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Forecast'!$B$131:$B$250,0),MATCH(L$130,'PLHIV Forecast'!$C$130:$W$130,0)),
INDEX('PLHIV Forecast'!$C$131:$W$250,MATCH($B166,'PLHIV Forecast'!$B$131:$B$250,0),MATCH(L$130,'PLHIV Forecast'!$C$130:$W$130,0))&lt;&gt;0),
INDEX('PLHIV Forecast'!$C$131:$W$250,MATCH($B166,'PLHIV Forecast'!$B$131:$B$250,0),MATCH(L$130,'PLHIV Forecast'!$C$130:$W$130,0)),
K166+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IF(L$130&lt;=Baseline_Year,
INDEX('Number on ART'!$H$10:$AB$249,MATCH($B166&amp;"Peds",'Number on ART'!$F$10:$F$249,0),MATCH(L$130,'Number on ART'!$H$9:$AB$9,0)),
IF(AND(K166+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Forecast'!$B$131:$B$250,0),MATCH(L$130,'PLHIV Forecast'!$C$130:$W$130,0)),
INDEX('PLHIV Forecast'!$C$131:$W$250,MATCH($B166,'PLHIV Forecast'!$B$131:$B$250,0),MATCH(L$130,'PLHIV Forecast'!$C$130:$W$130,0))&lt;&gt;0),
INDEX('PLHIV Forecast'!$C$131:$W$250,MATCH($B166,'PLHIV Forecast'!$B$131:$B$250,0),MATCH(L$130,'PLHIV Forecast'!$C$130:$W$130,0)),
K166+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579</v>
      </c>
      <c r="M166" s="84">
        <f>IF(IF(M$130&lt;=Baseline_Year,
INDEX('Number on ART'!$H$10:$AB$249,MATCH($B166&amp;"Peds",'Number on ART'!$F$10:$F$249,0),MATCH(M$130,'Number on ART'!$H$9:$AB$9,0)),
IF(AND(L166+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Forecast'!$B$131:$B$250,0),MATCH(M$130,'PLHIV Forecast'!$C$130:$W$130,0)),
INDEX('PLHIV Forecast'!$C$131:$W$250,MATCH($B166,'PLHIV Forecast'!$B$131:$B$250,0),MATCH(M$130,'PLHIV Forecast'!$C$130:$W$130,0))&lt;&gt;0),
INDEX('PLHIV Forecast'!$C$131:$W$250,MATCH($B166,'PLHIV Forecast'!$B$131:$B$250,0),MATCH(M$130,'PLHIV Forecast'!$C$130:$W$130,0)),
L166+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IF(M$130&lt;=Baseline_Year,
INDEX('Number on ART'!$H$10:$AB$249,MATCH($B166&amp;"Peds",'Number on ART'!$F$10:$F$249,0),MATCH(M$130,'Number on ART'!$H$9:$AB$9,0)),
IF(AND(L166+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Forecast'!$B$131:$B$250,0),MATCH(M$130,'PLHIV Forecast'!$C$130:$W$130,0)),
INDEX('PLHIV Forecast'!$C$131:$W$250,MATCH($B166,'PLHIV Forecast'!$B$131:$B$250,0),MATCH(M$130,'PLHIV Forecast'!$C$130:$W$130,0))&lt;&gt;0),
INDEX('PLHIV Forecast'!$C$131:$W$250,MATCH($B166,'PLHIV Forecast'!$B$131:$B$250,0),MATCH(M$130,'PLHIV Forecast'!$C$130:$W$130,0)),
L166+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546</v>
      </c>
      <c r="N166" s="84">
        <f>IF(IF(N$130&lt;=Baseline_Year,
INDEX('Number on ART'!$H$10:$AB$249,MATCH($B166&amp;"Peds",'Number on ART'!$F$10:$F$249,0),MATCH(N$130,'Number on ART'!$H$9:$AB$9,0)),
IF(AND(M166+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Forecast'!$B$131:$B$250,0),MATCH(N$130,'PLHIV Forecast'!$C$130:$W$130,0)),
INDEX('PLHIV Forecast'!$C$131:$W$250,MATCH($B166,'PLHIV Forecast'!$B$131:$B$250,0),MATCH(N$130,'PLHIV Forecast'!$C$130:$W$130,0))&lt;&gt;0),
INDEX('PLHIV Forecast'!$C$131:$W$250,MATCH($B166,'PLHIV Forecast'!$B$131:$B$250,0),MATCH(N$130,'PLHIV Forecast'!$C$130:$W$130,0)),
M166+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IF(N$130&lt;=Baseline_Year,
INDEX('Number on ART'!$H$10:$AB$249,MATCH($B166&amp;"Peds",'Number on ART'!$F$10:$F$249,0),MATCH(N$130,'Number on ART'!$H$9:$AB$9,0)),
IF(AND(M166+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Forecast'!$B$131:$B$250,0),MATCH(N$130,'PLHIV Forecast'!$C$130:$W$130,0)),
INDEX('PLHIV Forecast'!$C$131:$W$250,MATCH($B166,'PLHIV Forecast'!$B$131:$B$250,0),MATCH(N$130,'PLHIV Forecast'!$C$130:$W$130,0))&lt;&gt;0),
INDEX('PLHIV Forecast'!$C$131:$W$250,MATCH($B166,'PLHIV Forecast'!$B$131:$B$250,0),MATCH(N$130,'PLHIV Forecast'!$C$130:$W$130,0)),
M166+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656</v>
      </c>
      <c r="O166" s="84">
        <f>IF(IF(O$130&lt;=Baseline_Year,
INDEX('Number on ART'!$H$10:$AB$249,MATCH($B166&amp;"Peds",'Number on ART'!$F$10:$F$249,0),MATCH(O$130,'Number on ART'!$H$9:$AB$9,0)),
IF(AND(N166+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Forecast'!$B$131:$B$250,0),MATCH(O$130,'PLHIV Forecast'!$C$130:$W$130,0)),
INDEX('PLHIV Forecast'!$C$131:$W$250,MATCH($B166,'PLHIV Forecast'!$B$131:$B$250,0),MATCH(O$130,'PLHIV Forecast'!$C$130:$W$130,0))&lt;&gt;0),
INDEX('PLHIV Forecast'!$C$131:$W$250,MATCH($B166,'PLHIV Forecast'!$B$131:$B$250,0),MATCH(O$130,'PLHIV Forecast'!$C$130:$W$130,0)),
N166+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IF(O$130&lt;=Baseline_Year,
INDEX('Number on ART'!$H$10:$AB$249,MATCH($B166&amp;"Peds",'Number on ART'!$F$10:$F$249,0),MATCH(O$130,'Number on ART'!$H$9:$AB$9,0)),
IF(AND(N166+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Forecast'!$B$131:$B$250,0),MATCH(O$130,'PLHIV Forecast'!$C$130:$W$130,0)),
INDEX('PLHIV Forecast'!$C$131:$W$250,MATCH($B166,'PLHIV Forecast'!$B$131:$B$250,0),MATCH(O$130,'PLHIV Forecast'!$C$130:$W$130,0))&lt;&gt;0),
INDEX('PLHIV Forecast'!$C$131:$W$250,MATCH($B166,'PLHIV Forecast'!$B$131:$B$250,0),MATCH(O$130,'PLHIV Forecast'!$C$130:$W$130,0)),
N166+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682</v>
      </c>
      <c r="P166" s="84">
        <f>IF(IF(P$130&lt;=Baseline_Year,
INDEX('Number on ART'!$H$10:$AB$249,MATCH($B166&amp;"Peds",'Number on ART'!$F$10:$F$249,0),MATCH(P$130,'Number on ART'!$H$9:$AB$9,0)),
IF(AND(O166+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Forecast'!$B$131:$B$250,0),MATCH(P$130,'PLHIV Forecast'!$C$130:$W$130,0)),
INDEX('PLHIV Forecast'!$C$131:$W$250,MATCH($B166,'PLHIV Forecast'!$B$131:$B$250,0),MATCH(P$130,'PLHIV Forecast'!$C$130:$W$130,0))&lt;&gt;0),
INDEX('PLHIV Forecast'!$C$131:$W$250,MATCH($B166,'PLHIV Forecast'!$B$131:$B$250,0),MATCH(P$130,'PLHIV Forecast'!$C$130:$W$130,0)),
O166+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IF(P$130&lt;=Baseline_Year,
INDEX('Number on ART'!$H$10:$AB$249,MATCH($B166&amp;"Peds",'Number on ART'!$F$10:$F$249,0),MATCH(P$130,'Number on ART'!$H$9:$AB$9,0)),
IF(AND(O166+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Forecast'!$B$131:$B$250,0),MATCH(P$130,'PLHIV Forecast'!$C$130:$W$130,0)),
INDEX('PLHIV Forecast'!$C$131:$W$250,MATCH($B166,'PLHIV Forecast'!$B$131:$B$250,0),MATCH(P$130,'PLHIV Forecast'!$C$130:$W$130,0))&lt;&gt;0),
INDEX('PLHIV Forecast'!$C$131:$W$250,MATCH($B166,'PLHIV Forecast'!$B$131:$B$250,0),MATCH(P$130,'PLHIV Forecast'!$C$130:$W$130,0)),
O166+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716.33333333333337</v>
      </c>
      <c r="Q166" s="84">
        <f>IF(IF(Q$130&lt;=Baseline_Year,
INDEX('Number on ART'!$H$10:$AB$249,MATCH($B166&amp;"Peds",'Number on ART'!$F$10:$F$249,0),MATCH(Q$130,'Number on ART'!$H$9:$AB$9,0)),
IF(AND(P166+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Forecast'!$B$131:$B$250,0),MATCH(Q$130,'PLHIV Forecast'!$C$130:$W$130,0)),
INDEX('PLHIV Forecast'!$C$131:$W$250,MATCH($B166,'PLHIV Forecast'!$B$131:$B$250,0),MATCH(Q$130,'PLHIV Forecast'!$C$130:$W$130,0))&lt;&gt;0),
INDEX('PLHIV Forecast'!$C$131:$W$250,MATCH($B166,'PLHIV Forecast'!$B$131:$B$250,0),MATCH(Q$130,'PLHIV Forecast'!$C$130:$W$130,0)),
P166+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IF(Q$130&lt;=Baseline_Year,
INDEX('Number on ART'!$H$10:$AB$249,MATCH($B166&amp;"Peds",'Number on ART'!$F$10:$F$249,0),MATCH(Q$130,'Number on ART'!$H$9:$AB$9,0)),
IF(AND(P166+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Forecast'!$B$131:$B$250,0),MATCH(Q$130,'PLHIV Forecast'!$C$130:$W$130,0)),
INDEX('PLHIV Forecast'!$C$131:$W$250,MATCH($B166,'PLHIV Forecast'!$B$131:$B$250,0),MATCH(Q$130,'PLHIV Forecast'!$C$130:$W$130,0))&lt;&gt;0),
INDEX('PLHIV Forecast'!$C$131:$W$250,MATCH($B166,'PLHIV Forecast'!$B$131:$B$250,0),MATCH(Q$130,'PLHIV Forecast'!$C$130:$W$130,0)),
P166+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750.66666666666674</v>
      </c>
      <c r="R166" s="84">
        <f>IF(IF(R$130&lt;=Baseline_Year,
INDEX('Number on ART'!$H$10:$AB$249,MATCH($B166&amp;"Peds",'Number on ART'!$F$10:$F$249,0),MATCH(R$130,'Number on ART'!$H$9:$AB$9,0)),
IF(AND(Q166+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Forecast'!$B$131:$B$250,0),MATCH(R$130,'PLHIV Forecast'!$C$130:$W$130,0)),
INDEX('PLHIV Forecast'!$C$131:$W$250,MATCH($B166,'PLHIV Forecast'!$B$131:$B$250,0),MATCH(R$130,'PLHIV Forecast'!$C$130:$W$130,0))&lt;&gt;0),
INDEX('PLHIV Forecast'!$C$131:$W$250,MATCH($B166,'PLHIV Forecast'!$B$131:$B$250,0),MATCH(R$130,'PLHIV Forecast'!$C$130:$W$130,0)),
Q166+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IF(R$130&lt;=Baseline_Year,
INDEX('Number on ART'!$H$10:$AB$249,MATCH($B166&amp;"Peds",'Number on ART'!$F$10:$F$249,0),MATCH(R$130,'Number on ART'!$H$9:$AB$9,0)),
IF(AND(Q166+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Forecast'!$B$131:$B$250,0),MATCH(R$130,'PLHIV Forecast'!$C$130:$W$130,0)),
INDEX('PLHIV Forecast'!$C$131:$W$250,MATCH($B166,'PLHIV Forecast'!$B$131:$B$250,0),MATCH(R$130,'PLHIV Forecast'!$C$130:$W$130,0))&lt;&gt;0),
INDEX('PLHIV Forecast'!$C$131:$W$250,MATCH($B166,'PLHIV Forecast'!$B$131:$B$250,0),MATCH(R$130,'PLHIV Forecast'!$C$130:$W$130,0)),
Q166+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785.00000000000011</v>
      </c>
      <c r="S166" s="84">
        <f>IF(IF(S$130&lt;=Baseline_Year,
INDEX('Number on ART'!$H$10:$AB$249,MATCH($B166&amp;"Peds",'Number on ART'!$F$10:$F$249,0),MATCH(S$130,'Number on ART'!$H$9:$AB$9,0)),
IF(AND(R166+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Forecast'!$B$131:$B$250,0),MATCH(S$130,'PLHIV Forecast'!$C$130:$W$130,0)),
INDEX('PLHIV Forecast'!$C$131:$W$250,MATCH($B166,'PLHIV Forecast'!$B$131:$B$250,0),MATCH(S$130,'PLHIV Forecast'!$C$130:$W$130,0))&lt;&gt;0),
INDEX('PLHIV Forecast'!$C$131:$W$250,MATCH($B166,'PLHIV Forecast'!$B$131:$B$250,0),MATCH(S$130,'PLHIV Forecast'!$C$130:$W$130,0)),
R166+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IF(S$130&lt;=Baseline_Year,
INDEX('Number on ART'!$H$10:$AB$249,MATCH($B166&amp;"Peds",'Number on ART'!$F$10:$F$249,0),MATCH(S$130,'Number on ART'!$H$9:$AB$9,0)),
IF(AND(R166+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Forecast'!$B$131:$B$250,0),MATCH(S$130,'PLHIV Forecast'!$C$130:$W$130,0)),
INDEX('PLHIV Forecast'!$C$131:$W$250,MATCH($B166,'PLHIV Forecast'!$B$131:$B$250,0),MATCH(S$130,'PLHIV Forecast'!$C$130:$W$130,0))&lt;&gt;0),
INDEX('PLHIV Forecast'!$C$131:$W$250,MATCH($B166,'PLHIV Forecast'!$B$131:$B$250,0),MATCH(S$130,'PLHIV Forecast'!$C$130:$W$130,0)),
R166+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819.33333333333348</v>
      </c>
      <c r="T166" s="84">
        <f>IF(IF(T$130&lt;=Baseline_Year,
INDEX('Number on ART'!$H$10:$AB$249,MATCH($B166&amp;"Peds",'Number on ART'!$F$10:$F$249,0),MATCH(T$130,'Number on ART'!$H$9:$AB$9,0)),
IF(AND(S166+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Forecast'!$B$131:$B$250,0),MATCH(T$130,'PLHIV Forecast'!$C$130:$W$130,0)),
INDEX('PLHIV Forecast'!$C$131:$W$250,MATCH($B166,'PLHIV Forecast'!$B$131:$B$250,0),MATCH(T$130,'PLHIV Forecast'!$C$130:$W$130,0))&lt;&gt;0),
INDEX('PLHIV Forecast'!$C$131:$W$250,MATCH($B166,'PLHIV Forecast'!$B$131:$B$250,0),MATCH(T$130,'PLHIV Forecast'!$C$130:$W$130,0)),
S166+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IF(T$130&lt;=Baseline_Year,
INDEX('Number on ART'!$H$10:$AB$249,MATCH($B166&amp;"Peds",'Number on ART'!$F$10:$F$249,0),MATCH(T$130,'Number on ART'!$H$9:$AB$9,0)),
IF(AND(S166+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Forecast'!$B$131:$B$250,0),MATCH(T$130,'PLHIV Forecast'!$C$130:$W$130,0)),
INDEX('PLHIV Forecast'!$C$131:$W$250,MATCH($B166,'PLHIV Forecast'!$B$131:$B$250,0),MATCH(T$130,'PLHIV Forecast'!$C$130:$W$130,0))&lt;&gt;0),
INDEX('PLHIV Forecast'!$C$131:$W$250,MATCH($B166,'PLHIV Forecast'!$B$131:$B$250,0),MATCH(T$130,'PLHIV Forecast'!$C$130:$W$130,0)),
S166+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853.66666666666686</v>
      </c>
      <c r="U166" s="84">
        <f>IF(IF(U$130&lt;=Baseline_Year,
INDEX('Number on ART'!$H$10:$AB$249,MATCH($B166&amp;"Peds",'Number on ART'!$F$10:$F$249,0),MATCH(U$130,'Number on ART'!$H$9:$AB$9,0)),
IF(AND(T166+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Forecast'!$B$131:$B$250,0),MATCH(U$130,'PLHIV Forecast'!$C$130:$W$130,0)),
INDEX('PLHIV Forecast'!$C$131:$W$250,MATCH($B166,'PLHIV Forecast'!$B$131:$B$250,0),MATCH(U$130,'PLHIV Forecast'!$C$130:$W$130,0))&lt;&gt;0),
INDEX('PLHIV Forecast'!$C$131:$W$250,MATCH($B166,'PLHIV Forecast'!$B$131:$B$250,0),MATCH(U$130,'PLHIV Forecast'!$C$130:$W$130,0)),
T166+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IF(U$130&lt;=Baseline_Year,
INDEX('Number on ART'!$H$10:$AB$249,MATCH($B166&amp;"Peds",'Number on ART'!$F$10:$F$249,0),MATCH(U$130,'Number on ART'!$H$9:$AB$9,0)),
IF(AND(T166+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Forecast'!$B$131:$B$250,0),MATCH(U$130,'PLHIV Forecast'!$C$130:$W$130,0)),
INDEX('PLHIV Forecast'!$C$131:$W$250,MATCH($B166,'PLHIV Forecast'!$B$131:$B$250,0),MATCH(U$130,'PLHIV Forecast'!$C$130:$W$130,0))&lt;&gt;0),
INDEX('PLHIV Forecast'!$C$131:$W$250,MATCH($B166,'PLHIV Forecast'!$B$131:$B$250,0),MATCH(U$130,'PLHIV Forecast'!$C$130:$W$130,0)),
T166+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888.00000000000023</v>
      </c>
      <c r="V166" s="84">
        <f>IF(IF(V$130&lt;=Baseline_Year,
INDEX('Number on ART'!$H$10:$AB$249,MATCH($B166&amp;"Peds",'Number on ART'!$F$10:$F$249,0),MATCH(V$130,'Number on ART'!$H$9:$AB$9,0)),
IF(AND(U166+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Forecast'!$B$131:$B$250,0),MATCH(V$130,'PLHIV Forecast'!$C$130:$W$130,0)),
INDEX('PLHIV Forecast'!$C$131:$W$250,MATCH($B166,'PLHIV Forecast'!$B$131:$B$250,0),MATCH(V$130,'PLHIV Forecast'!$C$130:$W$130,0))&lt;&gt;0),
INDEX('PLHIV Forecast'!$C$131:$W$250,MATCH($B166,'PLHIV Forecast'!$B$131:$B$250,0),MATCH(V$130,'PLHIV Forecast'!$C$130:$W$130,0)),
U166+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IF(V$130&lt;=Baseline_Year,
INDEX('Number on ART'!$H$10:$AB$249,MATCH($B166&amp;"Peds",'Number on ART'!$F$10:$F$249,0),MATCH(V$130,'Number on ART'!$H$9:$AB$9,0)),
IF(AND(U166+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Forecast'!$B$131:$B$250,0),MATCH(V$130,'PLHIV Forecast'!$C$130:$W$130,0)),
INDEX('PLHIV Forecast'!$C$131:$W$250,MATCH($B166,'PLHIV Forecast'!$B$131:$B$250,0),MATCH(V$130,'PLHIV Forecast'!$C$130:$W$130,0))&lt;&gt;0),
INDEX('PLHIV Forecast'!$C$131:$W$250,MATCH($B166,'PLHIV Forecast'!$B$131:$B$250,0),MATCH(V$130,'PLHIV Forecast'!$C$130:$W$130,0)),
U166+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922.3333333333336</v>
      </c>
      <c r="W166" s="84">
        <f>IF(IF(W$130&lt;=Baseline_Year,
INDEX('Number on ART'!$H$10:$AB$249,MATCH($B166&amp;"Peds",'Number on ART'!$F$10:$F$249,0),MATCH(W$130,'Number on ART'!$H$9:$AB$9,0)),
IF(AND(V166+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Forecast'!$C$131:$W$250,MATCH($B166,'PLHIV Forecast'!$B$131:$B$250,0),MATCH(W$130,'PLHIV Forecast'!$C$130:$W$130,0)),
INDEX('PLHIV Forecast'!$C$131:$W$250,MATCH($B166,'PLHIV Forecast'!$B$131:$B$250,0),MATCH(W$130,'PLHIV Forecast'!$C$130:$W$130,0))&lt;&gt;0),
INDEX('PLHIV Forecast'!$C$131:$W$250,MATCH($B166,'PLHIV Forecast'!$B$131:$B$250,0),MATCH(W$130,'PLHIV Forecast'!$C$130:$W$130,0)),
V166+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)))&lt;0,
0,
IF(W$130&lt;=Baseline_Year,
INDEX('Number on ART'!$H$10:$AB$249,MATCH($B166&amp;"Peds",'Number on ART'!$F$10:$F$249,0),MATCH(W$130,'Number on ART'!$H$9:$AB$9,0)),
IF(AND(V166+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)&gt;INDEX('PLHIV Forecast'!$C$8:$W$127,MATCH($B166,'PLHIV Forecast'!$B$131:$B$250,0),MATCH(W$130,'PLHIV Forecast'!$C$130:$W$130,0)),
INDEX('PLHIV Forecast'!$C$131:$W$250,MATCH($B166,'PLHIV Forecast'!$B$131:$B$250,0),MATCH(W$130,'PLHIV Forecast'!$C$130:$W$130,0))&lt;&gt;0),
INDEX('PLHIV Forecast'!$C$131:$W$250,MATCH($B166,'PLHIV Forecast'!$B$131:$B$250,0),MATCH(W$130,'PLHIV Forecast'!$C$130:$W$130,0)),
V166+
AVERAGE((INDEX($C$131:$W$250,MATCH($B166,$B$131:$B$250),MATCH(Baseline_Year,$C$130:$W$130,))-INDEX($C$131:$W$250,MATCH($B166,$B$131:$B$250),MATCH(Baseline_Year-1,$C$130:$W$130,))),
(INDEX($C$131:$W$250,MATCH($B166,$B$131:$B$250),MATCH(Baseline_Year-1,$C$130:$W$130,))-INDEX($C$131:$W$250,MATCH($B166,$B$131:$B$250),MATCH(Baseline_Year-2,$C$130:$W$130,))),
(INDEX($C$131:$W$250,MATCH($B166,$B$131:$B$250),MATCH(Baseline_Year-2,$C$130:$W$130,))-INDEX($C$131:$W$250,MATCH($B166,$B$131:$B$250),MATCH(Baseline_Year-3,$C$130:$W$130,)))
))))</f>
        <v>956.66666666666697</v>
      </c>
      <c r="X166" s="9" t="str">
        <f>IF(SUM(C166:W166)&lt;&gt;0,
IF(P166='PLHIV Forecast'!P166,"# peds on ART capped by total CLHIV starting 2023",
IF(Q166='PLHIV Forecast'!Q166,"# peds on ART capped by total CLHIV starting 2024",
IF(R166='PLHIV Forecast'!R166,"# peds on ART capped by total CLHIV starting 2025",
IF(S166='PLHIV Forecast'!S166,"# peds on ART capped by total CLHIV starting 2026",
IF(T166='PLHIV Forecast'!T166,"# peds on ART capped by total CLHIV starting 2027",
IF(U166='PLHIV Forecast'!U166,"# peds on ART capped by total CLHIV starting 2028",
IF(V166='PLHIV Forecast'!V166,"# peds on ART capped by total CLHIV starting 2029",
IF(W166='PLHIV Forecast'!W166,"# peds on ART capped by total CLHIV starting 2030",
"")))))))),"")</f>
        <v/>
      </c>
      <c r="Z166" s="8"/>
    </row>
    <row r="167" spans="2:26" x14ac:dyDescent="0.35">
      <c r="B167" s="17" t="str">
        <f>Countries!B40</f>
        <v>Egypt</v>
      </c>
      <c r="C167" s="47">
        <f>IF(C$7&lt;='Algorithms &amp; Assumptions'!$C$3,INDEX('Number on ART'!$H$10:$AB$249,MATCH($B167&amp;"Peds",'Number on ART'!$F$10:$F$249,0),MATCH(C$7,'Number on ART'!$H$9:$AB$9,0)),"Error")</f>
        <v>32</v>
      </c>
      <c r="D167" s="47">
        <f>IF(D$7&lt;='Algorithms &amp; Assumptions'!$C$3,INDEX('Number on ART'!$H$10:$AB$249,MATCH($B167&amp;"Peds",'Number on ART'!$F$10:$F$249,0),MATCH(D$7,'Number on ART'!$H$9:$AB$9,0)),"Error")</f>
        <v>40</v>
      </c>
      <c r="E167" s="47">
        <f>IF(E$7&lt;='Algorithms &amp; Assumptions'!$C$3,INDEX('Number on ART'!$H$10:$AB$249,MATCH($B167&amp;"Peds",'Number on ART'!$F$10:$F$249,0),MATCH(E$7,'Number on ART'!$H$9:$AB$9,0)),"Error")</f>
        <v>42</v>
      </c>
      <c r="F167" s="47">
        <f>IF(F$7&lt;='Algorithms &amp; Assumptions'!$C$3,INDEX('Number on ART'!$H$10:$AB$249,MATCH($B167&amp;"Peds",'Number on ART'!$F$10:$F$249,0),MATCH(F$7,'Number on ART'!$H$9:$AB$9,0)),"Error")</f>
        <v>53</v>
      </c>
      <c r="G167" s="84">
        <f>IF(IF(G$130&lt;=Baseline_Year,
INDEX('Number on ART'!$H$10:$AB$249,MATCH($B167&amp;"Peds",'Number on ART'!$F$10:$F$249,0),MATCH(G$130,'Number on ART'!$H$9:$AB$9,0)),
IF(AND(F167+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Forecast'!$B$131:$B$250,0),MATCH(G$130,'PLHIV Forecast'!$C$130:$W$130,0)),
INDEX('PLHIV Forecast'!$C$131:$W$250,MATCH($B167,'PLHIV Forecast'!$B$131:$B$250,0),MATCH(G$130,'PLHIV Forecast'!$C$130:$W$130,0))&lt;&gt;0),
INDEX('PLHIV Forecast'!$C$131:$W$250,MATCH($B167,'PLHIV Forecast'!$B$131:$B$250,0),MATCH(G$130,'PLHIV Forecast'!$C$130:$W$130,0)),
F167+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IF(G$130&lt;=Baseline_Year,
INDEX('Number on ART'!$H$10:$AB$249,MATCH($B167&amp;"Peds",'Number on ART'!$F$10:$F$249,0),MATCH(G$130,'Number on ART'!$H$9:$AB$9,0)),
IF(AND(F167+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Forecast'!$B$131:$B$250,0),MATCH(G$130,'PLHIV Forecast'!$C$130:$W$130,0)),
INDEX('PLHIV Forecast'!$C$131:$W$250,MATCH($B167,'PLHIV Forecast'!$B$131:$B$250,0),MATCH(G$130,'PLHIV Forecast'!$C$130:$W$130,0))&lt;&gt;0),
INDEX('PLHIV Forecast'!$C$131:$W$250,MATCH($B167,'PLHIV Forecast'!$B$131:$B$250,0),MATCH(G$130,'PLHIV Forecast'!$C$130:$W$130,0)),
F167+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65</v>
      </c>
      <c r="H167" s="84">
        <f>IF(IF(H$130&lt;=Baseline_Year,
INDEX('Number on ART'!$H$10:$AB$249,MATCH($B167&amp;"Peds",'Number on ART'!$F$10:$F$249,0),MATCH(H$130,'Number on ART'!$H$9:$AB$9,0)),
IF(AND(G167+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Forecast'!$B$131:$B$250,0),MATCH(H$130,'PLHIV Forecast'!$C$130:$W$130,0)),
INDEX('PLHIV Forecast'!$C$131:$W$250,MATCH($B167,'PLHIV Forecast'!$B$131:$B$250,0),MATCH(H$130,'PLHIV Forecast'!$C$130:$W$130,0))&lt;&gt;0),
INDEX('PLHIV Forecast'!$C$131:$W$250,MATCH($B167,'PLHIV Forecast'!$B$131:$B$250,0),MATCH(H$130,'PLHIV Forecast'!$C$130:$W$130,0)),
G167+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IF(H$130&lt;=Baseline_Year,
INDEX('Number on ART'!$H$10:$AB$249,MATCH($B167&amp;"Peds",'Number on ART'!$F$10:$F$249,0),MATCH(H$130,'Number on ART'!$H$9:$AB$9,0)),
IF(AND(G167+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Forecast'!$B$131:$B$250,0),MATCH(H$130,'PLHIV Forecast'!$C$130:$W$130,0)),
INDEX('PLHIV Forecast'!$C$131:$W$250,MATCH($B167,'PLHIV Forecast'!$B$131:$B$250,0),MATCH(H$130,'PLHIV Forecast'!$C$130:$W$130,0))&lt;&gt;0),
INDEX('PLHIV Forecast'!$C$131:$W$250,MATCH($B167,'PLHIV Forecast'!$B$131:$B$250,0),MATCH(H$130,'PLHIV Forecast'!$C$130:$W$130,0)),
G167+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73</v>
      </c>
      <c r="I167" s="84">
        <f>IF(IF(I$130&lt;=Baseline_Year,
INDEX('Number on ART'!$H$10:$AB$249,MATCH($B167&amp;"Peds",'Number on ART'!$F$10:$F$249,0),MATCH(I$130,'Number on ART'!$H$9:$AB$9,0)),
IF(AND(H167+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Forecast'!$B$131:$B$250,0),MATCH(I$130,'PLHIV Forecast'!$C$130:$W$130,0)),
INDEX('PLHIV Forecast'!$C$131:$W$250,MATCH($B167,'PLHIV Forecast'!$B$131:$B$250,0),MATCH(I$130,'PLHIV Forecast'!$C$130:$W$130,0))&lt;&gt;0),
INDEX('PLHIV Forecast'!$C$131:$W$250,MATCH($B167,'PLHIV Forecast'!$B$131:$B$250,0),MATCH(I$130,'PLHIV Forecast'!$C$130:$W$130,0)),
H167+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IF(I$130&lt;=Baseline_Year,
INDEX('Number on ART'!$H$10:$AB$249,MATCH($B167&amp;"Peds",'Number on ART'!$F$10:$F$249,0),MATCH(I$130,'Number on ART'!$H$9:$AB$9,0)),
IF(AND(H167+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Forecast'!$B$131:$B$250,0),MATCH(I$130,'PLHIV Forecast'!$C$130:$W$130,0)),
INDEX('PLHIV Forecast'!$C$131:$W$250,MATCH($B167,'PLHIV Forecast'!$B$131:$B$250,0),MATCH(I$130,'PLHIV Forecast'!$C$130:$W$130,0))&lt;&gt;0),
INDEX('PLHIV Forecast'!$C$131:$W$250,MATCH($B167,'PLHIV Forecast'!$B$131:$B$250,0),MATCH(I$130,'PLHIV Forecast'!$C$130:$W$130,0)),
H167+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95</v>
      </c>
      <c r="J167" s="84">
        <f>IF(IF(J$130&lt;=Baseline_Year,
INDEX('Number on ART'!$H$10:$AB$249,MATCH($B167&amp;"Peds",'Number on ART'!$F$10:$F$249,0),MATCH(J$130,'Number on ART'!$H$9:$AB$9,0)),
IF(AND(I167+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Forecast'!$B$131:$B$250,0),MATCH(J$130,'PLHIV Forecast'!$C$130:$W$130,0)),
INDEX('PLHIV Forecast'!$C$131:$W$250,MATCH($B167,'PLHIV Forecast'!$B$131:$B$250,0),MATCH(J$130,'PLHIV Forecast'!$C$130:$W$130,0))&lt;&gt;0),
INDEX('PLHIV Forecast'!$C$131:$W$250,MATCH($B167,'PLHIV Forecast'!$B$131:$B$250,0),MATCH(J$130,'PLHIV Forecast'!$C$130:$W$130,0)),
I167+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IF(J$130&lt;=Baseline_Year,
INDEX('Number on ART'!$H$10:$AB$249,MATCH($B167&amp;"Peds",'Number on ART'!$F$10:$F$249,0),MATCH(J$130,'Number on ART'!$H$9:$AB$9,0)),
IF(AND(I167+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Forecast'!$B$131:$B$250,0),MATCH(J$130,'PLHIV Forecast'!$C$130:$W$130,0)),
INDEX('PLHIV Forecast'!$C$131:$W$250,MATCH($B167,'PLHIV Forecast'!$B$131:$B$250,0),MATCH(J$130,'PLHIV Forecast'!$C$130:$W$130,0))&lt;&gt;0),
INDEX('PLHIV Forecast'!$C$131:$W$250,MATCH($B167,'PLHIV Forecast'!$B$131:$B$250,0),MATCH(J$130,'PLHIV Forecast'!$C$130:$W$130,0)),
I167+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143</v>
      </c>
      <c r="K167" s="84">
        <f>IF(IF(K$130&lt;=Baseline_Year,
INDEX('Number on ART'!$H$10:$AB$249,MATCH($B167&amp;"Peds",'Number on ART'!$F$10:$F$249,0),MATCH(K$130,'Number on ART'!$H$9:$AB$9,0)),
IF(AND(J167+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Forecast'!$B$131:$B$250,0),MATCH(K$130,'PLHIV Forecast'!$C$130:$W$130,0)),
INDEX('PLHIV Forecast'!$C$131:$W$250,MATCH($B167,'PLHIV Forecast'!$B$131:$B$250,0),MATCH(K$130,'PLHIV Forecast'!$C$130:$W$130,0))&lt;&gt;0),
INDEX('PLHIV Forecast'!$C$131:$W$250,MATCH($B167,'PLHIV Forecast'!$B$131:$B$250,0),MATCH(K$130,'PLHIV Forecast'!$C$130:$W$130,0)),
J167+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IF(K$130&lt;=Baseline_Year,
INDEX('Number on ART'!$H$10:$AB$249,MATCH($B167&amp;"Peds",'Number on ART'!$F$10:$F$249,0),MATCH(K$130,'Number on ART'!$H$9:$AB$9,0)),
IF(AND(J167+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Forecast'!$B$131:$B$250,0),MATCH(K$130,'PLHIV Forecast'!$C$130:$W$130,0)),
INDEX('PLHIV Forecast'!$C$131:$W$250,MATCH($B167,'PLHIV Forecast'!$B$131:$B$250,0),MATCH(K$130,'PLHIV Forecast'!$C$130:$W$130,0))&lt;&gt;0),
INDEX('PLHIV Forecast'!$C$131:$W$250,MATCH($B167,'PLHIV Forecast'!$B$131:$B$250,0),MATCH(K$130,'PLHIV Forecast'!$C$130:$W$130,0)),
J167+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178</v>
      </c>
      <c r="L167" s="84">
        <f>IF(IF(L$130&lt;=Baseline_Year,
INDEX('Number on ART'!$H$10:$AB$249,MATCH($B167&amp;"Peds",'Number on ART'!$F$10:$F$249,0),MATCH(L$130,'Number on ART'!$H$9:$AB$9,0)),
IF(AND(K167+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Forecast'!$B$131:$B$250,0),MATCH(L$130,'PLHIV Forecast'!$C$130:$W$130,0)),
INDEX('PLHIV Forecast'!$C$131:$W$250,MATCH($B167,'PLHIV Forecast'!$B$131:$B$250,0),MATCH(L$130,'PLHIV Forecast'!$C$130:$W$130,0))&lt;&gt;0),
INDEX('PLHIV Forecast'!$C$131:$W$250,MATCH($B167,'PLHIV Forecast'!$B$131:$B$250,0),MATCH(L$130,'PLHIV Forecast'!$C$130:$W$130,0)),
K167+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IF(L$130&lt;=Baseline_Year,
INDEX('Number on ART'!$H$10:$AB$249,MATCH($B167&amp;"Peds",'Number on ART'!$F$10:$F$249,0),MATCH(L$130,'Number on ART'!$H$9:$AB$9,0)),
IF(AND(K167+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Forecast'!$B$131:$B$250,0),MATCH(L$130,'PLHIV Forecast'!$C$130:$W$130,0)),
INDEX('PLHIV Forecast'!$C$131:$W$250,MATCH($B167,'PLHIV Forecast'!$B$131:$B$250,0),MATCH(L$130,'PLHIV Forecast'!$C$130:$W$130,0))&lt;&gt;0),
INDEX('PLHIV Forecast'!$C$131:$W$250,MATCH($B167,'PLHIV Forecast'!$B$131:$B$250,0),MATCH(L$130,'PLHIV Forecast'!$C$130:$W$130,0)),
K167+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220</v>
      </c>
      <c r="M167" s="84">
        <f>IF(IF(M$130&lt;=Baseline_Year,
INDEX('Number on ART'!$H$10:$AB$249,MATCH($B167&amp;"Peds",'Number on ART'!$F$10:$F$249,0),MATCH(M$130,'Number on ART'!$H$9:$AB$9,0)),
IF(AND(L167+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Forecast'!$B$131:$B$250,0),MATCH(M$130,'PLHIV Forecast'!$C$130:$W$130,0)),
INDEX('PLHIV Forecast'!$C$131:$W$250,MATCH($B167,'PLHIV Forecast'!$B$131:$B$250,0),MATCH(M$130,'PLHIV Forecast'!$C$130:$W$130,0))&lt;&gt;0),
INDEX('PLHIV Forecast'!$C$131:$W$250,MATCH($B167,'PLHIV Forecast'!$B$131:$B$250,0),MATCH(M$130,'PLHIV Forecast'!$C$130:$W$130,0)),
L167+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IF(M$130&lt;=Baseline_Year,
INDEX('Number on ART'!$H$10:$AB$249,MATCH($B167&amp;"Peds",'Number on ART'!$F$10:$F$249,0),MATCH(M$130,'Number on ART'!$H$9:$AB$9,0)),
IF(AND(L167+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Forecast'!$B$131:$B$250,0),MATCH(M$130,'PLHIV Forecast'!$C$130:$W$130,0)),
INDEX('PLHIV Forecast'!$C$131:$W$250,MATCH($B167,'PLHIV Forecast'!$B$131:$B$250,0),MATCH(M$130,'PLHIV Forecast'!$C$130:$W$130,0))&lt;&gt;0),
INDEX('PLHIV Forecast'!$C$131:$W$250,MATCH($B167,'PLHIV Forecast'!$B$131:$B$250,0),MATCH(M$130,'PLHIV Forecast'!$C$130:$W$130,0)),
L167+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262</v>
      </c>
      <c r="N167" s="84">
        <f>IF(IF(N$130&lt;=Baseline_Year,
INDEX('Number on ART'!$H$10:$AB$249,MATCH($B167&amp;"Peds",'Number on ART'!$F$10:$F$249,0),MATCH(N$130,'Number on ART'!$H$9:$AB$9,0)),
IF(AND(M167+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Forecast'!$B$131:$B$250,0),MATCH(N$130,'PLHIV Forecast'!$C$130:$W$130,0)),
INDEX('PLHIV Forecast'!$C$131:$W$250,MATCH($B167,'PLHIV Forecast'!$B$131:$B$250,0),MATCH(N$130,'PLHIV Forecast'!$C$130:$W$130,0))&lt;&gt;0),
INDEX('PLHIV Forecast'!$C$131:$W$250,MATCH($B167,'PLHIV Forecast'!$B$131:$B$250,0),MATCH(N$130,'PLHIV Forecast'!$C$130:$W$130,0)),
M167+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IF(N$130&lt;=Baseline_Year,
INDEX('Number on ART'!$H$10:$AB$249,MATCH($B167&amp;"Peds",'Number on ART'!$F$10:$F$249,0),MATCH(N$130,'Number on ART'!$H$9:$AB$9,0)),
IF(AND(M167+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Forecast'!$B$131:$B$250,0),MATCH(N$130,'PLHIV Forecast'!$C$130:$W$130,0)),
INDEX('PLHIV Forecast'!$C$131:$W$250,MATCH($B167,'PLHIV Forecast'!$B$131:$B$250,0),MATCH(N$130,'PLHIV Forecast'!$C$130:$W$130,0))&lt;&gt;0),
INDEX('PLHIV Forecast'!$C$131:$W$250,MATCH($B167,'PLHIV Forecast'!$B$131:$B$250,0),MATCH(N$130,'PLHIV Forecast'!$C$130:$W$130,0)),
M167+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286</v>
      </c>
      <c r="O167" s="84">
        <f>IF(IF(O$130&lt;=Baseline_Year,
INDEX('Number on ART'!$H$10:$AB$249,MATCH($B167&amp;"Peds",'Number on ART'!$F$10:$F$249,0),MATCH(O$130,'Number on ART'!$H$9:$AB$9,0)),
IF(AND(N167+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Forecast'!$B$131:$B$250,0),MATCH(O$130,'PLHIV Forecast'!$C$130:$W$130,0)),
INDEX('PLHIV Forecast'!$C$131:$W$250,MATCH($B167,'PLHIV Forecast'!$B$131:$B$250,0),MATCH(O$130,'PLHIV Forecast'!$C$130:$W$130,0))&lt;&gt;0),
INDEX('PLHIV Forecast'!$C$131:$W$250,MATCH($B167,'PLHIV Forecast'!$B$131:$B$250,0),MATCH(O$130,'PLHIV Forecast'!$C$130:$W$130,0)),
N167+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IF(O$130&lt;=Baseline_Year,
INDEX('Number on ART'!$H$10:$AB$249,MATCH($B167&amp;"Peds",'Number on ART'!$F$10:$F$249,0),MATCH(O$130,'Number on ART'!$H$9:$AB$9,0)),
IF(AND(N167+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Forecast'!$B$131:$B$250,0),MATCH(O$130,'PLHIV Forecast'!$C$130:$W$130,0)),
INDEX('PLHIV Forecast'!$C$131:$W$250,MATCH($B167,'PLHIV Forecast'!$B$131:$B$250,0),MATCH(O$130,'PLHIV Forecast'!$C$130:$W$130,0))&lt;&gt;0),
INDEX('PLHIV Forecast'!$C$131:$W$250,MATCH($B167,'PLHIV Forecast'!$B$131:$B$250,0),MATCH(O$130,'PLHIV Forecast'!$C$130:$W$130,0)),
N167+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337</v>
      </c>
      <c r="P167" s="84">
        <f>IF(IF(P$130&lt;=Baseline_Year,
INDEX('Number on ART'!$H$10:$AB$249,MATCH($B167&amp;"Peds",'Number on ART'!$F$10:$F$249,0),MATCH(P$130,'Number on ART'!$H$9:$AB$9,0)),
IF(AND(O167+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Forecast'!$B$131:$B$250,0),MATCH(P$130,'PLHIV Forecast'!$C$130:$W$130,0)),
INDEX('PLHIV Forecast'!$C$131:$W$250,MATCH($B167,'PLHIV Forecast'!$B$131:$B$250,0),MATCH(P$130,'PLHIV Forecast'!$C$130:$W$130,0))&lt;&gt;0),
INDEX('PLHIV Forecast'!$C$131:$W$250,MATCH($B167,'PLHIV Forecast'!$B$131:$B$250,0),MATCH(P$130,'PLHIV Forecast'!$C$130:$W$130,0)),
O167+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IF(P$130&lt;=Baseline_Year,
INDEX('Number on ART'!$H$10:$AB$249,MATCH($B167&amp;"Peds",'Number on ART'!$F$10:$F$249,0),MATCH(P$130,'Number on ART'!$H$9:$AB$9,0)),
IF(AND(O167+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Forecast'!$B$131:$B$250,0),MATCH(P$130,'PLHIV Forecast'!$C$130:$W$130,0)),
INDEX('PLHIV Forecast'!$C$131:$W$250,MATCH($B167,'PLHIV Forecast'!$B$131:$B$250,0),MATCH(P$130,'PLHIV Forecast'!$C$130:$W$130,0))&lt;&gt;0),
INDEX('PLHIV Forecast'!$C$131:$W$250,MATCH($B167,'PLHIV Forecast'!$B$131:$B$250,0),MATCH(P$130,'PLHIV Forecast'!$C$130:$W$130,0)),
O167+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376</v>
      </c>
      <c r="Q167" s="84">
        <f>IF(IF(Q$130&lt;=Baseline_Year,
INDEX('Number on ART'!$H$10:$AB$249,MATCH($B167&amp;"Peds",'Number on ART'!$F$10:$F$249,0),MATCH(Q$130,'Number on ART'!$H$9:$AB$9,0)),
IF(AND(P167+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Forecast'!$B$131:$B$250,0),MATCH(Q$130,'PLHIV Forecast'!$C$130:$W$130,0)),
INDEX('PLHIV Forecast'!$C$131:$W$250,MATCH($B167,'PLHIV Forecast'!$B$131:$B$250,0),MATCH(Q$130,'PLHIV Forecast'!$C$130:$W$130,0))&lt;&gt;0),
INDEX('PLHIV Forecast'!$C$131:$W$250,MATCH($B167,'PLHIV Forecast'!$B$131:$B$250,0),MATCH(Q$130,'PLHIV Forecast'!$C$130:$W$130,0)),
P167+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IF(Q$130&lt;=Baseline_Year,
INDEX('Number on ART'!$H$10:$AB$249,MATCH($B167&amp;"Peds",'Number on ART'!$F$10:$F$249,0),MATCH(Q$130,'Number on ART'!$H$9:$AB$9,0)),
IF(AND(P167+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Forecast'!$B$131:$B$250,0),MATCH(Q$130,'PLHIV Forecast'!$C$130:$W$130,0)),
INDEX('PLHIV Forecast'!$C$131:$W$250,MATCH($B167,'PLHIV Forecast'!$B$131:$B$250,0),MATCH(Q$130,'PLHIV Forecast'!$C$130:$W$130,0))&lt;&gt;0),
INDEX('PLHIV Forecast'!$C$131:$W$250,MATCH($B167,'PLHIV Forecast'!$B$131:$B$250,0),MATCH(Q$130,'PLHIV Forecast'!$C$130:$W$130,0)),
P167+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415</v>
      </c>
      <c r="R167" s="84">
        <f>IF(IF(R$130&lt;=Baseline_Year,
INDEX('Number on ART'!$H$10:$AB$249,MATCH($B167&amp;"Peds",'Number on ART'!$F$10:$F$249,0),MATCH(R$130,'Number on ART'!$H$9:$AB$9,0)),
IF(AND(Q167+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Forecast'!$B$131:$B$250,0),MATCH(R$130,'PLHIV Forecast'!$C$130:$W$130,0)),
INDEX('PLHIV Forecast'!$C$131:$W$250,MATCH($B167,'PLHIV Forecast'!$B$131:$B$250,0),MATCH(R$130,'PLHIV Forecast'!$C$130:$W$130,0))&lt;&gt;0),
INDEX('PLHIV Forecast'!$C$131:$W$250,MATCH($B167,'PLHIV Forecast'!$B$131:$B$250,0),MATCH(R$130,'PLHIV Forecast'!$C$130:$W$130,0)),
Q167+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IF(R$130&lt;=Baseline_Year,
INDEX('Number on ART'!$H$10:$AB$249,MATCH($B167&amp;"Peds",'Number on ART'!$F$10:$F$249,0),MATCH(R$130,'Number on ART'!$H$9:$AB$9,0)),
IF(AND(Q167+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Forecast'!$B$131:$B$250,0),MATCH(R$130,'PLHIV Forecast'!$C$130:$W$130,0)),
INDEX('PLHIV Forecast'!$C$131:$W$250,MATCH($B167,'PLHIV Forecast'!$B$131:$B$250,0),MATCH(R$130,'PLHIV Forecast'!$C$130:$W$130,0))&lt;&gt;0),
INDEX('PLHIV Forecast'!$C$131:$W$250,MATCH($B167,'PLHIV Forecast'!$B$131:$B$250,0),MATCH(R$130,'PLHIV Forecast'!$C$130:$W$130,0)),
Q167+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454</v>
      </c>
      <c r="S167" s="84">
        <f>IF(IF(S$130&lt;=Baseline_Year,
INDEX('Number on ART'!$H$10:$AB$249,MATCH($B167&amp;"Peds",'Number on ART'!$F$10:$F$249,0),MATCH(S$130,'Number on ART'!$H$9:$AB$9,0)),
IF(AND(R167+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Forecast'!$B$131:$B$250,0),MATCH(S$130,'PLHIV Forecast'!$C$130:$W$130,0)),
INDEX('PLHIV Forecast'!$C$131:$W$250,MATCH($B167,'PLHIV Forecast'!$B$131:$B$250,0),MATCH(S$130,'PLHIV Forecast'!$C$130:$W$130,0))&lt;&gt;0),
INDEX('PLHIV Forecast'!$C$131:$W$250,MATCH($B167,'PLHIV Forecast'!$B$131:$B$250,0),MATCH(S$130,'PLHIV Forecast'!$C$130:$W$130,0)),
R167+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IF(S$130&lt;=Baseline_Year,
INDEX('Number on ART'!$H$10:$AB$249,MATCH($B167&amp;"Peds",'Number on ART'!$F$10:$F$249,0),MATCH(S$130,'Number on ART'!$H$9:$AB$9,0)),
IF(AND(R167+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Forecast'!$B$131:$B$250,0),MATCH(S$130,'PLHIV Forecast'!$C$130:$W$130,0)),
INDEX('PLHIV Forecast'!$C$131:$W$250,MATCH($B167,'PLHIV Forecast'!$B$131:$B$250,0),MATCH(S$130,'PLHIV Forecast'!$C$130:$W$130,0))&lt;&gt;0),
INDEX('PLHIV Forecast'!$C$131:$W$250,MATCH($B167,'PLHIV Forecast'!$B$131:$B$250,0),MATCH(S$130,'PLHIV Forecast'!$C$130:$W$130,0)),
R167+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493</v>
      </c>
      <c r="T167" s="84">
        <f>IF(IF(T$130&lt;=Baseline_Year,
INDEX('Number on ART'!$H$10:$AB$249,MATCH($B167&amp;"Peds",'Number on ART'!$F$10:$F$249,0),MATCH(T$130,'Number on ART'!$H$9:$AB$9,0)),
IF(AND(S167+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Forecast'!$B$131:$B$250,0),MATCH(T$130,'PLHIV Forecast'!$C$130:$W$130,0)),
INDEX('PLHIV Forecast'!$C$131:$W$250,MATCH($B167,'PLHIV Forecast'!$B$131:$B$250,0),MATCH(T$130,'PLHIV Forecast'!$C$130:$W$130,0))&lt;&gt;0),
INDEX('PLHIV Forecast'!$C$131:$W$250,MATCH($B167,'PLHIV Forecast'!$B$131:$B$250,0),MATCH(T$130,'PLHIV Forecast'!$C$130:$W$130,0)),
S167+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IF(T$130&lt;=Baseline_Year,
INDEX('Number on ART'!$H$10:$AB$249,MATCH($B167&amp;"Peds",'Number on ART'!$F$10:$F$249,0),MATCH(T$130,'Number on ART'!$H$9:$AB$9,0)),
IF(AND(S167+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Forecast'!$B$131:$B$250,0),MATCH(T$130,'PLHIV Forecast'!$C$130:$W$130,0)),
INDEX('PLHIV Forecast'!$C$131:$W$250,MATCH($B167,'PLHIV Forecast'!$B$131:$B$250,0),MATCH(T$130,'PLHIV Forecast'!$C$130:$W$130,0))&lt;&gt;0),
INDEX('PLHIV Forecast'!$C$131:$W$250,MATCH($B167,'PLHIV Forecast'!$B$131:$B$250,0),MATCH(T$130,'PLHIV Forecast'!$C$130:$W$130,0)),
S167+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532</v>
      </c>
      <c r="U167" s="84">
        <f>IF(IF(U$130&lt;=Baseline_Year,
INDEX('Number on ART'!$H$10:$AB$249,MATCH($B167&amp;"Peds",'Number on ART'!$F$10:$F$249,0),MATCH(U$130,'Number on ART'!$H$9:$AB$9,0)),
IF(AND(T167+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Forecast'!$B$131:$B$250,0),MATCH(U$130,'PLHIV Forecast'!$C$130:$W$130,0)),
INDEX('PLHIV Forecast'!$C$131:$W$250,MATCH($B167,'PLHIV Forecast'!$B$131:$B$250,0),MATCH(U$130,'PLHIV Forecast'!$C$130:$W$130,0))&lt;&gt;0),
INDEX('PLHIV Forecast'!$C$131:$W$250,MATCH($B167,'PLHIV Forecast'!$B$131:$B$250,0),MATCH(U$130,'PLHIV Forecast'!$C$130:$W$130,0)),
T167+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IF(U$130&lt;=Baseline_Year,
INDEX('Number on ART'!$H$10:$AB$249,MATCH($B167&amp;"Peds",'Number on ART'!$F$10:$F$249,0),MATCH(U$130,'Number on ART'!$H$9:$AB$9,0)),
IF(AND(T167+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Forecast'!$B$131:$B$250,0),MATCH(U$130,'PLHIV Forecast'!$C$130:$W$130,0)),
INDEX('PLHIV Forecast'!$C$131:$W$250,MATCH($B167,'PLHIV Forecast'!$B$131:$B$250,0),MATCH(U$130,'PLHIV Forecast'!$C$130:$W$130,0))&lt;&gt;0),
INDEX('PLHIV Forecast'!$C$131:$W$250,MATCH($B167,'PLHIV Forecast'!$B$131:$B$250,0),MATCH(U$130,'PLHIV Forecast'!$C$130:$W$130,0)),
T167+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571</v>
      </c>
      <c r="V167" s="84">
        <f>IF(IF(V$130&lt;=Baseline_Year,
INDEX('Number on ART'!$H$10:$AB$249,MATCH($B167&amp;"Peds",'Number on ART'!$F$10:$F$249,0),MATCH(V$130,'Number on ART'!$H$9:$AB$9,0)),
IF(AND(U167+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Forecast'!$B$131:$B$250,0),MATCH(V$130,'PLHIV Forecast'!$C$130:$W$130,0)),
INDEX('PLHIV Forecast'!$C$131:$W$250,MATCH($B167,'PLHIV Forecast'!$B$131:$B$250,0),MATCH(V$130,'PLHIV Forecast'!$C$130:$W$130,0))&lt;&gt;0),
INDEX('PLHIV Forecast'!$C$131:$W$250,MATCH($B167,'PLHIV Forecast'!$B$131:$B$250,0),MATCH(V$130,'PLHIV Forecast'!$C$130:$W$130,0)),
U167+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IF(V$130&lt;=Baseline_Year,
INDEX('Number on ART'!$H$10:$AB$249,MATCH($B167&amp;"Peds",'Number on ART'!$F$10:$F$249,0),MATCH(V$130,'Number on ART'!$H$9:$AB$9,0)),
IF(AND(U167+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Forecast'!$B$131:$B$250,0),MATCH(V$130,'PLHIV Forecast'!$C$130:$W$130,0)),
INDEX('PLHIV Forecast'!$C$131:$W$250,MATCH($B167,'PLHIV Forecast'!$B$131:$B$250,0),MATCH(V$130,'PLHIV Forecast'!$C$130:$W$130,0))&lt;&gt;0),
INDEX('PLHIV Forecast'!$C$131:$W$250,MATCH($B167,'PLHIV Forecast'!$B$131:$B$250,0),MATCH(V$130,'PLHIV Forecast'!$C$130:$W$130,0)),
U167+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610</v>
      </c>
      <c r="W167" s="84">
        <f>IF(IF(W$130&lt;=Baseline_Year,
INDEX('Number on ART'!$H$10:$AB$249,MATCH($B167&amp;"Peds",'Number on ART'!$F$10:$F$249,0),MATCH(W$130,'Number on ART'!$H$9:$AB$9,0)),
IF(AND(V167+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Forecast'!$C$131:$W$250,MATCH($B167,'PLHIV Forecast'!$B$131:$B$250,0),MATCH(W$130,'PLHIV Forecast'!$C$130:$W$130,0)),
INDEX('PLHIV Forecast'!$C$131:$W$250,MATCH($B167,'PLHIV Forecast'!$B$131:$B$250,0),MATCH(W$130,'PLHIV Forecast'!$C$130:$W$130,0))&lt;&gt;0),
INDEX('PLHIV Forecast'!$C$131:$W$250,MATCH($B167,'PLHIV Forecast'!$B$131:$B$250,0),MATCH(W$130,'PLHIV Forecast'!$C$130:$W$130,0)),
V167+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)))&lt;0,
0,
IF(W$130&lt;=Baseline_Year,
INDEX('Number on ART'!$H$10:$AB$249,MATCH($B167&amp;"Peds",'Number on ART'!$F$10:$F$249,0),MATCH(W$130,'Number on ART'!$H$9:$AB$9,0)),
IF(AND(V167+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)&gt;INDEX('PLHIV Forecast'!$C$8:$W$127,MATCH($B167,'PLHIV Forecast'!$B$131:$B$250,0),MATCH(W$130,'PLHIV Forecast'!$C$130:$W$130,0)),
INDEX('PLHIV Forecast'!$C$131:$W$250,MATCH($B167,'PLHIV Forecast'!$B$131:$B$250,0),MATCH(W$130,'PLHIV Forecast'!$C$130:$W$130,0))&lt;&gt;0),
INDEX('PLHIV Forecast'!$C$131:$W$250,MATCH($B167,'PLHIV Forecast'!$B$131:$B$250,0),MATCH(W$130,'PLHIV Forecast'!$C$130:$W$130,0)),
V167+
AVERAGE((INDEX($C$131:$W$250,MATCH($B167,$B$131:$B$250),MATCH(Baseline_Year,$C$130:$W$130,))-INDEX($C$131:$W$250,MATCH($B167,$B$131:$B$250),MATCH(Baseline_Year-1,$C$130:$W$130,))),
(INDEX($C$131:$W$250,MATCH($B167,$B$131:$B$250),MATCH(Baseline_Year-1,$C$130:$W$130,))-INDEX($C$131:$W$250,MATCH($B167,$B$131:$B$250),MATCH(Baseline_Year-2,$C$130:$W$130,))),
(INDEX($C$131:$W$250,MATCH($B167,$B$131:$B$250),MATCH(Baseline_Year-2,$C$130:$W$130,))-INDEX($C$131:$W$250,MATCH($B167,$B$131:$B$250),MATCH(Baseline_Year-3,$C$130:$W$130,)))
))))</f>
        <v>649</v>
      </c>
      <c r="X167" s="9" t="str">
        <f>IF(SUM(C167:W167)&lt;&gt;0,
IF(P167='PLHIV Forecast'!P167,"# peds on ART capped by total CLHIV starting 2023",
IF(Q167='PLHIV Forecast'!Q167,"# peds on ART capped by total CLHIV starting 2024",
IF(R167='PLHIV Forecast'!R167,"# peds on ART capped by total CLHIV starting 2025",
IF(S167='PLHIV Forecast'!S167,"# peds on ART capped by total CLHIV starting 2026",
IF(T167='PLHIV Forecast'!T167,"# peds on ART capped by total CLHIV starting 2027",
IF(U167='PLHIV Forecast'!U167,"# peds on ART capped by total CLHIV starting 2028",
IF(V167='PLHIV Forecast'!V167,"# peds on ART capped by total CLHIV starting 2029",
IF(W167='PLHIV Forecast'!W167,"# peds on ART capped by total CLHIV starting 2030",
"")))))))),"")</f>
        <v/>
      </c>
      <c r="Z167" s="8"/>
    </row>
    <row r="168" spans="2:26" x14ac:dyDescent="0.35">
      <c r="B168" s="17" t="str">
        <f>Countries!B41</f>
        <v>El Salvador</v>
      </c>
      <c r="C168" s="47">
        <f>IF(C$7&lt;='Algorithms &amp; Assumptions'!$C$3,INDEX('Number on ART'!$H$10:$AB$249,MATCH($B168&amp;"Peds",'Number on ART'!$F$10:$F$249,0),MATCH(C$7,'Number on ART'!$H$9:$AB$9,0)),"Error")</f>
        <v>338</v>
      </c>
      <c r="D168" s="47">
        <f>IF(D$7&lt;='Algorithms &amp; Assumptions'!$C$3,INDEX('Number on ART'!$H$10:$AB$249,MATCH($B168&amp;"Peds",'Number on ART'!$F$10:$F$249,0),MATCH(D$7,'Number on ART'!$H$9:$AB$9,0)),"Error")</f>
        <v>390</v>
      </c>
      <c r="E168" s="47">
        <f>IF(E$7&lt;='Algorithms &amp; Assumptions'!$C$3,INDEX('Number on ART'!$H$10:$AB$249,MATCH($B168&amp;"Peds",'Number on ART'!$F$10:$F$249,0),MATCH(E$7,'Number on ART'!$H$9:$AB$9,0)),"Error")</f>
        <v>335</v>
      </c>
      <c r="F168" s="47">
        <f>IF(F$7&lt;='Algorithms &amp; Assumptions'!$C$3,INDEX('Number on ART'!$H$10:$AB$249,MATCH($B168&amp;"Peds",'Number on ART'!$F$10:$F$249,0),MATCH(F$7,'Number on ART'!$H$9:$AB$9,0)),"Error")</f>
        <v>308</v>
      </c>
      <c r="G168" s="84">
        <f>IF(IF(G$130&lt;=Baseline_Year,
INDEX('Number on ART'!$H$10:$AB$249,MATCH($B168&amp;"Peds",'Number on ART'!$F$10:$F$249,0),MATCH(G$130,'Number on ART'!$H$9:$AB$9,0)),
IF(AND(F168+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Forecast'!$B$131:$B$250,0),MATCH(G$130,'PLHIV Forecast'!$C$130:$W$130,0)),
INDEX('PLHIV Forecast'!$C$131:$W$250,MATCH($B168,'PLHIV Forecast'!$B$131:$B$250,0),MATCH(G$130,'PLHIV Forecast'!$C$130:$W$130,0))&lt;&gt;0),
INDEX('PLHIV Forecast'!$C$131:$W$250,MATCH($B168,'PLHIV Forecast'!$B$131:$B$250,0),MATCH(G$130,'PLHIV Forecast'!$C$130:$W$130,0)),
F168+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IF(G$130&lt;=Baseline_Year,
INDEX('Number on ART'!$H$10:$AB$249,MATCH($B168&amp;"Peds",'Number on ART'!$F$10:$F$249,0),MATCH(G$130,'Number on ART'!$H$9:$AB$9,0)),
IF(AND(F168+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Forecast'!$B$131:$B$250,0),MATCH(G$130,'PLHIV Forecast'!$C$130:$W$130,0)),
INDEX('PLHIV Forecast'!$C$131:$W$250,MATCH($B168,'PLHIV Forecast'!$B$131:$B$250,0),MATCH(G$130,'PLHIV Forecast'!$C$130:$W$130,0))&lt;&gt;0),
INDEX('PLHIV Forecast'!$C$131:$W$250,MATCH($B168,'PLHIV Forecast'!$B$131:$B$250,0),MATCH(G$130,'PLHIV Forecast'!$C$130:$W$130,0)),
F168+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344</v>
      </c>
      <c r="H168" s="84">
        <f>IF(IF(H$130&lt;=Baseline_Year,
INDEX('Number on ART'!$H$10:$AB$249,MATCH($B168&amp;"Peds",'Number on ART'!$F$10:$F$249,0),MATCH(H$130,'Number on ART'!$H$9:$AB$9,0)),
IF(AND(G168+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Forecast'!$B$131:$B$250,0),MATCH(H$130,'PLHIV Forecast'!$C$130:$W$130,0)),
INDEX('PLHIV Forecast'!$C$131:$W$250,MATCH($B168,'PLHIV Forecast'!$B$131:$B$250,0),MATCH(H$130,'PLHIV Forecast'!$C$130:$W$130,0))&lt;&gt;0),
INDEX('PLHIV Forecast'!$C$131:$W$250,MATCH($B168,'PLHIV Forecast'!$B$131:$B$250,0),MATCH(H$130,'PLHIV Forecast'!$C$130:$W$130,0)),
G168+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IF(H$130&lt;=Baseline_Year,
INDEX('Number on ART'!$H$10:$AB$249,MATCH($B168&amp;"Peds",'Number on ART'!$F$10:$F$249,0),MATCH(H$130,'Number on ART'!$H$9:$AB$9,0)),
IF(AND(G168+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Forecast'!$B$131:$B$250,0),MATCH(H$130,'PLHIV Forecast'!$C$130:$W$130,0)),
INDEX('PLHIV Forecast'!$C$131:$W$250,MATCH($B168,'PLHIV Forecast'!$B$131:$B$250,0),MATCH(H$130,'PLHIV Forecast'!$C$130:$W$130,0))&lt;&gt;0),
INDEX('PLHIV Forecast'!$C$131:$W$250,MATCH($B168,'PLHIV Forecast'!$B$131:$B$250,0),MATCH(H$130,'PLHIV Forecast'!$C$130:$W$130,0)),
G168+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273</v>
      </c>
      <c r="I168" s="84">
        <f>IF(IF(I$130&lt;=Baseline_Year,
INDEX('Number on ART'!$H$10:$AB$249,MATCH($B168&amp;"Peds",'Number on ART'!$F$10:$F$249,0),MATCH(I$130,'Number on ART'!$H$9:$AB$9,0)),
IF(AND(H168+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Forecast'!$B$131:$B$250,0),MATCH(I$130,'PLHIV Forecast'!$C$130:$W$130,0)),
INDEX('PLHIV Forecast'!$C$131:$W$250,MATCH($B168,'PLHIV Forecast'!$B$131:$B$250,0),MATCH(I$130,'PLHIV Forecast'!$C$130:$W$130,0))&lt;&gt;0),
INDEX('PLHIV Forecast'!$C$131:$W$250,MATCH($B168,'PLHIV Forecast'!$B$131:$B$250,0),MATCH(I$130,'PLHIV Forecast'!$C$130:$W$130,0)),
H168+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IF(I$130&lt;=Baseline_Year,
INDEX('Number on ART'!$H$10:$AB$249,MATCH($B168&amp;"Peds",'Number on ART'!$F$10:$F$249,0),MATCH(I$130,'Number on ART'!$H$9:$AB$9,0)),
IF(AND(H168+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Forecast'!$B$131:$B$250,0),MATCH(I$130,'PLHIV Forecast'!$C$130:$W$130,0)),
INDEX('PLHIV Forecast'!$C$131:$W$250,MATCH($B168,'PLHIV Forecast'!$B$131:$B$250,0),MATCH(I$130,'PLHIV Forecast'!$C$130:$W$130,0))&lt;&gt;0),
INDEX('PLHIV Forecast'!$C$131:$W$250,MATCH($B168,'PLHIV Forecast'!$B$131:$B$250,0),MATCH(I$130,'PLHIV Forecast'!$C$130:$W$130,0)),
H168+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222</v>
      </c>
      <c r="J168" s="84">
        <f>IF(IF(J$130&lt;=Baseline_Year,
INDEX('Number on ART'!$H$10:$AB$249,MATCH($B168&amp;"Peds",'Number on ART'!$F$10:$F$249,0),MATCH(J$130,'Number on ART'!$H$9:$AB$9,0)),
IF(AND(I168+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Forecast'!$B$131:$B$250,0),MATCH(J$130,'PLHIV Forecast'!$C$130:$W$130,0)),
INDEX('PLHIV Forecast'!$C$131:$W$250,MATCH($B168,'PLHIV Forecast'!$B$131:$B$250,0),MATCH(J$130,'PLHIV Forecast'!$C$130:$W$130,0))&lt;&gt;0),
INDEX('PLHIV Forecast'!$C$131:$W$250,MATCH($B168,'PLHIV Forecast'!$B$131:$B$250,0),MATCH(J$130,'PLHIV Forecast'!$C$130:$W$130,0)),
I168+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IF(J$130&lt;=Baseline_Year,
INDEX('Number on ART'!$H$10:$AB$249,MATCH($B168&amp;"Peds",'Number on ART'!$F$10:$F$249,0),MATCH(J$130,'Number on ART'!$H$9:$AB$9,0)),
IF(AND(I168+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Forecast'!$B$131:$B$250,0),MATCH(J$130,'PLHIV Forecast'!$C$130:$W$130,0)),
INDEX('PLHIV Forecast'!$C$131:$W$250,MATCH($B168,'PLHIV Forecast'!$B$131:$B$250,0),MATCH(J$130,'PLHIV Forecast'!$C$130:$W$130,0))&lt;&gt;0),
INDEX('PLHIV Forecast'!$C$131:$W$250,MATCH($B168,'PLHIV Forecast'!$B$131:$B$250,0),MATCH(J$130,'PLHIV Forecast'!$C$130:$W$130,0)),
I168+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179</v>
      </c>
      <c r="K168" s="84">
        <f>IF(IF(K$130&lt;=Baseline_Year,
INDEX('Number on ART'!$H$10:$AB$249,MATCH($B168&amp;"Peds",'Number on ART'!$F$10:$F$249,0),MATCH(K$130,'Number on ART'!$H$9:$AB$9,0)),
IF(AND(J168+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Forecast'!$B$131:$B$250,0),MATCH(K$130,'PLHIV Forecast'!$C$130:$W$130,0)),
INDEX('PLHIV Forecast'!$C$131:$W$250,MATCH($B168,'PLHIV Forecast'!$B$131:$B$250,0),MATCH(K$130,'PLHIV Forecast'!$C$130:$W$130,0))&lt;&gt;0),
INDEX('PLHIV Forecast'!$C$131:$W$250,MATCH($B168,'PLHIV Forecast'!$B$131:$B$250,0),MATCH(K$130,'PLHIV Forecast'!$C$130:$W$130,0)),
J168+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IF(K$130&lt;=Baseline_Year,
INDEX('Number on ART'!$H$10:$AB$249,MATCH($B168&amp;"Peds",'Number on ART'!$F$10:$F$249,0),MATCH(K$130,'Number on ART'!$H$9:$AB$9,0)),
IF(AND(J168+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Forecast'!$B$131:$B$250,0),MATCH(K$130,'PLHIV Forecast'!$C$130:$W$130,0)),
INDEX('PLHIV Forecast'!$C$131:$W$250,MATCH($B168,'PLHIV Forecast'!$B$131:$B$250,0),MATCH(K$130,'PLHIV Forecast'!$C$130:$W$130,0))&lt;&gt;0),
INDEX('PLHIV Forecast'!$C$131:$W$250,MATCH($B168,'PLHIV Forecast'!$B$131:$B$250,0),MATCH(K$130,'PLHIV Forecast'!$C$130:$W$130,0)),
J168+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147</v>
      </c>
      <c r="L168" s="84">
        <f>IF(IF(L$130&lt;=Baseline_Year,
INDEX('Number on ART'!$H$10:$AB$249,MATCH($B168&amp;"Peds",'Number on ART'!$F$10:$F$249,0),MATCH(L$130,'Number on ART'!$H$9:$AB$9,0)),
IF(AND(K168+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Forecast'!$B$131:$B$250,0),MATCH(L$130,'PLHIV Forecast'!$C$130:$W$130,0)),
INDEX('PLHIV Forecast'!$C$131:$W$250,MATCH($B168,'PLHIV Forecast'!$B$131:$B$250,0),MATCH(L$130,'PLHIV Forecast'!$C$130:$W$130,0))&lt;&gt;0),
INDEX('PLHIV Forecast'!$C$131:$W$250,MATCH($B168,'PLHIV Forecast'!$B$131:$B$250,0),MATCH(L$130,'PLHIV Forecast'!$C$130:$W$130,0)),
K168+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IF(L$130&lt;=Baseline_Year,
INDEX('Number on ART'!$H$10:$AB$249,MATCH($B168&amp;"Peds",'Number on ART'!$F$10:$F$249,0),MATCH(L$130,'Number on ART'!$H$9:$AB$9,0)),
IF(AND(K168+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Forecast'!$B$131:$B$250,0),MATCH(L$130,'PLHIV Forecast'!$C$130:$W$130,0)),
INDEX('PLHIV Forecast'!$C$131:$W$250,MATCH($B168,'PLHIV Forecast'!$B$131:$B$250,0),MATCH(L$130,'PLHIV Forecast'!$C$130:$W$130,0))&lt;&gt;0),
INDEX('PLHIV Forecast'!$C$131:$W$250,MATCH($B168,'PLHIV Forecast'!$B$131:$B$250,0),MATCH(L$130,'PLHIV Forecast'!$C$130:$W$130,0)),
K168+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121</v>
      </c>
      <c r="M168" s="84">
        <f>IF(IF(M$130&lt;=Baseline_Year,
INDEX('Number on ART'!$H$10:$AB$249,MATCH($B168&amp;"Peds",'Number on ART'!$F$10:$F$249,0),MATCH(M$130,'Number on ART'!$H$9:$AB$9,0)),
IF(AND(L168+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Forecast'!$B$131:$B$250,0),MATCH(M$130,'PLHIV Forecast'!$C$130:$W$130,0)),
INDEX('PLHIV Forecast'!$C$131:$W$250,MATCH($B168,'PLHIV Forecast'!$B$131:$B$250,0),MATCH(M$130,'PLHIV Forecast'!$C$130:$W$130,0))&lt;&gt;0),
INDEX('PLHIV Forecast'!$C$131:$W$250,MATCH($B168,'PLHIV Forecast'!$B$131:$B$250,0),MATCH(M$130,'PLHIV Forecast'!$C$130:$W$130,0)),
L168+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IF(M$130&lt;=Baseline_Year,
INDEX('Number on ART'!$H$10:$AB$249,MATCH($B168&amp;"Peds",'Number on ART'!$F$10:$F$249,0),MATCH(M$130,'Number on ART'!$H$9:$AB$9,0)),
IF(AND(L168+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Forecast'!$B$131:$B$250,0),MATCH(M$130,'PLHIV Forecast'!$C$130:$W$130,0)),
INDEX('PLHIV Forecast'!$C$131:$W$250,MATCH($B168,'PLHIV Forecast'!$B$131:$B$250,0),MATCH(M$130,'PLHIV Forecast'!$C$130:$W$130,0))&lt;&gt;0),
INDEX('PLHIV Forecast'!$C$131:$W$250,MATCH($B168,'PLHIV Forecast'!$B$131:$B$250,0),MATCH(M$130,'PLHIV Forecast'!$C$130:$W$130,0)),
L168+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116</v>
      </c>
      <c r="N168" s="84">
        <f>IF(IF(N$130&lt;=Baseline_Year,
INDEX('Number on ART'!$H$10:$AB$249,MATCH($B168&amp;"Peds",'Number on ART'!$F$10:$F$249,0),MATCH(N$130,'Number on ART'!$H$9:$AB$9,0)),
IF(AND(M168+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Forecast'!$B$131:$B$250,0),MATCH(N$130,'PLHIV Forecast'!$C$130:$W$130,0)),
INDEX('PLHIV Forecast'!$C$131:$W$250,MATCH($B168,'PLHIV Forecast'!$B$131:$B$250,0),MATCH(N$130,'PLHIV Forecast'!$C$130:$W$130,0))&lt;&gt;0),
INDEX('PLHIV Forecast'!$C$131:$W$250,MATCH($B168,'PLHIV Forecast'!$B$131:$B$250,0),MATCH(N$130,'PLHIV Forecast'!$C$130:$W$130,0)),
M168+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IF(N$130&lt;=Baseline_Year,
INDEX('Number on ART'!$H$10:$AB$249,MATCH($B168&amp;"Peds",'Number on ART'!$F$10:$F$249,0),MATCH(N$130,'Number on ART'!$H$9:$AB$9,0)),
IF(AND(M168+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Forecast'!$B$131:$B$250,0),MATCH(N$130,'PLHIV Forecast'!$C$130:$W$130,0)),
INDEX('PLHIV Forecast'!$C$131:$W$250,MATCH($B168,'PLHIV Forecast'!$B$131:$B$250,0),MATCH(N$130,'PLHIV Forecast'!$C$130:$W$130,0))&lt;&gt;0),
INDEX('PLHIV Forecast'!$C$131:$W$250,MATCH($B168,'PLHIV Forecast'!$B$131:$B$250,0),MATCH(N$130,'PLHIV Forecast'!$C$130:$W$130,0)),
M168+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112</v>
      </c>
      <c r="O168" s="84">
        <f>IF(IF(O$130&lt;=Baseline_Year,
INDEX('Number on ART'!$H$10:$AB$249,MATCH($B168&amp;"Peds",'Number on ART'!$F$10:$F$249,0),MATCH(O$130,'Number on ART'!$H$9:$AB$9,0)),
IF(AND(N168+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Forecast'!$B$131:$B$250,0),MATCH(O$130,'PLHIV Forecast'!$C$130:$W$130,0)),
INDEX('PLHIV Forecast'!$C$131:$W$250,MATCH($B168,'PLHIV Forecast'!$B$131:$B$250,0),MATCH(O$130,'PLHIV Forecast'!$C$130:$W$130,0))&lt;&gt;0),
INDEX('PLHIV Forecast'!$C$131:$W$250,MATCH($B168,'PLHIV Forecast'!$B$131:$B$250,0),MATCH(O$130,'PLHIV Forecast'!$C$130:$W$130,0)),
N168+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IF(O$130&lt;=Baseline_Year,
INDEX('Number on ART'!$H$10:$AB$249,MATCH($B168&amp;"Peds",'Number on ART'!$F$10:$F$249,0),MATCH(O$130,'Number on ART'!$H$9:$AB$9,0)),
IF(AND(N168+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Forecast'!$B$131:$B$250,0),MATCH(O$130,'PLHIV Forecast'!$C$130:$W$130,0)),
INDEX('PLHIV Forecast'!$C$131:$W$250,MATCH($B168,'PLHIV Forecast'!$B$131:$B$250,0),MATCH(O$130,'PLHIV Forecast'!$C$130:$W$130,0))&lt;&gt;0),
INDEX('PLHIV Forecast'!$C$131:$W$250,MATCH($B168,'PLHIV Forecast'!$B$131:$B$250,0),MATCH(O$130,'PLHIV Forecast'!$C$130:$W$130,0)),
N168+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97</v>
      </c>
      <c r="P168" s="84">
        <f>IF(IF(P$130&lt;=Baseline_Year,
INDEX('Number on ART'!$H$10:$AB$249,MATCH($B168&amp;"Peds",'Number on ART'!$F$10:$F$249,0),MATCH(P$130,'Number on ART'!$H$9:$AB$9,0)),
IF(AND(O168+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Forecast'!$B$131:$B$250,0),MATCH(P$130,'PLHIV Forecast'!$C$130:$W$130,0)),
INDEX('PLHIV Forecast'!$C$131:$W$250,MATCH($B168,'PLHIV Forecast'!$B$131:$B$250,0),MATCH(P$130,'PLHIV Forecast'!$C$130:$W$130,0))&lt;&gt;0),
INDEX('PLHIV Forecast'!$C$131:$W$250,MATCH($B168,'PLHIV Forecast'!$B$131:$B$250,0),MATCH(P$130,'PLHIV Forecast'!$C$130:$W$130,0)),
O168+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IF(P$130&lt;=Baseline_Year,
INDEX('Number on ART'!$H$10:$AB$249,MATCH($B168&amp;"Peds",'Number on ART'!$F$10:$F$249,0),MATCH(P$130,'Number on ART'!$H$9:$AB$9,0)),
IF(AND(O168+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Forecast'!$B$131:$B$250,0),MATCH(P$130,'PLHIV Forecast'!$C$130:$W$130,0)),
INDEX('PLHIV Forecast'!$C$131:$W$250,MATCH($B168,'PLHIV Forecast'!$B$131:$B$250,0),MATCH(P$130,'PLHIV Forecast'!$C$130:$W$130,0))&lt;&gt;0),
INDEX('PLHIV Forecast'!$C$131:$W$250,MATCH($B168,'PLHIV Forecast'!$B$131:$B$250,0),MATCH(P$130,'PLHIV Forecast'!$C$130:$W$130,0)),
O168+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89</v>
      </c>
      <c r="Q168" s="84">
        <f>IF(IF(Q$130&lt;=Baseline_Year,
INDEX('Number on ART'!$H$10:$AB$249,MATCH($B168&amp;"Peds",'Number on ART'!$F$10:$F$249,0),MATCH(Q$130,'Number on ART'!$H$9:$AB$9,0)),
IF(AND(P168+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Forecast'!$B$131:$B$250,0),MATCH(Q$130,'PLHIV Forecast'!$C$130:$W$130,0)),
INDEX('PLHIV Forecast'!$C$131:$W$250,MATCH($B168,'PLHIV Forecast'!$B$131:$B$250,0),MATCH(Q$130,'PLHIV Forecast'!$C$130:$W$130,0))&lt;&gt;0),
INDEX('PLHIV Forecast'!$C$131:$W$250,MATCH($B168,'PLHIV Forecast'!$B$131:$B$250,0),MATCH(Q$130,'PLHIV Forecast'!$C$130:$W$130,0)),
P168+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IF(Q$130&lt;=Baseline_Year,
INDEX('Number on ART'!$H$10:$AB$249,MATCH($B168&amp;"Peds",'Number on ART'!$F$10:$F$249,0),MATCH(Q$130,'Number on ART'!$H$9:$AB$9,0)),
IF(AND(P168+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Forecast'!$B$131:$B$250,0),MATCH(Q$130,'PLHIV Forecast'!$C$130:$W$130,0)),
INDEX('PLHIV Forecast'!$C$131:$W$250,MATCH($B168,'PLHIV Forecast'!$B$131:$B$250,0),MATCH(Q$130,'PLHIV Forecast'!$C$130:$W$130,0))&lt;&gt;0),
INDEX('PLHIV Forecast'!$C$131:$W$250,MATCH($B168,'PLHIV Forecast'!$B$131:$B$250,0),MATCH(Q$130,'PLHIV Forecast'!$C$130:$W$130,0)),
P168+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81</v>
      </c>
      <c r="R168" s="84">
        <f>IF(IF(R$130&lt;=Baseline_Year,
INDEX('Number on ART'!$H$10:$AB$249,MATCH($B168&amp;"Peds",'Number on ART'!$F$10:$F$249,0),MATCH(R$130,'Number on ART'!$H$9:$AB$9,0)),
IF(AND(Q168+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Forecast'!$B$131:$B$250,0),MATCH(R$130,'PLHIV Forecast'!$C$130:$W$130,0)),
INDEX('PLHIV Forecast'!$C$131:$W$250,MATCH($B168,'PLHIV Forecast'!$B$131:$B$250,0),MATCH(R$130,'PLHIV Forecast'!$C$130:$W$130,0))&lt;&gt;0),
INDEX('PLHIV Forecast'!$C$131:$W$250,MATCH($B168,'PLHIV Forecast'!$B$131:$B$250,0),MATCH(R$130,'PLHIV Forecast'!$C$130:$W$130,0)),
Q168+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IF(R$130&lt;=Baseline_Year,
INDEX('Number on ART'!$H$10:$AB$249,MATCH($B168&amp;"Peds",'Number on ART'!$F$10:$F$249,0),MATCH(R$130,'Number on ART'!$H$9:$AB$9,0)),
IF(AND(Q168+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Forecast'!$B$131:$B$250,0),MATCH(R$130,'PLHIV Forecast'!$C$130:$W$130,0)),
INDEX('PLHIV Forecast'!$C$131:$W$250,MATCH($B168,'PLHIV Forecast'!$B$131:$B$250,0),MATCH(R$130,'PLHIV Forecast'!$C$130:$W$130,0))&lt;&gt;0),
INDEX('PLHIV Forecast'!$C$131:$W$250,MATCH($B168,'PLHIV Forecast'!$B$131:$B$250,0),MATCH(R$130,'PLHIV Forecast'!$C$130:$W$130,0)),
Q168+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73</v>
      </c>
      <c r="S168" s="84">
        <f>IF(IF(S$130&lt;=Baseline_Year,
INDEX('Number on ART'!$H$10:$AB$249,MATCH($B168&amp;"Peds",'Number on ART'!$F$10:$F$249,0),MATCH(S$130,'Number on ART'!$H$9:$AB$9,0)),
IF(AND(R168+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Forecast'!$B$131:$B$250,0),MATCH(S$130,'PLHIV Forecast'!$C$130:$W$130,0)),
INDEX('PLHIV Forecast'!$C$131:$W$250,MATCH($B168,'PLHIV Forecast'!$B$131:$B$250,0),MATCH(S$130,'PLHIV Forecast'!$C$130:$W$130,0))&lt;&gt;0),
INDEX('PLHIV Forecast'!$C$131:$W$250,MATCH($B168,'PLHIV Forecast'!$B$131:$B$250,0),MATCH(S$130,'PLHIV Forecast'!$C$130:$W$130,0)),
R168+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IF(S$130&lt;=Baseline_Year,
INDEX('Number on ART'!$H$10:$AB$249,MATCH($B168&amp;"Peds",'Number on ART'!$F$10:$F$249,0),MATCH(S$130,'Number on ART'!$H$9:$AB$9,0)),
IF(AND(R168+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Forecast'!$B$131:$B$250,0),MATCH(S$130,'PLHIV Forecast'!$C$130:$W$130,0)),
INDEX('PLHIV Forecast'!$C$131:$W$250,MATCH($B168,'PLHIV Forecast'!$B$131:$B$250,0),MATCH(S$130,'PLHIV Forecast'!$C$130:$W$130,0))&lt;&gt;0),
INDEX('PLHIV Forecast'!$C$131:$W$250,MATCH($B168,'PLHIV Forecast'!$B$131:$B$250,0),MATCH(S$130,'PLHIV Forecast'!$C$130:$W$130,0)),
R168+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65</v>
      </c>
      <c r="T168" s="84">
        <f>IF(IF(T$130&lt;=Baseline_Year,
INDEX('Number on ART'!$H$10:$AB$249,MATCH($B168&amp;"Peds",'Number on ART'!$F$10:$F$249,0),MATCH(T$130,'Number on ART'!$H$9:$AB$9,0)),
IF(AND(S168+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Forecast'!$B$131:$B$250,0),MATCH(T$130,'PLHIV Forecast'!$C$130:$W$130,0)),
INDEX('PLHIV Forecast'!$C$131:$W$250,MATCH($B168,'PLHIV Forecast'!$B$131:$B$250,0),MATCH(T$130,'PLHIV Forecast'!$C$130:$W$130,0))&lt;&gt;0),
INDEX('PLHIV Forecast'!$C$131:$W$250,MATCH($B168,'PLHIV Forecast'!$B$131:$B$250,0),MATCH(T$130,'PLHIV Forecast'!$C$130:$W$130,0)),
S168+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IF(T$130&lt;=Baseline_Year,
INDEX('Number on ART'!$H$10:$AB$249,MATCH($B168&amp;"Peds",'Number on ART'!$F$10:$F$249,0),MATCH(T$130,'Number on ART'!$H$9:$AB$9,0)),
IF(AND(S168+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Forecast'!$B$131:$B$250,0),MATCH(T$130,'PLHIV Forecast'!$C$130:$W$130,0)),
INDEX('PLHIV Forecast'!$C$131:$W$250,MATCH($B168,'PLHIV Forecast'!$B$131:$B$250,0),MATCH(T$130,'PLHIV Forecast'!$C$130:$W$130,0))&lt;&gt;0),
INDEX('PLHIV Forecast'!$C$131:$W$250,MATCH($B168,'PLHIV Forecast'!$B$131:$B$250,0),MATCH(T$130,'PLHIV Forecast'!$C$130:$W$130,0)),
S168+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57</v>
      </c>
      <c r="U168" s="84">
        <f>IF(IF(U$130&lt;=Baseline_Year,
INDEX('Number on ART'!$H$10:$AB$249,MATCH($B168&amp;"Peds",'Number on ART'!$F$10:$F$249,0),MATCH(U$130,'Number on ART'!$H$9:$AB$9,0)),
IF(AND(T168+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Forecast'!$B$131:$B$250,0),MATCH(U$130,'PLHIV Forecast'!$C$130:$W$130,0)),
INDEX('PLHIV Forecast'!$C$131:$W$250,MATCH($B168,'PLHIV Forecast'!$B$131:$B$250,0),MATCH(U$130,'PLHIV Forecast'!$C$130:$W$130,0))&lt;&gt;0),
INDEX('PLHIV Forecast'!$C$131:$W$250,MATCH($B168,'PLHIV Forecast'!$B$131:$B$250,0),MATCH(U$130,'PLHIV Forecast'!$C$130:$W$130,0)),
T168+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IF(U$130&lt;=Baseline_Year,
INDEX('Number on ART'!$H$10:$AB$249,MATCH($B168&amp;"Peds",'Number on ART'!$F$10:$F$249,0),MATCH(U$130,'Number on ART'!$H$9:$AB$9,0)),
IF(AND(T168+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Forecast'!$B$131:$B$250,0),MATCH(U$130,'PLHIV Forecast'!$C$130:$W$130,0)),
INDEX('PLHIV Forecast'!$C$131:$W$250,MATCH($B168,'PLHIV Forecast'!$B$131:$B$250,0),MATCH(U$130,'PLHIV Forecast'!$C$130:$W$130,0))&lt;&gt;0),
INDEX('PLHIV Forecast'!$C$131:$W$250,MATCH($B168,'PLHIV Forecast'!$B$131:$B$250,0),MATCH(U$130,'PLHIV Forecast'!$C$130:$W$130,0)),
T168+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49</v>
      </c>
      <c r="V168" s="84">
        <f>IF(IF(V$130&lt;=Baseline_Year,
INDEX('Number on ART'!$H$10:$AB$249,MATCH($B168&amp;"Peds",'Number on ART'!$F$10:$F$249,0),MATCH(V$130,'Number on ART'!$H$9:$AB$9,0)),
IF(AND(U168+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Forecast'!$B$131:$B$250,0),MATCH(V$130,'PLHIV Forecast'!$C$130:$W$130,0)),
INDEX('PLHIV Forecast'!$C$131:$W$250,MATCH($B168,'PLHIV Forecast'!$B$131:$B$250,0),MATCH(V$130,'PLHIV Forecast'!$C$130:$W$130,0))&lt;&gt;0),
INDEX('PLHIV Forecast'!$C$131:$W$250,MATCH($B168,'PLHIV Forecast'!$B$131:$B$250,0),MATCH(V$130,'PLHIV Forecast'!$C$130:$W$130,0)),
U168+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IF(V$130&lt;=Baseline_Year,
INDEX('Number on ART'!$H$10:$AB$249,MATCH($B168&amp;"Peds",'Number on ART'!$F$10:$F$249,0),MATCH(V$130,'Number on ART'!$H$9:$AB$9,0)),
IF(AND(U168+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Forecast'!$B$131:$B$250,0),MATCH(V$130,'PLHIV Forecast'!$C$130:$W$130,0)),
INDEX('PLHIV Forecast'!$C$131:$W$250,MATCH($B168,'PLHIV Forecast'!$B$131:$B$250,0),MATCH(V$130,'PLHIV Forecast'!$C$130:$W$130,0))&lt;&gt;0),
INDEX('PLHIV Forecast'!$C$131:$W$250,MATCH($B168,'PLHIV Forecast'!$B$131:$B$250,0),MATCH(V$130,'PLHIV Forecast'!$C$130:$W$130,0)),
U168+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41</v>
      </c>
      <c r="W168" s="84">
        <f>IF(IF(W$130&lt;=Baseline_Year,
INDEX('Number on ART'!$H$10:$AB$249,MATCH($B168&amp;"Peds",'Number on ART'!$F$10:$F$249,0),MATCH(W$130,'Number on ART'!$H$9:$AB$9,0)),
IF(AND(V168+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Forecast'!$C$131:$W$250,MATCH($B168,'PLHIV Forecast'!$B$131:$B$250,0),MATCH(W$130,'PLHIV Forecast'!$C$130:$W$130,0)),
INDEX('PLHIV Forecast'!$C$131:$W$250,MATCH($B168,'PLHIV Forecast'!$B$131:$B$250,0),MATCH(W$130,'PLHIV Forecast'!$C$130:$W$130,0))&lt;&gt;0),
INDEX('PLHIV Forecast'!$C$131:$W$250,MATCH($B168,'PLHIV Forecast'!$B$131:$B$250,0),MATCH(W$130,'PLHIV Forecast'!$C$130:$W$130,0)),
V168+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)))&lt;0,
0,
IF(W$130&lt;=Baseline_Year,
INDEX('Number on ART'!$H$10:$AB$249,MATCH($B168&amp;"Peds",'Number on ART'!$F$10:$F$249,0),MATCH(W$130,'Number on ART'!$H$9:$AB$9,0)),
IF(AND(V168+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)&gt;INDEX('PLHIV Forecast'!$C$8:$W$127,MATCH($B168,'PLHIV Forecast'!$B$131:$B$250,0),MATCH(W$130,'PLHIV Forecast'!$C$130:$W$130,0)),
INDEX('PLHIV Forecast'!$C$131:$W$250,MATCH($B168,'PLHIV Forecast'!$B$131:$B$250,0),MATCH(W$130,'PLHIV Forecast'!$C$130:$W$130,0))&lt;&gt;0),
INDEX('PLHIV Forecast'!$C$131:$W$250,MATCH($B168,'PLHIV Forecast'!$B$131:$B$250,0),MATCH(W$130,'PLHIV Forecast'!$C$130:$W$130,0)),
V168+
AVERAGE((INDEX($C$131:$W$250,MATCH($B168,$B$131:$B$250),MATCH(Baseline_Year,$C$130:$W$130,))-INDEX($C$131:$W$250,MATCH($B168,$B$131:$B$250),MATCH(Baseline_Year-1,$C$130:$W$130,))),
(INDEX($C$131:$W$250,MATCH($B168,$B$131:$B$250),MATCH(Baseline_Year-1,$C$130:$W$130,))-INDEX($C$131:$W$250,MATCH($B168,$B$131:$B$250),MATCH(Baseline_Year-2,$C$130:$W$130,))),
(INDEX($C$131:$W$250,MATCH($B168,$B$131:$B$250),MATCH(Baseline_Year-2,$C$130:$W$130,))-INDEX($C$131:$W$250,MATCH($B168,$B$131:$B$250),MATCH(Baseline_Year-3,$C$130:$W$130,)))
))))</f>
        <v>33</v>
      </c>
      <c r="X168" s="9" t="str">
        <f>IF(SUM(C168:W168)&lt;&gt;0,
IF(P168='PLHIV Forecast'!P168,"# peds on ART capped by total CLHIV starting 2023",
IF(Q168='PLHIV Forecast'!Q168,"# peds on ART capped by total CLHIV starting 2024",
IF(R168='PLHIV Forecast'!R168,"# peds on ART capped by total CLHIV starting 2025",
IF(S168='PLHIV Forecast'!S168,"# peds on ART capped by total CLHIV starting 2026",
IF(T168='PLHIV Forecast'!T168,"# peds on ART capped by total CLHIV starting 2027",
IF(U168='PLHIV Forecast'!U168,"# peds on ART capped by total CLHIV starting 2028",
IF(V168='PLHIV Forecast'!V168,"# peds on ART capped by total CLHIV starting 2029",
IF(W168='PLHIV Forecast'!W168,"# peds on ART capped by total CLHIV starting 2030",
"")))))))),"")</f>
        <v/>
      </c>
      <c r="Z168" s="8"/>
    </row>
    <row r="169" spans="2:26" x14ac:dyDescent="0.35">
      <c r="B169" s="17" t="str">
        <f>Countries!B42</f>
        <v>Equatorial Guinea</v>
      </c>
      <c r="C169" s="47">
        <f>IF(C$7&lt;='Algorithms &amp; Assumptions'!$C$3,INDEX('Number on ART'!$H$10:$AB$249,MATCH($B169&amp;"Peds",'Number on ART'!$F$10:$F$249,0),MATCH(C$7,'Number on ART'!$H$9:$AB$9,0)),"Error")</f>
        <v>0</v>
      </c>
      <c r="D169" s="47">
        <f>IF(D$7&lt;='Algorithms &amp; Assumptions'!$C$3,INDEX('Number on ART'!$H$10:$AB$249,MATCH($B169&amp;"Peds",'Number on ART'!$F$10:$F$249,0),MATCH(D$7,'Number on ART'!$H$9:$AB$9,0)),"Error")</f>
        <v>0</v>
      </c>
      <c r="E169" s="47">
        <f>IF(E$7&lt;='Algorithms &amp; Assumptions'!$C$3,INDEX('Number on ART'!$H$10:$AB$249,MATCH($B169&amp;"Peds",'Number on ART'!$F$10:$F$249,0),MATCH(E$7,'Number on ART'!$H$9:$AB$9,0)),"Error")</f>
        <v>160</v>
      </c>
      <c r="F169" s="47">
        <f>IF(F$7&lt;='Algorithms &amp; Assumptions'!$C$3,INDEX('Number on ART'!$H$10:$AB$249,MATCH($B169&amp;"Peds",'Number on ART'!$F$10:$F$249,0),MATCH(F$7,'Number on ART'!$H$9:$AB$9,0)),"Error")</f>
        <v>194</v>
      </c>
      <c r="G169" s="84">
        <f>IF(IF(G$130&lt;=Baseline_Year,
INDEX('Number on ART'!$H$10:$AB$249,MATCH($B169&amp;"Peds",'Number on ART'!$F$10:$F$249,0),MATCH(G$130,'Number on ART'!$H$9:$AB$9,0)),
IF(AND(F169+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Forecast'!$B$131:$B$250,0),MATCH(G$130,'PLHIV Forecast'!$C$130:$W$130,0)),
INDEX('PLHIV Forecast'!$C$131:$W$250,MATCH($B169,'PLHIV Forecast'!$B$131:$B$250,0),MATCH(G$130,'PLHIV Forecast'!$C$130:$W$130,0))&lt;&gt;0),
INDEX('PLHIV Forecast'!$C$131:$W$250,MATCH($B169,'PLHIV Forecast'!$B$131:$B$250,0),MATCH(G$130,'PLHIV Forecast'!$C$130:$W$130,0)),
F169+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IF(G$130&lt;=Baseline_Year,
INDEX('Number on ART'!$H$10:$AB$249,MATCH($B169&amp;"Peds",'Number on ART'!$F$10:$F$249,0),MATCH(G$130,'Number on ART'!$H$9:$AB$9,0)),
IF(AND(F169+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Forecast'!$B$131:$B$250,0),MATCH(G$130,'PLHIV Forecast'!$C$130:$W$130,0)),
INDEX('PLHIV Forecast'!$C$131:$W$250,MATCH($B169,'PLHIV Forecast'!$B$131:$B$250,0),MATCH(G$130,'PLHIV Forecast'!$C$130:$W$130,0))&lt;&gt;0),
INDEX('PLHIV Forecast'!$C$131:$W$250,MATCH($B169,'PLHIV Forecast'!$B$131:$B$250,0),MATCH(G$130,'PLHIV Forecast'!$C$130:$W$130,0)),
F169+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202</v>
      </c>
      <c r="H169" s="84">
        <f>IF(IF(H$130&lt;=Baseline_Year,
INDEX('Number on ART'!$H$10:$AB$249,MATCH($B169&amp;"Peds",'Number on ART'!$F$10:$F$249,0),MATCH(H$130,'Number on ART'!$H$9:$AB$9,0)),
IF(AND(G169+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Forecast'!$B$131:$B$250,0),MATCH(H$130,'PLHIV Forecast'!$C$130:$W$130,0)),
INDEX('PLHIV Forecast'!$C$131:$W$250,MATCH($B169,'PLHIV Forecast'!$B$131:$B$250,0),MATCH(H$130,'PLHIV Forecast'!$C$130:$W$130,0))&lt;&gt;0),
INDEX('PLHIV Forecast'!$C$131:$W$250,MATCH($B169,'PLHIV Forecast'!$B$131:$B$250,0),MATCH(H$130,'PLHIV Forecast'!$C$130:$W$130,0)),
G169+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IF(H$130&lt;=Baseline_Year,
INDEX('Number on ART'!$H$10:$AB$249,MATCH($B169&amp;"Peds",'Number on ART'!$F$10:$F$249,0),MATCH(H$130,'Number on ART'!$H$9:$AB$9,0)),
IF(AND(G169+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Forecast'!$B$131:$B$250,0),MATCH(H$130,'PLHIV Forecast'!$C$130:$W$130,0)),
INDEX('PLHIV Forecast'!$C$131:$W$250,MATCH($B169,'PLHIV Forecast'!$B$131:$B$250,0),MATCH(H$130,'PLHIV Forecast'!$C$130:$W$130,0))&lt;&gt;0),
INDEX('PLHIV Forecast'!$C$131:$W$250,MATCH($B169,'PLHIV Forecast'!$B$131:$B$250,0),MATCH(H$130,'PLHIV Forecast'!$C$130:$W$130,0)),
G169+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245</v>
      </c>
      <c r="I169" s="84">
        <f>IF(IF(I$130&lt;=Baseline_Year,
INDEX('Number on ART'!$H$10:$AB$249,MATCH($B169&amp;"Peds",'Number on ART'!$F$10:$F$249,0),MATCH(I$130,'Number on ART'!$H$9:$AB$9,0)),
IF(AND(H169+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Forecast'!$B$131:$B$250,0),MATCH(I$130,'PLHIV Forecast'!$C$130:$W$130,0)),
INDEX('PLHIV Forecast'!$C$131:$W$250,MATCH($B169,'PLHIV Forecast'!$B$131:$B$250,0),MATCH(I$130,'PLHIV Forecast'!$C$130:$W$130,0))&lt;&gt;0),
INDEX('PLHIV Forecast'!$C$131:$W$250,MATCH($B169,'PLHIV Forecast'!$B$131:$B$250,0),MATCH(I$130,'PLHIV Forecast'!$C$130:$W$130,0)),
H169+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IF(I$130&lt;=Baseline_Year,
INDEX('Number on ART'!$H$10:$AB$249,MATCH($B169&amp;"Peds",'Number on ART'!$F$10:$F$249,0),MATCH(I$130,'Number on ART'!$H$9:$AB$9,0)),
IF(AND(H169+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Forecast'!$B$131:$B$250,0),MATCH(I$130,'PLHIV Forecast'!$C$130:$W$130,0)),
INDEX('PLHIV Forecast'!$C$131:$W$250,MATCH($B169,'PLHIV Forecast'!$B$131:$B$250,0),MATCH(I$130,'PLHIV Forecast'!$C$130:$W$130,0))&lt;&gt;0),
INDEX('PLHIV Forecast'!$C$131:$W$250,MATCH($B169,'PLHIV Forecast'!$B$131:$B$250,0),MATCH(I$130,'PLHIV Forecast'!$C$130:$W$130,0)),
H169+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375</v>
      </c>
      <c r="J169" s="84">
        <f>IF(IF(J$130&lt;=Baseline_Year,
INDEX('Number on ART'!$H$10:$AB$249,MATCH($B169&amp;"Peds",'Number on ART'!$F$10:$F$249,0),MATCH(J$130,'Number on ART'!$H$9:$AB$9,0)),
IF(AND(I169+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Forecast'!$B$131:$B$250,0),MATCH(J$130,'PLHIV Forecast'!$C$130:$W$130,0)),
INDEX('PLHIV Forecast'!$C$131:$W$250,MATCH($B169,'PLHIV Forecast'!$B$131:$B$250,0),MATCH(J$130,'PLHIV Forecast'!$C$130:$W$130,0))&lt;&gt;0),
INDEX('PLHIV Forecast'!$C$131:$W$250,MATCH($B169,'PLHIV Forecast'!$B$131:$B$250,0),MATCH(J$130,'PLHIV Forecast'!$C$130:$W$130,0)),
I169+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IF(J$130&lt;=Baseline_Year,
INDEX('Number on ART'!$H$10:$AB$249,MATCH($B169&amp;"Peds",'Number on ART'!$F$10:$F$249,0),MATCH(J$130,'Number on ART'!$H$9:$AB$9,0)),
IF(AND(I169+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Forecast'!$B$131:$B$250,0),MATCH(J$130,'PLHIV Forecast'!$C$130:$W$130,0)),
INDEX('PLHIV Forecast'!$C$131:$W$250,MATCH($B169,'PLHIV Forecast'!$B$131:$B$250,0),MATCH(J$130,'PLHIV Forecast'!$C$130:$W$130,0))&lt;&gt;0),
INDEX('PLHIV Forecast'!$C$131:$W$250,MATCH($B169,'PLHIV Forecast'!$B$131:$B$250,0),MATCH(J$130,'PLHIV Forecast'!$C$130:$W$130,0)),
I169+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564</v>
      </c>
      <c r="K169" s="84">
        <f>IF(IF(K$130&lt;=Baseline_Year,
INDEX('Number on ART'!$H$10:$AB$249,MATCH($B169&amp;"Peds",'Number on ART'!$F$10:$F$249,0),MATCH(K$130,'Number on ART'!$H$9:$AB$9,0)),
IF(AND(J169+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Forecast'!$B$131:$B$250,0),MATCH(K$130,'PLHIV Forecast'!$C$130:$W$130,0)),
INDEX('PLHIV Forecast'!$C$131:$W$250,MATCH($B169,'PLHIV Forecast'!$B$131:$B$250,0),MATCH(K$130,'PLHIV Forecast'!$C$130:$W$130,0))&lt;&gt;0),
INDEX('PLHIV Forecast'!$C$131:$W$250,MATCH($B169,'PLHIV Forecast'!$B$131:$B$250,0),MATCH(K$130,'PLHIV Forecast'!$C$130:$W$130,0)),
J169+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IF(K$130&lt;=Baseline_Year,
INDEX('Number on ART'!$H$10:$AB$249,MATCH($B169&amp;"Peds",'Number on ART'!$F$10:$F$249,0),MATCH(K$130,'Number on ART'!$H$9:$AB$9,0)),
IF(AND(J169+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Forecast'!$B$131:$B$250,0),MATCH(K$130,'PLHIV Forecast'!$C$130:$W$130,0)),
INDEX('PLHIV Forecast'!$C$131:$W$250,MATCH($B169,'PLHIV Forecast'!$B$131:$B$250,0),MATCH(K$130,'PLHIV Forecast'!$C$130:$W$130,0))&lt;&gt;0),
INDEX('PLHIV Forecast'!$C$131:$W$250,MATCH($B169,'PLHIV Forecast'!$B$131:$B$250,0),MATCH(K$130,'PLHIV Forecast'!$C$130:$W$130,0)),
J169+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772</v>
      </c>
      <c r="L169" s="84">
        <f>IF(IF(L$130&lt;=Baseline_Year,
INDEX('Number on ART'!$H$10:$AB$249,MATCH($B169&amp;"Peds",'Number on ART'!$F$10:$F$249,0),MATCH(L$130,'Number on ART'!$H$9:$AB$9,0)),
IF(AND(K169+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Forecast'!$B$131:$B$250,0),MATCH(L$130,'PLHIV Forecast'!$C$130:$W$130,0)),
INDEX('PLHIV Forecast'!$C$131:$W$250,MATCH($B169,'PLHIV Forecast'!$B$131:$B$250,0),MATCH(L$130,'PLHIV Forecast'!$C$130:$W$130,0))&lt;&gt;0),
INDEX('PLHIV Forecast'!$C$131:$W$250,MATCH($B169,'PLHIV Forecast'!$B$131:$B$250,0),MATCH(L$130,'PLHIV Forecast'!$C$130:$W$130,0)),
K169+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IF(L$130&lt;=Baseline_Year,
INDEX('Number on ART'!$H$10:$AB$249,MATCH($B169&amp;"Peds",'Number on ART'!$F$10:$F$249,0),MATCH(L$130,'Number on ART'!$H$9:$AB$9,0)),
IF(AND(K169+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Forecast'!$B$131:$B$250,0),MATCH(L$130,'PLHIV Forecast'!$C$130:$W$130,0)),
INDEX('PLHIV Forecast'!$C$131:$W$250,MATCH($B169,'PLHIV Forecast'!$B$131:$B$250,0),MATCH(L$130,'PLHIV Forecast'!$C$130:$W$130,0))&lt;&gt;0),
INDEX('PLHIV Forecast'!$C$131:$W$250,MATCH($B169,'PLHIV Forecast'!$B$131:$B$250,0),MATCH(L$130,'PLHIV Forecast'!$C$130:$W$130,0)),
K169+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900</v>
      </c>
      <c r="M169" s="84">
        <f>IF(IF(M$130&lt;=Baseline_Year,
INDEX('Number on ART'!$H$10:$AB$249,MATCH($B169&amp;"Peds",'Number on ART'!$F$10:$F$249,0),MATCH(M$130,'Number on ART'!$H$9:$AB$9,0)),
IF(AND(L169+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Forecast'!$B$131:$B$250,0),MATCH(M$130,'PLHIV Forecast'!$C$130:$W$130,0)),
INDEX('PLHIV Forecast'!$C$131:$W$250,MATCH($B169,'PLHIV Forecast'!$B$131:$B$250,0),MATCH(M$130,'PLHIV Forecast'!$C$130:$W$130,0))&lt;&gt;0),
INDEX('PLHIV Forecast'!$C$131:$W$250,MATCH($B169,'PLHIV Forecast'!$B$131:$B$250,0),MATCH(M$130,'PLHIV Forecast'!$C$130:$W$130,0)),
L169+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IF(M$130&lt;=Baseline_Year,
INDEX('Number on ART'!$H$10:$AB$249,MATCH($B169&amp;"Peds",'Number on ART'!$F$10:$F$249,0),MATCH(M$130,'Number on ART'!$H$9:$AB$9,0)),
IF(AND(L169+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Forecast'!$B$131:$B$250,0),MATCH(M$130,'PLHIV Forecast'!$C$130:$W$130,0)),
INDEX('PLHIV Forecast'!$C$131:$W$250,MATCH($B169,'PLHIV Forecast'!$B$131:$B$250,0),MATCH(M$130,'PLHIV Forecast'!$C$130:$W$130,0))&lt;&gt;0),
INDEX('PLHIV Forecast'!$C$131:$W$250,MATCH($B169,'PLHIV Forecast'!$B$131:$B$250,0),MATCH(M$130,'PLHIV Forecast'!$C$130:$W$130,0)),
L169+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1003</v>
      </c>
      <c r="N169" s="84">
        <f>IF(IF(N$130&lt;=Baseline_Year,
INDEX('Number on ART'!$H$10:$AB$249,MATCH($B169&amp;"Peds",'Number on ART'!$F$10:$F$249,0),MATCH(N$130,'Number on ART'!$H$9:$AB$9,0)),
IF(AND(M169+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Forecast'!$B$131:$B$250,0),MATCH(N$130,'PLHIV Forecast'!$C$130:$W$130,0)),
INDEX('PLHIV Forecast'!$C$131:$W$250,MATCH($B169,'PLHIV Forecast'!$B$131:$B$250,0),MATCH(N$130,'PLHIV Forecast'!$C$130:$W$130,0))&lt;&gt;0),
INDEX('PLHIV Forecast'!$C$131:$W$250,MATCH($B169,'PLHIV Forecast'!$B$131:$B$250,0),MATCH(N$130,'PLHIV Forecast'!$C$130:$W$130,0)),
M169+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IF(N$130&lt;=Baseline_Year,
INDEX('Number on ART'!$H$10:$AB$249,MATCH($B169&amp;"Peds",'Number on ART'!$F$10:$F$249,0),MATCH(N$130,'Number on ART'!$H$9:$AB$9,0)),
IF(AND(M169+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Forecast'!$B$131:$B$250,0),MATCH(N$130,'PLHIV Forecast'!$C$130:$W$130,0)),
INDEX('PLHIV Forecast'!$C$131:$W$250,MATCH($B169,'PLHIV Forecast'!$B$131:$B$250,0),MATCH(N$130,'PLHIV Forecast'!$C$130:$W$130,0))&lt;&gt;0),
INDEX('PLHIV Forecast'!$C$131:$W$250,MATCH($B169,'PLHIV Forecast'!$B$131:$B$250,0),MATCH(N$130,'PLHIV Forecast'!$C$130:$W$130,0)),
M169+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1050</v>
      </c>
      <c r="O169" s="84">
        <f>IF(IF(O$130&lt;=Baseline_Year,
INDEX('Number on ART'!$H$10:$AB$249,MATCH($B169&amp;"Peds",'Number on ART'!$F$10:$F$249,0),MATCH(O$130,'Number on ART'!$H$9:$AB$9,0)),
IF(AND(N169+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Forecast'!$B$131:$B$250,0),MATCH(O$130,'PLHIV Forecast'!$C$130:$W$130,0)),
INDEX('PLHIV Forecast'!$C$131:$W$250,MATCH($B169,'PLHIV Forecast'!$B$131:$B$250,0),MATCH(O$130,'PLHIV Forecast'!$C$130:$W$130,0))&lt;&gt;0),
INDEX('PLHIV Forecast'!$C$131:$W$250,MATCH($B169,'PLHIV Forecast'!$B$131:$B$250,0),MATCH(O$130,'PLHIV Forecast'!$C$130:$W$130,0)),
N169+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IF(O$130&lt;=Baseline_Year,
INDEX('Number on ART'!$H$10:$AB$249,MATCH($B169&amp;"Peds",'Number on ART'!$F$10:$F$249,0),MATCH(O$130,'Number on ART'!$H$9:$AB$9,0)),
IF(AND(N169+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Forecast'!$B$131:$B$250,0),MATCH(O$130,'PLHIV Forecast'!$C$130:$W$130,0)),
INDEX('PLHIV Forecast'!$C$131:$W$250,MATCH($B169,'PLHIV Forecast'!$B$131:$B$250,0),MATCH(O$130,'PLHIV Forecast'!$C$130:$W$130,0))&lt;&gt;0),
INDEX('PLHIV Forecast'!$C$131:$W$250,MATCH($B169,'PLHIV Forecast'!$B$131:$B$250,0),MATCH(O$130,'PLHIV Forecast'!$C$130:$W$130,0)),
N169+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1080</v>
      </c>
      <c r="P169" s="84">
        <f>IF(IF(P$130&lt;=Baseline_Year,
INDEX('Number on ART'!$H$10:$AB$249,MATCH($B169&amp;"Peds",'Number on ART'!$F$10:$F$249,0),MATCH(P$130,'Number on ART'!$H$9:$AB$9,0)),
IF(AND(O169+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Forecast'!$B$131:$B$250,0),MATCH(P$130,'PLHIV Forecast'!$C$130:$W$130,0)),
INDEX('PLHIV Forecast'!$C$131:$W$250,MATCH($B169,'PLHIV Forecast'!$B$131:$B$250,0),MATCH(P$130,'PLHIV Forecast'!$C$130:$W$130,0))&lt;&gt;0),
INDEX('PLHIV Forecast'!$C$131:$W$250,MATCH($B169,'PLHIV Forecast'!$B$131:$B$250,0),MATCH(P$130,'PLHIV Forecast'!$C$130:$W$130,0)),
O169+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IF(P$130&lt;=Baseline_Year,
INDEX('Number on ART'!$H$10:$AB$249,MATCH($B169&amp;"Peds",'Number on ART'!$F$10:$F$249,0),MATCH(P$130,'Number on ART'!$H$9:$AB$9,0)),
IF(AND(O169+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Forecast'!$B$131:$B$250,0),MATCH(P$130,'PLHIV Forecast'!$C$130:$W$130,0)),
INDEX('PLHIV Forecast'!$C$131:$W$250,MATCH($B169,'PLHIV Forecast'!$B$131:$B$250,0),MATCH(P$130,'PLHIV Forecast'!$C$130:$W$130,0))&lt;&gt;0),
INDEX('PLHIV Forecast'!$C$131:$W$250,MATCH($B169,'PLHIV Forecast'!$B$131:$B$250,0),MATCH(P$130,'PLHIV Forecast'!$C$130:$W$130,0)),
O169+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1140</v>
      </c>
      <c r="Q169" s="84">
        <f>IF(IF(Q$130&lt;=Baseline_Year,
INDEX('Number on ART'!$H$10:$AB$249,MATCH($B169&amp;"Peds",'Number on ART'!$F$10:$F$249,0),MATCH(Q$130,'Number on ART'!$H$9:$AB$9,0)),
IF(AND(P169+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Forecast'!$B$131:$B$250,0),MATCH(Q$130,'PLHIV Forecast'!$C$130:$W$130,0)),
INDEX('PLHIV Forecast'!$C$131:$W$250,MATCH($B169,'PLHIV Forecast'!$B$131:$B$250,0),MATCH(Q$130,'PLHIV Forecast'!$C$130:$W$130,0))&lt;&gt;0),
INDEX('PLHIV Forecast'!$C$131:$W$250,MATCH($B169,'PLHIV Forecast'!$B$131:$B$250,0),MATCH(Q$130,'PLHIV Forecast'!$C$130:$W$130,0)),
P169+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IF(Q$130&lt;=Baseline_Year,
INDEX('Number on ART'!$H$10:$AB$249,MATCH($B169&amp;"Peds",'Number on ART'!$F$10:$F$249,0),MATCH(Q$130,'Number on ART'!$H$9:$AB$9,0)),
IF(AND(P169+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Forecast'!$B$131:$B$250,0),MATCH(Q$130,'PLHIV Forecast'!$C$130:$W$130,0)),
INDEX('PLHIV Forecast'!$C$131:$W$250,MATCH($B169,'PLHIV Forecast'!$B$131:$B$250,0),MATCH(Q$130,'PLHIV Forecast'!$C$130:$W$130,0))&lt;&gt;0),
INDEX('PLHIV Forecast'!$C$131:$W$250,MATCH($B169,'PLHIV Forecast'!$B$131:$B$250,0),MATCH(Q$130,'PLHIV Forecast'!$C$130:$W$130,0)),
P169+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1200</v>
      </c>
      <c r="R169" s="84">
        <f>IF(IF(R$130&lt;=Baseline_Year,
INDEX('Number on ART'!$H$10:$AB$249,MATCH($B169&amp;"Peds",'Number on ART'!$F$10:$F$249,0),MATCH(R$130,'Number on ART'!$H$9:$AB$9,0)),
IF(AND(Q169+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Forecast'!$B$131:$B$250,0),MATCH(R$130,'PLHIV Forecast'!$C$130:$W$130,0)),
INDEX('PLHIV Forecast'!$C$131:$W$250,MATCH($B169,'PLHIV Forecast'!$B$131:$B$250,0),MATCH(R$130,'PLHIV Forecast'!$C$130:$W$130,0))&lt;&gt;0),
INDEX('PLHIV Forecast'!$C$131:$W$250,MATCH($B169,'PLHIV Forecast'!$B$131:$B$250,0),MATCH(R$130,'PLHIV Forecast'!$C$130:$W$130,0)),
Q169+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IF(R$130&lt;=Baseline_Year,
INDEX('Number on ART'!$H$10:$AB$249,MATCH($B169&amp;"Peds",'Number on ART'!$F$10:$F$249,0),MATCH(R$130,'Number on ART'!$H$9:$AB$9,0)),
IF(AND(Q169+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Forecast'!$B$131:$B$250,0),MATCH(R$130,'PLHIV Forecast'!$C$130:$W$130,0)),
INDEX('PLHIV Forecast'!$C$131:$W$250,MATCH($B169,'PLHIV Forecast'!$B$131:$B$250,0),MATCH(R$130,'PLHIV Forecast'!$C$130:$W$130,0))&lt;&gt;0),
INDEX('PLHIV Forecast'!$C$131:$W$250,MATCH($B169,'PLHIV Forecast'!$B$131:$B$250,0),MATCH(R$130,'PLHIV Forecast'!$C$130:$W$130,0)),
Q169+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1260</v>
      </c>
      <c r="S169" s="84">
        <f>IF(IF(S$130&lt;=Baseline_Year,
INDEX('Number on ART'!$H$10:$AB$249,MATCH($B169&amp;"Peds",'Number on ART'!$F$10:$F$249,0),MATCH(S$130,'Number on ART'!$H$9:$AB$9,0)),
IF(AND(R169+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Forecast'!$B$131:$B$250,0),MATCH(S$130,'PLHIV Forecast'!$C$130:$W$130,0)),
INDEX('PLHIV Forecast'!$C$131:$W$250,MATCH($B169,'PLHIV Forecast'!$B$131:$B$250,0),MATCH(S$130,'PLHIV Forecast'!$C$130:$W$130,0))&lt;&gt;0),
INDEX('PLHIV Forecast'!$C$131:$W$250,MATCH($B169,'PLHIV Forecast'!$B$131:$B$250,0),MATCH(S$130,'PLHIV Forecast'!$C$130:$W$130,0)),
R169+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IF(S$130&lt;=Baseline_Year,
INDEX('Number on ART'!$H$10:$AB$249,MATCH($B169&amp;"Peds",'Number on ART'!$F$10:$F$249,0),MATCH(S$130,'Number on ART'!$H$9:$AB$9,0)),
IF(AND(R169+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Forecast'!$B$131:$B$250,0),MATCH(S$130,'PLHIV Forecast'!$C$130:$W$130,0)),
INDEX('PLHIV Forecast'!$C$131:$W$250,MATCH($B169,'PLHIV Forecast'!$B$131:$B$250,0),MATCH(S$130,'PLHIV Forecast'!$C$130:$W$130,0))&lt;&gt;0),
INDEX('PLHIV Forecast'!$C$131:$W$250,MATCH($B169,'PLHIV Forecast'!$B$131:$B$250,0),MATCH(S$130,'PLHIV Forecast'!$C$130:$W$130,0)),
R169+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1320</v>
      </c>
      <c r="T169" s="84">
        <f>IF(IF(T$130&lt;=Baseline_Year,
INDEX('Number on ART'!$H$10:$AB$249,MATCH($B169&amp;"Peds",'Number on ART'!$F$10:$F$249,0),MATCH(T$130,'Number on ART'!$H$9:$AB$9,0)),
IF(AND(S169+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Forecast'!$B$131:$B$250,0),MATCH(T$130,'PLHIV Forecast'!$C$130:$W$130,0)),
INDEX('PLHIV Forecast'!$C$131:$W$250,MATCH($B169,'PLHIV Forecast'!$B$131:$B$250,0),MATCH(T$130,'PLHIV Forecast'!$C$130:$W$130,0))&lt;&gt;0),
INDEX('PLHIV Forecast'!$C$131:$W$250,MATCH($B169,'PLHIV Forecast'!$B$131:$B$250,0),MATCH(T$130,'PLHIV Forecast'!$C$130:$W$130,0)),
S169+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IF(T$130&lt;=Baseline_Year,
INDEX('Number on ART'!$H$10:$AB$249,MATCH($B169&amp;"Peds",'Number on ART'!$F$10:$F$249,0),MATCH(T$130,'Number on ART'!$H$9:$AB$9,0)),
IF(AND(S169+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Forecast'!$B$131:$B$250,0),MATCH(T$130,'PLHIV Forecast'!$C$130:$W$130,0)),
INDEX('PLHIV Forecast'!$C$131:$W$250,MATCH($B169,'PLHIV Forecast'!$B$131:$B$250,0),MATCH(T$130,'PLHIV Forecast'!$C$130:$W$130,0))&lt;&gt;0),
INDEX('PLHIV Forecast'!$C$131:$W$250,MATCH($B169,'PLHIV Forecast'!$B$131:$B$250,0),MATCH(T$130,'PLHIV Forecast'!$C$130:$W$130,0)),
S169+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1380</v>
      </c>
      <c r="U169" s="84">
        <f>IF(IF(U$130&lt;=Baseline_Year,
INDEX('Number on ART'!$H$10:$AB$249,MATCH($B169&amp;"Peds",'Number on ART'!$F$10:$F$249,0),MATCH(U$130,'Number on ART'!$H$9:$AB$9,0)),
IF(AND(T169+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Forecast'!$B$131:$B$250,0),MATCH(U$130,'PLHIV Forecast'!$C$130:$W$130,0)),
INDEX('PLHIV Forecast'!$C$131:$W$250,MATCH($B169,'PLHIV Forecast'!$B$131:$B$250,0),MATCH(U$130,'PLHIV Forecast'!$C$130:$W$130,0))&lt;&gt;0),
INDEX('PLHIV Forecast'!$C$131:$W$250,MATCH($B169,'PLHIV Forecast'!$B$131:$B$250,0),MATCH(U$130,'PLHIV Forecast'!$C$130:$W$130,0)),
T169+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IF(U$130&lt;=Baseline_Year,
INDEX('Number on ART'!$H$10:$AB$249,MATCH($B169&amp;"Peds",'Number on ART'!$F$10:$F$249,0),MATCH(U$130,'Number on ART'!$H$9:$AB$9,0)),
IF(AND(T169+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Forecast'!$B$131:$B$250,0),MATCH(U$130,'PLHIV Forecast'!$C$130:$W$130,0)),
INDEX('PLHIV Forecast'!$C$131:$W$250,MATCH($B169,'PLHIV Forecast'!$B$131:$B$250,0),MATCH(U$130,'PLHIV Forecast'!$C$130:$W$130,0))&lt;&gt;0),
INDEX('PLHIV Forecast'!$C$131:$W$250,MATCH($B169,'PLHIV Forecast'!$B$131:$B$250,0),MATCH(U$130,'PLHIV Forecast'!$C$130:$W$130,0)),
T169+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1440</v>
      </c>
      <c r="V169" s="84">
        <f>IF(IF(V$130&lt;=Baseline_Year,
INDEX('Number on ART'!$H$10:$AB$249,MATCH($B169&amp;"Peds",'Number on ART'!$F$10:$F$249,0),MATCH(V$130,'Number on ART'!$H$9:$AB$9,0)),
IF(AND(U169+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Forecast'!$B$131:$B$250,0),MATCH(V$130,'PLHIV Forecast'!$C$130:$W$130,0)),
INDEX('PLHIV Forecast'!$C$131:$W$250,MATCH($B169,'PLHIV Forecast'!$B$131:$B$250,0),MATCH(V$130,'PLHIV Forecast'!$C$130:$W$130,0))&lt;&gt;0),
INDEX('PLHIV Forecast'!$C$131:$W$250,MATCH($B169,'PLHIV Forecast'!$B$131:$B$250,0),MATCH(V$130,'PLHIV Forecast'!$C$130:$W$130,0)),
U169+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IF(V$130&lt;=Baseline_Year,
INDEX('Number on ART'!$H$10:$AB$249,MATCH($B169&amp;"Peds",'Number on ART'!$F$10:$F$249,0),MATCH(V$130,'Number on ART'!$H$9:$AB$9,0)),
IF(AND(U169+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Forecast'!$B$131:$B$250,0),MATCH(V$130,'PLHIV Forecast'!$C$130:$W$130,0)),
INDEX('PLHIV Forecast'!$C$131:$W$250,MATCH($B169,'PLHIV Forecast'!$B$131:$B$250,0),MATCH(V$130,'PLHIV Forecast'!$C$130:$W$130,0))&lt;&gt;0),
INDEX('PLHIV Forecast'!$C$131:$W$250,MATCH($B169,'PLHIV Forecast'!$B$131:$B$250,0),MATCH(V$130,'PLHIV Forecast'!$C$130:$W$130,0)),
U169+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1500</v>
      </c>
      <c r="W169" s="84">
        <f>IF(IF(W$130&lt;=Baseline_Year,
INDEX('Number on ART'!$H$10:$AB$249,MATCH($B169&amp;"Peds",'Number on ART'!$F$10:$F$249,0),MATCH(W$130,'Number on ART'!$H$9:$AB$9,0)),
IF(AND(V169+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Forecast'!$C$131:$W$250,MATCH($B169,'PLHIV Forecast'!$B$131:$B$250,0),MATCH(W$130,'PLHIV Forecast'!$C$130:$W$130,0)),
INDEX('PLHIV Forecast'!$C$131:$W$250,MATCH($B169,'PLHIV Forecast'!$B$131:$B$250,0),MATCH(W$130,'PLHIV Forecast'!$C$130:$W$130,0))&lt;&gt;0),
INDEX('PLHIV Forecast'!$C$131:$W$250,MATCH($B169,'PLHIV Forecast'!$B$131:$B$250,0),MATCH(W$130,'PLHIV Forecast'!$C$130:$W$130,0)),
V169+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)))&lt;0,
0,
IF(W$130&lt;=Baseline_Year,
INDEX('Number on ART'!$H$10:$AB$249,MATCH($B169&amp;"Peds",'Number on ART'!$F$10:$F$249,0),MATCH(W$130,'Number on ART'!$H$9:$AB$9,0)),
IF(AND(V169+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)&gt;INDEX('PLHIV Forecast'!$C$8:$W$127,MATCH($B169,'PLHIV Forecast'!$B$131:$B$250,0),MATCH(W$130,'PLHIV Forecast'!$C$130:$W$130,0)),
INDEX('PLHIV Forecast'!$C$131:$W$250,MATCH($B169,'PLHIV Forecast'!$B$131:$B$250,0),MATCH(W$130,'PLHIV Forecast'!$C$130:$W$130,0))&lt;&gt;0),
INDEX('PLHIV Forecast'!$C$131:$W$250,MATCH($B169,'PLHIV Forecast'!$B$131:$B$250,0),MATCH(W$130,'PLHIV Forecast'!$C$130:$W$130,0)),
V169+
AVERAGE((INDEX($C$131:$W$250,MATCH($B169,$B$131:$B$250),MATCH(Baseline_Year,$C$130:$W$130,))-INDEX($C$131:$W$250,MATCH($B169,$B$131:$B$250),MATCH(Baseline_Year-1,$C$130:$W$130,))),
(INDEX($C$131:$W$250,MATCH($B169,$B$131:$B$250),MATCH(Baseline_Year-1,$C$130:$W$130,))-INDEX($C$131:$W$250,MATCH($B169,$B$131:$B$250),MATCH(Baseline_Year-2,$C$130:$W$130,))),
(INDEX($C$131:$W$250,MATCH($B169,$B$131:$B$250),MATCH(Baseline_Year-2,$C$130:$W$130,))-INDEX($C$131:$W$250,MATCH($B169,$B$131:$B$250),MATCH(Baseline_Year-3,$C$130:$W$130,)))
))))</f>
        <v>1560</v>
      </c>
      <c r="X169" s="9" t="str">
        <f>IF(SUM(C169:W169)&lt;&gt;0,
IF(P169='PLHIV Forecast'!P169,"# peds on ART capped by total CLHIV starting 2023",
IF(Q169='PLHIV Forecast'!Q169,"# peds on ART capped by total CLHIV starting 2024",
IF(R169='PLHIV Forecast'!R169,"# peds on ART capped by total CLHIV starting 2025",
IF(S169='PLHIV Forecast'!S169,"# peds on ART capped by total CLHIV starting 2026",
IF(T169='PLHIV Forecast'!T169,"# peds on ART capped by total CLHIV starting 2027",
IF(U169='PLHIV Forecast'!U169,"# peds on ART capped by total CLHIV starting 2028",
IF(V169='PLHIV Forecast'!V169,"# peds on ART capped by total CLHIV starting 2029",
IF(W169='PLHIV Forecast'!W169,"# peds on ART capped by total CLHIV starting 2030",
"")))))))),"")</f>
        <v/>
      </c>
      <c r="Z169" s="8"/>
    </row>
    <row r="170" spans="2:26" x14ac:dyDescent="0.35">
      <c r="B170" s="17" t="str">
        <f>Countries!B43</f>
        <v>Eritrea</v>
      </c>
      <c r="C170" s="47">
        <f>IF(C$7&lt;='Algorithms &amp; Assumptions'!$C$3,INDEX('Number on ART'!$H$10:$AB$249,MATCH($B170&amp;"Peds",'Number on ART'!$F$10:$F$249,0),MATCH(C$7,'Number on ART'!$H$9:$AB$9,0)),"Error")</f>
        <v>232</v>
      </c>
      <c r="D170" s="47">
        <f>IF(D$7&lt;='Algorithms &amp; Assumptions'!$C$3,INDEX('Number on ART'!$H$10:$AB$249,MATCH($B170&amp;"Peds",'Number on ART'!$F$10:$F$249,0),MATCH(D$7,'Number on ART'!$H$9:$AB$9,0)),"Error")</f>
        <v>284</v>
      </c>
      <c r="E170" s="47">
        <f>IF(E$7&lt;='Algorithms &amp; Assumptions'!$C$3,INDEX('Number on ART'!$H$10:$AB$249,MATCH($B170&amp;"Peds",'Number on ART'!$F$10:$F$249,0),MATCH(E$7,'Number on ART'!$H$9:$AB$9,0)),"Error")</f>
        <v>337</v>
      </c>
      <c r="F170" s="47">
        <f>IF(F$7&lt;='Algorithms &amp; Assumptions'!$C$3,INDEX('Number on ART'!$H$10:$AB$249,MATCH($B170&amp;"Peds",'Number on ART'!$F$10:$F$249,0),MATCH(F$7,'Number on ART'!$H$9:$AB$9,0)),"Error")</f>
        <v>377</v>
      </c>
      <c r="G170" s="84">
        <f>IF(IF(G$130&lt;=Baseline_Year,
INDEX('Number on ART'!$H$10:$AB$249,MATCH($B170&amp;"Peds",'Number on ART'!$F$10:$F$249,0),MATCH(G$130,'Number on ART'!$H$9:$AB$9,0)),
IF(AND(F170+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Forecast'!$B$131:$B$250,0),MATCH(G$130,'PLHIV Forecast'!$C$130:$W$130,0)),
INDEX('PLHIV Forecast'!$C$131:$W$250,MATCH($B170,'PLHIV Forecast'!$B$131:$B$250,0),MATCH(G$130,'PLHIV Forecast'!$C$130:$W$130,0))&lt;&gt;0),
INDEX('PLHIV Forecast'!$C$131:$W$250,MATCH($B170,'PLHIV Forecast'!$B$131:$B$250,0),MATCH(G$130,'PLHIV Forecast'!$C$130:$W$130,0)),
F170+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IF(G$130&lt;=Baseline_Year,
INDEX('Number on ART'!$H$10:$AB$249,MATCH($B170&amp;"Peds",'Number on ART'!$F$10:$F$249,0),MATCH(G$130,'Number on ART'!$H$9:$AB$9,0)),
IF(AND(F170+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Forecast'!$B$131:$B$250,0),MATCH(G$130,'PLHIV Forecast'!$C$130:$W$130,0)),
INDEX('PLHIV Forecast'!$C$131:$W$250,MATCH($B170,'PLHIV Forecast'!$B$131:$B$250,0),MATCH(G$130,'PLHIV Forecast'!$C$130:$W$130,0))&lt;&gt;0),
INDEX('PLHIV Forecast'!$C$131:$W$250,MATCH($B170,'PLHIV Forecast'!$B$131:$B$250,0),MATCH(G$130,'PLHIV Forecast'!$C$130:$W$130,0)),
F170+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414</v>
      </c>
      <c r="H170" s="84">
        <f>IF(IF(H$130&lt;=Baseline_Year,
INDEX('Number on ART'!$H$10:$AB$249,MATCH($B170&amp;"Peds",'Number on ART'!$F$10:$F$249,0),MATCH(H$130,'Number on ART'!$H$9:$AB$9,0)),
IF(AND(G170+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Forecast'!$B$131:$B$250,0),MATCH(H$130,'PLHIV Forecast'!$C$130:$W$130,0)),
INDEX('PLHIV Forecast'!$C$131:$W$250,MATCH($B170,'PLHIV Forecast'!$B$131:$B$250,0),MATCH(H$130,'PLHIV Forecast'!$C$130:$W$130,0))&lt;&gt;0),
INDEX('PLHIV Forecast'!$C$131:$W$250,MATCH($B170,'PLHIV Forecast'!$B$131:$B$250,0),MATCH(H$130,'PLHIV Forecast'!$C$130:$W$130,0)),
G170+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IF(H$130&lt;=Baseline_Year,
INDEX('Number on ART'!$H$10:$AB$249,MATCH($B170&amp;"Peds",'Number on ART'!$F$10:$F$249,0),MATCH(H$130,'Number on ART'!$H$9:$AB$9,0)),
IF(AND(G170+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Forecast'!$B$131:$B$250,0),MATCH(H$130,'PLHIV Forecast'!$C$130:$W$130,0)),
INDEX('PLHIV Forecast'!$C$131:$W$250,MATCH($B170,'PLHIV Forecast'!$B$131:$B$250,0),MATCH(H$130,'PLHIV Forecast'!$C$130:$W$130,0))&lt;&gt;0),
INDEX('PLHIV Forecast'!$C$131:$W$250,MATCH($B170,'PLHIV Forecast'!$B$131:$B$250,0),MATCH(H$130,'PLHIV Forecast'!$C$130:$W$130,0)),
G170+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444</v>
      </c>
      <c r="I170" s="84">
        <f>IF(IF(I$130&lt;=Baseline_Year,
INDEX('Number on ART'!$H$10:$AB$249,MATCH($B170&amp;"Peds",'Number on ART'!$F$10:$F$249,0),MATCH(I$130,'Number on ART'!$H$9:$AB$9,0)),
IF(AND(H170+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Forecast'!$B$131:$B$250,0),MATCH(I$130,'PLHIV Forecast'!$C$130:$W$130,0)),
INDEX('PLHIV Forecast'!$C$131:$W$250,MATCH($B170,'PLHIV Forecast'!$B$131:$B$250,0),MATCH(I$130,'PLHIV Forecast'!$C$130:$W$130,0))&lt;&gt;0),
INDEX('PLHIV Forecast'!$C$131:$W$250,MATCH($B170,'PLHIV Forecast'!$B$131:$B$250,0),MATCH(I$130,'PLHIV Forecast'!$C$130:$W$130,0)),
H170+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IF(I$130&lt;=Baseline_Year,
INDEX('Number on ART'!$H$10:$AB$249,MATCH($B170&amp;"Peds",'Number on ART'!$F$10:$F$249,0),MATCH(I$130,'Number on ART'!$H$9:$AB$9,0)),
IF(AND(H170+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Forecast'!$B$131:$B$250,0),MATCH(I$130,'PLHIV Forecast'!$C$130:$W$130,0)),
INDEX('PLHIV Forecast'!$C$131:$W$250,MATCH($B170,'PLHIV Forecast'!$B$131:$B$250,0),MATCH(I$130,'PLHIV Forecast'!$C$130:$W$130,0))&lt;&gt;0),
INDEX('PLHIV Forecast'!$C$131:$W$250,MATCH($B170,'PLHIV Forecast'!$B$131:$B$250,0),MATCH(I$130,'PLHIV Forecast'!$C$130:$W$130,0)),
H170+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518</v>
      </c>
      <c r="J170" s="84">
        <f>IF(IF(J$130&lt;=Baseline_Year,
INDEX('Number on ART'!$H$10:$AB$249,MATCH($B170&amp;"Peds",'Number on ART'!$F$10:$F$249,0),MATCH(J$130,'Number on ART'!$H$9:$AB$9,0)),
IF(AND(I170+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Forecast'!$B$131:$B$250,0),MATCH(J$130,'PLHIV Forecast'!$C$130:$W$130,0)),
INDEX('PLHIV Forecast'!$C$131:$W$250,MATCH($B170,'PLHIV Forecast'!$B$131:$B$250,0),MATCH(J$130,'PLHIV Forecast'!$C$130:$W$130,0))&lt;&gt;0),
INDEX('PLHIV Forecast'!$C$131:$W$250,MATCH($B170,'PLHIV Forecast'!$B$131:$B$250,0),MATCH(J$130,'PLHIV Forecast'!$C$130:$W$130,0)),
I170+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IF(J$130&lt;=Baseline_Year,
INDEX('Number on ART'!$H$10:$AB$249,MATCH($B170&amp;"Peds",'Number on ART'!$F$10:$F$249,0),MATCH(J$130,'Number on ART'!$H$9:$AB$9,0)),
IF(AND(I170+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Forecast'!$B$131:$B$250,0),MATCH(J$130,'PLHIV Forecast'!$C$130:$W$130,0)),
INDEX('PLHIV Forecast'!$C$131:$W$250,MATCH($B170,'PLHIV Forecast'!$B$131:$B$250,0),MATCH(J$130,'PLHIV Forecast'!$C$130:$W$130,0))&lt;&gt;0),
INDEX('PLHIV Forecast'!$C$131:$W$250,MATCH($B170,'PLHIV Forecast'!$B$131:$B$250,0),MATCH(J$130,'PLHIV Forecast'!$C$130:$W$130,0)),
I170+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447</v>
      </c>
      <c r="K170" s="84">
        <f>IF(IF(K$130&lt;=Baseline_Year,
INDEX('Number on ART'!$H$10:$AB$249,MATCH($B170&amp;"Peds",'Number on ART'!$F$10:$F$249,0),MATCH(K$130,'Number on ART'!$H$9:$AB$9,0)),
IF(AND(J170+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Forecast'!$B$131:$B$250,0),MATCH(K$130,'PLHIV Forecast'!$C$130:$W$130,0)),
INDEX('PLHIV Forecast'!$C$131:$W$250,MATCH($B170,'PLHIV Forecast'!$B$131:$B$250,0),MATCH(K$130,'PLHIV Forecast'!$C$130:$W$130,0))&lt;&gt;0),
INDEX('PLHIV Forecast'!$C$131:$W$250,MATCH($B170,'PLHIV Forecast'!$B$131:$B$250,0),MATCH(K$130,'PLHIV Forecast'!$C$130:$W$130,0)),
J170+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IF(K$130&lt;=Baseline_Year,
INDEX('Number on ART'!$H$10:$AB$249,MATCH($B170&amp;"Peds",'Number on ART'!$F$10:$F$249,0),MATCH(K$130,'Number on ART'!$H$9:$AB$9,0)),
IF(AND(J170+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Forecast'!$B$131:$B$250,0),MATCH(K$130,'PLHIV Forecast'!$C$130:$W$130,0)),
INDEX('PLHIV Forecast'!$C$131:$W$250,MATCH($B170,'PLHIV Forecast'!$B$131:$B$250,0),MATCH(K$130,'PLHIV Forecast'!$C$130:$W$130,0))&lt;&gt;0),
INDEX('PLHIV Forecast'!$C$131:$W$250,MATCH($B170,'PLHIV Forecast'!$B$131:$B$250,0),MATCH(K$130,'PLHIV Forecast'!$C$130:$W$130,0)),
J170+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496</v>
      </c>
      <c r="L170" s="84">
        <f>IF(IF(L$130&lt;=Baseline_Year,
INDEX('Number on ART'!$H$10:$AB$249,MATCH($B170&amp;"Peds",'Number on ART'!$F$10:$F$249,0),MATCH(L$130,'Number on ART'!$H$9:$AB$9,0)),
IF(AND(K170+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Forecast'!$B$131:$B$250,0),MATCH(L$130,'PLHIV Forecast'!$C$130:$W$130,0)),
INDEX('PLHIV Forecast'!$C$131:$W$250,MATCH($B170,'PLHIV Forecast'!$B$131:$B$250,0),MATCH(L$130,'PLHIV Forecast'!$C$130:$W$130,0))&lt;&gt;0),
INDEX('PLHIV Forecast'!$C$131:$W$250,MATCH($B170,'PLHIV Forecast'!$B$131:$B$250,0),MATCH(L$130,'PLHIV Forecast'!$C$130:$W$130,0)),
K170+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IF(L$130&lt;=Baseline_Year,
INDEX('Number on ART'!$H$10:$AB$249,MATCH($B170&amp;"Peds",'Number on ART'!$F$10:$F$249,0),MATCH(L$130,'Number on ART'!$H$9:$AB$9,0)),
IF(AND(K170+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Forecast'!$B$131:$B$250,0),MATCH(L$130,'PLHIV Forecast'!$C$130:$W$130,0)),
INDEX('PLHIV Forecast'!$C$131:$W$250,MATCH($B170,'PLHIV Forecast'!$B$131:$B$250,0),MATCH(L$130,'PLHIV Forecast'!$C$130:$W$130,0))&lt;&gt;0),
INDEX('PLHIV Forecast'!$C$131:$W$250,MATCH($B170,'PLHIV Forecast'!$B$131:$B$250,0),MATCH(L$130,'PLHIV Forecast'!$C$130:$W$130,0)),
K170+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442</v>
      </c>
      <c r="M170" s="84">
        <f>IF(IF(M$130&lt;=Baseline_Year,
INDEX('Number on ART'!$H$10:$AB$249,MATCH($B170&amp;"Peds",'Number on ART'!$F$10:$F$249,0),MATCH(M$130,'Number on ART'!$H$9:$AB$9,0)),
IF(AND(L170+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Forecast'!$B$131:$B$250,0),MATCH(M$130,'PLHIV Forecast'!$C$130:$W$130,0)),
INDEX('PLHIV Forecast'!$C$131:$W$250,MATCH($B170,'PLHIV Forecast'!$B$131:$B$250,0),MATCH(M$130,'PLHIV Forecast'!$C$130:$W$130,0))&lt;&gt;0),
INDEX('PLHIV Forecast'!$C$131:$W$250,MATCH($B170,'PLHIV Forecast'!$B$131:$B$250,0),MATCH(M$130,'PLHIV Forecast'!$C$130:$W$130,0)),
L170+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IF(M$130&lt;=Baseline_Year,
INDEX('Number on ART'!$H$10:$AB$249,MATCH($B170&amp;"Peds",'Number on ART'!$F$10:$F$249,0),MATCH(M$130,'Number on ART'!$H$9:$AB$9,0)),
IF(AND(L170+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Forecast'!$B$131:$B$250,0),MATCH(M$130,'PLHIV Forecast'!$C$130:$W$130,0)),
INDEX('PLHIV Forecast'!$C$131:$W$250,MATCH($B170,'PLHIV Forecast'!$B$131:$B$250,0),MATCH(M$130,'PLHIV Forecast'!$C$130:$W$130,0))&lt;&gt;0),
INDEX('PLHIV Forecast'!$C$131:$W$250,MATCH($B170,'PLHIV Forecast'!$B$131:$B$250,0),MATCH(M$130,'PLHIV Forecast'!$C$130:$W$130,0)),
L170+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316</v>
      </c>
      <c r="N170" s="84">
        <f>IF(IF(N$130&lt;=Baseline_Year,
INDEX('Number on ART'!$H$10:$AB$249,MATCH($B170&amp;"Peds",'Number on ART'!$F$10:$F$249,0),MATCH(N$130,'Number on ART'!$H$9:$AB$9,0)),
IF(AND(M170+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Forecast'!$B$131:$B$250,0),MATCH(N$130,'PLHIV Forecast'!$C$130:$W$130,0)),
INDEX('PLHIV Forecast'!$C$131:$W$250,MATCH($B170,'PLHIV Forecast'!$B$131:$B$250,0),MATCH(N$130,'PLHIV Forecast'!$C$130:$W$130,0))&lt;&gt;0),
INDEX('PLHIV Forecast'!$C$131:$W$250,MATCH($B170,'PLHIV Forecast'!$B$131:$B$250,0),MATCH(N$130,'PLHIV Forecast'!$C$130:$W$130,0)),
M170+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IF(N$130&lt;=Baseline_Year,
INDEX('Number on ART'!$H$10:$AB$249,MATCH($B170&amp;"Peds",'Number on ART'!$F$10:$F$249,0),MATCH(N$130,'Number on ART'!$H$9:$AB$9,0)),
IF(AND(M170+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Forecast'!$B$131:$B$250,0),MATCH(N$130,'PLHIV Forecast'!$C$130:$W$130,0)),
INDEX('PLHIV Forecast'!$C$131:$W$250,MATCH($B170,'PLHIV Forecast'!$B$131:$B$250,0),MATCH(N$130,'PLHIV Forecast'!$C$130:$W$130,0))&lt;&gt;0),
INDEX('PLHIV Forecast'!$C$131:$W$250,MATCH($B170,'PLHIV Forecast'!$B$131:$B$250,0),MATCH(N$130,'PLHIV Forecast'!$C$130:$W$130,0)),
M170+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270</v>
      </c>
      <c r="O170" s="84">
        <f>IF(IF(O$130&lt;=Baseline_Year,
INDEX('Number on ART'!$H$10:$AB$249,MATCH($B170&amp;"Peds",'Number on ART'!$F$10:$F$249,0),MATCH(O$130,'Number on ART'!$H$9:$AB$9,0)),
IF(AND(N170+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Forecast'!$B$131:$B$250,0),MATCH(O$130,'PLHIV Forecast'!$C$130:$W$130,0)),
INDEX('PLHIV Forecast'!$C$131:$W$250,MATCH($B170,'PLHIV Forecast'!$B$131:$B$250,0),MATCH(O$130,'PLHIV Forecast'!$C$130:$W$130,0))&lt;&gt;0),
INDEX('PLHIV Forecast'!$C$131:$W$250,MATCH($B170,'PLHIV Forecast'!$B$131:$B$250,0),MATCH(O$130,'PLHIV Forecast'!$C$130:$W$130,0)),
N170+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IF(O$130&lt;=Baseline_Year,
INDEX('Number on ART'!$H$10:$AB$249,MATCH($B170&amp;"Peds",'Number on ART'!$F$10:$F$249,0),MATCH(O$130,'Number on ART'!$H$9:$AB$9,0)),
IF(AND(N170+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Forecast'!$B$131:$B$250,0),MATCH(O$130,'PLHIV Forecast'!$C$130:$W$130,0)),
INDEX('PLHIV Forecast'!$C$131:$W$250,MATCH($B170,'PLHIV Forecast'!$B$131:$B$250,0),MATCH(O$130,'PLHIV Forecast'!$C$130:$W$130,0))&lt;&gt;0),
INDEX('PLHIV Forecast'!$C$131:$W$250,MATCH($B170,'PLHIV Forecast'!$B$131:$B$250,0),MATCH(O$130,'PLHIV Forecast'!$C$130:$W$130,0)),
N170+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190</v>
      </c>
      <c r="P170" s="84">
        <f>IF(IF(P$130&lt;=Baseline_Year,
INDEX('Number on ART'!$H$10:$AB$249,MATCH($B170&amp;"Peds",'Number on ART'!$F$10:$F$249,0),MATCH(P$130,'Number on ART'!$H$9:$AB$9,0)),
IF(AND(O170+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Forecast'!$B$131:$B$250,0),MATCH(P$130,'PLHIV Forecast'!$C$130:$W$130,0)),
INDEX('PLHIV Forecast'!$C$131:$W$250,MATCH($B170,'PLHIV Forecast'!$B$131:$B$250,0),MATCH(P$130,'PLHIV Forecast'!$C$130:$W$130,0))&lt;&gt;0),
INDEX('PLHIV Forecast'!$C$131:$W$250,MATCH($B170,'PLHIV Forecast'!$B$131:$B$250,0),MATCH(P$130,'PLHIV Forecast'!$C$130:$W$130,0)),
O170+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IF(P$130&lt;=Baseline_Year,
INDEX('Number on ART'!$H$10:$AB$249,MATCH($B170&amp;"Peds",'Number on ART'!$F$10:$F$249,0),MATCH(P$130,'Number on ART'!$H$9:$AB$9,0)),
IF(AND(O170+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Forecast'!$B$131:$B$250,0),MATCH(P$130,'PLHIV Forecast'!$C$130:$W$130,0)),
INDEX('PLHIV Forecast'!$C$131:$W$250,MATCH($B170,'PLHIV Forecast'!$B$131:$B$250,0),MATCH(P$130,'PLHIV Forecast'!$C$130:$W$130,0))&lt;&gt;0),
INDEX('PLHIV Forecast'!$C$131:$W$250,MATCH($B170,'PLHIV Forecast'!$B$131:$B$250,0),MATCH(P$130,'PLHIV Forecast'!$C$130:$W$130,0)),
O170+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106</v>
      </c>
      <c r="Q170" s="84">
        <f>IF(IF(Q$130&lt;=Baseline_Year,
INDEX('Number on ART'!$H$10:$AB$249,MATCH($B170&amp;"Peds",'Number on ART'!$F$10:$F$249,0),MATCH(Q$130,'Number on ART'!$H$9:$AB$9,0)),
IF(AND(P170+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Forecast'!$B$131:$B$250,0),MATCH(Q$130,'PLHIV Forecast'!$C$130:$W$130,0)),
INDEX('PLHIV Forecast'!$C$131:$W$250,MATCH($B170,'PLHIV Forecast'!$B$131:$B$250,0),MATCH(Q$130,'PLHIV Forecast'!$C$130:$W$130,0))&lt;&gt;0),
INDEX('PLHIV Forecast'!$C$131:$W$250,MATCH($B170,'PLHIV Forecast'!$B$131:$B$250,0),MATCH(Q$130,'PLHIV Forecast'!$C$130:$W$130,0)),
P170+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IF(Q$130&lt;=Baseline_Year,
INDEX('Number on ART'!$H$10:$AB$249,MATCH($B170&amp;"Peds",'Number on ART'!$F$10:$F$249,0),MATCH(Q$130,'Number on ART'!$H$9:$AB$9,0)),
IF(AND(P170+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Forecast'!$B$131:$B$250,0),MATCH(Q$130,'PLHIV Forecast'!$C$130:$W$130,0)),
INDEX('PLHIV Forecast'!$C$131:$W$250,MATCH($B170,'PLHIV Forecast'!$B$131:$B$250,0),MATCH(Q$130,'PLHIV Forecast'!$C$130:$W$130,0))&lt;&gt;0),
INDEX('PLHIV Forecast'!$C$131:$W$250,MATCH($B170,'PLHIV Forecast'!$B$131:$B$250,0),MATCH(Q$130,'PLHIV Forecast'!$C$130:$W$130,0)),
P170+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22</v>
      </c>
      <c r="R170" s="84">
        <f>IF(IF(R$130&lt;=Baseline_Year,
INDEX('Number on ART'!$H$10:$AB$249,MATCH($B170&amp;"Peds",'Number on ART'!$F$10:$F$249,0),MATCH(R$130,'Number on ART'!$H$9:$AB$9,0)),
IF(AND(Q170+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Forecast'!$B$131:$B$250,0),MATCH(R$130,'PLHIV Forecast'!$C$130:$W$130,0)),
INDEX('PLHIV Forecast'!$C$131:$W$250,MATCH($B170,'PLHIV Forecast'!$B$131:$B$250,0),MATCH(R$130,'PLHIV Forecast'!$C$130:$W$130,0))&lt;&gt;0),
INDEX('PLHIV Forecast'!$C$131:$W$250,MATCH($B170,'PLHIV Forecast'!$B$131:$B$250,0),MATCH(R$130,'PLHIV Forecast'!$C$130:$W$130,0)),
Q170+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IF(R$130&lt;=Baseline_Year,
INDEX('Number on ART'!$H$10:$AB$249,MATCH($B170&amp;"Peds",'Number on ART'!$F$10:$F$249,0),MATCH(R$130,'Number on ART'!$H$9:$AB$9,0)),
IF(AND(Q170+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Forecast'!$B$131:$B$250,0),MATCH(R$130,'PLHIV Forecast'!$C$130:$W$130,0)),
INDEX('PLHIV Forecast'!$C$131:$W$250,MATCH($B170,'PLHIV Forecast'!$B$131:$B$250,0),MATCH(R$130,'PLHIV Forecast'!$C$130:$W$130,0))&lt;&gt;0),
INDEX('PLHIV Forecast'!$C$131:$W$250,MATCH($B170,'PLHIV Forecast'!$B$131:$B$250,0),MATCH(R$130,'PLHIV Forecast'!$C$130:$W$130,0)),
Q170+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0</v>
      </c>
      <c r="S170" s="84">
        <f>IF(IF(S$130&lt;=Baseline_Year,
INDEX('Number on ART'!$H$10:$AB$249,MATCH($B170&amp;"Peds",'Number on ART'!$F$10:$F$249,0),MATCH(S$130,'Number on ART'!$H$9:$AB$9,0)),
IF(AND(R170+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Forecast'!$B$131:$B$250,0),MATCH(S$130,'PLHIV Forecast'!$C$130:$W$130,0)),
INDEX('PLHIV Forecast'!$C$131:$W$250,MATCH($B170,'PLHIV Forecast'!$B$131:$B$250,0),MATCH(S$130,'PLHIV Forecast'!$C$130:$W$130,0))&lt;&gt;0),
INDEX('PLHIV Forecast'!$C$131:$W$250,MATCH($B170,'PLHIV Forecast'!$B$131:$B$250,0),MATCH(S$130,'PLHIV Forecast'!$C$130:$W$130,0)),
R170+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IF(S$130&lt;=Baseline_Year,
INDEX('Number on ART'!$H$10:$AB$249,MATCH($B170&amp;"Peds",'Number on ART'!$F$10:$F$249,0),MATCH(S$130,'Number on ART'!$H$9:$AB$9,0)),
IF(AND(R170+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Forecast'!$B$131:$B$250,0),MATCH(S$130,'PLHIV Forecast'!$C$130:$W$130,0)),
INDEX('PLHIV Forecast'!$C$131:$W$250,MATCH($B170,'PLHIV Forecast'!$B$131:$B$250,0),MATCH(S$130,'PLHIV Forecast'!$C$130:$W$130,0))&lt;&gt;0),
INDEX('PLHIV Forecast'!$C$131:$W$250,MATCH($B170,'PLHIV Forecast'!$B$131:$B$250,0),MATCH(S$130,'PLHIV Forecast'!$C$130:$W$130,0)),
R170+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0</v>
      </c>
      <c r="T170" s="84">
        <f>IF(IF(T$130&lt;=Baseline_Year,
INDEX('Number on ART'!$H$10:$AB$249,MATCH($B170&amp;"Peds",'Number on ART'!$F$10:$F$249,0),MATCH(T$130,'Number on ART'!$H$9:$AB$9,0)),
IF(AND(S170+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Forecast'!$B$131:$B$250,0),MATCH(T$130,'PLHIV Forecast'!$C$130:$W$130,0)),
INDEX('PLHIV Forecast'!$C$131:$W$250,MATCH($B170,'PLHIV Forecast'!$B$131:$B$250,0),MATCH(T$130,'PLHIV Forecast'!$C$130:$W$130,0))&lt;&gt;0),
INDEX('PLHIV Forecast'!$C$131:$W$250,MATCH($B170,'PLHIV Forecast'!$B$131:$B$250,0),MATCH(T$130,'PLHIV Forecast'!$C$130:$W$130,0)),
S170+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IF(T$130&lt;=Baseline_Year,
INDEX('Number on ART'!$H$10:$AB$249,MATCH($B170&amp;"Peds",'Number on ART'!$F$10:$F$249,0),MATCH(T$130,'Number on ART'!$H$9:$AB$9,0)),
IF(AND(S170+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Forecast'!$B$131:$B$250,0),MATCH(T$130,'PLHIV Forecast'!$C$130:$W$130,0)),
INDEX('PLHIV Forecast'!$C$131:$W$250,MATCH($B170,'PLHIV Forecast'!$B$131:$B$250,0),MATCH(T$130,'PLHIV Forecast'!$C$130:$W$130,0))&lt;&gt;0),
INDEX('PLHIV Forecast'!$C$131:$W$250,MATCH($B170,'PLHIV Forecast'!$B$131:$B$250,0),MATCH(T$130,'PLHIV Forecast'!$C$130:$W$130,0)),
S170+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0</v>
      </c>
      <c r="U170" s="84">
        <f>IF(IF(U$130&lt;=Baseline_Year,
INDEX('Number on ART'!$H$10:$AB$249,MATCH($B170&amp;"Peds",'Number on ART'!$F$10:$F$249,0),MATCH(U$130,'Number on ART'!$H$9:$AB$9,0)),
IF(AND(T170+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Forecast'!$B$131:$B$250,0),MATCH(U$130,'PLHIV Forecast'!$C$130:$W$130,0)),
INDEX('PLHIV Forecast'!$C$131:$W$250,MATCH($B170,'PLHIV Forecast'!$B$131:$B$250,0),MATCH(U$130,'PLHIV Forecast'!$C$130:$W$130,0))&lt;&gt;0),
INDEX('PLHIV Forecast'!$C$131:$W$250,MATCH($B170,'PLHIV Forecast'!$B$131:$B$250,0),MATCH(U$130,'PLHIV Forecast'!$C$130:$W$130,0)),
T170+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IF(U$130&lt;=Baseline_Year,
INDEX('Number on ART'!$H$10:$AB$249,MATCH($B170&amp;"Peds",'Number on ART'!$F$10:$F$249,0),MATCH(U$130,'Number on ART'!$H$9:$AB$9,0)),
IF(AND(T170+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Forecast'!$B$131:$B$250,0),MATCH(U$130,'PLHIV Forecast'!$C$130:$W$130,0)),
INDEX('PLHIV Forecast'!$C$131:$W$250,MATCH($B170,'PLHIV Forecast'!$B$131:$B$250,0),MATCH(U$130,'PLHIV Forecast'!$C$130:$W$130,0))&lt;&gt;0),
INDEX('PLHIV Forecast'!$C$131:$W$250,MATCH($B170,'PLHIV Forecast'!$B$131:$B$250,0),MATCH(U$130,'PLHIV Forecast'!$C$130:$W$130,0)),
T170+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0</v>
      </c>
      <c r="V170" s="84">
        <f>IF(IF(V$130&lt;=Baseline_Year,
INDEX('Number on ART'!$H$10:$AB$249,MATCH($B170&amp;"Peds",'Number on ART'!$F$10:$F$249,0),MATCH(V$130,'Number on ART'!$H$9:$AB$9,0)),
IF(AND(U170+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Forecast'!$B$131:$B$250,0),MATCH(V$130,'PLHIV Forecast'!$C$130:$W$130,0)),
INDEX('PLHIV Forecast'!$C$131:$W$250,MATCH($B170,'PLHIV Forecast'!$B$131:$B$250,0),MATCH(V$130,'PLHIV Forecast'!$C$130:$W$130,0))&lt;&gt;0),
INDEX('PLHIV Forecast'!$C$131:$W$250,MATCH($B170,'PLHIV Forecast'!$B$131:$B$250,0),MATCH(V$130,'PLHIV Forecast'!$C$130:$W$130,0)),
U170+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IF(V$130&lt;=Baseline_Year,
INDEX('Number on ART'!$H$10:$AB$249,MATCH($B170&amp;"Peds",'Number on ART'!$F$10:$F$249,0),MATCH(V$130,'Number on ART'!$H$9:$AB$9,0)),
IF(AND(U170+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Forecast'!$B$131:$B$250,0),MATCH(V$130,'PLHIV Forecast'!$C$130:$W$130,0)),
INDEX('PLHIV Forecast'!$C$131:$W$250,MATCH($B170,'PLHIV Forecast'!$B$131:$B$250,0),MATCH(V$130,'PLHIV Forecast'!$C$130:$W$130,0))&lt;&gt;0),
INDEX('PLHIV Forecast'!$C$131:$W$250,MATCH($B170,'PLHIV Forecast'!$B$131:$B$250,0),MATCH(V$130,'PLHIV Forecast'!$C$130:$W$130,0)),
U170+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0</v>
      </c>
      <c r="W170" s="84">
        <f>IF(IF(W$130&lt;=Baseline_Year,
INDEX('Number on ART'!$H$10:$AB$249,MATCH($B170&amp;"Peds",'Number on ART'!$F$10:$F$249,0),MATCH(W$130,'Number on ART'!$H$9:$AB$9,0)),
IF(AND(V170+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Forecast'!$C$131:$W$250,MATCH($B170,'PLHIV Forecast'!$B$131:$B$250,0),MATCH(W$130,'PLHIV Forecast'!$C$130:$W$130,0)),
INDEX('PLHIV Forecast'!$C$131:$W$250,MATCH($B170,'PLHIV Forecast'!$B$131:$B$250,0),MATCH(W$130,'PLHIV Forecast'!$C$130:$W$130,0))&lt;&gt;0),
INDEX('PLHIV Forecast'!$C$131:$W$250,MATCH($B170,'PLHIV Forecast'!$B$131:$B$250,0),MATCH(W$130,'PLHIV Forecast'!$C$130:$W$130,0)),
V170+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)))&lt;0,
0,
IF(W$130&lt;=Baseline_Year,
INDEX('Number on ART'!$H$10:$AB$249,MATCH($B170&amp;"Peds",'Number on ART'!$F$10:$F$249,0),MATCH(W$130,'Number on ART'!$H$9:$AB$9,0)),
IF(AND(V170+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)&gt;INDEX('PLHIV Forecast'!$C$8:$W$127,MATCH($B170,'PLHIV Forecast'!$B$131:$B$250,0),MATCH(W$130,'PLHIV Forecast'!$C$130:$W$130,0)),
INDEX('PLHIV Forecast'!$C$131:$W$250,MATCH($B170,'PLHIV Forecast'!$B$131:$B$250,0),MATCH(W$130,'PLHIV Forecast'!$C$130:$W$130,0))&lt;&gt;0),
INDEX('PLHIV Forecast'!$C$131:$W$250,MATCH($B170,'PLHIV Forecast'!$B$131:$B$250,0),MATCH(W$130,'PLHIV Forecast'!$C$130:$W$130,0)),
V170+
AVERAGE((INDEX($C$131:$W$250,MATCH($B170,$B$131:$B$250),MATCH(Baseline_Year,$C$130:$W$130,))-INDEX($C$131:$W$250,MATCH($B170,$B$131:$B$250),MATCH(Baseline_Year-1,$C$130:$W$130,))),
(INDEX($C$131:$W$250,MATCH($B170,$B$131:$B$250),MATCH(Baseline_Year-1,$C$130:$W$130,))-INDEX($C$131:$W$250,MATCH($B170,$B$131:$B$250),MATCH(Baseline_Year-2,$C$130:$W$130,))),
(INDEX($C$131:$W$250,MATCH($B170,$B$131:$B$250),MATCH(Baseline_Year-2,$C$130:$W$130,))-INDEX($C$131:$W$250,MATCH($B170,$B$131:$B$250),MATCH(Baseline_Year-3,$C$130:$W$130,)))
))))</f>
        <v>0</v>
      </c>
      <c r="X170" s="9" t="str">
        <f>IF(SUM(C170:W170)&lt;&gt;0,
IF(P170='PLHIV Forecast'!P170,"# peds on ART capped by total CLHIV starting 2023",
IF(Q170='PLHIV Forecast'!Q170,"# peds on ART capped by total CLHIV starting 2024",
IF(R170='PLHIV Forecast'!R170,"# peds on ART capped by total CLHIV starting 2025",
IF(S170='PLHIV Forecast'!S170,"# peds on ART capped by total CLHIV starting 2026",
IF(T170='PLHIV Forecast'!T170,"# peds on ART capped by total CLHIV starting 2027",
IF(U170='PLHIV Forecast'!U170,"# peds on ART capped by total CLHIV starting 2028",
IF(V170='PLHIV Forecast'!V170,"# peds on ART capped by total CLHIV starting 2029",
IF(W170='PLHIV Forecast'!W170,"# peds on ART capped by total CLHIV starting 2030",
"")))))))),"")</f>
        <v># peds on ART capped by total CLHIV starting 2025</v>
      </c>
      <c r="Z170" s="8"/>
    </row>
    <row r="171" spans="2:26" x14ac:dyDescent="0.35">
      <c r="B171" s="17" t="str">
        <f>Countries!B44</f>
        <v>Eswatini</v>
      </c>
      <c r="C171" s="47">
        <f>IF(C$7&lt;='Algorithms &amp; Assumptions'!$C$3,INDEX('Number on ART'!$H$10:$AB$249,MATCH($B171&amp;"Peds",'Number on ART'!$F$10:$F$249,0),MATCH(C$7,'Number on ART'!$H$9:$AB$9,0)),"Error")</f>
        <v>5653</v>
      </c>
      <c r="D171" s="47">
        <f>IF(D$7&lt;='Algorithms &amp; Assumptions'!$C$3,INDEX('Number on ART'!$H$10:$AB$249,MATCH($B171&amp;"Peds",'Number on ART'!$F$10:$F$249,0),MATCH(D$7,'Number on ART'!$H$9:$AB$9,0)),"Error")</f>
        <v>6567</v>
      </c>
      <c r="E171" s="47">
        <f>IF(E$7&lt;='Algorithms &amp; Assumptions'!$C$3,INDEX('Number on ART'!$H$10:$AB$249,MATCH($B171&amp;"Peds",'Number on ART'!$F$10:$F$249,0),MATCH(E$7,'Number on ART'!$H$9:$AB$9,0)),"Error")</f>
        <v>7431</v>
      </c>
      <c r="F171" s="47">
        <f>IF(F$7&lt;='Algorithms &amp; Assumptions'!$C$3,INDEX('Number on ART'!$H$10:$AB$249,MATCH($B171&amp;"Peds",'Number on ART'!$F$10:$F$249,0),MATCH(F$7,'Number on ART'!$H$9:$AB$9,0)),"Error")</f>
        <v>7934</v>
      </c>
      <c r="G171" s="84">
        <f>IF(IF(G$130&lt;=Baseline_Year,
INDEX('Number on ART'!$H$10:$AB$249,MATCH($B171&amp;"Peds",'Number on ART'!$F$10:$F$249,0),MATCH(G$130,'Number on ART'!$H$9:$AB$9,0)),
IF(AND(F171+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Forecast'!$B$131:$B$250,0),MATCH(G$130,'PLHIV Forecast'!$C$130:$W$130,0)),
INDEX('PLHIV Forecast'!$C$131:$W$250,MATCH($B171,'PLHIV Forecast'!$B$131:$B$250,0),MATCH(G$130,'PLHIV Forecast'!$C$130:$W$130,0))&lt;&gt;0),
INDEX('PLHIV Forecast'!$C$131:$W$250,MATCH($B171,'PLHIV Forecast'!$B$131:$B$250,0),MATCH(G$130,'PLHIV Forecast'!$C$130:$W$130,0)),
F171+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IF(G$130&lt;=Baseline_Year,
INDEX('Number on ART'!$H$10:$AB$249,MATCH($B171&amp;"Peds",'Number on ART'!$F$10:$F$249,0),MATCH(G$130,'Number on ART'!$H$9:$AB$9,0)),
IF(AND(F171+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Forecast'!$B$131:$B$250,0),MATCH(G$130,'PLHIV Forecast'!$C$130:$W$130,0)),
INDEX('PLHIV Forecast'!$C$131:$W$250,MATCH($B171,'PLHIV Forecast'!$B$131:$B$250,0),MATCH(G$130,'PLHIV Forecast'!$C$130:$W$130,0))&lt;&gt;0),
INDEX('PLHIV Forecast'!$C$131:$W$250,MATCH($B171,'PLHIV Forecast'!$B$131:$B$250,0),MATCH(G$130,'PLHIV Forecast'!$C$130:$W$130,0)),
F171+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7906</v>
      </c>
      <c r="H171" s="84">
        <f>IF(IF(H$130&lt;=Baseline_Year,
INDEX('Number on ART'!$H$10:$AB$249,MATCH($B171&amp;"Peds",'Number on ART'!$F$10:$F$249,0),MATCH(H$130,'Number on ART'!$H$9:$AB$9,0)),
IF(AND(G171+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Forecast'!$B$131:$B$250,0),MATCH(H$130,'PLHIV Forecast'!$C$130:$W$130,0)),
INDEX('PLHIV Forecast'!$C$131:$W$250,MATCH($B171,'PLHIV Forecast'!$B$131:$B$250,0),MATCH(H$130,'PLHIV Forecast'!$C$130:$W$130,0))&lt;&gt;0),
INDEX('PLHIV Forecast'!$C$131:$W$250,MATCH($B171,'PLHIV Forecast'!$B$131:$B$250,0),MATCH(H$130,'PLHIV Forecast'!$C$130:$W$130,0)),
G171+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IF(H$130&lt;=Baseline_Year,
INDEX('Number on ART'!$H$10:$AB$249,MATCH($B171&amp;"Peds",'Number on ART'!$F$10:$F$249,0),MATCH(H$130,'Number on ART'!$H$9:$AB$9,0)),
IF(AND(G171+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Forecast'!$B$131:$B$250,0),MATCH(H$130,'PLHIV Forecast'!$C$130:$W$130,0)),
INDEX('PLHIV Forecast'!$C$131:$W$250,MATCH($B171,'PLHIV Forecast'!$B$131:$B$250,0),MATCH(H$130,'PLHIV Forecast'!$C$130:$W$130,0))&lt;&gt;0),
INDEX('PLHIV Forecast'!$C$131:$W$250,MATCH($B171,'PLHIV Forecast'!$B$131:$B$250,0),MATCH(H$130,'PLHIV Forecast'!$C$130:$W$130,0)),
G171+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8376</v>
      </c>
      <c r="I171" s="84">
        <f>IF(IF(I$130&lt;=Baseline_Year,
INDEX('Number on ART'!$H$10:$AB$249,MATCH($B171&amp;"Peds",'Number on ART'!$F$10:$F$249,0),MATCH(I$130,'Number on ART'!$H$9:$AB$9,0)),
IF(AND(H171+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Forecast'!$B$131:$B$250,0),MATCH(I$130,'PLHIV Forecast'!$C$130:$W$130,0)),
INDEX('PLHIV Forecast'!$C$131:$W$250,MATCH($B171,'PLHIV Forecast'!$B$131:$B$250,0),MATCH(I$130,'PLHIV Forecast'!$C$130:$W$130,0))&lt;&gt;0),
INDEX('PLHIV Forecast'!$C$131:$W$250,MATCH($B171,'PLHIV Forecast'!$B$131:$B$250,0),MATCH(I$130,'PLHIV Forecast'!$C$130:$W$130,0)),
H171+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IF(I$130&lt;=Baseline_Year,
INDEX('Number on ART'!$H$10:$AB$249,MATCH($B171&amp;"Peds",'Number on ART'!$F$10:$F$249,0),MATCH(I$130,'Number on ART'!$H$9:$AB$9,0)),
IF(AND(H171+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Forecast'!$B$131:$B$250,0),MATCH(I$130,'PLHIV Forecast'!$C$130:$W$130,0)),
INDEX('PLHIV Forecast'!$C$131:$W$250,MATCH($B171,'PLHIV Forecast'!$B$131:$B$250,0),MATCH(I$130,'PLHIV Forecast'!$C$130:$W$130,0))&lt;&gt;0),
INDEX('PLHIV Forecast'!$C$131:$W$250,MATCH($B171,'PLHIV Forecast'!$B$131:$B$250,0),MATCH(I$130,'PLHIV Forecast'!$C$130:$W$130,0)),
H171+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9501</v>
      </c>
      <c r="J171" s="84">
        <f>IF(IF(J$130&lt;=Baseline_Year,
INDEX('Number on ART'!$H$10:$AB$249,MATCH($B171&amp;"Peds",'Number on ART'!$F$10:$F$249,0),MATCH(J$130,'Number on ART'!$H$9:$AB$9,0)),
IF(AND(I171+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Forecast'!$B$131:$B$250,0),MATCH(J$130,'PLHIV Forecast'!$C$130:$W$130,0)),
INDEX('PLHIV Forecast'!$C$131:$W$250,MATCH($B171,'PLHIV Forecast'!$B$131:$B$250,0),MATCH(J$130,'PLHIV Forecast'!$C$130:$W$130,0))&lt;&gt;0),
INDEX('PLHIV Forecast'!$C$131:$W$250,MATCH($B171,'PLHIV Forecast'!$B$131:$B$250,0),MATCH(J$130,'PLHIV Forecast'!$C$130:$W$130,0)),
I171+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IF(J$130&lt;=Baseline_Year,
INDEX('Number on ART'!$H$10:$AB$249,MATCH($B171&amp;"Peds",'Number on ART'!$F$10:$F$249,0),MATCH(J$130,'Number on ART'!$H$9:$AB$9,0)),
IF(AND(I171+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Forecast'!$B$131:$B$250,0),MATCH(J$130,'PLHIV Forecast'!$C$130:$W$130,0)),
INDEX('PLHIV Forecast'!$C$131:$W$250,MATCH($B171,'PLHIV Forecast'!$B$131:$B$250,0),MATCH(J$130,'PLHIV Forecast'!$C$130:$W$130,0))&lt;&gt;0),
INDEX('PLHIV Forecast'!$C$131:$W$250,MATCH($B171,'PLHIV Forecast'!$B$131:$B$250,0),MATCH(J$130,'PLHIV Forecast'!$C$130:$W$130,0)),
I171+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9860</v>
      </c>
      <c r="K171" s="84">
        <f>IF(IF(K$130&lt;=Baseline_Year,
INDEX('Number on ART'!$H$10:$AB$249,MATCH($B171&amp;"Peds",'Number on ART'!$F$10:$F$249,0),MATCH(K$130,'Number on ART'!$H$9:$AB$9,0)),
IF(AND(J171+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Forecast'!$B$131:$B$250,0),MATCH(K$130,'PLHIV Forecast'!$C$130:$W$130,0)),
INDEX('PLHIV Forecast'!$C$131:$W$250,MATCH($B171,'PLHIV Forecast'!$B$131:$B$250,0),MATCH(K$130,'PLHIV Forecast'!$C$130:$W$130,0))&lt;&gt;0),
INDEX('PLHIV Forecast'!$C$131:$W$250,MATCH($B171,'PLHIV Forecast'!$B$131:$B$250,0),MATCH(K$130,'PLHIV Forecast'!$C$130:$W$130,0)),
J171+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IF(K$130&lt;=Baseline_Year,
INDEX('Number on ART'!$H$10:$AB$249,MATCH($B171&amp;"Peds",'Number on ART'!$F$10:$F$249,0),MATCH(K$130,'Number on ART'!$H$9:$AB$9,0)),
IF(AND(J171+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Forecast'!$B$131:$B$250,0),MATCH(K$130,'PLHIV Forecast'!$C$130:$W$130,0)),
INDEX('PLHIV Forecast'!$C$131:$W$250,MATCH($B171,'PLHIV Forecast'!$B$131:$B$250,0),MATCH(K$130,'PLHIV Forecast'!$C$130:$W$130,0))&lt;&gt;0),
INDEX('PLHIV Forecast'!$C$131:$W$250,MATCH($B171,'PLHIV Forecast'!$B$131:$B$250,0),MATCH(K$130,'PLHIV Forecast'!$C$130:$W$130,0)),
J171+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8554</v>
      </c>
      <c r="L171" s="84">
        <f>IF(IF(L$130&lt;=Baseline_Year,
INDEX('Number on ART'!$H$10:$AB$249,MATCH($B171&amp;"Peds",'Number on ART'!$F$10:$F$249,0),MATCH(L$130,'Number on ART'!$H$9:$AB$9,0)),
IF(AND(K171+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Forecast'!$B$131:$B$250,0),MATCH(L$130,'PLHIV Forecast'!$C$130:$W$130,0)),
INDEX('PLHIV Forecast'!$C$131:$W$250,MATCH($B171,'PLHIV Forecast'!$B$131:$B$250,0),MATCH(L$130,'PLHIV Forecast'!$C$130:$W$130,0))&lt;&gt;0),
INDEX('PLHIV Forecast'!$C$131:$W$250,MATCH($B171,'PLHIV Forecast'!$B$131:$B$250,0),MATCH(L$130,'PLHIV Forecast'!$C$130:$W$130,0)),
K171+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IF(L$130&lt;=Baseline_Year,
INDEX('Number on ART'!$H$10:$AB$249,MATCH($B171&amp;"Peds",'Number on ART'!$F$10:$F$249,0),MATCH(L$130,'Number on ART'!$H$9:$AB$9,0)),
IF(AND(K171+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Forecast'!$B$131:$B$250,0),MATCH(L$130,'PLHIV Forecast'!$C$130:$W$130,0)),
INDEX('PLHIV Forecast'!$C$131:$W$250,MATCH($B171,'PLHIV Forecast'!$B$131:$B$250,0),MATCH(L$130,'PLHIV Forecast'!$C$130:$W$130,0))&lt;&gt;0),
INDEX('PLHIV Forecast'!$C$131:$W$250,MATCH($B171,'PLHIV Forecast'!$B$131:$B$250,0),MATCH(L$130,'PLHIV Forecast'!$C$130:$W$130,0)),
K171+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8562</v>
      </c>
      <c r="M171" s="84">
        <f>IF(IF(M$130&lt;=Baseline_Year,
INDEX('Number on ART'!$H$10:$AB$249,MATCH($B171&amp;"Peds",'Number on ART'!$F$10:$F$249,0),MATCH(M$130,'Number on ART'!$H$9:$AB$9,0)),
IF(AND(L171+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Forecast'!$B$131:$B$250,0),MATCH(M$130,'PLHIV Forecast'!$C$130:$W$130,0)),
INDEX('PLHIV Forecast'!$C$131:$W$250,MATCH($B171,'PLHIV Forecast'!$B$131:$B$250,0),MATCH(M$130,'PLHIV Forecast'!$C$130:$W$130,0))&lt;&gt;0),
INDEX('PLHIV Forecast'!$C$131:$W$250,MATCH($B171,'PLHIV Forecast'!$B$131:$B$250,0),MATCH(M$130,'PLHIV Forecast'!$C$130:$W$130,0)),
L171+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IF(M$130&lt;=Baseline_Year,
INDEX('Number on ART'!$H$10:$AB$249,MATCH($B171&amp;"Peds",'Number on ART'!$F$10:$F$249,0),MATCH(M$130,'Number on ART'!$H$9:$AB$9,0)),
IF(AND(L171+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Forecast'!$B$131:$B$250,0),MATCH(M$130,'PLHIV Forecast'!$C$130:$W$130,0)),
INDEX('PLHIV Forecast'!$C$131:$W$250,MATCH($B171,'PLHIV Forecast'!$B$131:$B$250,0),MATCH(M$130,'PLHIV Forecast'!$C$130:$W$130,0))&lt;&gt;0),
INDEX('PLHIV Forecast'!$C$131:$W$250,MATCH($B171,'PLHIV Forecast'!$B$131:$B$250,0),MATCH(M$130,'PLHIV Forecast'!$C$130:$W$130,0)),
L171+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8912</v>
      </c>
      <c r="N171" s="84">
        <f>IF(IF(N$130&lt;=Baseline_Year,
INDEX('Number on ART'!$H$10:$AB$249,MATCH($B171&amp;"Peds",'Number on ART'!$F$10:$F$249,0),MATCH(N$130,'Number on ART'!$H$9:$AB$9,0)),
IF(AND(M171+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Forecast'!$B$131:$B$250,0),MATCH(N$130,'PLHIV Forecast'!$C$130:$W$130,0)),
INDEX('PLHIV Forecast'!$C$131:$W$250,MATCH($B171,'PLHIV Forecast'!$B$131:$B$250,0),MATCH(N$130,'PLHIV Forecast'!$C$130:$W$130,0))&lt;&gt;0),
INDEX('PLHIV Forecast'!$C$131:$W$250,MATCH($B171,'PLHIV Forecast'!$B$131:$B$250,0),MATCH(N$130,'PLHIV Forecast'!$C$130:$W$130,0)),
M171+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IF(N$130&lt;=Baseline_Year,
INDEX('Number on ART'!$H$10:$AB$249,MATCH($B171&amp;"Peds",'Number on ART'!$F$10:$F$249,0),MATCH(N$130,'Number on ART'!$H$9:$AB$9,0)),
IF(AND(M171+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Forecast'!$B$131:$B$250,0),MATCH(N$130,'PLHIV Forecast'!$C$130:$W$130,0)),
INDEX('PLHIV Forecast'!$C$131:$W$250,MATCH($B171,'PLHIV Forecast'!$B$131:$B$250,0),MATCH(N$130,'PLHIV Forecast'!$C$130:$W$130,0))&lt;&gt;0),
INDEX('PLHIV Forecast'!$C$131:$W$250,MATCH($B171,'PLHIV Forecast'!$B$131:$B$250,0),MATCH(N$130,'PLHIV Forecast'!$C$130:$W$130,0)),
M171+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7219</v>
      </c>
      <c r="O171" s="84">
        <f>IF(IF(O$130&lt;=Baseline_Year,
INDEX('Number on ART'!$H$10:$AB$249,MATCH($B171&amp;"Peds",'Number on ART'!$F$10:$F$249,0),MATCH(O$130,'Number on ART'!$H$9:$AB$9,0)),
IF(AND(N171+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Forecast'!$B$131:$B$250,0),MATCH(O$130,'PLHIV Forecast'!$C$130:$W$130,0)),
INDEX('PLHIV Forecast'!$C$131:$W$250,MATCH($B171,'PLHIV Forecast'!$B$131:$B$250,0),MATCH(O$130,'PLHIV Forecast'!$C$130:$W$130,0))&lt;&gt;0),
INDEX('PLHIV Forecast'!$C$131:$W$250,MATCH($B171,'PLHIV Forecast'!$B$131:$B$250,0),MATCH(O$130,'PLHIV Forecast'!$C$130:$W$130,0)),
N171+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IF(O$130&lt;=Baseline_Year,
INDEX('Number on ART'!$H$10:$AB$249,MATCH($B171&amp;"Peds",'Number on ART'!$F$10:$F$249,0),MATCH(O$130,'Number on ART'!$H$9:$AB$9,0)),
IF(AND(N171+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Forecast'!$B$131:$B$250,0),MATCH(O$130,'PLHIV Forecast'!$C$130:$W$130,0)),
INDEX('PLHIV Forecast'!$C$131:$W$250,MATCH($B171,'PLHIV Forecast'!$B$131:$B$250,0),MATCH(O$130,'PLHIV Forecast'!$C$130:$W$130,0))&lt;&gt;0),
INDEX('PLHIV Forecast'!$C$131:$W$250,MATCH($B171,'PLHIV Forecast'!$B$131:$B$250,0),MATCH(O$130,'PLHIV Forecast'!$C$130:$W$130,0)),
N171+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6474</v>
      </c>
      <c r="P171" s="84">
        <f>IF(IF(P$130&lt;=Baseline_Year,
INDEX('Number on ART'!$H$10:$AB$249,MATCH($B171&amp;"Peds",'Number on ART'!$F$10:$F$249,0),MATCH(P$130,'Number on ART'!$H$9:$AB$9,0)),
IF(AND(O171+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Forecast'!$B$131:$B$250,0),MATCH(P$130,'PLHIV Forecast'!$C$130:$W$130,0)),
INDEX('PLHIV Forecast'!$C$131:$W$250,MATCH($B171,'PLHIV Forecast'!$B$131:$B$250,0),MATCH(P$130,'PLHIV Forecast'!$C$130:$W$130,0))&lt;&gt;0),
INDEX('PLHIV Forecast'!$C$131:$W$250,MATCH($B171,'PLHIV Forecast'!$B$131:$B$250,0),MATCH(P$130,'PLHIV Forecast'!$C$130:$W$130,0)),
O171+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IF(P$130&lt;=Baseline_Year,
INDEX('Number on ART'!$H$10:$AB$249,MATCH($B171&amp;"Peds",'Number on ART'!$F$10:$F$249,0),MATCH(P$130,'Number on ART'!$H$9:$AB$9,0)),
IF(AND(O171+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Forecast'!$B$131:$B$250,0),MATCH(P$130,'PLHIV Forecast'!$C$130:$W$130,0)),
INDEX('PLHIV Forecast'!$C$131:$W$250,MATCH($B171,'PLHIV Forecast'!$B$131:$B$250,0),MATCH(P$130,'PLHIV Forecast'!$C$130:$W$130,0))&lt;&gt;0),
INDEX('PLHIV Forecast'!$C$131:$W$250,MATCH($B171,'PLHIV Forecast'!$B$131:$B$250,0),MATCH(P$130,'PLHIV Forecast'!$C$130:$W$130,0)),
O171+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5778</v>
      </c>
      <c r="Q171" s="84">
        <f>IF(IF(Q$130&lt;=Baseline_Year,
INDEX('Number on ART'!$H$10:$AB$249,MATCH($B171&amp;"Peds",'Number on ART'!$F$10:$F$249,0),MATCH(Q$130,'Number on ART'!$H$9:$AB$9,0)),
IF(AND(P171+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Forecast'!$B$131:$B$250,0),MATCH(Q$130,'PLHIV Forecast'!$C$130:$W$130,0)),
INDEX('PLHIV Forecast'!$C$131:$W$250,MATCH($B171,'PLHIV Forecast'!$B$131:$B$250,0),MATCH(Q$130,'PLHIV Forecast'!$C$130:$W$130,0))&lt;&gt;0),
INDEX('PLHIV Forecast'!$C$131:$W$250,MATCH($B171,'PLHIV Forecast'!$B$131:$B$250,0),MATCH(Q$130,'PLHIV Forecast'!$C$130:$W$130,0)),
P171+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IF(Q$130&lt;=Baseline_Year,
INDEX('Number on ART'!$H$10:$AB$249,MATCH($B171&amp;"Peds",'Number on ART'!$F$10:$F$249,0),MATCH(Q$130,'Number on ART'!$H$9:$AB$9,0)),
IF(AND(P171+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Forecast'!$B$131:$B$250,0),MATCH(Q$130,'PLHIV Forecast'!$C$130:$W$130,0)),
INDEX('PLHIV Forecast'!$C$131:$W$250,MATCH($B171,'PLHIV Forecast'!$B$131:$B$250,0),MATCH(Q$130,'PLHIV Forecast'!$C$130:$W$130,0))&lt;&gt;0),
INDEX('PLHIV Forecast'!$C$131:$W$250,MATCH($B171,'PLHIV Forecast'!$B$131:$B$250,0),MATCH(Q$130,'PLHIV Forecast'!$C$130:$W$130,0)),
P171+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5082</v>
      </c>
      <c r="R171" s="84">
        <f>IF(IF(R$130&lt;=Baseline_Year,
INDEX('Number on ART'!$H$10:$AB$249,MATCH($B171&amp;"Peds",'Number on ART'!$F$10:$F$249,0),MATCH(R$130,'Number on ART'!$H$9:$AB$9,0)),
IF(AND(Q171+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Forecast'!$B$131:$B$250,0),MATCH(R$130,'PLHIV Forecast'!$C$130:$W$130,0)),
INDEX('PLHIV Forecast'!$C$131:$W$250,MATCH($B171,'PLHIV Forecast'!$B$131:$B$250,0),MATCH(R$130,'PLHIV Forecast'!$C$130:$W$130,0))&lt;&gt;0),
INDEX('PLHIV Forecast'!$C$131:$W$250,MATCH($B171,'PLHIV Forecast'!$B$131:$B$250,0),MATCH(R$130,'PLHIV Forecast'!$C$130:$W$130,0)),
Q171+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IF(R$130&lt;=Baseline_Year,
INDEX('Number on ART'!$H$10:$AB$249,MATCH($B171&amp;"Peds",'Number on ART'!$F$10:$F$249,0),MATCH(R$130,'Number on ART'!$H$9:$AB$9,0)),
IF(AND(Q171+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Forecast'!$B$131:$B$250,0),MATCH(R$130,'PLHIV Forecast'!$C$130:$W$130,0)),
INDEX('PLHIV Forecast'!$C$131:$W$250,MATCH($B171,'PLHIV Forecast'!$B$131:$B$250,0),MATCH(R$130,'PLHIV Forecast'!$C$130:$W$130,0))&lt;&gt;0),
INDEX('PLHIV Forecast'!$C$131:$W$250,MATCH($B171,'PLHIV Forecast'!$B$131:$B$250,0),MATCH(R$130,'PLHIV Forecast'!$C$130:$W$130,0)),
Q171+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4386</v>
      </c>
      <c r="S171" s="84">
        <f>IF(IF(S$130&lt;=Baseline_Year,
INDEX('Number on ART'!$H$10:$AB$249,MATCH($B171&amp;"Peds",'Number on ART'!$F$10:$F$249,0),MATCH(S$130,'Number on ART'!$H$9:$AB$9,0)),
IF(AND(R171+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Forecast'!$B$131:$B$250,0),MATCH(S$130,'PLHIV Forecast'!$C$130:$W$130,0)),
INDEX('PLHIV Forecast'!$C$131:$W$250,MATCH($B171,'PLHIV Forecast'!$B$131:$B$250,0),MATCH(S$130,'PLHIV Forecast'!$C$130:$W$130,0))&lt;&gt;0),
INDEX('PLHIV Forecast'!$C$131:$W$250,MATCH($B171,'PLHIV Forecast'!$B$131:$B$250,0),MATCH(S$130,'PLHIV Forecast'!$C$130:$W$130,0)),
R171+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IF(S$130&lt;=Baseline_Year,
INDEX('Number on ART'!$H$10:$AB$249,MATCH($B171&amp;"Peds",'Number on ART'!$F$10:$F$249,0),MATCH(S$130,'Number on ART'!$H$9:$AB$9,0)),
IF(AND(R171+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Forecast'!$B$131:$B$250,0),MATCH(S$130,'PLHIV Forecast'!$C$130:$W$130,0)),
INDEX('PLHIV Forecast'!$C$131:$W$250,MATCH($B171,'PLHIV Forecast'!$B$131:$B$250,0),MATCH(S$130,'PLHIV Forecast'!$C$130:$W$130,0))&lt;&gt;0),
INDEX('PLHIV Forecast'!$C$131:$W$250,MATCH($B171,'PLHIV Forecast'!$B$131:$B$250,0),MATCH(S$130,'PLHIV Forecast'!$C$130:$W$130,0)),
R171+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3690</v>
      </c>
      <c r="T171" s="84">
        <f>IF(IF(T$130&lt;=Baseline_Year,
INDEX('Number on ART'!$H$10:$AB$249,MATCH($B171&amp;"Peds",'Number on ART'!$F$10:$F$249,0),MATCH(T$130,'Number on ART'!$H$9:$AB$9,0)),
IF(AND(S171+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Forecast'!$B$131:$B$250,0),MATCH(T$130,'PLHIV Forecast'!$C$130:$W$130,0)),
INDEX('PLHIV Forecast'!$C$131:$W$250,MATCH($B171,'PLHIV Forecast'!$B$131:$B$250,0),MATCH(T$130,'PLHIV Forecast'!$C$130:$W$130,0))&lt;&gt;0),
INDEX('PLHIV Forecast'!$C$131:$W$250,MATCH($B171,'PLHIV Forecast'!$B$131:$B$250,0),MATCH(T$130,'PLHIV Forecast'!$C$130:$W$130,0)),
S171+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IF(T$130&lt;=Baseline_Year,
INDEX('Number on ART'!$H$10:$AB$249,MATCH($B171&amp;"Peds",'Number on ART'!$F$10:$F$249,0),MATCH(T$130,'Number on ART'!$H$9:$AB$9,0)),
IF(AND(S171+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Forecast'!$B$131:$B$250,0),MATCH(T$130,'PLHIV Forecast'!$C$130:$W$130,0)),
INDEX('PLHIV Forecast'!$C$131:$W$250,MATCH($B171,'PLHIV Forecast'!$B$131:$B$250,0),MATCH(T$130,'PLHIV Forecast'!$C$130:$W$130,0))&lt;&gt;0),
INDEX('PLHIV Forecast'!$C$131:$W$250,MATCH($B171,'PLHIV Forecast'!$B$131:$B$250,0),MATCH(T$130,'PLHIV Forecast'!$C$130:$W$130,0)),
S171+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2994</v>
      </c>
      <c r="U171" s="84">
        <f>IF(IF(U$130&lt;=Baseline_Year,
INDEX('Number on ART'!$H$10:$AB$249,MATCH($B171&amp;"Peds",'Number on ART'!$F$10:$F$249,0),MATCH(U$130,'Number on ART'!$H$9:$AB$9,0)),
IF(AND(T171+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Forecast'!$B$131:$B$250,0),MATCH(U$130,'PLHIV Forecast'!$C$130:$W$130,0)),
INDEX('PLHIV Forecast'!$C$131:$W$250,MATCH($B171,'PLHIV Forecast'!$B$131:$B$250,0),MATCH(U$130,'PLHIV Forecast'!$C$130:$W$130,0))&lt;&gt;0),
INDEX('PLHIV Forecast'!$C$131:$W$250,MATCH($B171,'PLHIV Forecast'!$B$131:$B$250,0),MATCH(U$130,'PLHIV Forecast'!$C$130:$W$130,0)),
T171+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IF(U$130&lt;=Baseline_Year,
INDEX('Number on ART'!$H$10:$AB$249,MATCH($B171&amp;"Peds",'Number on ART'!$F$10:$F$249,0),MATCH(U$130,'Number on ART'!$H$9:$AB$9,0)),
IF(AND(T171+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Forecast'!$B$131:$B$250,0),MATCH(U$130,'PLHIV Forecast'!$C$130:$W$130,0)),
INDEX('PLHIV Forecast'!$C$131:$W$250,MATCH($B171,'PLHIV Forecast'!$B$131:$B$250,0),MATCH(U$130,'PLHIV Forecast'!$C$130:$W$130,0))&lt;&gt;0),
INDEX('PLHIV Forecast'!$C$131:$W$250,MATCH($B171,'PLHIV Forecast'!$B$131:$B$250,0),MATCH(U$130,'PLHIV Forecast'!$C$130:$W$130,0)),
T171+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2298</v>
      </c>
      <c r="V171" s="84">
        <f>IF(IF(V$130&lt;=Baseline_Year,
INDEX('Number on ART'!$H$10:$AB$249,MATCH($B171&amp;"Peds",'Number on ART'!$F$10:$F$249,0),MATCH(V$130,'Number on ART'!$H$9:$AB$9,0)),
IF(AND(U171+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Forecast'!$B$131:$B$250,0),MATCH(V$130,'PLHIV Forecast'!$C$130:$W$130,0)),
INDEX('PLHIV Forecast'!$C$131:$W$250,MATCH($B171,'PLHIV Forecast'!$B$131:$B$250,0),MATCH(V$130,'PLHIV Forecast'!$C$130:$W$130,0))&lt;&gt;0),
INDEX('PLHIV Forecast'!$C$131:$W$250,MATCH($B171,'PLHIV Forecast'!$B$131:$B$250,0),MATCH(V$130,'PLHIV Forecast'!$C$130:$W$130,0)),
U171+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IF(V$130&lt;=Baseline_Year,
INDEX('Number on ART'!$H$10:$AB$249,MATCH($B171&amp;"Peds",'Number on ART'!$F$10:$F$249,0),MATCH(V$130,'Number on ART'!$H$9:$AB$9,0)),
IF(AND(U171+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Forecast'!$B$131:$B$250,0),MATCH(V$130,'PLHIV Forecast'!$C$130:$W$130,0)),
INDEX('PLHIV Forecast'!$C$131:$W$250,MATCH($B171,'PLHIV Forecast'!$B$131:$B$250,0),MATCH(V$130,'PLHIV Forecast'!$C$130:$W$130,0))&lt;&gt;0),
INDEX('PLHIV Forecast'!$C$131:$W$250,MATCH($B171,'PLHIV Forecast'!$B$131:$B$250,0),MATCH(V$130,'PLHIV Forecast'!$C$130:$W$130,0)),
U171+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1602</v>
      </c>
      <c r="W171" s="84">
        <f>IF(IF(W$130&lt;=Baseline_Year,
INDEX('Number on ART'!$H$10:$AB$249,MATCH($B171&amp;"Peds",'Number on ART'!$F$10:$F$249,0),MATCH(W$130,'Number on ART'!$H$9:$AB$9,0)),
IF(AND(V171+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Forecast'!$C$131:$W$250,MATCH($B171,'PLHIV Forecast'!$B$131:$B$250,0),MATCH(W$130,'PLHIV Forecast'!$C$130:$W$130,0)),
INDEX('PLHIV Forecast'!$C$131:$W$250,MATCH($B171,'PLHIV Forecast'!$B$131:$B$250,0),MATCH(W$130,'PLHIV Forecast'!$C$130:$W$130,0))&lt;&gt;0),
INDEX('PLHIV Forecast'!$C$131:$W$250,MATCH($B171,'PLHIV Forecast'!$B$131:$B$250,0),MATCH(W$130,'PLHIV Forecast'!$C$130:$W$130,0)),
V171+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)))&lt;0,
0,
IF(W$130&lt;=Baseline_Year,
INDEX('Number on ART'!$H$10:$AB$249,MATCH($B171&amp;"Peds",'Number on ART'!$F$10:$F$249,0),MATCH(W$130,'Number on ART'!$H$9:$AB$9,0)),
IF(AND(V171+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)&gt;INDEX('PLHIV Forecast'!$C$8:$W$127,MATCH($B171,'PLHIV Forecast'!$B$131:$B$250,0),MATCH(W$130,'PLHIV Forecast'!$C$130:$W$130,0)),
INDEX('PLHIV Forecast'!$C$131:$W$250,MATCH($B171,'PLHIV Forecast'!$B$131:$B$250,0),MATCH(W$130,'PLHIV Forecast'!$C$130:$W$130,0))&lt;&gt;0),
INDEX('PLHIV Forecast'!$C$131:$W$250,MATCH($B171,'PLHIV Forecast'!$B$131:$B$250,0),MATCH(W$130,'PLHIV Forecast'!$C$130:$W$130,0)),
V171+
AVERAGE((INDEX($C$131:$W$250,MATCH($B171,$B$131:$B$250),MATCH(Baseline_Year,$C$130:$W$130,))-INDEX($C$131:$W$250,MATCH($B171,$B$131:$B$250),MATCH(Baseline_Year-1,$C$130:$W$130,))),
(INDEX($C$131:$W$250,MATCH($B171,$B$131:$B$250),MATCH(Baseline_Year-1,$C$130:$W$130,))-INDEX($C$131:$W$250,MATCH($B171,$B$131:$B$250),MATCH(Baseline_Year-2,$C$130:$W$130,))),
(INDEX($C$131:$W$250,MATCH($B171,$B$131:$B$250),MATCH(Baseline_Year-2,$C$130:$W$130,))-INDEX($C$131:$W$250,MATCH($B171,$B$131:$B$250),MATCH(Baseline_Year-3,$C$130:$W$130,)))
))))</f>
        <v>906</v>
      </c>
      <c r="X171" s="9" t="str">
        <f>IF(SUM(C171:W171)&lt;&gt;0,
IF(P171='PLHIV Forecast'!P171,"# peds on ART capped by total CLHIV starting 2023",
IF(Q171='PLHIV Forecast'!Q171,"# peds on ART capped by total CLHIV starting 2024",
IF(R171='PLHIV Forecast'!R171,"# peds on ART capped by total CLHIV starting 2025",
IF(S171='PLHIV Forecast'!S171,"# peds on ART capped by total CLHIV starting 2026",
IF(T171='PLHIV Forecast'!T171,"# peds on ART capped by total CLHIV starting 2027",
IF(U171='PLHIV Forecast'!U171,"# peds on ART capped by total CLHIV starting 2028",
IF(V171='PLHIV Forecast'!V171,"# peds on ART capped by total CLHIV starting 2029",
IF(W171='PLHIV Forecast'!W171,"# peds on ART capped by total CLHIV starting 2030",
"")))))))),"")</f>
        <v/>
      </c>
      <c r="Z171" s="8"/>
    </row>
    <row r="172" spans="2:26" x14ac:dyDescent="0.35">
      <c r="B172" s="17" t="str">
        <f>Countries!B45</f>
        <v>Ethiopia</v>
      </c>
      <c r="C172" s="47">
        <f>IF(C$7&lt;='Algorithms &amp; Assumptions'!$C$3,INDEX('Number on ART'!$H$10:$AB$249,MATCH($B172&amp;"Peds",'Number on ART'!$F$10:$F$249,0),MATCH(C$7,'Number on ART'!$H$9:$AB$9,0)),"Error")</f>
        <v>13025</v>
      </c>
      <c r="D172" s="47">
        <f>IF(D$7&lt;='Algorithms &amp; Assumptions'!$C$3,INDEX('Number on ART'!$H$10:$AB$249,MATCH($B172&amp;"Peds",'Number on ART'!$F$10:$F$249,0),MATCH(D$7,'Number on ART'!$H$9:$AB$9,0)),"Error")</f>
        <v>16031</v>
      </c>
      <c r="E172" s="47">
        <f>IF(E$7&lt;='Algorithms &amp; Assumptions'!$C$3,INDEX('Number on ART'!$H$10:$AB$249,MATCH($B172&amp;"Peds",'Number on ART'!$F$10:$F$249,0),MATCH(E$7,'Number on ART'!$H$9:$AB$9,0)),"Error")</f>
        <v>17710</v>
      </c>
      <c r="F172" s="47">
        <f>IF(F$7&lt;='Algorithms &amp; Assumptions'!$C$3,INDEX('Number on ART'!$H$10:$AB$249,MATCH($B172&amp;"Peds",'Number on ART'!$F$10:$F$249,0),MATCH(F$7,'Number on ART'!$H$9:$AB$9,0)),"Error")</f>
        <v>18967</v>
      </c>
      <c r="G172" s="84">
        <f>IF(IF(G$130&lt;=Baseline_Year,
INDEX('Number on ART'!$H$10:$AB$249,MATCH($B172&amp;"Peds",'Number on ART'!$F$10:$F$249,0),MATCH(G$130,'Number on ART'!$H$9:$AB$9,0)),
IF(AND(F172+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Forecast'!$B$131:$B$250,0),MATCH(G$130,'PLHIV Forecast'!$C$130:$W$130,0)),
INDEX('PLHIV Forecast'!$C$131:$W$250,MATCH($B172,'PLHIV Forecast'!$B$131:$B$250,0),MATCH(G$130,'PLHIV Forecast'!$C$130:$W$130,0))&lt;&gt;0),
INDEX('PLHIV Forecast'!$C$131:$W$250,MATCH($B172,'PLHIV Forecast'!$B$131:$B$250,0),MATCH(G$130,'PLHIV Forecast'!$C$130:$W$130,0)),
F172+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IF(G$130&lt;=Baseline_Year,
INDEX('Number on ART'!$H$10:$AB$249,MATCH($B172&amp;"Peds",'Number on ART'!$F$10:$F$249,0),MATCH(G$130,'Number on ART'!$H$9:$AB$9,0)),
IF(AND(F172+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Forecast'!$B$131:$B$250,0),MATCH(G$130,'PLHIV Forecast'!$C$130:$W$130,0)),
INDEX('PLHIV Forecast'!$C$131:$W$250,MATCH($B172,'PLHIV Forecast'!$B$131:$B$250,0),MATCH(G$130,'PLHIV Forecast'!$C$130:$W$130,0))&lt;&gt;0),
INDEX('PLHIV Forecast'!$C$131:$W$250,MATCH($B172,'PLHIV Forecast'!$B$131:$B$250,0),MATCH(G$130,'PLHIV Forecast'!$C$130:$W$130,0)),
F172+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22577</v>
      </c>
      <c r="H172" s="84">
        <f>IF(IF(H$130&lt;=Baseline_Year,
INDEX('Number on ART'!$H$10:$AB$249,MATCH($B172&amp;"Peds",'Number on ART'!$F$10:$F$249,0),MATCH(H$130,'Number on ART'!$H$9:$AB$9,0)),
IF(AND(G172+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Forecast'!$B$131:$B$250,0),MATCH(H$130,'PLHIV Forecast'!$C$130:$W$130,0)),
INDEX('PLHIV Forecast'!$C$131:$W$250,MATCH($B172,'PLHIV Forecast'!$B$131:$B$250,0),MATCH(H$130,'PLHIV Forecast'!$C$130:$W$130,0))&lt;&gt;0),
INDEX('PLHIV Forecast'!$C$131:$W$250,MATCH($B172,'PLHIV Forecast'!$B$131:$B$250,0),MATCH(H$130,'PLHIV Forecast'!$C$130:$W$130,0)),
G172+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IF(H$130&lt;=Baseline_Year,
INDEX('Number on ART'!$H$10:$AB$249,MATCH($B172&amp;"Peds",'Number on ART'!$F$10:$F$249,0),MATCH(H$130,'Number on ART'!$H$9:$AB$9,0)),
IF(AND(G172+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Forecast'!$B$131:$B$250,0),MATCH(H$130,'PLHIV Forecast'!$C$130:$W$130,0)),
INDEX('PLHIV Forecast'!$C$131:$W$250,MATCH($B172,'PLHIV Forecast'!$B$131:$B$250,0),MATCH(H$130,'PLHIV Forecast'!$C$130:$W$130,0))&lt;&gt;0),
INDEX('PLHIV Forecast'!$C$131:$W$250,MATCH($B172,'PLHIV Forecast'!$B$131:$B$250,0),MATCH(H$130,'PLHIV Forecast'!$C$130:$W$130,0)),
G172+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20074</v>
      </c>
      <c r="I172" s="84">
        <f>IF(IF(I$130&lt;=Baseline_Year,
INDEX('Number on ART'!$H$10:$AB$249,MATCH($B172&amp;"Peds",'Number on ART'!$F$10:$F$249,0),MATCH(I$130,'Number on ART'!$H$9:$AB$9,0)),
IF(AND(H172+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Forecast'!$B$131:$B$250,0),MATCH(I$130,'PLHIV Forecast'!$C$130:$W$130,0)),
INDEX('PLHIV Forecast'!$C$131:$W$250,MATCH($B172,'PLHIV Forecast'!$B$131:$B$250,0),MATCH(I$130,'PLHIV Forecast'!$C$130:$W$130,0))&lt;&gt;0),
INDEX('PLHIV Forecast'!$C$131:$W$250,MATCH($B172,'PLHIV Forecast'!$B$131:$B$250,0),MATCH(I$130,'PLHIV Forecast'!$C$130:$W$130,0)),
H172+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IF(I$130&lt;=Baseline_Year,
INDEX('Number on ART'!$H$10:$AB$249,MATCH($B172&amp;"Peds",'Number on ART'!$F$10:$F$249,0),MATCH(I$130,'Number on ART'!$H$9:$AB$9,0)),
IF(AND(H172+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Forecast'!$B$131:$B$250,0),MATCH(I$130,'PLHIV Forecast'!$C$130:$W$130,0)),
INDEX('PLHIV Forecast'!$C$131:$W$250,MATCH($B172,'PLHIV Forecast'!$B$131:$B$250,0),MATCH(I$130,'PLHIV Forecast'!$C$130:$W$130,0))&lt;&gt;0),
INDEX('PLHIV Forecast'!$C$131:$W$250,MATCH($B172,'PLHIV Forecast'!$B$131:$B$250,0),MATCH(I$130,'PLHIV Forecast'!$C$130:$W$130,0)),
H172+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21865</v>
      </c>
      <c r="J172" s="84">
        <f>IF(IF(J$130&lt;=Baseline_Year,
INDEX('Number on ART'!$H$10:$AB$249,MATCH($B172&amp;"Peds",'Number on ART'!$F$10:$F$249,0),MATCH(J$130,'Number on ART'!$H$9:$AB$9,0)),
IF(AND(I172+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Forecast'!$B$131:$B$250,0),MATCH(J$130,'PLHIV Forecast'!$C$130:$W$130,0)),
INDEX('PLHIV Forecast'!$C$131:$W$250,MATCH($B172,'PLHIV Forecast'!$B$131:$B$250,0),MATCH(J$130,'PLHIV Forecast'!$C$130:$W$130,0))&lt;&gt;0),
INDEX('PLHIV Forecast'!$C$131:$W$250,MATCH($B172,'PLHIV Forecast'!$B$131:$B$250,0),MATCH(J$130,'PLHIV Forecast'!$C$130:$W$130,0)),
I172+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IF(J$130&lt;=Baseline_Year,
INDEX('Number on ART'!$H$10:$AB$249,MATCH($B172&amp;"Peds",'Number on ART'!$F$10:$F$249,0),MATCH(J$130,'Number on ART'!$H$9:$AB$9,0)),
IF(AND(I172+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Forecast'!$B$131:$B$250,0),MATCH(J$130,'PLHIV Forecast'!$C$130:$W$130,0)),
INDEX('PLHIV Forecast'!$C$131:$W$250,MATCH($B172,'PLHIV Forecast'!$B$131:$B$250,0),MATCH(J$130,'PLHIV Forecast'!$C$130:$W$130,0))&lt;&gt;0),
INDEX('PLHIV Forecast'!$C$131:$W$250,MATCH($B172,'PLHIV Forecast'!$B$131:$B$250,0),MATCH(J$130,'PLHIV Forecast'!$C$130:$W$130,0)),
I172+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21954</v>
      </c>
      <c r="K172" s="84">
        <f>IF(IF(K$130&lt;=Baseline_Year,
INDEX('Number on ART'!$H$10:$AB$249,MATCH($B172&amp;"Peds",'Number on ART'!$F$10:$F$249,0),MATCH(K$130,'Number on ART'!$H$9:$AB$9,0)),
IF(AND(J172+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Forecast'!$B$131:$B$250,0),MATCH(K$130,'PLHIV Forecast'!$C$130:$W$130,0)),
INDEX('PLHIV Forecast'!$C$131:$W$250,MATCH($B172,'PLHIV Forecast'!$B$131:$B$250,0),MATCH(K$130,'PLHIV Forecast'!$C$130:$W$130,0))&lt;&gt;0),
INDEX('PLHIV Forecast'!$C$131:$W$250,MATCH($B172,'PLHIV Forecast'!$B$131:$B$250,0),MATCH(K$130,'PLHIV Forecast'!$C$130:$W$130,0)),
J172+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IF(K$130&lt;=Baseline_Year,
INDEX('Number on ART'!$H$10:$AB$249,MATCH($B172&amp;"Peds",'Number on ART'!$F$10:$F$249,0),MATCH(K$130,'Number on ART'!$H$9:$AB$9,0)),
IF(AND(J172+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Forecast'!$B$131:$B$250,0),MATCH(K$130,'PLHIV Forecast'!$C$130:$W$130,0)),
INDEX('PLHIV Forecast'!$C$131:$W$250,MATCH($B172,'PLHIV Forecast'!$B$131:$B$250,0),MATCH(K$130,'PLHIV Forecast'!$C$130:$W$130,0))&lt;&gt;0),
INDEX('PLHIV Forecast'!$C$131:$W$250,MATCH($B172,'PLHIV Forecast'!$B$131:$B$250,0),MATCH(K$130,'PLHIV Forecast'!$C$130:$W$130,0)),
J172+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21558</v>
      </c>
      <c r="L172" s="84">
        <f>IF(IF(L$130&lt;=Baseline_Year,
INDEX('Number on ART'!$H$10:$AB$249,MATCH($B172&amp;"Peds",'Number on ART'!$F$10:$F$249,0),MATCH(L$130,'Number on ART'!$H$9:$AB$9,0)),
IF(AND(K172+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Forecast'!$B$131:$B$250,0),MATCH(L$130,'PLHIV Forecast'!$C$130:$W$130,0)),
INDEX('PLHIV Forecast'!$C$131:$W$250,MATCH($B172,'PLHIV Forecast'!$B$131:$B$250,0),MATCH(L$130,'PLHIV Forecast'!$C$130:$W$130,0))&lt;&gt;0),
INDEX('PLHIV Forecast'!$C$131:$W$250,MATCH($B172,'PLHIV Forecast'!$B$131:$B$250,0),MATCH(L$130,'PLHIV Forecast'!$C$130:$W$130,0)),
K172+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IF(L$130&lt;=Baseline_Year,
INDEX('Number on ART'!$H$10:$AB$249,MATCH($B172&amp;"Peds",'Number on ART'!$F$10:$F$249,0),MATCH(L$130,'Number on ART'!$H$9:$AB$9,0)),
IF(AND(K172+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Forecast'!$B$131:$B$250,0),MATCH(L$130,'PLHIV Forecast'!$C$130:$W$130,0)),
INDEX('PLHIV Forecast'!$C$131:$W$250,MATCH($B172,'PLHIV Forecast'!$B$131:$B$250,0),MATCH(L$130,'PLHIV Forecast'!$C$130:$W$130,0))&lt;&gt;0),
INDEX('PLHIV Forecast'!$C$131:$W$250,MATCH($B172,'PLHIV Forecast'!$B$131:$B$250,0),MATCH(L$130,'PLHIV Forecast'!$C$130:$W$130,0)),
K172+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19054</v>
      </c>
      <c r="M172" s="84">
        <f>IF(IF(M$130&lt;=Baseline_Year,
INDEX('Number on ART'!$H$10:$AB$249,MATCH($B172&amp;"Peds",'Number on ART'!$F$10:$F$249,0),MATCH(M$130,'Number on ART'!$H$9:$AB$9,0)),
IF(AND(L172+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Forecast'!$B$131:$B$250,0),MATCH(M$130,'PLHIV Forecast'!$C$130:$W$130,0)),
INDEX('PLHIV Forecast'!$C$131:$W$250,MATCH($B172,'PLHIV Forecast'!$B$131:$B$250,0),MATCH(M$130,'PLHIV Forecast'!$C$130:$W$130,0))&lt;&gt;0),
INDEX('PLHIV Forecast'!$C$131:$W$250,MATCH($B172,'PLHIV Forecast'!$B$131:$B$250,0),MATCH(M$130,'PLHIV Forecast'!$C$130:$W$130,0)),
L172+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IF(M$130&lt;=Baseline_Year,
INDEX('Number on ART'!$H$10:$AB$249,MATCH($B172&amp;"Peds",'Number on ART'!$F$10:$F$249,0),MATCH(M$130,'Number on ART'!$H$9:$AB$9,0)),
IF(AND(L172+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Forecast'!$B$131:$B$250,0),MATCH(M$130,'PLHIV Forecast'!$C$130:$W$130,0)),
INDEX('PLHIV Forecast'!$C$131:$W$250,MATCH($B172,'PLHIV Forecast'!$B$131:$B$250,0),MATCH(M$130,'PLHIV Forecast'!$C$130:$W$130,0))&lt;&gt;0),
INDEX('PLHIV Forecast'!$C$131:$W$250,MATCH($B172,'PLHIV Forecast'!$B$131:$B$250,0),MATCH(M$130,'PLHIV Forecast'!$C$130:$W$130,0)),
L172+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17394</v>
      </c>
      <c r="N172" s="84">
        <f>IF(IF(N$130&lt;=Baseline_Year,
INDEX('Number on ART'!$H$10:$AB$249,MATCH($B172&amp;"Peds",'Number on ART'!$F$10:$F$249,0),MATCH(N$130,'Number on ART'!$H$9:$AB$9,0)),
IF(AND(M172+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Forecast'!$B$131:$B$250,0),MATCH(N$130,'PLHIV Forecast'!$C$130:$W$130,0)),
INDEX('PLHIV Forecast'!$C$131:$W$250,MATCH($B172,'PLHIV Forecast'!$B$131:$B$250,0),MATCH(N$130,'PLHIV Forecast'!$C$130:$W$130,0))&lt;&gt;0),
INDEX('PLHIV Forecast'!$C$131:$W$250,MATCH($B172,'PLHIV Forecast'!$B$131:$B$250,0),MATCH(N$130,'PLHIV Forecast'!$C$130:$W$130,0)),
M172+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IF(N$130&lt;=Baseline_Year,
INDEX('Number on ART'!$H$10:$AB$249,MATCH($B172&amp;"Peds",'Number on ART'!$F$10:$F$249,0),MATCH(N$130,'Number on ART'!$H$9:$AB$9,0)),
IF(AND(M172+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Forecast'!$B$131:$B$250,0),MATCH(N$130,'PLHIV Forecast'!$C$130:$W$130,0)),
INDEX('PLHIV Forecast'!$C$131:$W$250,MATCH($B172,'PLHIV Forecast'!$B$131:$B$250,0),MATCH(N$130,'PLHIV Forecast'!$C$130:$W$130,0))&lt;&gt;0),
INDEX('PLHIV Forecast'!$C$131:$W$250,MATCH($B172,'PLHIV Forecast'!$B$131:$B$250,0),MATCH(N$130,'PLHIV Forecast'!$C$130:$W$130,0)),
M172+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15119</v>
      </c>
      <c r="O172" s="84">
        <f>IF(IF(O$130&lt;=Baseline_Year,
INDEX('Number on ART'!$H$10:$AB$249,MATCH($B172&amp;"Peds",'Number on ART'!$F$10:$F$249,0),MATCH(O$130,'Number on ART'!$H$9:$AB$9,0)),
IF(AND(N172+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Forecast'!$B$131:$B$250,0),MATCH(O$130,'PLHIV Forecast'!$C$130:$W$130,0)),
INDEX('PLHIV Forecast'!$C$131:$W$250,MATCH($B172,'PLHIV Forecast'!$B$131:$B$250,0),MATCH(O$130,'PLHIV Forecast'!$C$130:$W$130,0))&lt;&gt;0),
INDEX('PLHIV Forecast'!$C$131:$W$250,MATCH($B172,'PLHIV Forecast'!$B$131:$B$250,0),MATCH(O$130,'PLHIV Forecast'!$C$130:$W$130,0)),
N172+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IF(O$130&lt;=Baseline_Year,
INDEX('Number on ART'!$H$10:$AB$249,MATCH($B172&amp;"Peds",'Number on ART'!$F$10:$F$249,0),MATCH(O$130,'Number on ART'!$H$9:$AB$9,0)),
IF(AND(N172+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Forecast'!$B$131:$B$250,0),MATCH(O$130,'PLHIV Forecast'!$C$130:$W$130,0)),
INDEX('PLHIV Forecast'!$C$131:$W$250,MATCH($B172,'PLHIV Forecast'!$B$131:$B$250,0),MATCH(O$130,'PLHIV Forecast'!$C$130:$W$130,0))&lt;&gt;0),
INDEX('PLHIV Forecast'!$C$131:$W$250,MATCH($B172,'PLHIV Forecast'!$B$131:$B$250,0),MATCH(O$130,'PLHIV Forecast'!$C$130:$W$130,0)),
N172+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14681</v>
      </c>
      <c r="P172" s="84">
        <f>IF(IF(P$130&lt;=Baseline_Year,
INDEX('Number on ART'!$H$10:$AB$249,MATCH($B172&amp;"Peds",'Number on ART'!$F$10:$F$249,0),MATCH(P$130,'Number on ART'!$H$9:$AB$9,0)),
IF(AND(O172+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Forecast'!$B$131:$B$250,0),MATCH(P$130,'PLHIV Forecast'!$C$130:$W$130,0)),
INDEX('PLHIV Forecast'!$C$131:$W$250,MATCH($B172,'PLHIV Forecast'!$B$131:$B$250,0),MATCH(P$130,'PLHIV Forecast'!$C$130:$W$130,0))&lt;&gt;0),
INDEX('PLHIV Forecast'!$C$131:$W$250,MATCH($B172,'PLHIV Forecast'!$B$131:$B$250,0),MATCH(P$130,'PLHIV Forecast'!$C$130:$W$130,0)),
O172+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IF(P$130&lt;=Baseline_Year,
INDEX('Number on ART'!$H$10:$AB$249,MATCH($B172&amp;"Peds",'Number on ART'!$F$10:$F$249,0),MATCH(P$130,'Number on ART'!$H$9:$AB$9,0)),
IF(AND(O172+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Forecast'!$B$131:$B$250,0),MATCH(P$130,'PLHIV Forecast'!$C$130:$W$130,0)),
INDEX('PLHIV Forecast'!$C$131:$W$250,MATCH($B172,'PLHIV Forecast'!$B$131:$B$250,0),MATCH(P$130,'PLHIV Forecast'!$C$130:$W$130,0))&lt;&gt;0),
INDEX('PLHIV Forecast'!$C$131:$W$250,MATCH($B172,'PLHIV Forecast'!$B$131:$B$250,0),MATCH(P$130,'PLHIV Forecast'!$C$130:$W$130,0)),
O172+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13223.333333333334</v>
      </c>
      <c r="Q172" s="84">
        <f>IF(IF(Q$130&lt;=Baseline_Year,
INDEX('Number on ART'!$H$10:$AB$249,MATCH($B172&amp;"Peds",'Number on ART'!$F$10:$F$249,0),MATCH(Q$130,'Number on ART'!$H$9:$AB$9,0)),
IF(AND(P172+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Forecast'!$B$131:$B$250,0),MATCH(Q$130,'PLHIV Forecast'!$C$130:$W$130,0)),
INDEX('PLHIV Forecast'!$C$131:$W$250,MATCH($B172,'PLHIV Forecast'!$B$131:$B$250,0),MATCH(Q$130,'PLHIV Forecast'!$C$130:$W$130,0))&lt;&gt;0),
INDEX('PLHIV Forecast'!$C$131:$W$250,MATCH($B172,'PLHIV Forecast'!$B$131:$B$250,0),MATCH(Q$130,'PLHIV Forecast'!$C$130:$W$130,0)),
P172+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IF(Q$130&lt;=Baseline_Year,
INDEX('Number on ART'!$H$10:$AB$249,MATCH($B172&amp;"Peds",'Number on ART'!$F$10:$F$249,0),MATCH(Q$130,'Number on ART'!$H$9:$AB$9,0)),
IF(AND(P172+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Forecast'!$B$131:$B$250,0),MATCH(Q$130,'PLHIV Forecast'!$C$130:$W$130,0)),
INDEX('PLHIV Forecast'!$C$131:$W$250,MATCH($B172,'PLHIV Forecast'!$B$131:$B$250,0),MATCH(Q$130,'PLHIV Forecast'!$C$130:$W$130,0))&lt;&gt;0),
INDEX('PLHIV Forecast'!$C$131:$W$250,MATCH($B172,'PLHIV Forecast'!$B$131:$B$250,0),MATCH(Q$130,'PLHIV Forecast'!$C$130:$W$130,0)),
P172+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11765.666666666668</v>
      </c>
      <c r="R172" s="84">
        <f>IF(IF(R$130&lt;=Baseline_Year,
INDEX('Number on ART'!$H$10:$AB$249,MATCH($B172&amp;"Peds",'Number on ART'!$F$10:$F$249,0),MATCH(R$130,'Number on ART'!$H$9:$AB$9,0)),
IF(AND(Q172+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Forecast'!$B$131:$B$250,0),MATCH(R$130,'PLHIV Forecast'!$C$130:$W$130,0)),
INDEX('PLHIV Forecast'!$C$131:$W$250,MATCH($B172,'PLHIV Forecast'!$B$131:$B$250,0),MATCH(R$130,'PLHIV Forecast'!$C$130:$W$130,0))&lt;&gt;0),
INDEX('PLHIV Forecast'!$C$131:$W$250,MATCH($B172,'PLHIV Forecast'!$B$131:$B$250,0),MATCH(R$130,'PLHIV Forecast'!$C$130:$W$130,0)),
Q172+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IF(R$130&lt;=Baseline_Year,
INDEX('Number on ART'!$H$10:$AB$249,MATCH($B172&amp;"Peds",'Number on ART'!$F$10:$F$249,0),MATCH(R$130,'Number on ART'!$H$9:$AB$9,0)),
IF(AND(Q172+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Forecast'!$B$131:$B$250,0),MATCH(R$130,'PLHIV Forecast'!$C$130:$W$130,0)),
INDEX('PLHIV Forecast'!$C$131:$W$250,MATCH($B172,'PLHIV Forecast'!$B$131:$B$250,0),MATCH(R$130,'PLHIV Forecast'!$C$130:$W$130,0))&lt;&gt;0),
INDEX('PLHIV Forecast'!$C$131:$W$250,MATCH($B172,'PLHIV Forecast'!$B$131:$B$250,0),MATCH(R$130,'PLHIV Forecast'!$C$130:$W$130,0)),
Q172+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10308.000000000002</v>
      </c>
      <c r="S172" s="84">
        <f>IF(IF(S$130&lt;=Baseline_Year,
INDEX('Number on ART'!$H$10:$AB$249,MATCH($B172&amp;"Peds",'Number on ART'!$F$10:$F$249,0),MATCH(S$130,'Number on ART'!$H$9:$AB$9,0)),
IF(AND(R172+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Forecast'!$B$131:$B$250,0),MATCH(S$130,'PLHIV Forecast'!$C$130:$W$130,0)),
INDEX('PLHIV Forecast'!$C$131:$W$250,MATCH($B172,'PLHIV Forecast'!$B$131:$B$250,0),MATCH(S$130,'PLHIV Forecast'!$C$130:$W$130,0))&lt;&gt;0),
INDEX('PLHIV Forecast'!$C$131:$W$250,MATCH($B172,'PLHIV Forecast'!$B$131:$B$250,0),MATCH(S$130,'PLHIV Forecast'!$C$130:$W$130,0)),
R172+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IF(S$130&lt;=Baseline_Year,
INDEX('Number on ART'!$H$10:$AB$249,MATCH($B172&amp;"Peds",'Number on ART'!$F$10:$F$249,0),MATCH(S$130,'Number on ART'!$H$9:$AB$9,0)),
IF(AND(R172+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Forecast'!$B$131:$B$250,0),MATCH(S$130,'PLHIV Forecast'!$C$130:$W$130,0)),
INDEX('PLHIV Forecast'!$C$131:$W$250,MATCH($B172,'PLHIV Forecast'!$B$131:$B$250,0),MATCH(S$130,'PLHIV Forecast'!$C$130:$W$130,0))&lt;&gt;0),
INDEX('PLHIV Forecast'!$C$131:$W$250,MATCH($B172,'PLHIV Forecast'!$B$131:$B$250,0),MATCH(S$130,'PLHIV Forecast'!$C$130:$W$130,0)),
R172+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8850.3333333333358</v>
      </c>
      <c r="T172" s="84">
        <f>IF(IF(T$130&lt;=Baseline_Year,
INDEX('Number on ART'!$H$10:$AB$249,MATCH($B172&amp;"Peds",'Number on ART'!$F$10:$F$249,0),MATCH(T$130,'Number on ART'!$H$9:$AB$9,0)),
IF(AND(S172+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Forecast'!$B$131:$B$250,0),MATCH(T$130,'PLHIV Forecast'!$C$130:$W$130,0)),
INDEX('PLHIV Forecast'!$C$131:$W$250,MATCH($B172,'PLHIV Forecast'!$B$131:$B$250,0),MATCH(T$130,'PLHIV Forecast'!$C$130:$W$130,0))&lt;&gt;0),
INDEX('PLHIV Forecast'!$C$131:$W$250,MATCH($B172,'PLHIV Forecast'!$B$131:$B$250,0),MATCH(T$130,'PLHIV Forecast'!$C$130:$W$130,0)),
S172+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IF(T$130&lt;=Baseline_Year,
INDEX('Number on ART'!$H$10:$AB$249,MATCH($B172&amp;"Peds",'Number on ART'!$F$10:$F$249,0),MATCH(T$130,'Number on ART'!$H$9:$AB$9,0)),
IF(AND(S172+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Forecast'!$B$131:$B$250,0),MATCH(T$130,'PLHIV Forecast'!$C$130:$W$130,0)),
INDEX('PLHIV Forecast'!$C$131:$W$250,MATCH($B172,'PLHIV Forecast'!$B$131:$B$250,0),MATCH(T$130,'PLHIV Forecast'!$C$130:$W$130,0))&lt;&gt;0),
INDEX('PLHIV Forecast'!$C$131:$W$250,MATCH($B172,'PLHIV Forecast'!$B$131:$B$250,0),MATCH(T$130,'PLHIV Forecast'!$C$130:$W$130,0)),
S172+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7392.6666666666688</v>
      </c>
      <c r="U172" s="84">
        <f>IF(IF(U$130&lt;=Baseline_Year,
INDEX('Number on ART'!$H$10:$AB$249,MATCH($B172&amp;"Peds",'Number on ART'!$F$10:$F$249,0),MATCH(U$130,'Number on ART'!$H$9:$AB$9,0)),
IF(AND(T172+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Forecast'!$B$131:$B$250,0),MATCH(U$130,'PLHIV Forecast'!$C$130:$W$130,0)),
INDEX('PLHIV Forecast'!$C$131:$W$250,MATCH($B172,'PLHIV Forecast'!$B$131:$B$250,0),MATCH(U$130,'PLHIV Forecast'!$C$130:$W$130,0))&lt;&gt;0),
INDEX('PLHIV Forecast'!$C$131:$W$250,MATCH($B172,'PLHIV Forecast'!$B$131:$B$250,0),MATCH(U$130,'PLHIV Forecast'!$C$130:$W$130,0)),
T172+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IF(U$130&lt;=Baseline_Year,
INDEX('Number on ART'!$H$10:$AB$249,MATCH($B172&amp;"Peds",'Number on ART'!$F$10:$F$249,0),MATCH(U$130,'Number on ART'!$H$9:$AB$9,0)),
IF(AND(T172+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Forecast'!$B$131:$B$250,0),MATCH(U$130,'PLHIV Forecast'!$C$130:$W$130,0)),
INDEX('PLHIV Forecast'!$C$131:$W$250,MATCH($B172,'PLHIV Forecast'!$B$131:$B$250,0),MATCH(U$130,'PLHIV Forecast'!$C$130:$W$130,0))&lt;&gt;0),
INDEX('PLHIV Forecast'!$C$131:$W$250,MATCH($B172,'PLHIV Forecast'!$B$131:$B$250,0),MATCH(U$130,'PLHIV Forecast'!$C$130:$W$130,0)),
T172+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5935.0000000000018</v>
      </c>
      <c r="V172" s="84">
        <f>IF(IF(V$130&lt;=Baseline_Year,
INDEX('Number on ART'!$H$10:$AB$249,MATCH($B172&amp;"Peds",'Number on ART'!$F$10:$F$249,0),MATCH(V$130,'Number on ART'!$H$9:$AB$9,0)),
IF(AND(U172+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Forecast'!$B$131:$B$250,0),MATCH(V$130,'PLHIV Forecast'!$C$130:$W$130,0)),
INDEX('PLHIV Forecast'!$C$131:$W$250,MATCH($B172,'PLHIV Forecast'!$B$131:$B$250,0),MATCH(V$130,'PLHIV Forecast'!$C$130:$W$130,0))&lt;&gt;0),
INDEX('PLHIV Forecast'!$C$131:$W$250,MATCH($B172,'PLHIV Forecast'!$B$131:$B$250,0),MATCH(V$130,'PLHIV Forecast'!$C$130:$W$130,0)),
U172+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IF(V$130&lt;=Baseline_Year,
INDEX('Number on ART'!$H$10:$AB$249,MATCH($B172&amp;"Peds",'Number on ART'!$F$10:$F$249,0),MATCH(V$130,'Number on ART'!$H$9:$AB$9,0)),
IF(AND(U172+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Forecast'!$B$131:$B$250,0),MATCH(V$130,'PLHIV Forecast'!$C$130:$W$130,0)),
INDEX('PLHIV Forecast'!$C$131:$W$250,MATCH($B172,'PLHIV Forecast'!$B$131:$B$250,0),MATCH(V$130,'PLHIV Forecast'!$C$130:$W$130,0))&lt;&gt;0),
INDEX('PLHIV Forecast'!$C$131:$W$250,MATCH($B172,'PLHIV Forecast'!$B$131:$B$250,0),MATCH(V$130,'PLHIV Forecast'!$C$130:$W$130,0)),
U172+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4477.3333333333348</v>
      </c>
      <c r="W172" s="84">
        <f>IF(IF(W$130&lt;=Baseline_Year,
INDEX('Number on ART'!$H$10:$AB$249,MATCH($B172&amp;"Peds",'Number on ART'!$F$10:$F$249,0),MATCH(W$130,'Number on ART'!$H$9:$AB$9,0)),
IF(AND(V172+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Forecast'!$C$131:$W$250,MATCH($B172,'PLHIV Forecast'!$B$131:$B$250,0),MATCH(W$130,'PLHIV Forecast'!$C$130:$W$130,0)),
INDEX('PLHIV Forecast'!$C$131:$W$250,MATCH($B172,'PLHIV Forecast'!$B$131:$B$250,0),MATCH(W$130,'PLHIV Forecast'!$C$130:$W$130,0))&lt;&gt;0),
INDEX('PLHIV Forecast'!$C$131:$W$250,MATCH($B172,'PLHIV Forecast'!$B$131:$B$250,0),MATCH(W$130,'PLHIV Forecast'!$C$130:$W$130,0)),
V172+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)))&lt;0,
0,
IF(W$130&lt;=Baseline_Year,
INDEX('Number on ART'!$H$10:$AB$249,MATCH($B172&amp;"Peds",'Number on ART'!$F$10:$F$249,0),MATCH(W$130,'Number on ART'!$H$9:$AB$9,0)),
IF(AND(V172+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)&gt;INDEX('PLHIV Forecast'!$C$8:$W$127,MATCH($B172,'PLHIV Forecast'!$B$131:$B$250,0),MATCH(W$130,'PLHIV Forecast'!$C$130:$W$130,0)),
INDEX('PLHIV Forecast'!$C$131:$W$250,MATCH($B172,'PLHIV Forecast'!$B$131:$B$250,0),MATCH(W$130,'PLHIV Forecast'!$C$130:$W$130,0))&lt;&gt;0),
INDEX('PLHIV Forecast'!$C$131:$W$250,MATCH($B172,'PLHIV Forecast'!$B$131:$B$250,0),MATCH(W$130,'PLHIV Forecast'!$C$130:$W$130,0)),
V172+
AVERAGE((INDEX($C$131:$W$250,MATCH($B172,$B$131:$B$250),MATCH(Baseline_Year,$C$130:$W$130,))-INDEX($C$131:$W$250,MATCH($B172,$B$131:$B$250),MATCH(Baseline_Year-1,$C$130:$W$130,))),
(INDEX($C$131:$W$250,MATCH($B172,$B$131:$B$250),MATCH(Baseline_Year-1,$C$130:$W$130,))-INDEX($C$131:$W$250,MATCH($B172,$B$131:$B$250),MATCH(Baseline_Year-2,$C$130:$W$130,))),
(INDEX($C$131:$W$250,MATCH($B172,$B$131:$B$250),MATCH(Baseline_Year-2,$C$130:$W$130,))-INDEX($C$131:$W$250,MATCH($B172,$B$131:$B$250),MATCH(Baseline_Year-3,$C$130:$W$130,)))
))))</f>
        <v>3019.6666666666679</v>
      </c>
      <c r="X172" s="9" t="str">
        <f>IF(SUM(C172:W172)&lt;&gt;0,
IF(P172='PLHIV Forecast'!P172,"# peds on ART capped by total CLHIV starting 2023",
IF(Q172='PLHIV Forecast'!Q172,"# peds on ART capped by total CLHIV starting 2024",
IF(R172='PLHIV Forecast'!R172,"# peds on ART capped by total CLHIV starting 2025",
IF(S172='PLHIV Forecast'!S172,"# peds on ART capped by total CLHIV starting 2026",
IF(T172='PLHIV Forecast'!T172,"# peds on ART capped by total CLHIV starting 2027",
IF(U172='PLHIV Forecast'!U172,"# peds on ART capped by total CLHIV starting 2028",
IF(V172='PLHIV Forecast'!V172,"# peds on ART capped by total CLHIV starting 2029",
IF(W172='PLHIV Forecast'!W172,"# peds on ART capped by total CLHIV starting 2030",
"")))))))),"")</f>
        <v/>
      </c>
      <c r="Z172" s="8"/>
    </row>
    <row r="173" spans="2:26" x14ac:dyDescent="0.35">
      <c r="B173" s="17" t="str">
        <f>Countries!B46</f>
        <v>Fiji</v>
      </c>
      <c r="C173" s="47">
        <f>IF(C$7&lt;='Algorithms &amp; Assumptions'!$C$3,INDEX('Number on ART'!$H$10:$AB$249,MATCH($B173&amp;"Peds",'Number on ART'!$F$10:$F$249,0),MATCH(C$7,'Number on ART'!$H$9:$AB$9,0)),"Error")</f>
        <v>0</v>
      </c>
      <c r="D173" s="47">
        <f>IF(D$7&lt;='Algorithms &amp; Assumptions'!$C$3,INDEX('Number on ART'!$H$10:$AB$249,MATCH($B173&amp;"Peds",'Number on ART'!$F$10:$F$249,0),MATCH(D$7,'Number on ART'!$H$9:$AB$9,0)),"Error")</f>
        <v>0</v>
      </c>
      <c r="E173" s="47">
        <f>IF(E$7&lt;='Algorithms &amp; Assumptions'!$C$3,INDEX('Number on ART'!$H$10:$AB$249,MATCH($B173&amp;"Peds",'Number on ART'!$F$10:$F$249,0),MATCH(E$7,'Number on ART'!$H$9:$AB$9,0)),"Error")</f>
        <v>3</v>
      </c>
      <c r="F173" s="47">
        <f>IF(F$7&lt;='Algorithms &amp; Assumptions'!$C$3,INDEX('Number on ART'!$H$10:$AB$249,MATCH($B173&amp;"Peds",'Number on ART'!$F$10:$F$249,0),MATCH(F$7,'Number on ART'!$H$9:$AB$9,0)),"Error")</f>
        <v>1</v>
      </c>
      <c r="G173" s="84">
        <f>IF(IF(G$130&lt;=Baseline_Year,
INDEX('Number on ART'!$H$10:$AB$249,MATCH($B173&amp;"Peds",'Number on ART'!$F$10:$F$249,0),MATCH(G$130,'Number on ART'!$H$9:$AB$9,0)),
IF(AND(F173+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Forecast'!$B$131:$B$250,0),MATCH(G$130,'PLHIV Forecast'!$C$130:$W$130,0)),
INDEX('PLHIV Forecast'!$C$131:$W$250,MATCH($B173,'PLHIV Forecast'!$B$131:$B$250,0),MATCH(G$130,'PLHIV Forecast'!$C$130:$W$130,0))&lt;&gt;0),
INDEX('PLHIV Forecast'!$C$131:$W$250,MATCH($B173,'PLHIV Forecast'!$B$131:$B$250,0),MATCH(G$130,'PLHIV Forecast'!$C$130:$W$130,0)),
F173+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IF(G$130&lt;=Baseline_Year,
INDEX('Number on ART'!$H$10:$AB$249,MATCH($B173&amp;"Peds",'Number on ART'!$F$10:$F$249,0),MATCH(G$130,'Number on ART'!$H$9:$AB$9,0)),
IF(AND(F173+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Forecast'!$B$131:$B$250,0),MATCH(G$130,'PLHIV Forecast'!$C$130:$W$130,0)),
INDEX('PLHIV Forecast'!$C$131:$W$250,MATCH($B173,'PLHIV Forecast'!$B$131:$B$250,0),MATCH(G$130,'PLHIV Forecast'!$C$130:$W$130,0))&lt;&gt;0),
INDEX('PLHIV Forecast'!$C$131:$W$250,MATCH($B173,'PLHIV Forecast'!$B$131:$B$250,0),MATCH(G$130,'PLHIV Forecast'!$C$130:$W$130,0)),
F173+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0</v>
      </c>
      <c r="H173" s="84">
        <f>IF(IF(H$130&lt;=Baseline_Year,
INDEX('Number on ART'!$H$10:$AB$249,MATCH($B173&amp;"Peds",'Number on ART'!$F$10:$F$249,0),MATCH(H$130,'Number on ART'!$H$9:$AB$9,0)),
IF(AND(G173+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Forecast'!$B$131:$B$250,0),MATCH(H$130,'PLHIV Forecast'!$C$130:$W$130,0)),
INDEX('PLHIV Forecast'!$C$131:$W$250,MATCH($B173,'PLHIV Forecast'!$B$131:$B$250,0),MATCH(H$130,'PLHIV Forecast'!$C$130:$W$130,0))&lt;&gt;0),
INDEX('PLHIV Forecast'!$C$131:$W$250,MATCH($B173,'PLHIV Forecast'!$B$131:$B$250,0),MATCH(H$130,'PLHIV Forecast'!$C$130:$W$130,0)),
G173+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IF(H$130&lt;=Baseline_Year,
INDEX('Number on ART'!$H$10:$AB$249,MATCH($B173&amp;"Peds",'Number on ART'!$F$10:$F$249,0),MATCH(H$130,'Number on ART'!$H$9:$AB$9,0)),
IF(AND(G173+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Forecast'!$B$131:$B$250,0),MATCH(H$130,'PLHIV Forecast'!$C$130:$W$130,0)),
INDEX('PLHIV Forecast'!$C$131:$W$250,MATCH($B173,'PLHIV Forecast'!$B$131:$B$250,0),MATCH(H$130,'PLHIV Forecast'!$C$130:$W$130,0))&lt;&gt;0),
INDEX('PLHIV Forecast'!$C$131:$W$250,MATCH($B173,'PLHIV Forecast'!$B$131:$B$250,0),MATCH(H$130,'PLHIV Forecast'!$C$130:$W$130,0)),
G173+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0</v>
      </c>
      <c r="I173" s="84">
        <f>IF(IF(I$130&lt;=Baseline_Year,
INDEX('Number on ART'!$H$10:$AB$249,MATCH($B173&amp;"Peds",'Number on ART'!$F$10:$F$249,0),MATCH(I$130,'Number on ART'!$H$9:$AB$9,0)),
IF(AND(H173+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Forecast'!$B$131:$B$250,0),MATCH(I$130,'PLHIV Forecast'!$C$130:$W$130,0)),
INDEX('PLHIV Forecast'!$C$131:$W$250,MATCH($B173,'PLHIV Forecast'!$B$131:$B$250,0),MATCH(I$130,'PLHIV Forecast'!$C$130:$W$130,0))&lt;&gt;0),
INDEX('PLHIV Forecast'!$C$131:$W$250,MATCH($B173,'PLHIV Forecast'!$B$131:$B$250,0),MATCH(I$130,'PLHIV Forecast'!$C$130:$W$130,0)),
H173+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IF(I$130&lt;=Baseline_Year,
INDEX('Number on ART'!$H$10:$AB$249,MATCH($B173&amp;"Peds",'Number on ART'!$F$10:$F$249,0),MATCH(I$130,'Number on ART'!$H$9:$AB$9,0)),
IF(AND(H173+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Forecast'!$B$131:$B$250,0),MATCH(I$130,'PLHIV Forecast'!$C$130:$W$130,0)),
INDEX('PLHIV Forecast'!$C$131:$W$250,MATCH($B173,'PLHIV Forecast'!$B$131:$B$250,0),MATCH(I$130,'PLHIV Forecast'!$C$130:$W$130,0))&lt;&gt;0),
INDEX('PLHIV Forecast'!$C$131:$W$250,MATCH($B173,'PLHIV Forecast'!$B$131:$B$250,0),MATCH(I$130,'PLHIV Forecast'!$C$130:$W$130,0)),
H173+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13</v>
      </c>
      <c r="J173" s="84">
        <f>IF(IF(J$130&lt;=Baseline_Year,
INDEX('Number on ART'!$H$10:$AB$249,MATCH($B173&amp;"Peds",'Number on ART'!$F$10:$F$249,0),MATCH(J$130,'Number on ART'!$H$9:$AB$9,0)),
IF(AND(I173+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Forecast'!$B$131:$B$250,0),MATCH(J$130,'PLHIV Forecast'!$C$130:$W$130,0)),
INDEX('PLHIV Forecast'!$C$131:$W$250,MATCH($B173,'PLHIV Forecast'!$B$131:$B$250,0),MATCH(J$130,'PLHIV Forecast'!$C$130:$W$130,0))&lt;&gt;0),
INDEX('PLHIV Forecast'!$C$131:$W$250,MATCH($B173,'PLHIV Forecast'!$B$131:$B$250,0),MATCH(J$130,'PLHIV Forecast'!$C$130:$W$130,0)),
I173+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IF(J$130&lt;=Baseline_Year,
INDEX('Number on ART'!$H$10:$AB$249,MATCH($B173&amp;"Peds",'Number on ART'!$F$10:$F$249,0),MATCH(J$130,'Number on ART'!$H$9:$AB$9,0)),
IF(AND(I173+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Forecast'!$B$131:$B$250,0),MATCH(J$130,'PLHIV Forecast'!$C$130:$W$130,0)),
INDEX('PLHIV Forecast'!$C$131:$W$250,MATCH($B173,'PLHIV Forecast'!$B$131:$B$250,0),MATCH(J$130,'PLHIV Forecast'!$C$130:$W$130,0))&lt;&gt;0),
INDEX('PLHIV Forecast'!$C$131:$W$250,MATCH($B173,'PLHIV Forecast'!$B$131:$B$250,0),MATCH(J$130,'PLHIV Forecast'!$C$130:$W$130,0)),
I173+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18</v>
      </c>
      <c r="K173" s="84">
        <f>IF(IF(K$130&lt;=Baseline_Year,
INDEX('Number on ART'!$H$10:$AB$249,MATCH($B173&amp;"Peds",'Number on ART'!$F$10:$F$249,0),MATCH(K$130,'Number on ART'!$H$9:$AB$9,0)),
IF(AND(J173+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Forecast'!$B$131:$B$250,0),MATCH(K$130,'PLHIV Forecast'!$C$130:$W$130,0)),
INDEX('PLHIV Forecast'!$C$131:$W$250,MATCH($B173,'PLHIV Forecast'!$B$131:$B$250,0),MATCH(K$130,'PLHIV Forecast'!$C$130:$W$130,0))&lt;&gt;0),
INDEX('PLHIV Forecast'!$C$131:$W$250,MATCH($B173,'PLHIV Forecast'!$B$131:$B$250,0),MATCH(K$130,'PLHIV Forecast'!$C$130:$W$130,0)),
J173+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IF(K$130&lt;=Baseline_Year,
INDEX('Number on ART'!$H$10:$AB$249,MATCH($B173&amp;"Peds",'Number on ART'!$F$10:$F$249,0),MATCH(K$130,'Number on ART'!$H$9:$AB$9,0)),
IF(AND(J173+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Forecast'!$B$131:$B$250,0),MATCH(K$130,'PLHIV Forecast'!$C$130:$W$130,0)),
INDEX('PLHIV Forecast'!$C$131:$W$250,MATCH($B173,'PLHIV Forecast'!$B$131:$B$250,0),MATCH(K$130,'PLHIV Forecast'!$C$130:$W$130,0))&lt;&gt;0),
INDEX('PLHIV Forecast'!$C$131:$W$250,MATCH($B173,'PLHIV Forecast'!$B$131:$B$250,0),MATCH(K$130,'PLHIV Forecast'!$C$130:$W$130,0)),
J173+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26</v>
      </c>
      <c r="L173" s="84">
        <f>IF(IF(L$130&lt;=Baseline_Year,
INDEX('Number on ART'!$H$10:$AB$249,MATCH($B173&amp;"Peds",'Number on ART'!$F$10:$F$249,0),MATCH(L$130,'Number on ART'!$H$9:$AB$9,0)),
IF(AND(K173+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Forecast'!$B$131:$B$250,0),MATCH(L$130,'PLHIV Forecast'!$C$130:$W$130,0)),
INDEX('PLHIV Forecast'!$C$131:$W$250,MATCH($B173,'PLHIV Forecast'!$B$131:$B$250,0),MATCH(L$130,'PLHIV Forecast'!$C$130:$W$130,0))&lt;&gt;0),
INDEX('PLHIV Forecast'!$C$131:$W$250,MATCH($B173,'PLHIV Forecast'!$B$131:$B$250,0),MATCH(L$130,'PLHIV Forecast'!$C$130:$W$130,0)),
K173+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IF(L$130&lt;=Baseline_Year,
INDEX('Number on ART'!$H$10:$AB$249,MATCH($B173&amp;"Peds",'Number on ART'!$F$10:$F$249,0),MATCH(L$130,'Number on ART'!$H$9:$AB$9,0)),
IF(AND(K173+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Forecast'!$B$131:$B$250,0),MATCH(L$130,'PLHIV Forecast'!$C$130:$W$130,0)),
INDEX('PLHIV Forecast'!$C$131:$W$250,MATCH($B173,'PLHIV Forecast'!$B$131:$B$250,0),MATCH(L$130,'PLHIV Forecast'!$C$130:$W$130,0))&lt;&gt;0),
INDEX('PLHIV Forecast'!$C$131:$W$250,MATCH($B173,'PLHIV Forecast'!$B$131:$B$250,0),MATCH(L$130,'PLHIV Forecast'!$C$130:$W$130,0)),
K173+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33</v>
      </c>
      <c r="M173" s="84">
        <f>IF(IF(M$130&lt;=Baseline_Year,
INDEX('Number on ART'!$H$10:$AB$249,MATCH($B173&amp;"Peds",'Number on ART'!$F$10:$F$249,0),MATCH(M$130,'Number on ART'!$H$9:$AB$9,0)),
IF(AND(L173+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Forecast'!$B$131:$B$250,0),MATCH(M$130,'PLHIV Forecast'!$C$130:$W$130,0)),
INDEX('PLHIV Forecast'!$C$131:$W$250,MATCH($B173,'PLHIV Forecast'!$B$131:$B$250,0),MATCH(M$130,'PLHIV Forecast'!$C$130:$W$130,0))&lt;&gt;0),
INDEX('PLHIV Forecast'!$C$131:$W$250,MATCH($B173,'PLHIV Forecast'!$B$131:$B$250,0),MATCH(M$130,'PLHIV Forecast'!$C$130:$W$130,0)),
L173+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IF(M$130&lt;=Baseline_Year,
INDEX('Number on ART'!$H$10:$AB$249,MATCH($B173&amp;"Peds",'Number on ART'!$F$10:$F$249,0),MATCH(M$130,'Number on ART'!$H$9:$AB$9,0)),
IF(AND(L173+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Forecast'!$B$131:$B$250,0),MATCH(M$130,'PLHIV Forecast'!$C$130:$W$130,0)),
INDEX('PLHIV Forecast'!$C$131:$W$250,MATCH($B173,'PLHIV Forecast'!$B$131:$B$250,0),MATCH(M$130,'PLHIV Forecast'!$C$130:$W$130,0))&lt;&gt;0),
INDEX('PLHIV Forecast'!$C$131:$W$250,MATCH($B173,'PLHIV Forecast'!$B$131:$B$250,0),MATCH(M$130,'PLHIV Forecast'!$C$130:$W$130,0)),
L173+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38</v>
      </c>
      <c r="N173" s="84">
        <f>IF(IF(N$130&lt;=Baseline_Year,
INDEX('Number on ART'!$H$10:$AB$249,MATCH($B173&amp;"Peds",'Number on ART'!$F$10:$F$249,0),MATCH(N$130,'Number on ART'!$H$9:$AB$9,0)),
IF(AND(M173+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Forecast'!$B$131:$B$250,0),MATCH(N$130,'PLHIV Forecast'!$C$130:$W$130,0)),
INDEX('PLHIV Forecast'!$C$131:$W$250,MATCH($B173,'PLHIV Forecast'!$B$131:$B$250,0),MATCH(N$130,'PLHIV Forecast'!$C$130:$W$130,0))&lt;&gt;0),
INDEX('PLHIV Forecast'!$C$131:$W$250,MATCH($B173,'PLHIV Forecast'!$B$131:$B$250,0),MATCH(N$130,'PLHIV Forecast'!$C$130:$W$130,0)),
M173+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IF(N$130&lt;=Baseline_Year,
INDEX('Number on ART'!$H$10:$AB$249,MATCH($B173&amp;"Peds",'Number on ART'!$F$10:$F$249,0),MATCH(N$130,'Number on ART'!$H$9:$AB$9,0)),
IF(AND(M173+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Forecast'!$B$131:$B$250,0),MATCH(N$130,'PLHIV Forecast'!$C$130:$W$130,0)),
INDEX('PLHIV Forecast'!$C$131:$W$250,MATCH($B173,'PLHIV Forecast'!$B$131:$B$250,0),MATCH(N$130,'PLHIV Forecast'!$C$130:$W$130,0))&lt;&gt;0),
INDEX('PLHIV Forecast'!$C$131:$W$250,MATCH($B173,'PLHIV Forecast'!$B$131:$B$250,0),MATCH(N$130,'PLHIV Forecast'!$C$130:$W$130,0)),
M173+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36</v>
      </c>
      <c r="O173" s="84">
        <f>IF(IF(O$130&lt;=Baseline_Year,
INDEX('Number on ART'!$H$10:$AB$249,MATCH($B173&amp;"Peds",'Number on ART'!$F$10:$F$249,0),MATCH(O$130,'Number on ART'!$H$9:$AB$9,0)),
IF(AND(N173+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Forecast'!$B$131:$B$250,0),MATCH(O$130,'PLHIV Forecast'!$C$130:$W$130,0)),
INDEX('PLHIV Forecast'!$C$131:$W$250,MATCH($B173,'PLHIV Forecast'!$B$131:$B$250,0),MATCH(O$130,'PLHIV Forecast'!$C$130:$W$130,0))&lt;&gt;0),
INDEX('PLHIV Forecast'!$C$131:$W$250,MATCH($B173,'PLHIV Forecast'!$B$131:$B$250,0),MATCH(O$130,'PLHIV Forecast'!$C$130:$W$130,0)),
N173+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IF(O$130&lt;=Baseline_Year,
INDEX('Number on ART'!$H$10:$AB$249,MATCH($B173&amp;"Peds",'Number on ART'!$F$10:$F$249,0),MATCH(O$130,'Number on ART'!$H$9:$AB$9,0)),
IF(AND(N173+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Forecast'!$B$131:$B$250,0),MATCH(O$130,'PLHIV Forecast'!$C$130:$W$130,0)),
INDEX('PLHIV Forecast'!$C$131:$W$250,MATCH($B173,'PLHIV Forecast'!$B$131:$B$250,0),MATCH(O$130,'PLHIV Forecast'!$C$130:$W$130,0))&lt;&gt;0),
INDEX('PLHIV Forecast'!$C$131:$W$250,MATCH($B173,'PLHIV Forecast'!$B$131:$B$250,0),MATCH(O$130,'PLHIV Forecast'!$C$130:$W$130,0)),
N173+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46</v>
      </c>
      <c r="P173" s="84">
        <f>IF(IF(P$130&lt;=Baseline_Year,
INDEX('Number on ART'!$H$10:$AB$249,MATCH($B173&amp;"Peds",'Number on ART'!$F$10:$F$249,0),MATCH(P$130,'Number on ART'!$H$9:$AB$9,0)),
IF(AND(O173+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Forecast'!$B$131:$B$250,0),MATCH(P$130,'PLHIV Forecast'!$C$130:$W$130,0)),
INDEX('PLHIV Forecast'!$C$131:$W$250,MATCH($B173,'PLHIV Forecast'!$B$131:$B$250,0),MATCH(P$130,'PLHIV Forecast'!$C$130:$W$130,0))&lt;&gt;0),
INDEX('PLHIV Forecast'!$C$131:$W$250,MATCH($B173,'PLHIV Forecast'!$B$131:$B$250,0),MATCH(P$130,'PLHIV Forecast'!$C$130:$W$130,0)),
O173+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IF(P$130&lt;=Baseline_Year,
INDEX('Number on ART'!$H$10:$AB$249,MATCH($B173&amp;"Peds",'Number on ART'!$F$10:$F$249,0),MATCH(P$130,'Number on ART'!$H$9:$AB$9,0)),
IF(AND(O173+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Forecast'!$B$131:$B$250,0),MATCH(P$130,'PLHIV Forecast'!$C$130:$W$130,0)),
INDEX('PLHIV Forecast'!$C$131:$W$250,MATCH($B173,'PLHIV Forecast'!$B$131:$B$250,0),MATCH(P$130,'PLHIV Forecast'!$C$130:$W$130,0))&lt;&gt;0),
INDEX('PLHIV Forecast'!$C$131:$W$250,MATCH($B173,'PLHIV Forecast'!$B$131:$B$250,0),MATCH(P$130,'PLHIV Forecast'!$C$130:$W$130,0)),
O173+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50.333333333333336</v>
      </c>
      <c r="Q173" s="84">
        <f>IF(IF(Q$130&lt;=Baseline_Year,
INDEX('Number on ART'!$H$10:$AB$249,MATCH($B173&amp;"Peds",'Number on ART'!$F$10:$F$249,0),MATCH(Q$130,'Number on ART'!$H$9:$AB$9,0)),
IF(AND(P173+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Forecast'!$B$131:$B$250,0),MATCH(Q$130,'PLHIV Forecast'!$C$130:$W$130,0)),
INDEX('PLHIV Forecast'!$C$131:$W$250,MATCH($B173,'PLHIV Forecast'!$B$131:$B$250,0),MATCH(Q$130,'PLHIV Forecast'!$C$130:$W$130,0))&lt;&gt;0),
INDEX('PLHIV Forecast'!$C$131:$W$250,MATCH($B173,'PLHIV Forecast'!$B$131:$B$250,0),MATCH(Q$130,'PLHIV Forecast'!$C$130:$W$130,0)),
P173+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IF(Q$130&lt;=Baseline_Year,
INDEX('Number on ART'!$H$10:$AB$249,MATCH($B173&amp;"Peds",'Number on ART'!$F$10:$F$249,0),MATCH(Q$130,'Number on ART'!$H$9:$AB$9,0)),
IF(AND(P173+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Forecast'!$B$131:$B$250,0),MATCH(Q$130,'PLHIV Forecast'!$C$130:$W$130,0)),
INDEX('PLHIV Forecast'!$C$131:$W$250,MATCH($B173,'PLHIV Forecast'!$B$131:$B$250,0),MATCH(Q$130,'PLHIV Forecast'!$C$130:$W$130,0))&lt;&gt;0),
INDEX('PLHIV Forecast'!$C$131:$W$250,MATCH($B173,'PLHIV Forecast'!$B$131:$B$250,0),MATCH(Q$130,'PLHIV Forecast'!$C$130:$W$130,0)),
P173+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54.666666666666671</v>
      </c>
      <c r="R173" s="84">
        <f>IF(IF(R$130&lt;=Baseline_Year,
INDEX('Number on ART'!$H$10:$AB$249,MATCH($B173&amp;"Peds",'Number on ART'!$F$10:$F$249,0),MATCH(R$130,'Number on ART'!$H$9:$AB$9,0)),
IF(AND(Q173+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Forecast'!$B$131:$B$250,0),MATCH(R$130,'PLHIV Forecast'!$C$130:$W$130,0)),
INDEX('PLHIV Forecast'!$C$131:$W$250,MATCH($B173,'PLHIV Forecast'!$B$131:$B$250,0),MATCH(R$130,'PLHIV Forecast'!$C$130:$W$130,0))&lt;&gt;0),
INDEX('PLHIV Forecast'!$C$131:$W$250,MATCH($B173,'PLHIV Forecast'!$B$131:$B$250,0),MATCH(R$130,'PLHIV Forecast'!$C$130:$W$130,0)),
Q173+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IF(R$130&lt;=Baseline_Year,
INDEX('Number on ART'!$H$10:$AB$249,MATCH($B173&amp;"Peds",'Number on ART'!$F$10:$F$249,0),MATCH(R$130,'Number on ART'!$H$9:$AB$9,0)),
IF(AND(Q173+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Forecast'!$B$131:$B$250,0),MATCH(R$130,'PLHIV Forecast'!$C$130:$W$130,0)),
INDEX('PLHIV Forecast'!$C$131:$W$250,MATCH($B173,'PLHIV Forecast'!$B$131:$B$250,0),MATCH(R$130,'PLHIV Forecast'!$C$130:$W$130,0))&lt;&gt;0),
INDEX('PLHIV Forecast'!$C$131:$W$250,MATCH($B173,'PLHIV Forecast'!$B$131:$B$250,0),MATCH(R$130,'PLHIV Forecast'!$C$130:$W$130,0)),
Q173+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59.000000000000007</v>
      </c>
      <c r="S173" s="84">
        <f>IF(IF(S$130&lt;=Baseline_Year,
INDEX('Number on ART'!$H$10:$AB$249,MATCH($B173&amp;"Peds",'Number on ART'!$F$10:$F$249,0),MATCH(S$130,'Number on ART'!$H$9:$AB$9,0)),
IF(AND(R173+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Forecast'!$B$131:$B$250,0),MATCH(S$130,'PLHIV Forecast'!$C$130:$W$130,0)),
INDEX('PLHIV Forecast'!$C$131:$W$250,MATCH($B173,'PLHIV Forecast'!$B$131:$B$250,0),MATCH(S$130,'PLHIV Forecast'!$C$130:$W$130,0))&lt;&gt;0),
INDEX('PLHIV Forecast'!$C$131:$W$250,MATCH($B173,'PLHIV Forecast'!$B$131:$B$250,0),MATCH(S$130,'PLHIV Forecast'!$C$130:$W$130,0)),
R173+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IF(S$130&lt;=Baseline_Year,
INDEX('Number on ART'!$H$10:$AB$249,MATCH($B173&amp;"Peds",'Number on ART'!$F$10:$F$249,0),MATCH(S$130,'Number on ART'!$H$9:$AB$9,0)),
IF(AND(R173+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Forecast'!$B$131:$B$250,0),MATCH(S$130,'PLHIV Forecast'!$C$130:$W$130,0)),
INDEX('PLHIV Forecast'!$C$131:$W$250,MATCH($B173,'PLHIV Forecast'!$B$131:$B$250,0),MATCH(S$130,'PLHIV Forecast'!$C$130:$W$130,0))&lt;&gt;0),
INDEX('PLHIV Forecast'!$C$131:$W$250,MATCH($B173,'PLHIV Forecast'!$B$131:$B$250,0),MATCH(S$130,'PLHIV Forecast'!$C$130:$W$130,0)),
R173+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63.333333333333343</v>
      </c>
      <c r="T173" s="84">
        <f>IF(IF(T$130&lt;=Baseline_Year,
INDEX('Number on ART'!$H$10:$AB$249,MATCH($B173&amp;"Peds",'Number on ART'!$F$10:$F$249,0),MATCH(T$130,'Number on ART'!$H$9:$AB$9,0)),
IF(AND(S173+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Forecast'!$B$131:$B$250,0),MATCH(T$130,'PLHIV Forecast'!$C$130:$W$130,0)),
INDEX('PLHIV Forecast'!$C$131:$W$250,MATCH($B173,'PLHIV Forecast'!$B$131:$B$250,0),MATCH(T$130,'PLHIV Forecast'!$C$130:$W$130,0))&lt;&gt;0),
INDEX('PLHIV Forecast'!$C$131:$W$250,MATCH($B173,'PLHIV Forecast'!$B$131:$B$250,0),MATCH(T$130,'PLHIV Forecast'!$C$130:$W$130,0)),
S173+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IF(T$130&lt;=Baseline_Year,
INDEX('Number on ART'!$H$10:$AB$249,MATCH($B173&amp;"Peds",'Number on ART'!$F$10:$F$249,0),MATCH(T$130,'Number on ART'!$H$9:$AB$9,0)),
IF(AND(S173+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Forecast'!$B$131:$B$250,0),MATCH(T$130,'PLHIV Forecast'!$C$130:$W$130,0)),
INDEX('PLHIV Forecast'!$C$131:$W$250,MATCH($B173,'PLHIV Forecast'!$B$131:$B$250,0),MATCH(T$130,'PLHIV Forecast'!$C$130:$W$130,0))&lt;&gt;0),
INDEX('PLHIV Forecast'!$C$131:$W$250,MATCH($B173,'PLHIV Forecast'!$B$131:$B$250,0),MATCH(T$130,'PLHIV Forecast'!$C$130:$W$130,0)),
S173+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67.666666666666671</v>
      </c>
      <c r="U173" s="84">
        <f>IF(IF(U$130&lt;=Baseline_Year,
INDEX('Number on ART'!$H$10:$AB$249,MATCH($B173&amp;"Peds",'Number on ART'!$F$10:$F$249,0),MATCH(U$130,'Number on ART'!$H$9:$AB$9,0)),
IF(AND(T173+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Forecast'!$B$131:$B$250,0),MATCH(U$130,'PLHIV Forecast'!$C$130:$W$130,0)),
INDEX('PLHIV Forecast'!$C$131:$W$250,MATCH($B173,'PLHIV Forecast'!$B$131:$B$250,0),MATCH(U$130,'PLHIV Forecast'!$C$130:$W$130,0))&lt;&gt;0),
INDEX('PLHIV Forecast'!$C$131:$W$250,MATCH($B173,'PLHIV Forecast'!$B$131:$B$250,0),MATCH(U$130,'PLHIV Forecast'!$C$130:$W$130,0)),
T173+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IF(U$130&lt;=Baseline_Year,
INDEX('Number on ART'!$H$10:$AB$249,MATCH($B173&amp;"Peds",'Number on ART'!$F$10:$F$249,0),MATCH(U$130,'Number on ART'!$H$9:$AB$9,0)),
IF(AND(T173+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Forecast'!$B$131:$B$250,0),MATCH(U$130,'PLHIV Forecast'!$C$130:$W$130,0)),
INDEX('PLHIV Forecast'!$C$131:$W$250,MATCH($B173,'PLHIV Forecast'!$B$131:$B$250,0),MATCH(U$130,'PLHIV Forecast'!$C$130:$W$130,0))&lt;&gt;0),
INDEX('PLHIV Forecast'!$C$131:$W$250,MATCH($B173,'PLHIV Forecast'!$B$131:$B$250,0),MATCH(U$130,'PLHIV Forecast'!$C$130:$W$130,0)),
T173+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72</v>
      </c>
      <c r="V173" s="84">
        <f>IF(IF(V$130&lt;=Baseline_Year,
INDEX('Number on ART'!$H$10:$AB$249,MATCH($B173&amp;"Peds",'Number on ART'!$F$10:$F$249,0),MATCH(V$130,'Number on ART'!$H$9:$AB$9,0)),
IF(AND(U173+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Forecast'!$B$131:$B$250,0),MATCH(V$130,'PLHIV Forecast'!$C$130:$W$130,0)),
INDEX('PLHIV Forecast'!$C$131:$W$250,MATCH($B173,'PLHIV Forecast'!$B$131:$B$250,0),MATCH(V$130,'PLHIV Forecast'!$C$130:$W$130,0))&lt;&gt;0),
INDEX('PLHIV Forecast'!$C$131:$W$250,MATCH($B173,'PLHIV Forecast'!$B$131:$B$250,0),MATCH(V$130,'PLHIV Forecast'!$C$130:$W$130,0)),
U173+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IF(V$130&lt;=Baseline_Year,
INDEX('Number on ART'!$H$10:$AB$249,MATCH($B173&amp;"Peds",'Number on ART'!$F$10:$F$249,0),MATCH(V$130,'Number on ART'!$H$9:$AB$9,0)),
IF(AND(U173+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Forecast'!$B$131:$B$250,0),MATCH(V$130,'PLHIV Forecast'!$C$130:$W$130,0)),
INDEX('PLHIV Forecast'!$C$131:$W$250,MATCH($B173,'PLHIV Forecast'!$B$131:$B$250,0),MATCH(V$130,'PLHIV Forecast'!$C$130:$W$130,0))&lt;&gt;0),
INDEX('PLHIV Forecast'!$C$131:$W$250,MATCH($B173,'PLHIV Forecast'!$B$131:$B$250,0),MATCH(V$130,'PLHIV Forecast'!$C$130:$W$130,0)),
U173+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76.333333333333329</v>
      </c>
      <c r="W173" s="84">
        <f>IF(IF(W$130&lt;=Baseline_Year,
INDEX('Number on ART'!$H$10:$AB$249,MATCH($B173&amp;"Peds",'Number on ART'!$F$10:$F$249,0),MATCH(W$130,'Number on ART'!$H$9:$AB$9,0)),
IF(AND(V173+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Forecast'!$C$131:$W$250,MATCH($B173,'PLHIV Forecast'!$B$131:$B$250,0),MATCH(W$130,'PLHIV Forecast'!$C$130:$W$130,0)),
INDEX('PLHIV Forecast'!$C$131:$W$250,MATCH($B173,'PLHIV Forecast'!$B$131:$B$250,0),MATCH(W$130,'PLHIV Forecast'!$C$130:$W$130,0))&lt;&gt;0),
INDEX('PLHIV Forecast'!$C$131:$W$250,MATCH($B173,'PLHIV Forecast'!$B$131:$B$250,0),MATCH(W$130,'PLHIV Forecast'!$C$130:$W$130,0)),
V173+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)))&lt;0,
0,
IF(W$130&lt;=Baseline_Year,
INDEX('Number on ART'!$H$10:$AB$249,MATCH($B173&amp;"Peds",'Number on ART'!$F$10:$F$249,0),MATCH(W$130,'Number on ART'!$H$9:$AB$9,0)),
IF(AND(V173+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)&gt;INDEX('PLHIV Forecast'!$C$8:$W$127,MATCH($B173,'PLHIV Forecast'!$B$131:$B$250,0),MATCH(W$130,'PLHIV Forecast'!$C$130:$W$130,0)),
INDEX('PLHIV Forecast'!$C$131:$W$250,MATCH($B173,'PLHIV Forecast'!$B$131:$B$250,0),MATCH(W$130,'PLHIV Forecast'!$C$130:$W$130,0))&lt;&gt;0),
INDEX('PLHIV Forecast'!$C$131:$W$250,MATCH($B173,'PLHIV Forecast'!$B$131:$B$250,0),MATCH(W$130,'PLHIV Forecast'!$C$130:$W$130,0)),
V173+
AVERAGE((INDEX($C$131:$W$250,MATCH($B173,$B$131:$B$250),MATCH(Baseline_Year,$C$130:$W$130,))-INDEX($C$131:$W$250,MATCH($B173,$B$131:$B$250),MATCH(Baseline_Year-1,$C$130:$W$130,))),
(INDEX($C$131:$W$250,MATCH($B173,$B$131:$B$250),MATCH(Baseline_Year-1,$C$130:$W$130,))-INDEX($C$131:$W$250,MATCH($B173,$B$131:$B$250),MATCH(Baseline_Year-2,$C$130:$W$130,))),
(INDEX($C$131:$W$250,MATCH($B173,$B$131:$B$250),MATCH(Baseline_Year-2,$C$130:$W$130,))-INDEX($C$131:$W$250,MATCH($B173,$B$131:$B$250),MATCH(Baseline_Year-3,$C$130:$W$130,)))
))))</f>
        <v>80.666666666666657</v>
      </c>
      <c r="X173" s="9" t="str">
        <f>IF(SUM(C173:W173)&lt;&gt;0,
IF(P173='PLHIV Forecast'!P173,"# peds on ART capped by total CLHIV starting 2023",
IF(Q173='PLHIV Forecast'!Q173,"# peds on ART capped by total CLHIV starting 2024",
IF(R173='PLHIV Forecast'!R173,"# peds on ART capped by total CLHIV starting 2025",
IF(S173='PLHIV Forecast'!S173,"# peds on ART capped by total CLHIV starting 2026",
IF(T173='PLHIV Forecast'!T173,"# peds on ART capped by total CLHIV starting 2027",
IF(U173='PLHIV Forecast'!U173,"# peds on ART capped by total CLHIV starting 2028",
IF(V173='PLHIV Forecast'!V173,"# peds on ART capped by total CLHIV starting 2029",
IF(W173='PLHIV Forecast'!W173,"# peds on ART capped by total CLHIV starting 2030",
"")))))))),"")</f>
        <v/>
      </c>
      <c r="Z173" s="8"/>
    </row>
    <row r="174" spans="2:26" x14ac:dyDescent="0.35">
      <c r="B174" s="17" t="str">
        <f>Countries!B47</f>
        <v>Gabon</v>
      </c>
      <c r="C174" s="47">
        <f>IF(C$7&lt;='Algorithms &amp; Assumptions'!$C$3,INDEX('Number on ART'!$H$10:$AB$249,MATCH($B174&amp;"Peds",'Number on ART'!$F$10:$F$249,0),MATCH(C$7,'Number on ART'!$H$9:$AB$9,0)),"Error")</f>
        <v>371</v>
      </c>
      <c r="D174" s="47">
        <f>IF(D$7&lt;='Algorithms &amp; Assumptions'!$C$3,INDEX('Number on ART'!$H$10:$AB$249,MATCH($B174&amp;"Peds",'Number on ART'!$F$10:$F$249,0),MATCH(D$7,'Number on ART'!$H$9:$AB$9,0)),"Error")</f>
        <v>414</v>
      </c>
      <c r="E174" s="47">
        <f>IF(E$7&lt;='Algorithms &amp; Assumptions'!$C$3,INDEX('Number on ART'!$H$10:$AB$249,MATCH($B174&amp;"Peds",'Number on ART'!$F$10:$F$249,0),MATCH(E$7,'Number on ART'!$H$9:$AB$9,0)),"Error")</f>
        <v>494</v>
      </c>
      <c r="F174" s="47">
        <f>IF(F$7&lt;='Algorithms &amp; Assumptions'!$C$3,INDEX('Number on ART'!$H$10:$AB$249,MATCH($B174&amp;"Peds",'Number on ART'!$F$10:$F$249,0),MATCH(F$7,'Number on ART'!$H$9:$AB$9,0)),"Error")</f>
        <v>512</v>
      </c>
      <c r="G174" s="84">
        <f>IF(IF(G$130&lt;=Baseline_Year,
INDEX('Number on ART'!$H$10:$AB$249,MATCH($B174&amp;"Peds",'Number on ART'!$F$10:$F$249,0),MATCH(G$130,'Number on ART'!$H$9:$AB$9,0)),
IF(AND(F174+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Forecast'!$B$131:$B$250,0),MATCH(G$130,'PLHIV Forecast'!$C$130:$W$130,0)),
INDEX('PLHIV Forecast'!$C$131:$W$250,MATCH($B174,'PLHIV Forecast'!$B$131:$B$250,0),MATCH(G$130,'PLHIV Forecast'!$C$130:$W$130,0))&lt;&gt;0),
INDEX('PLHIV Forecast'!$C$131:$W$250,MATCH($B174,'PLHIV Forecast'!$B$131:$B$250,0),MATCH(G$130,'PLHIV Forecast'!$C$130:$W$130,0)),
F174+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IF(G$130&lt;=Baseline_Year,
INDEX('Number on ART'!$H$10:$AB$249,MATCH($B174&amp;"Peds",'Number on ART'!$F$10:$F$249,0),MATCH(G$130,'Number on ART'!$H$9:$AB$9,0)),
IF(AND(F174+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Forecast'!$B$131:$B$250,0),MATCH(G$130,'PLHIV Forecast'!$C$130:$W$130,0)),
INDEX('PLHIV Forecast'!$C$131:$W$250,MATCH($B174,'PLHIV Forecast'!$B$131:$B$250,0),MATCH(G$130,'PLHIV Forecast'!$C$130:$W$130,0))&lt;&gt;0),
INDEX('PLHIV Forecast'!$C$131:$W$250,MATCH($B174,'PLHIV Forecast'!$B$131:$B$250,0),MATCH(G$130,'PLHIV Forecast'!$C$130:$W$130,0)),
F174+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529</v>
      </c>
      <c r="H174" s="84">
        <f>IF(IF(H$130&lt;=Baseline_Year,
INDEX('Number on ART'!$H$10:$AB$249,MATCH($B174&amp;"Peds",'Number on ART'!$F$10:$F$249,0),MATCH(H$130,'Number on ART'!$H$9:$AB$9,0)),
IF(AND(G174+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Forecast'!$B$131:$B$250,0),MATCH(H$130,'PLHIV Forecast'!$C$130:$W$130,0)),
INDEX('PLHIV Forecast'!$C$131:$W$250,MATCH($B174,'PLHIV Forecast'!$B$131:$B$250,0),MATCH(H$130,'PLHIV Forecast'!$C$130:$W$130,0))&lt;&gt;0),
INDEX('PLHIV Forecast'!$C$131:$W$250,MATCH($B174,'PLHIV Forecast'!$B$131:$B$250,0),MATCH(H$130,'PLHIV Forecast'!$C$130:$W$130,0)),
G174+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IF(H$130&lt;=Baseline_Year,
INDEX('Number on ART'!$H$10:$AB$249,MATCH($B174&amp;"Peds",'Number on ART'!$F$10:$F$249,0),MATCH(H$130,'Number on ART'!$H$9:$AB$9,0)),
IF(AND(G174+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Forecast'!$B$131:$B$250,0),MATCH(H$130,'PLHIV Forecast'!$C$130:$W$130,0)),
INDEX('PLHIV Forecast'!$C$131:$W$250,MATCH($B174,'PLHIV Forecast'!$B$131:$B$250,0),MATCH(H$130,'PLHIV Forecast'!$C$130:$W$130,0))&lt;&gt;0),
INDEX('PLHIV Forecast'!$C$131:$W$250,MATCH($B174,'PLHIV Forecast'!$B$131:$B$250,0),MATCH(H$130,'PLHIV Forecast'!$C$130:$W$130,0)),
G174+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547</v>
      </c>
      <c r="I174" s="84">
        <f>IF(IF(I$130&lt;=Baseline_Year,
INDEX('Number on ART'!$H$10:$AB$249,MATCH($B174&amp;"Peds",'Number on ART'!$F$10:$F$249,0),MATCH(I$130,'Number on ART'!$H$9:$AB$9,0)),
IF(AND(H174+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Forecast'!$B$131:$B$250,0),MATCH(I$130,'PLHIV Forecast'!$C$130:$W$130,0)),
INDEX('PLHIV Forecast'!$C$131:$W$250,MATCH($B174,'PLHIV Forecast'!$B$131:$B$250,0),MATCH(I$130,'PLHIV Forecast'!$C$130:$W$130,0))&lt;&gt;0),
INDEX('PLHIV Forecast'!$C$131:$W$250,MATCH($B174,'PLHIV Forecast'!$B$131:$B$250,0),MATCH(I$130,'PLHIV Forecast'!$C$130:$W$130,0)),
H174+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IF(I$130&lt;=Baseline_Year,
INDEX('Number on ART'!$H$10:$AB$249,MATCH($B174&amp;"Peds",'Number on ART'!$F$10:$F$249,0),MATCH(I$130,'Number on ART'!$H$9:$AB$9,0)),
IF(AND(H174+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Forecast'!$B$131:$B$250,0),MATCH(I$130,'PLHIV Forecast'!$C$130:$W$130,0)),
INDEX('PLHIV Forecast'!$C$131:$W$250,MATCH($B174,'PLHIV Forecast'!$B$131:$B$250,0),MATCH(I$130,'PLHIV Forecast'!$C$130:$W$130,0))&lt;&gt;0),
INDEX('PLHIV Forecast'!$C$131:$W$250,MATCH($B174,'PLHIV Forecast'!$B$131:$B$250,0),MATCH(I$130,'PLHIV Forecast'!$C$130:$W$130,0)),
H174+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565</v>
      </c>
      <c r="J174" s="84">
        <f>IF(IF(J$130&lt;=Baseline_Year,
INDEX('Number on ART'!$H$10:$AB$249,MATCH($B174&amp;"Peds",'Number on ART'!$F$10:$F$249,0),MATCH(J$130,'Number on ART'!$H$9:$AB$9,0)),
IF(AND(I174+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Forecast'!$B$131:$B$250,0),MATCH(J$130,'PLHIV Forecast'!$C$130:$W$130,0)),
INDEX('PLHIV Forecast'!$C$131:$W$250,MATCH($B174,'PLHIV Forecast'!$B$131:$B$250,0),MATCH(J$130,'PLHIV Forecast'!$C$130:$W$130,0))&lt;&gt;0),
INDEX('PLHIV Forecast'!$C$131:$W$250,MATCH($B174,'PLHIV Forecast'!$B$131:$B$250,0),MATCH(J$130,'PLHIV Forecast'!$C$130:$W$130,0)),
I174+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IF(J$130&lt;=Baseline_Year,
INDEX('Number on ART'!$H$10:$AB$249,MATCH($B174&amp;"Peds",'Number on ART'!$F$10:$F$249,0),MATCH(J$130,'Number on ART'!$H$9:$AB$9,0)),
IF(AND(I174+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Forecast'!$B$131:$B$250,0),MATCH(J$130,'PLHIV Forecast'!$C$130:$W$130,0)),
INDEX('PLHIV Forecast'!$C$131:$W$250,MATCH($B174,'PLHIV Forecast'!$B$131:$B$250,0),MATCH(J$130,'PLHIV Forecast'!$C$130:$W$130,0))&lt;&gt;0),
INDEX('PLHIV Forecast'!$C$131:$W$250,MATCH($B174,'PLHIV Forecast'!$B$131:$B$250,0),MATCH(J$130,'PLHIV Forecast'!$C$130:$W$130,0)),
I174+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582</v>
      </c>
      <c r="K174" s="84">
        <f>IF(IF(K$130&lt;=Baseline_Year,
INDEX('Number on ART'!$H$10:$AB$249,MATCH($B174&amp;"Peds",'Number on ART'!$F$10:$F$249,0),MATCH(K$130,'Number on ART'!$H$9:$AB$9,0)),
IF(AND(J174+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Forecast'!$B$131:$B$250,0),MATCH(K$130,'PLHIV Forecast'!$C$130:$W$130,0)),
INDEX('PLHIV Forecast'!$C$131:$W$250,MATCH($B174,'PLHIV Forecast'!$B$131:$B$250,0),MATCH(K$130,'PLHIV Forecast'!$C$130:$W$130,0))&lt;&gt;0),
INDEX('PLHIV Forecast'!$C$131:$W$250,MATCH($B174,'PLHIV Forecast'!$B$131:$B$250,0),MATCH(K$130,'PLHIV Forecast'!$C$130:$W$130,0)),
J174+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IF(K$130&lt;=Baseline_Year,
INDEX('Number on ART'!$H$10:$AB$249,MATCH($B174&amp;"Peds",'Number on ART'!$F$10:$F$249,0),MATCH(K$130,'Number on ART'!$H$9:$AB$9,0)),
IF(AND(J174+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Forecast'!$B$131:$B$250,0),MATCH(K$130,'PLHIV Forecast'!$C$130:$W$130,0)),
INDEX('PLHIV Forecast'!$C$131:$W$250,MATCH($B174,'PLHIV Forecast'!$B$131:$B$250,0),MATCH(K$130,'PLHIV Forecast'!$C$130:$W$130,0))&lt;&gt;0),
INDEX('PLHIV Forecast'!$C$131:$W$250,MATCH($B174,'PLHIV Forecast'!$B$131:$B$250,0),MATCH(K$130,'PLHIV Forecast'!$C$130:$W$130,0)),
J174+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600</v>
      </c>
      <c r="L174" s="84">
        <f>IF(IF(L$130&lt;=Baseline_Year,
INDEX('Number on ART'!$H$10:$AB$249,MATCH($B174&amp;"Peds",'Number on ART'!$F$10:$F$249,0),MATCH(L$130,'Number on ART'!$H$9:$AB$9,0)),
IF(AND(K174+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Forecast'!$B$131:$B$250,0),MATCH(L$130,'PLHIV Forecast'!$C$130:$W$130,0)),
INDEX('PLHIV Forecast'!$C$131:$W$250,MATCH($B174,'PLHIV Forecast'!$B$131:$B$250,0),MATCH(L$130,'PLHIV Forecast'!$C$130:$W$130,0))&lt;&gt;0),
INDEX('PLHIV Forecast'!$C$131:$W$250,MATCH($B174,'PLHIV Forecast'!$B$131:$B$250,0),MATCH(L$130,'PLHIV Forecast'!$C$130:$W$130,0)),
K174+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IF(L$130&lt;=Baseline_Year,
INDEX('Number on ART'!$H$10:$AB$249,MATCH($B174&amp;"Peds",'Number on ART'!$F$10:$F$249,0),MATCH(L$130,'Number on ART'!$H$9:$AB$9,0)),
IF(AND(K174+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Forecast'!$B$131:$B$250,0),MATCH(L$130,'PLHIV Forecast'!$C$130:$W$130,0)),
INDEX('PLHIV Forecast'!$C$131:$W$250,MATCH($B174,'PLHIV Forecast'!$B$131:$B$250,0),MATCH(L$130,'PLHIV Forecast'!$C$130:$W$130,0))&lt;&gt;0),
INDEX('PLHIV Forecast'!$C$131:$W$250,MATCH($B174,'PLHIV Forecast'!$B$131:$B$250,0),MATCH(L$130,'PLHIV Forecast'!$C$130:$W$130,0)),
K174+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637</v>
      </c>
      <c r="M174" s="84">
        <f>IF(IF(M$130&lt;=Baseline_Year,
INDEX('Number on ART'!$H$10:$AB$249,MATCH($B174&amp;"Peds",'Number on ART'!$F$10:$F$249,0),MATCH(M$130,'Number on ART'!$H$9:$AB$9,0)),
IF(AND(L174+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Forecast'!$B$131:$B$250,0),MATCH(M$130,'PLHIV Forecast'!$C$130:$W$130,0)),
INDEX('PLHIV Forecast'!$C$131:$W$250,MATCH($B174,'PLHIV Forecast'!$B$131:$B$250,0),MATCH(M$130,'PLHIV Forecast'!$C$130:$W$130,0))&lt;&gt;0),
INDEX('PLHIV Forecast'!$C$131:$W$250,MATCH($B174,'PLHIV Forecast'!$B$131:$B$250,0),MATCH(M$130,'PLHIV Forecast'!$C$130:$W$130,0)),
L174+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IF(M$130&lt;=Baseline_Year,
INDEX('Number on ART'!$H$10:$AB$249,MATCH($B174&amp;"Peds",'Number on ART'!$F$10:$F$249,0),MATCH(M$130,'Number on ART'!$H$9:$AB$9,0)),
IF(AND(L174+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Forecast'!$B$131:$B$250,0),MATCH(M$130,'PLHIV Forecast'!$C$130:$W$130,0)),
INDEX('PLHIV Forecast'!$C$131:$W$250,MATCH($B174,'PLHIV Forecast'!$B$131:$B$250,0),MATCH(M$130,'PLHIV Forecast'!$C$130:$W$130,0))&lt;&gt;0),
INDEX('PLHIV Forecast'!$C$131:$W$250,MATCH($B174,'PLHIV Forecast'!$B$131:$B$250,0),MATCH(M$130,'PLHIV Forecast'!$C$130:$W$130,0)),
L174+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608</v>
      </c>
      <c r="N174" s="84">
        <f>IF(IF(N$130&lt;=Baseline_Year,
INDEX('Number on ART'!$H$10:$AB$249,MATCH($B174&amp;"Peds",'Number on ART'!$F$10:$F$249,0),MATCH(N$130,'Number on ART'!$H$9:$AB$9,0)),
IF(AND(M174+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Forecast'!$B$131:$B$250,0),MATCH(N$130,'PLHIV Forecast'!$C$130:$W$130,0)),
INDEX('PLHIV Forecast'!$C$131:$W$250,MATCH($B174,'PLHIV Forecast'!$B$131:$B$250,0),MATCH(N$130,'PLHIV Forecast'!$C$130:$W$130,0))&lt;&gt;0),
INDEX('PLHIV Forecast'!$C$131:$W$250,MATCH($B174,'PLHIV Forecast'!$B$131:$B$250,0),MATCH(N$130,'PLHIV Forecast'!$C$130:$W$130,0)),
M174+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IF(N$130&lt;=Baseline_Year,
INDEX('Number on ART'!$H$10:$AB$249,MATCH($B174&amp;"Peds",'Number on ART'!$F$10:$F$249,0),MATCH(N$130,'Number on ART'!$H$9:$AB$9,0)),
IF(AND(M174+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Forecast'!$B$131:$B$250,0),MATCH(N$130,'PLHIV Forecast'!$C$130:$W$130,0)),
INDEX('PLHIV Forecast'!$C$131:$W$250,MATCH($B174,'PLHIV Forecast'!$B$131:$B$250,0),MATCH(N$130,'PLHIV Forecast'!$C$130:$W$130,0))&lt;&gt;0),
INDEX('PLHIV Forecast'!$C$131:$W$250,MATCH($B174,'PLHIV Forecast'!$B$131:$B$250,0),MATCH(N$130,'PLHIV Forecast'!$C$130:$W$130,0)),
M174+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587</v>
      </c>
      <c r="O174" s="84">
        <f>IF(IF(O$130&lt;=Baseline_Year,
INDEX('Number on ART'!$H$10:$AB$249,MATCH($B174&amp;"Peds",'Number on ART'!$F$10:$F$249,0),MATCH(O$130,'Number on ART'!$H$9:$AB$9,0)),
IF(AND(N174+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Forecast'!$B$131:$B$250,0),MATCH(O$130,'PLHIV Forecast'!$C$130:$W$130,0)),
INDEX('PLHIV Forecast'!$C$131:$W$250,MATCH($B174,'PLHIV Forecast'!$B$131:$B$250,0),MATCH(O$130,'PLHIV Forecast'!$C$130:$W$130,0))&lt;&gt;0),
INDEX('PLHIV Forecast'!$C$131:$W$250,MATCH($B174,'PLHIV Forecast'!$B$131:$B$250,0),MATCH(O$130,'PLHIV Forecast'!$C$130:$W$130,0)),
N174+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IF(O$130&lt;=Baseline_Year,
INDEX('Number on ART'!$H$10:$AB$249,MATCH($B174&amp;"Peds",'Number on ART'!$F$10:$F$249,0),MATCH(O$130,'Number on ART'!$H$9:$AB$9,0)),
IF(AND(N174+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Forecast'!$B$131:$B$250,0),MATCH(O$130,'PLHIV Forecast'!$C$130:$W$130,0)),
INDEX('PLHIV Forecast'!$C$131:$W$250,MATCH($B174,'PLHIV Forecast'!$B$131:$B$250,0),MATCH(O$130,'PLHIV Forecast'!$C$130:$W$130,0))&lt;&gt;0),
INDEX('PLHIV Forecast'!$C$131:$W$250,MATCH($B174,'PLHIV Forecast'!$B$131:$B$250,0),MATCH(O$130,'PLHIV Forecast'!$C$130:$W$130,0)),
N174+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543</v>
      </c>
      <c r="P174" s="84">
        <f>IF(IF(P$130&lt;=Baseline_Year,
INDEX('Number on ART'!$H$10:$AB$249,MATCH($B174&amp;"Peds",'Number on ART'!$F$10:$F$249,0),MATCH(P$130,'Number on ART'!$H$9:$AB$9,0)),
IF(AND(O174+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Forecast'!$B$131:$B$250,0),MATCH(P$130,'PLHIV Forecast'!$C$130:$W$130,0)),
INDEX('PLHIV Forecast'!$C$131:$W$250,MATCH($B174,'PLHIV Forecast'!$B$131:$B$250,0),MATCH(P$130,'PLHIV Forecast'!$C$130:$W$130,0))&lt;&gt;0),
INDEX('PLHIV Forecast'!$C$131:$W$250,MATCH($B174,'PLHIV Forecast'!$B$131:$B$250,0),MATCH(P$130,'PLHIV Forecast'!$C$130:$W$130,0)),
O174+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IF(P$130&lt;=Baseline_Year,
INDEX('Number on ART'!$H$10:$AB$249,MATCH($B174&amp;"Peds",'Number on ART'!$F$10:$F$249,0),MATCH(P$130,'Number on ART'!$H$9:$AB$9,0)),
IF(AND(O174+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Forecast'!$B$131:$B$250,0),MATCH(P$130,'PLHIV Forecast'!$C$130:$W$130,0)),
INDEX('PLHIV Forecast'!$C$131:$W$250,MATCH($B174,'PLHIV Forecast'!$B$131:$B$250,0),MATCH(P$130,'PLHIV Forecast'!$C$130:$W$130,0))&lt;&gt;0),
INDEX('PLHIV Forecast'!$C$131:$W$250,MATCH($B174,'PLHIV Forecast'!$B$131:$B$250,0),MATCH(P$130,'PLHIV Forecast'!$C$130:$W$130,0)),
O174+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511.66666666666669</v>
      </c>
      <c r="Q174" s="84">
        <f>IF(IF(Q$130&lt;=Baseline_Year,
INDEX('Number on ART'!$H$10:$AB$249,MATCH($B174&amp;"Peds",'Number on ART'!$F$10:$F$249,0),MATCH(Q$130,'Number on ART'!$H$9:$AB$9,0)),
IF(AND(P174+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Forecast'!$B$131:$B$250,0),MATCH(Q$130,'PLHIV Forecast'!$C$130:$W$130,0)),
INDEX('PLHIV Forecast'!$C$131:$W$250,MATCH($B174,'PLHIV Forecast'!$B$131:$B$250,0),MATCH(Q$130,'PLHIV Forecast'!$C$130:$W$130,0))&lt;&gt;0),
INDEX('PLHIV Forecast'!$C$131:$W$250,MATCH($B174,'PLHIV Forecast'!$B$131:$B$250,0),MATCH(Q$130,'PLHIV Forecast'!$C$130:$W$130,0)),
P174+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IF(Q$130&lt;=Baseline_Year,
INDEX('Number on ART'!$H$10:$AB$249,MATCH($B174&amp;"Peds",'Number on ART'!$F$10:$F$249,0),MATCH(Q$130,'Number on ART'!$H$9:$AB$9,0)),
IF(AND(P174+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Forecast'!$B$131:$B$250,0),MATCH(Q$130,'PLHIV Forecast'!$C$130:$W$130,0)),
INDEX('PLHIV Forecast'!$C$131:$W$250,MATCH($B174,'PLHIV Forecast'!$B$131:$B$250,0),MATCH(Q$130,'PLHIV Forecast'!$C$130:$W$130,0))&lt;&gt;0),
INDEX('PLHIV Forecast'!$C$131:$W$250,MATCH($B174,'PLHIV Forecast'!$B$131:$B$250,0),MATCH(Q$130,'PLHIV Forecast'!$C$130:$W$130,0)),
P174+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480.33333333333337</v>
      </c>
      <c r="R174" s="84">
        <f>IF(IF(R$130&lt;=Baseline_Year,
INDEX('Number on ART'!$H$10:$AB$249,MATCH($B174&amp;"Peds",'Number on ART'!$F$10:$F$249,0),MATCH(R$130,'Number on ART'!$H$9:$AB$9,0)),
IF(AND(Q174+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Forecast'!$B$131:$B$250,0),MATCH(R$130,'PLHIV Forecast'!$C$130:$W$130,0)),
INDEX('PLHIV Forecast'!$C$131:$W$250,MATCH($B174,'PLHIV Forecast'!$B$131:$B$250,0),MATCH(R$130,'PLHIV Forecast'!$C$130:$W$130,0))&lt;&gt;0),
INDEX('PLHIV Forecast'!$C$131:$W$250,MATCH($B174,'PLHIV Forecast'!$B$131:$B$250,0),MATCH(R$130,'PLHIV Forecast'!$C$130:$W$130,0)),
Q174+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IF(R$130&lt;=Baseline_Year,
INDEX('Number on ART'!$H$10:$AB$249,MATCH($B174&amp;"Peds",'Number on ART'!$F$10:$F$249,0),MATCH(R$130,'Number on ART'!$H$9:$AB$9,0)),
IF(AND(Q174+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Forecast'!$B$131:$B$250,0),MATCH(R$130,'PLHIV Forecast'!$C$130:$W$130,0)),
INDEX('PLHIV Forecast'!$C$131:$W$250,MATCH($B174,'PLHIV Forecast'!$B$131:$B$250,0),MATCH(R$130,'PLHIV Forecast'!$C$130:$W$130,0))&lt;&gt;0),
INDEX('PLHIV Forecast'!$C$131:$W$250,MATCH($B174,'PLHIV Forecast'!$B$131:$B$250,0),MATCH(R$130,'PLHIV Forecast'!$C$130:$W$130,0)),
Q174+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449.00000000000006</v>
      </c>
      <c r="S174" s="84">
        <f>IF(IF(S$130&lt;=Baseline_Year,
INDEX('Number on ART'!$H$10:$AB$249,MATCH($B174&amp;"Peds",'Number on ART'!$F$10:$F$249,0),MATCH(S$130,'Number on ART'!$H$9:$AB$9,0)),
IF(AND(R174+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Forecast'!$B$131:$B$250,0),MATCH(S$130,'PLHIV Forecast'!$C$130:$W$130,0)),
INDEX('PLHIV Forecast'!$C$131:$W$250,MATCH($B174,'PLHIV Forecast'!$B$131:$B$250,0),MATCH(S$130,'PLHIV Forecast'!$C$130:$W$130,0))&lt;&gt;0),
INDEX('PLHIV Forecast'!$C$131:$W$250,MATCH($B174,'PLHIV Forecast'!$B$131:$B$250,0),MATCH(S$130,'PLHIV Forecast'!$C$130:$W$130,0)),
R174+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IF(S$130&lt;=Baseline_Year,
INDEX('Number on ART'!$H$10:$AB$249,MATCH($B174&amp;"Peds",'Number on ART'!$F$10:$F$249,0),MATCH(S$130,'Number on ART'!$H$9:$AB$9,0)),
IF(AND(R174+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Forecast'!$B$131:$B$250,0),MATCH(S$130,'PLHIV Forecast'!$C$130:$W$130,0)),
INDEX('PLHIV Forecast'!$C$131:$W$250,MATCH($B174,'PLHIV Forecast'!$B$131:$B$250,0),MATCH(S$130,'PLHIV Forecast'!$C$130:$W$130,0))&lt;&gt;0),
INDEX('PLHIV Forecast'!$C$131:$W$250,MATCH($B174,'PLHIV Forecast'!$B$131:$B$250,0),MATCH(S$130,'PLHIV Forecast'!$C$130:$W$130,0)),
R174+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417.66666666666674</v>
      </c>
      <c r="T174" s="84">
        <f>IF(IF(T$130&lt;=Baseline_Year,
INDEX('Number on ART'!$H$10:$AB$249,MATCH($B174&amp;"Peds",'Number on ART'!$F$10:$F$249,0),MATCH(T$130,'Number on ART'!$H$9:$AB$9,0)),
IF(AND(S174+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Forecast'!$B$131:$B$250,0),MATCH(T$130,'PLHIV Forecast'!$C$130:$W$130,0)),
INDEX('PLHIV Forecast'!$C$131:$W$250,MATCH($B174,'PLHIV Forecast'!$B$131:$B$250,0),MATCH(T$130,'PLHIV Forecast'!$C$130:$W$130,0))&lt;&gt;0),
INDEX('PLHIV Forecast'!$C$131:$W$250,MATCH($B174,'PLHIV Forecast'!$B$131:$B$250,0),MATCH(T$130,'PLHIV Forecast'!$C$130:$W$130,0)),
S174+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IF(T$130&lt;=Baseline_Year,
INDEX('Number on ART'!$H$10:$AB$249,MATCH($B174&amp;"Peds",'Number on ART'!$F$10:$F$249,0),MATCH(T$130,'Number on ART'!$H$9:$AB$9,0)),
IF(AND(S174+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Forecast'!$B$131:$B$250,0),MATCH(T$130,'PLHIV Forecast'!$C$130:$W$130,0)),
INDEX('PLHIV Forecast'!$C$131:$W$250,MATCH($B174,'PLHIV Forecast'!$B$131:$B$250,0),MATCH(T$130,'PLHIV Forecast'!$C$130:$W$130,0))&lt;&gt;0),
INDEX('PLHIV Forecast'!$C$131:$W$250,MATCH($B174,'PLHIV Forecast'!$B$131:$B$250,0),MATCH(T$130,'PLHIV Forecast'!$C$130:$W$130,0)),
S174+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386.33333333333343</v>
      </c>
      <c r="U174" s="84">
        <f>IF(IF(U$130&lt;=Baseline_Year,
INDEX('Number on ART'!$H$10:$AB$249,MATCH($B174&amp;"Peds",'Number on ART'!$F$10:$F$249,0),MATCH(U$130,'Number on ART'!$H$9:$AB$9,0)),
IF(AND(T174+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Forecast'!$B$131:$B$250,0),MATCH(U$130,'PLHIV Forecast'!$C$130:$W$130,0)),
INDEX('PLHIV Forecast'!$C$131:$W$250,MATCH($B174,'PLHIV Forecast'!$B$131:$B$250,0),MATCH(U$130,'PLHIV Forecast'!$C$130:$W$130,0))&lt;&gt;0),
INDEX('PLHIV Forecast'!$C$131:$W$250,MATCH($B174,'PLHIV Forecast'!$B$131:$B$250,0),MATCH(U$130,'PLHIV Forecast'!$C$130:$W$130,0)),
T174+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IF(U$130&lt;=Baseline_Year,
INDEX('Number on ART'!$H$10:$AB$249,MATCH($B174&amp;"Peds",'Number on ART'!$F$10:$F$249,0),MATCH(U$130,'Number on ART'!$H$9:$AB$9,0)),
IF(AND(T174+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Forecast'!$B$131:$B$250,0),MATCH(U$130,'PLHIV Forecast'!$C$130:$W$130,0)),
INDEX('PLHIV Forecast'!$C$131:$W$250,MATCH($B174,'PLHIV Forecast'!$B$131:$B$250,0),MATCH(U$130,'PLHIV Forecast'!$C$130:$W$130,0))&lt;&gt;0),
INDEX('PLHIV Forecast'!$C$131:$W$250,MATCH($B174,'PLHIV Forecast'!$B$131:$B$250,0),MATCH(U$130,'PLHIV Forecast'!$C$130:$W$130,0)),
T174+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355.00000000000011</v>
      </c>
      <c r="V174" s="84">
        <f>IF(IF(V$130&lt;=Baseline_Year,
INDEX('Number on ART'!$H$10:$AB$249,MATCH($B174&amp;"Peds",'Number on ART'!$F$10:$F$249,0),MATCH(V$130,'Number on ART'!$H$9:$AB$9,0)),
IF(AND(U174+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Forecast'!$B$131:$B$250,0),MATCH(V$130,'PLHIV Forecast'!$C$130:$W$130,0)),
INDEX('PLHIV Forecast'!$C$131:$W$250,MATCH($B174,'PLHIV Forecast'!$B$131:$B$250,0),MATCH(V$130,'PLHIV Forecast'!$C$130:$W$130,0))&lt;&gt;0),
INDEX('PLHIV Forecast'!$C$131:$W$250,MATCH($B174,'PLHIV Forecast'!$B$131:$B$250,0),MATCH(V$130,'PLHIV Forecast'!$C$130:$W$130,0)),
U174+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IF(V$130&lt;=Baseline_Year,
INDEX('Number on ART'!$H$10:$AB$249,MATCH($B174&amp;"Peds",'Number on ART'!$F$10:$F$249,0),MATCH(V$130,'Number on ART'!$H$9:$AB$9,0)),
IF(AND(U174+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Forecast'!$B$131:$B$250,0),MATCH(V$130,'PLHIV Forecast'!$C$130:$W$130,0)),
INDEX('PLHIV Forecast'!$C$131:$W$250,MATCH($B174,'PLHIV Forecast'!$B$131:$B$250,0),MATCH(V$130,'PLHIV Forecast'!$C$130:$W$130,0))&lt;&gt;0),
INDEX('PLHIV Forecast'!$C$131:$W$250,MATCH($B174,'PLHIV Forecast'!$B$131:$B$250,0),MATCH(V$130,'PLHIV Forecast'!$C$130:$W$130,0)),
U174+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323.6666666666668</v>
      </c>
      <c r="W174" s="84">
        <f>IF(IF(W$130&lt;=Baseline_Year,
INDEX('Number on ART'!$H$10:$AB$249,MATCH($B174&amp;"Peds",'Number on ART'!$F$10:$F$249,0),MATCH(W$130,'Number on ART'!$H$9:$AB$9,0)),
IF(AND(V174+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Forecast'!$C$131:$W$250,MATCH($B174,'PLHIV Forecast'!$B$131:$B$250,0),MATCH(W$130,'PLHIV Forecast'!$C$130:$W$130,0)),
INDEX('PLHIV Forecast'!$C$131:$W$250,MATCH($B174,'PLHIV Forecast'!$B$131:$B$250,0),MATCH(W$130,'PLHIV Forecast'!$C$130:$W$130,0))&lt;&gt;0),
INDEX('PLHIV Forecast'!$C$131:$W$250,MATCH($B174,'PLHIV Forecast'!$B$131:$B$250,0),MATCH(W$130,'PLHIV Forecast'!$C$130:$W$130,0)),
V174+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)))&lt;0,
0,
IF(W$130&lt;=Baseline_Year,
INDEX('Number on ART'!$H$10:$AB$249,MATCH($B174&amp;"Peds",'Number on ART'!$F$10:$F$249,0),MATCH(W$130,'Number on ART'!$H$9:$AB$9,0)),
IF(AND(V174+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)&gt;INDEX('PLHIV Forecast'!$C$8:$W$127,MATCH($B174,'PLHIV Forecast'!$B$131:$B$250,0),MATCH(W$130,'PLHIV Forecast'!$C$130:$W$130,0)),
INDEX('PLHIV Forecast'!$C$131:$W$250,MATCH($B174,'PLHIV Forecast'!$B$131:$B$250,0),MATCH(W$130,'PLHIV Forecast'!$C$130:$W$130,0))&lt;&gt;0),
INDEX('PLHIV Forecast'!$C$131:$W$250,MATCH($B174,'PLHIV Forecast'!$B$131:$B$250,0),MATCH(W$130,'PLHIV Forecast'!$C$130:$W$130,0)),
V174+
AVERAGE((INDEX($C$131:$W$250,MATCH($B174,$B$131:$B$250),MATCH(Baseline_Year,$C$130:$W$130,))-INDEX($C$131:$W$250,MATCH($B174,$B$131:$B$250),MATCH(Baseline_Year-1,$C$130:$W$130,))),
(INDEX($C$131:$W$250,MATCH($B174,$B$131:$B$250),MATCH(Baseline_Year-1,$C$130:$W$130,))-INDEX($C$131:$W$250,MATCH($B174,$B$131:$B$250),MATCH(Baseline_Year-2,$C$130:$W$130,))),
(INDEX($C$131:$W$250,MATCH($B174,$B$131:$B$250),MATCH(Baseline_Year-2,$C$130:$W$130,))-INDEX($C$131:$W$250,MATCH($B174,$B$131:$B$250),MATCH(Baseline_Year-3,$C$130:$W$130,)))
))))</f>
        <v>292.33333333333348</v>
      </c>
      <c r="X174" s="9" t="str">
        <f>IF(SUM(C174:W174)&lt;&gt;0,
IF(P174='PLHIV Forecast'!P174,"# peds on ART capped by total CLHIV starting 2023",
IF(Q174='PLHIV Forecast'!Q174,"# peds on ART capped by total CLHIV starting 2024",
IF(R174='PLHIV Forecast'!R174,"# peds on ART capped by total CLHIV starting 2025",
IF(S174='PLHIV Forecast'!S174,"# peds on ART capped by total CLHIV starting 2026",
IF(T174='PLHIV Forecast'!T174,"# peds on ART capped by total CLHIV starting 2027",
IF(U174='PLHIV Forecast'!U174,"# peds on ART capped by total CLHIV starting 2028",
IF(V174='PLHIV Forecast'!V174,"# peds on ART capped by total CLHIV starting 2029",
IF(W174='PLHIV Forecast'!W174,"# peds on ART capped by total CLHIV starting 2030",
"")))))))),"")</f>
        <v/>
      </c>
      <c r="Z174" s="8"/>
    </row>
    <row r="175" spans="2:26" x14ac:dyDescent="0.35">
      <c r="B175" s="17" t="str">
        <f>Countries!B48</f>
        <v>Gambia</v>
      </c>
      <c r="C175" s="47">
        <f>IF(C$7&lt;='Algorithms &amp; Assumptions'!$C$3,INDEX('Number on ART'!$H$10:$AB$249,MATCH($B175&amp;"Peds",'Number on ART'!$F$10:$F$249,0),MATCH(C$7,'Number on ART'!$H$9:$AB$9,0)),"Error")</f>
        <v>161</v>
      </c>
      <c r="D175" s="47">
        <f>IF(D$7&lt;='Algorithms &amp; Assumptions'!$C$3,INDEX('Number on ART'!$H$10:$AB$249,MATCH($B175&amp;"Peds",'Number on ART'!$F$10:$F$249,0),MATCH(D$7,'Number on ART'!$H$9:$AB$9,0)),"Error")</f>
        <v>230</v>
      </c>
      <c r="E175" s="47">
        <f>IF(E$7&lt;='Algorithms &amp; Assumptions'!$C$3,INDEX('Number on ART'!$H$10:$AB$249,MATCH($B175&amp;"Peds",'Number on ART'!$F$10:$F$249,0),MATCH(E$7,'Number on ART'!$H$9:$AB$9,0)),"Error")</f>
        <v>271</v>
      </c>
      <c r="F175" s="47">
        <f>IF(F$7&lt;='Algorithms &amp; Assumptions'!$C$3,INDEX('Number on ART'!$H$10:$AB$249,MATCH($B175&amp;"Peds",'Number on ART'!$F$10:$F$249,0),MATCH(F$7,'Number on ART'!$H$9:$AB$9,0)),"Error")</f>
        <v>289</v>
      </c>
      <c r="G175" s="84">
        <f>IF(IF(G$130&lt;=Baseline_Year,
INDEX('Number on ART'!$H$10:$AB$249,MATCH($B175&amp;"Peds",'Number on ART'!$F$10:$F$249,0),MATCH(G$130,'Number on ART'!$H$9:$AB$9,0)),
IF(AND(F175+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Forecast'!$B$131:$B$250,0),MATCH(G$130,'PLHIV Forecast'!$C$130:$W$130,0)),
INDEX('PLHIV Forecast'!$C$131:$W$250,MATCH($B175,'PLHIV Forecast'!$B$131:$B$250,0),MATCH(G$130,'PLHIV Forecast'!$C$130:$W$130,0))&lt;&gt;0),
INDEX('PLHIV Forecast'!$C$131:$W$250,MATCH($B175,'PLHIV Forecast'!$B$131:$B$250,0),MATCH(G$130,'PLHIV Forecast'!$C$130:$W$130,0)),
F175+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IF(G$130&lt;=Baseline_Year,
INDEX('Number on ART'!$H$10:$AB$249,MATCH($B175&amp;"Peds",'Number on ART'!$F$10:$F$249,0),MATCH(G$130,'Number on ART'!$H$9:$AB$9,0)),
IF(AND(F175+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Forecast'!$B$131:$B$250,0),MATCH(G$130,'PLHIV Forecast'!$C$130:$W$130,0)),
INDEX('PLHIV Forecast'!$C$131:$W$250,MATCH($B175,'PLHIV Forecast'!$B$131:$B$250,0),MATCH(G$130,'PLHIV Forecast'!$C$130:$W$130,0))&lt;&gt;0),
INDEX('PLHIV Forecast'!$C$131:$W$250,MATCH($B175,'PLHIV Forecast'!$B$131:$B$250,0),MATCH(G$130,'PLHIV Forecast'!$C$130:$W$130,0)),
F175+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380</v>
      </c>
      <c r="H175" s="84">
        <f>IF(IF(H$130&lt;=Baseline_Year,
INDEX('Number on ART'!$H$10:$AB$249,MATCH($B175&amp;"Peds",'Number on ART'!$F$10:$F$249,0),MATCH(H$130,'Number on ART'!$H$9:$AB$9,0)),
IF(AND(G175+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Forecast'!$B$131:$B$250,0),MATCH(H$130,'PLHIV Forecast'!$C$130:$W$130,0)),
INDEX('PLHIV Forecast'!$C$131:$W$250,MATCH($B175,'PLHIV Forecast'!$B$131:$B$250,0),MATCH(H$130,'PLHIV Forecast'!$C$130:$W$130,0))&lt;&gt;0),
INDEX('PLHIV Forecast'!$C$131:$W$250,MATCH($B175,'PLHIV Forecast'!$B$131:$B$250,0),MATCH(H$130,'PLHIV Forecast'!$C$130:$W$130,0)),
G175+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IF(H$130&lt;=Baseline_Year,
INDEX('Number on ART'!$H$10:$AB$249,MATCH($B175&amp;"Peds",'Number on ART'!$F$10:$F$249,0),MATCH(H$130,'Number on ART'!$H$9:$AB$9,0)),
IF(AND(G175+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Forecast'!$B$131:$B$250,0),MATCH(H$130,'PLHIV Forecast'!$C$130:$W$130,0)),
INDEX('PLHIV Forecast'!$C$131:$W$250,MATCH($B175,'PLHIV Forecast'!$B$131:$B$250,0),MATCH(H$130,'PLHIV Forecast'!$C$130:$W$130,0))&lt;&gt;0),
INDEX('PLHIV Forecast'!$C$131:$W$250,MATCH($B175,'PLHIV Forecast'!$B$131:$B$250,0),MATCH(H$130,'PLHIV Forecast'!$C$130:$W$130,0)),
G175+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438</v>
      </c>
      <c r="I175" s="84">
        <f>IF(IF(I$130&lt;=Baseline_Year,
INDEX('Number on ART'!$H$10:$AB$249,MATCH($B175&amp;"Peds",'Number on ART'!$F$10:$F$249,0),MATCH(I$130,'Number on ART'!$H$9:$AB$9,0)),
IF(AND(H175+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Forecast'!$B$131:$B$250,0),MATCH(I$130,'PLHIV Forecast'!$C$130:$W$130,0)),
INDEX('PLHIV Forecast'!$C$131:$W$250,MATCH($B175,'PLHIV Forecast'!$B$131:$B$250,0),MATCH(I$130,'PLHIV Forecast'!$C$130:$W$130,0))&lt;&gt;0),
INDEX('PLHIV Forecast'!$C$131:$W$250,MATCH($B175,'PLHIV Forecast'!$B$131:$B$250,0),MATCH(I$130,'PLHIV Forecast'!$C$130:$W$130,0)),
H175+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IF(I$130&lt;=Baseline_Year,
INDEX('Number on ART'!$H$10:$AB$249,MATCH($B175&amp;"Peds",'Number on ART'!$F$10:$F$249,0),MATCH(I$130,'Number on ART'!$H$9:$AB$9,0)),
IF(AND(H175+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Forecast'!$B$131:$B$250,0),MATCH(I$130,'PLHIV Forecast'!$C$130:$W$130,0)),
INDEX('PLHIV Forecast'!$C$131:$W$250,MATCH($B175,'PLHIV Forecast'!$B$131:$B$250,0),MATCH(I$130,'PLHIV Forecast'!$C$130:$W$130,0))&lt;&gt;0),
INDEX('PLHIV Forecast'!$C$131:$W$250,MATCH($B175,'PLHIV Forecast'!$B$131:$B$250,0),MATCH(I$130,'PLHIV Forecast'!$C$130:$W$130,0)),
H175+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450</v>
      </c>
      <c r="J175" s="84">
        <f>IF(IF(J$130&lt;=Baseline_Year,
INDEX('Number on ART'!$H$10:$AB$249,MATCH($B175&amp;"Peds",'Number on ART'!$F$10:$F$249,0),MATCH(J$130,'Number on ART'!$H$9:$AB$9,0)),
IF(AND(I175+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Forecast'!$B$131:$B$250,0),MATCH(J$130,'PLHIV Forecast'!$C$130:$W$130,0)),
INDEX('PLHIV Forecast'!$C$131:$W$250,MATCH($B175,'PLHIV Forecast'!$B$131:$B$250,0),MATCH(J$130,'PLHIV Forecast'!$C$130:$W$130,0))&lt;&gt;0),
INDEX('PLHIV Forecast'!$C$131:$W$250,MATCH($B175,'PLHIV Forecast'!$B$131:$B$250,0),MATCH(J$130,'PLHIV Forecast'!$C$130:$W$130,0)),
I175+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IF(J$130&lt;=Baseline_Year,
INDEX('Number on ART'!$H$10:$AB$249,MATCH($B175&amp;"Peds",'Number on ART'!$F$10:$F$249,0),MATCH(J$130,'Number on ART'!$H$9:$AB$9,0)),
IF(AND(I175+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Forecast'!$B$131:$B$250,0),MATCH(J$130,'PLHIV Forecast'!$C$130:$W$130,0)),
INDEX('PLHIV Forecast'!$C$131:$W$250,MATCH($B175,'PLHIV Forecast'!$B$131:$B$250,0),MATCH(J$130,'PLHIV Forecast'!$C$130:$W$130,0))&lt;&gt;0),
INDEX('PLHIV Forecast'!$C$131:$W$250,MATCH($B175,'PLHIV Forecast'!$B$131:$B$250,0),MATCH(J$130,'PLHIV Forecast'!$C$130:$W$130,0)),
I175+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480</v>
      </c>
      <c r="K175" s="84">
        <f>IF(IF(K$130&lt;=Baseline_Year,
INDEX('Number on ART'!$H$10:$AB$249,MATCH($B175&amp;"Peds",'Number on ART'!$F$10:$F$249,0),MATCH(K$130,'Number on ART'!$H$9:$AB$9,0)),
IF(AND(J175+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Forecast'!$B$131:$B$250,0),MATCH(K$130,'PLHIV Forecast'!$C$130:$W$130,0)),
INDEX('PLHIV Forecast'!$C$131:$W$250,MATCH($B175,'PLHIV Forecast'!$B$131:$B$250,0),MATCH(K$130,'PLHIV Forecast'!$C$130:$W$130,0))&lt;&gt;0),
INDEX('PLHIV Forecast'!$C$131:$W$250,MATCH($B175,'PLHIV Forecast'!$B$131:$B$250,0),MATCH(K$130,'PLHIV Forecast'!$C$130:$W$130,0)),
J175+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IF(K$130&lt;=Baseline_Year,
INDEX('Number on ART'!$H$10:$AB$249,MATCH($B175&amp;"Peds",'Number on ART'!$F$10:$F$249,0),MATCH(K$130,'Number on ART'!$H$9:$AB$9,0)),
IF(AND(J175+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Forecast'!$B$131:$B$250,0),MATCH(K$130,'PLHIV Forecast'!$C$130:$W$130,0)),
INDEX('PLHIV Forecast'!$C$131:$W$250,MATCH($B175,'PLHIV Forecast'!$B$131:$B$250,0),MATCH(K$130,'PLHIV Forecast'!$C$130:$W$130,0))&lt;&gt;0),
INDEX('PLHIV Forecast'!$C$131:$W$250,MATCH($B175,'PLHIV Forecast'!$B$131:$B$250,0),MATCH(K$130,'PLHIV Forecast'!$C$130:$W$130,0)),
J175+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550</v>
      </c>
      <c r="L175" s="84">
        <f>IF(IF(L$130&lt;=Baseline_Year,
INDEX('Number on ART'!$H$10:$AB$249,MATCH($B175&amp;"Peds",'Number on ART'!$F$10:$F$249,0),MATCH(L$130,'Number on ART'!$H$9:$AB$9,0)),
IF(AND(K175+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Forecast'!$B$131:$B$250,0),MATCH(L$130,'PLHIV Forecast'!$C$130:$W$130,0)),
INDEX('PLHIV Forecast'!$C$131:$W$250,MATCH($B175,'PLHIV Forecast'!$B$131:$B$250,0),MATCH(L$130,'PLHIV Forecast'!$C$130:$W$130,0))&lt;&gt;0),
INDEX('PLHIV Forecast'!$C$131:$W$250,MATCH($B175,'PLHIV Forecast'!$B$131:$B$250,0),MATCH(L$130,'PLHIV Forecast'!$C$130:$W$130,0)),
K175+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IF(L$130&lt;=Baseline_Year,
INDEX('Number on ART'!$H$10:$AB$249,MATCH($B175&amp;"Peds",'Number on ART'!$F$10:$F$249,0),MATCH(L$130,'Number on ART'!$H$9:$AB$9,0)),
IF(AND(K175+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Forecast'!$B$131:$B$250,0),MATCH(L$130,'PLHIV Forecast'!$C$130:$W$130,0)),
INDEX('PLHIV Forecast'!$C$131:$W$250,MATCH($B175,'PLHIV Forecast'!$B$131:$B$250,0),MATCH(L$130,'PLHIV Forecast'!$C$130:$W$130,0))&lt;&gt;0),
INDEX('PLHIV Forecast'!$C$131:$W$250,MATCH($B175,'PLHIV Forecast'!$B$131:$B$250,0),MATCH(L$130,'PLHIV Forecast'!$C$130:$W$130,0)),
K175+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585</v>
      </c>
      <c r="M175" s="84">
        <f>IF(IF(M$130&lt;=Baseline_Year,
INDEX('Number on ART'!$H$10:$AB$249,MATCH($B175&amp;"Peds",'Number on ART'!$F$10:$F$249,0),MATCH(M$130,'Number on ART'!$H$9:$AB$9,0)),
IF(AND(L175+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Forecast'!$B$131:$B$250,0),MATCH(M$130,'PLHIV Forecast'!$C$130:$W$130,0)),
INDEX('PLHIV Forecast'!$C$131:$W$250,MATCH($B175,'PLHIV Forecast'!$B$131:$B$250,0),MATCH(M$130,'PLHIV Forecast'!$C$130:$W$130,0))&lt;&gt;0),
INDEX('PLHIV Forecast'!$C$131:$W$250,MATCH($B175,'PLHIV Forecast'!$B$131:$B$250,0),MATCH(M$130,'PLHIV Forecast'!$C$130:$W$130,0)),
L175+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IF(M$130&lt;=Baseline_Year,
INDEX('Number on ART'!$H$10:$AB$249,MATCH($B175&amp;"Peds",'Number on ART'!$F$10:$F$249,0),MATCH(M$130,'Number on ART'!$H$9:$AB$9,0)),
IF(AND(L175+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Forecast'!$B$131:$B$250,0),MATCH(M$130,'PLHIV Forecast'!$C$130:$W$130,0)),
INDEX('PLHIV Forecast'!$C$131:$W$250,MATCH($B175,'PLHIV Forecast'!$B$131:$B$250,0),MATCH(M$130,'PLHIV Forecast'!$C$130:$W$130,0))&lt;&gt;0),
INDEX('PLHIV Forecast'!$C$131:$W$250,MATCH($B175,'PLHIV Forecast'!$B$131:$B$250,0),MATCH(M$130,'PLHIV Forecast'!$C$130:$W$130,0)),
L175+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581</v>
      </c>
      <c r="N175" s="84">
        <f>IF(IF(N$130&lt;=Baseline_Year,
INDEX('Number on ART'!$H$10:$AB$249,MATCH($B175&amp;"Peds",'Number on ART'!$F$10:$F$249,0),MATCH(N$130,'Number on ART'!$H$9:$AB$9,0)),
IF(AND(M175+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Forecast'!$B$131:$B$250,0),MATCH(N$130,'PLHIV Forecast'!$C$130:$W$130,0)),
INDEX('PLHIV Forecast'!$C$131:$W$250,MATCH($B175,'PLHIV Forecast'!$B$131:$B$250,0),MATCH(N$130,'PLHIV Forecast'!$C$130:$W$130,0))&lt;&gt;0),
INDEX('PLHIV Forecast'!$C$131:$W$250,MATCH($B175,'PLHIV Forecast'!$B$131:$B$250,0),MATCH(N$130,'PLHIV Forecast'!$C$130:$W$130,0)),
M175+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IF(N$130&lt;=Baseline_Year,
INDEX('Number on ART'!$H$10:$AB$249,MATCH($B175&amp;"Peds",'Number on ART'!$F$10:$F$249,0),MATCH(N$130,'Number on ART'!$H$9:$AB$9,0)),
IF(AND(M175+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Forecast'!$B$131:$B$250,0),MATCH(N$130,'PLHIV Forecast'!$C$130:$W$130,0)),
INDEX('PLHIV Forecast'!$C$131:$W$250,MATCH($B175,'PLHIV Forecast'!$B$131:$B$250,0),MATCH(N$130,'PLHIV Forecast'!$C$130:$W$130,0))&lt;&gt;0),
INDEX('PLHIV Forecast'!$C$131:$W$250,MATCH($B175,'PLHIV Forecast'!$B$131:$B$250,0),MATCH(N$130,'PLHIV Forecast'!$C$130:$W$130,0)),
M175+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550</v>
      </c>
      <c r="O175" s="84">
        <f>IF(IF(O$130&lt;=Baseline_Year,
INDEX('Number on ART'!$H$10:$AB$249,MATCH($B175&amp;"Peds",'Number on ART'!$F$10:$F$249,0),MATCH(O$130,'Number on ART'!$H$9:$AB$9,0)),
IF(AND(N175+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Forecast'!$B$131:$B$250,0),MATCH(O$130,'PLHIV Forecast'!$C$130:$W$130,0)),
INDEX('PLHIV Forecast'!$C$131:$W$250,MATCH($B175,'PLHIV Forecast'!$B$131:$B$250,0),MATCH(O$130,'PLHIV Forecast'!$C$130:$W$130,0))&lt;&gt;0),
INDEX('PLHIV Forecast'!$C$131:$W$250,MATCH($B175,'PLHIV Forecast'!$B$131:$B$250,0),MATCH(O$130,'PLHIV Forecast'!$C$130:$W$130,0)),
N175+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IF(O$130&lt;=Baseline_Year,
INDEX('Number on ART'!$H$10:$AB$249,MATCH($B175&amp;"Peds",'Number on ART'!$F$10:$F$249,0),MATCH(O$130,'Number on ART'!$H$9:$AB$9,0)),
IF(AND(N175+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Forecast'!$B$131:$B$250,0),MATCH(O$130,'PLHIV Forecast'!$C$130:$W$130,0)),
INDEX('PLHIV Forecast'!$C$131:$W$250,MATCH($B175,'PLHIV Forecast'!$B$131:$B$250,0),MATCH(O$130,'PLHIV Forecast'!$C$130:$W$130,0))&lt;&gt;0),
INDEX('PLHIV Forecast'!$C$131:$W$250,MATCH($B175,'PLHIV Forecast'!$B$131:$B$250,0),MATCH(O$130,'PLHIV Forecast'!$C$130:$W$130,0)),
N175+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562</v>
      </c>
      <c r="P175" s="84">
        <f>IF(IF(P$130&lt;=Baseline_Year,
INDEX('Number on ART'!$H$10:$AB$249,MATCH($B175&amp;"Peds",'Number on ART'!$F$10:$F$249,0),MATCH(P$130,'Number on ART'!$H$9:$AB$9,0)),
IF(AND(O175+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Forecast'!$B$131:$B$250,0),MATCH(P$130,'PLHIV Forecast'!$C$130:$W$130,0)),
INDEX('PLHIV Forecast'!$C$131:$W$250,MATCH($B175,'PLHIV Forecast'!$B$131:$B$250,0),MATCH(P$130,'PLHIV Forecast'!$C$130:$W$130,0))&lt;&gt;0),
INDEX('PLHIV Forecast'!$C$131:$W$250,MATCH($B175,'PLHIV Forecast'!$B$131:$B$250,0),MATCH(P$130,'PLHIV Forecast'!$C$130:$W$130,0)),
O175+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IF(P$130&lt;=Baseline_Year,
INDEX('Number on ART'!$H$10:$AB$249,MATCH($B175&amp;"Peds",'Number on ART'!$F$10:$F$249,0),MATCH(P$130,'Number on ART'!$H$9:$AB$9,0)),
IF(AND(O175+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Forecast'!$B$131:$B$250,0),MATCH(P$130,'PLHIV Forecast'!$C$130:$W$130,0)),
INDEX('PLHIV Forecast'!$C$131:$W$250,MATCH($B175,'PLHIV Forecast'!$B$131:$B$250,0),MATCH(P$130,'PLHIV Forecast'!$C$130:$W$130,0))&lt;&gt;0),
INDEX('PLHIV Forecast'!$C$131:$W$250,MATCH($B175,'PLHIV Forecast'!$B$131:$B$250,0),MATCH(P$130,'PLHIV Forecast'!$C$130:$W$130,0)),
O175+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554.33333333333337</v>
      </c>
      <c r="Q175" s="84">
        <f>IF(IF(Q$130&lt;=Baseline_Year,
INDEX('Number on ART'!$H$10:$AB$249,MATCH($B175&amp;"Peds",'Number on ART'!$F$10:$F$249,0),MATCH(Q$130,'Number on ART'!$H$9:$AB$9,0)),
IF(AND(P175+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Forecast'!$B$131:$B$250,0),MATCH(Q$130,'PLHIV Forecast'!$C$130:$W$130,0)),
INDEX('PLHIV Forecast'!$C$131:$W$250,MATCH($B175,'PLHIV Forecast'!$B$131:$B$250,0),MATCH(Q$130,'PLHIV Forecast'!$C$130:$W$130,0))&lt;&gt;0),
INDEX('PLHIV Forecast'!$C$131:$W$250,MATCH($B175,'PLHIV Forecast'!$B$131:$B$250,0),MATCH(Q$130,'PLHIV Forecast'!$C$130:$W$130,0)),
P175+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IF(Q$130&lt;=Baseline_Year,
INDEX('Number on ART'!$H$10:$AB$249,MATCH($B175&amp;"Peds",'Number on ART'!$F$10:$F$249,0),MATCH(Q$130,'Number on ART'!$H$9:$AB$9,0)),
IF(AND(P175+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Forecast'!$B$131:$B$250,0),MATCH(Q$130,'PLHIV Forecast'!$C$130:$W$130,0)),
INDEX('PLHIV Forecast'!$C$131:$W$250,MATCH($B175,'PLHIV Forecast'!$B$131:$B$250,0),MATCH(Q$130,'PLHIV Forecast'!$C$130:$W$130,0))&lt;&gt;0),
INDEX('PLHIV Forecast'!$C$131:$W$250,MATCH($B175,'PLHIV Forecast'!$B$131:$B$250,0),MATCH(Q$130,'PLHIV Forecast'!$C$130:$W$130,0)),
P175+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546.66666666666674</v>
      </c>
      <c r="R175" s="84">
        <f>IF(IF(R$130&lt;=Baseline_Year,
INDEX('Number on ART'!$H$10:$AB$249,MATCH($B175&amp;"Peds",'Number on ART'!$F$10:$F$249,0),MATCH(R$130,'Number on ART'!$H$9:$AB$9,0)),
IF(AND(Q175+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Forecast'!$B$131:$B$250,0),MATCH(R$130,'PLHIV Forecast'!$C$130:$W$130,0)),
INDEX('PLHIV Forecast'!$C$131:$W$250,MATCH($B175,'PLHIV Forecast'!$B$131:$B$250,0),MATCH(R$130,'PLHIV Forecast'!$C$130:$W$130,0))&lt;&gt;0),
INDEX('PLHIV Forecast'!$C$131:$W$250,MATCH($B175,'PLHIV Forecast'!$B$131:$B$250,0),MATCH(R$130,'PLHIV Forecast'!$C$130:$W$130,0)),
Q175+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IF(R$130&lt;=Baseline_Year,
INDEX('Number on ART'!$H$10:$AB$249,MATCH($B175&amp;"Peds",'Number on ART'!$F$10:$F$249,0),MATCH(R$130,'Number on ART'!$H$9:$AB$9,0)),
IF(AND(Q175+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Forecast'!$B$131:$B$250,0),MATCH(R$130,'PLHIV Forecast'!$C$130:$W$130,0)),
INDEX('PLHIV Forecast'!$C$131:$W$250,MATCH($B175,'PLHIV Forecast'!$B$131:$B$250,0),MATCH(R$130,'PLHIV Forecast'!$C$130:$W$130,0))&lt;&gt;0),
INDEX('PLHIV Forecast'!$C$131:$W$250,MATCH($B175,'PLHIV Forecast'!$B$131:$B$250,0),MATCH(R$130,'PLHIV Forecast'!$C$130:$W$130,0)),
Q175+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539.00000000000011</v>
      </c>
      <c r="S175" s="84">
        <f>IF(IF(S$130&lt;=Baseline_Year,
INDEX('Number on ART'!$H$10:$AB$249,MATCH($B175&amp;"Peds",'Number on ART'!$F$10:$F$249,0),MATCH(S$130,'Number on ART'!$H$9:$AB$9,0)),
IF(AND(R175+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Forecast'!$B$131:$B$250,0),MATCH(S$130,'PLHIV Forecast'!$C$130:$W$130,0)),
INDEX('PLHIV Forecast'!$C$131:$W$250,MATCH($B175,'PLHIV Forecast'!$B$131:$B$250,0),MATCH(S$130,'PLHIV Forecast'!$C$130:$W$130,0))&lt;&gt;0),
INDEX('PLHIV Forecast'!$C$131:$W$250,MATCH($B175,'PLHIV Forecast'!$B$131:$B$250,0),MATCH(S$130,'PLHIV Forecast'!$C$130:$W$130,0)),
R175+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IF(S$130&lt;=Baseline_Year,
INDEX('Number on ART'!$H$10:$AB$249,MATCH($B175&amp;"Peds",'Number on ART'!$F$10:$F$249,0),MATCH(S$130,'Number on ART'!$H$9:$AB$9,0)),
IF(AND(R175+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Forecast'!$B$131:$B$250,0),MATCH(S$130,'PLHIV Forecast'!$C$130:$W$130,0)),
INDEX('PLHIV Forecast'!$C$131:$W$250,MATCH($B175,'PLHIV Forecast'!$B$131:$B$250,0),MATCH(S$130,'PLHIV Forecast'!$C$130:$W$130,0))&lt;&gt;0),
INDEX('PLHIV Forecast'!$C$131:$W$250,MATCH($B175,'PLHIV Forecast'!$B$131:$B$250,0),MATCH(S$130,'PLHIV Forecast'!$C$130:$W$130,0)),
R175+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531.33333333333348</v>
      </c>
      <c r="T175" s="84">
        <f>IF(IF(T$130&lt;=Baseline_Year,
INDEX('Number on ART'!$H$10:$AB$249,MATCH($B175&amp;"Peds",'Number on ART'!$F$10:$F$249,0),MATCH(T$130,'Number on ART'!$H$9:$AB$9,0)),
IF(AND(S175+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Forecast'!$B$131:$B$250,0),MATCH(T$130,'PLHIV Forecast'!$C$130:$W$130,0)),
INDEX('PLHIV Forecast'!$C$131:$W$250,MATCH($B175,'PLHIV Forecast'!$B$131:$B$250,0),MATCH(T$130,'PLHIV Forecast'!$C$130:$W$130,0))&lt;&gt;0),
INDEX('PLHIV Forecast'!$C$131:$W$250,MATCH($B175,'PLHIV Forecast'!$B$131:$B$250,0),MATCH(T$130,'PLHIV Forecast'!$C$130:$W$130,0)),
S175+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IF(T$130&lt;=Baseline_Year,
INDEX('Number on ART'!$H$10:$AB$249,MATCH($B175&amp;"Peds",'Number on ART'!$F$10:$F$249,0),MATCH(T$130,'Number on ART'!$H$9:$AB$9,0)),
IF(AND(S175+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Forecast'!$B$131:$B$250,0),MATCH(T$130,'PLHIV Forecast'!$C$130:$W$130,0)),
INDEX('PLHIV Forecast'!$C$131:$W$250,MATCH($B175,'PLHIV Forecast'!$B$131:$B$250,0),MATCH(T$130,'PLHIV Forecast'!$C$130:$W$130,0))&lt;&gt;0),
INDEX('PLHIV Forecast'!$C$131:$W$250,MATCH($B175,'PLHIV Forecast'!$B$131:$B$250,0),MATCH(T$130,'PLHIV Forecast'!$C$130:$W$130,0)),
S175+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523.66666666666686</v>
      </c>
      <c r="U175" s="84">
        <f>IF(IF(U$130&lt;=Baseline_Year,
INDEX('Number on ART'!$H$10:$AB$249,MATCH($B175&amp;"Peds",'Number on ART'!$F$10:$F$249,0),MATCH(U$130,'Number on ART'!$H$9:$AB$9,0)),
IF(AND(T175+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Forecast'!$B$131:$B$250,0),MATCH(U$130,'PLHIV Forecast'!$C$130:$W$130,0)),
INDEX('PLHIV Forecast'!$C$131:$W$250,MATCH($B175,'PLHIV Forecast'!$B$131:$B$250,0),MATCH(U$130,'PLHIV Forecast'!$C$130:$W$130,0))&lt;&gt;0),
INDEX('PLHIV Forecast'!$C$131:$W$250,MATCH($B175,'PLHIV Forecast'!$B$131:$B$250,0),MATCH(U$130,'PLHIV Forecast'!$C$130:$W$130,0)),
T175+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IF(U$130&lt;=Baseline_Year,
INDEX('Number on ART'!$H$10:$AB$249,MATCH($B175&amp;"Peds",'Number on ART'!$F$10:$F$249,0),MATCH(U$130,'Number on ART'!$H$9:$AB$9,0)),
IF(AND(T175+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Forecast'!$B$131:$B$250,0),MATCH(U$130,'PLHIV Forecast'!$C$130:$W$130,0)),
INDEX('PLHIV Forecast'!$C$131:$W$250,MATCH($B175,'PLHIV Forecast'!$B$131:$B$250,0),MATCH(U$130,'PLHIV Forecast'!$C$130:$W$130,0))&lt;&gt;0),
INDEX('PLHIV Forecast'!$C$131:$W$250,MATCH($B175,'PLHIV Forecast'!$B$131:$B$250,0),MATCH(U$130,'PLHIV Forecast'!$C$130:$W$130,0)),
T175+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516.00000000000023</v>
      </c>
      <c r="V175" s="84">
        <f>IF(IF(V$130&lt;=Baseline_Year,
INDEX('Number on ART'!$H$10:$AB$249,MATCH($B175&amp;"Peds",'Number on ART'!$F$10:$F$249,0),MATCH(V$130,'Number on ART'!$H$9:$AB$9,0)),
IF(AND(U175+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Forecast'!$B$131:$B$250,0),MATCH(V$130,'PLHIV Forecast'!$C$130:$W$130,0)),
INDEX('PLHIV Forecast'!$C$131:$W$250,MATCH($B175,'PLHIV Forecast'!$B$131:$B$250,0),MATCH(V$130,'PLHIV Forecast'!$C$130:$W$130,0))&lt;&gt;0),
INDEX('PLHIV Forecast'!$C$131:$W$250,MATCH($B175,'PLHIV Forecast'!$B$131:$B$250,0),MATCH(V$130,'PLHIV Forecast'!$C$130:$W$130,0)),
U175+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IF(V$130&lt;=Baseline_Year,
INDEX('Number on ART'!$H$10:$AB$249,MATCH($B175&amp;"Peds",'Number on ART'!$F$10:$F$249,0),MATCH(V$130,'Number on ART'!$H$9:$AB$9,0)),
IF(AND(U175+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Forecast'!$B$131:$B$250,0),MATCH(V$130,'PLHIV Forecast'!$C$130:$W$130,0)),
INDEX('PLHIV Forecast'!$C$131:$W$250,MATCH($B175,'PLHIV Forecast'!$B$131:$B$250,0),MATCH(V$130,'PLHIV Forecast'!$C$130:$W$130,0))&lt;&gt;0),
INDEX('PLHIV Forecast'!$C$131:$W$250,MATCH($B175,'PLHIV Forecast'!$B$131:$B$250,0),MATCH(V$130,'PLHIV Forecast'!$C$130:$W$130,0)),
U175+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508.33333333333354</v>
      </c>
      <c r="W175" s="84">
        <f>IF(IF(W$130&lt;=Baseline_Year,
INDEX('Number on ART'!$H$10:$AB$249,MATCH($B175&amp;"Peds",'Number on ART'!$F$10:$F$249,0),MATCH(W$130,'Number on ART'!$H$9:$AB$9,0)),
IF(AND(V175+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Forecast'!$C$131:$W$250,MATCH($B175,'PLHIV Forecast'!$B$131:$B$250,0),MATCH(W$130,'PLHIV Forecast'!$C$130:$W$130,0)),
INDEX('PLHIV Forecast'!$C$131:$W$250,MATCH($B175,'PLHIV Forecast'!$B$131:$B$250,0),MATCH(W$130,'PLHIV Forecast'!$C$130:$W$130,0))&lt;&gt;0),
INDEX('PLHIV Forecast'!$C$131:$W$250,MATCH($B175,'PLHIV Forecast'!$B$131:$B$250,0),MATCH(W$130,'PLHIV Forecast'!$C$130:$W$130,0)),
V175+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)))&lt;0,
0,
IF(W$130&lt;=Baseline_Year,
INDEX('Number on ART'!$H$10:$AB$249,MATCH($B175&amp;"Peds",'Number on ART'!$F$10:$F$249,0),MATCH(W$130,'Number on ART'!$H$9:$AB$9,0)),
IF(AND(V175+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)&gt;INDEX('PLHIV Forecast'!$C$8:$W$127,MATCH($B175,'PLHIV Forecast'!$B$131:$B$250,0),MATCH(W$130,'PLHIV Forecast'!$C$130:$W$130,0)),
INDEX('PLHIV Forecast'!$C$131:$W$250,MATCH($B175,'PLHIV Forecast'!$B$131:$B$250,0),MATCH(W$130,'PLHIV Forecast'!$C$130:$W$130,0))&lt;&gt;0),
INDEX('PLHIV Forecast'!$C$131:$W$250,MATCH($B175,'PLHIV Forecast'!$B$131:$B$250,0),MATCH(W$130,'PLHIV Forecast'!$C$130:$W$130,0)),
V175+
AVERAGE((INDEX($C$131:$W$250,MATCH($B175,$B$131:$B$250),MATCH(Baseline_Year,$C$130:$W$130,))-INDEX($C$131:$W$250,MATCH($B175,$B$131:$B$250),MATCH(Baseline_Year-1,$C$130:$W$130,))),
(INDEX($C$131:$W$250,MATCH($B175,$B$131:$B$250),MATCH(Baseline_Year-1,$C$130:$W$130,))-INDEX($C$131:$W$250,MATCH($B175,$B$131:$B$250),MATCH(Baseline_Year-2,$C$130:$W$130,))),
(INDEX($C$131:$W$250,MATCH($B175,$B$131:$B$250),MATCH(Baseline_Year-2,$C$130:$W$130,))-INDEX($C$131:$W$250,MATCH($B175,$B$131:$B$250),MATCH(Baseline_Year-3,$C$130:$W$130,)))
))))</f>
        <v>500.66666666666686</v>
      </c>
      <c r="X175" s="9" t="str">
        <f>IF(SUM(C175:W175)&lt;&gt;0,
IF(P175='PLHIV Forecast'!P175,"# peds on ART capped by total CLHIV starting 2023",
IF(Q175='PLHIV Forecast'!Q175,"# peds on ART capped by total CLHIV starting 2024",
IF(R175='PLHIV Forecast'!R175,"# peds on ART capped by total CLHIV starting 2025",
IF(S175='PLHIV Forecast'!S175,"# peds on ART capped by total CLHIV starting 2026",
IF(T175='PLHIV Forecast'!T175,"# peds on ART capped by total CLHIV starting 2027",
IF(U175='PLHIV Forecast'!U175,"# peds on ART capped by total CLHIV starting 2028",
IF(V175='PLHIV Forecast'!V175,"# peds on ART capped by total CLHIV starting 2029",
IF(W175='PLHIV Forecast'!W175,"# peds on ART capped by total CLHIV starting 2030",
"")))))))),"")</f>
        <v/>
      </c>
    </row>
    <row r="176" spans="2:26" x14ac:dyDescent="0.35">
      <c r="B176" s="17" t="str">
        <f>Countries!B49</f>
        <v>Georgia</v>
      </c>
      <c r="C176" s="47">
        <f>IF(C$7&lt;='Algorithms &amp; Assumptions'!$C$3,INDEX('Number on ART'!$H$10:$AB$249,MATCH($B176&amp;"Peds",'Number on ART'!$F$10:$F$249,0),MATCH(C$7,'Number on ART'!$H$9:$AB$9,0)),"Error")</f>
        <v>34</v>
      </c>
      <c r="D176" s="47">
        <f>IF(D$7&lt;='Algorithms &amp; Assumptions'!$C$3,INDEX('Number on ART'!$H$10:$AB$249,MATCH($B176&amp;"Peds",'Number on ART'!$F$10:$F$249,0),MATCH(D$7,'Number on ART'!$H$9:$AB$9,0)),"Error")</f>
        <v>35</v>
      </c>
      <c r="E176" s="47">
        <f>IF(E$7&lt;='Algorithms &amp; Assumptions'!$C$3,INDEX('Number on ART'!$H$10:$AB$249,MATCH($B176&amp;"Peds",'Number on ART'!$F$10:$F$249,0),MATCH(E$7,'Number on ART'!$H$9:$AB$9,0)),"Error")</f>
        <v>39</v>
      </c>
      <c r="F176" s="47">
        <f>IF(F$7&lt;='Algorithms &amp; Assumptions'!$C$3,INDEX('Number on ART'!$H$10:$AB$249,MATCH($B176&amp;"Peds",'Number on ART'!$F$10:$F$249,0),MATCH(F$7,'Number on ART'!$H$9:$AB$9,0)),"Error")</f>
        <v>45</v>
      </c>
      <c r="G176" s="84">
        <f>IF(IF(G$130&lt;=Baseline_Year,
INDEX('Number on ART'!$H$10:$AB$249,MATCH($B176&amp;"Peds",'Number on ART'!$F$10:$F$249,0),MATCH(G$130,'Number on ART'!$H$9:$AB$9,0)),
IF(AND(F176+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Forecast'!$B$131:$B$250,0),MATCH(G$130,'PLHIV Forecast'!$C$130:$W$130,0)),
INDEX('PLHIV Forecast'!$C$131:$W$250,MATCH($B176,'PLHIV Forecast'!$B$131:$B$250,0),MATCH(G$130,'PLHIV Forecast'!$C$130:$W$130,0))&lt;&gt;0),
INDEX('PLHIV Forecast'!$C$131:$W$250,MATCH($B176,'PLHIV Forecast'!$B$131:$B$250,0),MATCH(G$130,'PLHIV Forecast'!$C$130:$W$130,0)),
F176+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IF(G$130&lt;=Baseline_Year,
INDEX('Number on ART'!$H$10:$AB$249,MATCH($B176&amp;"Peds",'Number on ART'!$F$10:$F$249,0),MATCH(G$130,'Number on ART'!$H$9:$AB$9,0)),
IF(AND(F176+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Forecast'!$B$131:$B$250,0),MATCH(G$130,'PLHIV Forecast'!$C$130:$W$130,0)),
INDEX('PLHIV Forecast'!$C$131:$W$250,MATCH($B176,'PLHIV Forecast'!$B$131:$B$250,0),MATCH(G$130,'PLHIV Forecast'!$C$130:$W$130,0))&lt;&gt;0),
INDEX('PLHIV Forecast'!$C$131:$W$250,MATCH($B176,'PLHIV Forecast'!$B$131:$B$250,0),MATCH(G$130,'PLHIV Forecast'!$C$130:$W$130,0)),
F176+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48</v>
      </c>
      <c r="H176" s="84">
        <f>IF(IF(H$130&lt;=Baseline_Year,
INDEX('Number on ART'!$H$10:$AB$249,MATCH($B176&amp;"Peds",'Number on ART'!$F$10:$F$249,0),MATCH(H$130,'Number on ART'!$H$9:$AB$9,0)),
IF(AND(G176+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Forecast'!$B$131:$B$250,0),MATCH(H$130,'PLHIV Forecast'!$C$130:$W$130,0)),
INDEX('PLHIV Forecast'!$C$131:$W$250,MATCH($B176,'PLHIV Forecast'!$B$131:$B$250,0),MATCH(H$130,'PLHIV Forecast'!$C$130:$W$130,0))&lt;&gt;0),
INDEX('PLHIV Forecast'!$C$131:$W$250,MATCH($B176,'PLHIV Forecast'!$B$131:$B$250,0),MATCH(H$130,'PLHIV Forecast'!$C$130:$W$130,0)),
G176+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IF(H$130&lt;=Baseline_Year,
INDEX('Number on ART'!$H$10:$AB$249,MATCH($B176&amp;"Peds",'Number on ART'!$F$10:$F$249,0),MATCH(H$130,'Number on ART'!$H$9:$AB$9,0)),
IF(AND(G176+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Forecast'!$B$131:$B$250,0),MATCH(H$130,'PLHIV Forecast'!$C$130:$W$130,0)),
INDEX('PLHIV Forecast'!$C$131:$W$250,MATCH($B176,'PLHIV Forecast'!$B$131:$B$250,0),MATCH(H$130,'PLHIV Forecast'!$C$130:$W$130,0))&lt;&gt;0),
INDEX('PLHIV Forecast'!$C$131:$W$250,MATCH($B176,'PLHIV Forecast'!$B$131:$B$250,0),MATCH(H$130,'PLHIV Forecast'!$C$130:$W$130,0)),
G176+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53</v>
      </c>
      <c r="I176" s="84">
        <f>IF(IF(I$130&lt;=Baseline_Year,
INDEX('Number on ART'!$H$10:$AB$249,MATCH($B176&amp;"Peds",'Number on ART'!$F$10:$F$249,0),MATCH(I$130,'Number on ART'!$H$9:$AB$9,0)),
IF(AND(H176+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Forecast'!$B$131:$B$250,0),MATCH(I$130,'PLHIV Forecast'!$C$130:$W$130,0)),
INDEX('PLHIV Forecast'!$C$131:$W$250,MATCH($B176,'PLHIV Forecast'!$B$131:$B$250,0),MATCH(I$130,'PLHIV Forecast'!$C$130:$W$130,0))&lt;&gt;0),
INDEX('PLHIV Forecast'!$C$131:$W$250,MATCH($B176,'PLHIV Forecast'!$B$131:$B$250,0),MATCH(I$130,'PLHIV Forecast'!$C$130:$W$130,0)),
H176+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IF(I$130&lt;=Baseline_Year,
INDEX('Number on ART'!$H$10:$AB$249,MATCH($B176&amp;"Peds",'Number on ART'!$F$10:$F$249,0),MATCH(I$130,'Number on ART'!$H$9:$AB$9,0)),
IF(AND(H176+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Forecast'!$B$131:$B$250,0),MATCH(I$130,'PLHIV Forecast'!$C$130:$W$130,0)),
INDEX('PLHIV Forecast'!$C$131:$W$250,MATCH($B176,'PLHIV Forecast'!$B$131:$B$250,0),MATCH(I$130,'PLHIV Forecast'!$C$130:$W$130,0))&lt;&gt;0),
INDEX('PLHIV Forecast'!$C$131:$W$250,MATCH($B176,'PLHIV Forecast'!$B$131:$B$250,0),MATCH(I$130,'PLHIV Forecast'!$C$130:$W$130,0)),
H176+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46</v>
      </c>
      <c r="J176" s="84">
        <f>IF(IF(J$130&lt;=Baseline_Year,
INDEX('Number on ART'!$H$10:$AB$249,MATCH($B176&amp;"Peds",'Number on ART'!$F$10:$F$249,0),MATCH(J$130,'Number on ART'!$H$9:$AB$9,0)),
IF(AND(I176+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Forecast'!$B$131:$B$250,0),MATCH(J$130,'PLHIV Forecast'!$C$130:$W$130,0)),
INDEX('PLHIV Forecast'!$C$131:$W$250,MATCH($B176,'PLHIV Forecast'!$B$131:$B$250,0),MATCH(J$130,'PLHIV Forecast'!$C$130:$W$130,0))&lt;&gt;0),
INDEX('PLHIV Forecast'!$C$131:$W$250,MATCH($B176,'PLHIV Forecast'!$B$131:$B$250,0),MATCH(J$130,'PLHIV Forecast'!$C$130:$W$130,0)),
I176+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IF(J$130&lt;=Baseline_Year,
INDEX('Number on ART'!$H$10:$AB$249,MATCH($B176&amp;"Peds",'Number on ART'!$F$10:$F$249,0),MATCH(J$130,'Number on ART'!$H$9:$AB$9,0)),
IF(AND(I176+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Forecast'!$B$131:$B$250,0),MATCH(J$130,'PLHIV Forecast'!$C$130:$W$130,0)),
INDEX('PLHIV Forecast'!$C$131:$W$250,MATCH($B176,'PLHIV Forecast'!$B$131:$B$250,0),MATCH(J$130,'PLHIV Forecast'!$C$130:$W$130,0))&lt;&gt;0),
INDEX('PLHIV Forecast'!$C$131:$W$250,MATCH($B176,'PLHIV Forecast'!$B$131:$B$250,0),MATCH(J$130,'PLHIV Forecast'!$C$130:$W$130,0)),
I176+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47</v>
      </c>
      <c r="K176" s="84">
        <f>IF(IF(K$130&lt;=Baseline_Year,
INDEX('Number on ART'!$H$10:$AB$249,MATCH($B176&amp;"Peds",'Number on ART'!$F$10:$F$249,0),MATCH(K$130,'Number on ART'!$H$9:$AB$9,0)),
IF(AND(J176+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Forecast'!$B$131:$B$250,0),MATCH(K$130,'PLHIV Forecast'!$C$130:$W$130,0)),
INDEX('PLHIV Forecast'!$C$131:$W$250,MATCH($B176,'PLHIV Forecast'!$B$131:$B$250,0),MATCH(K$130,'PLHIV Forecast'!$C$130:$W$130,0))&lt;&gt;0),
INDEX('PLHIV Forecast'!$C$131:$W$250,MATCH($B176,'PLHIV Forecast'!$B$131:$B$250,0),MATCH(K$130,'PLHIV Forecast'!$C$130:$W$130,0)),
J176+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IF(K$130&lt;=Baseline_Year,
INDEX('Number on ART'!$H$10:$AB$249,MATCH($B176&amp;"Peds",'Number on ART'!$F$10:$F$249,0),MATCH(K$130,'Number on ART'!$H$9:$AB$9,0)),
IF(AND(J176+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Forecast'!$B$131:$B$250,0),MATCH(K$130,'PLHIV Forecast'!$C$130:$W$130,0)),
INDEX('PLHIV Forecast'!$C$131:$W$250,MATCH($B176,'PLHIV Forecast'!$B$131:$B$250,0),MATCH(K$130,'PLHIV Forecast'!$C$130:$W$130,0))&lt;&gt;0),
INDEX('PLHIV Forecast'!$C$131:$W$250,MATCH($B176,'PLHIV Forecast'!$B$131:$B$250,0),MATCH(K$130,'PLHIV Forecast'!$C$130:$W$130,0)),
J176+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46</v>
      </c>
      <c r="L176" s="84">
        <f>IF(IF(L$130&lt;=Baseline_Year,
INDEX('Number on ART'!$H$10:$AB$249,MATCH($B176&amp;"Peds",'Number on ART'!$F$10:$F$249,0),MATCH(L$130,'Number on ART'!$H$9:$AB$9,0)),
IF(AND(K176+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Forecast'!$B$131:$B$250,0),MATCH(L$130,'PLHIV Forecast'!$C$130:$W$130,0)),
INDEX('PLHIV Forecast'!$C$131:$W$250,MATCH($B176,'PLHIV Forecast'!$B$131:$B$250,0),MATCH(L$130,'PLHIV Forecast'!$C$130:$W$130,0))&lt;&gt;0),
INDEX('PLHIV Forecast'!$C$131:$W$250,MATCH($B176,'PLHIV Forecast'!$B$131:$B$250,0),MATCH(L$130,'PLHIV Forecast'!$C$130:$W$130,0)),
K176+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IF(L$130&lt;=Baseline_Year,
INDEX('Number on ART'!$H$10:$AB$249,MATCH($B176&amp;"Peds",'Number on ART'!$F$10:$F$249,0),MATCH(L$130,'Number on ART'!$H$9:$AB$9,0)),
IF(AND(K176+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Forecast'!$B$131:$B$250,0),MATCH(L$130,'PLHIV Forecast'!$C$130:$W$130,0)),
INDEX('PLHIV Forecast'!$C$131:$W$250,MATCH($B176,'PLHIV Forecast'!$B$131:$B$250,0),MATCH(L$130,'PLHIV Forecast'!$C$130:$W$130,0))&lt;&gt;0),
INDEX('PLHIV Forecast'!$C$131:$W$250,MATCH($B176,'PLHIV Forecast'!$B$131:$B$250,0),MATCH(L$130,'PLHIV Forecast'!$C$130:$W$130,0)),
K176+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45</v>
      </c>
      <c r="M176" s="84">
        <f>IF(IF(M$130&lt;=Baseline_Year,
INDEX('Number on ART'!$H$10:$AB$249,MATCH($B176&amp;"Peds",'Number on ART'!$F$10:$F$249,0),MATCH(M$130,'Number on ART'!$H$9:$AB$9,0)),
IF(AND(L176+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Forecast'!$B$131:$B$250,0),MATCH(M$130,'PLHIV Forecast'!$C$130:$W$130,0)),
INDEX('PLHIV Forecast'!$C$131:$W$250,MATCH($B176,'PLHIV Forecast'!$B$131:$B$250,0),MATCH(M$130,'PLHIV Forecast'!$C$130:$W$130,0))&lt;&gt;0),
INDEX('PLHIV Forecast'!$C$131:$W$250,MATCH($B176,'PLHIV Forecast'!$B$131:$B$250,0),MATCH(M$130,'PLHIV Forecast'!$C$130:$W$130,0)),
L176+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IF(M$130&lt;=Baseline_Year,
INDEX('Number on ART'!$H$10:$AB$249,MATCH($B176&amp;"Peds",'Number on ART'!$F$10:$F$249,0),MATCH(M$130,'Number on ART'!$H$9:$AB$9,0)),
IF(AND(L176+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Forecast'!$B$131:$B$250,0),MATCH(M$130,'PLHIV Forecast'!$C$130:$W$130,0)),
INDEX('PLHIV Forecast'!$C$131:$W$250,MATCH($B176,'PLHIV Forecast'!$B$131:$B$250,0),MATCH(M$130,'PLHIV Forecast'!$C$130:$W$130,0))&lt;&gt;0),
INDEX('PLHIV Forecast'!$C$131:$W$250,MATCH($B176,'PLHIV Forecast'!$B$131:$B$250,0),MATCH(M$130,'PLHIV Forecast'!$C$130:$W$130,0)),
L176+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42</v>
      </c>
      <c r="N176" s="84">
        <f>IF(IF(N$130&lt;=Baseline_Year,
INDEX('Number on ART'!$H$10:$AB$249,MATCH($B176&amp;"Peds",'Number on ART'!$F$10:$F$249,0),MATCH(N$130,'Number on ART'!$H$9:$AB$9,0)),
IF(AND(M176+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Forecast'!$B$131:$B$250,0),MATCH(N$130,'PLHIV Forecast'!$C$130:$W$130,0)),
INDEX('PLHIV Forecast'!$C$131:$W$250,MATCH($B176,'PLHIV Forecast'!$B$131:$B$250,0),MATCH(N$130,'PLHIV Forecast'!$C$130:$W$130,0))&lt;&gt;0),
INDEX('PLHIV Forecast'!$C$131:$W$250,MATCH($B176,'PLHIV Forecast'!$B$131:$B$250,0),MATCH(N$130,'PLHIV Forecast'!$C$130:$W$130,0)),
M176+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IF(N$130&lt;=Baseline_Year,
INDEX('Number on ART'!$H$10:$AB$249,MATCH($B176&amp;"Peds",'Number on ART'!$F$10:$F$249,0),MATCH(N$130,'Number on ART'!$H$9:$AB$9,0)),
IF(AND(M176+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Forecast'!$B$131:$B$250,0),MATCH(N$130,'PLHIV Forecast'!$C$130:$W$130,0)),
INDEX('PLHIV Forecast'!$C$131:$W$250,MATCH($B176,'PLHIV Forecast'!$B$131:$B$250,0),MATCH(N$130,'PLHIV Forecast'!$C$130:$W$130,0))&lt;&gt;0),
INDEX('PLHIV Forecast'!$C$131:$W$250,MATCH($B176,'PLHIV Forecast'!$B$131:$B$250,0),MATCH(N$130,'PLHIV Forecast'!$C$130:$W$130,0)),
M176+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41</v>
      </c>
      <c r="O176" s="84">
        <f>IF(IF(O$130&lt;=Baseline_Year,
INDEX('Number on ART'!$H$10:$AB$249,MATCH($B176&amp;"Peds",'Number on ART'!$F$10:$F$249,0),MATCH(O$130,'Number on ART'!$H$9:$AB$9,0)),
IF(AND(N176+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Forecast'!$B$131:$B$250,0),MATCH(O$130,'PLHIV Forecast'!$C$130:$W$130,0)),
INDEX('PLHIV Forecast'!$C$131:$W$250,MATCH($B176,'PLHIV Forecast'!$B$131:$B$250,0),MATCH(O$130,'PLHIV Forecast'!$C$130:$W$130,0))&lt;&gt;0),
INDEX('PLHIV Forecast'!$C$131:$W$250,MATCH($B176,'PLHIV Forecast'!$B$131:$B$250,0),MATCH(O$130,'PLHIV Forecast'!$C$130:$W$130,0)),
N176+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IF(O$130&lt;=Baseline_Year,
INDEX('Number on ART'!$H$10:$AB$249,MATCH($B176&amp;"Peds",'Number on ART'!$F$10:$F$249,0),MATCH(O$130,'Number on ART'!$H$9:$AB$9,0)),
IF(AND(N176+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Forecast'!$B$131:$B$250,0),MATCH(O$130,'PLHIV Forecast'!$C$130:$W$130,0)),
INDEX('PLHIV Forecast'!$C$131:$W$250,MATCH($B176,'PLHIV Forecast'!$B$131:$B$250,0),MATCH(O$130,'PLHIV Forecast'!$C$130:$W$130,0))&lt;&gt;0),
INDEX('PLHIV Forecast'!$C$131:$W$250,MATCH($B176,'PLHIV Forecast'!$B$131:$B$250,0),MATCH(O$130,'PLHIV Forecast'!$C$130:$W$130,0)),
N176+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42</v>
      </c>
      <c r="P176" s="84">
        <f>IF(IF(P$130&lt;=Baseline_Year,
INDEX('Number on ART'!$H$10:$AB$249,MATCH($B176&amp;"Peds",'Number on ART'!$F$10:$F$249,0),MATCH(P$130,'Number on ART'!$H$9:$AB$9,0)),
IF(AND(O176+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Forecast'!$B$131:$B$250,0),MATCH(P$130,'PLHIV Forecast'!$C$130:$W$130,0)),
INDEX('PLHIV Forecast'!$C$131:$W$250,MATCH($B176,'PLHIV Forecast'!$B$131:$B$250,0),MATCH(P$130,'PLHIV Forecast'!$C$130:$W$130,0))&lt;&gt;0),
INDEX('PLHIV Forecast'!$C$131:$W$250,MATCH($B176,'PLHIV Forecast'!$B$131:$B$250,0),MATCH(P$130,'PLHIV Forecast'!$C$130:$W$130,0)),
O176+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IF(P$130&lt;=Baseline_Year,
INDEX('Number on ART'!$H$10:$AB$249,MATCH($B176&amp;"Peds",'Number on ART'!$F$10:$F$249,0),MATCH(P$130,'Number on ART'!$H$9:$AB$9,0)),
IF(AND(O176+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Forecast'!$B$131:$B$250,0),MATCH(P$130,'PLHIV Forecast'!$C$130:$W$130,0)),
INDEX('PLHIV Forecast'!$C$131:$W$250,MATCH($B176,'PLHIV Forecast'!$B$131:$B$250,0),MATCH(P$130,'PLHIV Forecast'!$C$130:$W$130,0))&lt;&gt;0),
INDEX('PLHIV Forecast'!$C$131:$W$250,MATCH($B176,'PLHIV Forecast'!$B$131:$B$250,0),MATCH(P$130,'PLHIV Forecast'!$C$130:$W$130,0)),
O176+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41</v>
      </c>
      <c r="Q176" s="84">
        <f>IF(IF(Q$130&lt;=Baseline_Year,
INDEX('Number on ART'!$H$10:$AB$249,MATCH($B176&amp;"Peds",'Number on ART'!$F$10:$F$249,0),MATCH(Q$130,'Number on ART'!$H$9:$AB$9,0)),
IF(AND(P176+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Forecast'!$B$131:$B$250,0),MATCH(Q$130,'PLHIV Forecast'!$C$130:$W$130,0)),
INDEX('PLHIV Forecast'!$C$131:$W$250,MATCH($B176,'PLHIV Forecast'!$B$131:$B$250,0),MATCH(Q$130,'PLHIV Forecast'!$C$130:$W$130,0))&lt;&gt;0),
INDEX('PLHIV Forecast'!$C$131:$W$250,MATCH($B176,'PLHIV Forecast'!$B$131:$B$250,0),MATCH(Q$130,'PLHIV Forecast'!$C$130:$W$130,0)),
P176+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IF(Q$130&lt;=Baseline_Year,
INDEX('Number on ART'!$H$10:$AB$249,MATCH($B176&amp;"Peds",'Number on ART'!$F$10:$F$249,0),MATCH(Q$130,'Number on ART'!$H$9:$AB$9,0)),
IF(AND(P176+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Forecast'!$B$131:$B$250,0),MATCH(Q$130,'PLHIV Forecast'!$C$130:$W$130,0)),
INDEX('PLHIV Forecast'!$C$131:$W$250,MATCH($B176,'PLHIV Forecast'!$B$131:$B$250,0),MATCH(Q$130,'PLHIV Forecast'!$C$130:$W$130,0))&lt;&gt;0),
INDEX('PLHIV Forecast'!$C$131:$W$250,MATCH($B176,'PLHIV Forecast'!$B$131:$B$250,0),MATCH(Q$130,'PLHIV Forecast'!$C$130:$W$130,0)),
P176+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40</v>
      </c>
      <c r="R176" s="84">
        <f>IF(IF(R$130&lt;=Baseline_Year,
INDEX('Number on ART'!$H$10:$AB$249,MATCH($B176&amp;"Peds",'Number on ART'!$F$10:$F$249,0),MATCH(R$130,'Number on ART'!$H$9:$AB$9,0)),
IF(AND(Q176+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Forecast'!$B$131:$B$250,0),MATCH(R$130,'PLHIV Forecast'!$C$130:$W$130,0)),
INDEX('PLHIV Forecast'!$C$131:$W$250,MATCH($B176,'PLHIV Forecast'!$B$131:$B$250,0),MATCH(R$130,'PLHIV Forecast'!$C$130:$W$130,0))&lt;&gt;0),
INDEX('PLHIV Forecast'!$C$131:$W$250,MATCH($B176,'PLHIV Forecast'!$B$131:$B$250,0),MATCH(R$130,'PLHIV Forecast'!$C$130:$W$130,0)),
Q176+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IF(R$130&lt;=Baseline_Year,
INDEX('Number on ART'!$H$10:$AB$249,MATCH($B176&amp;"Peds",'Number on ART'!$F$10:$F$249,0),MATCH(R$130,'Number on ART'!$H$9:$AB$9,0)),
IF(AND(Q176+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Forecast'!$B$131:$B$250,0),MATCH(R$130,'PLHIV Forecast'!$C$130:$W$130,0)),
INDEX('PLHIV Forecast'!$C$131:$W$250,MATCH($B176,'PLHIV Forecast'!$B$131:$B$250,0),MATCH(R$130,'PLHIV Forecast'!$C$130:$W$130,0))&lt;&gt;0),
INDEX('PLHIV Forecast'!$C$131:$W$250,MATCH($B176,'PLHIV Forecast'!$B$131:$B$250,0),MATCH(R$130,'PLHIV Forecast'!$C$130:$W$130,0)),
Q176+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39</v>
      </c>
      <c r="S176" s="84">
        <f>IF(IF(S$130&lt;=Baseline_Year,
INDEX('Number on ART'!$H$10:$AB$249,MATCH($B176&amp;"Peds",'Number on ART'!$F$10:$F$249,0),MATCH(S$130,'Number on ART'!$H$9:$AB$9,0)),
IF(AND(R176+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Forecast'!$B$131:$B$250,0),MATCH(S$130,'PLHIV Forecast'!$C$130:$W$130,0)),
INDEX('PLHIV Forecast'!$C$131:$W$250,MATCH($B176,'PLHIV Forecast'!$B$131:$B$250,0),MATCH(S$130,'PLHIV Forecast'!$C$130:$W$130,0))&lt;&gt;0),
INDEX('PLHIV Forecast'!$C$131:$W$250,MATCH($B176,'PLHIV Forecast'!$B$131:$B$250,0),MATCH(S$130,'PLHIV Forecast'!$C$130:$W$130,0)),
R176+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IF(S$130&lt;=Baseline_Year,
INDEX('Number on ART'!$H$10:$AB$249,MATCH($B176&amp;"Peds",'Number on ART'!$F$10:$F$249,0),MATCH(S$130,'Number on ART'!$H$9:$AB$9,0)),
IF(AND(R176+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Forecast'!$B$131:$B$250,0),MATCH(S$130,'PLHIV Forecast'!$C$130:$W$130,0)),
INDEX('PLHIV Forecast'!$C$131:$W$250,MATCH($B176,'PLHIV Forecast'!$B$131:$B$250,0),MATCH(S$130,'PLHIV Forecast'!$C$130:$W$130,0))&lt;&gt;0),
INDEX('PLHIV Forecast'!$C$131:$W$250,MATCH($B176,'PLHIV Forecast'!$B$131:$B$250,0),MATCH(S$130,'PLHIV Forecast'!$C$130:$W$130,0)),
R176+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38</v>
      </c>
      <c r="T176" s="84">
        <f>IF(IF(T$130&lt;=Baseline_Year,
INDEX('Number on ART'!$H$10:$AB$249,MATCH($B176&amp;"Peds",'Number on ART'!$F$10:$F$249,0),MATCH(T$130,'Number on ART'!$H$9:$AB$9,0)),
IF(AND(S176+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Forecast'!$B$131:$B$250,0),MATCH(T$130,'PLHIV Forecast'!$C$130:$W$130,0)),
INDEX('PLHIV Forecast'!$C$131:$W$250,MATCH($B176,'PLHIV Forecast'!$B$131:$B$250,0),MATCH(T$130,'PLHIV Forecast'!$C$130:$W$130,0))&lt;&gt;0),
INDEX('PLHIV Forecast'!$C$131:$W$250,MATCH($B176,'PLHIV Forecast'!$B$131:$B$250,0),MATCH(T$130,'PLHIV Forecast'!$C$130:$W$130,0)),
S176+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IF(T$130&lt;=Baseline_Year,
INDEX('Number on ART'!$H$10:$AB$249,MATCH($B176&amp;"Peds",'Number on ART'!$F$10:$F$249,0),MATCH(T$130,'Number on ART'!$H$9:$AB$9,0)),
IF(AND(S176+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Forecast'!$B$131:$B$250,0),MATCH(T$130,'PLHIV Forecast'!$C$130:$W$130,0)),
INDEX('PLHIV Forecast'!$C$131:$W$250,MATCH($B176,'PLHIV Forecast'!$B$131:$B$250,0),MATCH(T$130,'PLHIV Forecast'!$C$130:$W$130,0))&lt;&gt;0),
INDEX('PLHIV Forecast'!$C$131:$W$250,MATCH($B176,'PLHIV Forecast'!$B$131:$B$250,0),MATCH(T$130,'PLHIV Forecast'!$C$130:$W$130,0)),
S176+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37</v>
      </c>
      <c r="U176" s="84">
        <f>IF(IF(U$130&lt;=Baseline_Year,
INDEX('Number on ART'!$H$10:$AB$249,MATCH($B176&amp;"Peds",'Number on ART'!$F$10:$F$249,0),MATCH(U$130,'Number on ART'!$H$9:$AB$9,0)),
IF(AND(T176+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Forecast'!$B$131:$B$250,0),MATCH(U$130,'PLHIV Forecast'!$C$130:$W$130,0)),
INDEX('PLHIV Forecast'!$C$131:$W$250,MATCH($B176,'PLHIV Forecast'!$B$131:$B$250,0),MATCH(U$130,'PLHIV Forecast'!$C$130:$W$130,0))&lt;&gt;0),
INDEX('PLHIV Forecast'!$C$131:$W$250,MATCH($B176,'PLHIV Forecast'!$B$131:$B$250,0),MATCH(U$130,'PLHIV Forecast'!$C$130:$W$130,0)),
T176+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IF(U$130&lt;=Baseline_Year,
INDEX('Number on ART'!$H$10:$AB$249,MATCH($B176&amp;"Peds",'Number on ART'!$F$10:$F$249,0),MATCH(U$130,'Number on ART'!$H$9:$AB$9,0)),
IF(AND(T176+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Forecast'!$B$131:$B$250,0),MATCH(U$130,'PLHIV Forecast'!$C$130:$W$130,0)),
INDEX('PLHIV Forecast'!$C$131:$W$250,MATCH($B176,'PLHIV Forecast'!$B$131:$B$250,0),MATCH(U$130,'PLHIV Forecast'!$C$130:$W$130,0))&lt;&gt;0),
INDEX('PLHIV Forecast'!$C$131:$W$250,MATCH($B176,'PLHIV Forecast'!$B$131:$B$250,0),MATCH(U$130,'PLHIV Forecast'!$C$130:$W$130,0)),
T176+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36</v>
      </c>
      <c r="V176" s="84">
        <f>IF(IF(V$130&lt;=Baseline_Year,
INDEX('Number on ART'!$H$10:$AB$249,MATCH($B176&amp;"Peds",'Number on ART'!$F$10:$F$249,0),MATCH(V$130,'Number on ART'!$H$9:$AB$9,0)),
IF(AND(U176+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Forecast'!$B$131:$B$250,0),MATCH(V$130,'PLHIV Forecast'!$C$130:$W$130,0)),
INDEX('PLHIV Forecast'!$C$131:$W$250,MATCH($B176,'PLHIV Forecast'!$B$131:$B$250,0),MATCH(V$130,'PLHIV Forecast'!$C$130:$W$130,0))&lt;&gt;0),
INDEX('PLHIV Forecast'!$C$131:$W$250,MATCH($B176,'PLHIV Forecast'!$B$131:$B$250,0),MATCH(V$130,'PLHIV Forecast'!$C$130:$W$130,0)),
U176+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IF(V$130&lt;=Baseline_Year,
INDEX('Number on ART'!$H$10:$AB$249,MATCH($B176&amp;"Peds",'Number on ART'!$F$10:$F$249,0),MATCH(V$130,'Number on ART'!$H$9:$AB$9,0)),
IF(AND(U176+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Forecast'!$B$131:$B$250,0),MATCH(V$130,'PLHIV Forecast'!$C$130:$W$130,0)),
INDEX('PLHIV Forecast'!$C$131:$W$250,MATCH($B176,'PLHIV Forecast'!$B$131:$B$250,0),MATCH(V$130,'PLHIV Forecast'!$C$130:$W$130,0))&lt;&gt;0),
INDEX('PLHIV Forecast'!$C$131:$W$250,MATCH($B176,'PLHIV Forecast'!$B$131:$B$250,0),MATCH(V$130,'PLHIV Forecast'!$C$130:$W$130,0)),
U176+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35</v>
      </c>
      <c r="W176" s="84">
        <f>IF(IF(W$130&lt;=Baseline_Year,
INDEX('Number on ART'!$H$10:$AB$249,MATCH($B176&amp;"Peds",'Number on ART'!$F$10:$F$249,0),MATCH(W$130,'Number on ART'!$H$9:$AB$9,0)),
IF(AND(V176+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Forecast'!$C$131:$W$250,MATCH($B176,'PLHIV Forecast'!$B$131:$B$250,0),MATCH(W$130,'PLHIV Forecast'!$C$130:$W$130,0)),
INDEX('PLHIV Forecast'!$C$131:$W$250,MATCH($B176,'PLHIV Forecast'!$B$131:$B$250,0),MATCH(W$130,'PLHIV Forecast'!$C$130:$W$130,0))&lt;&gt;0),
INDEX('PLHIV Forecast'!$C$131:$W$250,MATCH($B176,'PLHIV Forecast'!$B$131:$B$250,0),MATCH(W$130,'PLHIV Forecast'!$C$130:$W$130,0)),
V176+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)))&lt;0,
0,
IF(W$130&lt;=Baseline_Year,
INDEX('Number on ART'!$H$10:$AB$249,MATCH($B176&amp;"Peds",'Number on ART'!$F$10:$F$249,0),MATCH(W$130,'Number on ART'!$H$9:$AB$9,0)),
IF(AND(V176+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)&gt;INDEX('PLHIV Forecast'!$C$8:$W$127,MATCH($B176,'PLHIV Forecast'!$B$131:$B$250,0),MATCH(W$130,'PLHIV Forecast'!$C$130:$W$130,0)),
INDEX('PLHIV Forecast'!$C$131:$W$250,MATCH($B176,'PLHIV Forecast'!$B$131:$B$250,0),MATCH(W$130,'PLHIV Forecast'!$C$130:$W$130,0))&lt;&gt;0),
INDEX('PLHIV Forecast'!$C$131:$W$250,MATCH($B176,'PLHIV Forecast'!$B$131:$B$250,0),MATCH(W$130,'PLHIV Forecast'!$C$130:$W$130,0)),
V176+
AVERAGE((INDEX($C$131:$W$250,MATCH($B176,$B$131:$B$250),MATCH(Baseline_Year,$C$130:$W$130,))-INDEX($C$131:$W$250,MATCH($B176,$B$131:$B$250),MATCH(Baseline_Year-1,$C$130:$W$130,))),
(INDEX($C$131:$W$250,MATCH($B176,$B$131:$B$250),MATCH(Baseline_Year-1,$C$130:$W$130,))-INDEX($C$131:$W$250,MATCH($B176,$B$131:$B$250),MATCH(Baseline_Year-2,$C$130:$W$130,))),
(INDEX($C$131:$W$250,MATCH($B176,$B$131:$B$250),MATCH(Baseline_Year-2,$C$130:$W$130,))-INDEX($C$131:$W$250,MATCH($B176,$B$131:$B$250),MATCH(Baseline_Year-3,$C$130:$W$130,)))
))))</f>
        <v>34</v>
      </c>
      <c r="X176" s="9" t="str">
        <f>IF(SUM(C176:W176)&lt;&gt;0,
IF(P176='PLHIV Forecast'!P176,"# peds on ART capped by total CLHIV starting 2023",
IF(Q176='PLHIV Forecast'!Q176,"# peds on ART capped by total CLHIV starting 2024",
IF(R176='PLHIV Forecast'!R176,"# peds on ART capped by total CLHIV starting 2025",
IF(S176='PLHIV Forecast'!S176,"# peds on ART capped by total CLHIV starting 2026",
IF(T176='PLHIV Forecast'!T176,"# peds on ART capped by total CLHIV starting 2027",
IF(U176='PLHIV Forecast'!U176,"# peds on ART capped by total CLHIV starting 2028",
IF(V176='PLHIV Forecast'!V176,"# peds on ART capped by total CLHIV starting 2029",
IF(W176='PLHIV Forecast'!W176,"# peds on ART capped by total CLHIV starting 2030",
"")))))))),"")</f>
        <v/>
      </c>
    </row>
    <row r="177" spans="2:24" x14ac:dyDescent="0.35">
      <c r="B177" s="17" t="str">
        <f>Countries!B50</f>
        <v>Ghana</v>
      </c>
      <c r="C177" s="47">
        <f>IF(C$7&lt;='Algorithms &amp; Assumptions'!$C$3,INDEX('Number on ART'!$H$10:$AB$249,MATCH($B177&amp;"Peds",'Number on ART'!$F$10:$F$249,0),MATCH(C$7,'Number on ART'!$H$9:$AB$9,0)),"Error")</f>
        <v>2387</v>
      </c>
      <c r="D177" s="47">
        <f>IF(D$7&lt;='Algorithms &amp; Assumptions'!$C$3,INDEX('Number on ART'!$H$10:$AB$249,MATCH($B177&amp;"Peds",'Number on ART'!$F$10:$F$249,0),MATCH(D$7,'Number on ART'!$H$9:$AB$9,0)),"Error")</f>
        <v>2957</v>
      </c>
      <c r="E177" s="47">
        <f>IF(E$7&lt;='Algorithms &amp; Assumptions'!$C$3,INDEX('Number on ART'!$H$10:$AB$249,MATCH($B177&amp;"Peds",'Number on ART'!$F$10:$F$249,0),MATCH(E$7,'Number on ART'!$H$9:$AB$9,0)),"Error")</f>
        <v>3504</v>
      </c>
      <c r="F177" s="47">
        <f>IF(F$7&lt;='Algorithms &amp; Assumptions'!$C$3,INDEX('Number on ART'!$H$10:$AB$249,MATCH($B177&amp;"Peds",'Number on ART'!$F$10:$F$249,0),MATCH(F$7,'Number on ART'!$H$9:$AB$9,0)),"Error")</f>
        <v>3907</v>
      </c>
      <c r="G177" s="84">
        <f>IF(IF(G$130&lt;=Baseline_Year,
INDEX('Number on ART'!$H$10:$AB$249,MATCH($B177&amp;"Peds",'Number on ART'!$F$10:$F$249,0),MATCH(G$130,'Number on ART'!$H$9:$AB$9,0)),
IF(AND(F177+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Forecast'!$B$131:$B$250,0),MATCH(G$130,'PLHIV Forecast'!$C$130:$W$130,0)),
INDEX('PLHIV Forecast'!$C$131:$W$250,MATCH($B177,'PLHIV Forecast'!$B$131:$B$250,0),MATCH(G$130,'PLHIV Forecast'!$C$130:$W$130,0))&lt;&gt;0),
INDEX('PLHIV Forecast'!$C$131:$W$250,MATCH($B177,'PLHIV Forecast'!$B$131:$B$250,0),MATCH(G$130,'PLHIV Forecast'!$C$130:$W$130,0)),
F177+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IF(G$130&lt;=Baseline_Year,
INDEX('Number on ART'!$H$10:$AB$249,MATCH($B177&amp;"Peds",'Number on ART'!$F$10:$F$249,0),MATCH(G$130,'Number on ART'!$H$9:$AB$9,0)),
IF(AND(F177+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Forecast'!$B$131:$B$250,0),MATCH(G$130,'PLHIV Forecast'!$C$130:$W$130,0)),
INDEX('PLHIV Forecast'!$C$131:$W$250,MATCH($B177,'PLHIV Forecast'!$B$131:$B$250,0),MATCH(G$130,'PLHIV Forecast'!$C$130:$W$130,0))&lt;&gt;0),
INDEX('PLHIV Forecast'!$C$131:$W$250,MATCH($B177,'PLHIV Forecast'!$B$131:$B$250,0),MATCH(G$130,'PLHIV Forecast'!$C$130:$W$130,0)),
F177+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4581</v>
      </c>
      <c r="H177" s="84">
        <f>IF(IF(H$130&lt;=Baseline_Year,
INDEX('Number on ART'!$H$10:$AB$249,MATCH($B177&amp;"Peds",'Number on ART'!$F$10:$F$249,0),MATCH(H$130,'Number on ART'!$H$9:$AB$9,0)),
IF(AND(G177+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Forecast'!$B$131:$B$250,0),MATCH(H$130,'PLHIV Forecast'!$C$130:$W$130,0)),
INDEX('PLHIV Forecast'!$C$131:$W$250,MATCH($B177,'PLHIV Forecast'!$B$131:$B$250,0),MATCH(H$130,'PLHIV Forecast'!$C$130:$W$130,0))&lt;&gt;0),
INDEX('PLHIV Forecast'!$C$131:$W$250,MATCH($B177,'PLHIV Forecast'!$B$131:$B$250,0),MATCH(H$130,'PLHIV Forecast'!$C$130:$W$130,0)),
G177+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IF(H$130&lt;=Baseline_Year,
INDEX('Number on ART'!$H$10:$AB$249,MATCH($B177&amp;"Peds",'Number on ART'!$F$10:$F$249,0),MATCH(H$130,'Number on ART'!$H$9:$AB$9,0)),
IF(AND(G177+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Forecast'!$B$131:$B$250,0),MATCH(H$130,'PLHIV Forecast'!$C$130:$W$130,0)),
INDEX('PLHIV Forecast'!$C$131:$W$250,MATCH($B177,'PLHIV Forecast'!$B$131:$B$250,0),MATCH(H$130,'PLHIV Forecast'!$C$130:$W$130,0))&lt;&gt;0),
INDEX('PLHIV Forecast'!$C$131:$W$250,MATCH($B177,'PLHIV Forecast'!$B$131:$B$250,0),MATCH(H$130,'PLHIV Forecast'!$C$130:$W$130,0)),
G177+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3664</v>
      </c>
      <c r="I177" s="84">
        <f>IF(IF(I$130&lt;=Baseline_Year,
INDEX('Number on ART'!$H$10:$AB$249,MATCH($B177&amp;"Peds",'Number on ART'!$F$10:$F$249,0),MATCH(I$130,'Number on ART'!$H$9:$AB$9,0)),
IF(AND(H177+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Forecast'!$B$131:$B$250,0),MATCH(I$130,'PLHIV Forecast'!$C$130:$W$130,0)),
INDEX('PLHIV Forecast'!$C$131:$W$250,MATCH($B177,'PLHIV Forecast'!$B$131:$B$250,0),MATCH(I$130,'PLHIV Forecast'!$C$130:$W$130,0))&lt;&gt;0),
INDEX('PLHIV Forecast'!$C$131:$W$250,MATCH($B177,'PLHIV Forecast'!$B$131:$B$250,0),MATCH(I$130,'PLHIV Forecast'!$C$130:$W$130,0)),
H177+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IF(I$130&lt;=Baseline_Year,
INDEX('Number on ART'!$H$10:$AB$249,MATCH($B177&amp;"Peds",'Number on ART'!$F$10:$F$249,0),MATCH(I$130,'Number on ART'!$H$9:$AB$9,0)),
IF(AND(H177+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Forecast'!$B$131:$B$250,0),MATCH(I$130,'PLHIV Forecast'!$C$130:$W$130,0)),
INDEX('PLHIV Forecast'!$C$131:$W$250,MATCH($B177,'PLHIV Forecast'!$B$131:$B$250,0),MATCH(I$130,'PLHIV Forecast'!$C$130:$W$130,0))&lt;&gt;0),
INDEX('PLHIV Forecast'!$C$131:$W$250,MATCH($B177,'PLHIV Forecast'!$B$131:$B$250,0),MATCH(I$130,'PLHIV Forecast'!$C$130:$W$130,0)),
H177+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4356</v>
      </c>
      <c r="J177" s="84">
        <f>IF(IF(J$130&lt;=Baseline_Year,
INDEX('Number on ART'!$H$10:$AB$249,MATCH($B177&amp;"Peds",'Number on ART'!$F$10:$F$249,0),MATCH(J$130,'Number on ART'!$H$9:$AB$9,0)),
IF(AND(I177+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Forecast'!$B$131:$B$250,0),MATCH(J$130,'PLHIV Forecast'!$C$130:$W$130,0)),
INDEX('PLHIV Forecast'!$C$131:$W$250,MATCH($B177,'PLHIV Forecast'!$B$131:$B$250,0),MATCH(J$130,'PLHIV Forecast'!$C$130:$W$130,0))&lt;&gt;0),
INDEX('PLHIV Forecast'!$C$131:$W$250,MATCH($B177,'PLHIV Forecast'!$B$131:$B$250,0),MATCH(J$130,'PLHIV Forecast'!$C$130:$W$130,0)),
I177+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IF(J$130&lt;=Baseline_Year,
INDEX('Number on ART'!$H$10:$AB$249,MATCH($B177&amp;"Peds",'Number on ART'!$F$10:$F$249,0),MATCH(J$130,'Number on ART'!$H$9:$AB$9,0)),
IF(AND(I177+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Forecast'!$B$131:$B$250,0),MATCH(J$130,'PLHIV Forecast'!$C$130:$W$130,0)),
INDEX('PLHIV Forecast'!$C$131:$W$250,MATCH($B177,'PLHIV Forecast'!$B$131:$B$250,0),MATCH(J$130,'PLHIV Forecast'!$C$130:$W$130,0))&lt;&gt;0),
INDEX('PLHIV Forecast'!$C$131:$W$250,MATCH($B177,'PLHIV Forecast'!$B$131:$B$250,0),MATCH(J$130,'PLHIV Forecast'!$C$130:$W$130,0)),
I177+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5047</v>
      </c>
      <c r="K177" s="84">
        <f>IF(IF(K$130&lt;=Baseline_Year,
INDEX('Number on ART'!$H$10:$AB$249,MATCH($B177&amp;"Peds",'Number on ART'!$F$10:$F$249,0),MATCH(K$130,'Number on ART'!$H$9:$AB$9,0)),
IF(AND(J177+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Forecast'!$B$131:$B$250,0),MATCH(K$130,'PLHIV Forecast'!$C$130:$W$130,0)),
INDEX('PLHIV Forecast'!$C$131:$W$250,MATCH($B177,'PLHIV Forecast'!$B$131:$B$250,0),MATCH(K$130,'PLHIV Forecast'!$C$130:$W$130,0))&lt;&gt;0),
INDEX('PLHIV Forecast'!$C$131:$W$250,MATCH($B177,'PLHIV Forecast'!$B$131:$B$250,0),MATCH(K$130,'PLHIV Forecast'!$C$130:$W$130,0)),
J177+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IF(K$130&lt;=Baseline_Year,
INDEX('Number on ART'!$H$10:$AB$249,MATCH($B177&amp;"Peds",'Number on ART'!$F$10:$F$249,0),MATCH(K$130,'Number on ART'!$H$9:$AB$9,0)),
IF(AND(J177+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Forecast'!$B$131:$B$250,0),MATCH(K$130,'PLHIV Forecast'!$C$130:$W$130,0)),
INDEX('PLHIV Forecast'!$C$131:$W$250,MATCH($B177,'PLHIV Forecast'!$B$131:$B$250,0),MATCH(K$130,'PLHIV Forecast'!$C$130:$W$130,0))&lt;&gt;0),
INDEX('PLHIV Forecast'!$C$131:$W$250,MATCH($B177,'PLHIV Forecast'!$B$131:$B$250,0),MATCH(K$130,'PLHIV Forecast'!$C$130:$W$130,0)),
J177+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5065</v>
      </c>
      <c r="L177" s="84">
        <f>IF(IF(L$130&lt;=Baseline_Year,
INDEX('Number on ART'!$H$10:$AB$249,MATCH($B177&amp;"Peds",'Number on ART'!$F$10:$F$249,0),MATCH(L$130,'Number on ART'!$H$9:$AB$9,0)),
IF(AND(K177+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Forecast'!$B$131:$B$250,0),MATCH(L$130,'PLHIV Forecast'!$C$130:$W$130,0)),
INDEX('PLHIV Forecast'!$C$131:$W$250,MATCH($B177,'PLHIV Forecast'!$B$131:$B$250,0),MATCH(L$130,'PLHIV Forecast'!$C$130:$W$130,0))&lt;&gt;0),
INDEX('PLHIV Forecast'!$C$131:$W$250,MATCH($B177,'PLHIV Forecast'!$B$131:$B$250,0),MATCH(L$130,'PLHIV Forecast'!$C$130:$W$130,0)),
K177+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IF(L$130&lt;=Baseline_Year,
INDEX('Number on ART'!$H$10:$AB$249,MATCH($B177&amp;"Peds",'Number on ART'!$F$10:$F$249,0),MATCH(L$130,'Number on ART'!$H$9:$AB$9,0)),
IF(AND(K177+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Forecast'!$B$131:$B$250,0),MATCH(L$130,'PLHIV Forecast'!$C$130:$W$130,0)),
INDEX('PLHIV Forecast'!$C$131:$W$250,MATCH($B177,'PLHIV Forecast'!$B$131:$B$250,0),MATCH(L$130,'PLHIV Forecast'!$C$130:$W$130,0))&lt;&gt;0),
INDEX('PLHIV Forecast'!$C$131:$W$250,MATCH($B177,'PLHIV Forecast'!$B$131:$B$250,0),MATCH(L$130,'PLHIV Forecast'!$C$130:$W$130,0)),
K177+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5305</v>
      </c>
      <c r="M177" s="84">
        <f>IF(IF(M$130&lt;=Baseline_Year,
INDEX('Number on ART'!$H$10:$AB$249,MATCH($B177&amp;"Peds",'Number on ART'!$F$10:$F$249,0),MATCH(M$130,'Number on ART'!$H$9:$AB$9,0)),
IF(AND(L177+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Forecast'!$B$131:$B$250,0),MATCH(M$130,'PLHIV Forecast'!$C$130:$W$130,0)),
INDEX('PLHIV Forecast'!$C$131:$W$250,MATCH($B177,'PLHIV Forecast'!$B$131:$B$250,0),MATCH(M$130,'PLHIV Forecast'!$C$130:$W$130,0))&lt;&gt;0),
INDEX('PLHIV Forecast'!$C$131:$W$250,MATCH($B177,'PLHIV Forecast'!$B$131:$B$250,0),MATCH(M$130,'PLHIV Forecast'!$C$130:$W$130,0)),
L177+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IF(M$130&lt;=Baseline_Year,
INDEX('Number on ART'!$H$10:$AB$249,MATCH($B177&amp;"Peds",'Number on ART'!$F$10:$F$249,0),MATCH(M$130,'Number on ART'!$H$9:$AB$9,0)),
IF(AND(L177+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Forecast'!$B$131:$B$250,0),MATCH(M$130,'PLHIV Forecast'!$C$130:$W$130,0)),
INDEX('PLHIV Forecast'!$C$131:$W$250,MATCH($B177,'PLHIV Forecast'!$B$131:$B$250,0),MATCH(M$130,'PLHIV Forecast'!$C$130:$W$130,0))&lt;&gt;0),
INDEX('PLHIV Forecast'!$C$131:$W$250,MATCH($B177,'PLHIV Forecast'!$B$131:$B$250,0),MATCH(M$130,'PLHIV Forecast'!$C$130:$W$130,0)),
L177+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7635</v>
      </c>
      <c r="N177" s="84">
        <f>IF(IF(N$130&lt;=Baseline_Year,
INDEX('Number on ART'!$H$10:$AB$249,MATCH($B177&amp;"Peds",'Number on ART'!$F$10:$F$249,0),MATCH(N$130,'Number on ART'!$H$9:$AB$9,0)),
IF(AND(M177+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Forecast'!$B$131:$B$250,0),MATCH(N$130,'PLHIV Forecast'!$C$130:$W$130,0)),
INDEX('PLHIV Forecast'!$C$131:$W$250,MATCH($B177,'PLHIV Forecast'!$B$131:$B$250,0),MATCH(N$130,'PLHIV Forecast'!$C$130:$W$130,0))&lt;&gt;0),
INDEX('PLHIV Forecast'!$C$131:$W$250,MATCH($B177,'PLHIV Forecast'!$B$131:$B$250,0),MATCH(N$130,'PLHIV Forecast'!$C$130:$W$130,0)),
M177+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IF(N$130&lt;=Baseline_Year,
INDEX('Number on ART'!$H$10:$AB$249,MATCH($B177&amp;"Peds",'Number on ART'!$F$10:$F$249,0),MATCH(N$130,'Number on ART'!$H$9:$AB$9,0)),
IF(AND(M177+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Forecast'!$B$131:$B$250,0),MATCH(N$130,'PLHIV Forecast'!$C$130:$W$130,0)),
INDEX('PLHIV Forecast'!$C$131:$W$250,MATCH($B177,'PLHIV Forecast'!$B$131:$B$250,0),MATCH(N$130,'PLHIV Forecast'!$C$130:$W$130,0))&lt;&gt;0),
INDEX('PLHIV Forecast'!$C$131:$W$250,MATCH($B177,'PLHIV Forecast'!$B$131:$B$250,0),MATCH(N$130,'PLHIV Forecast'!$C$130:$W$130,0)),
M177+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9206</v>
      </c>
      <c r="O177" s="84">
        <f>IF(IF(O$130&lt;=Baseline_Year,
INDEX('Number on ART'!$H$10:$AB$249,MATCH($B177&amp;"Peds",'Number on ART'!$F$10:$F$249,0),MATCH(O$130,'Number on ART'!$H$9:$AB$9,0)),
IF(AND(N177+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Forecast'!$B$131:$B$250,0),MATCH(O$130,'PLHIV Forecast'!$C$130:$W$130,0)),
INDEX('PLHIV Forecast'!$C$131:$W$250,MATCH($B177,'PLHIV Forecast'!$B$131:$B$250,0),MATCH(O$130,'PLHIV Forecast'!$C$130:$W$130,0))&lt;&gt;0),
INDEX('PLHIV Forecast'!$C$131:$W$250,MATCH($B177,'PLHIV Forecast'!$B$131:$B$250,0),MATCH(O$130,'PLHIV Forecast'!$C$130:$W$130,0)),
N177+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IF(O$130&lt;=Baseline_Year,
INDEX('Number on ART'!$H$10:$AB$249,MATCH($B177&amp;"Peds",'Number on ART'!$F$10:$F$249,0),MATCH(O$130,'Number on ART'!$H$9:$AB$9,0)),
IF(AND(N177+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Forecast'!$B$131:$B$250,0),MATCH(O$130,'PLHIV Forecast'!$C$130:$W$130,0)),
INDEX('PLHIV Forecast'!$C$131:$W$250,MATCH($B177,'PLHIV Forecast'!$B$131:$B$250,0),MATCH(O$130,'PLHIV Forecast'!$C$130:$W$130,0))&lt;&gt;0),
INDEX('PLHIV Forecast'!$C$131:$W$250,MATCH($B177,'PLHIV Forecast'!$B$131:$B$250,0),MATCH(O$130,'PLHIV Forecast'!$C$130:$W$130,0)),
N177+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10773</v>
      </c>
      <c r="P177" s="84">
        <f>IF(IF(P$130&lt;=Baseline_Year,
INDEX('Number on ART'!$H$10:$AB$249,MATCH($B177&amp;"Peds",'Number on ART'!$F$10:$F$249,0),MATCH(P$130,'Number on ART'!$H$9:$AB$9,0)),
IF(AND(O177+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Forecast'!$B$131:$B$250,0),MATCH(P$130,'PLHIV Forecast'!$C$130:$W$130,0)),
INDEX('PLHIV Forecast'!$C$131:$W$250,MATCH($B177,'PLHIV Forecast'!$B$131:$B$250,0),MATCH(P$130,'PLHIV Forecast'!$C$130:$W$130,0))&lt;&gt;0),
INDEX('PLHIV Forecast'!$C$131:$W$250,MATCH($B177,'PLHIV Forecast'!$B$131:$B$250,0),MATCH(P$130,'PLHIV Forecast'!$C$130:$W$130,0)),
O177+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IF(P$130&lt;=Baseline_Year,
INDEX('Number on ART'!$H$10:$AB$249,MATCH($B177&amp;"Peds",'Number on ART'!$F$10:$F$249,0),MATCH(P$130,'Number on ART'!$H$9:$AB$9,0)),
IF(AND(O177+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Forecast'!$B$131:$B$250,0),MATCH(P$130,'PLHIV Forecast'!$C$130:$W$130,0)),
INDEX('PLHIV Forecast'!$C$131:$W$250,MATCH($B177,'PLHIV Forecast'!$B$131:$B$250,0),MATCH(P$130,'PLHIV Forecast'!$C$130:$W$130,0))&lt;&gt;0),
INDEX('PLHIV Forecast'!$C$131:$W$250,MATCH($B177,'PLHIV Forecast'!$B$131:$B$250,0),MATCH(P$130,'PLHIV Forecast'!$C$130:$W$130,0)),
O177+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12595.666666666666</v>
      </c>
      <c r="Q177" s="84">
        <f>IF(IF(Q$130&lt;=Baseline_Year,
INDEX('Number on ART'!$H$10:$AB$249,MATCH($B177&amp;"Peds",'Number on ART'!$F$10:$F$249,0),MATCH(Q$130,'Number on ART'!$H$9:$AB$9,0)),
IF(AND(P177+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Forecast'!$B$131:$B$250,0),MATCH(Q$130,'PLHIV Forecast'!$C$130:$W$130,0)),
INDEX('PLHIV Forecast'!$C$131:$W$250,MATCH($B177,'PLHIV Forecast'!$B$131:$B$250,0),MATCH(Q$130,'PLHIV Forecast'!$C$130:$W$130,0))&lt;&gt;0),
INDEX('PLHIV Forecast'!$C$131:$W$250,MATCH($B177,'PLHIV Forecast'!$B$131:$B$250,0),MATCH(Q$130,'PLHIV Forecast'!$C$130:$W$130,0)),
P177+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IF(Q$130&lt;=Baseline_Year,
INDEX('Number on ART'!$H$10:$AB$249,MATCH($B177&amp;"Peds",'Number on ART'!$F$10:$F$249,0),MATCH(Q$130,'Number on ART'!$H$9:$AB$9,0)),
IF(AND(P177+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Forecast'!$B$131:$B$250,0),MATCH(Q$130,'PLHIV Forecast'!$C$130:$W$130,0)),
INDEX('PLHIV Forecast'!$C$131:$W$250,MATCH($B177,'PLHIV Forecast'!$B$131:$B$250,0),MATCH(Q$130,'PLHIV Forecast'!$C$130:$W$130,0))&lt;&gt;0),
INDEX('PLHIV Forecast'!$C$131:$W$250,MATCH($B177,'PLHIV Forecast'!$B$131:$B$250,0),MATCH(Q$130,'PLHIV Forecast'!$C$130:$W$130,0)),
P177+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14418.333333333332</v>
      </c>
      <c r="R177" s="84">
        <f>IF(IF(R$130&lt;=Baseline_Year,
INDEX('Number on ART'!$H$10:$AB$249,MATCH($B177&amp;"Peds",'Number on ART'!$F$10:$F$249,0),MATCH(R$130,'Number on ART'!$H$9:$AB$9,0)),
IF(AND(Q177+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Forecast'!$B$131:$B$250,0),MATCH(R$130,'PLHIV Forecast'!$C$130:$W$130,0)),
INDEX('PLHIV Forecast'!$C$131:$W$250,MATCH($B177,'PLHIV Forecast'!$B$131:$B$250,0),MATCH(R$130,'PLHIV Forecast'!$C$130:$W$130,0))&lt;&gt;0),
INDEX('PLHIV Forecast'!$C$131:$W$250,MATCH($B177,'PLHIV Forecast'!$B$131:$B$250,0),MATCH(R$130,'PLHIV Forecast'!$C$130:$W$130,0)),
Q177+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IF(R$130&lt;=Baseline_Year,
INDEX('Number on ART'!$H$10:$AB$249,MATCH($B177&amp;"Peds",'Number on ART'!$F$10:$F$249,0),MATCH(R$130,'Number on ART'!$H$9:$AB$9,0)),
IF(AND(Q177+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Forecast'!$B$131:$B$250,0),MATCH(R$130,'PLHIV Forecast'!$C$130:$W$130,0)),
INDEX('PLHIV Forecast'!$C$131:$W$250,MATCH($B177,'PLHIV Forecast'!$B$131:$B$250,0),MATCH(R$130,'PLHIV Forecast'!$C$130:$W$130,0))&lt;&gt;0),
INDEX('PLHIV Forecast'!$C$131:$W$250,MATCH($B177,'PLHIV Forecast'!$B$131:$B$250,0),MATCH(R$130,'PLHIV Forecast'!$C$130:$W$130,0)),
Q177+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16240.999999999998</v>
      </c>
      <c r="S177" s="84">
        <f>IF(IF(S$130&lt;=Baseline_Year,
INDEX('Number on ART'!$H$10:$AB$249,MATCH($B177&amp;"Peds",'Number on ART'!$F$10:$F$249,0),MATCH(S$130,'Number on ART'!$H$9:$AB$9,0)),
IF(AND(R177+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Forecast'!$B$131:$B$250,0),MATCH(S$130,'PLHIV Forecast'!$C$130:$W$130,0)),
INDEX('PLHIV Forecast'!$C$131:$W$250,MATCH($B177,'PLHIV Forecast'!$B$131:$B$250,0),MATCH(S$130,'PLHIV Forecast'!$C$130:$W$130,0))&lt;&gt;0),
INDEX('PLHIV Forecast'!$C$131:$W$250,MATCH($B177,'PLHIV Forecast'!$B$131:$B$250,0),MATCH(S$130,'PLHIV Forecast'!$C$130:$W$130,0)),
R177+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IF(S$130&lt;=Baseline_Year,
INDEX('Number on ART'!$H$10:$AB$249,MATCH($B177&amp;"Peds",'Number on ART'!$F$10:$F$249,0),MATCH(S$130,'Number on ART'!$H$9:$AB$9,0)),
IF(AND(R177+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Forecast'!$B$131:$B$250,0),MATCH(S$130,'PLHIV Forecast'!$C$130:$W$130,0)),
INDEX('PLHIV Forecast'!$C$131:$W$250,MATCH($B177,'PLHIV Forecast'!$B$131:$B$250,0),MATCH(S$130,'PLHIV Forecast'!$C$130:$W$130,0))&lt;&gt;0),
INDEX('PLHIV Forecast'!$C$131:$W$250,MATCH($B177,'PLHIV Forecast'!$B$131:$B$250,0),MATCH(S$130,'PLHIV Forecast'!$C$130:$W$130,0)),
R177+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18063.666666666664</v>
      </c>
      <c r="T177" s="84">
        <f>IF(IF(T$130&lt;=Baseline_Year,
INDEX('Number on ART'!$H$10:$AB$249,MATCH($B177&amp;"Peds",'Number on ART'!$F$10:$F$249,0),MATCH(T$130,'Number on ART'!$H$9:$AB$9,0)),
IF(AND(S177+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Forecast'!$B$131:$B$250,0),MATCH(T$130,'PLHIV Forecast'!$C$130:$W$130,0)),
INDEX('PLHIV Forecast'!$C$131:$W$250,MATCH($B177,'PLHIV Forecast'!$B$131:$B$250,0),MATCH(T$130,'PLHIV Forecast'!$C$130:$W$130,0))&lt;&gt;0),
INDEX('PLHIV Forecast'!$C$131:$W$250,MATCH($B177,'PLHIV Forecast'!$B$131:$B$250,0),MATCH(T$130,'PLHIV Forecast'!$C$130:$W$130,0)),
S177+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IF(T$130&lt;=Baseline_Year,
INDEX('Number on ART'!$H$10:$AB$249,MATCH($B177&amp;"Peds",'Number on ART'!$F$10:$F$249,0),MATCH(T$130,'Number on ART'!$H$9:$AB$9,0)),
IF(AND(S177+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Forecast'!$B$131:$B$250,0),MATCH(T$130,'PLHIV Forecast'!$C$130:$W$130,0)),
INDEX('PLHIV Forecast'!$C$131:$W$250,MATCH($B177,'PLHIV Forecast'!$B$131:$B$250,0),MATCH(T$130,'PLHIV Forecast'!$C$130:$W$130,0))&lt;&gt;0),
INDEX('PLHIV Forecast'!$C$131:$W$250,MATCH($B177,'PLHIV Forecast'!$B$131:$B$250,0),MATCH(T$130,'PLHIV Forecast'!$C$130:$W$130,0)),
S177+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19886.333333333332</v>
      </c>
      <c r="U177" s="84">
        <f>IF(IF(U$130&lt;=Baseline_Year,
INDEX('Number on ART'!$H$10:$AB$249,MATCH($B177&amp;"Peds",'Number on ART'!$F$10:$F$249,0),MATCH(U$130,'Number on ART'!$H$9:$AB$9,0)),
IF(AND(T177+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Forecast'!$B$131:$B$250,0),MATCH(U$130,'PLHIV Forecast'!$C$130:$W$130,0)),
INDEX('PLHIV Forecast'!$C$131:$W$250,MATCH($B177,'PLHIV Forecast'!$B$131:$B$250,0),MATCH(U$130,'PLHIV Forecast'!$C$130:$W$130,0))&lt;&gt;0),
INDEX('PLHIV Forecast'!$C$131:$W$250,MATCH($B177,'PLHIV Forecast'!$B$131:$B$250,0),MATCH(U$130,'PLHIV Forecast'!$C$130:$W$130,0)),
T177+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IF(U$130&lt;=Baseline_Year,
INDEX('Number on ART'!$H$10:$AB$249,MATCH($B177&amp;"Peds",'Number on ART'!$F$10:$F$249,0),MATCH(U$130,'Number on ART'!$H$9:$AB$9,0)),
IF(AND(T177+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Forecast'!$B$131:$B$250,0),MATCH(U$130,'PLHIV Forecast'!$C$130:$W$130,0)),
INDEX('PLHIV Forecast'!$C$131:$W$250,MATCH($B177,'PLHIV Forecast'!$B$131:$B$250,0),MATCH(U$130,'PLHIV Forecast'!$C$130:$W$130,0))&lt;&gt;0),
INDEX('PLHIV Forecast'!$C$131:$W$250,MATCH($B177,'PLHIV Forecast'!$B$131:$B$250,0),MATCH(U$130,'PLHIV Forecast'!$C$130:$W$130,0)),
T177+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21709</v>
      </c>
      <c r="V177" s="84">
        <f>IF(IF(V$130&lt;=Baseline_Year,
INDEX('Number on ART'!$H$10:$AB$249,MATCH($B177&amp;"Peds",'Number on ART'!$F$10:$F$249,0),MATCH(V$130,'Number on ART'!$H$9:$AB$9,0)),
IF(AND(U177+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Forecast'!$B$131:$B$250,0),MATCH(V$130,'PLHIV Forecast'!$C$130:$W$130,0)),
INDEX('PLHIV Forecast'!$C$131:$W$250,MATCH($B177,'PLHIV Forecast'!$B$131:$B$250,0),MATCH(V$130,'PLHIV Forecast'!$C$130:$W$130,0))&lt;&gt;0),
INDEX('PLHIV Forecast'!$C$131:$W$250,MATCH($B177,'PLHIV Forecast'!$B$131:$B$250,0),MATCH(V$130,'PLHIV Forecast'!$C$130:$W$130,0)),
U177+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IF(V$130&lt;=Baseline_Year,
INDEX('Number on ART'!$H$10:$AB$249,MATCH($B177&amp;"Peds",'Number on ART'!$F$10:$F$249,0),MATCH(V$130,'Number on ART'!$H$9:$AB$9,0)),
IF(AND(U177+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Forecast'!$B$131:$B$250,0),MATCH(V$130,'PLHIV Forecast'!$C$130:$W$130,0)),
INDEX('PLHIV Forecast'!$C$131:$W$250,MATCH($B177,'PLHIV Forecast'!$B$131:$B$250,0),MATCH(V$130,'PLHIV Forecast'!$C$130:$W$130,0))&lt;&gt;0),
INDEX('PLHIV Forecast'!$C$131:$W$250,MATCH($B177,'PLHIV Forecast'!$B$131:$B$250,0),MATCH(V$130,'PLHIV Forecast'!$C$130:$W$130,0)),
U177+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23531.666666666668</v>
      </c>
      <c r="W177" s="84">
        <f>IF(IF(W$130&lt;=Baseline_Year,
INDEX('Number on ART'!$H$10:$AB$249,MATCH($B177&amp;"Peds",'Number on ART'!$F$10:$F$249,0),MATCH(W$130,'Number on ART'!$H$9:$AB$9,0)),
IF(AND(V177+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Forecast'!$C$131:$W$250,MATCH($B177,'PLHIV Forecast'!$B$131:$B$250,0),MATCH(W$130,'PLHIV Forecast'!$C$130:$W$130,0)),
INDEX('PLHIV Forecast'!$C$131:$W$250,MATCH($B177,'PLHIV Forecast'!$B$131:$B$250,0),MATCH(W$130,'PLHIV Forecast'!$C$130:$W$130,0))&lt;&gt;0),
INDEX('PLHIV Forecast'!$C$131:$W$250,MATCH($B177,'PLHIV Forecast'!$B$131:$B$250,0),MATCH(W$130,'PLHIV Forecast'!$C$130:$W$130,0)),
V177+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)))&lt;0,
0,
IF(W$130&lt;=Baseline_Year,
INDEX('Number on ART'!$H$10:$AB$249,MATCH($B177&amp;"Peds",'Number on ART'!$F$10:$F$249,0),MATCH(W$130,'Number on ART'!$H$9:$AB$9,0)),
IF(AND(V177+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)&gt;INDEX('PLHIV Forecast'!$C$8:$W$127,MATCH($B177,'PLHIV Forecast'!$B$131:$B$250,0),MATCH(W$130,'PLHIV Forecast'!$C$130:$W$130,0)),
INDEX('PLHIV Forecast'!$C$131:$W$250,MATCH($B177,'PLHIV Forecast'!$B$131:$B$250,0),MATCH(W$130,'PLHIV Forecast'!$C$130:$W$130,0))&lt;&gt;0),
INDEX('PLHIV Forecast'!$C$131:$W$250,MATCH($B177,'PLHIV Forecast'!$B$131:$B$250,0),MATCH(W$130,'PLHIV Forecast'!$C$130:$W$130,0)),
V177+
AVERAGE((INDEX($C$131:$W$250,MATCH($B177,$B$131:$B$250),MATCH(Baseline_Year,$C$130:$W$130,))-INDEX($C$131:$W$250,MATCH($B177,$B$131:$B$250),MATCH(Baseline_Year-1,$C$130:$W$130,))),
(INDEX($C$131:$W$250,MATCH($B177,$B$131:$B$250),MATCH(Baseline_Year-1,$C$130:$W$130,))-INDEX($C$131:$W$250,MATCH($B177,$B$131:$B$250),MATCH(Baseline_Year-2,$C$130:$W$130,))),
(INDEX($C$131:$W$250,MATCH($B177,$B$131:$B$250),MATCH(Baseline_Year-2,$C$130:$W$130,))-INDEX($C$131:$W$250,MATCH($B177,$B$131:$B$250),MATCH(Baseline_Year-3,$C$130:$W$130,)))
))))</f>
        <v>25354.333333333336</v>
      </c>
      <c r="X177" s="9" t="str">
        <f>IF(SUM(C177:W177)&lt;&gt;0,
IF(P177='PLHIV Forecast'!P177,"# peds on ART capped by total CLHIV starting 2023",
IF(Q177='PLHIV Forecast'!Q177,"# peds on ART capped by total CLHIV starting 2024",
IF(R177='PLHIV Forecast'!R177,"# peds on ART capped by total CLHIV starting 2025",
IF(S177='PLHIV Forecast'!S177,"# peds on ART capped by total CLHIV starting 2026",
IF(T177='PLHIV Forecast'!T177,"# peds on ART capped by total CLHIV starting 2027",
IF(U177='PLHIV Forecast'!U177,"# peds on ART capped by total CLHIV starting 2028",
IF(V177='PLHIV Forecast'!V177,"# peds on ART capped by total CLHIV starting 2029",
IF(W177='PLHIV Forecast'!W177,"# peds on ART capped by total CLHIV starting 2030",
"")))))))),"")</f>
        <v/>
      </c>
    </row>
    <row r="178" spans="2:24" x14ac:dyDescent="0.35">
      <c r="B178" s="17" t="str">
        <f>Countries!B51</f>
        <v>Guatemala</v>
      </c>
      <c r="C178" s="47">
        <f>IF(C$7&lt;='Algorithms &amp; Assumptions'!$C$3,INDEX('Number on ART'!$H$10:$AB$249,MATCH($B178&amp;"Peds",'Number on ART'!$F$10:$F$249,0),MATCH(C$7,'Number on ART'!$H$9:$AB$9,0)),"Error")</f>
        <v>661</v>
      </c>
      <c r="D178" s="47">
        <f>IF(D$7&lt;='Algorithms &amp; Assumptions'!$C$3,INDEX('Number on ART'!$H$10:$AB$249,MATCH($B178&amp;"Peds",'Number on ART'!$F$10:$F$249,0),MATCH(D$7,'Number on ART'!$H$9:$AB$9,0)),"Error")</f>
        <v>935</v>
      </c>
      <c r="E178" s="47">
        <f>IF(E$7&lt;='Algorithms &amp; Assumptions'!$C$3,INDEX('Number on ART'!$H$10:$AB$249,MATCH($B178&amp;"Peds",'Number on ART'!$F$10:$F$249,0),MATCH(E$7,'Number on ART'!$H$9:$AB$9,0)),"Error")</f>
        <v>1024</v>
      </c>
      <c r="F178" s="47">
        <f>IF(F$7&lt;='Algorithms &amp; Assumptions'!$C$3,INDEX('Number on ART'!$H$10:$AB$249,MATCH($B178&amp;"Peds",'Number on ART'!$F$10:$F$249,0),MATCH(F$7,'Number on ART'!$H$9:$AB$9,0)),"Error")</f>
        <v>951</v>
      </c>
      <c r="G178" s="84">
        <f>IF(IF(G$130&lt;=Baseline_Year,
INDEX('Number on ART'!$H$10:$AB$249,MATCH($B178&amp;"Peds",'Number on ART'!$F$10:$F$249,0),MATCH(G$130,'Number on ART'!$H$9:$AB$9,0)),
IF(AND(F178+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Forecast'!$B$131:$B$250,0),MATCH(G$130,'PLHIV Forecast'!$C$130:$W$130,0)),
INDEX('PLHIV Forecast'!$C$131:$W$250,MATCH($B178,'PLHIV Forecast'!$B$131:$B$250,0),MATCH(G$130,'PLHIV Forecast'!$C$130:$W$130,0))&lt;&gt;0),
INDEX('PLHIV Forecast'!$C$131:$W$250,MATCH($B178,'PLHIV Forecast'!$B$131:$B$250,0),MATCH(G$130,'PLHIV Forecast'!$C$130:$W$130,0)),
F178+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IF(G$130&lt;=Baseline_Year,
INDEX('Number on ART'!$H$10:$AB$249,MATCH($B178&amp;"Peds",'Number on ART'!$F$10:$F$249,0),MATCH(G$130,'Number on ART'!$H$9:$AB$9,0)),
IF(AND(F178+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Forecast'!$B$131:$B$250,0),MATCH(G$130,'PLHIV Forecast'!$C$130:$W$130,0)),
INDEX('PLHIV Forecast'!$C$131:$W$250,MATCH($B178,'PLHIV Forecast'!$B$131:$B$250,0),MATCH(G$130,'PLHIV Forecast'!$C$130:$W$130,0))&lt;&gt;0),
INDEX('PLHIV Forecast'!$C$131:$W$250,MATCH($B178,'PLHIV Forecast'!$B$131:$B$250,0),MATCH(G$130,'PLHIV Forecast'!$C$130:$W$130,0)),
F178+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990</v>
      </c>
      <c r="H178" s="84">
        <f>IF(IF(H$130&lt;=Baseline_Year,
INDEX('Number on ART'!$H$10:$AB$249,MATCH($B178&amp;"Peds",'Number on ART'!$F$10:$F$249,0),MATCH(H$130,'Number on ART'!$H$9:$AB$9,0)),
IF(AND(G178+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Forecast'!$B$131:$B$250,0),MATCH(H$130,'PLHIV Forecast'!$C$130:$W$130,0)),
INDEX('PLHIV Forecast'!$C$131:$W$250,MATCH($B178,'PLHIV Forecast'!$B$131:$B$250,0),MATCH(H$130,'PLHIV Forecast'!$C$130:$W$130,0))&lt;&gt;0),
INDEX('PLHIV Forecast'!$C$131:$W$250,MATCH($B178,'PLHIV Forecast'!$B$131:$B$250,0),MATCH(H$130,'PLHIV Forecast'!$C$130:$W$130,0)),
G178+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IF(H$130&lt;=Baseline_Year,
INDEX('Number on ART'!$H$10:$AB$249,MATCH($B178&amp;"Peds",'Number on ART'!$F$10:$F$249,0),MATCH(H$130,'Number on ART'!$H$9:$AB$9,0)),
IF(AND(G178+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Forecast'!$B$131:$B$250,0),MATCH(H$130,'PLHIV Forecast'!$C$130:$W$130,0)),
INDEX('PLHIV Forecast'!$C$131:$W$250,MATCH($B178,'PLHIV Forecast'!$B$131:$B$250,0),MATCH(H$130,'PLHIV Forecast'!$C$130:$W$130,0))&lt;&gt;0),
INDEX('PLHIV Forecast'!$C$131:$W$250,MATCH($B178,'PLHIV Forecast'!$B$131:$B$250,0),MATCH(H$130,'PLHIV Forecast'!$C$130:$W$130,0)),
G178+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859</v>
      </c>
      <c r="I178" s="84">
        <f>IF(IF(I$130&lt;=Baseline_Year,
INDEX('Number on ART'!$H$10:$AB$249,MATCH($B178&amp;"Peds",'Number on ART'!$F$10:$F$249,0),MATCH(I$130,'Number on ART'!$H$9:$AB$9,0)),
IF(AND(H178+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Forecast'!$B$131:$B$250,0),MATCH(I$130,'PLHIV Forecast'!$C$130:$W$130,0)),
INDEX('PLHIV Forecast'!$C$131:$W$250,MATCH($B178,'PLHIV Forecast'!$B$131:$B$250,0),MATCH(I$130,'PLHIV Forecast'!$C$130:$W$130,0))&lt;&gt;0),
INDEX('PLHIV Forecast'!$C$131:$W$250,MATCH($B178,'PLHIV Forecast'!$B$131:$B$250,0),MATCH(I$130,'PLHIV Forecast'!$C$130:$W$130,0)),
H178+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IF(I$130&lt;=Baseline_Year,
INDEX('Number on ART'!$H$10:$AB$249,MATCH($B178&amp;"Peds",'Number on ART'!$F$10:$F$249,0),MATCH(I$130,'Number on ART'!$H$9:$AB$9,0)),
IF(AND(H178+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Forecast'!$B$131:$B$250,0),MATCH(I$130,'PLHIV Forecast'!$C$130:$W$130,0)),
INDEX('PLHIV Forecast'!$C$131:$W$250,MATCH($B178,'PLHIV Forecast'!$B$131:$B$250,0),MATCH(I$130,'PLHIV Forecast'!$C$130:$W$130,0))&lt;&gt;0),
INDEX('PLHIV Forecast'!$C$131:$W$250,MATCH($B178,'PLHIV Forecast'!$B$131:$B$250,0),MATCH(I$130,'PLHIV Forecast'!$C$130:$W$130,0)),
H178+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758</v>
      </c>
      <c r="J178" s="84">
        <f>IF(IF(J$130&lt;=Baseline_Year,
INDEX('Number on ART'!$H$10:$AB$249,MATCH($B178&amp;"Peds",'Number on ART'!$F$10:$F$249,0),MATCH(J$130,'Number on ART'!$H$9:$AB$9,0)),
IF(AND(I178+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Forecast'!$B$131:$B$250,0),MATCH(J$130,'PLHIV Forecast'!$C$130:$W$130,0)),
INDEX('PLHIV Forecast'!$C$131:$W$250,MATCH($B178,'PLHIV Forecast'!$B$131:$B$250,0),MATCH(J$130,'PLHIV Forecast'!$C$130:$W$130,0))&lt;&gt;0),
INDEX('PLHIV Forecast'!$C$131:$W$250,MATCH($B178,'PLHIV Forecast'!$B$131:$B$250,0),MATCH(J$130,'PLHIV Forecast'!$C$130:$W$130,0)),
I178+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IF(J$130&lt;=Baseline_Year,
INDEX('Number on ART'!$H$10:$AB$249,MATCH($B178&amp;"Peds",'Number on ART'!$F$10:$F$249,0),MATCH(J$130,'Number on ART'!$H$9:$AB$9,0)),
IF(AND(I178+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Forecast'!$B$131:$B$250,0),MATCH(J$130,'PLHIV Forecast'!$C$130:$W$130,0)),
INDEX('PLHIV Forecast'!$C$131:$W$250,MATCH($B178,'PLHIV Forecast'!$B$131:$B$250,0),MATCH(J$130,'PLHIV Forecast'!$C$130:$W$130,0))&lt;&gt;0),
INDEX('PLHIV Forecast'!$C$131:$W$250,MATCH($B178,'PLHIV Forecast'!$B$131:$B$250,0),MATCH(J$130,'PLHIV Forecast'!$C$130:$W$130,0)),
I178+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719</v>
      </c>
      <c r="K178" s="84">
        <f>IF(IF(K$130&lt;=Baseline_Year,
INDEX('Number on ART'!$H$10:$AB$249,MATCH($B178&amp;"Peds",'Number on ART'!$F$10:$F$249,0),MATCH(K$130,'Number on ART'!$H$9:$AB$9,0)),
IF(AND(J178+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Forecast'!$B$131:$B$250,0),MATCH(K$130,'PLHIV Forecast'!$C$130:$W$130,0)),
INDEX('PLHIV Forecast'!$C$131:$W$250,MATCH($B178,'PLHIV Forecast'!$B$131:$B$250,0),MATCH(K$130,'PLHIV Forecast'!$C$130:$W$130,0))&lt;&gt;0),
INDEX('PLHIV Forecast'!$C$131:$W$250,MATCH($B178,'PLHIV Forecast'!$B$131:$B$250,0),MATCH(K$130,'PLHIV Forecast'!$C$130:$W$130,0)),
J178+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IF(K$130&lt;=Baseline_Year,
INDEX('Number on ART'!$H$10:$AB$249,MATCH($B178&amp;"Peds",'Number on ART'!$F$10:$F$249,0),MATCH(K$130,'Number on ART'!$H$9:$AB$9,0)),
IF(AND(J178+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Forecast'!$B$131:$B$250,0),MATCH(K$130,'PLHIV Forecast'!$C$130:$W$130,0)),
INDEX('PLHIV Forecast'!$C$131:$W$250,MATCH($B178,'PLHIV Forecast'!$B$131:$B$250,0),MATCH(K$130,'PLHIV Forecast'!$C$130:$W$130,0))&lt;&gt;0),
INDEX('PLHIV Forecast'!$C$131:$W$250,MATCH($B178,'PLHIV Forecast'!$B$131:$B$250,0),MATCH(K$130,'PLHIV Forecast'!$C$130:$W$130,0)),
J178+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730</v>
      </c>
      <c r="L178" s="84">
        <f>IF(IF(L$130&lt;=Baseline_Year,
INDEX('Number on ART'!$H$10:$AB$249,MATCH($B178&amp;"Peds",'Number on ART'!$F$10:$F$249,0),MATCH(L$130,'Number on ART'!$H$9:$AB$9,0)),
IF(AND(K178+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Forecast'!$B$131:$B$250,0),MATCH(L$130,'PLHIV Forecast'!$C$130:$W$130,0)),
INDEX('PLHIV Forecast'!$C$131:$W$250,MATCH($B178,'PLHIV Forecast'!$B$131:$B$250,0),MATCH(L$130,'PLHIV Forecast'!$C$130:$W$130,0))&lt;&gt;0),
INDEX('PLHIV Forecast'!$C$131:$W$250,MATCH($B178,'PLHIV Forecast'!$B$131:$B$250,0),MATCH(L$130,'PLHIV Forecast'!$C$130:$W$130,0)),
K178+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IF(L$130&lt;=Baseline_Year,
INDEX('Number on ART'!$H$10:$AB$249,MATCH($B178&amp;"Peds",'Number on ART'!$F$10:$F$249,0),MATCH(L$130,'Number on ART'!$H$9:$AB$9,0)),
IF(AND(K178+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Forecast'!$B$131:$B$250,0),MATCH(L$130,'PLHIV Forecast'!$C$130:$W$130,0)),
INDEX('PLHIV Forecast'!$C$131:$W$250,MATCH($B178,'PLHIV Forecast'!$B$131:$B$250,0),MATCH(L$130,'PLHIV Forecast'!$C$130:$W$130,0))&lt;&gt;0),
INDEX('PLHIV Forecast'!$C$131:$W$250,MATCH($B178,'PLHIV Forecast'!$B$131:$B$250,0),MATCH(L$130,'PLHIV Forecast'!$C$130:$W$130,0)),
K178+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686</v>
      </c>
      <c r="M178" s="84">
        <f>IF(IF(M$130&lt;=Baseline_Year,
INDEX('Number on ART'!$H$10:$AB$249,MATCH($B178&amp;"Peds",'Number on ART'!$F$10:$F$249,0),MATCH(M$130,'Number on ART'!$H$9:$AB$9,0)),
IF(AND(L178+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Forecast'!$B$131:$B$250,0),MATCH(M$130,'PLHIV Forecast'!$C$130:$W$130,0)),
INDEX('PLHIV Forecast'!$C$131:$W$250,MATCH($B178,'PLHIV Forecast'!$B$131:$B$250,0),MATCH(M$130,'PLHIV Forecast'!$C$130:$W$130,0))&lt;&gt;0),
INDEX('PLHIV Forecast'!$C$131:$W$250,MATCH($B178,'PLHIV Forecast'!$B$131:$B$250,0),MATCH(M$130,'PLHIV Forecast'!$C$130:$W$130,0)),
L178+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IF(M$130&lt;=Baseline_Year,
INDEX('Number on ART'!$H$10:$AB$249,MATCH($B178&amp;"Peds",'Number on ART'!$F$10:$F$249,0),MATCH(M$130,'Number on ART'!$H$9:$AB$9,0)),
IF(AND(L178+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Forecast'!$B$131:$B$250,0),MATCH(M$130,'PLHIV Forecast'!$C$130:$W$130,0)),
INDEX('PLHIV Forecast'!$C$131:$W$250,MATCH($B178,'PLHIV Forecast'!$B$131:$B$250,0),MATCH(M$130,'PLHIV Forecast'!$C$130:$W$130,0))&lt;&gt;0),
INDEX('PLHIV Forecast'!$C$131:$W$250,MATCH($B178,'PLHIV Forecast'!$B$131:$B$250,0),MATCH(M$130,'PLHIV Forecast'!$C$130:$W$130,0)),
L178+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606</v>
      </c>
      <c r="N178" s="84">
        <f>IF(IF(N$130&lt;=Baseline_Year,
INDEX('Number on ART'!$H$10:$AB$249,MATCH($B178&amp;"Peds",'Number on ART'!$F$10:$F$249,0),MATCH(N$130,'Number on ART'!$H$9:$AB$9,0)),
IF(AND(M178+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Forecast'!$B$131:$B$250,0),MATCH(N$130,'PLHIV Forecast'!$C$130:$W$130,0)),
INDEX('PLHIV Forecast'!$C$131:$W$250,MATCH($B178,'PLHIV Forecast'!$B$131:$B$250,0),MATCH(N$130,'PLHIV Forecast'!$C$130:$W$130,0))&lt;&gt;0),
INDEX('PLHIV Forecast'!$C$131:$W$250,MATCH($B178,'PLHIV Forecast'!$B$131:$B$250,0),MATCH(N$130,'PLHIV Forecast'!$C$130:$W$130,0)),
M178+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IF(N$130&lt;=Baseline_Year,
INDEX('Number on ART'!$H$10:$AB$249,MATCH($B178&amp;"Peds",'Number on ART'!$F$10:$F$249,0),MATCH(N$130,'Number on ART'!$H$9:$AB$9,0)),
IF(AND(M178+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Forecast'!$B$131:$B$250,0),MATCH(N$130,'PLHIV Forecast'!$C$130:$W$130,0)),
INDEX('PLHIV Forecast'!$C$131:$W$250,MATCH($B178,'PLHIV Forecast'!$B$131:$B$250,0),MATCH(N$130,'PLHIV Forecast'!$C$130:$W$130,0))&lt;&gt;0),
INDEX('PLHIV Forecast'!$C$131:$W$250,MATCH($B178,'PLHIV Forecast'!$B$131:$B$250,0),MATCH(N$130,'PLHIV Forecast'!$C$130:$W$130,0)),
M178+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532</v>
      </c>
      <c r="O178" s="84">
        <f>IF(IF(O$130&lt;=Baseline_Year,
INDEX('Number on ART'!$H$10:$AB$249,MATCH($B178&amp;"Peds",'Number on ART'!$F$10:$F$249,0),MATCH(O$130,'Number on ART'!$H$9:$AB$9,0)),
IF(AND(N178+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Forecast'!$B$131:$B$250,0),MATCH(O$130,'PLHIV Forecast'!$C$130:$W$130,0)),
INDEX('PLHIV Forecast'!$C$131:$W$250,MATCH($B178,'PLHIV Forecast'!$B$131:$B$250,0),MATCH(O$130,'PLHIV Forecast'!$C$130:$W$130,0))&lt;&gt;0),
INDEX('PLHIV Forecast'!$C$131:$W$250,MATCH($B178,'PLHIV Forecast'!$B$131:$B$250,0),MATCH(O$130,'PLHIV Forecast'!$C$130:$W$130,0)),
N178+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IF(O$130&lt;=Baseline_Year,
INDEX('Number on ART'!$H$10:$AB$249,MATCH($B178&amp;"Peds",'Number on ART'!$F$10:$F$249,0),MATCH(O$130,'Number on ART'!$H$9:$AB$9,0)),
IF(AND(N178+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Forecast'!$B$131:$B$250,0),MATCH(O$130,'PLHIV Forecast'!$C$130:$W$130,0)),
INDEX('PLHIV Forecast'!$C$131:$W$250,MATCH($B178,'PLHIV Forecast'!$B$131:$B$250,0),MATCH(O$130,'PLHIV Forecast'!$C$130:$W$130,0))&lt;&gt;0),
INDEX('PLHIV Forecast'!$C$131:$W$250,MATCH($B178,'PLHIV Forecast'!$B$131:$B$250,0),MATCH(O$130,'PLHIV Forecast'!$C$130:$W$130,0)),
N178+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497</v>
      </c>
      <c r="P178" s="84">
        <f>IF(IF(P$130&lt;=Baseline_Year,
INDEX('Number on ART'!$H$10:$AB$249,MATCH($B178&amp;"Peds",'Number on ART'!$F$10:$F$249,0),MATCH(P$130,'Number on ART'!$H$9:$AB$9,0)),
IF(AND(O178+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Forecast'!$B$131:$B$250,0),MATCH(P$130,'PLHIV Forecast'!$C$130:$W$130,0)),
INDEX('PLHIV Forecast'!$C$131:$W$250,MATCH($B178,'PLHIV Forecast'!$B$131:$B$250,0),MATCH(P$130,'PLHIV Forecast'!$C$130:$W$130,0))&lt;&gt;0),
INDEX('PLHIV Forecast'!$C$131:$W$250,MATCH($B178,'PLHIV Forecast'!$B$131:$B$250,0),MATCH(P$130,'PLHIV Forecast'!$C$130:$W$130,0)),
O178+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IF(P$130&lt;=Baseline_Year,
INDEX('Number on ART'!$H$10:$AB$249,MATCH($B178&amp;"Peds",'Number on ART'!$F$10:$F$249,0),MATCH(P$130,'Number on ART'!$H$9:$AB$9,0)),
IF(AND(O178+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Forecast'!$B$131:$B$250,0),MATCH(P$130,'PLHIV Forecast'!$C$130:$W$130,0)),
INDEX('PLHIV Forecast'!$C$131:$W$250,MATCH($B178,'PLHIV Forecast'!$B$131:$B$250,0),MATCH(P$130,'PLHIV Forecast'!$C$130:$W$130,0))&lt;&gt;0),
INDEX('PLHIV Forecast'!$C$131:$W$250,MATCH($B178,'PLHIV Forecast'!$B$131:$B$250,0),MATCH(P$130,'PLHIV Forecast'!$C$130:$W$130,0)),
O178+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434</v>
      </c>
      <c r="Q178" s="84">
        <f>IF(IF(Q$130&lt;=Baseline_Year,
INDEX('Number on ART'!$H$10:$AB$249,MATCH($B178&amp;"Peds",'Number on ART'!$F$10:$F$249,0),MATCH(Q$130,'Number on ART'!$H$9:$AB$9,0)),
IF(AND(P178+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Forecast'!$B$131:$B$250,0),MATCH(Q$130,'PLHIV Forecast'!$C$130:$W$130,0)),
INDEX('PLHIV Forecast'!$C$131:$W$250,MATCH($B178,'PLHIV Forecast'!$B$131:$B$250,0),MATCH(Q$130,'PLHIV Forecast'!$C$130:$W$130,0))&lt;&gt;0),
INDEX('PLHIV Forecast'!$C$131:$W$250,MATCH($B178,'PLHIV Forecast'!$B$131:$B$250,0),MATCH(Q$130,'PLHIV Forecast'!$C$130:$W$130,0)),
P178+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IF(Q$130&lt;=Baseline_Year,
INDEX('Number on ART'!$H$10:$AB$249,MATCH($B178&amp;"Peds",'Number on ART'!$F$10:$F$249,0),MATCH(Q$130,'Number on ART'!$H$9:$AB$9,0)),
IF(AND(P178+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Forecast'!$B$131:$B$250,0),MATCH(Q$130,'PLHIV Forecast'!$C$130:$W$130,0)),
INDEX('PLHIV Forecast'!$C$131:$W$250,MATCH($B178,'PLHIV Forecast'!$B$131:$B$250,0),MATCH(Q$130,'PLHIV Forecast'!$C$130:$W$130,0))&lt;&gt;0),
INDEX('PLHIV Forecast'!$C$131:$W$250,MATCH($B178,'PLHIV Forecast'!$B$131:$B$250,0),MATCH(Q$130,'PLHIV Forecast'!$C$130:$W$130,0)),
P178+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371</v>
      </c>
      <c r="R178" s="84">
        <f>IF(IF(R$130&lt;=Baseline_Year,
INDEX('Number on ART'!$H$10:$AB$249,MATCH($B178&amp;"Peds",'Number on ART'!$F$10:$F$249,0),MATCH(R$130,'Number on ART'!$H$9:$AB$9,0)),
IF(AND(Q178+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Forecast'!$B$131:$B$250,0),MATCH(R$130,'PLHIV Forecast'!$C$130:$W$130,0)),
INDEX('PLHIV Forecast'!$C$131:$W$250,MATCH($B178,'PLHIV Forecast'!$B$131:$B$250,0),MATCH(R$130,'PLHIV Forecast'!$C$130:$W$130,0))&lt;&gt;0),
INDEX('PLHIV Forecast'!$C$131:$W$250,MATCH($B178,'PLHIV Forecast'!$B$131:$B$250,0),MATCH(R$130,'PLHIV Forecast'!$C$130:$W$130,0)),
Q178+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IF(R$130&lt;=Baseline_Year,
INDEX('Number on ART'!$H$10:$AB$249,MATCH($B178&amp;"Peds",'Number on ART'!$F$10:$F$249,0),MATCH(R$130,'Number on ART'!$H$9:$AB$9,0)),
IF(AND(Q178+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Forecast'!$B$131:$B$250,0),MATCH(R$130,'PLHIV Forecast'!$C$130:$W$130,0)),
INDEX('PLHIV Forecast'!$C$131:$W$250,MATCH($B178,'PLHIV Forecast'!$B$131:$B$250,0),MATCH(R$130,'PLHIV Forecast'!$C$130:$W$130,0))&lt;&gt;0),
INDEX('PLHIV Forecast'!$C$131:$W$250,MATCH($B178,'PLHIV Forecast'!$B$131:$B$250,0),MATCH(R$130,'PLHIV Forecast'!$C$130:$W$130,0)),
Q178+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308</v>
      </c>
      <c r="S178" s="84">
        <f>IF(IF(S$130&lt;=Baseline_Year,
INDEX('Number on ART'!$H$10:$AB$249,MATCH($B178&amp;"Peds",'Number on ART'!$F$10:$F$249,0),MATCH(S$130,'Number on ART'!$H$9:$AB$9,0)),
IF(AND(R178+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Forecast'!$B$131:$B$250,0),MATCH(S$130,'PLHIV Forecast'!$C$130:$W$130,0)),
INDEX('PLHIV Forecast'!$C$131:$W$250,MATCH($B178,'PLHIV Forecast'!$B$131:$B$250,0),MATCH(S$130,'PLHIV Forecast'!$C$130:$W$130,0))&lt;&gt;0),
INDEX('PLHIV Forecast'!$C$131:$W$250,MATCH($B178,'PLHIV Forecast'!$B$131:$B$250,0),MATCH(S$130,'PLHIV Forecast'!$C$130:$W$130,0)),
R178+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IF(S$130&lt;=Baseline_Year,
INDEX('Number on ART'!$H$10:$AB$249,MATCH($B178&amp;"Peds",'Number on ART'!$F$10:$F$249,0),MATCH(S$130,'Number on ART'!$H$9:$AB$9,0)),
IF(AND(R178+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Forecast'!$B$131:$B$250,0),MATCH(S$130,'PLHIV Forecast'!$C$130:$W$130,0)),
INDEX('PLHIV Forecast'!$C$131:$W$250,MATCH($B178,'PLHIV Forecast'!$B$131:$B$250,0),MATCH(S$130,'PLHIV Forecast'!$C$130:$W$130,0))&lt;&gt;0),
INDEX('PLHIV Forecast'!$C$131:$W$250,MATCH($B178,'PLHIV Forecast'!$B$131:$B$250,0),MATCH(S$130,'PLHIV Forecast'!$C$130:$W$130,0)),
R178+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245</v>
      </c>
      <c r="T178" s="84">
        <f>IF(IF(T$130&lt;=Baseline_Year,
INDEX('Number on ART'!$H$10:$AB$249,MATCH($B178&amp;"Peds",'Number on ART'!$F$10:$F$249,0),MATCH(T$130,'Number on ART'!$H$9:$AB$9,0)),
IF(AND(S178+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Forecast'!$B$131:$B$250,0),MATCH(T$130,'PLHIV Forecast'!$C$130:$W$130,0)),
INDEX('PLHIV Forecast'!$C$131:$W$250,MATCH($B178,'PLHIV Forecast'!$B$131:$B$250,0),MATCH(T$130,'PLHIV Forecast'!$C$130:$W$130,0))&lt;&gt;0),
INDEX('PLHIV Forecast'!$C$131:$W$250,MATCH($B178,'PLHIV Forecast'!$B$131:$B$250,0),MATCH(T$130,'PLHIV Forecast'!$C$130:$W$130,0)),
S178+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IF(T$130&lt;=Baseline_Year,
INDEX('Number on ART'!$H$10:$AB$249,MATCH($B178&amp;"Peds",'Number on ART'!$F$10:$F$249,0),MATCH(T$130,'Number on ART'!$H$9:$AB$9,0)),
IF(AND(S178+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Forecast'!$B$131:$B$250,0),MATCH(T$130,'PLHIV Forecast'!$C$130:$W$130,0)),
INDEX('PLHIV Forecast'!$C$131:$W$250,MATCH($B178,'PLHIV Forecast'!$B$131:$B$250,0),MATCH(T$130,'PLHIV Forecast'!$C$130:$W$130,0))&lt;&gt;0),
INDEX('PLHIV Forecast'!$C$131:$W$250,MATCH($B178,'PLHIV Forecast'!$B$131:$B$250,0),MATCH(T$130,'PLHIV Forecast'!$C$130:$W$130,0)),
S178+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182</v>
      </c>
      <c r="U178" s="84">
        <f>IF(IF(U$130&lt;=Baseline_Year,
INDEX('Number on ART'!$H$10:$AB$249,MATCH($B178&amp;"Peds",'Number on ART'!$F$10:$F$249,0),MATCH(U$130,'Number on ART'!$H$9:$AB$9,0)),
IF(AND(T178+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Forecast'!$B$131:$B$250,0),MATCH(U$130,'PLHIV Forecast'!$C$130:$W$130,0)),
INDEX('PLHIV Forecast'!$C$131:$W$250,MATCH($B178,'PLHIV Forecast'!$B$131:$B$250,0),MATCH(U$130,'PLHIV Forecast'!$C$130:$W$130,0))&lt;&gt;0),
INDEX('PLHIV Forecast'!$C$131:$W$250,MATCH($B178,'PLHIV Forecast'!$B$131:$B$250,0),MATCH(U$130,'PLHIV Forecast'!$C$130:$W$130,0)),
T178+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IF(U$130&lt;=Baseline_Year,
INDEX('Number on ART'!$H$10:$AB$249,MATCH($B178&amp;"Peds",'Number on ART'!$F$10:$F$249,0),MATCH(U$130,'Number on ART'!$H$9:$AB$9,0)),
IF(AND(T178+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Forecast'!$B$131:$B$250,0),MATCH(U$130,'PLHIV Forecast'!$C$130:$W$130,0)),
INDEX('PLHIV Forecast'!$C$131:$W$250,MATCH($B178,'PLHIV Forecast'!$B$131:$B$250,0),MATCH(U$130,'PLHIV Forecast'!$C$130:$W$130,0))&lt;&gt;0),
INDEX('PLHIV Forecast'!$C$131:$W$250,MATCH($B178,'PLHIV Forecast'!$B$131:$B$250,0),MATCH(U$130,'PLHIV Forecast'!$C$130:$W$130,0)),
T178+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119</v>
      </c>
      <c r="V178" s="84">
        <f>IF(IF(V$130&lt;=Baseline_Year,
INDEX('Number on ART'!$H$10:$AB$249,MATCH($B178&amp;"Peds",'Number on ART'!$F$10:$F$249,0),MATCH(V$130,'Number on ART'!$H$9:$AB$9,0)),
IF(AND(U178+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Forecast'!$B$131:$B$250,0),MATCH(V$130,'PLHIV Forecast'!$C$130:$W$130,0)),
INDEX('PLHIV Forecast'!$C$131:$W$250,MATCH($B178,'PLHIV Forecast'!$B$131:$B$250,0),MATCH(V$130,'PLHIV Forecast'!$C$130:$W$130,0))&lt;&gt;0),
INDEX('PLHIV Forecast'!$C$131:$W$250,MATCH($B178,'PLHIV Forecast'!$B$131:$B$250,0),MATCH(V$130,'PLHIV Forecast'!$C$130:$W$130,0)),
U178+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IF(V$130&lt;=Baseline_Year,
INDEX('Number on ART'!$H$10:$AB$249,MATCH($B178&amp;"Peds",'Number on ART'!$F$10:$F$249,0),MATCH(V$130,'Number on ART'!$H$9:$AB$9,0)),
IF(AND(U178+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Forecast'!$B$131:$B$250,0),MATCH(V$130,'PLHIV Forecast'!$C$130:$W$130,0)),
INDEX('PLHIV Forecast'!$C$131:$W$250,MATCH($B178,'PLHIV Forecast'!$B$131:$B$250,0),MATCH(V$130,'PLHIV Forecast'!$C$130:$W$130,0))&lt;&gt;0),
INDEX('PLHIV Forecast'!$C$131:$W$250,MATCH($B178,'PLHIV Forecast'!$B$131:$B$250,0),MATCH(V$130,'PLHIV Forecast'!$C$130:$W$130,0)),
U178+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56</v>
      </c>
      <c r="W178" s="84">
        <f>IF(IF(W$130&lt;=Baseline_Year,
INDEX('Number on ART'!$H$10:$AB$249,MATCH($B178&amp;"Peds",'Number on ART'!$F$10:$F$249,0),MATCH(W$130,'Number on ART'!$H$9:$AB$9,0)),
IF(AND(V178+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Forecast'!$C$131:$W$250,MATCH($B178,'PLHIV Forecast'!$B$131:$B$250,0),MATCH(W$130,'PLHIV Forecast'!$C$130:$W$130,0)),
INDEX('PLHIV Forecast'!$C$131:$W$250,MATCH($B178,'PLHIV Forecast'!$B$131:$B$250,0),MATCH(W$130,'PLHIV Forecast'!$C$130:$W$130,0))&lt;&gt;0),
INDEX('PLHIV Forecast'!$C$131:$W$250,MATCH($B178,'PLHIV Forecast'!$B$131:$B$250,0),MATCH(W$130,'PLHIV Forecast'!$C$130:$W$130,0)),
V178+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)))&lt;0,
0,
IF(W$130&lt;=Baseline_Year,
INDEX('Number on ART'!$H$10:$AB$249,MATCH($B178&amp;"Peds",'Number on ART'!$F$10:$F$249,0),MATCH(W$130,'Number on ART'!$H$9:$AB$9,0)),
IF(AND(V178+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)&gt;INDEX('PLHIV Forecast'!$C$8:$W$127,MATCH($B178,'PLHIV Forecast'!$B$131:$B$250,0),MATCH(W$130,'PLHIV Forecast'!$C$130:$W$130,0)),
INDEX('PLHIV Forecast'!$C$131:$W$250,MATCH($B178,'PLHIV Forecast'!$B$131:$B$250,0),MATCH(W$130,'PLHIV Forecast'!$C$130:$W$130,0))&lt;&gt;0),
INDEX('PLHIV Forecast'!$C$131:$W$250,MATCH($B178,'PLHIV Forecast'!$B$131:$B$250,0),MATCH(W$130,'PLHIV Forecast'!$C$130:$W$130,0)),
V178+
AVERAGE((INDEX($C$131:$W$250,MATCH($B178,$B$131:$B$250),MATCH(Baseline_Year,$C$130:$W$130,))-INDEX($C$131:$W$250,MATCH($B178,$B$131:$B$250),MATCH(Baseline_Year-1,$C$130:$W$130,))),
(INDEX($C$131:$W$250,MATCH($B178,$B$131:$B$250),MATCH(Baseline_Year-1,$C$130:$W$130,))-INDEX($C$131:$W$250,MATCH($B178,$B$131:$B$250),MATCH(Baseline_Year-2,$C$130:$W$130,))),
(INDEX($C$131:$W$250,MATCH($B178,$B$131:$B$250),MATCH(Baseline_Year-2,$C$130:$W$130,))-INDEX($C$131:$W$250,MATCH($B178,$B$131:$B$250),MATCH(Baseline_Year-3,$C$130:$W$130,)))
))))</f>
        <v>0</v>
      </c>
      <c r="X178" s="9" t="str">
        <f>IF(SUM(C178:W178)&lt;&gt;0,
IF(P178='PLHIV Forecast'!P178,"# peds on ART capped by total CLHIV starting 2023",
IF(Q178='PLHIV Forecast'!Q178,"# peds on ART capped by total CLHIV starting 2024",
IF(R178='PLHIV Forecast'!R178,"# peds on ART capped by total CLHIV starting 2025",
IF(S178='PLHIV Forecast'!S178,"# peds on ART capped by total CLHIV starting 2026",
IF(T178='PLHIV Forecast'!T178,"# peds on ART capped by total CLHIV starting 2027",
IF(U178='PLHIV Forecast'!U178,"# peds on ART capped by total CLHIV starting 2028",
IF(V178='PLHIV Forecast'!V178,"# peds on ART capped by total CLHIV starting 2029",
IF(W178='PLHIV Forecast'!W178,"# peds on ART capped by total CLHIV starting 2030",
"")))))))),"")</f>
        <v/>
      </c>
    </row>
    <row r="179" spans="2:24" x14ac:dyDescent="0.35">
      <c r="B179" s="17" t="str">
        <f>Countries!B52</f>
        <v>Guinea</v>
      </c>
      <c r="C179" s="47">
        <f>IF(C$7&lt;='Algorithms &amp; Assumptions'!$C$3,INDEX('Number on ART'!$H$10:$AB$249,MATCH($B179&amp;"Peds",'Number on ART'!$F$10:$F$249,0),MATCH(C$7,'Number on ART'!$H$9:$AB$9,0)),"Error")</f>
        <v>857</v>
      </c>
      <c r="D179" s="47">
        <f>IF(D$7&lt;='Algorithms &amp; Assumptions'!$C$3,INDEX('Number on ART'!$H$10:$AB$249,MATCH($B179&amp;"Peds",'Number on ART'!$F$10:$F$249,0),MATCH(D$7,'Number on ART'!$H$9:$AB$9,0)),"Error")</f>
        <v>857</v>
      </c>
      <c r="E179" s="47">
        <f>IF(E$7&lt;='Algorithms &amp; Assumptions'!$C$3,INDEX('Number on ART'!$H$10:$AB$249,MATCH($B179&amp;"Peds",'Number on ART'!$F$10:$F$249,0),MATCH(E$7,'Number on ART'!$H$9:$AB$9,0)),"Error")</f>
        <v>1114</v>
      </c>
      <c r="F179" s="47">
        <f>IF(F$7&lt;='Algorithms &amp; Assumptions'!$C$3,INDEX('Number on ART'!$H$10:$AB$249,MATCH($B179&amp;"Peds",'Number on ART'!$F$10:$F$249,0),MATCH(F$7,'Number on ART'!$H$9:$AB$9,0)),"Error")</f>
        <v>1300</v>
      </c>
      <c r="G179" s="84">
        <f>IF(IF(G$130&lt;=Baseline_Year,
INDEX('Number on ART'!$H$10:$AB$249,MATCH($B179&amp;"Peds",'Number on ART'!$F$10:$F$249,0),MATCH(G$130,'Number on ART'!$H$9:$AB$9,0)),
IF(AND(F179+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Forecast'!$B$131:$B$250,0),MATCH(G$130,'PLHIV Forecast'!$C$130:$W$130,0)),
INDEX('PLHIV Forecast'!$C$131:$W$250,MATCH($B179,'PLHIV Forecast'!$B$131:$B$250,0),MATCH(G$130,'PLHIV Forecast'!$C$130:$W$130,0))&lt;&gt;0),
INDEX('PLHIV Forecast'!$C$131:$W$250,MATCH($B179,'PLHIV Forecast'!$B$131:$B$250,0),MATCH(G$130,'PLHIV Forecast'!$C$130:$W$130,0)),
F179+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IF(G$130&lt;=Baseline_Year,
INDEX('Number on ART'!$H$10:$AB$249,MATCH($B179&amp;"Peds",'Number on ART'!$F$10:$F$249,0),MATCH(G$130,'Number on ART'!$H$9:$AB$9,0)),
IF(AND(F179+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Forecast'!$B$131:$B$250,0),MATCH(G$130,'PLHIV Forecast'!$C$130:$W$130,0)),
INDEX('PLHIV Forecast'!$C$131:$W$250,MATCH($B179,'PLHIV Forecast'!$B$131:$B$250,0),MATCH(G$130,'PLHIV Forecast'!$C$130:$W$130,0))&lt;&gt;0),
INDEX('PLHIV Forecast'!$C$131:$W$250,MATCH($B179,'PLHIV Forecast'!$B$131:$B$250,0),MATCH(G$130,'PLHIV Forecast'!$C$130:$W$130,0)),
F179+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1484</v>
      </c>
      <c r="H179" s="84">
        <f>IF(IF(H$130&lt;=Baseline_Year,
INDEX('Number on ART'!$H$10:$AB$249,MATCH($B179&amp;"Peds",'Number on ART'!$F$10:$F$249,0),MATCH(H$130,'Number on ART'!$H$9:$AB$9,0)),
IF(AND(G179+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Forecast'!$B$131:$B$250,0),MATCH(H$130,'PLHIV Forecast'!$C$130:$W$130,0)),
INDEX('PLHIV Forecast'!$C$131:$W$250,MATCH($B179,'PLHIV Forecast'!$B$131:$B$250,0),MATCH(H$130,'PLHIV Forecast'!$C$130:$W$130,0))&lt;&gt;0),
INDEX('PLHIV Forecast'!$C$131:$W$250,MATCH($B179,'PLHIV Forecast'!$B$131:$B$250,0),MATCH(H$130,'PLHIV Forecast'!$C$130:$W$130,0)),
G179+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IF(H$130&lt;=Baseline_Year,
INDEX('Number on ART'!$H$10:$AB$249,MATCH($B179&amp;"Peds",'Number on ART'!$F$10:$F$249,0),MATCH(H$130,'Number on ART'!$H$9:$AB$9,0)),
IF(AND(G179+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Forecast'!$B$131:$B$250,0),MATCH(H$130,'PLHIV Forecast'!$C$130:$W$130,0)),
INDEX('PLHIV Forecast'!$C$131:$W$250,MATCH($B179,'PLHIV Forecast'!$B$131:$B$250,0),MATCH(H$130,'PLHIV Forecast'!$C$130:$W$130,0))&lt;&gt;0),
INDEX('PLHIV Forecast'!$C$131:$W$250,MATCH($B179,'PLHIV Forecast'!$B$131:$B$250,0),MATCH(H$130,'PLHIV Forecast'!$C$130:$W$130,0)),
G179+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1480</v>
      </c>
      <c r="I179" s="84">
        <f>IF(IF(I$130&lt;=Baseline_Year,
INDEX('Number on ART'!$H$10:$AB$249,MATCH($B179&amp;"Peds",'Number on ART'!$F$10:$F$249,0),MATCH(I$130,'Number on ART'!$H$9:$AB$9,0)),
IF(AND(H179+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Forecast'!$B$131:$B$250,0),MATCH(I$130,'PLHIV Forecast'!$C$130:$W$130,0)),
INDEX('PLHIV Forecast'!$C$131:$W$250,MATCH($B179,'PLHIV Forecast'!$B$131:$B$250,0),MATCH(I$130,'PLHIV Forecast'!$C$130:$W$130,0))&lt;&gt;0),
INDEX('PLHIV Forecast'!$C$131:$W$250,MATCH($B179,'PLHIV Forecast'!$B$131:$B$250,0),MATCH(I$130,'PLHIV Forecast'!$C$130:$W$130,0)),
H179+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IF(I$130&lt;=Baseline_Year,
INDEX('Number on ART'!$H$10:$AB$249,MATCH($B179&amp;"Peds",'Number on ART'!$F$10:$F$249,0),MATCH(I$130,'Number on ART'!$H$9:$AB$9,0)),
IF(AND(H179+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Forecast'!$B$131:$B$250,0),MATCH(I$130,'PLHIV Forecast'!$C$130:$W$130,0)),
INDEX('PLHIV Forecast'!$C$131:$W$250,MATCH($B179,'PLHIV Forecast'!$B$131:$B$250,0),MATCH(I$130,'PLHIV Forecast'!$C$130:$W$130,0))&lt;&gt;0),
INDEX('PLHIV Forecast'!$C$131:$W$250,MATCH($B179,'PLHIV Forecast'!$B$131:$B$250,0),MATCH(I$130,'PLHIV Forecast'!$C$130:$W$130,0)),
H179+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1479</v>
      </c>
      <c r="J179" s="84">
        <f>IF(IF(J$130&lt;=Baseline_Year,
INDEX('Number on ART'!$H$10:$AB$249,MATCH($B179&amp;"Peds",'Number on ART'!$F$10:$F$249,0),MATCH(J$130,'Number on ART'!$H$9:$AB$9,0)),
IF(AND(I179+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Forecast'!$B$131:$B$250,0),MATCH(J$130,'PLHIV Forecast'!$C$130:$W$130,0)),
INDEX('PLHIV Forecast'!$C$131:$W$250,MATCH($B179,'PLHIV Forecast'!$B$131:$B$250,0),MATCH(J$130,'PLHIV Forecast'!$C$130:$W$130,0))&lt;&gt;0),
INDEX('PLHIV Forecast'!$C$131:$W$250,MATCH($B179,'PLHIV Forecast'!$B$131:$B$250,0),MATCH(J$130,'PLHIV Forecast'!$C$130:$W$130,0)),
I179+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IF(J$130&lt;=Baseline_Year,
INDEX('Number on ART'!$H$10:$AB$249,MATCH($B179&amp;"Peds",'Number on ART'!$F$10:$F$249,0),MATCH(J$130,'Number on ART'!$H$9:$AB$9,0)),
IF(AND(I179+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Forecast'!$B$131:$B$250,0),MATCH(J$130,'PLHIV Forecast'!$C$130:$W$130,0)),
INDEX('PLHIV Forecast'!$C$131:$W$250,MATCH($B179,'PLHIV Forecast'!$B$131:$B$250,0),MATCH(J$130,'PLHIV Forecast'!$C$130:$W$130,0))&lt;&gt;0),
INDEX('PLHIV Forecast'!$C$131:$W$250,MATCH($B179,'PLHIV Forecast'!$B$131:$B$250,0),MATCH(J$130,'PLHIV Forecast'!$C$130:$W$130,0)),
I179+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1851</v>
      </c>
      <c r="K179" s="84">
        <f>IF(IF(K$130&lt;=Baseline_Year,
INDEX('Number on ART'!$H$10:$AB$249,MATCH($B179&amp;"Peds",'Number on ART'!$F$10:$F$249,0),MATCH(K$130,'Number on ART'!$H$9:$AB$9,0)),
IF(AND(J179+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Forecast'!$B$131:$B$250,0),MATCH(K$130,'PLHIV Forecast'!$C$130:$W$130,0)),
INDEX('PLHIV Forecast'!$C$131:$W$250,MATCH($B179,'PLHIV Forecast'!$B$131:$B$250,0),MATCH(K$130,'PLHIV Forecast'!$C$130:$W$130,0))&lt;&gt;0),
INDEX('PLHIV Forecast'!$C$131:$W$250,MATCH($B179,'PLHIV Forecast'!$B$131:$B$250,0),MATCH(K$130,'PLHIV Forecast'!$C$130:$W$130,0)),
J179+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IF(K$130&lt;=Baseline_Year,
INDEX('Number on ART'!$H$10:$AB$249,MATCH($B179&amp;"Peds",'Number on ART'!$F$10:$F$249,0),MATCH(K$130,'Number on ART'!$H$9:$AB$9,0)),
IF(AND(J179+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Forecast'!$B$131:$B$250,0),MATCH(K$130,'PLHIV Forecast'!$C$130:$W$130,0)),
INDEX('PLHIV Forecast'!$C$131:$W$250,MATCH($B179,'PLHIV Forecast'!$B$131:$B$250,0),MATCH(K$130,'PLHIV Forecast'!$C$130:$W$130,0))&lt;&gt;0),
INDEX('PLHIV Forecast'!$C$131:$W$250,MATCH($B179,'PLHIV Forecast'!$B$131:$B$250,0),MATCH(K$130,'PLHIV Forecast'!$C$130:$W$130,0)),
J179+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1914</v>
      </c>
      <c r="L179" s="84">
        <f>IF(IF(L$130&lt;=Baseline_Year,
INDEX('Number on ART'!$H$10:$AB$249,MATCH($B179&amp;"Peds",'Number on ART'!$F$10:$F$249,0),MATCH(L$130,'Number on ART'!$H$9:$AB$9,0)),
IF(AND(K179+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Forecast'!$B$131:$B$250,0),MATCH(L$130,'PLHIV Forecast'!$C$130:$W$130,0)),
INDEX('PLHIV Forecast'!$C$131:$W$250,MATCH($B179,'PLHIV Forecast'!$B$131:$B$250,0),MATCH(L$130,'PLHIV Forecast'!$C$130:$W$130,0))&lt;&gt;0),
INDEX('PLHIV Forecast'!$C$131:$W$250,MATCH($B179,'PLHIV Forecast'!$B$131:$B$250,0),MATCH(L$130,'PLHIV Forecast'!$C$130:$W$130,0)),
K179+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IF(L$130&lt;=Baseline_Year,
INDEX('Number on ART'!$H$10:$AB$249,MATCH($B179&amp;"Peds",'Number on ART'!$F$10:$F$249,0),MATCH(L$130,'Number on ART'!$H$9:$AB$9,0)),
IF(AND(K179+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Forecast'!$B$131:$B$250,0),MATCH(L$130,'PLHIV Forecast'!$C$130:$W$130,0)),
INDEX('PLHIV Forecast'!$C$131:$W$250,MATCH($B179,'PLHIV Forecast'!$B$131:$B$250,0),MATCH(L$130,'PLHIV Forecast'!$C$130:$W$130,0))&lt;&gt;0),
INDEX('PLHIV Forecast'!$C$131:$W$250,MATCH($B179,'PLHIV Forecast'!$B$131:$B$250,0),MATCH(L$130,'PLHIV Forecast'!$C$130:$W$130,0)),
K179+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2100</v>
      </c>
      <c r="M179" s="84">
        <f>IF(IF(M$130&lt;=Baseline_Year,
INDEX('Number on ART'!$H$10:$AB$249,MATCH($B179&amp;"Peds",'Number on ART'!$F$10:$F$249,0),MATCH(M$130,'Number on ART'!$H$9:$AB$9,0)),
IF(AND(L179+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Forecast'!$B$131:$B$250,0),MATCH(M$130,'PLHIV Forecast'!$C$130:$W$130,0)),
INDEX('PLHIV Forecast'!$C$131:$W$250,MATCH($B179,'PLHIV Forecast'!$B$131:$B$250,0),MATCH(M$130,'PLHIV Forecast'!$C$130:$W$130,0))&lt;&gt;0),
INDEX('PLHIV Forecast'!$C$131:$W$250,MATCH($B179,'PLHIV Forecast'!$B$131:$B$250,0),MATCH(M$130,'PLHIV Forecast'!$C$130:$W$130,0)),
L179+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IF(M$130&lt;=Baseline_Year,
INDEX('Number on ART'!$H$10:$AB$249,MATCH($B179&amp;"Peds",'Number on ART'!$F$10:$F$249,0),MATCH(M$130,'Number on ART'!$H$9:$AB$9,0)),
IF(AND(L179+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Forecast'!$B$131:$B$250,0),MATCH(M$130,'PLHIV Forecast'!$C$130:$W$130,0)),
INDEX('PLHIV Forecast'!$C$131:$W$250,MATCH($B179,'PLHIV Forecast'!$B$131:$B$250,0),MATCH(M$130,'PLHIV Forecast'!$C$130:$W$130,0))&lt;&gt;0),
INDEX('PLHIV Forecast'!$C$131:$W$250,MATCH($B179,'PLHIV Forecast'!$B$131:$B$250,0),MATCH(M$130,'PLHIV Forecast'!$C$130:$W$130,0)),
L179+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2318</v>
      </c>
      <c r="N179" s="84">
        <f>IF(IF(N$130&lt;=Baseline_Year,
INDEX('Number on ART'!$H$10:$AB$249,MATCH($B179&amp;"Peds",'Number on ART'!$F$10:$F$249,0),MATCH(N$130,'Number on ART'!$H$9:$AB$9,0)),
IF(AND(M179+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Forecast'!$B$131:$B$250,0),MATCH(N$130,'PLHIV Forecast'!$C$130:$W$130,0)),
INDEX('PLHIV Forecast'!$C$131:$W$250,MATCH($B179,'PLHIV Forecast'!$B$131:$B$250,0),MATCH(N$130,'PLHIV Forecast'!$C$130:$W$130,0))&lt;&gt;0),
INDEX('PLHIV Forecast'!$C$131:$W$250,MATCH($B179,'PLHIV Forecast'!$B$131:$B$250,0),MATCH(N$130,'PLHIV Forecast'!$C$130:$W$130,0)),
M179+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IF(N$130&lt;=Baseline_Year,
INDEX('Number on ART'!$H$10:$AB$249,MATCH($B179&amp;"Peds",'Number on ART'!$F$10:$F$249,0),MATCH(N$130,'Number on ART'!$H$9:$AB$9,0)),
IF(AND(M179+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Forecast'!$B$131:$B$250,0),MATCH(N$130,'PLHIV Forecast'!$C$130:$W$130,0)),
INDEX('PLHIV Forecast'!$C$131:$W$250,MATCH($B179,'PLHIV Forecast'!$B$131:$B$250,0),MATCH(N$130,'PLHIV Forecast'!$C$130:$W$130,0))&lt;&gt;0),
INDEX('PLHIV Forecast'!$C$131:$W$250,MATCH($B179,'PLHIV Forecast'!$B$131:$B$250,0),MATCH(N$130,'PLHIV Forecast'!$C$130:$W$130,0)),
M179+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2430</v>
      </c>
      <c r="O179" s="84">
        <f>IF(IF(O$130&lt;=Baseline_Year,
INDEX('Number on ART'!$H$10:$AB$249,MATCH($B179&amp;"Peds",'Number on ART'!$F$10:$F$249,0),MATCH(O$130,'Number on ART'!$H$9:$AB$9,0)),
IF(AND(N179+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Forecast'!$B$131:$B$250,0),MATCH(O$130,'PLHIV Forecast'!$C$130:$W$130,0)),
INDEX('PLHIV Forecast'!$C$131:$W$250,MATCH($B179,'PLHIV Forecast'!$B$131:$B$250,0),MATCH(O$130,'PLHIV Forecast'!$C$130:$W$130,0))&lt;&gt;0),
INDEX('PLHIV Forecast'!$C$131:$W$250,MATCH($B179,'PLHIV Forecast'!$B$131:$B$250,0),MATCH(O$130,'PLHIV Forecast'!$C$130:$W$130,0)),
N179+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IF(O$130&lt;=Baseline_Year,
INDEX('Number on ART'!$H$10:$AB$249,MATCH($B179&amp;"Peds",'Number on ART'!$F$10:$F$249,0),MATCH(O$130,'Number on ART'!$H$9:$AB$9,0)),
IF(AND(N179+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Forecast'!$B$131:$B$250,0),MATCH(O$130,'PLHIV Forecast'!$C$130:$W$130,0)),
INDEX('PLHIV Forecast'!$C$131:$W$250,MATCH($B179,'PLHIV Forecast'!$B$131:$B$250,0),MATCH(O$130,'PLHIV Forecast'!$C$130:$W$130,0))&lt;&gt;0),
INDEX('PLHIV Forecast'!$C$131:$W$250,MATCH($B179,'PLHIV Forecast'!$B$131:$B$250,0),MATCH(O$130,'PLHIV Forecast'!$C$130:$W$130,0)),
N179+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3612</v>
      </c>
      <c r="P179" s="84">
        <f>IF(IF(P$130&lt;=Baseline_Year,
INDEX('Number on ART'!$H$10:$AB$249,MATCH($B179&amp;"Peds",'Number on ART'!$F$10:$F$249,0),MATCH(P$130,'Number on ART'!$H$9:$AB$9,0)),
IF(AND(O179+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Forecast'!$B$131:$B$250,0),MATCH(P$130,'PLHIV Forecast'!$C$130:$W$130,0)),
INDEX('PLHIV Forecast'!$C$131:$W$250,MATCH($B179,'PLHIV Forecast'!$B$131:$B$250,0),MATCH(P$130,'PLHIV Forecast'!$C$130:$W$130,0))&lt;&gt;0),
INDEX('PLHIV Forecast'!$C$131:$W$250,MATCH($B179,'PLHIV Forecast'!$B$131:$B$250,0),MATCH(P$130,'PLHIV Forecast'!$C$130:$W$130,0)),
O179+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IF(P$130&lt;=Baseline_Year,
INDEX('Number on ART'!$H$10:$AB$249,MATCH($B179&amp;"Peds",'Number on ART'!$F$10:$F$249,0),MATCH(P$130,'Number on ART'!$H$9:$AB$9,0)),
IF(AND(O179+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Forecast'!$B$131:$B$250,0),MATCH(P$130,'PLHIV Forecast'!$C$130:$W$130,0)),
INDEX('PLHIV Forecast'!$C$131:$W$250,MATCH($B179,'PLHIV Forecast'!$B$131:$B$250,0),MATCH(P$130,'PLHIV Forecast'!$C$130:$W$130,0))&lt;&gt;0),
INDEX('PLHIV Forecast'!$C$131:$W$250,MATCH($B179,'PLHIV Forecast'!$B$131:$B$250,0),MATCH(P$130,'PLHIV Forecast'!$C$130:$W$130,0)),
O179+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4116</v>
      </c>
      <c r="Q179" s="84">
        <f>IF(IF(Q$130&lt;=Baseline_Year,
INDEX('Number on ART'!$H$10:$AB$249,MATCH($B179&amp;"Peds",'Number on ART'!$F$10:$F$249,0),MATCH(Q$130,'Number on ART'!$H$9:$AB$9,0)),
IF(AND(P179+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Forecast'!$B$131:$B$250,0),MATCH(Q$130,'PLHIV Forecast'!$C$130:$W$130,0)),
INDEX('PLHIV Forecast'!$C$131:$W$250,MATCH($B179,'PLHIV Forecast'!$B$131:$B$250,0),MATCH(Q$130,'PLHIV Forecast'!$C$130:$W$130,0))&lt;&gt;0),
INDEX('PLHIV Forecast'!$C$131:$W$250,MATCH($B179,'PLHIV Forecast'!$B$131:$B$250,0),MATCH(Q$130,'PLHIV Forecast'!$C$130:$W$130,0)),
P179+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IF(Q$130&lt;=Baseline_Year,
INDEX('Number on ART'!$H$10:$AB$249,MATCH($B179&amp;"Peds",'Number on ART'!$F$10:$F$249,0),MATCH(Q$130,'Number on ART'!$H$9:$AB$9,0)),
IF(AND(P179+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Forecast'!$B$131:$B$250,0),MATCH(Q$130,'PLHIV Forecast'!$C$130:$W$130,0)),
INDEX('PLHIV Forecast'!$C$131:$W$250,MATCH($B179,'PLHIV Forecast'!$B$131:$B$250,0),MATCH(Q$130,'PLHIV Forecast'!$C$130:$W$130,0))&lt;&gt;0),
INDEX('PLHIV Forecast'!$C$131:$W$250,MATCH($B179,'PLHIV Forecast'!$B$131:$B$250,0),MATCH(Q$130,'PLHIV Forecast'!$C$130:$W$130,0)),
P179+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4620</v>
      </c>
      <c r="R179" s="84">
        <f>IF(IF(R$130&lt;=Baseline_Year,
INDEX('Number on ART'!$H$10:$AB$249,MATCH($B179&amp;"Peds",'Number on ART'!$F$10:$F$249,0),MATCH(R$130,'Number on ART'!$H$9:$AB$9,0)),
IF(AND(Q179+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Forecast'!$B$131:$B$250,0),MATCH(R$130,'PLHIV Forecast'!$C$130:$W$130,0)),
INDEX('PLHIV Forecast'!$C$131:$W$250,MATCH($B179,'PLHIV Forecast'!$B$131:$B$250,0),MATCH(R$130,'PLHIV Forecast'!$C$130:$W$130,0))&lt;&gt;0),
INDEX('PLHIV Forecast'!$C$131:$W$250,MATCH($B179,'PLHIV Forecast'!$B$131:$B$250,0),MATCH(R$130,'PLHIV Forecast'!$C$130:$W$130,0)),
Q179+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IF(R$130&lt;=Baseline_Year,
INDEX('Number on ART'!$H$10:$AB$249,MATCH($B179&amp;"Peds",'Number on ART'!$F$10:$F$249,0),MATCH(R$130,'Number on ART'!$H$9:$AB$9,0)),
IF(AND(Q179+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Forecast'!$B$131:$B$250,0),MATCH(R$130,'PLHIV Forecast'!$C$130:$W$130,0)),
INDEX('PLHIV Forecast'!$C$131:$W$250,MATCH($B179,'PLHIV Forecast'!$B$131:$B$250,0),MATCH(R$130,'PLHIV Forecast'!$C$130:$W$130,0))&lt;&gt;0),
INDEX('PLHIV Forecast'!$C$131:$W$250,MATCH($B179,'PLHIV Forecast'!$B$131:$B$250,0),MATCH(R$130,'PLHIV Forecast'!$C$130:$W$130,0)),
Q179+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5124</v>
      </c>
      <c r="S179" s="84">
        <f>IF(IF(S$130&lt;=Baseline_Year,
INDEX('Number on ART'!$H$10:$AB$249,MATCH($B179&amp;"Peds",'Number on ART'!$F$10:$F$249,0),MATCH(S$130,'Number on ART'!$H$9:$AB$9,0)),
IF(AND(R179+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Forecast'!$B$131:$B$250,0),MATCH(S$130,'PLHIV Forecast'!$C$130:$W$130,0)),
INDEX('PLHIV Forecast'!$C$131:$W$250,MATCH($B179,'PLHIV Forecast'!$B$131:$B$250,0),MATCH(S$130,'PLHIV Forecast'!$C$130:$W$130,0))&lt;&gt;0),
INDEX('PLHIV Forecast'!$C$131:$W$250,MATCH($B179,'PLHIV Forecast'!$B$131:$B$250,0),MATCH(S$130,'PLHIV Forecast'!$C$130:$W$130,0)),
R179+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IF(S$130&lt;=Baseline_Year,
INDEX('Number on ART'!$H$10:$AB$249,MATCH($B179&amp;"Peds",'Number on ART'!$F$10:$F$249,0),MATCH(S$130,'Number on ART'!$H$9:$AB$9,0)),
IF(AND(R179+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Forecast'!$B$131:$B$250,0),MATCH(S$130,'PLHIV Forecast'!$C$130:$W$130,0)),
INDEX('PLHIV Forecast'!$C$131:$W$250,MATCH($B179,'PLHIV Forecast'!$B$131:$B$250,0),MATCH(S$130,'PLHIV Forecast'!$C$130:$W$130,0))&lt;&gt;0),
INDEX('PLHIV Forecast'!$C$131:$W$250,MATCH($B179,'PLHIV Forecast'!$B$131:$B$250,0),MATCH(S$130,'PLHIV Forecast'!$C$130:$W$130,0)),
R179+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5628</v>
      </c>
      <c r="T179" s="84">
        <f>IF(IF(T$130&lt;=Baseline_Year,
INDEX('Number on ART'!$H$10:$AB$249,MATCH($B179&amp;"Peds",'Number on ART'!$F$10:$F$249,0),MATCH(T$130,'Number on ART'!$H$9:$AB$9,0)),
IF(AND(S179+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Forecast'!$B$131:$B$250,0),MATCH(T$130,'PLHIV Forecast'!$C$130:$W$130,0)),
INDEX('PLHIV Forecast'!$C$131:$W$250,MATCH($B179,'PLHIV Forecast'!$B$131:$B$250,0),MATCH(T$130,'PLHIV Forecast'!$C$130:$W$130,0))&lt;&gt;0),
INDEX('PLHIV Forecast'!$C$131:$W$250,MATCH($B179,'PLHIV Forecast'!$B$131:$B$250,0),MATCH(T$130,'PLHIV Forecast'!$C$130:$W$130,0)),
S179+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IF(T$130&lt;=Baseline_Year,
INDEX('Number on ART'!$H$10:$AB$249,MATCH($B179&amp;"Peds",'Number on ART'!$F$10:$F$249,0),MATCH(T$130,'Number on ART'!$H$9:$AB$9,0)),
IF(AND(S179+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Forecast'!$B$131:$B$250,0),MATCH(T$130,'PLHIV Forecast'!$C$130:$W$130,0)),
INDEX('PLHIV Forecast'!$C$131:$W$250,MATCH($B179,'PLHIV Forecast'!$B$131:$B$250,0),MATCH(T$130,'PLHIV Forecast'!$C$130:$W$130,0))&lt;&gt;0),
INDEX('PLHIV Forecast'!$C$131:$W$250,MATCH($B179,'PLHIV Forecast'!$B$131:$B$250,0),MATCH(T$130,'PLHIV Forecast'!$C$130:$W$130,0)),
S179+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6132</v>
      </c>
      <c r="U179" s="84">
        <f>IF(IF(U$130&lt;=Baseline_Year,
INDEX('Number on ART'!$H$10:$AB$249,MATCH($B179&amp;"Peds",'Number on ART'!$F$10:$F$249,0),MATCH(U$130,'Number on ART'!$H$9:$AB$9,0)),
IF(AND(T179+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Forecast'!$B$131:$B$250,0),MATCH(U$130,'PLHIV Forecast'!$C$130:$W$130,0)),
INDEX('PLHIV Forecast'!$C$131:$W$250,MATCH($B179,'PLHIV Forecast'!$B$131:$B$250,0),MATCH(U$130,'PLHIV Forecast'!$C$130:$W$130,0))&lt;&gt;0),
INDEX('PLHIV Forecast'!$C$131:$W$250,MATCH($B179,'PLHIV Forecast'!$B$131:$B$250,0),MATCH(U$130,'PLHIV Forecast'!$C$130:$W$130,0)),
T179+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IF(U$130&lt;=Baseline_Year,
INDEX('Number on ART'!$H$10:$AB$249,MATCH($B179&amp;"Peds",'Number on ART'!$F$10:$F$249,0),MATCH(U$130,'Number on ART'!$H$9:$AB$9,0)),
IF(AND(T179+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Forecast'!$B$131:$B$250,0),MATCH(U$130,'PLHIV Forecast'!$C$130:$W$130,0)),
INDEX('PLHIV Forecast'!$C$131:$W$250,MATCH($B179,'PLHIV Forecast'!$B$131:$B$250,0),MATCH(U$130,'PLHIV Forecast'!$C$130:$W$130,0))&lt;&gt;0),
INDEX('PLHIV Forecast'!$C$131:$W$250,MATCH($B179,'PLHIV Forecast'!$B$131:$B$250,0),MATCH(U$130,'PLHIV Forecast'!$C$130:$W$130,0)),
T179+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6636</v>
      </c>
      <c r="V179" s="84">
        <f>IF(IF(V$130&lt;=Baseline_Year,
INDEX('Number on ART'!$H$10:$AB$249,MATCH($B179&amp;"Peds",'Number on ART'!$F$10:$F$249,0),MATCH(V$130,'Number on ART'!$H$9:$AB$9,0)),
IF(AND(U179+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Forecast'!$B$131:$B$250,0),MATCH(V$130,'PLHIV Forecast'!$C$130:$W$130,0)),
INDEX('PLHIV Forecast'!$C$131:$W$250,MATCH($B179,'PLHIV Forecast'!$B$131:$B$250,0),MATCH(V$130,'PLHIV Forecast'!$C$130:$W$130,0))&lt;&gt;0),
INDEX('PLHIV Forecast'!$C$131:$W$250,MATCH($B179,'PLHIV Forecast'!$B$131:$B$250,0),MATCH(V$130,'PLHIV Forecast'!$C$130:$W$130,0)),
U179+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IF(V$130&lt;=Baseline_Year,
INDEX('Number on ART'!$H$10:$AB$249,MATCH($B179&amp;"Peds",'Number on ART'!$F$10:$F$249,0),MATCH(V$130,'Number on ART'!$H$9:$AB$9,0)),
IF(AND(U179+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Forecast'!$B$131:$B$250,0),MATCH(V$130,'PLHIV Forecast'!$C$130:$W$130,0)),
INDEX('PLHIV Forecast'!$C$131:$W$250,MATCH($B179,'PLHIV Forecast'!$B$131:$B$250,0),MATCH(V$130,'PLHIV Forecast'!$C$130:$W$130,0))&lt;&gt;0),
INDEX('PLHIV Forecast'!$C$131:$W$250,MATCH($B179,'PLHIV Forecast'!$B$131:$B$250,0),MATCH(V$130,'PLHIV Forecast'!$C$130:$W$130,0)),
U179+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7140</v>
      </c>
      <c r="W179" s="84">
        <f>IF(IF(W$130&lt;=Baseline_Year,
INDEX('Number on ART'!$H$10:$AB$249,MATCH($B179&amp;"Peds",'Number on ART'!$F$10:$F$249,0),MATCH(W$130,'Number on ART'!$H$9:$AB$9,0)),
IF(AND(V179+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Forecast'!$C$131:$W$250,MATCH($B179,'PLHIV Forecast'!$B$131:$B$250,0),MATCH(W$130,'PLHIV Forecast'!$C$130:$W$130,0)),
INDEX('PLHIV Forecast'!$C$131:$W$250,MATCH($B179,'PLHIV Forecast'!$B$131:$B$250,0),MATCH(W$130,'PLHIV Forecast'!$C$130:$W$130,0))&lt;&gt;0),
INDEX('PLHIV Forecast'!$C$131:$W$250,MATCH($B179,'PLHIV Forecast'!$B$131:$B$250,0),MATCH(W$130,'PLHIV Forecast'!$C$130:$W$130,0)),
V179+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)))&lt;0,
0,
IF(W$130&lt;=Baseline_Year,
INDEX('Number on ART'!$H$10:$AB$249,MATCH($B179&amp;"Peds",'Number on ART'!$F$10:$F$249,0),MATCH(W$130,'Number on ART'!$H$9:$AB$9,0)),
IF(AND(V179+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)&gt;INDEX('PLHIV Forecast'!$C$8:$W$127,MATCH($B179,'PLHIV Forecast'!$B$131:$B$250,0),MATCH(W$130,'PLHIV Forecast'!$C$130:$W$130,0)),
INDEX('PLHIV Forecast'!$C$131:$W$250,MATCH($B179,'PLHIV Forecast'!$B$131:$B$250,0),MATCH(W$130,'PLHIV Forecast'!$C$130:$W$130,0))&lt;&gt;0),
INDEX('PLHIV Forecast'!$C$131:$W$250,MATCH($B179,'PLHIV Forecast'!$B$131:$B$250,0),MATCH(W$130,'PLHIV Forecast'!$C$130:$W$130,0)),
V179+
AVERAGE((INDEX($C$131:$W$250,MATCH($B179,$B$131:$B$250),MATCH(Baseline_Year,$C$130:$W$130,))-INDEX($C$131:$W$250,MATCH($B179,$B$131:$B$250),MATCH(Baseline_Year-1,$C$130:$W$130,))),
(INDEX($C$131:$W$250,MATCH($B179,$B$131:$B$250),MATCH(Baseline_Year-1,$C$130:$W$130,))-INDEX($C$131:$W$250,MATCH($B179,$B$131:$B$250),MATCH(Baseline_Year-2,$C$130:$W$130,))),
(INDEX($C$131:$W$250,MATCH($B179,$B$131:$B$250),MATCH(Baseline_Year-2,$C$130:$W$130,))-INDEX($C$131:$W$250,MATCH($B179,$B$131:$B$250),MATCH(Baseline_Year-3,$C$130:$W$130,)))
))))</f>
        <v>7644</v>
      </c>
      <c r="X179" s="9" t="str">
        <f>IF(SUM(C179:W179)&lt;&gt;0,
IF(P179='PLHIV Forecast'!P179,"# peds on ART capped by total CLHIV starting 2023",
IF(Q179='PLHIV Forecast'!Q179,"# peds on ART capped by total CLHIV starting 2024",
IF(R179='PLHIV Forecast'!R179,"# peds on ART capped by total CLHIV starting 2025",
IF(S179='PLHIV Forecast'!S179,"# peds on ART capped by total CLHIV starting 2026",
IF(T179='PLHIV Forecast'!T179,"# peds on ART capped by total CLHIV starting 2027",
IF(U179='PLHIV Forecast'!U179,"# peds on ART capped by total CLHIV starting 2028",
IF(V179='PLHIV Forecast'!V179,"# peds on ART capped by total CLHIV starting 2029",
IF(W179='PLHIV Forecast'!W179,"# peds on ART capped by total CLHIV starting 2030",
"")))))))),"")</f>
        <v/>
      </c>
    </row>
    <row r="180" spans="2:24" x14ac:dyDescent="0.35">
      <c r="B180" s="17" t="str">
        <f>Countries!B53</f>
        <v>Guinea Bissau</v>
      </c>
      <c r="C180" s="47">
        <f>IF(C$7&lt;='Algorithms &amp; Assumptions'!$C$3,INDEX('Number on ART'!$H$10:$AB$249,MATCH($B180&amp;"Peds",'Number on ART'!$F$10:$F$249,0),MATCH(C$7,'Number on ART'!$H$9:$AB$9,0)),"Error")</f>
        <v>181</v>
      </c>
      <c r="D180" s="47">
        <f>IF(D$7&lt;='Algorithms &amp; Assumptions'!$C$3,INDEX('Number on ART'!$H$10:$AB$249,MATCH($B180&amp;"Peds",'Number on ART'!$F$10:$F$249,0),MATCH(D$7,'Number on ART'!$H$9:$AB$9,0)),"Error")</f>
        <v>260</v>
      </c>
      <c r="E180" s="47">
        <f>IF(E$7&lt;='Algorithms &amp; Assumptions'!$C$3,INDEX('Number on ART'!$H$10:$AB$249,MATCH($B180&amp;"Peds",'Number on ART'!$F$10:$F$249,0),MATCH(E$7,'Number on ART'!$H$9:$AB$9,0)),"Error")</f>
        <v>369</v>
      </c>
      <c r="F180" s="47">
        <f>IF(F$7&lt;='Algorithms &amp; Assumptions'!$C$3,INDEX('Number on ART'!$H$10:$AB$249,MATCH($B180&amp;"Peds",'Number on ART'!$F$10:$F$249,0),MATCH(F$7,'Number on ART'!$H$9:$AB$9,0)),"Error")</f>
        <v>428</v>
      </c>
      <c r="G180" s="84">
        <f>IF(IF(G$130&lt;=Baseline_Year,
INDEX('Number on ART'!$H$10:$AB$249,MATCH($B180&amp;"Peds",'Number on ART'!$F$10:$F$249,0),MATCH(G$130,'Number on ART'!$H$9:$AB$9,0)),
IF(AND(F180+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Forecast'!$B$131:$B$250,0),MATCH(G$130,'PLHIV Forecast'!$C$130:$W$130,0)),
INDEX('PLHIV Forecast'!$C$131:$W$250,MATCH($B180,'PLHIV Forecast'!$B$131:$B$250,0),MATCH(G$130,'PLHIV Forecast'!$C$130:$W$130,0))&lt;&gt;0),
INDEX('PLHIV Forecast'!$C$131:$W$250,MATCH($B180,'PLHIV Forecast'!$B$131:$B$250,0),MATCH(G$130,'PLHIV Forecast'!$C$130:$W$130,0)),
F180+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IF(G$130&lt;=Baseline_Year,
INDEX('Number on ART'!$H$10:$AB$249,MATCH($B180&amp;"Peds",'Number on ART'!$F$10:$F$249,0),MATCH(G$130,'Number on ART'!$H$9:$AB$9,0)),
IF(AND(F180+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Forecast'!$B$131:$B$250,0),MATCH(G$130,'PLHIV Forecast'!$C$130:$W$130,0)),
INDEX('PLHIV Forecast'!$C$131:$W$250,MATCH($B180,'PLHIV Forecast'!$B$131:$B$250,0),MATCH(G$130,'PLHIV Forecast'!$C$130:$W$130,0))&lt;&gt;0),
INDEX('PLHIV Forecast'!$C$131:$W$250,MATCH($B180,'PLHIV Forecast'!$B$131:$B$250,0),MATCH(G$130,'PLHIV Forecast'!$C$130:$W$130,0)),
F180+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395</v>
      </c>
      <c r="H180" s="84">
        <f>IF(IF(H$130&lt;=Baseline_Year,
INDEX('Number on ART'!$H$10:$AB$249,MATCH($B180&amp;"Peds",'Number on ART'!$F$10:$F$249,0),MATCH(H$130,'Number on ART'!$H$9:$AB$9,0)),
IF(AND(G180+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Forecast'!$B$131:$B$250,0),MATCH(H$130,'PLHIV Forecast'!$C$130:$W$130,0)),
INDEX('PLHIV Forecast'!$C$131:$W$250,MATCH($B180,'PLHIV Forecast'!$B$131:$B$250,0),MATCH(H$130,'PLHIV Forecast'!$C$130:$W$130,0))&lt;&gt;0),
INDEX('PLHIV Forecast'!$C$131:$W$250,MATCH($B180,'PLHIV Forecast'!$B$131:$B$250,0),MATCH(H$130,'PLHIV Forecast'!$C$130:$W$130,0)),
G180+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IF(H$130&lt;=Baseline_Year,
INDEX('Number on ART'!$H$10:$AB$249,MATCH($B180&amp;"Peds",'Number on ART'!$F$10:$F$249,0),MATCH(H$130,'Number on ART'!$H$9:$AB$9,0)),
IF(AND(G180+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Forecast'!$B$131:$B$250,0),MATCH(H$130,'PLHIV Forecast'!$C$130:$W$130,0)),
INDEX('PLHIV Forecast'!$C$131:$W$250,MATCH($B180,'PLHIV Forecast'!$B$131:$B$250,0),MATCH(H$130,'PLHIV Forecast'!$C$130:$W$130,0))&lt;&gt;0),
INDEX('PLHIV Forecast'!$C$131:$W$250,MATCH($B180,'PLHIV Forecast'!$B$131:$B$250,0),MATCH(H$130,'PLHIV Forecast'!$C$130:$W$130,0)),
G180+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470</v>
      </c>
      <c r="I180" s="84">
        <f>IF(IF(I$130&lt;=Baseline_Year,
INDEX('Number on ART'!$H$10:$AB$249,MATCH($B180&amp;"Peds",'Number on ART'!$F$10:$F$249,0),MATCH(I$130,'Number on ART'!$H$9:$AB$9,0)),
IF(AND(H180+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Forecast'!$B$131:$B$250,0),MATCH(I$130,'PLHIV Forecast'!$C$130:$W$130,0)),
INDEX('PLHIV Forecast'!$C$131:$W$250,MATCH($B180,'PLHIV Forecast'!$B$131:$B$250,0),MATCH(I$130,'PLHIV Forecast'!$C$130:$W$130,0))&lt;&gt;0),
INDEX('PLHIV Forecast'!$C$131:$W$250,MATCH($B180,'PLHIV Forecast'!$B$131:$B$250,0),MATCH(I$130,'PLHIV Forecast'!$C$130:$W$130,0)),
H180+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IF(I$130&lt;=Baseline_Year,
INDEX('Number on ART'!$H$10:$AB$249,MATCH($B180&amp;"Peds",'Number on ART'!$F$10:$F$249,0),MATCH(I$130,'Number on ART'!$H$9:$AB$9,0)),
IF(AND(H180+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Forecast'!$B$131:$B$250,0),MATCH(I$130,'PLHIV Forecast'!$C$130:$W$130,0)),
INDEX('PLHIV Forecast'!$C$131:$W$250,MATCH($B180,'PLHIV Forecast'!$B$131:$B$250,0),MATCH(I$130,'PLHIV Forecast'!$C$130:$W$130,0))&lt;&gt;0),
INDEX('PLHIV Forecast'!$C$131:$W$250,MATCH($B180,'PLHIV Forecast'!$B$131:$B$250,0),MATCH(I$130,'PLHIV Forecast'!$C$130:$W$130,0)),
H180+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605</v>
      </c>
      <c r="J180" s="84">
        <f>IF(IF(J$130&lt;=Baseline_Year,
INDEX('Number on ART'!$H$10:$AB$249,MATCH($B180&amp;"Peds",'Number on ART'!$F$10:$F$249,0),MATCH(J$130,'Number on ART'!$H$9:$AB$9,0)),
IF(AND(I180+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Forecast'!$B$131:$B$250,0),MATCH(J$130,'PLHIV Forecast'!$C$130:$W$130,0)),
INDEX('PLHIV Forecast'!$C$131:$W$250,MATCH($B180,'PLHIV Forecast'!$B$131:$B$250,0),MATCH(J$130,'PLHIV Forecast'!$C$130:$W$130,0))&lt;&gt;0),
INDEX('PLHIV Forecast'!$C$131:$W$250,MATCH($B180,'PLHIV Forecast'!$B$131:$B$250,0),MATCH(J$130,'PLHIV Forecast'!$C$130:$W$130,0)),
I180+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IF(J$130&lt;=Baseline_Year,
INDEX('Number on ART'!$H$10:$AB$249,MATCH($B180&amp;"Peds",'Number on ART'!$F$10:$F$249,0),MATCH(J$130,'Number on ART'!$H$9:$AB$9,0)),
IF(AND(I180+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Forecast'!$B$131:$B$250,0),MATCH(J$130,'PLHIV Forecast'!$C$130:$W$130,0)),
INDEX('PLHIV Forecast'!$C$131:$W$250,MATCH($B180,'PLHIV Forecast'!$B$131:$B$250,0),MATCH(J$130,'PLHIV Forecast'!$C$130:$W$130,0))&lt;&gt;0),
INDEX('PLHIV Forecast'!$C$131:$W$250,MATCH($B180,'PLHIV Forecast'!$B$131:$B$250,0),MATCH(J$130,'PLHIV Forecast'!$C$130:$W$130,0)),
I180+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677</v>
      </c>
      <c r="K180" s="84">
        <f>IF(IF(K$130&lt;=Baseline_Year,
INDEX('Number on ART'!$H$10:$AB$249,MATCH($B180&amp;"Peds",'Number on ART'!$F$10:$F$249,0),MATCH(K$130,'Number on ART'!$H$9:$AB$9,0)),
IF(AND(J180+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Forecast'!$B$131:$B$250,0),MATCH(K$130,'PLHIV Forecast'!$C$130:$W$130,0)),
INDEX('PLHIV Forecast'!$C$131:$W$250,MATCH($B180,'PLHIV Forecast'!$B$131:$B$250,0),MATCH(K$130,'PLHIV Forecast'!$C$130:$W$130,0))&lt;&gt;0),
INDEX('PLHIV Forecast'!$C$131:$W$250,MATCH($B180,'PLHIV Forecast'!$B$131:$B$250,0),MATCH(K$130,'PLHIV Forecast'!$C$130:$W$130,0)),
J180+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IF(K$130&lt;=Baseline_Year,
INDEX('Number on ART'!$H$10:$AB$249,MATCH($B180&amp;"Peds",'Number on ART'!$F$10:$F$249,0),MATCH(K$130,'Number on ART'!$H$9:$AB$9,0)),
IF(AND(J180+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Forecast'!$B$131:$B$250,0),MATCH(K$130,'PLHIV Forecast'!$C$130:$W$130,0)),
INDEX('PLHIV Forecast'!$C$131:$W$250,MATCH($B180,'PLHIV Forecast'!$B$131:$B$250,0),MATCH(K$130,'PLHIV Forecast'!$C$130:$W$130,0))&lt;&gt;0),
INDEX('PLHIV Forecast'!$C$131:$W$250,MATCH($B180,'PLHIV Forecast'!$B$131:$B$250,0),MATCH(K$130,'PLHIV Forecast'!$C$130:$W$130,0)),
J180+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700</v>
      </c>
      <c r="L180" s="84">
        <f>IF(IF(L$130&lt;=Baseline_Year,
INDEX('Number on ART'!$H$10:$AB$249,MATCH($B180&amp;"Peds",'Number on ART'!$F$10:$F$249,0),MATCH(L$130,'Number on ART'!$H$9:$AB$9,0)),
IF(AND(K180+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Forecast'!$B$131:$B$250,0),MATCH(L$130,'PLHIV Forecast'!$C$130:$W$130,0)),
INDEX('PLHIV Forecast'!$C$131:$W$250,MATCH($B180,'PLHIV Forecast'!$B$131:$B$250,0),MATCH(L$130,'PLHIV Forecast'!$C$130:$W$130,0))&lt;&gt;0),
INDEX('PLHIV Forecast'!$C$131:$W$250,MATCH($B180,'PLHIV Forecast'!$B$131:$B$250,0),MATCH(L$130,'PLHIV Forecast'!$C$130:$W$130,0)),
K180+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IF(L$130&lt;=Baseline_Year,
INDEX('Number on ART'!$H$10:$AB$249,MATCH($B180&amp;"Peds",'Number on ART'!$F$10:$F$249,0),MATCH(L$130,'Number on ART'!$H$9:$AB$9,0)),
IF(AND(K180+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Forecast'!$B$131:$B$250,0),MATCH(L$130,'PLHIV Forecast'!$C$130:$W$130,0)),
INDEX('PLHIV Forecast'!$C$131:$W$250,MATCH($B180,'PLHIV Forecast'!$B$131:$B$250,0),MATCH(L$130,'PLHIV Forecast'!$C$130:$W$130,0))&lt;&gt;0),
INDEX('PLHIV Forecast'!$C$131:$W$250,MATCH($B180,'PLHIV Forecast'!$B$131:$B$250,0),MATCH(L$130,'PLHIV Forecast'!$C$130:$W$130,0)),
K180+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897</v>
      </c>
      <c r="M180" s="84">
        <f>IF(IF(M$130&lt;=Baseline_Year,
INDEX('Number on ART'!$H$10:$AB$249,MATCH($B180&amp;"Peds",'Number on ART'!$F$10:$F$249,0),MATCH(M$130,'Number on ART'!$H$9:$AB$9,0)),
IF(AND(L180+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Forecast'!$B$131:$B$250,0),MATCH(M$130,'PLHIV Forecast'!$C$130:$W$130,0)),
INDEX('PLHIV Forecast'!$C$131:$W$250,MATCH($B180,'PLHIV Forecast'!$B$131:$B$250,0),MATCH(M$130,'PLHIV Forecast'!$C$130:$W$130,0))&lt;&gt;0),
INDEX('PLHIV Forecast'!$C$131:$W$250,MATCH($B180,'PLHIV Forecast'!$B$131:$B$250,0),MATCH(M$130,'PLHIV Forecast'!$C$130:$W$130,0)),
L180+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IF(M$130&lt;=Baseline_Year,
INDEX('Number on ART'!$H$10:$AB$249,MATCH($B180&amp;"Peds",'Number on ART'!$F$10:$F$249,0),MATCH(M$130,'Number on ART'!$H$9:$AB$9,0)),
IF(AND(L180+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Forecast'!$B$131:$B$250,0),MATCH(M$130,'PLHIV Forecast'!$C$130:$W$130,0)),
INDEX('PLHIV Forecast'!$C$131:$W$250,MATCH($B180,'PLHIV Forecast'!$B$131:$B$250,0),MATCH(M$130,'PLHIV Forecast'!$C$130:$W$130,0))&lt;&gt;0),
INDEX('PLHIV Forecast'!$C$131:$W$250,MATCH($B180,'PLHIV Forecast'!$B$131:$B$250,0),MATCH(M$130,'PLHIV Forecast'!$C$130:$W$130,0)),
L180+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1173</v>
      </c>
      <c r="N180" s="84">
        <f>IF(IF(N$130&lt;=Baseline_Year,
INDEX('Number on ART'!$H$10:$AB$249,MATCH($B180&amp;"Peds",'Number on ART'!$F$10:$F$249,0),MATCH(N$130,'Number on ART'!$H$9:$AB$9,0)),
IF(AND(M180+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Forecast'!$B$131:$B$250,0),MATCH(N$130,'PLHIV Forecast'!$C$130:$W$130,0)),
INDEX('PLHIV Forecast'!$C$131:$W$250,MATCH($B180,'PLHIV Forecast'!$B$131:$B$250,0),MATCH(N$130,'PLHIV Forecast'!$C$130:$W$130,0))&lt;&gt;0),
INDEX('PLHIV Forecast'!$C$131:$W$250,MATCH($B180,'PLHIV Forecast'!$B$131:$B$250,0),MATCH(N$130,'PLHIV Forecast'!$C$130:$W$130,0)),
M180+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IF(N$130&lt;=Baseline_Year,
INDEX('Number on ART'!$H$10:$AB$249,MATCH($B180&amp;"Peds",'Number on ART'!$F$10:$F$249,0),MATCH(N$130,'Number on ART'!$H$9:$AB$9,0)),
IF(AND(M180+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Forecast'!$B$131:$B$250,0),MATCH(N$130,'PLHIV Forecast'!$C$130:$W$130,0)),
INDEX('PLHIV Forecast'!$C$131:$W$250,MATCH($B180,'PLHIV Forecast'!$B$131:$B$250,0),MATCH(N$130,'PLHIV Forecast'!$C$130:$W$130,0))&lt;&gt;0),
INDEX('PLHIV Forecast'!$C$131:$W$250,MATCH($B180,'PLHIV Forecast'!$B$131:$B$250,0),MATCH(N$130,'PLHIV Forecast'!$C$130:$W$130,0)),
M180+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957</v>
      </c>
      <c r="O180" s="84">
        <f>IF(IF(O$130&lt;=Baseline_Year,
INDEX('Number on ART'!$H$10:$AB$249,MATCH($B180&amp;"Peds",'Number on ART'!$F$10:$F$249,0),MATCH(O$130,'Number on ART'!$H$9:$AB$9,0)),
IF(AND(N180+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Forecast'!$B$131:$B$250,0),MATCH(O$130,'PLHIV Forecast'!$C$130:$W$130,0)),
INDEX('PLHIV Forecast'!$C$131:$W$250,MATCH($B180,'PLHIV Forecast'!$B$131:$B$250,0),MATCH(O$130,'PLHIV Forecast'!$C$130:$W$130,0))&lt;&gt;0),
INDEX('PLHIV Forecast'!$C$131:$W$250,MATCH($B180,'PLHIV Forecast'!$B$131:$B$250,0),MATCH(O$130,'PLHIV Forecast'!$C$130:$W$130,0)),
N180+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IF(O$130&lt;=Baseline_Year,
INDEX('Number on ART'!$H$10:$AB$249,MATCH($B180&amp;"Peds",'Number on ART'!$F$10:$F$249,0),MATCH(O$130,'Number on ART'!$H$9:$AB$9,0)),
IF(AND(N180+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Forecast'!$B$131:$B$250,0),MATCH(O$130,'PLHIV Forecast'!$C$130:$W$130,0)),
INDEX('PLHIV Forecast'!$C$131:$W$250,MATCH($B180,'PLHIV Forecast'!$B$131:$B$250,0),MATCH(O$130,'PLHIV Forecast'!$C$130:$W$130,0))&lt;&gt;0),
INDEX('PLHIV Forecast'!$C$131:$W$250,MATCH($B180,'PLHIV Forecast'!$B$131:$B$250,0),MATCH(O$130,'PLHIV Forecast'!$C$130:$W$130,0)),
N180+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1156</v>
      </c>
      <c r="P180" s="84">
        <f>IF(IF(P$130&lt;=Baseline_Year,
INDEX('Number on ART'!$H$10:$AB$249,MATCH($B180&amp;"Peds",'Number on ART'!$F$10:$F$249,0),MATCH(P$130,'Number on ART'!$H$9:$AB$9,0)),
IF(AND(O180+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Forecast'!$B$131:$B$250,0),MATCH(P$130,'PLHIV Forecast'!$C$130:$W$130,0)),
INDEX('PLHIV Forecast'!$C$131:$W$250,MATCH($B180,'PLHIV Forecast'!$B$131:$B$250,0),MATCH(P$130,'PLHIV Forecast'!$C$130:$W$130,0))&lt;&gt;0),
INDEX('PLHIV Forecast'!$C$131:$W$250,MATCH($B180,'PLHIV Forecast'!$B$131:$B$250,0),MATCH(P$130,'PLHIV Forecast'!$C$130:$W$130,0)),
O180+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IF(P$130&lt;=Baseline_Year,
INDEX('Number on ART'!$H$10:$AB$249,MATCH($B180&amp;"Peds",'Number on ART'!$F$10:$F$249,0),MATCH(P$130,'Number on ART'!$H$9:$AB$9,0)),
IF(AND(O180+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Forecast'!$B$131:$B$250,0),MATCH(P$130,'PLHIV Forecast'!$C$130:$W$130,0)),
INDEX('PLHIV Forecast'!$C$131:$W$250,MATCH($B180,'PLHIV Forecast'!$B$131:$B$250,0),MATCH(P$130,'PLHIV Forecast'!$C$130:$W$130,0))&lt;&gt;0),
INDEX('PLHIV Forecast'!$C$131:$W$250,MATCH($B180,'PLHIV Forecast'!$B$131:$B$250,0),MATCH(P$130,'PLHIV Forecast'!$C$130:$W$130,0)),
O180+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1242.3333333333333</v>
      </c>
      <c r="Q180" s="84">
        <f>IF(IF(Q$130&lt;=Baseline_Year,
INDEX('Number on ART'!$H$10:$AB$249,MATCH($B180&amp;"Peds",'Number on ART'!$F$10:$F$249,0),MATCH(Q$130,'Number on ART'!$H$9:$AB$9,0)),
IF(AND(P180+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Forecast'!$B$131:$B$250,0),MATCH(Q$130,'PLHIV Forecast'!$C$130:$W$130,0)),
INDEX('PLHIV Forecast'!$C$131:$W$250,MATCH($B180,'PLHIV Forecast'!$B$131:$B$250,0),MATCH(Q$130,'PLHIV Forecast'!$C$130:$W$130,0))&lt;&gt;0),
INDEX('PLHIV Forecast'!$C$131:$W$250,MATCH($B180,'PLHIV Forecast'!$B$131:$B$250,0),MATCH(Q$130,'PLHIV Forecast'!$C$130:$W$130,0)),
P180+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IF(Q$130&lt;=Baseline_Year,
INDEX('Number on ART'!$H$10:$AB$249,MATCH($B180&amp;"Peds",'Number on ART'!$F$10:$F$249,0),MATCH(Q$130,'Number on ART'!$H$9:$AB$9,0)),
IF(AND(P180+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Forecast'!$B$131:$B$250,0),MATCH(Q$130,'PLHIV Forecast'!$C$130:$W$130,0)),
INDEX('PLHIV Forecast'!$C$131:$W$250,MATCH($B180,'PLHIV Forecast'!$B$131:$B$250,0),MATCH(Q$130,'PLHIV Forecast'!$C$130:$W$130,0))&lt;&gt;0),
INDEX('PLHIV Forecast'!$C$131:$W$250,MATCH($B180,'PLHIV Forecast'!$B$131:$B$250,0),MATCH(Q$130,'PLHIV Forecast'!$C$130:$W$130,0)),
P180+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1328.6666666666665</v>
      </c>
      <c r="R180" s="84">
        <f>IF(IF(R$130&lt;=Baseline_Year,
INDEX('Number on ART'!$H$10:$AB$249,MATCH($B180&amp;"Peds",'Number on ART'!$F$10:$F$249,0),MATCH(R$130,'Number on ART'!$H$9:$AB$9,0)),
IF(AND(Q180+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Forecast'!$B$131:$B$250,0),MATCH(R$130,'PLHIV Forecast'!$C$130:$W$130,0)),
INDEX('PLHIV Forecast'!$C$131:$W$250,MATCH($B180,'PLHIV Forecast'!$B$131:$B$250,0),MATCH(R$130,'PLHIV Forecast'!$C$130:$W$130,0))&lt;&gt;0),
INDEX('PLHIV Forecast'!$C$131:$W$250,MATCH($B180,'PLHIV Forecast'!$B$131:$B$250,0),MATCH(R$130,'PLHIV Forecast'!$C$130:$W$130,0)),
Q180+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IF(R$130&lt;=Baseline_Year,
INDEX('Number on ART'!$H$10:$AB$249,MATCH($B180&amp;"Peds",'Number on ART'!$F$10:$F$249,0),MATCH(R$130,'Number on ART'!$H$9:$AB$9,0)),
IF(AND(Q180+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Forecast'!$B$131:$B$250,0),MATCH(R$130,'PLHIV Forecast'!$C$130:$W$130,0)),
INDEX('PLHIV Forecast'!$C$131:$W$250,MATCH($B180,'PLHIV Forecast'!$B$131:$B$250,0),MATCH(R$130,'PLHIV Forecast'!$C$130:$W$130,0))&lt;&gt;0),
INDEX('PLHIV Forecast'!$C$131:$W$250,MATCH($B180,'PLHIV Forecast'!$B$131:$B$250,0),MATCH(R$130,'PLHIV Forecast'!$C$130:$W$130,0)),
Q180+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1414.9999999999998</v>
      </c>
      <c r="S180" s="84">
        <f>IF(IF(S$130&lt;=Baseline_Year,
INDEX('Number on ART'!$H$10:$AB$249,MATCH($B180&amp;"Peds",'Number on ART'!$F$10:$F$249,0),MATCH(S$130,'Number on ART'!$H$9:$AB$9,0)),
IF(AND(R180+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Forecast'!$B$131:$B$250,0),MATCH(S$130,'PLHIV Forecast'!$C$130:$W$130,0)),
INDEX('PLHIV Forecast'!$C$131:$W$250,MATCH($B180,'PLHIV Forecast'!$B$131:$B$250,0),MATCH(S$130,'PLHIV Forecast'!$C$130:$W$130,0))&lt;&gt;0),
INDEX('PLHIV Forecast'!$C$131:$W$250,MATCH($B180,'PLHIV Forecast'!$B$131:$B$250,0),MATCH(S$130,'PLHIV Forecast'!$C$130:$W$130,0)),
R180+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IF(S$130&lt;=Baseline_Year,
INDEX('Number on ART'!$H$10:$AB$249,MATCH($B180&amp;"Peds",'Number on ART'!$F$10:$F$249,0),MATCH(S$130,'Number on ART'!$H$9:$AB$9,0)),
IF(AND(R180+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Forecast'!$B$131:$B$250,0),MATCH(S$130,'PLHIV Forecast'!$C$130:$W$130,0)),
INDEX('PLHIV Forecast'!$C$131:$W$250,MATCH($B180,'PLHIV Forecast'!$B$131:$B$250,0),MATCH(S$130,'PLHIV Forecast'!$C$130:$W$130,0))&lt;&gt;0),
INDEX('PLHIV Forecast'!$C$131:$W$250,MATCH($B180,'PLHIV Forecast'!$B$131:$B$250,0),MATCH(S$130,'PLHIV Forecast'!$C$130:$W$130,0)),
R180+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1501.333333333333</v>
      </c>
      <c r="T180" s="84">
        <f>IF(IF(T$130&lt;=Baseline_Year,
INDEX('Number on ART'!$H$10:$AB$249,MATCH($B180&amp;"Peds",'Number on ART'!$F$10:$F$249,0),MATCH(T$130,'Number on ART'!$H$9:$AB$9,0)),
IF(AND(S180+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Forecast'!$B$131:$B$250,0),MATCH(T$130,'PLHIV Forecast'!$C$130:$W$130,0)),
INDEX('PLHIV Forecast'!$C$131:$W$250,MATCH($B180,'PLHIV Forecast'!$B$131:$B$250,0),MATCH(T$130,'PLHIV Forecast'!$C$130:$W$130,0))&lt;&gt;0),
INDEX('PLHIV Forecast'!$C$131:$W$250,MATCH($B180,'PLHIV Forecast'!$B$131:$B$250,0),MATCH(T$130,'PLHIV Forecast'!$C$130:$W$130,0)),
S180+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IF(T$130&lt;=Baseline_Year,
INDEX('Number on ART'!$H$10:$AB$249,MATCH($B180&amp;"Peds",'Number on ART'!$F$10:$F$249,0),MATCH(T$130,'Number on ART'!$H$9:$AB$9,0)),
IF(AND(S180+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Forecast'!$B$131:$B$250,0),MATCH(T$130,'PLHIV Forecast'!$C$130:$W$130,0)),
INDEX('PLHIV Forecast'!$C$131:$W$250,MATCH($B180,'PLHIV Forecast'!$B$131:$B$250,0),MATCH(T$130,'PLHIV Forecast'!$C$130:$W$130,0))&lt;&gt;0),
INDEX('PLHIV Forecast'!$C$131:$W$250,MATCH($B180,'PLHIV Forecast'!$B$131:$B$250,0),MATCH(T$130,'PLHIV Forecast'!$C$130:$W$130,0)),
S180+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1587.6666666666663</v>
      </c>
      <c r="U180" s="84">
        <f>IF(IF(U$130&lt;=Baseline_Year,
INDEX('Number on ART'!$H$10:$AB$249,MATCH($B180&amp;"Peds",'Number on ART'!$F$10:$F$249,0),MATCH(U$130,'Number on ART'!$H$9:$AB$9,0)),
IF(AND(T180+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Forecast'!$B$131:$B$250,0),MATCH(U$130,'PLHIV Forecast'!$C$130:$W$130,0)),
INDEX('PLHIV Forecast'!$C$131:$W$250,MATCH($B180,'PLHIV Forecast'!$B$131:$B$250,0),MATCH(U$130,'PLHIV Forecast'!$C$130:$W$130,0))&lt;&gt;0),
INDEX('PLHIV Forecast'!$C$131:$W$250,MATCH($B180,'PLHIV Forecast'!$B$131:$B$250,0),MATCH(U$130,'PLHIV Forecast'!$C$130:$W$130,0)),
T180+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IF(U$130&lt;=Baseline_Year,
INDEX('Number on ART'!$H$10:$AB$249,MATCH($B180&amp;"Peds",'Number on ART'!$F$10:$F$249,0),MATCH(U$130,'Number on ART'!$H$9:$AB$9,0)),
IF(AND(T180+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Forecast'!$B$131:$B$250,0),MATCH(U$130,'PLHIV Forecast'!$C$130:$W$130,0)),
INDEX('PLHIV Forecast'!$C$131:$W$250,MATCH($B180,'PLHIV Forecast'!$B$131:$B$250,0),MATCH(U$130,'PLHIV Forecast'!$C$130:$W$130,0))&lt;&gt;0),
INDEX('PLHIV Forecast'!$C$131:$W$250,MATCH($B180,'PLHIV Forecast'!$B$131:$B$250,0),MATCH(U$130,'PLHIV Forecast'!$C$130:$W$130,0)),
T180+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1673.9999999999995</v>
      </c>
      <c r="V180" s="84">
        <f>IF(IF(V$130&lt;=Baseline_Year,
INDEX('Number on ART'!$H$10:$AB$249,MATCH($B180&amp;"Peds",'Number on ART'!$F$10:$F$249,0),MATCH(V$130,'Number on ART'!$H$9:$AB$9,0)),
IF(AND(U180+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Forecast'!$B$131:$B$250,0),MATCH(V$130,'PLHIV Forecast'!$C$130:$W$130,0)),
INDEX('PLHIV Forecast'!$C$131:$W$250,MATCH($B180,'PLHIV Forecast'!$B$131:$B$250,0),MATCH(V$130,'PLHIV Forecast'!$C$130:$W$130,0))&lt;&gt;0),
INDEX('PLHIV Forecast'!$C$131:$W$250,MATCH($B180,'PLHIV Forecast'!$B$131:$B$250,0),MATCH(V$130,'PLHIV Forecast'!$C$130:$W$130,0)),
U180+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IF(V$130&lt;=Baseline_Year,
INDEX('Number on ART'!$H$10:$AB$249,MATCH($B180&amp;"Peds",'Number on ART'!$F$10:$F$249,0),MATCH(V$130,'Number on ART'!$H$9:$AB$9,0)),
IF(AND(U180+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Forecast'!$B$131:$B$250,0),MATCH(V$130,'PLHIV Forecast'!$C$130:$W$130,0)),
INDEX('PLHIV Forecast'!$C$131:$W$250,MATCH($B180,'PLHIV Forecast'!$B$131:$B$250,0),MATCH(V$130,'PLHIV Forecast'!$C$130:$W$130,0))&lt;&gt;0),
INDEX('PLHIV Forecast'!$C$131:$W$250,MATCH($B180,'PLHIV Forecast'!$B$131:$B$250,0),MATCH(V$130,'PLHIV Forecast'!$C$130:$W$130,0)),
U180+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1760.3333333333328</v>
      </c>
      <c r="W180" s="84">
        <f>IF(IF(W$130&lt;=Baseline_Year,
INDEX('Number on ART'!$H$10:$AB$249,MATCH($B180&amp;"Peds",'Number on ART'!$F$10:$F$249,0),MATCH(W$130,'Number on ART'!$H$9:$AB$9,0)),
IF(AND(V180+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Forecast'!$C$131:$W$250,MATCH($B180,'PLHIV Forecast'!$B$131:$B$250,0),MATCH(W$130,'PLHIV Forecast'!$C$130:$W$130,0)),
INDEX('PLHIV Forecast'!$C$131:$W$250,MATCH($B180,'PLHIV Forecast'!$B$131:$B$250,0),MATCH(W$130,'PLHIV Forecast'!$C$130:$W$130,0))&lt;&gt;0),
INDEX('PLHIV Forecast'!$C$131:$W$250,MATCH($B180,'PLHIV Forecast'!$B$131:$B$250,0),MATCH(W$130,'PLHIV Forecast'!$C$130:$W$130,0)),
V180+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)))&lt;0,
0,
IF(W$130&lt;=Baseline_Year,
INDEX('Number on ART'!$H$10:$AB$249,MATCH($B180&amp;"Peds",'Number on ART'!$F$10:$F$249,0),MATCH(W$130,'Number on ART'!$H$9:$AB$9,0)),
IF(AND(V180+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)&gt;INDEX('PLHIV Forecast'!$C$8:$W$127,MATCH($B180,'PLHIV Forecast'!$B$131:$B$250,0),MATCH(W$130,'PLHIV Forecast'!$C$130:$W$130,0)),
INDEX('PLHIV Forecast'!$C$131:$W$250,MATCH($B180,'PLHIV Forecast'!$B$131:$B$250,0),MATCH(W$130,'PLHIV Forecast'!$C$130:$W$130,0))&lt;&gt;0),
INDEX('PLHIV Forecast'!$C$131:$W$250,MATCH($B180,'PLHIV Forecast'!$B$131:$B$250,0),MATCH(W$130,'PLHIV Forecast'!$C$130:$W$130,0)),
V180+
AVERAGE((INDEX($C$131:$W$250,MATCH($B180,$B$131:$B$250),MATCH(Baseline_Year,$C$130:$W$130,))-INDEX($C$131:$W$250,MATCH($B180,$B$131:$B$250),MATCH(Baseline_Year-1,$C$130:$W$130,))),
(INDEX($C$131:$W$250,MATCH($B180,$B$131:$B$250),MATCH(Baseline_Year-1,$C$130:$W$130,))-INDEX($C$131:$W$250,MATCH($B180,$B$131:$B$250),MATCH(Baseline_Year-2,$C$130:$W$130,))),
(INDEX($C$131:$W$250,MATCH($B180,$B$131:$B$250),MATCH(Baseline_Year-2,$C$130:$W$130,))-INDEX($C$131:$W$250,MATCH($B180,$B$131:$B$250),MATCH(Baseline_Year-3,$C$130:$W$130,)))
))))</f>
        <v>1846.6666666666661</v>
      </c>
      <c r="X180" s="9" t="str">
        <f>IF(SUM(C180:W180)&lt;&gt;0,
IF(P180='PLHIV Forecast'!P180,"# peds on ART capped by total CLHIV starting 2023",
IF(Q180='PLHIV Forecast'!Q180,"# peds on ART capped by total CLHIV starting 2024",
IF(R180='PLHIV Forecast'!R180,"# peds on ART capped by total CLHIV starting 2025",
IF(S180='PLHIV Forecast'!S180,"# peds on ART capped by total CLHIV starting 2026",
IF(T180='PLHIV Forecast'!T180,"# peds on ART capped by total CLHIV starting 2027",
IF(U180='PLHIV Forecast'!U180,"# peds on ART capped by total CLHIV starting 2028",
IF(V180='PLHIV Forecast'!V180,"# peds on ART capped by total CLHIV starting 2029",
IF(W180='PLHIV Forecast'!W180,"# peds on ART capped by total CLHIV starting 2030",
"")))))))),"")</f>
        <v/>
      </c>
    </row>
    <row r="181" spans="2:24" x14ac:dyDescent="0.35">
      <c r="B181" s="17" t="str">
        <f>Countries!B54</f>
        <v>Guyana</v>
      </c>
      <c r="C181" s="47">
        <f>IF(C$7&lt;='Algorithms &amp; Assumptions'!$C$3,INDEX('Number on ART'!$H$10:$AB$249,MATCH($B181&amp;"Peds",'Number on ART'!$F$10:$F$249,0),MATCH(C$7,'Number on ART'!$H$9:$AB$9,0)),"Error")</f>
        <v>177</v>
      </c>
      <c r="D181" s="47">
        <f>IF(D$7&lt;='Algorithms &amp; Assumptions'!$C$3,INDEX('Number on ART'!$H$10:$AB$249,MATCH($B181&amp;"Peds",'Number on ART'!$F$10:$F$249,0),MATCH(D$7,'Number on ART'!$H$9:$AB$9,0)),"Error")</f>
        <v>201</v>
      </c>
      <c r="E181" s="47">
        <f>IF(E$7&lt;='Algorithms &amp; Assumptions'!$C$3,INDEX('Number on ART'!$H$10:$AB$249,MATCH($B181&amp;"Peds",'Number on ART'!$F$10:$F$249,0),MATCH(E$7,'Number on ART'!$H$9:$AB$9,0)),"Error")</f>
        <v>201</v>
      </c>
      <c r="F181" s="47">
        <f>IF(F$7&lt;='Algorithms &amp; Assumptions'!$C$3,INDEX('Number on ART'!$H$10:$AB$249,MATCH($B181&amp;"Peds",'Number on ART'!$F$10:$F$249,0),MATCH(F$7,'Number on ART'!$H$9:$AB$9,0)),"Error")</f>
        <v>184</v>
      </c>
      <c r="G181" s="84">
        <f>IF(IF(G$130&lt;=Baseline_Year,
INDEX('Number on ART'!$H$10:$AB$249,MATCH($B181&amp;"Peds",'Number on ART'!$F$10:$F$249,0),MATCH(G$130,'Number on ART'!$H$9:$AB$9,0)),
IF(AND(F181+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Forecast'!$B$131:$B$250,0),MATCH(G$130,'PLHIV Forecast'!$C$130:$W$130,0)),
INDEX('PLHIV Forecast'!$C$131:$W$250,MATCH($B181,'PLHIV Forecast'!$B$131:$B$250,0),MATCH(G$130,'PLHIV Forecast'!$C$130:$W$130,0))&lt;&gt;0),
INDEX('PLHIV Forecast'!$C$131:$W$250,MATCH($B181,'PLHIV Forecast'!$B$131:$B$250,0),MATCH(G$130,'PLHIV Forecast'!$C$130:$W$130,0)),
F181+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IF(G$130&lt;=Baseline_Year,
INDEX('Number on ART'!$H$10:$AB$249,MATCH($B181&amp;"Peds",'Number on ART'!$F$10:$F$249,0),MATCH(G$130,'Number on ART'!$H$9:$AB$9,0)),
IF(AND(F181+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Forecast'!$B$131:$B$250,0),MATCH(G$130,'PLHIV Forecast'!$C$130:$W$130,0)),
INDEX('PLHIV Forecast'!$C$131:$W$250,MATCH($B181,'PLHIV Forecast'!$B$131:$B$250,0),MATCH(G$130,'PLHIV Forecast'!$C$130:$W$130,0))&lt;&gt;0),
INDEX('PLHIV Forecast'!$C$131:$W$250,MATCH($B181,'PLHIV Forecast'!$B$131:$B$250,0),MATCH(G$130,'PLHIV Forecast'!$C$130:$W$130,0)),
F181+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174</v>
      </c>
      <c r="H181" s="84">
        <f>IF(IF(H$130&lt;=Baseline_Year,
INDEX('Number on ART'!$H$10:$AB$249,MATCH($B181&amp;"Peds",'Number on ART'!$F$10:$F$249,0),MATCH(H$130,'Number on ART'!$H$9:$AB$9,0)),
IF(AND(G181+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Forecast'!$B$131:$B$250,0),MATCH(H$130,'PLHIV Forecast'!$C$130:$W$130,0)),
INDEX('PLHIV Forecast'!$C$131:$W$250,MATCH($B181,'PLHIV Forecast'!$B$131:$B$250,0),MATCH(H$130,'PLHIV Forecast'!$C$130:$W$130,0))&lt;&gt;0),
INDEX('PLHIV Forecast'!$C$131:$W$250,MATCH($B181,'PLHIV Forecast'!$B$131:$B$250,0),MATCH(H$130,'PLHIV Forecast'!$C$130:$W$130,0)),
G181+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IF(H$130&lt;=Baseline_Year,
INDEX('Number on ART'!$H$10:$AB$249,MATCH($B181&amp;"Peds",'Number on ART'!$F$10:$F$249,0),MATCH(H$130,'Number on ART'!$H$9:$AB$9,0)),
IF(AND(G181+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Forecast'!$B$131:$B$250,0),MATCH(H$130,'PLHIV Forecast'!$C$130:$W$130,0)),
INDEX('PLHIV Forecast'!$C$131:$W$250,MATCH($B181,'PLHIV Forecast'!$B$131:$B$250,0),MATCH(H$130,'PLHIV Forecast'!$C$130:$W$130,0))&lt;&gt;0),
INDEX('PLHIV Forecast'!$C$131:$W$250,MATCH($B181,'PLHIV Forecast'!$B$131:$B$250,0),MATCH(H$130,'PLHIV Forecast'!$C$130:$W$130,0)),
G181+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159</v>
      </c>
      <c r="I181" s="84">
        <f>IF(IF(I$130&lt;=Baseline_Year,
INDEX('Number on ART'!$H$10:$AB$249,MATCH($B181&amp;"Peds",'Number on ART'!$F$10:$F$249,0),MATCH(I$130,'Number on ART'!$H$9:$AB$9,0)),
IF(AND(H181+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Forecast'!$B$131:$B$250,0),MATCH(I$130,'PLHIV Forecast'!$C$130:$W$130,0)),
INDEX('PLHIV Forecast'!$C$131:$W$250,MATCH($B181,'PLHIV Forecast'!$B$131:$B$250,0),MATCH(I$130,'PLHIV Forecast'!$C$130:$W$130,0))&lt;&gt;0),
INDEX('PLHIV Forecast'!$C$131:$W$250,MATCH($B181,'PLHIV Forecast'!$B$131:$B$250,0),MATCH(I$130,'PLHIV Forecast'!$C$130:$W$130,0)),
H181+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IF(I$130&lt;=Baseline_Year,
INDEX('Number on ART'!$H$10:$AB$249,MATCH($B181&amp;"Peds",'Number on ART'!$F$10:$F$249,0),MATCH(I$130,'Number on ART'!$H$9:$AB$9,0)),
IF(AND(H181+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Forecast'!$B$131:$B$250,0),MATCH(I$130,'PLHIV Forecast'!$C$130:$W$130,0)),
INDEX('PLHIV Forecast'!$C$131:$W$250,MATCH($B181,'PLHIV Forecast'!$B$131:$B$250,0),MATCH(I$130,'PLHIV Forecast'!$C$130:$W$130,0))&lt;&gt;0),
INDEX('PLHIV Forecast'!$C$131:$W$250,MATCH($B181,'PLHIV Forecast'!$B$131:$B$250,0),MATCH(I$130,'PLHIV Forecast'!$C$130:$W$130,0)),
H181+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158</v>
      </c>
      <c r="J181" s="84">
        <f>IF(IF(J$130&lt;=Baseline_Year,
INDEX('Number on ART'!$H$10:$AB$249,MATCH($B181&amp;"Peds",'Number on ART'!$F$10:$F$249,0),MATCH(J$130,'Number on ART'!$H$9:$AB$9,0)),
IF(AND(I181+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Forecast'!$B$131:$B$250,0),MATCH(J$130,'PLHIV Forecast'!$C$130:$W$130,0)),
INDEX('PLHIV Forecast'!$C$131:$W$250,MATCH($B181,'PLHIV Forecast'!$B$131:$B$250,0),MATCH(J$130,'PLHIV Forecast'!$C$130:$W$130,0))&lt;&gt;0),
INDEX('PLHIV Forecast'!$C$131:$W$250,MATCH($B181,'PLHIV Forecast'!$B$131:$B$250,0),MATCH(J$130,'PLHIV Forecast'!$C$130:$W$130,0)),
I181+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IF(J$130&lt;=Baseline_Year,
INDEX('Number on ART'!$H$10:$AB$249,MATCH($B181&amp;"Peds",'Number on ART'!$F$10:$F$249,0),MATCH(J$130,'Number on ART'!$H$9:$AB$9,0)),
IF(AND(I181+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Forecast'!$B$131:$B$250,0),MATCH(J$130,'PLHIV Forecast'!$C$130:$W$130,0)),
INDEX('PLHIV Forecast'!$C$131:$W$250,MATCH($B181,'PLHIV Forecast'!$B$131:$B$250,0),MATCH(J$130,'PLHIV Forecast'!$C$130:$W$130,0))&lt;&gt;0),
INDEX('PLHIV Forecast'!$C$131:$W$250,MATCH($B181,'PLHIV Forecast'!$B$131:$B$250,0),MATCH(J$130,'PLHIV Forecast'!$C$130:$W$130,0)),
I181+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129</v>
      </c>
      <c r="K181" s="84">
        <f>IF(IF(K$130&lt;=Baseline_Year,
INDEX('Number on ART'!$H$10:$AB$249,MATCH($B181&amp;"Peds",'Number on ART'!$F$10:$F$249,0),MATCH(K$130,'Number on ART'!$H$9:$AB$9,0)),
IF(AND(J181+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Forecast'!$B$131:$B$250,0),MATCH(K$130,'PLHIV Forecast'!$C$130:$W$130,0)),
INDEX('PLHIV Forecast'!$C$131:$W$250,MATCH($B181,'PLHIV Forecast'!$B$131:$B$250,0),MATCH(K$130,'PLHIV Forecast'!$C$130:$W$130,0))&lt;&gt;0),
INDEX('PLHIV Forecast'!$C$131:$W$250,MATCH($B181,'PLHIV Forecast'!$B$131:$B$250,0),MATCH(K$130,'PLHIV Forecast'!$C$130:$W$130,0)),
J181+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IF(K$130&lt;=Baseline_Year,
INDEX('Number on ART'!$H$10:$AB$249,MATCH($B181&amp;"Peds",'Number on ART'!$F$10:$F$249,0),MATCH(K$130,'Number on ART'!$H$9:$AB$9,0)),
IF(AND(J181+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Forecast'!$B$131:$B$250,0),MATCH(K$130,'PLHIV Forecast'!$C$130:$W$130,0)),
INDEX('PLHIV Forecast'!$C$131:$W$250,MATCH($B181,'PLHIV Forecast'!$B$131:$B$250,0),MATCH(K$130,'PLHIV Forecast'!$C$130:$W$130,0))&lt;&gt;0),
INDEX('PLHIV Forecast'!$C$131:$W$250,MATCH($B181,'PLHIV Forecast'!$B$131:$B$250,0),MATCH(K$130,'PLHIV Forecast'!$C$130:$W$130,0)),
J181+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107</v>
      </c>
      <c r="L181" s="84">
        <f>IF(IF(L$130&lt;=Baseline_Year,
INDEX('Number on ART'!$H$10:$AB$249,MATCH($B181&amp;"Peds",'Number on ART'!$F$10:$F$249,0),MATCH(L$130,'Number on ART'!$H$9:$AB$9,0)),
IF(AND(K181+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Forecast'!$B$131:$B$250,0),MATCH(L$130,'PLHIV Forecast'!$C$130:$W$130,0)),
INDEX('PLHIV Forecast'!$C$131:$W$250,MATCH($B181,'PLHIV Forecast'!$B$131:$B$250,0),MATCH(L$130,'PLHIV Forecast'!$C$130:$W$130,0))&lt;&gt;0),
INDEX('PLHIV Forecast'!$C$131:$W$250,MATCH($B181,'PLHIV Forecast'!$B$131:$B$250,0),MATCH(L$130,'PLHIV Forecast'!$C$130:$W$130,0)),
K181+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IF(L$130&lt;=Baseline_Year,
INDEX('Number on ART'!$H$10:$AB$249,MATCH($B181&amp;"Peds",'Number on ART'!$F$10:$F$249,0),MATCH(L$130,'Number on ART'!$H$9:$AB$9,0)),
IF(AND(K181+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Forecast'!$B$131:$B$250,0),MATCH(L$130,'PLHIV Forecast'!$C$130:$W$130,0)),
INDEX('PLHIV Forecast'!$C$131:$W$250,MATCH($B181,'PLHIV Forecast'!$B$131:$B$250,0),MATCH(L$130,'PLHIV Forecast'!$C$130:$W$130,0))&lt;&gt;0),
INDEX('PLHIV Forecast'!$C$131:$W$250,MATCH($B181,'PLHIV Forecast'!$B$131:$B$250,0),MATCH(L$130,'PLHIV Forecast'!$C$130:$W$130,0)),
K181+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114</v>
      </c>
      <c r="M181" s="84">
        <f>IF(IF(M$130&lt;=Baseline_Year,
INDEX('Number on ART'!$H$10:$AB$249,MATCH($B181&amp;"Peds",'Number on ART'!$F$10:$F$249,0),MATCH(M$130,'Number on ART'!$H$9:$AB$9,0)),
IF(AND(L181+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Forecast'!$B$131:$B$250,0),MATCH(M$130,'PLHIV Forecast'!$C$130:$W$130,0)),
INDEX('PLHIV Forecast'!$C$131:$W$250,MATCH($B181,'PLHIV Forecast'!$B$131:$B$250,0),MATCH(M$130,'PLHIV Forecast'!$C$130:$W$130,0))&lt;&gt;0),
INDEX('PLHIV Forecast'!$C$131:$W$250,MATCH($B181,'PLHIV Forecast'!$B$131:$B$250,0),MATCH(M$130,'PLHIV Forecast'!$C$130:$W$130,0)),
L181+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IF(M$130&lt;=Baseline_Year,
INDEX('Number on ART'!$H$10:$AB$249,MATCH($B181&amp;"Peds",'Number on ART'!$F$10:$F$249,0),MATCH(M$130,'Number on ART'!$H$9:$AB$9,0)),
IF(AND(L181+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Forecast'!$B$131:$B$250,0),MATCH(M$130,'PLHIV Forecast'!$C$130:$W$130,0)),
INDEX('PLHIV Forecast'!$C$131:$W$250,MATCH($B181,'PLHIV Forecast'!$B$131:$B$250,0),MATCH(M$130,'PLHIV Forecast'!$C$130:$W$130,0))&lt;&gt;0),
INDEX('PLHIV Forecast'!$C$131:$W$250,MATCH($B181,'PLHIV Forecast'!$B$131:$B$250,0),MATCH(M$130,'PLHIV Forecast'!$C$130:$W$130,0)),
L181+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97</v>
      </c>
      <c r="N181" s="84">
        <f>IF(IF(N$130&lt;=Baseline_Year,
INDEX('Number on ART'!$H$10:$AB$249,MATCH($B181&amp;"Peds",'Number on ART'!$F$10:$F$249,0),MATCH(N$130,'Number on ART'!$H$9:$AB$9,0)),
IF(AND(M181+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Forecast'!$B$131:$B$250,0),MATCH(N$130,'PLHIV Forecast'!$C$130:$W$130,0)),
INDEX('PLHIV Forecast'!$C$131:$W$250,MATCH($B181,'PLHIV Forecast'!$B$131:$B$250,0),MATCH(N$130,'PLHIV Forecast'!$C$130:$W$130,0))&lt;&gt;0),
INDEX('PLHIV Forecast'!$C$131:$W$250,MATCH($B181,'PLHIV Forecast'!$B$131:$B$250,0),MATCH(N$130,'PLHIV Forecast'!$C$130:$W$130,0)),
M181+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IF(N$130&lt;=Baseline_Year,
INDEX('Number on ART'!$H$10:$AB$249,MATCH($B181&amp;"Peds",'Number on ART'!$F$10:$F$249,0),MATCH(N$130,'Number on ART'!$H$9:$AB$9,0)),
IF(AND(M181+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Forecast'!$B$131:$B$250,0),MATCH(N$130,'PLHIV Forecast'!$C$130:$W$130,0)),
INDEX('PLHIV Forecast'!$C$131:$W$250,MATCH($B181,'PLHIV Forecast'!$B$131:$B$250,0),MATCH(N$130,'PLHIV Forecast'!$C$130:$W$130,0))&lt;&gt;0),
INDEX('PLHIV Forecast'!$C$131:$W$250,MATCH($B181,'PLHIV Forecast'!$B$131:$B$250,0),MATCH(N$130,'PLHIV Forecast'!$C$130:$W$130,0)),
M181+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80</v>
      </c>
      <c r="O181" s="84">
        <f>IF(IF(O$130&lt;=Baseline_Year,
INDEX('Number on ART'!$H$10:$AB$249,MATCH($B181&amp;"Peds",'Number on ART'!$F$10:$F$249,0),MATCH(O$130,'Number on ART'!$H$9:$AB$9,0)),
IF(AND(N181+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Forecast'!$B$131:$B$250,0),MATCH(O$130,'PLHIV Forecast'!$C$130:$W$130,0)),
INDEX('PLHIV Forecast'!$C$131:$W$250,MATCH($B181,'PLHIV Forecast'!$B$131:$B$250,0),MATCH(O$130,'PLHIV Forecast'!$C$130:$W$130,0))&lt;&gt;0),
INDEX('PLHIV Forecast'!$C$131:$W$250,MATCH($B181,'PLHIV Forecast'!$B$131:$B$250,0),MATCH(O$130,'PLHIV Forecast'!$C$130:$W$130,0)),
N181+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IF(O$130&lt;=Baseline_Year,
INDEX('Number on ART'!$H$10:$AB$249,MATCH($B181&amp;"Peds",'Number on ART'!$F$10:$F$249,0),MATCH(O$130,'Number on ART'!$H$9:$AB$9,0)),
IF(AND(N181+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Forecast'!$B$131:$B$250,0),MATCH(O$130,'PLHIV Forecast'!$C$130:$W$130,0)),
INDEX('PLHIV Forecast'!$C$131:$W$250,MATCH($B181,'PLHIV Forecast'!$B$131:$B$250,0),MATCH(O$130,'PLHIV Forecast'!$C$130:$W$130,0))&lt;&gt;0),
INDEX('PLHIV Forecast'!$C$131:$W$250,MATCH($B181,'PLHIV Forecast'!$B$131:$B$250,0),MATCH(O$130,'PLHIV Forecast'!$C$130:$W$130,0)),
N181+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73</v>
      </c>
      <c r="P181" s="84">
        <f>IF(IF(P$130&lt;=Baseline_Year,
INDEX('Number on ART'!$H$10:$AB$249,MATCH($B181&amp;"Peds",'Number on ART'!$F$10:$F$249,0),MATCH(P$130,'Number on ART'!$H$9:$AB$9,0)),
IF(AND(O181+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Forecast'!$B$131:$B$250,0),MATCH(P$130,'PLHIV Forecast'!$C$130:$W$130,0)),
INDEX('PLHIV Forecast'!$C$131:$W$250,MATCH($B181,'PLHIV Forecast'!$B$131:$B$250,0),MATCH(P$130,'PLHIV Forecast'!$C$130:$W$130,0))&lt;&gt;0),
INDEX('PLHIV Forecast'!$C$131:$W$250,MATCH($B181,'PLHIV Forecast'!$B$131:$B$250,0),MATCH(P$130,'PLHIV Forecast'!$C$130:$W$130,0)),
O181+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IF(P$130&lt;=Baseline_Year,
INDEX('Number on ART'!$H$10:$AB$249,MATCH($B181&amp;"Peds",'Number on ART'!$F$10:$F$249,0),MATCH(P$130,'Number on ART'!$H$9:$AB$9,0)),
IF(AND(O181+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Forecast'!$B$131:$B$250,0),MATCH(P$130,'PLHIV Forecast'!$C$130:$W$130,0)),
INDEX('PLHIV Forecast'!$C$131:$W$250,MATCH($B181,'PLHIV Forecast'!$B$131:$B$250,0),MATCH(P$130,'PLHIV Forecast'!$C$130:$W$130,0))&lt;&gt;0),
INDEX('PLHIV Forecast'!$C$131:$W$250,MATCH($B181,'PLHIV Forecast'!$B$131:$B$250,0),MATCH(P$130,'PLHIV Forecast'!$C$130:$W$130,0)),
O181+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59.333333333333336</v>
      </c>
      <c r="Q181" s="84">
        <f>IF(IF(Q$130&lt;=Baseline_Year,
INDEX('Number on ART'!$H$10:$AB$249,MATCH($B181&amp;"Peds",'Number on ART'!$F$10:$F$249,0),MATCH(Q$130,'Number on ART'!$H$9:$AB$9,0)),
IF(AND(P181+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Forecast'!$B$131:$B$250,0),MATCH(Q$130,'PLHIV Forecast'!$C$130:$W$130,0)),
INDEX('PLHIV Forecast'!$C$131:$W$250,MATCH($B181,'PLHIV Forecast'!$B$131:$B$250,0),MATCH(Q$130,'PLHIV Forecast'!$C$130:$W$130,0))&lt;&gt;0),
INDEX('PLHIV Forecast'!$C$131:$W$250,MATCH($B181,'PLHIV Forecast'!$B$131:$B$250,0),MATCH(Q$130,'PLHIV Forecast'!$C$130:$W$130,0)),
P181+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IF(Q$130&lt;=Baseline_Year,
INDEX('Number on ART'!$H$10:$AB$249,MATCH($B181&amp;"Peds",'Number on ART'!$F$10:$F$249,0),MATCH(Q$130,'Number on ART'!$H$9:$AB$9,0)),
IF(AND(P181+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Forecast'!$B$131:$B$250,0),MATCH(Q$130,'PLHIV Forecast'!$C$130:$W$130,0)),
INDEX('PLHIV Forecast'!$C$131:$W$250,MATCH($B181,'PLHIV Forecast'!$B$131:$B$250,0),MATCH(Q$130,'PLHIV Forecast'!$C$130:$W$130,0))&lt;&gt;0),
INDEX('PLHIV Forecast'!$C$131:$W$250,MATCH($B181,'PLHIV Forecast'!$B$131:$B$250,0),MATCH(Q$130,'PLHIV Forecast'!$C$130:$W$130,0)),
P181+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45.666666666666671</v>
      </c>
      <c r="R181" s="84">
        <f>IF(IF(R$130&lt;=Baseline_Year,
INDEX('Number on ART'!$H$10:$AB$249,MATCH($B181&amp;"Peds",'Number on ART'!$F$10:$F$249,0),MATCH(R$130,'Number on ART'!$H$9:$AB$9,0)),
IF(AND(Q181+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Forecast'!$B$131:$B$250,0),MATCH(R$130,'PLHIV Forecast'!$C$130:$W$130,0)),
INDEX('PLHIV Forecast'!$C$131:$W$250,MATCH($B181,'PLHIV Forecast'!$B$131:$B$250,0),MATCH(R$130,'PLHIV Forecast'!$C$130:$W$130,0))&lt;&gt;0),
INDEX('PLHIV Forecast'!$C$131:$W$250,MATCH($B181,'PLHIV Forecast'!$B$131:$B$250,0),MATCH(R$130,'PLHIV Forecast'!$C$130:$W$130,0)),
Q181+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IF(R$130&lt;=Baseline_Year,
INDEX('Number on ART'!$H$10:$AB$249,MATCH($B181&amp;"Peds",'Number on ART'!$F$10:$F$249,0),MATCH(R$130,'Number on ART'!$H$9:$AB$9,0)),
IF(AND(Q181+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Forecast'!$B$131:$B$250,0),MATCH(R$130,'PLHIV Forecast'!$C$130:$W$130,0)),
INDEX('PLHIV Forecast'!$C$131:$W$250,MATCH($B181,'PLHIV Forecast'!$B$131:$B$250,0),MATCH(R$130,'PLHIV Forecast'!$C$130:$W$130,0))&lt;&gt;0),
INDEX('PLHIV Forecast'!$C$131:$W$250,MATCH($B181,'PLHIV Forecast'!$B$131:$B$250,0),MATCH(R$130,'PLHIV Forecast'!$C$130:$W$130,0)),
Q181+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32.000000000000007</v>
      </c>
      <c r="S181" s="84">
        <f>IF(IF(S$130&lt;=Baseline_Year,
INDEX('Number on ART'!$H$10:$AB$249,MATCH($B181&amp;"Peds",'Number on ART'!$F$10:$F$249,0),MATCH(S$130,'Number on ART'!$H$9:$AB$9,0)),
IF(AND(R181+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Forecast'!$B$131:$B$250,0),MATCH(S$130,'PLHIV Forecast'!$C$130:$W$130,0)),
INDEX('PLHIV Forecast'!$C$131:$W$250,MATCH($B181,'PLHIV Forecast'!$B$131:$B$250,0),MATCH(S$130,'PLHIV Forecast'!$C$130:$W$130,0))&lt;&gt;0),
INDEX('PLHIV Forecast'!$C$131:$W$250,MATCH($B181,'PLHIV Forecast'!$B$131:$B$250,0),MATCH(S$130,'PLHIV Forecast'!$C$130:$W$130,0)),
R181+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IF(S$130&lt;=Baseline_Year,
INDEX('Number on ART'!$H$10:$AB$249,MATCH($B181&amp;"Peds",'Number on ART'!$F$10:$F$249,0),MATCH(S$130,'Number on ART'!$H$9:$AB$9,0)),
IF(AND(R181+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Forecast'!$B$131:$B$250,0),MATCH(S$130,'PLHIV Forecast'!$C$130:$W$130,0)),
INDEX('PLHIV Forecast'!$C$131:$W$250,MATCH($B181,'PLHIV Forecast'!$B$131:$B$250,0),MATCH(S$130,'PLHIV Forecast'!$C$130:$W$130,0))&lt;&gt;0),
INDEX('PLHIV Forecast'!$C$131:$W$250,MATCH($B181,'PLHIV Forecast'!$B$131:$B$250,0),MATCH(S$130,'PLHIV Forecast'!$C$130:$W$130,0)),
R181+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18.333333333333343</v>
      </c>
      <c r="T181" s="84">
        <f>IF(IF(T$130&lt;=Baseline_Year,
INDEX('Number on ART'!$H$10:$AB$249,MATCH($B181&amp;"Peds",'Number on ART'!$F$10:$F$249,0),MATCH(T$130,'Number on ART'!$H$9:$AB$9,0)),
IF(AND(S181+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Forecast'!$B$131:$B$250,0),MATCH(T$130,'PLHIV Forecast'!$C$130:$W$130,0)),
INDEX('PLHIV Forecast'!$C$131:$W$250,MATCH($B181,'PLHIV Forecast'!$B$131:$B$250,0),MATCH(T$130,'PLHIV Forecast'!$C$130:$W$130,0))&lt;&gt;0),
INDEX('PLHIV Forecast'!$C$131:$W$250,MATCH($B181,'PLHIV Forecast'!$B$131:$B$250,0),MATCH(T$130,'PLHIV Forecast'!$C$130:$W$130,0)),
S181+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IF(T$130&lt;=Baseline_Year,
INDEX('Number on ART'!$H$10:$AB$249,MATCH($B181&amp;"Peds",'Number on ART'!$F$10:$F$249,0),MATCH(T$130,'Number on ART'!$H$9:$AB$9,0)),
IF(AND(S181+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Forecast'!$B$131:$B$250,0),MATCH(T$130,'PLHIV Forecast'!$C$130:$W$130,0)),
INDEX('PLHIV Forecast'!$C$131:$W$250,MATCH($B181,'PLHIV Forecast'!$B$131:$B$250,0),MATCH(T$130,'PLHIV Forecast'!$C$130:$W$130,0))&lt;&gt;0),
INDEX('PLHIV Forecast'!$C$131:$W$250,MATCH($B181,'PLHIV Forecast'!$B$131:$B$250,0),MATCH(T$130,'PLHIV Forecast'!$C$130:$W$130,0)),
S181+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4.6666666666666767</v>
      </c>
      <c r="U181" s="84">
        <f>IF(IF(U$130&lt;=Baseline_Year,
INDEX('Number on ART'!$H$10:$AB$249,MATCH($B181&amp;"Peds",'Number on ART'!$F$10:$F$249,0),MATCH(U$130,'Number on ART'!$H$9:$AB$9,0)),
IF(AND(T181+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Forecast'!$B$131:$B$250,0),MATCH(U$130,'PLHIV Forecast'!$C$130:$W$130,0)),
INDEX('PLHIV Forecast'!$C$131:$W$250,MATCH($B181,'PLHIV Forecast'!$B$131:$B$250,0),MATCH(U$130,'PLHIV Forecast'!$C$130:$W$130,0))&lt;&gt;0),
INDEX('PLHIV Forecast'!$C$131:$W$250,MATCH($B181,'PLHIV Forecast'!$B$131:$B$250,0),MATCH(U$130,'PLHIV Forecast'!$C$130:$W$130,0)),
T181+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IF(U$130&lt;=Baseline_Year,
INDEX('Number on ART'!$H$10:$AB$249,MATCH($B181&amp;"Peds",'Number on ART'!$F$10:$F$249,0),MATCH(U$130,'Number on ART'!$H$9:$AB$9,0)),
IF(AND(T181+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Forecast'!$B$131:$B$250,0),MATCH(U$130,'PLHIV Forecast'!$C$130:$W$130,0)),
INDEX('PLHIV Forecast'!$C$131:$W$250,MATCH($B181,'PLHIV Forecast'!$B$131:$B$250,0),MATCH(U$130,'PLHIV Forecast'!$C$130:$W$130,0))&lt;&gt;0),
INDEX('PLHIV Forecast'!$C$131:$W$250,MATCH($B181,'PLHIV Forecast'!$B$131:$B$250,0),MATCH(U$130,'PLHIV Forecast'!$C$130:$W$130,0)),
T181+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0</v>
      </c>
      <c r="V181" s="84">
        <f>IF(IF(V$130&lt;=Baseline_Year,
INDEX('Number on ART'!$H$10:$AB$249,MATCH($B181&amp;"Peds",'Number on ART'!$F$10:$F$249,0),MATCH(V$130,'Number on ART'!$H$9:$AB$9,0)),
IF(AND(U181+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Forecast'!$B$131:$B$250,0),MATCH(V$130,'PLHIV Forecast'!$C$130:$W$130,0)),
INDEX('PLHIV Forecast'!$C$131:$W$250,MATCH($B181,'PLHIV Forecast'!$B$131:$B$250,0),MATCH(V$130,'PLHIV Forecast'!$C$130:$W$130,0))&lt;&gt;0),
INDEX('PLHIV Forecast'!$C$131:$W$250,MATCH($B181,'PLHIV Forecast'!$B$131:$B$250,0),MATCH(V$130,'PLHIV Forecast'!$C$130:$W$130,0)),
U181+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IF(V$130&lt;=Baseline_Year,
INDEX('Number on ART'!$H$10:$AB$249,MATCH($B181&amp;"Peds",'Number on ART'!$F$10:$F$249,0),MATCH(V$130,'Number on ART'!$H$9:$AB$9,0)),
IF(AND(U181+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Forecast'!$B$131:$B$250,0),MATCH(V$130,'PLHIV Forecast'!$C$130:$W$130,0)),
INDEX('PLHIV Forecast'!$C$131:$W$250,MATCH($B181,'PLHIV Forecast'!$B$131:$B$250,0),MATCH(V$130,'PLHIV Forecast'!$C$130:$W$130,0))&lt;&gt;0),
INDEX('PLHIV Forecast'!$C$131:$W$250,MATCH($B181,'PLHIV Forecast'!$B$131:$B$250,0),MATCH(V$130,'PLHIV Forecast'!$C$130:$W$130,0)),
U181+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0</v>
      </c>
      <c r="W181" s="84">
        <f>IF(IF(W$130&lt;=Baseline_Year,
INDEX('Number on ART'!$H$10:$AB$249,MATCH($B181&amp;"Peds",'Number on ART'!$F$10:$F$249,0),MATCH(W$130,'Number on ART'!$H$9:$AB$9,0)),
IF(AND(V181+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Forecast'!$C$131:$W$250,MATCH($B181,'PLHIV Forecast'!$B$131:$B$250,0),MATCH(W$130,'PLHIV Forecast'!$C$130:$W$130,0)),
INDEX('PLHIV Forecast'!$C$131:$W$250,MATCH($B181,'PLHIV Forecast'!$B$131:$B$250,0),MATCH(W$130,'PLHIV Forecast'!$C$130:$W$130,0))&lt;&gt;0),
INDEX('PLHIV Forecast'!$C$131:$W$250,MATCH($B181,'PLHIV Forecast'!$B$131:$B$250,0),MATCH(W$130,'PLHIV Forecast'!$C$130:$W$130,0)),
V181+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)))&lt;0,
0,
IF(W$130&lt;=Baseline_Year,
INDEX('Number on ART'!$H$10:$AB$249,MATCH($B181&amp;"Peds",'Number on ART'!$F$10:$F$249,0),MATCH(W$130,'Number on ART'!$H$9:$AB$9,0)),
IF(AND(V181+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)&gt;INDEX('PLHIV Forecast'!$C$8:$W$127,MATCH($B181,'PLHIV Forecast'!$B$131:$B$250,0),MATCH(W$130,'PLHIV Forecast'!$C$130:$W$130,0)),
INDEX('PLHIV Forecast'!$C$131:$W$250,MATCH($B181,'PLHIV Forecast'!$B$131:$B$250,0),MATCH(W$130,'PLHIV Forecast'!$C$130:$W$130,0))&lt;&gt;0),
INDEX('PLHIV Forecast'!$C$131:$W$250,MATCH($B181,'PLHIV Forecast'!$B$131:$B$250,0),MATCH(W$130,'PLHIV Forecast'!$C$130:$W$130,0)),
V181+
AVERAGE((INDEX($C$131:$W$250,MATCH($B181,$B$131:$B$250),MATCH(Baseline_Year,$C$130:$W$130,))-INDEX($C$131:$W$250,MATCH($B181,$B$131:$B$250),MATCH(Baseline_Year-1,$C$130:$W$130,))),
(INDEX($C$131:$W$250,MATCH($B181,$B$131:$B$250),MATCH(Baseline_Year-1,$C$130:$W$130,))-INDEX($C$131:$W$250,MATCH($B181,$B$131:$B$250),MATCH(Baseline_Year-2,$C$130:$W$130,))),
(INDEX($C$131:$W$250,MATCH($B181,$B$131:$B$250),MATCH(Baseline_Year-2,$C$130:$W$130,))-INDEX($C$131:$W$250,MATCH($B181,$B$131:$B$250),MATCH(Baseline_Year-3,$C$130:$W$130,)))
))))</f>
        <v>0</v>
      </c>
      <c r="X181" s="9" t="str">
        <f>IF(SUM(C181:W181)&lt;&gt;0,
IF(P181='PLHIV Forecast'!P181,"# peds on ART capped by total CLHIV starting 2023",
IF(Q181='PLHIV Forecast'!Q181,"# peds on ART capped by total CLHIV starting 2024",
IF(R181='PLHIV Forecast'!R181,"# peds on ART capped by total CLHIV starting 2025",
IF(S181='PLHIV Forecast'!S181,"# peds on ART capped by total CLHIV starting 2026",
IF(T181='PLHIV Forecast'!T181,"# peds on ART capped by total CLHIV starting 2027",
IF(U181='PLHIV Forecast'!U181,"# peds on ART capped by total CLHIV starting 2028",
IF(V181='PLHIV Forecast'!V181,"# peds on ART capped by total CLHIV starting 2029",
IF(W181='PLHIV Forecast'!W181,"# peds on ART capped by total CLHIV starting 2030",
"")))))))),"")</f>
        <v/>
      </c>
    </row>
    <row r="182" spans="2:24" x14ac:dyDescent="0.35">
      <c r="B182" s="17" t="str">
        <f>Countries!B55</f>
        <v>Haiti</v>
      </c>
      <c r="C182" s="47">
        <f>IF(C$7&lt;='Algorithms &amp; Assumptions'!$C$3,INDEX('Number on ART'!$H$10:$AB$249,MATCH($B182&amp;"Peds",'Number on ART'!$F$10:$F$249,0),MATCH(C$7,'Number on ART'!$H$9:$AB$9,0)),"Error")</f>
        <v>563</v>
      </c>
      <c r="D182" s="47">
        <f>IF(D$7&lt;='Algorithms &amp; Assumptions'!$C$3,INDEX('Number on ART'!$H$10:$AB$249,MATCH($B182&amp;"Peds",'Number on ART'!$F$10:$F$249,0),MATCH(D$7,'Number on ART'!$H$9:$AB$9,0)),"Error")</f>
        <v>737</v>
      </c>
      <c r="E182" s="47">
        <f>IF(E$7&lt;='Algorithms &amp; Assumptions'!$C$3,INDEX('Number on ART'!$H$10:$AB$249,MATCH($B182&amp;"Peds",'Number on ART'!$F$10:$F$249,0),MATCH(E$7,'Number on ART'!$H$9:$AB$9,0)),"Error")</f>
        <v>900</v>
      </c>
      <c r="F182" s="47">
        <f>IF(F$7&lt;='Algorithms &amp; Assumptions'!$C$3,INDEX('Number on ART'!$H$10:$AB$249,MATCH($B182&amp;"Peds",'Number on ART'!$F$10:$F$249,0),MATCH(F$7,'Number on ART'!$H$9:$AB$9,0)),"Error")</f>
        <v>1095</v>
      </c>
      <c r="G182" s="84">
        <f>IF(IF(G$130&lt;=Baseline_Year,
INDEX('Number on ART'!$H$10:$AB$249,MATCH($B182&amp;"Peds",'Number on ART'!$F$10:$F$249,0),MATCH(G$130,'Number on ART'!$H$9:$AB$9,0)),
IF(AND(F182+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Forecast'!$B$131:$B$250,0),MATCH(G$130,'PLHIV Forecast'!$C$130:$W$130,0)),
INDEX('PLHIV Forecast'!$C$131:$W$250,MATCH($B182,'PLHIV Forecast'!$B$131:$B$250,0),MATCH(G$130,'PLHIV Forecast'!$C$130:$W$130,0))&lt;&gt;0),
INDEX('PLHIV Forecast'!$C$131:$W$250,MATCH($B182,'PLHIV Forecast'!$B$131:$B$250,0),MATCH(G$130,'PLHIV Forecast'!$C$130:$W$130,0)),
F182+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IF(G$130&lt;=Baseline_Year,
INDEX('Number on ART'!$H$10:$AB$249,MATCH($B182&amp;"Peds",'Number on ART'!$F$10:$F$249,0),MATCH(G$130,'Number on ART'!$H$9:$AB$9,0)),
IF(AND(F182+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Forecast'!$B$131:$B$250,0),MATCH(G$130,'PLHIV Forecast'!$C$130:$W$130,0)),
INDEX('PLHIV Forecast'!$C$131:$W$250,MATCH($B182,'PLHIV Forecast'!$B$131:$B$250,0),MATCH(G$130,'PLHIV Forecast'!$C$130:$W$130,0))&lt;&gt;0),
INDEX('PLHIV Forecast'!$C$131:$W$250,MATCH($B182,'PLHIV Forecast'!$B$131:$B$250,0),MATCH(G$130,'PLHIV Forecast'!$C$130:$W$130,0)),
F182+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1474</v>
      </c>
      <c r="H182" s="84">
        <f>IF(IF(H$130&lt;=Baseline_Year,
INDEX('Number on ART'!$H$10:$AB$249,MATCH($B182&amp;"Peds",'Number on ART'!$F$10:$F$249,0),MATCH(H$130,'Number on ART'!$H$9:$AB$9,0)),
IF(AND(G182+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Forecast'!$B$131:$B$250,0),MATCH(H$130,'PLHIV Forecast'!$C$130:$W$130,0)),
INDEX('PLHIV Forecast'!$C$131:$W$250,MATCH($B182,'PLHIV Forecast'!$B$131:$B$250,0),MATCH(H$130,'PLHIV Forecast'!$C$130:$W$130,0))&lt;&gt;0),
INDEX('PLHIV Forecast'!$C$131:$W$250,MATCH($B182,'PLHIV Forecast'!$B$131:$B$250,0),MATCH(H$130,'PLHIV Forecast'!$C$130:$W$130,0)),
G182+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IF(H$130&lt;=Baseline_Year,
INDEX('Number on ART'!$H$10:$AB$249,MATCH($B182&amp;"Peds",'Number on ART'!$F$10:$F$249,0),MATCH(H$130,'Number on ART'!$H$9:$AB$9,0)),
IF(AND(G182+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Forecast'!$B$131:$B$250,0),MATCH(H$130,'PLHIV Forecast'!$C$130:$W$130,0)),
INDEX('PLHIV Forecast'!$C$131:$W$250,MATCH($B182,'PLHIV Forecast'!$B$131:$B$250,0),MATCH(H$130,'PLHIV Forecast'!$C$130:$W$130,0))&lt;&gt;0),
INDEX('PLHIV Forecast'!$C$131:$W$250,MATCH($B182,'PLHIV Forecast'!$B$131:$B$250,0),MATCH(H$130,'PLHIV Forecast'!$C$130:$W$130,0)),
G182+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1578</v>
      </c>
      <c r="I182" s="84">
        <f>IF(IF(I$130&lt;=Baseline_Year,
INDEX('Number on ART'!$H$10:$AB$249,MATCH($B182&amp;"Peds",'Number on ART'!$F$10:$F$249,0),MATCH(I$130,'Number on ART'!$H$9:$AB$9,0)),
IF(AND(H182+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Forecast'!$B$131:$B$250,0),MATCH(I$130,'PLHIV Forecast'!$C$130:$W$130,0)),
INDEX('PLHIV Forecast'!$C$131:$W$250,MATCH($B182,'PLHIV Forecast'!$B$131:$B$250,0),MATCH(I$130,'PLHIV Forecast'!$C$130:$W$130,0))&lt;&gt;0),
INDEX('PLHIV Forecast'!$C$131:$W$250,MATCH($B182,'PLHIV Forecast'!$B$131:$B$250,0),MATCH(I$130,'PLHIV Forecast'!$C$130:$W$130,0)),
H182+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IF(I$130&lt;=Baseline_Year,
INDEX('Number on ART'!$H$10:$AB$249,MATCH($B182&amp;"Peds",'Number on ART'!$F$10:$F$249,0),MATCH(I$130,'Number on ART'!$H$9:$AB$9,0)),
IF(AND(H182+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Forecast'!$B$131:$B$250,0),MATCH(I$130,'PLHIV Forecast'!$C$130:$W$130,0)),
INDEX('PLHIV Forecast'!$C$131:$W$250,MATCH($B182,'PLHIV Forecast'!$B$131:$B$250,0),MATCH(I$130,'PLHIV Forecast'!$C$130:$W$130,0))&lt;&gt;0),
INDEX('PLHIV Forecast'!$C$131:$W$250,MATCH($B182,'PLHIV Forecast'!$B$131:$B$250,0),MATCH(I$130,'PLHIV Forecast'!$C$130:$W$130,0)),
H182+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1359</v>
      </c>
      <c r="J182" s="84">
        <f>IF(IF(J$130&lt;=Baseline_Year,
INDEX('Number on ART'!$H$10:$AB$249,MATCH($B182&amp;"Peds",'Number on ART'!$F$10:$F$249,0),MATCH(J$130,'Number on ART'!$H$9:$AB$9,0)),
IF(AND(I182+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Forecast'!$B$131:$B$250,0),MATCH(J$130,'PLHIV Forecast'!$C$130:$W$130,0)),
INDEX('PLHIV Forecast'!$C$131:$W$250,MATCH($B182,'PLHIV Forecast'!$B$131:$B$250,0),MATCH(J$130,'PLHIV Forecast'!$C$130:$W$130,0))&lt;&gt;0),
INDEX('PLHIV Forecast'!$C$131:$W$250,MATCH($B182,'PLHIV Forecast'!$B$131:$B$250,0),MATCH(J$130,'PLHIV Forecast'!$C$130:$W$130,0)),
I182+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IF(J$130&lt;=Baseline_Year,
INDEX('Number on ART'!$H$10:$AB$249,MATCH($B182&amp;"Peds",'Number on ART'!$F$10:$F$249,0),MATCH(J$130,'Number on ART'!$H$9:$AB$9,0)),
IF(AND(I182+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Forecast'!$B$131:$B$250,0),MATCH(J$130,'PLHIV Forecast'!$C$130:$W$130,0)),
INDEX('PLHIV Forecast'!$C$131:$W$250,MATCH($B182,'PLHIV Forecast'!$B$131:$B$250,0),MATCH(J$130,'PLHIV Forecast'!$C$130:$W$130,0))&lt;&gt;0),
INDEX('PLHIV Forecast'!$C$131:$W$250,MATCH($B182,'PLHIV Forecast'!$B$131:$B$250,0),MATCH(J$130,'PLHIV Forecast'!$C$130:$W$130,0)),
I182+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2358</v>
      </c>
      <c r="K182" s="84">
        <f>IF(IF(K$130&lt;=Baseline_Year,
INDEX('Number on ART'!$H$10:$AB$249,MATCH($B182&amp;"Peds",'Number on ART'!$F$10:$F$249,0),MATCH(K$130,'Number on ART'!$H$9:$AB$9,0)),
IF(AND(J182+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Forecast'!$B$131:$B$250,0),MATCH(K$130,'PLHIV Forecast'!$C$130:$W$130,0)),
INDEX('PLHIV Forecast'!$C$131:$W$250,MATCH($B182,'PLHIV Forecast'!$B$131:$B$250,0),MATCH(K$130,'PLHIV Forecast'!$C$130:$W$130,0))&lt;&gt;0),
INDEX('PLHIV Forecast'!$C$131:$W$250,MATCH($B182,'PLHIV Forecast'!$B$131:$B$250,0),MATCH(K$130,'PLHIV Forecast'!$C$130:$W$130,0)),
J182+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IF(K$130&lt;=Baseline_Year,
INDEX('Number on ART'!$H$10:$AB$249,MATCH($B182&amp;"Peds",'Number on ART'!$F$10:$F$249,0),MATCH(K$130,'Number on ART'!$H$9:$AB$9,0)),
IF(AND(J182+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Forecast'!$B$131:$B$250,0),MATCH(K$130,'PLHIV Forecast'!$C$130:$W$130,0)),
INDEX('PLHIV Forecast'!$C$131:$W$250,MATCH($B182,'PLHIV Forecast'!$B$131:$B$250,0),MATCH(K$130,'PLHIV Forecast'!$C$130:$W$130,0))&lt;&gt;0),
INDEX('PLHIV Forecast'!$C$131:$W$250,MATCH($B182,'PLHIV Forecast'!$B$131:$B$250,0),MATCH(K$130,'PLHIV Forecast'!$C$130:$W$130,0)),
J182+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2292</v>
      </c>
      <c r="L182" s="84">
        <f>IF(IF(L$130&lt;=Baseline_Year,
INDEX('Number on ART'!$H$10:$AB$249,MATCH($B182&amp;"Peds",'Number on ART'!$F$10:$F$249,0),MATCH(L$130,'Number on ART'!$H$9:$AB$9,0)),
IF(AND(K182+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Forecast'!$B$131:$B$250,0),MATCH(L$130,'PLHIV Forecast'!$C$130:$W$130,0)),
INDEX('PLHIV Forecast'!$C$131:$W$250,MATCH($B182,'PLHIV Forecast'!$B$131:$B$250,0),MATCH(L$130,'PLHIV Forecast'!$C$130:$W$130,0))&lt;&gt;0),
INDEX('PLHIV Forecast'!$C$131:$W$250,MATCH($B182,'PLHIV Forecast'!$B$131:$B$250,0),MATCH(L$130,'PLHIV Forecast'!$C$130:$W$130,0)),
K182+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IF(L$130&lt;=Baseline_Year,
INDEX('Number on ART'!$H$10:$AB$249,MATCH($B182&amp;"Peds",'Number on ART'!$F$10:$F$249,0),MATCH(L$130,'Number on ART'!$H$9:$AB$9,0)),
IF(AND(K182+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Forecast'!$B$131:$B$250,0),MATCH(L$130,'PLHIV Forecast'!$C$130:$W$130,0)),
INDEX('PLHIV Forecast'!$C$131:$W$250,MATCH($B182,'PLHIV Forecast'!$B$131:$B$250,0),MATCH(L$130,'PLHIV Forecast'!$C$130:$W$130,0))&lt;&gt;0),
INDEX('PLHIV Forecast'!$C$131:$W$250,MATCH($B182,'PLHIV Forecast'!$B$131:$B$250,0),MATCH(L$130,'PLHIV Forecast'!$C$130:$W$130,0)),
K182+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2797</v>
      </c>
      <c r="M182" s="84">
        <f>IF(IF(M$130&lt;=Baseline_Year,
INDEX('Number on ART'!$H$10:$AB$249,MATCH($B182&amp;"Peds",'Number on ART'!$F$10:$F$249,0),MATCH(M$130,'Number on ART'!$H$9:$AB$9,0)),
IF(AND(L182+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Forecast'!$B$131:$B$250,0),MATCH(M$130,'PLHIV Forecast'!$C$130:$W$130,0)),
INDEX('PLHIV Forecast'!$C$131:$W$250,MATCH($B182,'PLHIV Forecast'!$B$131:$B$250,0),MATCH(M$130,'PLHIV Forecast'!$C$130:$W$130,0))&lt;&gt;0),
INDEX('PLHIV Forecast'!$C$131:$W$250,MATCH($B182,'PLHIV Forecast'!$B$131:$B$250,0),MATCH(M$130,'PLHIV Forecast'!$C$130:$W$130,0)),
L182+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IF(M$130&lt;=Baseline_Year,
INDEX('Number on ART'!$H$10:$AB$249,MATCH($B182&amp;"Peds",'Number on ART'!$F$10:$F$249,0),MATCH(M$130,'Number on ART'!$H$9:$AB$9,0)),
IF(AND(L182+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Forecast'!$B$131:$B$250,0),MATCH(M$130,'PLHIV Forecast'!$C$130:$W$130,0)),
INDEX('PLHIV Forecast'!$C$131:$W$250,MATCH($B182,'PLHIV Forecast'!$B$131:$B$250,0),MATCH(M$130,'PLHIV Forecast'!$C$130:$W$130,0))&lt;&gt;0),
INDEX('PLHIV Forecast'!$C$131:$W$250,MATCH($B182,'PLHIV Forecast'!$B$131:$B$250,0),MATCH(M$130,'PLHIV Forecast'!$C$130:$W$130,0)),
L182+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3326</v>
      </c>
      <c r="N182" s="84">
        <f>IF(IF(N$130&lt;=Baseline_Year,
INDEX('Number on ART'!$H$10:$AB$249,MATCH($B182&amp;"Peds",'Number on ART'!$F$10:$F$249,0),MATCH(N$130,'Number on ART'!$H$9:$AB$9,0)),
IF(AND(M182+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Forecast'!$B$131:$B$250,0),MATCH(N$130,'PLHIV Forecast'!$C$130:$W$130,0)),
INDEX('PLHIV Forecast'!$C$131:$W$250,MATCH($B182,'PLHIV Forecast'!$B$131:$B$250,0),MATCH(N$130,'PLHIV Forecast'!$C$130:$W$130,0))&lt;&gt;0),
INDEX('PLHIV Forecast'!$C$131:$W$250,MATCH($B182,'PLHIV Forecast'!$B$131:$B$250,0),MATCH(N$130,'PLHIV Forecast'!$C$130:$W$130,0)),
M182+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IF(N$130&lt;=Baseline_Year,
INDEX('Number on ART'!$H$10:$AB$249,MATCH($B182&amp;"Peds",'Number on ART'!$F$10:$F$249,0),MATCH(N$130,'Number on ART'!$H$9:$AB$9,0)),
IF(AND(M182+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Forecast'!$B$131:$B$250,0),MATCH(N$130,'PLHIV Forecast'!$C$130:$W$130,0)),
INDEX('PLHIV Forecast'!$C$131:$W$250,MATCH($B182,'PLHIV Forecast'!$B$131:$B$250,0),MATCH(N$130,'PLHIV Forecast'!$C$130:$W$130,0))&lt;&gt;0),
INDEX('PLHIV Forecast'!$C$131:$W$250,MATCH($B182,'PLHIV Forecast'!$B$131:$B$250,0),MATCH(N$130,'PLHIV Forecast'!$C$130:$W$130,0)),
M182+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3212</v>
      </c>
      <c r="O182" s="84">
        <f>IF(IF(O$130&lt;=Baseline_Year,
INDEX('Number on ART'!$H$10:$AB$249,MATCH($B182&amp;"Peds",'Number on ART'!$F$10:$F$249,0),MATCH(O$130,'Number on ART'!$H$9:$AB$9,0)),
IF(AND(N182+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Forecast'!$B$131:$B$250,0),MATCH(O$130,'PLHIV Forecast'!$C$130:$W$130,0)),
INDEX('PLHIV Forecast'!$C$131:$W$250,MATCH($B182,'PLHIV Forecast'!$B$131:$B$250,0),MATCH(O$130,'PLHIV Forecast'!$C$130:$W$130,0))&lt;&gt;0),
INDEX('PLHIV Forecast'!$C$131:$W$250,MATCH($B182,'PLHIV Forecast'!$B$131:$B$250,0),MATCH(O$130,'PLHIV Forecast'!$C$130:$W$130,0)),
N182+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IF(O$130&lt;=Baseline_Year,
INDEX('Number on ART'!$H$10:$AB$249,MATCH($B182&amp;"Peds",'Number on ART'!$F$10:$F$249,0),MATCH(O$130,'Number on ART'!$H$9:$AB$9,0)),
IF(AND(N182+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Forecast'!$B$131:$B$250,0),MATCH(O$130,'PLHIV Forecast'!$C$130:$W$130,0)),
INDEX('PLHIV Forecast'!$C$131:$W$250,MATCH($B182,'PLHIV Forecast'!$B$131:$B$250,0),MATCH(O$130,'PLHIV Forecast'!$C$130:$W$130,0))&lt;&gt;0),
INDEX('PLHIV Forecast'!$C$131:$W$250,MATCH($B182,'PLHIV Forecast'!$B$131:$B$250,0),MATCH(O$130,'PLHIV Forecast'!$C$130:$W$130,0)),
N182+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3227</v>
      </c>
      <c r="P182" s="84">
        <f>IF(IF(P$130&lt;=Baseline_Year,
INDEX('Number on ART'!$H$10:$AB$249,MATCH($B182&amp;"Peds",'Number on ART'!$F$10:$F$249,0),MATCH(P$130,'Number on ART'!$H$9:$AB$9,0)),
IF(AND(O182+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Forecast'!$B$131:$B$250,0),MATCH(P$130,'PLHIV Forecast'!$C$130:$W$130,0)),
INDEX('PLHIV Forecast'!$C$131:$W$250,MATCH($B182,'PLHIV Forecast'!$B$131:$B$250,0),MATCH(P$130,'PLHIV Forecast'!$C$130:$W$130,0))&lt;&gt;0),
INDEX('PLHIV Forecast'!$C$131:$W$250,MATCH($B182,'PLHIV Forecast'!$B$131:$B$250,0),MATCH(P$130,'PLHIV Forecast'!$C$130:$W$130,0)),
O182+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IF(P$130&lt;=Baseline_Year,
INDEX('Number on ART'!$H$10:$AB$249,MATCH($B182&amp;"Peds",'Number on ART'!$F$10:$F$249,0),MATCH(P$130,'Number on ART'!$H$9:$AB$9,0)),
IF(AND(O182+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Forecast'!$B$131:$B$250,0),MATCH(P$130,'PLHIV Forecast'!$C$130:$W$130,0)),
INDEX('PLHIV Forecast'!$C$131:$W$250,MATCH($B182,'PLHIV Forecast'!$B$131:$B$250,0),MATCH(P$130,'PLHIV Forecast'!$C$130:$W$130,0))&lt;&gt;0),
INDEX('PLHIV Forecast'!$C$131:$W$250,MATCH($B182,'PLHIV Forecast'!$B$131:$B$250,0),MATCH(P$130,'PLHIV Forecast'!$C$130:$W$130,0)),
O182+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3370.3333333333335</v>
      </c>
      <c r="Q182" s="84">
        <f>IF(IF(Q$130&lt;=Baseline_Year,
INDEX('Number on ART'!$H$10:$AB$249,MATCH($B182&amp;"Peds",'Number on ART'!$F$10:$F$249,0),MATCH(Q$130,'Number on ART'!$H$9:$AB$9,0)),
IF(AND(P182+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Forecast'!$B$131:$B$250,0),MATCH(Q$130,'PLHIV Forecast'!$C$130:$W$130,0)),
INDEX('PLHIV Forecast'!$C$131:$W$250,MATCH($B182,'PLHIV Forecast'!$B$131:$B$250,0),MATCH(Q$130,'PLHIV Forecast'!$C$130:$W$130,0))&lt;&gt;0),
INDEX('PLHIV Forecast'!$C$131:$W$250,MATCH($B182,'PLHIV Forecast'!$B$131:$B$250,0),MATCH(Q$130,'PLHIV Forecast'!$C$130:$W$130,0)),
P182+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IF(Q$130&lt;=Baseline_Year,
INDEX('Number on ART'!$H$10:$AB$249,MATCH($B182&amp;"Peds",'Number on ART'!$F$10:$F$249,0),MATCH(Q$130,'Number on ART'!$H$9:$AB$9,0)),
IF(AND(P182+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Forecast'!$B$131:$B$250,0),MATCH(Q$130,'PLHIV Forecast'!$C$130:$W$130,0)),
INDEX('PLHIV Forecast'!$C$131:$W$250,MATCH($B182,'PLHIV Forecast'!$B$131:$B$250,0),MATCH(Q$130,'PLHIV Forecast'!$C$130:$W$130,0))&lt;&gt;0),
INDEX('PLHIV Forecast'!$C$131:$W$250,MATCH($B182,'PLHIV Forecast'!$B$131:$B$250,0),MATCH(Q$130,'PLHIV Forecast'!$C$130:$W$130,0)),
P182+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3513.666666666667</v>
      </c>
      <c r="R182" s="84">
        <f>IF(IF(R$130&lt;=Baseline_Year,
INDEX('Number on ART'!$H$10:$AB$249,MATCH($B182&amp;"Peds",'Number on ART'!$F$10:$F$249,0),MATCH(R$130,'Number on ART'!$H$9:$AB$9,0)),
IF(AND(Q182+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Forecast'!$B$131:$B$250,0),MATCH(R$130,'PLHIV Forecast'!$C$130:$W$130,0)),
INDEX('PLHIV Forecast'!$C$131:$W$250,MATCH($B182,'PLHIV Forecast'!$B$131:$B$250,0),MATCH(R$130,'PLHIV Forecast'!$C$130:$W$130,0))&lt;&gt;0),
INDEX('PLHIV Forecast'!$C$131:$W$250,MATCH($B182,'PLHIV Forecast'!$B$131:$B$250,0),MATCH(R$130,'PLHIV Forecast'!$C$130:$W$130,0)),
Q182+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IF(R$130&lt;=Baseline_Year,
INDEX('Number on ART'!$H$10:$AB$249,MATCH($B182&amp;"Peds",'Number on ART'!$F$10:$F$249,0),MATCH(R$130,'Number on ART'!$H$9:$AB$9,0)),
IF(AND(Q182+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Forecast'!$B$131:$B$250,0),MATCH(R$130,'PLHIV Forecast'!$C$130:$W$130,0)),
INDEX('PLHIV Forecast'!$C$131:$W$250,MATCH($B182,'PLHIV Forecast'!$B$131:$B$250,0),MATCH(R$130,'PLHIV Forecast'!$C$130:$W$130,0))&lt;&gt;0),
INDEX('PLHIV Forecast'!$C$131:$W$250,MATCH($B182,'PLHIV Forecast'!$B$131:$B$250,0),MATCH(R$130,'PLHIV Forecast'!$C$130:$W$130,0)),
Q182+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3657.0000000000005</v>
      </c>
      <c r="S182" s="84">
        <f>IF(IF(S$130&lt;=Baseline_Year,
INDEX('Number on ART'!$H$10:$AB$249,MATCH($B182&amp;"Peds",'Number on ART'!$F$10:$F$249,0),MATCH(S$130,'Number on ART'!$H$9:$AB$9,0)),
IF(AND(R182+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Forecast'!$B$131:$B$250,0),MATCH(S$130,'PLHIV Forecast'!$C$130:$W$130,0)),
INDEX('PLHIV Forecast'!$C$131:$W$250,MATCH($B182,'PLHIV Forecast'!$B$131:$B$250,0),MATCH(S$130,'PLHIV Forecast'!$C$130:$W$130,0))&lt;&gt;0),
INDEX('PLHIV Forecast'!$C$131:$W$250,MATCH($B182,'PLHIV Forecast'!$B$131:$B$250,0),MATCH(S$130,'PLHIV Forecast'!$C$130:$W$130,0)),
R182+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IF(S$130&lt;=Baseline_Year,
INDEX('Number on ART'!$H$10:$AB$249,MATCH($B182&amp;"Peds",'Number on ART'!$F$10:$F$249,0),MATCH(S$130,'Number on ART'!$H$9:$AB$9,0)),
IF(AND(R182+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Forecast'!$B$131:$B$250,0),MATCH(S$130,'PLHIV Forecast'!$C$130:$W$130,0)),
INDEX('PLHIV Forecast'!$C$131:$W$250,MATCH($B182,'PLHIV Forecast'!$B$131:$B$250,0),MATCH(S$130,'PLHIV Forecast'!$C$130:$W$130,0))&lt;&gt;0),
INDEX('PLHIV Forecast'!$C$131:$W$250,MATCH($B182,'PLHIV Forecast'!$B$131:$B$250,0),MATCH(S$130,'PLHIV Forecast'!$C$130:$W$130,0)),
R182+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3800.3333333333339</v>
      </c>
      <c r="T182" s="84">
        <f>IF(IF(T$130&lt;=Baseline_Year,
INDEX('Number on ART'!$H$10:$AB$249,MATCH($B182&amp;"Peds",'Number on ART'!$F$10:$F$249,0),MATCH(T$130,'Number on ART'!$H$9:$AB$9,0)),
IF(AND(S182+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Forecast'!$B$131:$B$250,0),MATCH(T$130,'PLHIV Forecast'!$C$130:$W$130,0)),
INDEX('PLHIV Forecast'!$C$131:$W$250,MATCH($B182,'PLHIV Forecast'!$B$131:$B$250,0),MATCH(T$130,'PLHIV Forecast'!$C$130:$W$130,0))&lt;&gt;0),
INDEX('PLHIV Forecast'!$C$131:$W$250,MATCH($B182,'PLHIV Forecast'!$B$131:$B$250,0),MATCH(T$130,'PLHIV Forecast'!$C$130:$W$130,0)),
S182+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IF(T$130&lt;=Baseline_Year,
INDEX('Number on ART'!$H$10:$AB$249,MATCH($B182&amp;"Peds",'Number on ART'!$F$10:$F$249,0),MATCH(T$130,'Number on ART'!$H$9:$AB$9,0)),
IF(AND(S182+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Forecast'!$B$131:$B$250,0),MATCH(T$130,'PLHIV Forecast'!$C$130:$W$130,0)),
INDEX('PLHIV Forecast'!$C$131:$W$250,MATCH($B182,'PLHIV Forecast'!$B$131:$B$250,0),MATCH(T$130,'PLHIV Forecast'!$C$130:$W$130,0))&lt;&gt;0),
INDEX('PLHIV Forecast'!$C$131:$W$250,MATCH($B182,'PLHIV Forecast'!$B$131:$B$250,0),MATCH(T$130,'PLHIV Forecast'!$C$130:$W$130,0)),
S182+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3943.6666666666674</v>
      </c>
      <c r="U182" s="84">
        <f>IF(IF(U$130&lt;=Baseline_Year,
INDEX('Number on ART'!$H$10:$AB$249,MATCH($B182&amp;"Peds",'Number on ART'!$F$10:$F$249,0),MATCH(U$130,'Number on ART'!$H$9:$AB$9,0)),
IF(AND(T182+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Forecast'!$B$131:$B$250,0),MATCH(U$130,'PLHIV Forecast'!$C$130:$W$130,0)),
INDEX('PLHIV Forecast'!$C$131:$W$250,MATCH($B182,'PLHIV Forecast'!$B$131:$B$250,0),MATCH(U$130,'PLHIV Forecast'!$C$130:$W$130,0))&lt;&gt;0),
INDEX('PLHIV Forecast'!$C$131:$W$250,MATCH($B182,'PLHIV Forecast'!$B$131:$B$250,0),MATCH(U$130,'PLHIV Forecast'!$C$130:$W$130,0)),
T182+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IF(U$130&lt;=Baseline_Year,
INDEX('Number on ART'!$H$10:$AB$249,MATCH($B182&amp;"Peds",'Number on ART'!$F$10:$F$249,0),MATCH(U$130,'Number on ART'!$H$9:$AB$9,0)),
IF(AND(T182+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Forecast'!$B$131:$B$250,0),MATCH(U$130,'PLHIV Forecast'!$C$130:$W$130,0)),
INDEX('PLHIV Forecast'!$C$131:$W$250,MATCH($B182,'PLHIV Forecast'!$B$131:$B$250,0),MATCH(U$130,'PLHIV Forecast'!$C$130:$W$130,0))&lt;&gt;0),
INDEX('PLHIV Forecast'!$C$131:$W$250,MATCH($B182,'PLHIV Forecast'!$B$131:$B$250,0),MATCH(U$130,'PLHIV Forecast'!$C$130:$W$130,0)),
T182+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4087.0000000000009</v>
      </c>
      <c r="V182" s="84">
        <f>IF(IF(V$130&lt;=Baseline_Year,
INDEX('Number on ART'!$H$10:$AB$249,MATCH($B182&amp;"Peds",'Number on ART'!$F$10:$F$249,0),MATCH(V$130,'Number on ART'!$H$9:$AB$9,0)),
IF(AND(U182+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Forecast'!$B$131:$B$250,0),MATCH(V$130,'PLHIV Forecast'!$C$130:$W$130,0)),
INDEX('PLHIV Forecast'!$C$131:$W$250,MATCH($B182,'PLHIV Forecast'!$B$131:$B$250,0),MATCH(V$130,'PLHIV Forecast'!$C$130:$W$130,0))&lt;&gt;0),
INDEX('PLHIV Forecast'!$C$131:$W$250,MATCH($B182,'PLHIV Forecast'!$B$131:$B$250,0),MATCH(V$130,'PLHIV Forecast'!$C$130:$W$130,0)),
U182+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IF(V$130&lt;=Baseline_Year,
INDEX('Number on ART'!$H$10:$AB$249,MATCH($B182&amp;"Peds",'Number on ART'!$F$10:$F$249,0),MATCH(V$130,'Number on ART'!$H$9:$AB$9,0)),
IF(AND(U182+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Forecast'!$B$131:$B$250,0),MATCH(V$130,'PLHIV Forecast'!$C$130:$W$130,0)),
INDEX('PLHIV Forecast'!$C$131:$W$250,MATCH($B182,'PLHIV Forecast'!$B$131:$B$250,0),MATCH(V$130,'PLHIV Forecast'!$C$130:$W$130,0))&lt;&gt;0),
INDEX('PLHIV Forecast'!$C$131:$W$250,MATCH($B182,'PLHIV Forecast'!$B$131:$B$250,0),MATCH(V$130,'PLHIV Forecast'!$C$130:$W$130,0)),
U182+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4230.3333333333339</v>
      </c>
      <c r="W182" s="84">
        <f>IF(IF(W$130&lt;=Baseline_Year,
INDEX('Number on ART'!$H$10:$AB$249,MATCH($B182&amp;"Peds",'Number on ART'!$F$10:$F$249,0),MATCH(W$130,'Number on ART'!$H$9:$AB$9,0)),
IF(AND(V182+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Forecast'!$C$131:$W$250,MATCH($B182,'PLHIV Forecast'!$B$131:$B$250,0),MATCH(W$130,'PLHIV Forecast'!$C$130:$W$130,0)),
INDEX('PLHIV Forecast'!$C$131:$W$250,MATCH($B182,'PLHIV Forecast'!$B$131:$B$250,0),MATCH(W$130,'PLHIV Forecast'!$C$130:$W$130,0))&lt;&gt;0),
INDEX('PLHIV Forecast'!$C$131:$W$250,MATCH($B182,'PLHIV Forecast'!$B$131:$B$250,0),MATCH(W$130,'PLHIV Forecast'!$C$130:$W$130,0)),
V182+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)))&lt;0,
0,
IF(W$130&lt;=Baseline_Year,
INDEX('Number on ART'!$H$10:$AB$249,MATCH($B182&amp;"Peds",'Number on ART'!$F$10:$F$249,0),MATCH(W$130,'Number on ART'!$H$9:$AB$9,0)),
IF(AND(V182+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)&gt;INDEX('PLHIV Forecast'!$C$8:$W$127,MATCH($B182,'PLHIV Forecast'!$B$131:$B$250,0),MATCH(W$130,'PLHIV Forecast'!$C$130:$W$130,0)),
INDEX('PLHIV Forecast'!$C$131:$W$250,MATCH($B182,'PLHIV Forecast'!$B$131:$B$250,0),MATCH(W$130,'PLHIV Forecast'!$C$130:$W$130,0))&lt;&gt;0),
INDEX('PLHIV Forecast'!$C$131:$W$250,MATCH($B182,'PLHIV Forecast'!$B$131:$B$250,0),MATCH(W$130,'PLHIV Forecast'!$C$130:$W$130,0)),
V182+
AVERAGE((INDEX($C$131:$W$250,MATCH($B182,$B$131:$B$250),MATCH(Baseline_Year,$C$130:$W$130,))-INDEX($C$131:$W$250,MATCH($B182,$B$131:$B$250),MATCH(Baseline_Year-1,$C$130:$W$130,))),
(INDEX($C$131:$W$250,MATCH($B182,$B$131:$B$250),MATCH(Baseline_Year-1,$C$130:$W$130,))-INDEX($C$131:$W$250,MATCH($B182,$B$131:$B$250),MATCH(Baseline_Year-2,$C$130:$W$130,))),
(INDEX($C$131:$W$250,MATCH($B182,$B$131:$B$250),MATCH(Baseline_Year-2,$C$130:$W$130,))-INDEX($C$131:$W$250,MATCH($B182,$B$131:$B$250),MATCH(Baseline_Year-3,$C$130:$W$130,)))
))))</f>
        <v>4373.666666666667</v>
      </c>
      <c r="X182" s="9" t="str">
        <f>IF(SUM(C182:W182)&lt;&gt;0,
IF(P182='PLHIV Forecast'!P182,"# peds on ART capped by total CLHIV starting 2023",
IF(Q182='PLHIV Forecast'!Q182,"# peds on ART capped by total CLHIV starting 2024",
IF(R182='PLHIV Forecast'!R182,"# peds on ART capped by total CLHIV starting 2025",
IF(S182='PLHIV Forecast'!S182,"# peds on ART capped by total CLHIV starting 2026",
IF(T182='PLHIV Forecast'!T182,"# peds on ART capped by total CLHIV starting 2027",
IF(U182='PLHIV Forecast'!U182,"# peds on ART capped by total CLHIV starting 2028",
IF(V182='PLHIV Forecast'!V182,"# peds on ART capped by total CLHIV starting 2029",
IF(W182='PLHIV Forecast'!W182,"# peds on ART capped by total CLHIV starting 2030",
"")))))))),"")</f>
        <v/>
      </c>
    </row>
    <row r="183" spans="2:24" x14ac:dyDescent="0.35">
      <c r="B183" s="17" t="str">
        <f>Countries!B56</f>
        <v>Honduras</v>
      </c>
      <c r="C183" s="47">
        <f>IF(C$7&lt;='Algorithms &amp; Assumptions'!$C$3,INDEX('Number on ART'!$H$10:$AB$249,MATCH($B183&amp;"Peds",'Number on ART'!$F$10:$F$249,0),MATCH(C$7,'Number on ART'!$H$9:$AB$9,0)),"Error")</f>
        <v>822</v>
      </c>
      <c r="D183" s="47">
        <f>IF(D$7&lt;='Algorithms &amp; Assumptions'!$C$3,INDEX('Number on ART'!$H$10:$AB$249,MATCH($B183&amp;"Peds",'Number on ART'!$F$10:$F$249,0),MATCH(D$7,'Number on ART'!$H$9:$AB$9,0)),"Error")</f>
        <v>736</v>
      </c>
      <c r="E183" s="47">
        <f>IF(E$7&lt;='Algorithms &amp; Assumptions'!$C$3,INDEX('Number on ART'!$H$10:$AB$249,MATCH($B183&amp;"Peds",'Number on ART'!$F$10:$F$249,0),MATCH(E$7,'Number on ART'!$H$9:$AB$9,0)),"Error")</f>
        <v>783</v>
      </c>
      <c r="F183" s="47">
        <f>IF(F$7&lt;='Algorithms &amp; Assumptions'!$C$3,INDEX('Number on ART'!$H$10:$AB$249,MATCH($B183&amp;"Peds",'Number on ART'!$F$10:$F$249,0),MATCH(F$7,'Number on ART'!$H$9:$AB$9,0)),"Error")</f>
        <v>725</v>
      </c>
      <c r="G183" s="84">
        <f>IF(IF(G$130&lt;=Baseline_Year,
INDEX('Number on ART'!$H$10:$AB$249,MATCH($B183&amp;"Peds",'Number on ART'!$F$10:$F$249,0),MATCH(G$130,'Number on ART'!$H$9:$AB$9,0)),
IF(AND(F183+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Forecast'!$B$131:$B$250,0),MATCH(G$130,'PLHIV Forecast'!$C$130:$W$130,0)),
INDEX('PLHIV Forecast'!$C$131:$W$250,MATCH($B183,'PLHIV Forecast'!$B$131:$B$250,0),MATCH(G$130,'PLHIV Forecast'!$C$130:$W$130,0))&lt;&gt;0),
INDEX('PLHIV Forecast'!$C$131:$W$250,MATCH($B183,'PLHIV Forecast'!$B$131:$B$250,0),MATCH(G$130,'PLHIV Forecast'!$C$130:$W$130,0)),
F183+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IF(G$130&lt;=Baseline_Year,
INDEX('Number on ART'!$H$10:$AB$249,MATCH($B183&amp;"Peds",'Number on ART'!$F$10:$F$249,0),MATCH(G$130,'Number on ART'!$H$9:$AB$9,0)),
IF(AND(F183+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Forecast'!$B$131:$B$250,0),MATCH(G$130,'PLHIV Forecast'!$C$130:$W$130,0)),
INDEX('PLHIV Forecast'!$C$131:$W$250,MATCH($B183,'PLHIV Forecast'!$B$131:$B$250,0),MATCH(G$130,'PLHIV Forecast'!$C$130:$W$130,0))&lt;&gt;0),
INDEX('PLHIV Forecast'!$C$131:$W$250,MATCH($B183,'PLHIV Forecast'!$B$131:$B$250,0),MATCH(G$130,'PLHIV Forecast'!$C$130:$W$130,0)),
F183+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700</v>
      </c>
      <c r="H183" s="84">
        <f>IF(IF(H$130&lt;=Baseline_Year,
INDEX('Number on ART'!$H$10:$AB$249,MATCH($B183&amp;"Peds",'Number on ART'!$F$10:$F$249,0),MATCH(H$130,'Number on ART'!$H$9:$AB$9,0)),
IF(AND(G183+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Forecast'!$B$131:$B$250,0),MATCH(H$130,'PLHIV Forecast'!$C$130:$W$130,0)),
INDEX('PLHIV Forecast'!$C$131:$W$250,MATCH($B183,'PLHIV Forecast'!$B$131:$B$250,0),MATCH(H$130,'PLHIV Forecast'!$C$130:$W$130,0))&lt;&gt;0),
INDEX('PLHIV Forecast'!$C$131:$W$250,MATCH($B183,'PLHIV Forecast'!$B$131:$B$250,0),MATCH(H$130,'PLHIV Forecast'!$C$130:$W$130,0)),
G183+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IF(H$130&lt;=Baseline_Year,
INDEX('Number on ART'!$H$10:$AB$249,MATCH($B183&amp;"Peds",'Number on ART'!$F$10:$F$249,0),MATCH(H$130,'Number on ART'!$H$9:$AB$9,0)),
IF(AND(G183+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Forecast'!$B$131:$B$250,0),MATCH(H$130,'PLHIV Forecast'!$C$130:$W$130,0)),
INDEX('PLHIV Forecast'!$C$131:$W$250,MATCH($B183,'PLHIV Forecast'!$B$131:$B$250,0),MATCH(H$130,'PLHIV Forecast'!$C$130:$W$130,0))&lt;&gt;0),
INDEX('PLHIV Forecast'!$C$131:$W$250,MATCH($B183,'PLHIV Forecast'!$B$131:$B$250,0),MATCH(H$130,'PLHIV Forecast'!$C$130:$W$130,0)),
G183+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573</v>
      </c>
      <c r="I183" s="84">
        <f>IF(IF(I$130&lt;=Baseline_Year,
INDEX('Number on ART'!$H$10:$AB$249,MATCH($B183&amp;"Peds",'Number on ART'!$F$10:$F$249,0),MATCH(I$130,'Number on ART'!$H$9:$AB$9,0)),
IF(AND(H183+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Forecast'!$B$131:$B$250,0),MATCH(I$130,'PLHIV Forecast'!$C$130:$W$130,0)),
INDEX('PLHIV Forecast'!$C$131:$W$250,MATCH($B183,'PLHIV Forecast'!$B$131:$B$250,0),MATCH(I$130,'PLHIV Forecast'!$C$130:$W$130,0))&lt;&gt;0),
INDEX('PLHIV Forecast'!$C$131:$W$250,MATCH($B183,'PLHIV Forecast'!$B$131:$B$250,0),MATCH(I$130,'PLHIV Forecast'!$C$130:$W$130,0)),
H183+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IF(I$130&lt;=Baseline_Year,
INDEX('Number on ART'!$H$10:$AB$249,MATCH($B183&amp;"Peds",'Number on ART'!$F$10:$F$249,0),MATCH(I$130,'Number on ART'!$H$9:$AB$9,0)),
IF(AND(H183+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Forecast'!$B$131:$B$250,0),MATCH(I$130,'PLHIV Forecast'!$C$130:$W$130,0)),
INDEX('PLHIV Forecast'!$C$131:$W$250,MATCH($B183,'PLHIV Forecast'!$B$131:$B$250,0),MATCH(I$130,'PLHIV Forecast'!$C$130:$W$130,0))&lt;&gt;0),
INDEX('PLHIV Forecast'!$C$131:$W$250,MATCH($B183,'PLHIV Forecast'!$B$131:$B$250,0),MATCH(I$130,'PLHIV Forecast'!$C$130:$W$130,0)),
H183+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539</v>
      </c>
      <c r="J183" s="84">
        <f>IF(IF(J$130&lt;=Baseline_Year,
INDEX('Number on ART'!$H$10:$AB$249,MATCH($B183&amp;"Peds",'Number on ART'!$F$10:$F$249,0),MATCH(J$130,'Number on ART'!$H$9:$AB$9,0)),
IF(AND(I183+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Forecast'!$B$131:$B$250,0),MATCH(J$130,'PLHIV Forecast'!$C$130:$W$130,0)),
INDEX('PLHIV Forecast'!$C$131:$W$250,MATCH($B183,'PLHIV Forecast'!$B$131:$B$250,0),MATCH(J$130,'PLHIV Forecast'!$C$130:$W$130,0))&lt;&gt;0),
INDEX('PLHIV Forecast'!$C$131:$W$250,MATCH($B183,'PLHIV Forecast'!$B$131:$B$250,0),MATCH(J$130,'PLHIV Forecast'!$C$130:$W$130,0)),
I183+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IF(J$130&lt;=Baseline_Year,
INDEX('Number on ART'!$H$10:$AB$249,MATCH($B183&amp;"Peds",'Number on ART'!$F$10:$F$249,0),MATCH(J$130,'Number on ART'!$H$9:$AB$9,0)),
IF(AND(I183+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Forecast'!$B$131:$B$250,0),MATCH(J$130,'PLHIV Forecast'!$C$130:$W$130,0)),
INDEX('PLHIV Forecast'!$C$131:$W$250,MATCH($B183,'PLHIV Forecast'!$B$131:$B$250,0),MATCH(J$130,'PLHIV Forecast'!$C$130:$W$130,0))&lt;&gt;0),
INDEX('PLHIV Forecast'!$C$131:$W$250,MATCH($B183,'PLHIV Forecast'!$B$131:$B$250,0),MATCH(J$130,'PLHIV Forecast'!$C$130:$W$130,0)),
I183+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533</v>
      </c>
      <c r="K183" s="84">
        <f>IF(IF(K$130&lt;=Baseline_Year,
INDEX('Number on ART'!$H$10:$AB$249,MATCH($B183&amp;"Peds",'Number on ART'!$F$10:$F$249,0),MATCH(K$130,'Number on ART'!$H$9:$AB$9,0)),
IF(AND(J183+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Forecast'!$B$131:$B$250,0),MATCH(K$130,'PLHIV Forecast'!$C$130:$W$130,0)),
INDEX('PLHIV Forecast'!$C$131:$W$250,MATCH($B183,'PLHIV Forecast'!$B$131:$B$250,0),MATCH(K$130,'PLHIV Forecast'!$C$130:$W$130,0))&lt;&gt;0),
INDEX('PLHIV Forecast'!$C$131:$W$250,MATCH($B183,'PLHIV Forecast'!$B$131:$B$250,0),MATCH(K$130,'PLHIV Forecast'!$C$130:$W$130,0)),
J183+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IF(K$130&lt;=Baseline_Year,
INDEX('Number on ART'!$H$10:$AB$249,MATCH($B183&amp;"Peds",'Number on ART'!$F$10:$F$249,0),MATCH(K$130,'Number on ART'!$H$9:$AB$9,0)),
IF(AND(J183+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Forecast'!$B$131:$B$250,0),MATCH(K$130,'PLHIV Forecast'!$C$130:$W$130,0)),
INDEX('PLHIV Forecast'!$C$131:$W$250,MATCH($B183,'PLHIV Forecast'!$B$131:$B$250,0),MATCH(K$130,'PLHIV Forecast'!$C$130:$W$130,0))&lt;&gt;0),
INDEX('PLHIV Forecast'!$C$131:$W$250,MATCH($B183,'PLHIV Forecast'!$B$131:$B$250,0),MATCH(K$130,'PLHIV Forecast'!$C$130:$W$130,0)),
J183+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360</v>
      </c>
      <c r="L183" s="84">
        <f>IF(IF(L$130&lt;=Baseline_Year,
INDEX('Number on ART'!$H$10:$AB$249,MATCH($B183&amp;"Peds",'Number on ART'!$F$10:$F$249,0),MATCH(L$130,'Number on ART'!$H$9:$AB$9,0)),
IF(AND(K183+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Forecast'!$B$131:$B$250,0),MATCH(L$130,'PLHIV Forecast'!$C$130:$W$130,0)),
INDEX('PLHIV Forecast'!$C$131:$W$250,MATCH($B183,'PLHIV Forecast'!$B$131:$B$250,0),MATCH(L$130,'PLHIV Forecast'!$C$130:$W$130,0))&lt;&gt;0),
INDEX('PLHIV Forecast'!$C$131:$W$250,MATCH($B183,'PLHIV Forecast'!$B$131:$B$250,0),MATCH(L$130,'PLHIV Forecast'!$C$130:$W$130,0)),
K183+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IF(L$130&lt;=Baseline_Year,
INDEX('Number on ART'!$H$10:$AB$249,MATCH($B183&amp;"Peds",'Number on ART'!$F$10:$F$249,0),MATCH(L$130,'Number on ART'!$H$9:$AB$9,0)),
IF(AND(K183+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Forecast'!$B$131:$B$250,0),MATCH(L$130,'PLHIV Forecast'!$C$130:$W$130,0)),
INDEX('PLHIV Forecast'!$C$131:$W$250,MATCH($B183,'PLHIV Forecast'!$B$131:$B$250,0),MATCH(L$130,'PLHIV Forecast'!$C$130:$W$130,0))&lt;&gt;0),
INDEX('PLHIV Forecast'!$C$131:$W$250,MATCH($B183,'PLHIV Forecast'!$B$131:$B$250,0),MATCH(L$130,'PLHIV Forecast'!$C$130:$W$130,0)),
K183+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334</v>
      </c>
      <c r="M183" s="84">
        <f>IF(IF(M$130&lt;=Baseline_Year,
INDEX('Number on ART'!$H$10:$AB$249,MATCH($B183&amp;"Peds",'Number on ART'!$F$10:$F$249,0),MATCH(M$130,'Number on ART'!$H$9:$AB$9,0)),
IF(AND(L183+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Forecast'!$B$131:$B$250,0),MATCH(M$130,'PLHIV Forecast'!$C$130:$W$130,0)),
INDEX('PLHIV Forecast'!$C$131:$W$250,MATCH($B183,'PLHIV Forecast'!$B$131:$B$250,0),MATCH(M$130,'PLHIV Forecast'!$C$130:$W$130,0))&lt;&gt;0),
INDEX('PLHIV Forecast'!$C$131:$W$250,MATCH($B183,'PLHIV Forecast'!$B$131:$B$250,0),MATCH(M$130,'PLHIV Forecast'!$C$130:$W$130,0)),
L183+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IF(M$130&lt;=Baseline_Year,
INDEX('Number on ART'!$H$10:$AB$249,MATCH($B183&amp;"Peds",'Number on ART'!$F$10:$F$249,0),MATCH(M$130,'Number on ART'!$H$9:$AB$9,0)),
IF(AND(L183+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Forecast'!$B$131:$B$250,0),MATCH(M$130,'PLHIV Forecast'!$C$130:$W$130,0)),
INDEX('PLHIV Forecast'!$C$131:$W$250,MATCH($B183,'PLHIV Forecast'!$B$131:$B$250,0),MATCH(M$130,'PLHIV Forecast'!$C$130:$W$130,0))&lt;&gt;0),
INDEX('PLHIV Forecast'!$C$131:$W$250,MATCH($B183,'PLHIV Forecast'!$B$131:$B$250,0),MATCH(M$130,'PLHIV Forecast'!$C$130:$W$130,0)),
L183+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309</v>
      </c>
      <c r="N183" s="84">
        <f>IF(IF(N$130&lt;=Baseline_Year,
INDEX('Number on ART'!$H$10:$AB$249,MATCH($B183&amp;"Peds",'Number on ART'!$F$10:$F$249,0),MATCH(N$130,'Number on ART'!$H$9:$AB$9,0)),
IF(AND(M183+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Forecast'!$B$131:$B$250,0),MATCH(N$130,'PLHIV Forecast'!$C$130:$W$130,0)),
INDEX('PLHIV Forecast'!$C$131:$W$250,MATCH($B183,'PLHIV Forecast'!$B$131:$B$250,0),MATCH(N$130,'PLHIV Forecast'!$C$130:$W$130,0))&lt;&gt;0),
INDEX('PLHIV Forecast'!$C$131:$W$250,MATCH($B183,'PLHIV Forecast'!$B$131:$B$250,0),MATCH(N$130,'PLHIV Forecast'!$C$130:$W$130,0)),
M183+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IF(N$130&lt;=Baseline_Year,
INDEX('Number on ART'!$H$10:$AB$249,MATCH($B183&amp;"Peds",'Number on ART'!$F$10:$F$249,0),MATCH(N$130,'Number on ART'!$H$9:$AB$9,0)),
IF(AND(M183+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Forecast'!$B$131:$B$250,0),MATCH(N$130,'PLHIV Forecast'!$C$130:$W$130,0)),
INDEX('PLHIV Forecast'!$C$131:$W$250,MATCH($B183,'PLHIV Forecast'!$B$131:$B$250,0),MATCH(N$130,'PLHIV Forecast'!$C$130:$W$130,0))&lt;&gt;0),
INDEX('PLHIV Forecast'!$C$131:$W$250,MATCH($B183,'PLHIV Forecast'!$B$131:$B$250,0),MATCH(N$130,'PLHIV Forecast'!$C$130:$W$130,0)),
M183+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297</v>
      </c>
      <c r="O183" s="84">
        <f>IF(IF(O$130&lt;=Baseline_Year,
INDEX('Number on ART'!$H$10:$AB$249,MATCH($B183&amp;"Peds",'Number on ART'!$F$10:$F$249,0),MATCH(O$130,'Number on ART'!$H$9:$AB$9,0)),
IF(AND(N183+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Forecast'!$B$131:$B$250,0),MATCH(O$130,'PLHIV Forecast'!$C$130:$W$130,0)),
INDEX('PLHIV Forecast'!$C$131:$W$250,MATCH($B183,'PLHIV Forecast'!$B$131:$B$250,0),MATCH(O$130,'PLHIV Forecast'!$C$130:$W$130,0))&lt;&gt;0),
INDEX('PLHIV Forecast'!$C$131:$W$250,MATCH($B183,'PLHIV Forecast'!$B$131:$B$250,0),MATCH(O$130,'PLHIV Forecast'!$C$130:$W$130,0)),
N183+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IF(O$130&lt;=Baseline_Year,
INDEX('Number on ART'!$H$10:$AB$249,MATCH($B183&amp;"Peds",'Number on ART'!$F$10:$F$249,0),MATCH(O$130,'Number on ART'!$H$9:$AB$9,0)),
IF(AND(N183+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Forecast'!$B$131:$B$250,0),MATCH(O$130,'PLHIV Forecast'!$C$130:$W$130,0)),
INDEX('PLHIV Forecast'!$C$131:$W$250,MATCH($B183,'PLHIV Forecast'!$B$131:$B$250,0),MATCH(O$130,'PLHIV Forecast'!$C$130:$W$130,0))&lt;&gt;0),
INDEX('PLHIV Forecast'!$C$131:$W$250,MATCH($B183,'PLHIV Forecast'!$B$131:$B$250,0),MATCH(O$130,'PLHIV Forecast'!$C$130:$W$130,0)),
N183+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208</v>
      </c>
      <c r="P183" s="84">
        <f>IF(IF(P$130&lt;=Baseline_Year,
INDEX('Number on ART'!$H$10:$AB$249,MATCH($B183&amp;"Peds",'Number on ART'!$F$10:$F$249,0),MATCH(P$130,'Number on ART'!$H$9:$AB$9,0)),
IF(AND(O183+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Forecast'!$B$131:$B$250,0),MATCH(P$130,'PLHIV Forecast'!$C$130:$W$130,0)),
INDEX('PLHIV Forecast'!$C$131:$W$250,MATCH($B183,'PLHIV Forecast'!$B$131:$B$250,0),MATCH(P$130,'PLHIV Forecast'!$C$130:$W$130,0))&lt;&gt;0),
INDEX('PLHIV Forecast'!$C$131:$W$250,MATCH($B183,'PLHIV Forecast'!$B$131:$B$250,0),MATCH(P$130,'PLHIV Forecast'!$C$130:$W$130,0)),
O183+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IF(P$130&lt;=Baseline_Year,
INDEX('Number on ART'!$H$10:$AB$249,MATCH($B183&amp;"Peds",'Number on ART'!$F$10:$F$249,0),MATCH(P$130,'Number on ART'!$H$9:$AB$9,0)),
IF(AND(O183+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Forecast'!$B$131:$B$250,0),MATCH(P$130,'PLHIV Forecast'!$C$130:$W$130,0)),
INDEX('PLHIV Forecast'!$C$131:$W$250,MATCH($B183,'PLHIV Forecast'!$B$131:$B$250,0),MATCH(P$130,'PLHIV Forecast'!$C$130:$W$130,0))&lt;&gt;0),
INDEX('PLHIV Forecast'!$C$131:$W$250,MATCH($B183,'PLHIV Forecast'!$B$131:$B$250,0),MATCH(P$130,'PLHIV Forecast'!$C$130:$W$130,0)),
O183+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166</v>
      </c>
      <c r="Q183" s="84">
        <f>IF(IF(Q$130&lt;=Baseline_Year,
INDEX('Number on ART'!$H$10:$AB$249,MATCH($B183&amp;"Peds",'Number on ART'!$F$10:$F$249,0),MATCH(Q$130,'Number on ART'!$H$9:$AB$9,0)),
IF(AND(P183+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Forecast'!$B$131:$B$250,0),MATCH(Q$130,'PLHIV Forecast'!$C$130:$W$130,0)),
INDEX('PLHIV Forecast'!$C$131:$W$250,MATCH($B183,'PLHIV Forecast'!$B$131:$B$250,0),MATCH(Q$130,'PLHIV Forecast'!$C$130:$W$130,0))&lt;&gt;0),
INDEX('PLHIV Forecast'!$C$131:$W$250,MATCH($B183,'PLHIV Forecast'!$B$131:$B$250,0),MATCH(Q$130,'PLHIV Forecast'!$C$130:$W$130,0)),
P183+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IF(Q$130&lt;=Baseline_Year,
INDEX('Number on ART'!$H$10:$AB$249,MATCH($B183&amp;"Peds",'Number on ART'!$F$10:$F$249,0),MATCH(Q$130,'Number on ART'!$H$9:$AB$9,0)),
IF(AND(P183+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Forecast'!$B$131:$B$250,0),MATCH(Q$130,'PLHIV Forecast'!$C$130:$W$130,0)),
INDEX('PLHIV Forecast'!$C$131:$W$250,MATCH($B183,'PLHIV Forecast'!$B$131:$B$250,0),MATCH(Q$130,'PLHIV Forecast'!$C$130:$W$130,0))&lt;&gt;0),
INDEX('PLHIV Forecast'!$C$131:$W$250,MATCH($B183,'PLHIV Forecast'!$B$131:$B$250,0),MATCH(Q$130,'PLHIV Forecast'!$C$130:$W$130,0)),
P183+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124</v>
      </c>
      <c r="R183" s="84">
        <f>IF(IF(R$130&lt;=Baseline_Year,
INDEX('Number on ART'!$H$10:$AB$249,MATCH($B183&amp;"Peds",'Number on ART'!$F$10:$F$249,0),MATCH(R$130,'Number on ART'!$H$9:$AB$9,0)),
IF(AND(Q183+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Forecast'!$B$131:$B$250,0),MATCH(R$130,'PLHIV Forecast'!$C$130:$W$130,0)),
INDEX('PLHIV Forecast'!$C$131:$W$250,MATCH($B183,'PLHIV Forecast'!$B$131:$B$250,0),MATCH(R$130,'PLHIV Forecast'!$C$130:$W$130,0))&lt;&gt;0),
INDEX('PLHIV Forecast'!$C$131:$W$250,MATCH($B183,'PLHIV Forecast'!$B$131:$B$250,0),MATCH(R$130,'PLHIV Forecast'!$C$130:$W$130,0)),
Q183+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IF(R$130&lt;=Baseline_Year,
INDEX('Number on ART'!$H$10:$AB$249,MATCH($B183&amp;"Peds",'Number on ART'!$F$10:$F$249,0),MATCH(R$130,'Number on ART'!$H$9:$AB$9,0)),
IF(AND(Q183+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Forecast'!$B$131:$B$250,0),MATCH(R$130,'PLHIV Forecast'!$C$130:$W$130,0)),
INDEX('PLHIV Forecast'!$C$131:$W$250,MATCH($B183,'PLHIV Forecast'!$B$131:$B$250,0),MATCH(R$130,'PLHIV Forecast'!$C$130:$W$130,0))&lt;&gt;0),
INDEX('PLHIV Forecast'!$C$131:$W$250,MATCH($B183,'PLHIV Forecast'!$B$131:$B$250,0),MATCH(R$130,'PLHIV Forecast'!$C$130:$W$130,0)),
Q183+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82</v>
      </c>
      <c r="S183" s="84">
        <f>IF(IF(S$130&lt;=Baseline_Year,
INDEX('Number on ART'!$H$10:$AB$249,MATCH($B183&amp;"Peds",'Number on ART'!$F$10:$F$249,0),MATCH(S$130,'Number on ART'!$H$9:$AB$9,0)),
IF(AND(R183+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Forecast'!$B$131:$B$250,0),MATCH(S$130,'PLHIV Forecast'!$C$130:$W$130,0)),
INDEX('PLHIV Forecast'!$C$131:$W$250,MATCH($B183,'PLHIV Forecast'!$B$131:$B$250,0),MATCH(S$130,'PLHIV Forecast'!$C$130:$W$130,0))&lt;&gt;0),
INDEX('PLHIV Forecast'!$C$131:$W$250,MATCH($B183,'PLHIV Forecast'!$B$131:$B$250,0),MATCH(S$130,'PLHIV Forecast'!$C$130:$W$130,0)),
R183+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IF(S$130&lt;=Baseline_Year,
INDEX('Number on ART'!$H$10:$AB$249,MATCH($B183&amp;"Peds",'Number on ART'!$F$10:$F$249,0),MATCH(S$130,'Number on ART'!$H$9:$AB$9,0)),
IF(AND(R183+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Forecast'!$B$131:$B$250,0),MATCH(S$130,'PLHIV Forecast'!$C$130:$W$130,0)),
INDEX('PLHIV Forecast'!$C$131:$W$250,MATCH($B183,'PLHIV Forecast'!$B$131:$B$250,0),MATCH(S$130,'PLHIV Forecast'!$C$130:$W$130,0))&lt;&gt;0),
INDEX('PLHIV Forecast'!$C$131:$W$250,MATCH($B183,'PLHIV Forecast'!$B$131:$B$250,0),MATCH(S$130,'PLHIV Forecast'!$C$130:$W$130,0)),
R183+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40</v>
      </c>
      <c r="T183" s="84">
        <f>IF(IF(T$130&lt;=Baseline_Year,
INDEX('Number on ART'!$H$10:$AB$249,MATCH($B183&amp;"Peds",'Number on ART'!$F$10:$F$249,0),MATCH(T$130,'Number on ART'!$H$9:$AB$9,0)),
IF(AND(S183+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Forecast'!$B$131:$B$250,0),MATCH(T$130,'PLHIV Forecast'!$C$130:$W$130,0)),
INDEX('PLHIV Forecast'!$C$131:$W$250,MATCH($B183,'PLHIV Forecast'!$B$131:$B$250,0),MATCH(T$130,'PLHIV Forecast'!$C$130:$W$130,0))&lt;&gt;0),
INDEX('PLHIV Forecast'!$C$131:$W$250,MATCH($B183,'PLHIV Forecast'!$B$131:$B$250,0),MATCH(T$130,'PLHIV Forecast'!$C$130:$W$130,0)),
S183+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IF(T$130&lt;=Baseline_Year,
INDEX('Number on ART'!$H$10:$AB$249,MATCH($B183&amp;"Peds",'Number on ART'!$F$10:$F$249,0),MATCH(T$130,'Number on ART'!$H$9:$AB$9,0)),
IF(AND(S183+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Forecast'!$B$131:$B$250,0),MATCH(T$130,'PLHIV Forecast'!$C$130:$W$130,0)),
INDEX('PLHIV Forecast'!$C$131:$W$250,MATCH($B183,'PLHIV Forecast'!$B$131:$B$250,0),MATCH(T$130,'PLHIV Forecast'!$C$130:$W$130,0))&lt;&gt;0),
INDEX('PLHIV Forecast'!$C$131:$W$250,MATCH($B183,'PLHIV Forecast'!$B$131:$B$250,0),MATCH(T$130,'PLHIV Forecast'!$C$130:$W$130,0)),
S183+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0</v>
      </c>
      <c r="U183" s="84">
        <f>IF(IF(U$130&lt;=Baseline_Year,
INDEX('Number on ART'!$H$10:$AB$249,MATCH($B183&amp;"Peds",'Number on ART'!$F$10:$F$249,0),MATCH(U$130,'Number on ART'!$H$9:$AB$9,0)),
IF(AND(T183+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Forecast'!$B$131:$B$250,0),MATCH(U$130,'PLHIV Forecast'!$C$130:$W$130,0)),
INDEX('PLHIV Forecast'!$C$131:$W$250,MATCH($B183,'PLHIV Forecast'!$B$131:$B$250,0),MATCH(U$130,'PLHIV Forecast'!$C$130:$W$130,0))&lt;&gt;0),
INDEX('PLHIV Forecast'!$C$131:$W$250,MATCH($B183,'PLHIV Forecast'!$B$131:$B$250,0),MATCH(U$130,'PLHIV Forecast'!$C$130:$W$130,0)),
T183+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IF(U$130&lt;=Baseline_Year,
INDEX('Number on ART'!$H$10:$AB$249,MATCH($B183&amp;"Peds",'Number on ART'!$F$10:$F$249,0),MATCH(U$130,'Number on ART'!$H$9:$AB$9,0)),
IF(AND(T183+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Forecast'!$B$131:$B$250,0),MATCH(U$130,'PLHIV Forecast'!$C$130:$W$130,0)),
INDEX('PLHIV Forecast'!$C$131:$W$250,MATCH($B183,'PLHIV Forecast'!$B$131:$B$250,0),MATCH(U$130,'PLHIV Forecast'!$C$130:$W$130,0))&lt;&gt;0),
INDEX('PLHIV Forecast'!$C$131:$W$250,MATCH($B183,'PLHIV Forecast'!$B$131:$B$250,0),MATCH(U$130,'PLHIV Forecast'!$C$130:$W$130,0)),
T183+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0</v>
      </c>
      <c r="V183" s="84">
        <f>IF(IF(V$130&lt;=Baseline_Year,
INDEX('Number on ART'!$H$10:$AB$249,MATCH($B183&amp;"Peds",'Number on ART'!$F$10:$F$249,0),MATCH(V$130,'Number on ART'!$H$9:$AB$9,0)),
IF(AND(U183+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Forecast'!$B$131:$B$250,0),MATCH(V$130,'PLHIV Forecast'!$C$130:$W$130,0)),
INDEX('PLHIV Forecast'!$C$131:$W$250,MATCH($B183,'PLHIV Forecast'!$B$131:$B$250,0),MATCH(V$130,'PLHIV Forecast'!$C$130:$W$130,0))&lt;&gt;0),
INDEX('PLHIV Forecast'!$C$131:$W$250,MATCH($B183,'PLHIV Forecast'!$B$131:$B$250,0),MATCH(V$130,'PLHIV Forecast'!$C$130:$W$130,0)),
U183+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IF(V$130&lt;=Baseline_Year,
INDEX('Number on ART'!$H$10:$AB$249,MATCH($B183&amp;"Peds",'Number on ART'!$F$10:$F$249,0),MATCH(V$130,'Number on ART'!$H$9:$AB$9,0)),
IF(AND(U183+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Forecast'!$B$131:$B$250,0),MATCH(V$130,'PLHIV Forecast'!$C$130:$W$130,0)),
INDEX('PLHIV Forecast'!$C$131:$W$250,MATCH($B183,'PLHIV Forecast'!$B$131:$B$250,0),MATCH(V$130,'PLHIV Forecast'!$C$130:$W$130,0))&lt;&gt;0),
INDEX('PLHIV Forecast'!$C$131:$W$250,MATCH($B183,'PLHIV Forecast'!$B$131:$B$250,0),MATCH(V$130,'PLHIV Forecast'!$C$130:$W$130,0)),
U183+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0</v>
      </c>
      <c r="W183" s="84">
        <f>IF(IF(W$130&lt;=Baseline_Year,
INDEX('Number on ART'!$H$10:$AB$249,MATCH($B183&amp;"Peds",'Number on ART'!$F$10:$F$249,0),MATCH(W$130,'Number on ART'!$H$9:$AB$9,0)),
IF(AND(V183+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Forecast'!$C$131:$W$250,MATCH($B183,'PLHIV Forecast'!$B$131:$B$250,0),MATCH(W$130,'PLHIV Forecast'!$C$130:$W$130,0)),
INDEX('PLHIV Forecast'!$C$131:$W$250,MATCH($B183,'PLHIV Forecast'!$B$131:$B$250,0),MATCH(W$130,'PLHIV Forecast'!$C$130:$W$130,0))&lt;&gt;0),
INDEX('PLHIV Forecast'!$C$131:$W$250,MATCH($B183,'PLHIV Forecast'!$B$131:$B$250,0),MATCH(W$130,'PLHIV Forecast'!$C$130:$W$130,0)),
V183+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)))&lt;0,
0,
IF(W$130&lt;=Baseline_Year,
INDEX('Number on ART'!$H$10:$AB$249,MATCH($B183&amp;"Peds",'Number on ART'!$F$10:$F$249,0),MATCH(W$130,'Number on ART'!$H$9:$AB$9,0)),
IF(AND(V183+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)&gt;INDEX('PLHIV Forecast'!$C$8:$W$127,MATCH($B183,'PLHIV Forecast'!$B$131:$B$250,0),MATCH(W$130,'PLHIV Forecast'!$C$130:$W$130,0)),
INDEX('PLHIV Forecast'!$C$131:$W$250,MATCH($B183,'PLHIV Forecast'!$B$131:$B$250,0),MATCH(W$130,'PLHIV Forecast'!$C$130:$W$130,0))&lt;&gt;0),
INDEX('PLHIV Forecast'!$C$131:$W$250,MATCH($B183,'PLHIV Forecast'!$B$131:$B$250,0),MATCH(W$130,'PLHIV Forecast'!$C$130:$W$130,0)),
V183+
AVERAGE((INDEX($C$131:$W$250,MATCH($B183,$B$131:$B$250),MATCH(Baseline_Year,$C$130:$W$130,))-INDEX($C$131:$W$250,MATCH($B183,$B$131:$B$250),MATCH(Baseline_Year-1,$C$130:$W$130,))),
(INDEX($C$131:$W$250,MATCH($B183,$B$131:$B$250),MATCH(Baseline_Year-1,$C$130:$W$130,))-INDEX($C$131:$W$250,MATCH($B183,$B$131:$B$250),MATCH(Baseline_Year-2,$C$130:$W$130,))),
(INDEX($C$131:$W$250,MATCH($B183,$B$131:$B$250),MATCH(Baseline_Year-2,$C$130:$W$130,))-INDEX($C$131:$W$250,MATCH($B183,$B$131:$B$250),MATCH(Baseline_Year-3,$C$130:$W$130,)))
))))</f>
        <v>0</v>
      </c>
      <c r="X183" s="9" t="str">
        <f>IF(SUM(C183:W183)&lt;&gt;0,
IF(P183='PLHIV Forecast'!P183,"# peds on ART capped by total CLHIV starting 2023",
IF(Q183='PLHIV Forecast'!Q183,"# peds on ART capped by total CLHIV starting 2024",
IF(R183='PLHIV Forecast'!R183,"# peds on ART capped by total CLHIV starting 2025",
IF(S183='PLHIV Forecast'!S183,"# peds on ART capped by total CLHIV starting 2026",
IF(T183='PLHIV Forecast'!T183,"# peds on ART capped by total CLHIV starting 2027",
IF(U183='PLHIV Forecast'!U183,"# peds on ART capped by total CLHIV starting 2028",
IF(V183='PLHIV Forecast'!V183,"# peds on ART capped by total CLHIV starting 2029",
IF(W183='PLHIV Forecast'!W183,"# peds on ART capped by total CLHIV starting 2030",
"")))))))),"")</f>
        <v/>
      </c>
    </row>
    <row r="184" spans="2:24" x14ac:dyDescent="0.35">
      <c r="B184" s="17" t="str">
        <f>Countries!B57</f>
        <v>India</v>
      </c>
      <c r="C184" s="47">
        <f>IF(C$7&lt;='Algorithms &amp; Assumptions'!$C$3,INDEX('Number on ART'!$H$10:$AB$249,MATCH($B184&amp;"Peds",'Number on ART'!$F$10:$F$249,0),MATCH(C$7,'Number on ART'!$H$9:$AB$9,0)),"Error")</f>
        <v>0</v>
      </c>
      <c r="D184" s="47">
        <f>IF(D$7&lt;='Algorithms &amp; Assumptions'!$C$3,INDEX('Number on ART'!$H$10:$AB$249,MATCH($B184&amp;"Peds",'Number on ART'!$F$10:$F$249,0),MATCH(D$7,'Number on ART'!$H$9:$AB$9,0)),"Error")</f>
        <v>0</v>
      </c>
      <c r="E184" s="47">
        <f>IF(E$7&lt;='Algorithms &amp; Assumptions'!$C$3,INDEX('Number on ART'!$H$10:$AB$249,MATCH($B184&amp;"Peds",'Number on ART'!$F$10:$F$249,0),MATCH(E$7,'Number on ART'!$H$9:$AB$9,0)),"Error")</f>
        <v>0</v>
      </c>
      <c r="F184" s="47">
        <f>IF(F$7&lt;='Algorithms &amp; Assumptions'!$C$3,INDEX('Number on ART'!$H$10:$AB$249,MATCH($B184&amp;"Peds",'Number on ART'!$F$10:$F$249,0),MATCH(F$7,'Number on ART'!$H$9:$AB$9,0)),"Error")</f>
        <v>0</v>
      </c>
      <c r="G184" s="84">
        <f>IF(IF(G$130&lt;=Baseline_Year,
INDEX('Number on ART'!$H$10:$AB$249,MATCH($B184&amp;"Peds",'Number on ART'!$F$10:$F$249,0),MATCH(G$130,'Number on ART'!$H$9:$AB$9,0)),
IF(AND(F184+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Forecast'!$B$131:$B$250,0),MATCH(G$130,'PLHIV Forecast'!$C$130:$W$130,0)),
INDEX('PLHIV Forecast'!$C$131:$W$250,MATCH($B184,'PLHIV Forecast'!$B$131:$B$250,0),MATCH(G$130,'PLHIV Forecast'!$C$130:$W$130,0))&lt;&gt;0),
INDEX('PLHIV Forecast'!$C$131:$W$250,MATCH($B184,'PLHIV Forecast'!$B$131:$B$250,0),MATCH(G$130,'PLHIV Forecast'!$C$130:$W$130,0)),
F184+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IF(G$130&lt;=Baseline_Year,
INDEX('Number on ART'!$H$10:$AB$249,MATCH($B184&amp;"Peds",'Number on ART'!$F$10:$F$249,0),MATCH(G$130,'Number on ART'!$H$9:$AB$9,0)),
IF(AND(F184+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Forecast'!$B$131:$B$250,0),MATCH(G$130,'PLHIV Forecast'!$C$130:$W$130,0)),
INDEX('PLHIV Forecast'!$C$131:$W$250,MATCH($B184,'PLHIV Forecast'!$B$131:$B$250,0),MATCH(G$130,'PLHIV Forecast'!$C$130:$W$130,0))&lt;&gt;0),
INDEX('PLHIV Forecast'!$C$131:$W$250,MATCH($B184,'PLHIV Forecast'!$B$131:$B$250,0),MATCH(G$130,'PLHIV Forecast'!$C$130:$W$130,0)),
F184+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H184" s="84">
        <f>IF(IF(H$130&lt;=Baseline_Year,
INDEX('Number on ART'!$H$10:$AB$249,MATCH($B184&amp;"Peds",'Number on ART'!$F$10:$F$249,0),MATCH(H$130,'Number on ART'!$H$9:$AB$9,0)),
IF(AND(G184+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Forecast'!$B$131:$B$250,0),MATCH(H$130,'PLHIV Forecast'!$C$130:$W$130,0)),
INDEX('PLHIV Forecast'!$C$131:$W$250,MATCH($B184,'PLHIV Forecast'!$B$131:$B$250,0),MATCH(H$130,'PLHIV Forecast'!$C$130:$W$130,0))&lt;&gt;0),
INDEX('PLHIV Forecast'!$C$131:$W$250,MATCH($B184,'PLHIV Forecast'!$B$131:$B$250,0),MATCH(H$130,'PLHIV Forecast'!$C$130:$W$130,0)),
G184+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IF(H$130&lt;=Baseline_Year,
INDEX('Number on ART'!$H$10:$AB$249,MATCH($B184&amp;"Peds",'Number on ART'!$F$10:$F$249,0),MATCH(H$130,'Number on ART'!$H$9:$AB$9,0)),
IF(AND(G184+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Forecast'!$B$131:$B$250,0),MATCH(H$130,'PLHIV Forecast'!$C$130:$W$130,0)),
INDEX('PLHIV Forecast'!$C$131:$W$250,MATCH($B184,'PLHIV Forecast'!$B$131:$B$250,0),MATCH(H$130,'PLHIV Forecast'!$C$130:$W$130,0))&lt;&gt;0),
INDEX('PLHIV Forecast'!$C$131:$W$250,MATCH($B184,'PLHIV Forecast'!$B$131:$B$250,0),MATCH(H$130,'PLHIV Forecast'!$C$130:$W$130,0)),
G184+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I184" s="84">
        <f>IF(IF(I$130&lt;=Baseline_Year,
INDEX('Number on ART'!$H$10:$AB$249,MATCH($B184&amp;"Peds",'Number on ART'!$F$10:$F$249,0),MATCH(I$130,'Number on ART'!$H$9:$AB$9,0)),
IF(AND(H184+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Forecast'!$B$131:$B$250,0),MATCH(I$130,'PLHIV Forecast'!$C$130:$W$130,0)),
INDEX('PLHIV Forecast'!$C$131:$W$250,MATCH($B184,'PLHIV Forecast'!$B$131:$B$250,0),MATCH(I$130,'PLHIV Forecast'!$C$130:$W$130,0))&lt;&gt;0),
INDEX('PLHIV Forecast'!$C$131:$W$250,MATCH($B184,'PLHIV Forecast'!$B$131:$B$250,0),MATCH(I$130,'PLHIV Forecast'!$C$130:$W$130,0)),
H184+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IF(I$130&lt;=Baseline_Year,
INDEX('Number on ART'!$H$10:$AB$249,MATCH($B184&amp;"Peds",'Number on ART'!$F$10:$F$249,0),MATCH(I$130,'Number on ART'!$H$9:$AB$9,0)),
IF(AND(H184+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Forecast'!$B$131:$B$250,0),MATCH(I$130,'PLHIV Forecast'!$C$130:$W$130,0)),
INDEX('PLHIV Forecast'!$C$131:$W$250,MATCH($B184,'PLHIV Forecast'!$B$131:$B$250,0),MATCH(I$130,'PLHIV Forecast'!$C$130:$W$130,0))&lt;&gt;0),
INDEX('PLHIV Forecast'!$C$131:$W$250,MATCH($B184,'PLHIV Forecast'!$B$131:$B$250,0),MATCH(I$130,'PLHIV Forecast'!$C$130:$W$130,0)),
H184+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J184" s="84">
        <f>IF(IF(J$130&lt;=Baseline_Year,
INDEX('Number on ART'!$H$10:$AB$249,MATCH($B184&amp;"Peds",'Number on ART'!$F$10:$F$249,0),MATCH(J$130,'Number on ART'!$H$9:$AB$9,0)),
IF(AND(I184+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Forecast'!$B$131:$B$250,0),MATCH(J$130,'PLHIV Forecast'!$C$130:$W$130,0)),
INDEX('PLHIV Forecast'!$C$131:$W$250,MATCH($B184,'PLHIV Forecast'!$B$131:$B$250,0),MATCH(J$130,'PLHIV Forecast'!$C$130:$W$130,0))&lt;&gt;0),
INDEX('PLHIV Forecast'!$C$131:$W$250,MATCH($B184,'PLHIV Forecast'!$B$131:$B$250,0),MATCH(J$130,'PLHIV Forecast'!$C$130:$W$130,0)),
I184+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IF(J$130&lt;=Baseline_Year,
INDEX('Number on ART'!$H$10:$AB$249,MATCH($B184&amp;"Peds",'Number on ART'!$F$10:$F$249,0),MATCH(J$130,'Number on ART'!$H$9:$AB$9,0)),
IF(AND(I184+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Forecast'!$B$131:$B$250,0),MATCH(J$130,'PLHIV Forecast'!$C$130:$W$130,0)),
INDEX('PLHIV Forecast'!$C$131:$W$250,MATCH($B184,'PLHIV Forecast'!$B$131:$B$250,0),MATCH(J$130,'PLHIV Forecast'!$C$130:$W$130,0))&lt;&gt;0),
INDEX('PLHIV Forecast'!$C$131:$W$250,MATCH($B184,'PLHIV Forecast'!$B$131:$B$250,0),MATCH(J$130,'PLHIV Forecast'!$C$130:$W$130,0)),
I184+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K184" s="84">
        <f>IF(IF(K$130&lt;=Baseline_Year,
INDEX('Number on ART'!$H$10:$AB$249,MATCH($B184&amp;"Peds",'Number on ART'!$F$10:$F$249,0),MATCH(K$130,'Number on ART'!$H$9:$AB$9,0)),
IF(AND(J184+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Forecast'!$B$131:$B$250,0),MATCH(K$130,'PLHIV Forecast'!$C$130:$W$130,0)),
INDEX('PLHIV Forecast'!$C$131:$W$250,MATCH($B184,'PLHIV Forecast'!$B$131:$B$250,0),MATCH(K$130,'PLHIV Forecast'!$C$130:$W$130,0))&lt;&gt;0),
INDEX('PLHIV Forecast'!$C$131:$W$250,MATCH($B184,'PLHIV Forecast'!$B$131:$B$250,0),MATCH(K$130,'PLHIV Forecast'!$C$130:$W$130,0)),
J184+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IF(K$130&lt;=Baseline_Year,
INDEX('Number on ART'!$H$10:$AB$249,MATCH($B184&amp;"Peds",'Number on ART'!$F$10:$F$249,0),MATCH(K$130,'Number on ART'!$H$9:$AB$9,0)),
IF(AND(J184+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Forecast'!$B$131:$B$250,0),MATCH(K$130,'PLHIV Forecast'!$C$130:$W$130,0)),
INDEX('PLHIV Forecast'!$C$131:$W$250,MATCH($B184,'PLHIV Forecast'!$B$131:$B$250,0),MATCH(K$130,'PLHIV Forecast'!$C$130:$W$130,0))&lt;&gt;0),
INDEX('PLHIV Forecast'!$C$131:$W$250,MATCH($B184,'PLHIV Forecast'!$B$131:$B$250,0),MATCH(K$130,'PLHIV Forecast'!$C$130:$W$130,0)),
J184+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L184" s="84">
        <f>IF(IF(L$130&lt;=Baseline_Year,
INDEX('Number on ART'!$H$10:$AB$249,MATCH($B184&amp;"Peds",'Number on ART'!$F$10:$F$249,0),MATCH(L$130,'Number on ART'!$H$9:$AB$9,0)),
IF(AND(K184+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Forecast'!$B$131:$B$250,0),MATCH(L$130,'PLHIV Forecast'!$C$130:$W$130,0)),
INDEX('PLHIV Forecast'!$C$131:$W$250,MATCH($B184,'PLHIV Forecast'!$B$131:$B$250,0),MATCH(L$130,'PLHIV Forecast'!$C$130:$W$130,0))&lt;&gt;0),
INDEX('PLHIV Forecast'!$C$131:$W$250,MATCH($B184,'PLHIV Forecast'!$B$131:$B$250,0),MATCH(L$130,'PLHIV Forecast'!$C$130:$W$130,0)),
K184+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IF(L$130&lt;=Baseline_Year,
INDEX('Number on ART'!$H$10:$AB$249,MATCH($B184&amp;"Peds",'Number on ART'!$F$10:$F$249,0),MATCH(L$130,'Number on ART'!$H$9:$AB$9,0)),
IF(AND(K184+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Forecast'!$B$131:$B$250,0),MATCH(L$130,'PLHIV Forecast'!$C$130:$W$130,0)),
INDEX('PLHIV Forecast'!$C$131:$W$250,MATCH($B184,'PLHIV Forecast'!$B$131:$B$250,0),MATCH(L$130,'PLHIV Forecast'!$C$130:$W$130,0))&lt;&gt;0),
INDEX('PLHIV Forecast'!$C$131:$W$250,MATCH($B184,'PLHIV Forecast'!$B$131:$B$250,0),MATCH(L$130,'PLHIV Forecast'!$C$130:$W$130,0)),
K184+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M184" s="84">
        <f>IF(IF(M$130&lt;=Baseline_Year,
INDEX('Number on ART'!$H$10:$AB$249,MATCH($B184&amp;"Peds",'Number on ART'!$F$10:$F$249,0),MATCH(M$130,'Number on ART'!$H$9:$AB$9,0)),
IF(AND(L184+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Forecast'!$B$131:$B$250,0),MATCH(M$130,'PLHIV Forecast'!$C$130:$W$130,0)),
INDEX('PLHIV Forecast'!$C$131:$W$250,MATCH($B184,'PLHIV Forecast'!$B$131:$B$250,0),MATCH(M$130,'PLHIV Forecast'!$C$130:$W$130,0))&lt;&gt;0),
INDEX('PLHIV Forecast'!$C$131:$W$250,MATCH($B184,'PLHIV Forecast'!$B$131:$B$250,0),MATCH(M$130,'PLHIV Forecast'!$C$130:$W$130,0)),
L184+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IF(M$130&lt;=Baseline_Year,
INDEX('Number on ART'!$H$10:$AB$249,MATCH($B184&amp;"Peds",'Number on ART'!$F$10:$F$249,0),MATCH(M$130,'Number on ART'!$H$9:$AB$9,0)),
IF(AND(L184+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Forecast'!$B$131:$B$250,0),MATCH(M$130,'PLHIV Forecast'!$C$130:$W$130,0)),
INDEX('PLHIV Forecast'!$C$131:$W$250,MATCH($B184,'PLHIV Forecast'!$B$131:$B$250,0),MATCH(M$130,'PLHIV Forecast'!$C$130:$W$130,0))&lt;&gt;0),
INDEX('PLHIV Forecast'!$C$131:$W$250,MATCH($B184,'PLHIV Forecast'!$B$131:$B$250,0),MATCH(M$130,'PLHIV Forecast'!$C$130:$W$130,0)),
L184+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N184" s="84">
        <f>IF(IF(N$130&lt;=Baseline_Year,
INDEX('Number on ART'!$H$10:$AB$249,MATCH($B184&amp;"Peds",'Number on ART'!$F$10:$F$249,0),MATCH(N$130,'Number on ART'!$H$9:$AB$9,0)),
IF(AND(M184+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Forecast'!$B$131:$B$250,0),MATCH(N$130,'PLHIV Forecast'!$C$130:$W$130,0)),
INDEX('PLHIV Forecast'!$C$131:$W$250,MATCH($B184,'PLHIV Forecast'!$B$131:$B$250,0),MATCH(N$130,'PLHIV Forecast'!$C$130:$W$130,0))&lt;&gt;0),
INDEX('PLHIV Forecast'!$C$131:$W$250,MATCH($B184,'PLHIV Forecast'!$B$131:$B$250,0),MATCH(N$130,'PLHIV Forecast'!$C$130:$W$130,0)),
M184+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IF(N$130&lt;=Baseline_Year,
INDEX('Number on ART'!$H$10:$AB$249,MATCH($B184&amp;"Peds",'Number on ART'!$F$10:$F$249,0),MATCH(N$130,'Number on ART'!$H$9:$AB$9,0)),
IF(AND(M184+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Forecast'!$B$131:$B$250,0),MATCH(N$130,'PLHIV Forecast'!$C$130:$W$130,0)),
INDEX('PLHIV Forecast'!$C$131:$W$250,MATCH($B184,'PLHIV Forecast'!$B$131:$B$250,0),MATCH(N$130,'PLHIV Forecast'!$C$130:$W$130,0))&lt;&gt;0),
INDEX('PLHIV Forecast'!$C$131:$W$250,MATCH($B184,'PLHIV Forecast'!$B$131:$B$250,0),MATCH(N$130,'PLHIV Forecast'!$C$130:$W$130,0)),
M184+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O184" s="84">
        <f>IF(IF(O$130&lt;=Baseline_Year,
INDEX('Number on ART'!$H$10:$AB$249,MATCH($B184&amp;"Peds",'Number on ART'!$F$10:$F$249,0),MATCH(O$130,'Number on ART'!$H$9:$AB$9,0)),
IF(AND(N184+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Forecast'!$B$131:$B$250,0),MATCH(O$130,'PLHIV Forecast'!$C$130:$W$130,0)),
INDEX('PLHIV Forecast'!$C$131:$W$250,MATCH($B184,'PLHIV Forecast'!$B$131:$B$250,0),MATCH(O$130,'PLHIV Forecast'!$C$130:$W$130,0))&lt;&gt;0),
INDEX('PLHIV Forecast'!$C$131:$W$250,MATCH($B184,'PLHIV Forecast'!$B$131:$B$250,0),MATCH(O$130,'PLHIV Forecast'!$C$130:$W$130,0)),
N184+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IF(O$130&lt;=Baseline_Year,
INDEX('Number on ART'!$H$10:$AB$249,MATCH($B184&amp;"Peds",'Number on ART'!$F$10:$F$249,0),MATCH(O$130,'Number on ART'!$H$9:$AB$9,0)),
IF(AND(N184+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Forecast'!$B$131:$B$250,0),MATCH(O$130,'PLHIV Forecast'!$C$130:$W$130,0)),
INDEX('PLHIV Forecast'!$C$131:$W$250,MATCH($B184,'PLHIV Forecast'!$B$131:$B$250,0),MATCH(O$130,'PLHIV Forecast'!$C$130:$W$130,0))&lt;&gt;0),
INDEX('PLHIV Forecast'!$C$131:$W$250,MATCH($B184,'PLHIV Forecast'!$B$131:$B$250,0),MATCH(O$130,'PLHIV Forecast'!$C$130:$W$130,0)),
N184+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P184" s="84">
        <f>IF(IF(P$130&lt;=Baseline_Year,
INDEX('Number on ART'!$H$10:$AB$249,MATCH($B184&amp;"Peds",'Number on ART'!$F$10:$F$249,0),MATCH(P$130,'Number on ART'!$H$9:$AB$9,0)),
IF(AND(O184+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Forecast'!$B$131:$B$250,0),MATCH(P$130,'PLHIV Forecast'!$C$130:$W$130,0)),
INDEX('PLHIV Forecast'!$C$131:$W$250,MATCH($B184,'PLHIV Forecast'!$B$131:$B$250,0),MATCH(P$130,'PLHIV Forecast'!$C$130:$W$130,0))&lt;&gt;0),
INDEX('PLHIV Forecast'!$C$131:$W$250,MATCH($B184,'PLHIV Forecast'!$B$131:$B$250,0),MATCH(P$130,'PLHIV Forecast'!$C$130:$W$130,0)),
O184+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IF(P$130&lt;=Baseline_Year,
INDEX('Number on ART'!$H$10:$AB$249,MATCH($B184&amp;"Peds",'Number on ART'!$F$10:$F$249,0),MATCH(P$130,'Number on ART'!$H$9:$AB$9,0)),
IF(AND(O184+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Forecast'!$B$131:$B$250,0),MATCH(P$130,'PLHIV Forecast'!$C$130:$W$130,0)),
INDEX('PLHIV Forecast'!$C$131:$W$250,MATCH($B184,'PLHIV Forecast'!$B$131:$B$250,0),MATCH(P$130,'PLHIV Forecast'!$C$130:$W$130,0))&lt;&gt;0),
INDEX('PLHIV Forecast'!$C$131:$W$250,MATCH($B184,'PLHIV Forecast'!$B$131:$B$250,0),MATCH(P$130,'PLHIV Forecast'!$C$130:$W$130,0)),
O184+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Q184" s="84">
        <f>IF(IF(Q$130&lt;=Baseline_Year,
INDEX('Number on ART'!$H$10:$AB$249,MATCH($B184&amp;"Peds",'Number on ART'!$F$10:$F$249,0),MATCH(Q$130,'Number on ART'!$H$9:$AB$9,0)),
IF(AND(P184+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Forecast'!$B$131:$B$250,0),MATCH(Q$130,'PLHIV Forecast'!$C$130:$W$130,0)),
INDEX('PLHIV Forecast'!$C$131:$W$250,MATCH($B184,'PLHIV Forecast'!$B$131:$B$250,0),MATCH(Q$130,'PLHIV Forecast'!$C$130:$W$130,0))&lt;&gt;0),
INDEX('PLHIV Forecast'!$C$131:$W$250,MATCH($B184,'PLHIV Forecast'!$B$131:$B$250,0),MATCH(Q$130,'PLHIV Forecast'!$C$130:$W$130,0)),
P184+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IF(Q$130&lt;=Baseline_Year,
INDEX('Number on ART'!$H$10:$AB$249,MATCH($B184&amp;"Peds",'Number on ART'!$F$10:$F$249,0),MATCH(Q$130,'Number on ART'!$H$9:$AB$9,0)),
IF(AND(P184+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Forecast'!$B$131:$B$250,0),MATCH(Q$130,'PLHIV Forecast'!$C$130:$W$130,0)),
INDEX('PLHIV Forecast'!$C$131:$W$250,MATCH($B184,'PLHIV Forecast'!$B$131:$B$250,0),MATCH(Q$130,'PLHIV Forecast'!$C$130:$W$130,0))&lt;&gt;0),
INDEX('PLHIV Forecast'!$C$131:$W$250,MATCH($B184,'PLHIV Forecast'!$B$131:$B$250,0),MATCH(Q$130,'PLHIV Forecast'!$C$130:$W$130,0)),
P184+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R184" s="84">
        <f>IF(IF(R$130&lt;=Baseline_Year,
INDEX('Number on ART'!$H$10:$AB$249,MATCH($B184&amp;"Peds",'Number on ART'!$F$10:$F$249,0),MATCH(R$130,'Number on ART'!$H$9:$AB$9,0)),
IF(AND(Q184+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Forecast'!$B$131:$B$250,0),MATCH(R$130,'PLHIV Forecast'!$C$130:$W$130,0)),
INDEX('PLHIV Forecast'!$C$131:$W$250,MATCH($B184,'PLHIV Forecast'!$B$131:$B$250,0),MATCH(R$130,'PLHIV Forecast'!$C$130:$W$130,0))&lt;&gt;0),
INDEX('PLHIV Forecast'!$C$131:$W$250,MATCH($B184,'PLHIV Forecast'!$B$131:$B$250,0),MATCH(R$130,'PLHIV Forecast'!$C$130:$W$130,0)),
Q184+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IF(R$130&lt;=Baseline_Year,
INDEX('Number on ART'!$H$10:$AB$249,MATCH($B184&amp;"Peds",'Number on ART'!$F$10:$F$249,0),MATCH(R$130,'Number on ART'!$H$9:$AB$9,0)),
IF(AND(Q184+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Forecast'!$B$131:$B$250,0),MATCH(R$130,'PLHIV Forecast'!$C$130:$W$130,0)),
INDEX('PLHIV Forecast'!$C$131:$W$250,MATCH($B184,'PLHIV Forecast'!$B$131:$B$250,0),MATCH(R$130,'PLHIV Forecast'!$C$130:$W$130,0))&lt;&gt;0),
INDEX('PLHIV Forecast'!$C$131:$W$250,MATCH($B184,'PLHIV Forecast'!$B$131:$B$250,0),MATCH(R$130,'PLHIV Forecast'!$C$130:$W$130,0)),
Q184+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S184" s="84">
        <f>IF(IF(S$130&lt;=Baseline_Year,
INDEX('Number on ART'!$H$10:$AB$249,MATCH($B184&amp;"Peds",'Number on ART'!$F$10:$F$249,0),MATCH(S$130,'Number on ART'!$H$9:$AB$9,0)),
IF(AND(R184+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Forecast'!$B$131:$B$250,0),MATCH(S$130,'PLHIV Forecast'!$C$130:$W$130,0)),
INDEX('PLHIV Forecast'!$C$131:$W$250,MATCH($B184,'PLHIV Forecast'!$B$131:$B$250,0),MATCH(S$130,'PLHIV Forecast'!$C$130:$W$130,0))&lt;&gt;0),
INDEX('PLHIV Forecast'!$C$131:$W$250,MATCH($B184,'PLHIV Forecast'!$B$131:$B$250,0),MATCH(S$130,'PLHIV Forecast'!$C$130:$W$130,0)),
R184+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IF(S$130&lt;=Baseline_Year,
INDEX('Number on ART'!$H$10:$AB$249,MATCH($B184&amp;"Peds",'Number on ART'!$F$10:$F$249,0),MATCH(S$130,'Number on ART'!$H$9:$AB$9,0)),
IF(AND(R184+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Forecast'!$B$131:$B$250,0),MATCH(S$130,'PLHIV Forecast'!$C$130:$W$130,0)),
INDEX('PLHIV Forecast'!$C$131:$W$250,MATCH($B184,'PLHIV Forecast'!$B$131:$B$250,0),MATCH(S$130,'PLHIV Forecast'!$C$130:$W$130,0))&lt;&gt;0),
INDEX('PLHIV Forecast'!$C$131:$W$250,MATCH($B184,'PLHIV Forecast'!$B$131:$B$250,0),MATCH(S$130,'PLHIV Forecast'!$C$130:$W$130,0)),
R184+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T184" s="84">
        <f>IF(IF(T$130&lt;=Baseline_Year,
INDEX('Number on ART'!$H$10:$AB$249,MATCH($B184&amp;"Peds",'Number on ART'!$F$10:$F$249,0),MATCH(T$130,'Number on ART'!$H$9:$AB$9,0)),
IF(AND(S184+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Forecast'!$B$131:$B$250,0),MATCH(T$130,'PLHIV Forecast'!$C$130:$W$130,0)),
INDEX('PLHIV Forecast'!$C$131:$W$250,MATCH($B184,'PLHIV Forecast'!$B$131:$B$250,0),MATCH(T$130,'PLHIV Forecast'!$C$130:$W$130,0))&lt;&gt;0),
INDEX('PLHIV Forecast'!$C$131:$W$250,MATCH($B184,'PLHIV Forecast'!$B$131:$B$250,0),MATCH(T$130,'PLHIV Forecast'!$C$130:$W$130,0)),
S184+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IF(T$130&lt;=Baseline_Year,
INDEX('Number on ART'!$H$10:$AB$249,MATCH($B184&amp;"Peds",'Number on ART'!$F$10:$F$249,0),MATCH(T$130,'Number on ART'!$H$9:$AB$9,0)),
IF(AND(S184+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Forecast'!$B$131:$B$250,0),MATCH(T$130,'PLHIV Forecast'!$C$130:$W$130,0)),
INDEX('PLHIV Forecast'!$C$131:$W$250,MATCH($B184,'PLHIV Forecast'!$B$131:$B$250,0),MATCH(T$130,'PLHIV Forecast'!$C$130:$W$130,0))&lt;&gt;0),
INDEX('PLHIV Forecast'!$C$131:$W$250,MATCH($B184,'PLHIV Forecast'!$B$131:$B$250,0),MATCH(T$130,'PLHIV Forecast'!$C$130:$W$130,0)),
S184+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U184" s="84">
        <f>IF(IF(U$130&lt;=Baseline_Year,
INDEX('Number on ART'!$H$10:$AB$249,MATCH($B184&amp;"Peds",'Number on ART'!$F$10:$F$249,0),MATCH(U$130,'Number on ART'!$H$9:$AB$9,0)),
IF(AND(T184+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Forecast'!$B$131:$B$250,0),MATCH(U$130,'PLHIV Forecast'!$C$130:$W$130,0)),
INDEX('PLHIV Forecast'!$C$131:$W$250,MATCH($B184,'PLHIV Forecast'!$B$131:$B$250,0),MATCH(U$130,'PLHIV Forecast'!$C$130:$W$130,0))&lt;&gt;0),
INDEX('PLHIV Forecast'!$C$131:$W$250,MATCH($B184,'PLHIV Forecast'!$B$131:$B$250,0),MATCH(U$130,'PLHIV Forecast'!$C$130:$W$130,0)),
T184+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IF(U$130&lt;=Baseline_Year,
INDEX('Number on ART'!$H$10:$AB$249,MATCH($B184&amp;"Peds",'Number on ART'!$F$10:$F$249,0),MATCH(U$130,'Number on ART'!$H$9:$AB$9,0)),
IF(AND(T184+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Forecast'!$B$131:$B$250,0),MATCH(U$130,'PLHIV Forecast'!$C$130:$W$130,0)),
INDEX('PLHIV Forecast'!$C$131:$W$250,MATCH($B184,'PLHIV Forecast'!$B$131:$B$250,0),MATCH(U$130,'PLHIV Forecast'!$C$130:$W$130,0))&lt;&gt;0),
INDEX('PLHIV Forecast'!$C$131:$W$250,MATCH($B184,'PLHIV Forecast'!$B$131:$B$250,0),MATCH(U$130,'PLHIV Forecast'!$C$130:$W$130,0)),
T184+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V184" s="84">
        <f>IF(IF(V$130&lt;=Baseline_Year,
INDEX('Number on ART'!$H$10:$AB$249,MATCH($B184&amp;"Peds",'Number on ART'!$F$10:$F$249,0),MATCH(V$130,'Number on ART'!$H$9:$AB$9,0)),
IF(AND(U184+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Forecast'!$B$131:$B$250,0),MATCH(V$130,'PLHIV Forecast'!$C$130:$W$130,0)),
INDEX('PLHIV Forecast'!$C$131:$W$250,MATCH($B184,'PLHIV Forecast'!$B$131:$B$250,0),MATCH(V$130,'PLHIV Forecast'!$C$130:$W$130,0))&lt;&gt;0),
INDEX('PLHIV Forecast'!$C$131:$W$250,MATCH($B184,'PLHIV Forecast'!$B$131:$B$250,0),MATCH(V$130,'PLHIV Forecast'!$C$130:$W$130,0)),
U184+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IF(V$130&lt;=Baseline_Year,
INDEX('Number on ART'!$H$10:$AB$249,MATCH($B184&amp;"Peds",'Number on ART'!$F$10:$F$249,0),MATCH(V$130,'Number on ART'!$H$9:$AB$9,0)),
IF(AND(U184+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Forecast'!$B$131:$B$250,0),MATCH(V$130,'PLHIV Forecast'!$C$130:$W$130,0)),
INDEX('PLHIV Forecast'!$C$131:$W$250,MATCH($B184,'PLHIV Forecast'!$B$131:$B$250,0),MATCH(V$130,'PLHIV Forecast'!$C$130:$W$130,0))&lt;&gt;0),
INDEX('PLHIV Forecast'!$C$131:$W$250,MATCH($B184,'PLHIV Forecast'!$B$131:$B$250,0),MATCH(V$130,'PLHIV Forecast'!$C$130:$W$130,0)),
U184+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W184" s="84">
        <f>IF(IF(W$130&lt;=Baseline_Year,
INDEX('Number on ART'!$H$10:$AB$249,MATCH($B184&amp;"Peds",'Number on ART'!$F$10:$F$249,0),MATCH(W$130,'Number on ART'!$H$9:$AB$9,0)),
IF(AND(V184+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Forecast'!$C$131:$W$250,MATCH($B184,'PLHIV Forecast'!$B$131:$B$250,0),MATCH(W$130,'PLHIV Forecast'!$C$130:$W$130,0)),
INDEX('PLHIV Forecast'!$C$131:$W$250,MATCH($B184,'PLHIV Forecast'!$B$131:$B$250,0),MATCH(W$130,'PLHIV Forecast'!$C$130:$W$130,0))&lt;&gt;0),
INDEX('PLHIV Forecast'!$C$131:$W$250,MATCH($B184,'PLHIV Forecast'!$B$131:$B$250,0),MATCH(W$130,'PLHIV Forecast'!$C$130:$W$130,0)),
V184+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)))&lt;0,
0,
IF(W$130&lt;=Baseline_Year,
INDEX('Number on ART'!$H$10:$AB$249,MATCH($B184&amp;"Peds",'Number on ART'!$F$10:$F$249,0),MATCH(W$130,'Number on ART'!$H$9:$AB$9,0)),
IF(AND(V184+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)&gt;INDEX('PLHIV Forecast'!$C$8:$W$127,MATCH($B184,'PLHIV Forecast'!$B$131:$B$250,0),MATCH(W$130,'PLHIV Forecast'!$C$130:$W$130,0)),
INDEX('PLHIV Forecast'!$C$131:$W$250,MATCH($B184,'PLHIV Forecast'!$B$131:$B$250,0),MATCH(W$130,'PLHIV Forecast'!$C$130:$W$130,0))&lt;&gt;0),
INDEX('PLHIV Forecast'!$C$131:$W$250,MATCH($B184,'PLHIV Forecast'!$B$131:$B$250,0),MATCH(W$130,'PLHIV Forecast'!$C$130:$W$130,0)),
V184+
AVERAGE((INDEX($C$131:$W$250,MATCH($B184,$B$131:$B$250),MATCH(Baseline_Year,$C$130:$W$130,))-INDEX($C$131:$W$250,MATCH($B184,$B$131:$B$250),MATCH(Baseline_Year-1,$C$130:$W$130,))),
(INDEX($C$131:$W$250,MATCH($B184,$B$131:$B$250),MATCH(Baseline_Year-1,$C$130:$W$130,))-INDEX($C$131:$W$250,MATCH($B184,$B$131:$B$250),MATCH(Baseline_Year-2,$C$130:$W$130,))),
(INDEX($C$131:$W$250,MATCH($B184,$B$131:$B$250),MATCH(Baseline_Year-2,$C$130:$W$130,))-INDEX($C$131:$W$250,MATCH($B184,$B$131:$B$250),MATCH(Baseline_Year-3,$C$130:$W$130,)))
))))</f>
        <v>0</v>
      </c>
      <c r="X184" s="9" t="str">
        <f>IF(SUM(C184:W184)&lt;&gt;0,
IF(P184='PLHIV Forecast'!P184,"# peds on ART capped by total CLHIV starting 2023",
IF(Q184='PLHIV Forecast'!Q184,"# peds on ART capped by total CLHIV starting 2024",
IF(R184='PLHIV Forecast'!R184,"# peds on ART capped by total CLHIV starting 2025",
IF(S184='PLHIV Forecast'!S184,"# peds on ART capped by total CLHIV starting 2026",
IF(T184='PLHIV Forecast'!T184,"# peds on ART capped by total CLHIV starting 2027",
IF(U184='PLHIV Forecast'!U184,"# peds on ART capped by total CLHIV starting 2028",
IF(V184='PLHIV Forecast'!V184,"# peds on ART capped by total CLHIV starting 2029",
IF(W184='PLHIV Forecast'!W184,"# peds on ART capped by total CLHIV starting 2030",
"")))))))),"")</f>
        <v/>
      </c>
    </row>
    <row r="185" spans="2:24" x14ac:dyDescent="0.35">
      <c r="B185" s="17" t="str">
        <f>Countries!B58</f>
        <v>Indonesia</v>
      </c>
      <c r="C185" s="47">
        <f>IF(C$7&lt;='Algorithms &amp; Assumptions'!$C$3,INDEX('Number on ART'!$H$10:$AB$249,MATCH($B185&amp;"Peds",'Number on ART'!$F$10:$F$249,0),MATCH(C$7,'Number on ART'!$H$9:$AB$9,0)),"Error")</f>
        <v>723</v>
      </c>
      <c r="D185" s="47">
        <f>IF(D$7&lt;='Algorithms &amp; Assumptions'!$C$3,INDEX('Number on ART'!$H$10:$AB$249,MATCH($B185&amp;"Peds",'Number on ART'!$F$10:$F$249,0),MATCH(D$7,'Number on ART'!$H$9:$AB$9,0)),"Error")</f>
        <v>835</v>
      </c>
      <c r="E185" s="47">
        <f>IF(E$7&lt;='Algorithms &amp; Assumptions'!$C$3,INDEX('Number on ART'!$H$10:$AB$249,MATCH($B185&amp;"Peds",'Number on ART'!$F$10:$F$249,0),MATCH(E$7,'Number on ART'!$H$9:$AB$9,0)),"Error")</f>
        <v>1059</v>
      </c>
      <c r="F185" s="47">
        <f>IF(F$7&lt;='Algorithms &amp; Assumptions'!$C$3,INDEX('Number on ART'!$H$10:$AB$249,MATCH($B185&amp;"Peds",'Number on ART'!$F$10:$F$249,0),MATCH(F$7,'Number on ART'!$H$9:$AB$9,0)),"Error")</f>
        <v>1631</v>
      </c>
      <c r="G185" s="84">
        <f>IF(IF(G$130&lt;=Baseline_Year,
INDEX('Number on ART'!$H$10:$AB$249,MATCH($B185&amp;"Peds",'Number on ART'!$F$10:$F$249,0),MATCH(G$130,'Number on ART'!$H$9:$AB$9,0)),
IF(AND(F185+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Forecast'!$B$131:$B$250,0),MATCH(G$130,'PLHIV Forecast'!$C$130:$W$130,0)),
INDEX('PLHIV Forecast'!$C$131:$W$250,MATCH($B185,'PLHIV Forecast'!$B$131:$B$250,0),MATCH(G$130,'PLHIV Forecast'!$C$130:$W$130,0))&lt;&gt;0),
INDEX('PLHIV Forecast'!$C$131:$W$250,MATCH($B185,'PLHIV Forecast'!$B$131:$B$250,0),MATCH(G$130,'PLHIV Forecast'!$C$130:$W$130,0)),
F185+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IF(G$130&lt;=Baseline_Year,
INDEX('Number on ART'!$H$10:$AB$249,MATCH($B185&amp;"Peds",'Number on ART'!$F$10:$F$249,0),MATCH(G$130,'Number on ART'!$H$9:$AB$9,0)),
IF(AND(F185+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Forecast'!$B$131:$B$250,0),MATCH(G$130,'PLHIV Forecast'!$C$130:$W$130,0)),
INDEX('PLHIV Forecast'!$C$131:$W$250,MATCH($B185,'PLHIV Forecast'!$B$131:$B$250,0),MATCH(G$130,'PLHIV Forecast'!$C$130:$W$130,0))&lt;&gt;0),
INDEX('PLHIV Forecast'!$C$131:$W$250,MATCH($B185,'PLHIV Forecast'!$B$131:$B$250,0),MATCH(G$130,'PLHIV Forecast'!$C$130:$W$130,0)),
F185+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2057</v>
      </c>
      <c r="H185" s="84">
        <f>IF(IF(H$130&lt;=Baseline_Year,
INDEX('Number on ART'!$H$10:$AB$249,MATCH($B185&amp;"Peds",'Number on ART'!$F$10:$F$249,0),MATCH(H$130,'Number on ART'!$H$9:$AB$9,0)),
IF(AND(G185+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Forecast'!$B$131:$B$250,0),MATCH(H$130,'PLHIV Forecast'!$C$130:$W$130,0)),
INDEX('PLHIV Forecast'!$C$131:$W$250,MATCH($B185,'PLHIV Forecast'!$B$131:$B$250,0),MATCH(H$130,'PLHIV Forecast'!$C$130:$W$130,0))&lt;&gt;0),
INDEX('PLHIV Forecast'!$C$131:$W$250,MATCH($B185,'PLHIV Forecast'!$B$131:$B$250,0),MATCH(H$130,'PLHIV Forecast'!$C$130:$W$130,0)),
G185+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IF(H$130&lt;=Baseline_Year,
INDEX('Number on ART'!$H$10:$AB$249,MATCH($B185&amp;"Peds",'Number on ART'!$F$10:$F$249,0),MATCH(H$130,'Number on ART'!$H$9:$AB$9,0)),
IF(AND(G185+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Forecast'!$B$131:$B$250,0),MATCH(H$130,'PLHIV Forecast'!$C$130:$W$130,0)),
INDEX('PLHIV Forecast'!$C$131:$W$250,MATCH($B185,'PLHIV Forecast'!$B$131:$B$250,0),MATCH(H$130,'PLHIV Forecast'!$C$130:$W$130,0))&lt;&gt;0),
INDEX('PLHIV Forecast'!$C$131:$W$250,MATCH($B185,'PLHIV Forecast'!$B$131:$B$250,0),MATCH(H$130,'PLHIV Forecast'!$C$130:$W$130,0)),
G185+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2708</v>
      </c>
      <c r="I185" s="84">
        <f>IF(IF(I$130&lt;=Baseline_Year,
INDEX('Number on ART'!$H$10:$AB$249,MATCH($B185&amp;"Peds",'Number on ART'!$F$10:$F$249,0),MATCH(I$130,'Number on ART'!$H$9:$AB$9,0)),
IF(AND(H185+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Forecast'!$B$131:$B$250,0),MATCH(I$130,'PLHIV Forecast'!$C$130:$W$130,0)),
INDEX('PLHIV Forecast'!$C$131:$W$250,MATCH($B185,'PLHIV Forecast'!$B$131:$B$250,0),MATCH(I$130,'PLHIV Forecast'!$C$130:$W$130,0))&lt;&gt;0),
INDEX('PLHIV Forecast'!$C$131:$W$250,MATCH($B185,'PLHIV Forecast'!$B$131:$B$250,0),MATCH(I$130,'PLHIV Forecast'!$C$130:$W$130,0)),
H185+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IF(I$130&lt;=Baseline_Year,
INDEX('Number on ART'!$H$10:$AB$249,MATCH($B185&amp;"Peds",'Number on ART'!$F$10:$F$249,0),MATCH(I$130,'Number on ART'!$H$9:$AB$9,0)),
IF(AND(H185+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Forecast'!$B$131:$B$250,0),MATCH(I$130,'PLHIV Forecast'!$C$130:$W$130,0)),
INDEX('PLHIV Forecast'!$C$131:$W$250,MATCH($B185,'PLHIV Forecast'!$B$131:$B$250,0),MATCH(I$130,'PLHIV Forecast'!$C$130:$W$130,0))&lt;&gt;0),
INDEX('PLHIV Forecast'!$C$131:$W$250,MATCH($B185,'PLHIV Forecast'!$B$131:$B$250,0),MATCH(I$130,'PLHIV Forecast'!$C$130:$W$130,0)),
H185+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3030</v>
      </c>
      <c r="J185" s="84">
        <f>IF(IF(J$130&lt;=Baseline_Year,
INDEX('Number on ART'!$H$10:$AB$249,MATCH($B185&amp;"Peds",'Number on ART'!$F$10:$F$249,0),MATCH(J$130,'Number on ART'!$H$9:$AB$9,0)),
IF(AND(I185+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Forecast'!$B$131:$B$250,0),MATCH(J$130,'PLHIV Forecast'!$C$130:$W$130,0)),
INDEX('PLHIV Forecast'!$C$131:$W$250,MATCH($B185,'PLHIV Forecast'!$B$131:$B$250,0),MATCH(J$130,'PLHIV Forecast'!$C$130:$W$130,0))&lt;&gt;0),
INDEX('PLHIV Forecast'!$C$131:$W$250,MATCH($B185,'PLHIV Forecast'!$B$131:$B$250,0),MATCH(J$130,'PLHIV Forecast'!$C$130:$W$130,0)),
I185+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IF(J$130&lt;=Baseline_Year,
INDEX('Number on ART'!$H$10:$AB$249,MATCH($B185&amp;"Peds",'Number on ART'!$F$10:$F$249,0),MATCH(J$130,'Number on ART'!$H$9:$AB$9,0)),
IF(AND(I185+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Forecast'!$B$131:$B$250,0),MATCH(J$130,'PLHIV Forecast'!$C$130:$W$130,0)),
INDEX('PLHIV Forecast'!$C$131:$W$250,MATCH($B185,'PLHIV Forecast'!$B$131:$B$250,0),MATCH(J$130,'PLHIV Forecast'!$C$130:$W$130,0))&lt;&gt;0),
INDEX('PLHIV Forecast'!$C$131:$W$250,MATCH($B185,'PLHIV Forecast'!$B$131:$B$250,0),MATCH(J$130,'PLHIV Forecast'!$C$130:$W$130,0)),
I185+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3487</v>
      </c>
      <c r="K185" s="84">
        <f>IF(IF(K$130&lt;=Baseline_Year,
INDEX('Number on ART'!$H$10:$AB$249,MATCH($B185&amp;"Peds",'Number on ART'!$F$10:$F$249,0),MATCH(K$130,'Number on ART'!$H$9:$AB$9,0)),
IF(AND(J185+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Forecast'!$B$131:$B$250,0),MATCH(K$130,'PLHIV Forecast'!$C$130:$W$130,0)),
INDEX('PLHIV Forecast'!$C$131:$W$250,MATCH($B185,'PLHIV Forecast'!$B$131:$B$250,0),MATCH(K$130,'PLHIV Forecast'!$C$130:$W$130,0))&lt;&gt;0),
INDEX('PLHIV Forecast'!$C$131:$W$250,MATCH($B185,'PLHIV Forecast'!$B$131:$B$250,0),MATCH(K$130,'PLHIV Forecast'!$C$130:$W$130,0)),
J185+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IF(K$130&lt;=Baseline_Year,
INDEX('Number on ART'!$H$10:$AB$249,MATCH($B185&amp;"Peds",'Number on ART'!$F$10:$F$249,0),MATCH(K$130,'Number on ART'!$H$9:$AB$9,0)),
IF(AND(J185+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Forecast'!$B$131:$B$250,0),MATCH(K$130,'PLHIV Forecast'!$C$130:$W$130,0)),
INDEX('PLHIV Forecast'!$C$131:$W$250,MATCH($B185,'PLHIV Forecast'!$B$131:$B$250,0),MATCH(K$130,'PLHIV Forecast'!$C$130:$W$130,0))&lt;&gt;0),
INDEX('PLHIV Forecast'!$C$131:$W$250,MATCH($B185,'PLHIV Forecast'!$B$131:$B$250,0),MATCH(K$130,'PLHIV Forecast'!$C$130:$W$130,0)),
J185+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3895</v>
      </c>
      <c r="L185" s="84">
        <f>IF(IF(L$130&lt;=Baseline_Year,
INDEX('Number on ART'!$H$10:$AB$249,MATCH($B185&amp;"Peds",'Number on ART'!$F$10:$F$249,0),MATCH(L$130,'Number on ART'!$H$9:$AB$9,0)),
IF(AND(K185+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Forecast'!$B$131:$B$250,0),MATCH(L$130,'PLHIV Forecast'!$C$130:$W$130,0)),
INDEX('PLHIV Forecast'!$C$131:$W$250,MATCH($B185,'PLHIV Forecast'!$B$131:$B$250,0),MATCH(L$130,'PLHIV Forecast'!$C$130:$W$130,0))&lt;&gt;0),
INDEX('PLHIV Forecast'!$C$131:$W$250,MATCH($B185,'PLHIV Forecast'!$B$131:$B$250,0),MATCH(L$130,'PLHIV Forecast'!$C$130:$W$130,0)),
K185+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IF(L$130&lt;=Baseline_Year,
INDEX('Number on ART'!$H$10:$AB$249,MATCH($B185&amp;"Peds",'Number on ART'!$F$10:$F$249,0),MATCH(L$130,'Number on ART'!$H$9:$AB$9,0)),
IF(AND(K185+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Forecast'!$B$131:$B$250,0),MATCH(L$130,'PLHIV Forecast'!$C$130:$W$130,0)),
INDEX('PLHIV Forecast'!$C$131:$W$250,MATCH($B185,'PLHIV Forecast'!$B$131:$B$250,0),MATCH(L$130,'PLHIV Forecast'!$C$130:$W$130,0))&lt;&gt;0),
INDEX('PLHIV Forecast'!$C$131:$W$250,MATCH($B185,'PLHIV Forecast'!$B$131:$B$250,0),MATCH(L$130,'PLHIV Forecast'!$C$130:$W$130,0)),
K185+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4364</v>
      </c>
      <c r="M185" s="84">
        <f>IF(IF(M$130&lt;=Baseline_Year,
INDEX('Number on ART'!$H$10:$AB$249,MATCH($B185&amp;"Peds",'Number on ART'!$F$10:$F$249,0),MATCH(M$130,'Number on ART'!$H$9:$AB$9,0)),
IF(AND(L185+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Forecast'!$B$131:$B$250,0),MATCH(M$130,'PLHIV Forecast'!$C$130:$W$130,0)),
INDEX('PLHIV Forecast'!$C$131:$W$250,MATCH($B185,'PLHIV Forecast'!$B$131:$B$250,0),MATCH(M$130,'PLHIV Forecast'!$C$130:$W$130,0))&lt;&gt;0),
INDEX('PLHIV Forecast'!$C$131:$W$250,MATCH($B185,'PLHIV Forecast'!$B$131:$B$250,0),MATCH(M$130,'PLHIV Forecast'!$C$130:$W$130,0)),
L185+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IF(M$130&lt;=Baseline_Year,
INDEX('Number on ART'!$H$10:$AB$249,MATCH($B185&amp;"Peds",'Number on ART'!$F$10:$F$249,0),MATCH(M$130,'Number on ART'!$H$9:$AB$9,0)),
IF(AND(L185+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Forecast'!$B$131:$B$250,0),MATCH(M$130,'PLHIV Forecast'!$C$130:$W$130,0)),
INDEX('PLHIV Forecast'!$C$131:$W$250,MATCH($B185,'PLHIV Forecast'!$B$131:$B$250,0),MATCH(M$130,'PLHIV Forecast'!$C$130:$W$130,0))&lt;&gt;0),
INDEX('PLHIV Forecast'!$C$131:$W$250,MATCH($B185,'PLHIV Forecast'!$B$131:$B$250,0),MATCH(M$130,'PLHIV Forecast'!$C$130:$W$130,0)),
L185+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4739</v>
      </c>
      <c r="N185" s="84">
        <f>IF(IF(N$130&lt;=Baseline_Year,
INDEX('Number on ART'!$H$10:$AB$249,MATCH($B185&amp;"Peds",'Number on ART'!$F$10:$F$249,0),MATCH(N$130,'Number on ART'!$H$9:$AB$9,0)),
IF(AND(M185+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Forecast'!$B$131:$B$250,0),MATCH(N$130,'PLHIV Forecast'!$C$130:$W$130,0)),
INDEX('PLHIV Forecast'!$C$131:$W$250,MATCH($B185,'PLHIV Forecast'!$B$131:$B$250,0),MATCH(N$130,'PLHIV Forecast'!$C$130:$W$130,0))&lt;&gt;0),
INDEX('PLHIV Forecast'!$C$131:$W$250,MATCH($B185,'PLHIV Forecast'!$B$131:$B$250,0),MATCH(N$130,'PLHIV Forecast'!$C$130:$W$130,0)),
M185+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IF(N$130&lt;=Baseline_Year,
INDEX('Number on ART'!$H$10:$AB$249,MATCH($B185&amp;"Peds",'Number on ART'!$F$10:$F$249,0),MATCH(N$130,'Number on ART'!$H$9:$AB$9,0)),
IF(AND(M185+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Forecast'!$B$131:$B$250,0),MATCH(N$130,'PLHIV Forecast'!$C$130:$W$130,0)),
INDEX('PLHIV Forecast'!$C$131:$W$250,MATCH($B185,'PLHIV Forecast'!$B$131:$B$250,0),MATCH(N$130,'PLHIV Forecast'!$C$130:$W$130,0))&lt;&gt;0),
INDEX('PLHIV Forecast'!$C$131:$W$250,MATCH($B185,'PLHIV Forecast'!$B$131:$B$250,0),MATCH(N$130,'PLHIV Forecast'!$C$130:$W$130,0)),
M185+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4657</v>
      </c>
      <c r="O185" s="84">
        <f>IF(IF(O$130&lt;=Baseline_Year,
INDEX('Number on ART'!$H$10:$AB$249,MATCH($B185&amp;"Peds",'Number on ART'!$F$10:$F$249,0),MATCH(O$130,'Number on ART'!$H$9:$AB$9,0)),
IF(AND(N185+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Forecast'!$B$131:$B$250,0),MATCH(O$130,'PLHIV Forecast'!$C$130:$W$130,0)),
INDEX('PLHIV Forecast'!$C$131:$W$250,MATCH($B185,'PLHIV Forecast'!$B$131:$B$250,0),MATCH(O$130,'PLHIV Forecast'!$C$130:$W$130,0))&lt;&gt;0),
INDEX('PLHIV Forecast'!$C$131:$W$250,MATCH($B185,'PLHIV Forecast'!$B$131:$B$250,0),MATCH(O$130,'PLHIV Forecast'!$C$130:$W$130,0)),
N185+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IF(O$130&lt;=Baseline_Year,
INDEX('Number on ART'!$H$10:$AB$249,MATCH($B185&amp;"Peds",'Number on ART'!$F$10:$F$249,0),MATCH(O$130,'Number on ART'!$H$9:$AB$9,0)),
IF(AND(N185+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Forecast'!$B$131:$B$250,0),MATCH(O$130,'PLHIV Forecast'!$C$130:$W$130,0)),
INDEX('PLHIV Forecast'!$C$131:$W$250,MATCH($B185,'PLHIV Forecast'!$B$131:$B$250,0),MATCH(O$130,'PLHIV Forecast'!$C$130:$W$130,0))&lt;&gt;0),
INDEX('PLHIV Forecast'!$C$131:$W$250,MATCH($B185,'PLHIV Forecast'!$B$131:$B$250,0),MATCH(O$130,'PLHIV Forecast'!$C$130:$W$130,0)),
N185+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5313</v>
      </c>
      <c r="P185" s="84">
        <f>IF(IF(P$130&lt;=Baseline_Year,
INDEX('Number on ART'!$H$10:$AB$249,MATCH($B185&amp;"Peds",'Number on ART'!$F$10:$F$249,0),MATCH(P$130,'Number on ART'!$H$9:$AB$9,0)),
IF(AND(O185+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Forecast'!$B$131:$B$250,0),MATCH(P$130,'PLHIV Forecast'!$C$130:$W$130,0)),
INDEX('PLHIV Forecast'!$C$131:$W$250,MATCH($B185,'PLHIV Forecast'!$B$131:$B$250,0),MATCH(P$130,'PLHIV Forecast'!$C$130:$W$130,0))&lt;&gt;0),
INDEX('PLHIV Forecast'!$C$131:$W$250,MATCH($B185,'PLHIV Forecast'!$B$131:$B$250,0),MATCH(P$130,'PLHIV Forecast'!$C$130:$W$130,0)),
O185+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IF(P$130&lt;=Baseline_Year,
INDEX('Number on ART'!$H$10:$AB$249,MATCH($B185&amp;"Peds",'Number on ART'!$F$10:$F$249,0),MATCH(P$130,'Number on ART'!$H$9:$AB$9,0)),
IF(AND(O185+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Forecast'!$B$131:$B$250,0),MATCH(P$130,'PLHIV Forecast'!$C$130:$W$130,0)),
INDEX('PLHIV Forecast'!$C$131:$W$250,MATCH($B185,'PLHIV Forecast'!$B$131:$B$250,0),MATCH(P$130,'PLHIV Forecast'!$C$130:$W$130,0))&lt;&gt;0),
INDEX('PLHIV Forecast'!$C$131:$W$250,MATCH($B185,'PLHIV Forecast'!$B$131:$B$250,0),MATCH(P$130,'PLHIV Forecast'!$C$130:$W$130,0)),
O185+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5629.333333333333</v>
      </c>
      <c r="Q185" s="84">
        <f>IF(IF(Q$130&lt;=Baseline_Year,
INDEX('Number on ART'!$H$10:$AB$249,MATCH($B185&amp;"Peds",'Number on ART'!$F$10:$F$249,0),MATCH(Q$130,'Number on ART'!$H$9:$AB$9,0)),
IF(AND(P185+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Forecast'!$B$131:$B$250,0),MATCH(Q$130,'PLHIV Forecast'!$C$130:$W$130,0)),
INDEX('PLHIV Forecast'!$C$131:$W$250,MATCH($B185,'PLHIV Forecast'!$B$131:$B$250,0),MATCH(Q$130,'PLHIV Forecast'!$C$130:$W$130,0))&lt;&gt;0),
INDEX('PLHIV Forecast'!$C$131:$W$250,MATCH($B185,'PLHIV Forecast'!$B$131:$B$250,0),MATCH(Q$130,'PLHIV Forecast'!$C$130:$W$130,0)),
P185+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IF(Q$130&lt;=Baseline_Year,
INDEX('Number on ART'!$H$10:$AB$249,MATCH($B185&amp;"Peds",'Number on ART'!$F$10:$F$249,0),MATCH(Q$130,'Number on ART'!$H$9:$AB$9,0)),
IF(AND(P185+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Forecast'!$B$131:$B$250,0),MATCH(Q$130,'PLHIV Forecast'!$C$130:$W$130,0)),
INDEX('PLHIV Forecast'!$C$131:$W$250,MATCH($B185,'PLHIV Forecast'!$B$131:$B$250,0),MATCH(Q$130,'PLHIV Forecast'!$C$130:$W$130,0))&lt;&gt;0),
INDEX('PLHIV Forecast'!$C$131:$W$250,MATCH($B185,'PLHIV Forecast'!$B$131:$B$250,0),MATCH(Q$130,'PLHIV Forecast'!$C$130:$W$130,0)),
P185+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5945.6666666666661</v>
      </c>
      <c r="R185" s="84">
        <f>IF(IF(R$130&lt;=Baseline_Year,
INDEX('Number on ART'!$H$10:$AB$249,MATCH($B185&amp;"Peds",'Number on ART'!$F$10:$F$249,0),MATCH(R$130,'Number on ART'!$H$9:$AB$9,0)),
IF(AND(Q185+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Forecast'!$B$131:$B$250,0),MATCH(R$130,'PLHIV Forecast'!$C$130:$W$130,0)),
INDEX('PLHIV Forecast'!$C$131:$W$250,MATCH($B185,'PLHIV Forecast'!$B$131:$B$250,0),MATCH(R$130,'PLHIV Forecast'!$C$130:$W$130,0))&lt;&gt;0),
INDEX('PLHIV Forecast'!$C$131:$W$250,MATCH($B185,'PLHIV Forecast'!$B$131:$B$250,0),MATCH(R$130,'PLHIV Forecast'!$C$130:$W$130,0)),
Q185+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IF(R$130&lt;=Baseline_Year,
INDEX('Number on ART'!$H$10:$AB$249,MATCH($B185&amp;"Peds",'Number on ART'!$F$10:$F$249,0),MATCH(R$130,'Number on ART'!$H$9:$AB$9,0)),
IF(AND(Q185+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Forecast'!$B$131:$B$250,0),MATCH(R$130,'PLHIV Forecast'!$C$130:$W$130,0)),
INDEX('PLHIV Forecast'!$C$131:$W$250,MATCH($B185,'PLHIV Forecast'!$B$131:$B$250,0),MATCH(R$130,'PLHIV Forecast'!$C$130:$W$130,0))&lt;&gt;0),
INDEX('PLHIV Forecast'!$C$131:$W$250,MATCH($B185,'PLHIV Forecast'!$B$131:$B$250,0),MATCH(R$130,'PLHIV Forecast'!$C$130:$W$130,0)),
Q185+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6261.9999999999991</v>
      </c>
      <c r="S185" s="84">
        <f>IF(IF(S$130&lt;=Baseline_Year,
INDEX('Number on ART'!$H$10:$AB$249,MATCH($B185&amp;"Peds",'Number on ART'!$F$10:$F$249,0),MATCH(S$130,'Number on ART'!$H$9:$AB$9,0)),
IF(AND(R185+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Forecast'!$B$131:$B$250,0),MATCH(S$130,'PLHIV Forecast'!$C$130:$W$130,0)),
INDEX('PLHIV Forecast'!$C$131:$W$250,MATCH($B185,'PLHIV Forecast'!$B$131:$B$250,0),MATCH(S$130,'PLHIV Forecast'!$C$130:$W$130,0))&lt;&gt;0),
INDEX('PLHIV Forecast'!$C$131:$W$250,MATCH($B185,'PLHIV Forecast'!$B$131:$B$250,0),MATCH(S$130,'PLHIV Forecast'!$C$130:$W$130,0)),
R185+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IF(S$130&lt;=Baseline_Year,
INDEX('Number on ART'!$H$10:$AB$249,MATCH($B185&amp;"Peds",'Number on ART'!$F$10:$F$249,0),MATCH(S$130,'Number on ART'!$H$9:$AB$9,0)),
IF(AND(R185+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Forecast'!$B$131:$B$250,0),MATCH(S$130,'PLHIV Forecast'!$C$130:$W$130,0)),
INDEX('PLHIV Forecast'!$C$131:$W$250,MATCH($B185,'PLHIV Forecast'!$B$131:$B$250,0),MATCH(S$130,'PLHIV Forecast'!$C$130:$W$130,0))&lt;&gt;0),
INDEX('PLHIV Forecast'!$C$131:$W$250,MATCH($B185,'PLHIV Forecast'!$B$131:$B$250,0),MATCH(S$130,'PLHIV Forecast'!$C$130:$W$130,0)),
R185+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6578.3333333333321</v>
      </c>
      <c r="T185" s="84">
        <f>IF(IF(T$130&lt;=Baseline_Year,
INDEX('Number on ART'!$H$10:$AB$249,MATCH($B185&amp;"Peds",'Number on ART'!$F$10:$F$249,0),MATCH(T$130,'Number on ART'!$H$9:$AB$9,0)),
IF(AND(S185+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Forecast'!$B$131:$B$250,0),MATCH(T$130,'PLHIV Forecast'!$C$130:$W$130,0)),
INDEX('PLHIV Forecast'!$C$131:$W$250,MATCH($B185,'PLHIV Forecast'!$B$131:$B$250,0),MATCH(T$130,'PLHIV Forecast'!$C$130:$W$130,0))&lt;&gt;0),
INDEX('PLHIV Forecast'!$C$131:$W$250,MATCH($B185,'PLHIV Forecast'!$B$131:$B$250,0),MATCH(T$130,'PLHIV Forecast'!$C$130:$W$130,0)),
S185+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IF(T$130&lt;=Baseline_Year,
INDEX('Number on ART'!$H$10:$AB$249,MATCH($B185&amp;"Peds",'Number on ART'!$F$10:$F$249,0),MATCH(T$130,'Number on ART'!$H$9:$AB$9,0)),
IF(AND(S185+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Forecast'!$B$131:$B$250,0),MATCH(T$130,'PLHIV Forecast'!$C$130:$W$130,0)),
INDEX('PLHIV Forecast'!$C$131:$W$250,MATCH($B185,'PLHIV Forecast'!$B$131:$B$250,0),MATCH(T$130,'PLHIV Forecast'!$C$130:$W$130,0))&lt;&gt;0),
INDEX('PLHIV Forecast'!$C$131:$W$250,MATCH($B185,'PLHIV Forecast'!$B$131:$B$250,0),MATCH(T$130,'PLHIV Forecast'!$C$130:$W$130,0)),
S185+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6894.6666666666652</v>
      </c>
      <c r="U185" s="84">
        <f>IF(IF(U$130&lt;=Baseline_Year,
INDEX('Number on ART'!$H$10:$AB$249,MATCH($B185&amp;"Peds",'Number on ART'!$F$10:$F$249,0),MATCH(U$130,'Number on ART'!$H$9:$AB$9,0)),
IF(AND(T185+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Forecast'!$B$131:$B$250,0),MATCH(U$130,'PLHIV Forecast'!$C$130:$W$130,0)),
INDEX('PLHIV Forecast'!$C$131:$W$250,MATCH($B185,'PLHIV Forecast'!$B$131:$B$250,0),MATCH(U$130,'PLHIV Forecast'!$C$130:$W$130,0))&lt;&gt;0),
INDEX('PLHIV Forecast'!$C$131:$W$250,MATCH($B185,'PLHIV Forecast'!$B$131:$B$250,0),MATCH(U$130,'PLHIV Forecast'!$C$130:$W$130,0)),
T185+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IF(U$130&lt;=Baseline_Year,
INDEX('Number on ART'!$H$10:$AB$249,MATCH($B185&amp;"Peds",'Number on ART'!$F$10:$F$249,0),MATCH(U$130,'Number on ART'!$H$9:$AB$9,0)),
IF(AND(T185+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Forecast'!$B$131:$B$250,0),MATCH(U$130,'PLHIV Forecast'!$C$130:$W$130,0)),
INDEX('PLHIV Forecast'!$C$131:$W$250,MATCH($B185,'PLHIV Forecast'!$B$131:$B$250,0),MATCH(U$130,'PLHIV Forecast'!$C$130:$W$130,0))&lt;&gt;0),
INDEX('PLHIV Forecast'!$C$131:$W$250,MATCH($B185,'PLHIV Forecast'!$B$131:$B$250,0),MATCH(U$130,'PLHIV Forecast'!$C$130:$W$130,0)),
T185+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7210.9999999999982</v>
      </c>
      <c r="V185" s="84">
        <f>IF(IF(V$130&lt;=Baseline_Year,
INDEX('Number on ART'!$H$10:$AB$249,MATCH($B185&amp;"Peds",'Number on ART'!$F$10:$F$249,0),MATCH(V$130,'Number on ART'!$H$9:$AB$9,0)),
IF(AND(U185+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Forecast'!$B$131:$B$250,0),MATCH(V$130,'PLHIV Forecast'!$C$130:$W$130,0)),
INDEX('PLHIV Forecast'!$C$131:$W$250,MATCH($B185,'PLHIV Forecast'!$B$131:$B$250,0),MATCH(V$130,'PLHIV Forecast'!$C$130:$W$130,0))&lt;&gt;0),
INDEX('PLHIV Forecast'!$C$131:$W$250,MATCH($B185,'PLHIV Forecast'!$B$131:$B$250,0),MATCH(V$130,'PLHIV Forecast'!$C$130:$W$130,0)),
U185+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IF(V$130&lt;=Baseline_Year,
INDEX('Number on ART'!$H$10:$AB$249,MATCH($B185&amp;"Peds",'Number on ART'!$F$10:$F$249,0),MATCH(V$130,'Number on ART'!$H$9:$AB$9,0)),
IF(AND(U185+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Forecast'!$B$131:$B$250,0),MATCH(V$130,'PLHIV Forecast'!$C$130:$W$130,0)),
INDEX('PLHIV Forecast'!$C$131:$W$250,MATCH($B185,'PLHIV Forecast'!$B$131:$B$250,0),MATCH(V$130,'PLHIV Forecast'!$C$130:$W$130,0))&lt;&gt;0),
INDEX('PLHIV Forecast'!$C$131:$W$250,MATCH($B185,'PLHIV Forecast'!$B$131:$B$250,0),MATCH(V$130,'PLHIV Forecast'!$C$130:$W$130,0)),
U185+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7527.3333333333312</v>
      </c>
      <c r="W185" s="84">
        <f>IF(IF(W$130&lt;=Baseline_Year,
INDEX('Number on ART'!$H$10:$AB$249,MATCH($B185&amp;"Peds",'Number on ART'!$F$10:$F$249,0),MATCH(W$130,'Number on ART'!$H$9:$AB$9,0)),
IF(AND(V185+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Forecast'!$C$131:$W$250,MATCH($B185,'PLHIV Forecast'!$B$131:$B$250,0),MATCH(W$130,'PLHIV Forecast'!$C$130:$W$130,0)),
INDEX('PLHIV Forecast'!$C$131:$W$250,MATCH($B185,'PLHIV Forecast'!$B$131:$B$250,0),MATCH(W$130,'PLHIV Forecast'!$C$130:$W$130,0))&lt;&gt;0),
INDEX('PLHIV Forecast'!$C$131:$W$250,MATCH($B185,'PLHIV Forecast'!$B$131:$B$250,0),MATCH(W$130,'PLHIV Forecast'!$C$130:$W$130,0)),
V185+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)))&lt;0,
0,
IF(W$130&lt;=Baseline_Year,
INDEX('Number on ART'!$H$10:$AB$249,MATCH($B185&amp;"Peds",'Number on ART'!$F$10:$F$249,0),MATCH(W$130,'Number on ART'!$H$9:$AB$9,0)),
IF(AND(V185+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)&gt;INDEX('PLHIV Forecast'!$C$8:$W$127,MATCH($B185,'PLHIV Forecast'!$B$131:$B$250,0),MATCH(W$130,'PLHIV Forecast'!$C$130:$W$130,0)),
INDEX('PLHIV Forecast'!$C$131:$W$250,MATCH($B185,'PLHIV Forecast'!$B$131:$B$250,0),MATCH(W$130,'PLHIV Forecast'!$C$130:$W$130,0))&lt;&gt;0),
INDEX('PLHIV Forecast'!$C$131:$W$250,MATCH($B185,'PLHIV Forecast'!$B$131:$B$250,0),MATCH(W$130,'PLHIV Forecast'!$C$130:$W$130,0)),
V185+
AVERAGE((INDEX($C$131:$W$250,MATCH($B185,$B$131:$B$250),MATCH(Baseline_Year,$C$130:$W$130,))-INDEX($C$131:$W$250,MATCH($B185,$B$131:$B$250),MATCH(Baseline_Year-1,$C$130:$W$130,))),
(INDEX($C$131:$W$250,MATCH($B185,$B$131:$B$250),MATCH(Baseline_Year-1,$C$130:$W$130,))-INDEX($C$131:$W$250,MATCH($B185,$B$131:$B$250),MATCH(Baseline_Year-2,$C$130:$W$130,))),
(INDEX($C$131:$W$250,MATCH($B185,$B$131:$B$250),MATCH(Baseline_Year-2,$C$130:$W$130,))-INDEX($C$131:$W$250,MATCH($B185,$B$131:$B$250),MATCH(Baseline_Year-3,$C$130:$W$130,)))
))))</f>
        <v>7843.6666666666642</v>
      </c>
      <c r="X185" s="9" t="str">
        <f>IF(SUM(C185:W185)&lt;&gt;0,
IF(P185='PLHIV Forecast'!P185,"# peds on ART capped by total CLHIV starting 2023",
IF(Q185='PLHIV Forecast'!Q185,"# peds on ART capped by total CLHIV starting 2024",
IF(R185='PLHIV Forecast'!R185,"# peds on ART capped by total CLHIV starting 2025",
IF(S185='PLHIV Forecast'!S185,"# peds on ART capped by total CLHIV starting 2026",
IF(T185='PLHIV Forecast'!T185,"# peds on ART capped by total CLHIV starting 2027",
IF(U185='PLHIV Forecast'!U185,"# peds on ART capped by total CLHIV starting 2028",
IF(V185='PLHIV Forecast'!V185,"# peds on ART capped by total CLHIV starting 2029",
IF(W185='PLHIV Forecast'!W185,"# peds on ART capped by total CLHIV starting 2030",
"")))))))),"")</f>
        <v/>
      </c>
    </row>
    <row r="186" spans="2:24" x14ac:dyDescent="0.35">
      <c r="B186" s="17" t="str">
        <f>Countries!B59</f>
        <v>Iran</v>
      </c>
      <c r="C186" s="47">
        <f>IF(C$7&lt;='Algorithms &amp; Assumptions'!$C$3,INDEX('Number on ART'!$H$10:$AB$249,MATCH($B186&amp;"Peds",'Number on ART'!$F$10:$F$249,0),MATCH(C$7,'Number on ART'!$H$9:$AB$9,0)),"Error")</f>
        <v>50</v>
      </c>
      <c r="D186" s="47">
        <f>IF(D$7&lt;='Algorithms &amp; Assumptions'!$C$3,INDEX('Number on ART'!$H$10:$AB$249,MATCH($B186&amp;"Peds",'Number on ART'!$F$10:$F$249,0),MATCH(D$7,'Number on ART'!$H$9:$AB$9,0)),"Error")</f>
        <v>72</v>
      </c>
      <c r="E186" s="47">
        <f>IF(E$7&lt;='Algorithms &amp; Assumptions'!$C$3,INDEX('Number on ART'!$H$10:$AB$249,MATCH($B186&amp;"Peds",'Number on ART'!$F$10:$F$249,0),MATCH(E$7,'Number on ART'!$H$9:$AB$9,0)),"Error")</f>
        <v>104</v>
      </c>
      <c r="F186" s="47">
        <f>IF(F$7&lt;='Algorithms &amp; Assumptions'!$C$3,INDEX('Number on ART'!$H$10:$AB$249,MATCH($B186&amp;"Peds",'Number on ART'!$F$10:$F$249,0),MATCH(F$7,'Number on ART'!$H$9:$AB$9,0)),"Error")</f>
        <v>136</v>
      </c>
      <c r="G186" s="84">
        <f>IF(IF(G$130&lt;=Baseline_Year,
INDEX('Number on ART'!$H$10:$AB$249,MATCH($B186&amp;"Peds",'Number on ART'!$F$10:$F$249,0),MATCH(G$130,'Number on ART'!$H$9:$AB$9,0)),
IF(AND(F186+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Forecast'!$B$131:$B$250,0),MATCH(G$130,'PLHIV Forecast'!$C$130:$W$130,0)),
INDEX('PLHIV Forecast'!$C$131:$W$250,MATCH($B186,'PLHIV Forecast'!$B$131:$B$250,0),MATCH(G$130,'PLHIV Forecast'!$C$130:$W$130,0))&lt;&gt;0),
INDEX('PLHIV Forecast'!$C$131:$W$250,MATCH($B186,'PLHIV Forecast'!$B$131:$B$250,0),MATCH(G$130,'PLHIV Forecast'!$C$130:$W$130,0)),
F186+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IF(G$130&lt;=Baseline_Year,
INDEX('Number on ART'!$H$10:$AB$249,MATCH($B186&amp;"Peds",'Number on ART'!$F$10:$F$249,0),MATCH(G$130,'Number on ART'!$H$9:$AB$9,0)),
IF(AND(F186+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Forecast'!$B$131:$B$250,0),MATCH(G$130,'PLHIV Forecast'!$C$130:$W$130,0)),
INDEX('PLHIV Forecast'!$C$131:$W$250,MATCH($B186,'PLHIV Forecast'!$B$131:$B$250,0),MATCH(G$130,'PLHIV Forecast'!$C$130:$W$130,0))&lt;&gt;0),
INDEX('PLHIV Forecast'!$C$131:$W$250,MATCH($B186,'PLHIV Forecast'!$B$131:$B$250,0),MATCH(G$130,'PLHIV Forecast'!$C$130:$W$130,0)),
F186+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200</v>
      </c>
      <c r="H186" s="84">
        <f>IF(IF(H$130&lt;=Baseline_Year,
INDEX('Number on ART'!$H$10:$AB$249,MATCH($B186&amp;"Peds",'Number on ART'!$F$10:$F$249,0),MATCH(H$130,'Number on ART'!$H$9:$AB$9,0)),
IF(AND(G186+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Forecast'!$B$131:$B$250,0),MATCH(H$130,'PLHIV Forecast'!$C$130:$W$130,0)),
INDEX('PLHIV Forecast'!$C$131:$W$250,MATCH($B186,'PLHIV Forecast'!$B$131:$B$250,0),MATCH(H$130,'PLHIV Forecast'!$C$130:$W$130,0))&lt;&gt;0),
INDEX('PLHIV Forecast'!$C$131:$W$250,MATCH($B186,'PLHIV Forecast'!$B$131:$B$250,0),MATCH(H$130,'PLHIV Forecast'!$C$130:$W$130,0)),
G186+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IF(H$130&lt;=Baseline_Year,
INDEX('Number on ART'!$H$10:$AB$249,MATCH($B186&amp;"Peds",'Number on ART'!$F$10:$F$249,0),MATCH(H$130,'Number on ART'!$H$9:$AB$9,0)),
IF(AND(G186+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Forecast'!$B$131:$B$250,0),MATCH(H$130,'PLHIV Forecast'!$C$130:$W$130,0)),
INDEX('PLHIV Forecast'!$C$131:$W$250,MATCH($B186,'PLHIV Forecast'!$B$131:$B$250,0),MATCH(H$130,'PLHIV Forecast'!$C$130:$W$130,0))&lt;&gt;0),
INDEX('PLHIV Forecast'!$C$131:$W$250,MATCH($B186,'PLHIV Forecast'!$B$131:$B$250,0),MATCH(H$130,'PLHIV Forecast'!$C$130:$W$130,0)),
G186+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251</v>
      </c>
      <c r="I186" s="84">
        <f>IF(IF(I$130&lt;=Baseline_Year,
INDEX('Number on ART'!$H$10:$AB$249,MATCH($B186&amp;"Peds",'Number on ART'!$F$10:$F$249,0),MATCH(I$130,'Number on ART'!$H$9:$AB$9,0)),
IF(AND(H186+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Forecast'!$B$131:$B$250,0),MATCH(I$130,'PLHIV Forecast'!$C$130:$W$130,0)),
INDEX('PLHIV Forecast'!$C$131:$W$250,MATCH($B186,'PLHIV Forecast'!$B$131:$B$250,0),MATCH(I$130,'PLHIV Forecast'!$C$130:$W$130,0))&lt;&gt;0),
INDEX('PLHIV Forecast'!$C$131:$W$250,MATCH($B186,'PLHIV Forecast'!$B$131:$B$250,0),MATCH(I$130,'PLHIV Forecast'!$C$130:$W$130,0)),
H186+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IF(I$130&lt;=Baseline_Year,
INDEX('Number on ART'!$H$10:$AB$249,MATCH($B186&amp;"Peds",'Number on ART'!$F$10:$F$249,0),MATCH(I$130,'Number on ART'!$H$9:$AB$9,0)),
IF(AND(H186+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Forecast'!$B$131:$B$250,0),MATCH(I$130,'PLHIV Forecast'!$C$130:$W$130,0)),
INDEX('PLHIV Forecast'!$C$131:$W$250,MATCH($B186,'PLHIV Forecast'!$B$131:$B$250,0),MATCH(I$130,'PLHIV Forecast'!$C$130:$W$130,0))&lt;&gt;0),
INDEX('PLHIV Forecast'!$C$131:$W$250,MATCH($B186,'PLHIV Forecast'!$B$131:$B$250,0),MATCH(I$130,'PLHIV Forecast'!$C$130:$W$130,0)),
H186+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311</v>
      </c>
      <c r="J186" s="84">
        <f>IF(IF(J$130&lt;=Baseline_Year,
INDEX('Number on ART'!$H$10:$AB$249,MATCH($B186&amp;"Peds",'Number on ART'!$F$10:$F$249,0),MATCH(J$130,'Number on ART'!$H$9:$AB$9,0)),
IF(AND(I186+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Forecast'!$B$131:$B$250,0),MATCH(J$130,'PLHIV Forecast'!$C$130:$W$130,0)),
INDEX('PLHIV Forecast'!$C$131:$W$250,MATCH($B186,'PLHIV Forecast'!$B$131:$B$250,0),MATCH(J$130,'PLHIV Forecast'!$C$130:$W$130,0))&lt;&gt;0),
INDEX('PLHIV Forecast'!$C$131:$W$250,MATCH($B186,'PLHIV Forecast'!$B$131:$B$250,0),MATCH(J$130,'PLHIV Forecast'!$C$130:$W$130,0)),
I186+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IF(J$130&lt;=Baseline_Year,
INDEX('Number on ART'!$H$10:$AB$249,MATCH($B186&amp;"Peds",'Number on ART'!$F$10:$F$249,0),MATCH(J$130,'Number on ART'!$H$9:$AB$9,0)),
IF(AND(I186+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Forecast'!$B$131:$B$250,0),MATCH(J$130,'PLHIV Forecast'!$C$130:$W$130,0)),
INDEX('PLHIV Forecast'!$C$131:$W$250,MATCH($B186,'PLHIV Forecast'!$B$131:$B$250,0),MATCH(J$130,'PLHIV Forecast'!$C$130:$W$130,0))&lt;&gt;0),
INDEX('PLHIV Forecast'!$C$131:$W$250,MATCH($B186,'PLHIV Forecast'!$B$131:$B$250,0),MATCH(J$130,'PLHIV Forecast'!$C$130:$W$130,0)),
I186+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374</v>
      </c>
      <c r="K186" s="84">
        <f>IF(IF(K$130&lt;=Baseline_Year,
INDEX('Number on ART'!$H$10:$AB$249,MATCH($B186&amp;"Peds",'Number on ART'!$F$10:$F$249,0),MATCH(K$130,'Number on ART'!$H$9:$AB$9,0)),
IF(AND(J186+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Forecast'!$B$131:$B$250,0),MATCH(K$130,'PLHIV Forecast'!$C$130:$W$130,0)),
INDEX('PLHIV Forecast'!$C$131:$W$250,MATCH($B186,'PLHIV Forecast'!$B$131:$B$250,0),MATCH(K$130,'PLHIV Forecast'!$C$130:$W$130,0))&lt;&gt;0),
INDEX('PLHIV Forecast'!$C$131:$W$250,MATCH($B186,'PLHIV Forecast'!$B$131:$B$250,0),MATCH(K$130,'PLHIV Forecast'!$C$130:$W$130,0)),
J186+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IF(K$130&lt;=Baseline_Year,
INDEX('Number on ART'!$H$10:$AB$249,MATCH($B186&amp;"Peds",'Number on ART'!$F$10:$F$249,0),MATCH(K$130,'Number on ART'!$H$9:$AB$9,0)),
IF(AND(J186+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Forecast'!$B$131:$B$250,0),MATCH(K$130,'PLHIV Forecast'!$C$130:$W$130,0)),
INDEX('PLHIV Forecast'!$C$131:$W$250,MATCH($B186,'PLHIV Forecast'!$B$131:$B$250,0),MATCH(K$130,'PLHIV Forecast'!$C$130:$W$130,0))&lt;&gt;0),
INDEX('PLHIV Forecast'!$C$131:$W$250,MATCH($B186,'PLHIV Forecast'!$B$131:$B$250,0),MATCH(K$130,'PLHIV Forecast'!$C$130:$W$130,0)),
J186+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432</v>
      </c>
      <c r="L186" s="84">
        <f>IF(IF(L$130&lt;=Baseline_Year,
INDEX('Number on ART'!$H$10:$AB$249,MATCH($B186&amp;"Peds",'Number on ART'!$F$10:$F$249,0),MATCH(L$130,'Number on ART'!$H$9:$AB$9,0)),
IF(AND(K186+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Forecast'!$B$131:$B$250,0),MATCH(L$130,'PLHIV Forecast'!$C$130:$W$130,0)),
INDEX('PLHIV Forecast'!$C$131:$W$250,MATCH($B186,'PLHIV Forecast'!$B$131:$B$250,0),MATCH(L$130,'PLHIV Forecast'!$C$130:$W$130,0))&lt;&gt;0),
INDEX('PLHIV Forecast'!$C$131:$W$250,MATCH($B186,'PLHIV Forecast'!$B$131:$B$250,0),MATCH(L$130,'PLHIV Forecast'!$C$130:$W$130,0)),
K186+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IF(L$130&lt;=Baseline_Year,
INDEX('Number on ART'!$H$10:$AB$249,MATCH($B186&amp;"Peds",'Number on ART'!$F$10:$F$249,0),MATCH(L$130,'Number on ART'!$H$9:$AB$9,0)),
IF(AND(K186+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Forecast'!$B$131:$B$250,0),MATCH(L$130,'PLHIV Forecast'!$C$130:$W$130,0)),
INDEX('PLHIV Forecast'!$C$131:$W$250,MATCH($B186,'PLHIV Forecast'!$B$131:$B$250,0),MATCH(L$130,'PLHIV Forecast'!$C$130:$W$130,0))&lt;&gt;0),
INDEX('PLHIV Forecast'!$C$131:$W$250,MATCH($B186,'PLHIV Forecast'!$B$131:$B$250,0),MATCH(L$130,'PLHIV Forecast'!$C$130:$W$130,0)),
K186+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469</v>
      </c>
      <c r="M186" s="84">
        <f>IF(IF(M$130&lt;=Baseline_Year,
INDEX('Number on ART'!$H$10:$AB$249,MATCH($B186&amp;"Peds",'Number on ART'!$F$10:$F$249,0),MATCH(M$130,'Number on ART'!$H$9:$AB$9,0)),
IF(AND(L186+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Forecast'!$B$131:$B$250,0),MATCH(M$130,'PLHIV Forecast'!$C$130:$W$130,0)),
INDEX('PLHIV Forecast'!$C$131:$W$250,MATCH($B186,'PLHIV Forecast'!$B$131:$B$250,0),MATCH(M$130,'PLHIV Forecast'!$C$130:$W$130,0))&lt;&gt;0),
INDEX('PLHIV Forecast'!$C$131:$W$250,MATCH($B186,'PLHIV Forecast'!$B$131:$B$250,0),MATCH(M$130,'PLHIV Forecast'!$C$130:$W$130,0)),
L186+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IF(M$130&lt;=Baseline_Year,
INDEX('Number on ART'!$H$10:$AB$249,MATCH($B186&amp;"Peds",'Number on ART'!$F$10:$F$249,0),MATCH(M$130,'Number on ART'!$H$9:$AB$9,0)),
IF(AND(L186+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Forecast'!$B$131:$B$250,0),MATCH(M$130,'PLHIV Forecast'!$C$130:$W$130,0)),
INDEX('PLHIV Forecast'!$C$131:$W$250,MATCH($B186,'PLHIV Forecast'!$B$131:$B$250,0),MATCH(M$130,'PLHIV Forecast'!$C$130:$W$130,0))&lt;&gt;0),
INDEX('PLHIV Forecast'!$C$131:$W$250,MATCH($B186,'PLHIV Forecast'!$B$131:$B$250,0),MATCH(M$130,'PLHIV Forecast'!$C$130:$W$130,0)),
L186+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472</v>
      </c>
      <c r="N186" s="84">
        <f>IF(IF(N$130&lt;=Baseline_Year,
INDEX('Number on ART'!$H$10:$AB$249,MATCH($B186&amp;"Peds",'Number on ART'!$F$10:$F$249,0),MATCH(N$130,'Number on ART'!$H$9:$AB$9,0)),
IF(AND(M186+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Forecast'!$B$131:$B$250,0),MATCH(N$130,'PLHIV Forecast'!$C$130:$W$130,0)),
INDEX('PLHIV Forecast'!$C$131:$W$250,MATCH($B186,'PLHIV Forecast'!$B$131:$B$250,0),MATCH(N$130,'PLHIV Forecast'!$C$130:$W$130,0))&lt;&gt;0),
INDEX('PLHIV Forecast'!$C$131:$W$250,MATCH($B186,'PLHIV Forecast'!$B$131:$B$250,0),MATCH(N$130,'PLHIV Forecast'!$C$130:$W$130,0)),
M186+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IF(N$130&lt;=Baseline_Year,
INDEX('Number on ART'!$H$10:$AB$249,MATCH($B186&amp;"Peds",'Number on ART'!$F$10:$F$249,0),MATCH(N$130,'Number on ART'!$H$9:$AB$9,0)),
IF(AND(M186+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Forecast'!$B$131:$B$250,0),MATCH(N$130,'PLHIV Forecast'!$C$130:$W$130,0)),
INDEX('PLHIV Forecast'!$C$131:$W$250,MATCH($B186,'PLHIV Forecast'!$B$131:$B$250,0),MATCH(N$130,'PLHIV Forecast'!$C$130:$W$130,0))&lt;&gt;0),
INDEX('PLHIV Forecast'!$C$131:$W$250,MATCH($B186,'PLHIV Forecast'!$B$131:$B$250,0),MATCH(N$130,'PLHIV Forecast'!$C$130:$W$130,0)),
M186+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470</v>
      </c>
      <c r="O186" s="84">
        <f>IF(IF(O$130&lt;=Baseline_Year,
INDEX('Number on ART'!$H$10:$AB$249,MATCH($B186&amp;"Peds",'Number on ART'!$F$10:$F$249,0),MATCH(O$130,'Number on ART'!$H$9:$AB$9,0)),
IF(AND(N186+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Forecast'!$B$131:$B$250,0),MATCH(O$130,'PLHIV Forecast'!$C$130:$W$130,0)),
INDEX('PLHIV Forecast'!$C$131:$W$250,MATCH($B186,'PLHIV Forecast'!$B$131:$B$250,0),MATCH(O$130,'PLHIV Forecast'!$C$130:$W$130,0))&lt;&gt;0),
INDEX('PLHIV Forecast'!$C$131:$W$250,MATCH($B186,'PLHIV Forecast'!$B$131:$B$250,0),MATCH(O$130,'PLHIV Forecast'!$C$130:$W$130,0)),
N186+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IF(O$130&lt;=Baseline_Year,
INDEX('Number on ART'!$H$10:$AB$249,MATCH($B186&amp;"Peds",'Number on ART'!$F$10:$F$249,0),MATCH(O$130,'Number on ART'!$H$9:$AB$9,0)),
IF(AND(N186+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Forecast'!$B$131:$B$250,0),MATCH(O$130,'PLHIV Forecast'!$C$130:$W$130,0)),
INDEX('PLHIV Forecast'!$C$131:$W$250,MATCH($B186,'PLHIV Forecast'!$B$131:$B$250,0),MATCH(O$130,'PLHIV Forecast'!$C$130:$W$130,0))&lt;&gt;0),
INDEX('PLHIV Forecast'!$C$131:$W$250,MATCH($B186,'PLHIV Forecast'!$B$131:$B$250,0),MATCH(O$130,'PLHIV Forecast'!$C$130:$W$130,0)),
N186+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441</v>
      </c>
      <c r="P186" s="84">
        <f>IF(IF(P$130&lt;=Baseline_Year,
INDEX('Number on ART'!$H$10:$AB$249,MATCH($B186&amp;"Peds",'Number on ART'!$F$10:$F$249,0),MATCH(P$130,'Number on ART'!$H$9:$AB$9,0)),
IF(AND(O186+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Forecast'!$B$131:$B$250,0),MATCH(P$130,'PLHIV Forecast'!$C$130:$W$130,0)),
INDEX('PLHIV Forecast'!$C$131:$W$250,MATCH($B186,'PLHIV Forecast'!$B$131:$B$250,0),MATCH(P$130,'PLHIV Forecast'!$C$130:$W$130,0))&lt;&gt;0),
INDEX('PLHIV Forecast'!$C$131:$W$250,MATCH($B186,'PLHIV Forecast'!$B$131:$B$250,0),MATCH(P$130,'PLHIV Forecast'!$C$130:$W$130,0)),
O186+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IF(P$130&lt;=Baseline_Year,
INDEX('Number on ART'!$H$10:$AB$249,MATCH($B186&amp;"Peds",'Number on ART'!$F$10:$F$249,0),MATCH(P$130,'Number on ART'!$H$9:$AB$9,0)),
IF(AND(O186+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Forecast'!$B$131:$B$250,0),MATCH(P$130,'PLHIV Forecast'!$C$130:$W$130,0)),
INDEX('PLHIV Forecast'!$C$131:$W$250,MATCH($B186,'PLHIV Forecast'!$B$131:$B$250,0),MATCH(P$130,'PLHIV Forecast'!$C$130:$W$130,0))&lt;&gt;0),
INDEX('PLHIV Forecast'!$C$131:$W$250,MATCH($B186,'PLHIV Forecast'!$B$131:$B$250,0),MATCH(P$130,'PLHIV Forecast'!$C$130:$W$130,0)),
O186+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431.66666666666669</v>
      </c>
      <c r="Q186" s="84">
        <f>IF(IF(Q$130&lt;=Baseline_Year,
INDEX('Number on ART'!$H$10:$AB$249,MATCH($B186&amp;"Peds",'Number on ART'!$F$10:$F$249,0),MATCH(Q$130,'Number on ART'!$H$9:$AB$9,0)),
IF(AND(P186+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Forecast'!$B$131:$B$250,0),MATCH(Q$130,'PLHIV Forecast'!$C$130:$W$130,0)),
INDEX('PLHIV Forecast'!$C$131:$W$250,MATCH($B186,'PLHIV Forecast'!$B$131:$B$250,0),MATCH(Q$130,'PLHIV Forecast'!$C$130:$W$130,0))&lt;&gt;0),
INDEX('PLHIV Forecast'!$C$131:$W$250,MATCH($B186,'PLHIV Forecast'!$B$131:$B$250,0),MATCH(Q$130,'PLHIV Forecast'!$C$130:$W$130,0)),
P186+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IF(Q$130&lt;=Baseline_Year,
INDEX('Number on ART'!$H$10:$AB$249,MATCH($B186&amp;"Peds",'Number on ART'!$F$10:$F$249,0),MATCH(Q$130,'Number on ART'!$H$9:$AB$9,0)),
IF(AND(P186+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Forecast'!$B$131:$B$250,0),MATCH(Q$130,'PLHIV Forecast'!$C$130:$W$130,0)),
INDEX('PLHIV Forecast'!$C$131:$W$250,MATCH($B186,'PLHIV Forecast'!$B$131:$B$250,0),MATCH(Q$130,'PLHIV Forecast'!$C$130:$W$130,0))&lt;&gt;0),
INDEX('PLHIV Forecast'!$C$131:$W$250,MATCH($B186,'PLHIV Forecast'!$B$131:$B$250,0),MATCH(Q$130,'PLHIV Forecast'!$C$130:$W$130,0)),
P186+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422.33333333333337</v>
      </c>
      <c r="R186" s="84">
        <f>IF(IF(R$130&lt;=Baseline_Year,
INDEX('Number on ART'!$H$10:$AB$249,MATCH($B186&amp;"Peds",'Number on ART'!$F$10:$F$249,0),MATCH(R$130,'Number on ART'!$H$9:$AB$9,0)),
IF(AND(Q186+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Forecast'!$B$131:$B$250,0),MATCH(R$130,'PLHIV Forecast'!$C$130:$W$130,0)),
INDEX('PLHIV Forecast'!$C$131:$W$250,MATCH($B186,'PLHIV Forecast'!$B$131:$B$250,0),MATCH(R$130,'PLHIV Forecast'!$C$130:$W$130,0))&lt;&gt;0),
INDEX('PLHIV Forecast'!$C$131:$W$250,MATCH($B186,'PLHIV Forecast'!$B$131:$B$250,0),MATCH(R$130,'PLHIV Forecast'!$C$130:$W$130,0)),
Q186+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IF(R$130&lt;=Baseline_Year,
INDEX('Number on ART'!$H$10:$AB$249,MATCH($B186&amp;"Peds",'Number on ART'!$F$10:$F$249,0),MATCH(R$130,'Number on ART'!$H$9:$AB$9,0)),
IF(AND(Q186+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Forecast'!$B$131:$B$250,0),MATCH(R$130,'PLHIV Forecast'!$C$130:$W$130,0)),
INDEX('PLHIV Forecast'!$C$131:$W$250,MATCH($B186,'PLHIV Forecast'!$B$131:$B$250,0),MATCH(R$130,'PLHIV Forecast'!$C$130:$W$130,0))&lt;&gt;0),
INDEX('PLHIV Forecast'!$C$131:$W$250,MATCH($B186,'PLHIV Forecast'!$B$131:$B$250,0),MATCH(R$130,'PLHIV Forecast'!$C$130:$W$130,0)),
Q186+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413.00000000000006</v>
      </c>
      <c r="S186" s="84">
        <f>IF(IF(S$130&lt;=Baseline_Year,
INDEX('Number on ART'!$H$10:$AB$249,MATCH($B186&amp;"Peds",'Number on ART'!$F$10:$F$249,0),MATCH(S$130,'Number on ART'!$H$9:$AB$9,0)),
IF(AND(R186+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Forecast'!$B$131:$B$250,0),MATCH(S$130,'PLHIV Forecast'!$C$130:$W$130,0)),
INDEX('PLHIV Forecast'!$C$131:$W$250,MATCH($B186,'PLHIV Forecast'!$B$131:$B$250,0),MATCH(S$130,'PLHIV Forecast'!$C$130:$W$130,0))&lt;&gt;0),
INDEX('PLHIV Forecast'!$C$131:$W$250,MATCH($B186,'PLHIV Forecast'!$B$131:$B$250,0),MATCH(S$130,'PLHIV Forecast'!$C$130:$W$130,0)),
R186+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IF(S$130&lt;=Baseline_Year,
INDEX('Number on ART'!$H$10:$AB$249,MATCH($B186&amp;"Peds",'Number on ART'!$F$10:$F$249,0),MATCH(S$130,'Number on ART'!$H$9:$AB$9,0)),
IF(AND(R186+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Forecast'!$B$131:$B$250,0),MATCH(S$130,'PLHIV Forecast'!$C$130:$W$130,0)),
INDEX('PLHIV Forecast'!$C$131:$W$250,MATCH($B186,'PLHIV Forecast'!$B$131:$B$250,0),MATCH(S$130,'PLHIV Forecast'!$C$130:$W$130,0))&lt;&gt;0),
INDEX('PLHIV Forecast'!$C$131:$W$250,MATCH($B186,'PLHIV Forecast'!$B$131:$B$250,0),MATCH(S$130,'PLHIV Forecast'!$C$130:$W$130,0)),
R186+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403.66666666666674</v>
      </c>
      <c r="T186" s="84">
        <f>IF(IF(T$130&lt;=Baseline_Year,
INDEX('Number on ART'!$H$10:$AB$249,MATCH($B186&amp;"Peds",'Number on ART'!$F$10:$F$249,0),MATCH(T$130,'Number on ART'!$H$9:$AB$9,0)),
IF(AND(S186+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Forecast'!$B$131:$B$250,0),MATCH(T$130,'PLHIV Forecast'!$C$130:$W$130,0)),
INDEX('PLHIV Forecast'!$C$131:$W$250,MATCH($B186,'PLHIV Forecast'!$B$131:$B$250,0),MATCH(T$130,'PLHIV Forecast'!$C$130:$W$130,0))&lt;&gt;0),
INDEX('PLHIV Forecast'!$C$131:$W$250,MATCH($B186,'PLHIV Forecast'!$B$131:$B$250,0),MATCH(T$130,'PLHIV Forecast'!$C$130:$W$130,0)),
S186+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IF(T$130&lt;=Baseline_Year,
INDEX('Number on ART'!$H$10:$AB$249,MATCH($B186&amp;"Peds",'Number on ART'!$F$10:$F$249,0),MATCH(T$130,'Number on ART'!$H$9:$AB$9,0)),
IF(AND(S186+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Forecast'!$B$131:$B$250,0),MATCH(T$130,'PLHIV Forecast'!$C$130:$W$130,0)),
INDEX('PLHIV Forecast'!$C$131:$W$250,MATCH($B186,'PLHIV Forecast'!$B$131:$B$250,0),MATCH(T$130,'PLHIV Forecast'!$C$130:$W$130,0))&lt;&gt;0),
INDEX('PLHIV Forecast'!$C$131:$W$250,MATCH($B186,'PLHIV Forecast'!$B$131:$B$250,0),MATCH(T$130,'PLHIV Forecast'!$C$130:$W$130,0)),
S186+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394.33333333333343</v>
      </c>
      <c r="U186" s="84">
        <f>IF(IF(U$130&lt;=Baseline_Year,
INDEX('Number on ART'!$H$10:$AB$249,MATCH($B186&amp;"Peds",'Number on ART'!$F$10:$F$249,0),MATCH(U$130,'Number on ART'!$H$9:$AB$9,0)),
IF(AND(T186+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Forecast'!$B$131:$B$250,0),MATCH(U$130,'PLHIV Forecast'!$C$130:$W$130,0)),
INDEX('PLHIV Forecast'!$C$131:$W$250,MATCH($B186,'PLHIV Forecast'!$B$131:$B$250,0),MATCH(U$130,'PLHIV Forecast'!$C$130:$W$130,0))&lt;&gt;0),
INDEX('PLHIV Forecast'!$C$131:$W$250,MATCH($B186,'PLHIV Forecast'!$B$131:$B$250,0),MATCH(U$130,'PLHIV Forecast'!$C$130:$W$130,0)),
T186+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IF(U$130&lt;=Baseline_Year,
INDEX('Number on ART'!$H$10:$AB$249,MATCH($B186&amp;"Peds",'Number on ART'!$F$10:$F$249,0),MATCH(U$130,'Number on ART'!$H$9:$AB$9,0)),
IF(AND(T186+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Forecast'!$B$131:$B$250,0),MATCH(U$130,'PLHIV Forecast'!$C$130:$W$130,0)),
INDEX('PLHIV Forecast'!$C$131:$W$250,MATCH($B186,'PLHIV Forecast'!$B$131:$B$250,0),MATCH(U$130,'PLHIV Forecast'!$C$130:$W$130,0))&lt;&gt;0),
INDEX('PLHIV Forecast'!$C$131:$W$250,MATCH($B186,'PLHIV Forecast'!$B$131:$B$250,0),MATCH(U$130,'PLHIV Forecast'!$C$130:$W$130,0)),
T186+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385.00000000000011</v>
      </c>
      <c r="V186" s="84">
        <f>IF(IF(V$130&lt;=Baseline_Year,
INDEX('Number on ART'!$H$10:$AB$249,MATCH($B186&amp;"Peds",'Number on ART'!$F$10:$F$249,0),MATCH(V$130,'Number on ART'!$H$9:$AB$9,0)),
IF(AND(U186+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Forecast'!$B$131:$B$250,0),MATCH(V$130,'PLHIV Forecast'!$C$130:$W$130,0)),
INDEX('PLHIV Forecast'!$C$131:$W$250,MATCH($B186,'PLHIV Forecast'!$B$131:$B$250,0),MATCH(V$130,'PLHIV Forecast'!$C$130:$W$130,0))&lt;&gt;0),
INDEX('PLHIV Forecast'!$C$131:$W$250,MATCH($B186,'PLHIV Forecast'!$B$131:$B$250,0),MATCH(V$130,'PLHIV Forecast'!$C$130:$W$130,0)),
U186+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IF(V$130&lt;=Baseline_Year,
INDEX('Number on ART'!$H$10:$AB$249,MATCH($B186&amp;"Peds",'Number on ART'!$F$10:$F$249,0),MATCH(V$130,'Number on ART'!$H$9:$AB$9,0)),
IF(AND(U186+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Forecast'!$B$131:$B$250,0),MATCH(V$130,'PLHIV Forecast'!$C$130:$W$130,0)),
INDEX('PLHIV Forecast'!$C$131:$W$250,MATCH($B186,'PLHIV Forecast'!$B$131:$B$250,0),MATCH(V$130,'PLHIV Forecast'!$C$130:$W$130,0))&lt;&gt;0),
INDEX('PLHIV Forecast'!$C$131:$W$250,MATCH($B186,'PLHIV Forecast'!$B$131:$B$250,0),MATCH(V$130,'PLHIV Forecast'!$C$130:$W$130,0)),
U186+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375.6666666666668</v>
      </c>
      <c r="W186" s="84">
        <f>IF(IF(W$130&lt;=Baseline_Year,
INDEX('Number on ART'!$H$10:$AB$249,MATCH($B186&amp;"Peds",'Number on ART'!$F$10:$F$249,0),MATCH(W$130,'Number on ART'!$H$9:$AB$9,0)),
IF(AND(V186+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Forecast'!$C$131:$W$250,MATCH($B186,'PLHIV Forecast'!$B$131:$B$250,0),MATCH(W$130,'PLHIV Forecast'!$C$130:$W$130,0)),
INDEX('PLHIV Forecast'!$C$131:$W$250,MATCH($B186,'PLHIV Forecast'!$B$131:$B$250,0),MATCH(W$130,'PLHIV Forecast'!$C$130:$W$130,0))&lt;&gt;0),
INDEX('PLHIV Forecast'!$C$131:$W$250,MATCH($B186,'PLHIV Forecast'!$B$131:$B$250,0),MATCH(W$130,'PLHIV Forecast'!$C$130:$W$130,0)),
V186+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)))&lt;0,
0,
IF(W$130&lt;=Baseline_Year,
INDEX('Number on ART'!$H$10:$AB$249,MATCH($B186&amp;"Peds",'Number on ART'!$F$10:$F$249,0),MATCH(W$130,'Number on ART'!$H$9:$AB$9,0)),
IF(AND(V186+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)&gt;INDEX('PLHIV Forecast'!$C$8:$W$127,MATCH($B186,'PLHIV Forecast'!$B$131:$B$250,0),MATCH(W$130,'PLHIV Forecast'!$C$130:$W$130,0)),
INDEX('PLHIV Forecast'!$C$131:$W$250,MATCH($B186,'PLHIV Forecast'!$B$131:$B$250,0),MATCH(W$130,'PLHIV Forecast'!$C$130:$W$130,0))&lt;&gt;0),
INDEX('PLHIV Forecast'!$C$131:$W$250,MATCH($B186,'PLHIV Forecast'!$B$131:$B$250,0),MATCH(W$130,'PLHIV Forecast'!$C$130:$W$130,0)),
V186+
AVERAGE((INDEX($C$131:$W$250,MATCH($B186,$B$131:$B$250),MATCH(Baseline_Year,$C$130:$W$130,))-INDEX($C$131:$W$250,MATCH($B186,$B$131:$B$250),MATCH(Baseline_Year-1,$C$130:$W$130,))),
(INDEX($C$131:$W$250,MATCH($B186,$B$131:$B$250),MATCH(Baseline_Year-1,$C$130:$W$130,))-INDEX($C$131:$W$250,MATCH($B186,$B$131:$B$250),MATCH(Baseline_Year-2,$C$130:$W$130,))),
(INDEX($C$131:$W$250,MATCH($B186,$B$131:$B$250),MATCH(Baseline_Year-2,$C$130:$W$130,))-INDEX($C$131:$W$250,MATCH($B186,$B$131:$B$250),MATCH(Baseline_Year-3,$C$130:$W$130,)))
))))</f>
        <v>366.33333333333348</v>
      </c>
      <c r="X186" s="9" t="str">
        <f>IF(SUM(C186:W186)&lt;&gt;0,
IF(P186='PLHIV Forecast'!P186,"# peds on ART capped by total CLHIV starting 2023",
IF(Q186='PLHIV Forecast'!Q186,"# peds on ART capped by total CLHIV starting 2024",
IF(R186='PLHIV Forecast'!R186,"# peds on ART capped by total CLHIV starting 2025",
IF(S186='PLHIV Forecast'!S186,"# peds on ART capped by total CLHIV starting 2026",
IF(T186='PLHIV Forecast'!T186,"# peds on ART capped by total CLHIV starting 2027",
IF(U186='PLHIV Forecast'!U186,"# peds on ART capped by total CLHIV starting 2028",
IF(V186='PLHIV Forecast'!V186,"# peds on ART capped by total CLHIV starting 2029",
IF(W186='PLHIV Forecast'!W186,"# peds on ART capped by total CLHIV starting 2030",
"")))))))),"")</f>
        <v/>
      </c>
    </row>
    <row r="187" spans="2:24" x14ac:dyDescent="0.35">
      <c r="B187" s="17" t="str">
        <f>Countries!B60</f>
        <v>Iraq</v>
      </c>
      <c r="C187" s="47">
        <f>IF(C$7&lt;='Algorithms &amp; Assumptions'!$C$3,INDEX('Number on ART'!$H$10:$AB$249,MATCH($B187&amp;"Peds",'Number on ART'!$F$10:$F$249,0),MATCH(C$7,'Number on ART'!$H$9:$AB$9,0)),"Error")</f>
        <v>0</v>
      </c>
      <c r="D187" s="47">
        <f>IF(D$7&lt;='Algorithms &amp; Assumptions'!$C$3,INDEX('Number on ART'!$H$10:$AB$249,MATCH($B187&amp;"Peds",'Number on ART'!$F$10:$F$249,0),MATCH(D$7,'Number on ART'!$H$9:$AB$9,0)),"Error")</f>
        <v>0</v>
      </c>
      <c r="E187" s="47">
        <f>IF(E$7&lt;='Algorithms &amp; Assumptions'!$C$3,INDEX('Number on ART'!$H$10:$AB$249,MATCH($B187&amp;"Peds",'Number on ART'!$F$10:$F$249,0),MATCH(E$7,'Number on ART'!$H$9:$AB$9,0)),"Error")</f>
        <v>0</v>
      </c>
      <c r="F187" s="47">
        <f>IF(F$7&lt;='Algorithms &amp; Assumptions'!$C$3,INDEX('Number on ART'!$H$10:$AB$249,MATCH($B187&amp;"Peds",'Number on ART'!$F$10:$F$249,0),MATCH(F$7,'Number on ART'!$H$9:$AB$9,0)),"Error")</f>
        <v>0</v>
      </c>
      <c r="G187" s="84">
        <f>IF(IF(G$130&lt;=Baseline_Year,
INDEX('Number on ART'!$H$10:$AB$249,MATCH($B187&amp;"Peds",'Number on ART'!$F$10:$F$249,0),MATCH(G$130,'Number on ART'!$H$9:$AB$9,0)),
IF(AND(F187+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Forecast'!$B$131:$B$250,0),MATCH(G$130,'PLHIV Forecast'!$C$130:$W$130,0)),
INDEX('PLHIV Forecast'!$C$131:$W$250,MATCH($B187,'PLHIV Forecast'!$B$131:$B$250,0),MATCH(G$130,'PLHIV Forecast'!$C$130:$W$130,0))&lt;&gt;0),
INDEX('PLHIV Forecast'!$C$131:$W$250,MATCH($B187,'PLHIV Forecast'!$B$131:$B$250,0),MATCH(G$130,'PLHIV Forecast'!$C$130:$W$130,0)),
F187+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IF(G$130&lt;=Baseline_Year,
INDEX('Number on ART'!$H$10:$AB$249,MATCH($B187&amp;"Peds",'Number on ART'!$F$10:$F$249,0),MATCH(G$130,'Number on ART'!$H$9:$AB$9,0)),
IF(AND(F187+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Forecast'!$B$131:$B$250,0),MATCH(G$130,'PLHIV Forecast'!$C$130:$W$130,0)),
INDEX('PLHIV Forecast'!$C$131:$W$250,MATCH($B187,'PLHIV Forecast'!$B$131:$B$250,0),MATCH(G$130,'PLHIV Forecast'!$C$130:$W$130,0))&lt;&gt;0),
INDEX('PLHIV Forecast'!$C$131:$W$250,MATCH($B187,'PLHIV Forecast'!$B$131:$B$250,0),MATCH(G$130,'PLHIV Forecast'!$C$130:$W$130,0)),
F187+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0</v>
      </c>
      <c r="H187" s="84">
        <f>IF(IF(H$130&lt;=Baseline_Year,
INDEX('Number on ART'!$H$10:$AB$249,MATCH($B187&amp;"Peds",'Number on ART'!$F$10:$F$249,0),MATCH(H$130,'Number on ART'!$H$9:$AB$9,0)),
IF(AND(G187+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Forecast'!$B$131:$B$250,0),MATCH(H$130,'PLHIV Forecast'!$C$130:$W$130,0)),
INDEX('PLHIV Forecast'!$C$131:$W$250,MATCH($B187,'PLHIV Forecast'!$B$131:$B$250,0),MATCH(H$130,'PLHIV Forecast'!$C$130:$W$130,0))&lt;&gt;0),
INDEX('PLHIV Forecast'!$C$131:$W$250,MATCH($B187,'PLHIV Forecast'!$B$131:$B$250,0),MATCH(H$130,'PLHIV Forecast'!$C$130:$W$130,0)),
G187+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IF(H$130&lt;=Baseline_Year,
INDEX('Number on ART'!$H$10:$AB$249,MATCH($B187&amp;"Peds",'Number on ART'!$F$10:$F$249,0),MATCH(H$130,'Number on ART'!$H$9:$AB$9,0)),
IF(AND(G187+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Forecast'!$B$131:$B$250,0),MATCH(H$130,'PLHIV Forecast'!$C$130:$W$130,0)),
INDEX('PLHIV Forecast'!$C$131:$W$250,MATCH($B187,'PLHIV Forecast'!$B$131:$B$250,0),MATCH(H$130,'PLHIV Forecast'!$C$130:$W$130,0))&lt;&gt;0),
INDEX('PLHIV Forecast'!$C$131:$W$250,MATCH($B187,'PLHIV Forecast'!$B$131:$B$250,0),MATCH(H$130,'PLHIV Forecast'!$C$130:$W$130,0)),
G187+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1</v>
      </c>
      <c r="I187" s="84">
        <f>IF(IF(I$130&lt;=Baseline_Year,
INDEX('Number on ART'!$H$10:$AB$249,MATCH($B187&amp;"Peds",'Number on ART'!$F$10:$F$249,0),MATCH(I$130,'Number on ART'!$H$9:$AB$9,0)),
IF(AND(H187+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Forecast'!$B$131:$B$250,0),MATCH(I$130,'PLHIV Forecast'!$C$130:$W$130,0)),
INDEX('PLHIV Forecast'!$C$131:$W$250,MATCH($B187,'PLHIV Forecast'!$B$131:$B$250,0),MATCH(I$130,'PLHIV Forecast'!$C$130:$W$130,0))&lt;&gt;0),
INDEX('PLHIV Forecast'!$C$131:$W$250,MATCH($B187,'PLHIV Forecast'!$B$131:$B$250,0),MATCH(I$130,'PLHIV Forecast'!$C$130:$W$130,0)),
H187+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IF(I$130&lt;=Baseline_Year,
INDEX('Number on ART'!$H$10:$AB$249,MATCH($B187&amp;"Peds",'Number on ART'!$F$10:$F$249,0),MATCH(I$130,'Number on ART'!$H$9:$AB$9,0)),
IF(AND(H187+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Forecast'!$B$131:$B$250,0),MATCH(I$130,'PLHIV Forecast'!$C$130:$W$130,0)),
INDEX('PLHIV Forecast'!$C$131:$W$250,MATCH($B187,'PLHIV Forecast'!$B$131:$B$250,0),MATCH(I$130,'PLHIV Forecast'!$C$130:$W$130,0))&lt;&gt;0),
INDEX('PLHIV Forecast'!$C$131:$W$250,MATCH($B187,'PLHIV Forecast'!$B$131:$B$250,0),MATCH(I$130,'PLHIV Forecast'!$C$130:$W$130,0)),
H187+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2</v>
      </c>
      <c r="J187" s="84">
        <f>IF(IF(J$130&lt;=Baseline_Year,
INDEX('Number on ART'!$H$10:$AB$249,MATCH($B187&amp;"Peds",'Number on ART'!$F$10:$F$249,0),MATCH(J$130,'Number on ART'!$H$9:$AB$9,0)),
IF(AND(I187+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Forecast'!$B$131:$B$250,0),MATCH(J$130,'PLHIV Forecast'!$C$130:$W$130,0)),
INDEX('PLHIV Forecast'!$C$131:$W$250,MATCH($B187,'PLHIV Forecast'!$B$131:$B$250,0),MATCH(J$130,'PLHIV Forecast'!$C$130:$W$130,0))&lt;&gt;0),
INDEX('PLHIV Forecast'!$C$131:$W$250,MATCH($B187,'PLHIV Forecast'!$B$131:$B$250,0),MATCH(J$130,'PLHIV Forecast'!$C$130:$W$130,0)),
I187+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IF(J$130&lt;=Baseline_Year,
INDEX('Number on ART'!$H$10:$AB$249,MATCH($B187&amp;"Peds",'Number on ART'!$F$10:$F$249,0),MATCH(J$130,'Number on ART'!$H$9:$AB$9,0)),
IF(AND(I187+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Forecast'!$B$131:$B$250,0),MATCH(J$130,'PLHIV Forecast'!$C$130:$W$130,0)),
INDEX('PLHIV Forecast'!$C$131:$W$250,MATCH($B187,'PLHIV Forecast'!$B$131:$B$250,0),MATCH(J$130,'PLHIV Forecast'!$C$130:$W$130,0))&lt;&gt;0),
INDEX('PLHIV Forecast'!$C$131:$W$250,MATCH($B187,'PLHIV Forecast'!$B$131:$B$250,0),MATCH(J$130,'PLHIV Forecast'!$C$130:$W$130,0)),
I187+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3</v>
      </c>
      <c r="K187" s="84">
        <f>IF(IF(K$130&lt;=Baseline_Year,
INDEX('Number on ART'!$H$10:$AB$249,MATCH($B187&amp;"Peds",'Number on ART'!$F$10:$F$249,0),MATCH(K$130,'Number on ART'!$H$9:$AB$9,0)),
IF(AND(J187+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Forecast'!$B$131:$B$250,0),MATCH(K$130,'PLHIV Forecast'!$C$130:$W$130,0)),
INDEX('PLHIV Forecast'!$C$131:$W$250,MATCH($B187,'PLHIV Forecast'!$B$131:$B$250,0),MATCH(K$130,'PLHIV Forecast'!$C$130:$W$130,0))&lt;&gt;0),
INDEX('PLHIV Forecast'!$C$131:$W$250,MATCH($B187,'PLHIV Forecast'!$B$131:$B$250,0),MATCH(K$130,'PLHIV Forecast'!$C$130:$W$130,0)),
J187+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IF(K$130&lt;=Baseline_Year,
INDEX('Number on ART'!$H$10:$AB$249,MATCH($B187&amp;"Peds",'Number on ART'!$F$10:$F$249,0),MATCH(K$130,'Number on ART'!$H$9:$AB$9,0)),
IF(AND(J187+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Forecast'!$B$131:$B$250,0),MATCH(K$130,'PLHIV Forecast'!$C$130:$W$130,0)),
INDEX('PLHIV Forecast'!$C$131:$W$250,MATCH($B187,'PLHIV Forecast'!$B$131:$B$250,0),MATCH(K$130,'PLHIV Forecast'!$C$130:$W$130,0))&lt;&gt;0),
INDEX('PLHIV Forecast'!$C$131:$W$250,MATCH($B187,'PLHIV Forecast'!$B$131:$B$250,0),MATCH(K$130,'PLHIV Forecast'!$C$130:$W$130,0)),
J187+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6</v>
      </c>
      <c r="L187" s="84">
        <f>IF(IF(L$130&lt;=Baseline_Year,
INDEX('Number on ART'!$H$10:$AB$249,MATCH($B187&amp;"Peds",'Number on ART'!$F$10:$F$249,0),MATCH(L$130,'Number on ART'!$H$9:$AB$9,0)),
IF(AND(K187+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Forecast'!$B$131:$B$250,0),MATCH(L$130,'PLHIV Forecast'!$C$130:$W$130,0)),
INDEX('PLHIV Forecast'!$C$131:$W$250,MATCH($B187,'PLHIV Forecast'!$B$131:$B$250,0),MATCH(L$130,'PLHIV Forecast'!$C$130:$W$130,0))&lt;&gt;0),
INDEX('PLHIV Forecast'!$C$131:$W$250,MATCH($B187,'PLHIV Forecast'!$B$131:$B$250,0),MATCH(L$130,'PLHIV Forecast'!$C$130:$W$130,0)),
K187+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IF(L$130&lt;=Baseline_Year,
INDEX('Number on ART'!$H$10:$AB$249,MATCH($B187&amp;"Peds",'Number on ART'!$F$10:$F$249,0),MATCH(L$130,'Number on ART'!$H$9:$AB$9,0)),
IF(AND(K187+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Forecast'!$B$131:$B$250,0),MATCH(L$130,'PLHIV Forecast'!$C$130:$W$130,0)),
INDEX('PLHIV Forecast'!$C$131:$W$250,MATCH($B187,'PLHIV Forecast'!$B$131:$B$250,0),MATCH(L$130,'PLHIV Forecast'!$C$130:$W$130,0))&lt;&gt;0),
INDEX('PLHIV Forecast'!$C$131:$W$250,MATCH($B187,'PLHIV Forecast'!$B$131:$B$250,0),MATCH(L$130,'PLHIV Forecast'!$C$130:$W$130,0)),
K187+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7</v>
      </c>
      <c r="M187" s="84">
        <f>IF(IF(M$130&lt;=Baseline_Year,
INDEX('Number on ART'!$H$10:$AB$249,MATCH($B187&amp;"Peds",'Number on ART'!$F$10:$F$249,0),MATCH(M$130,'Number on ART'!$H$9:$AB$9,0)),
IF(AND(L187+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Forecast'!$B$131:$B$250,0),MATCH(M$130,'PLHIV Forecast'!$C$130:$W$130,0)),
INDEX('PLHIV Forecast'!$C$131:$W$250,MATCH($B187,'PLHIV Forecast'!$B$131:$B$250,0),MATCH(M$130,'PLHIV Forecast'!$C$130:$W$130,0))&lt;&gt;0),
INDEX('PLHIV Forecast'!$C$131:$W$250,MATCH($B187,'PLHIV Forecast'!$B$131:$B$250,0),MATCH(M$130,'PLHIV Forecast'!$C$130:$W$130,0)),
L187+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IF(M$130&lt;=Baseline_Year,
INDEX('Number on ART'!$H$10:$AB$249,MATCH($B187&amp;"Peds",'Number on ART'!$F$10:$F$249,0),MATCH(M$130,'Number on ART'!$H$9:$AB$9,0)),
IF(AND(L187+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Forecast'!$B$131:$B$250,0),MATCH(M$130,'PLHIV Forecast'!$C$130:$W$130,0)),
INDEX('PLHIV Forecast'!$C$131:$W$250,MATCH($B187,'PLHIV Forecast'!$B$131:$B$250,0),MATCH(M$130,'PLHIV Forecast'!$C$130:$W$130,0))&lt;&gt;0),
INDEX('PLHIV Forecast'!$C$131:$W$250,MATCH($B187,'PLHIV Forecast'!$B$131:$B$250,0),MATCH(M$130,'PLHIV Forecast'!$C$130:$W$130,0)),
L187+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13</v>
      </c>
      <c r="N187" s="84">
        <f>IF(IF(N$130&lt;=Baseline_Year,
INDEX('Number on ART'!$H$10:$AB$249,MATCH($B187&amp;"Peds",'Number on ART'!$F$10:$F$249,0),MATCH(N$130,'Number on ART'!$H$9:$AB$9,0)),
IF(AND(M187+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Forecast'!$B$131:$B$250,0),MATCH(N$130,'PLHIV Forecast'!$C$130:$W$130,0)),
INDEX('PLHIV Forecast'!$C$131:$W$250,MATCH($B187,'PLHIV Forecast'!$B$131:$B$250,0),MATCH(N$130,'PLHIV Forecast'!$C$130:$W$130,0))&lt;&gt;0),
INDEX('PLHIV Forecast'!$C$131:$W$250,MATCH($B187,'PLHIV Forecast'!$B$131:$B$250,0),MATCH(N$130,'PLHIV Forecast'!$C$130:$W$130,0)),
M187+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IF(N$130&lt;=Baseline_Year,
INDEX('Number on ART'!$H$10:$AB$249,MATCH($B187&amp;"Peds",'Number on ART'!$F$10:$F$249,0),MATCH(N$130,'Number on ART'!$H$9:$AB$9,0)),
IF(AND(M187+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Forecast'!$B$131:$B$250,0),MATCH(N$130,'PLHIV Forecast'!$C$130:$W$130,0)),
INDEX('PLHIV Forecast'!$C$131:$W$250,MATCH($B187,'PLHIV Forecast'!$B$131:$B$250,0),MATCH(N$130,'PLHIV Forecast'!$C$130:$W$130,0))&lt;&gt;0),
INDEX('PLHIV Forecast'!$C$131:$W$250,MATCH($B187,'PLHIV Forecast'!$B$131:$B$250,0),MATCH(N$130,'PLHIV Forecast'!$C$130:$W$130,0)),
M187+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19</v>
      </c>
      <c r="O187" s="84">
        <f>IF(IF(O$130&lt;=Baseline_Year,
INDEX('Number on ART'!$H$10:$AB$249,MATCH($B187&amp;"Peds",'Number on ART'!$F$10:$F$249,0),MATCH(O$130,'Number on ART'!$H$9:$AB$9,0)),
IF(AND(N187+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Forecast'!$B$131:$B$250,0),MATCH(O$130,'PLHIV Forecast'!$C$130:$W$130,0)),
INDEX('PLHIV Forecast'!$C$131:$W$250,MATCH($B187,'PLHIV Forecast'!$B$131:$B$250,0),MATCH(O$130,'PLHIV Forecast'!$C$130:$W$130,0))&lt;&gt;0),
INDEX('PLHIV Forecast'!$C$131:$W$250,MATCH($B187,'PLHIV Forecast'!$B$131:$B$250,0),MATCH(O$130,'PLHIV Forecast'!$C$130:$W$130,0)),
N187+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IF(O$130&lt;=Baseline_Year,
INDEX('Number on ART'!$H$10:$AB$249,MATCH($B187&amp;"Peds",'Number on ART'!$F$10:$F$249,0),MATCH(O$130,'Number on ART'!$H$9:$AB$9,0)),
IF(AND(N187+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Forecast'!$B$131:$B$250,0),MATCH(O$130,'PLHIV Forecast'!$C$130:$W$130,0)),
INDEX('PLHIV Forecast'!$C$131:$W$250,MATCH($B187,'PLHIV Forecast'!$B$131:$B$250,0),MATCH(O$130,'PLHIV Forecast'!$C$130:$W$130,0))&lt;&gt;0),
INDEX('PLHIV Forecast'!$C$131:$W$250,MATCH($B187,'PLHIV Forecast'!$B$131:$B$250,0),MATCH(O$130,'PLHIV Forecast'!$C$130:$W$130,0)),
N187+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24</v>
      </c>
      <c r="P187" s="84">
        <f>IF(IF(P$130&lt;=Baseline_Year,
INDEX('Number on ART'!$H$10:$AB$249,MATCH($B187&amp;"Peds",'Number on ART'!$F$10:$F$249,0),MATCH(P$130,'Number on ART'!$H$9:$AB$9,0)),
IF(AND(O187+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Forecast'!$B$131:$B$250,0),MATCH(P$130,'PLHIV Forecast'!$C$130:$W$130,0)),
INDEX('PLHIV Forecast'!$C$131:$W$250,MATCH($B187,'PLHIV Forecast'!$B$131:$B$250,0),MATCH(P$130,'PLHIV Forecast'!$C$130:$W$130,0))&lt;&gt;0),
INDEX('PLHIV Forecast'!$C$131:$W$250,MATCH($B187,'PLHIV Forecast'!$B$131:$B$250,0),MATCH(P$130,'PLHIV Forecast'!$C$130:$W$130,0)),
O187+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IF(P$130&lt;=Baseline_Year,
INDEX('Number on ART'!$H$10:$AB$249,MATCH($B187&amp;"Peds",'Number on ART'!$F$10:$F$249,0),MATCH(P$130,'Number on ART'!$H$9:$AB$9,0)),
IF(AND(O187+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Forecast'!$B$131:$B$250,0),MATCH(P$130,'PLHIV Forecast'!$C$130:$W$130,0)),
INDEX('PLHIV Forecast'!$C$131:$W$250,MATCH($B187,'PLHIV Forecast'!$B$131:$B$250,0),MATCH(P$130,'PLHIV Forecast'!$C$130:$W$130,0))&lt;&gt;0),
INDEX('PLHIV Forecast'!$C$131:$W$250,MATCH($B187,'PLHIV Forecast'!$B$131:$B$250,0),MATCH(P$130,'PLHIV Forecast'!$C$130:$W$130,0)),
O187+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29.666666666666668</v>
      </c>
      <c r="Q187" s="84">
        <f>IF(IF(Q$130&lt;=Baseline_Year,
INDEX('Number on ART'!$H$10:$AB$249,MATCH($B187&amp;"Peds",'Number on ART'!$F$10:$F$249,0),MATCH(Q$130,'Number on ART'!$H$9:$AB$9,0)),
IF(AND(P187+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Forecast'!$B$131:$B$250,0),MATCH(Q$130,'PLHIV Forecast'!$C$130:$W$130,0)),
INDEX('PLHIV Forecast'!$C$131:$W$250,MATCH($B187,'PLHIV Forecast'!$B$131:$B$250,0),MATCH(Q$130,'PLHIV Forecast'!$C$130:$W$130,0))&lt;&gt;0),
INDEX('PLHIV Forecast'!$C$131:$W$250,MATCH($B187,'PLHIV Forecast'!$B$131:$B$250,0),MATCH(Q$130,'PLHIV Forecast'!$C$130:$W$130,0)),
P187+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IF(Q$130&lt;=Baseline_Year,
INDEX('Number on ART'!$H$10:$AB$249,MATCH($B187&amp;"Peds",'Number on ART'!$F$10:$F$249,0),MATCH(Q$130,'Number on ART'!$H$9:$AB$9,0)),
IF(AND(P187+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Forecast'!$B$131:$B$250,0),MATCH(Q$130,'PLHIV Forecast'!$C$130:$W$130,0)),
INDEX('PLHIV Forecast'!$C$131:$W$250,MATCH($B187,'PLHIV Forecast'!$B$131:$B$250,0),MATCH(Q$130,'PLHIV Forecast'!$C$130:$W$130,0))&lt;&gt;0),
INDEX('PLHIV Forecast'!$C$131:$W$250,MATCH($B187,'PLHIV Forecast'!$B$131:$B$250,0),MATCH(Q$130,'PLHIV Forecast'!$C$130:$W$130,0)),
P187+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35.333333333333336</v>
      </c>
      <c r="R187" s="84">
        <f>IF(IF(R$130&lt;=Baseline_Year,
INDEX('Number on ART'!$H$10:$AB$249,MATCH($B187&amp;"Peds",'Number on ART'!$F$10:$F$249,0),MATCH(R$130,'Number on ART'!$H$9:$AB$9,0)),
IF(AND(Q187+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Forecast'!$B$131:$B$250,0),MATCH(R$130,'PLHIV Forecast'!$C$130:$W$130,0)),
INDEX('PLHIV Forecast'!$C$131:$W$250,MATCH($B187,'PLHIV Forecast'!$B$131:$B$250,0),MATCH(R$130,'PLHIV Forecast'!$C$130:$W$130,0))&lt;&gt;0),
INDEX('PLHIV Forecast'!$C$131:$W$250,MATCH($B187,'PLHIV Forecast'!$B$131:$B$250,0),MATCH(R$130,'PLHIV Forecast'!$C$130:$W$130,0)),
Q187+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IF(R$130&lt;=Baseline_Year,
INDEX('Number on ART'!$H$10:$AB$249,MATCH($B187&amp;"Peds",'Number on ART'!$F$10:$F$249,0),MATCH(R$130,'Number on ART'!$H$9:$AB$9,0)),
IF(AND(Q187+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Forecast'!$B$131:$B$250,0),MATCH(R$130,'PLHIV Forecast'!$C$130:$W$130,0)),
INDEX('PLHIV Forecast'!$C$131:$W$250,MATCH($B187,'PLHIV Forecast'!$B$131:$B$250,0),MATCH(R$130,'PLHIV Forecast'!$C$130:$W$130,0))&lt;&gt;0),
INDEX('PLHIV Forecast'!$C$131:$W$250,MATCH($B187,'PLHIV Forecast'!$B$131:$B$250,0),MATCH(R$130,'PLHIV Forecast'!$C$130:$W$130,0)),
Q187+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41</v>
      </c>
      <c r="S187" s="84">
        <f>IF(IF(S$130&lt;=Baseline_Year,
INDEX('Number on ART'!$H$10:$AB$249,MATCH($B187&amp;"Peds",'Number on ART'!$F$10:$F$249,0),MATCH(S$130,'Number on ART'!$H$9:$AB$9,0)),
IF(AND(R187+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Forecast'!$B$131:$B$250,0),MATCH(S$130,'PLHIV Forecast'!$C$130:$W$130,0)),
INDEX('PLHIV Forecast'!$C$131:$W$250,MATCH($B187,'PLHIV Forecast'!$B$131:$B$250,0),MATCH(S$130,'PLHIV Forecast'!$C$130:$W$130,0))&lt;&gt;0),
INDEX('PLHIV Forecast'!$C$131:$W$250,MATCH($B187,'PLHIV Forecast'!$B$131:$B$250,0),MATCH(S$130,'PLHIV Forecast'!$C$130:$W$130,0)),
R187+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IF(S$130&lt;=Baseline_Year,
INDEX('Number on ART'!$H$10:$AB$249,MATCH($B187&amp;"Peds",'Number on ART'!$F$10:$F$249,0),MATCH(S$130,'Number on ART'!$H$9:$AB$9,0)),
IF(AND(R187+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Forecast'!$B$131:$B$250,0),MATCH(S$130,'PLHIV Forecast'!$C$130:$W$130,0)),
INDEX('PLHIV Forecast'!$C$131:$W$250,MATCH($B187,'PLHIV Forecast'!$B$131:$B$250,0),MATCH(S$130,'PLHIV Forecast'!$C$130:$W$130,0))&lt;&gt;0),
INDEX('PLHIV Forecast'!$C$131:$W$250,MATCH($B187,'PLHIV Forecast'!$B$131:$B$250,0),MATCH(S$130,'PLHIV Forecast'!$C$130:$W$130,0)),
R187+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46.666666666666664</v>
      </c>
      <c r="T187" s="84">
        <f>IF(IF(T$130&lt;=Baseline_Year,
INDEX('Number on ART'!$H$10:$AB$249,MATCH($B187&amp;"Peds",'Number on ART'!$F$10:$F$249,0),MATCH(T$130,'Number on ART'!$H$9:$AB$9,0)),
IF(AND(S187+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Forecast'!$B$131:$B$250,0),MATCH(T$130,'PLHIV Forecast'!$C$130:$W$130,0)),
INDEX('PLHIV Forecast'!$C$131:$W$250,MATCH($B187,'PLHIV Forecast'!$B$131:$B$250,0),MATCH(T$130,'PLHIV Forecast'!$C$130:$W$130,0))&lt;&gt;0),
INDEX('PLHIV Forecast'!$C$131:$W$250,MATCH($B187,'PLHIV Forecast'!$B$131:$B$250,0),MATCH(T$130,'PLHIV Forecast'!$C$130:$W$130,0)),
S187+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IF(T$130&lt;=Baseline_Year,
INDEX('Number on ART'!$H$10:$AB$249,MATCH($B187&amp;"Peds",'Number on ART'!$F$10:$F$249,0),MATCH(T$130,'Number on ART'!$H$9:$AB$9,0)),
IF(AND(S187+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Forecast'!$B$131:$B$250,0),MATCH(T$130,'PLHIV Forecast'!$C$130:$W$130,0)),
INDEX('PLHIV Forecast'!$C$131:$W$250,MATCH($B187,'PLHIV Forecast'!$B$131:$B$250,0),MATCH(T$130,'PLHIV Forecast'!$C$130:$W$130,0))&lt;&gt;0),
INDEX('PLHIV Forecast'!$C$131:$W$250,MATCH($B187,'PLHIV Forecast'!$B$131:$B$250,0),MATCH(T$130,'PLHIV Forecast'!$C$130:$W$130,0)),
S187+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52.333333333333329</v>
      </c>
      <c r="U187" s="84">
        <f>IF(IF(U$130&lt;=Baseline_Year,
INDEX('Number on ART'!$H$10:$AB$249,MATCH($B187&amp;"Peds",'Number on ART'!$F$10:$F$249,0),MATCH(U$130,'Number on ART'!$H$9:$AB$9,0)),
IF(AND(T187+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Forecast'!$B$131:$B$250,0),MATCH(U$130,'PLHIV Forecast'!$C$130:$W$130,0)),
INDEX('PLHIV Forecast'!$C$131:$W$250,MATCH($B187,'PLHIV Forecast'!$B$131:$B$250,0),MATCH(U$130,'PLHIV Forecast'!$C$130:$W$130,0))&lt;&gt;0),
INDEX('PLHIV Forecast'!$C$131:$W$250,MATCH($B187,'PLHIV Forecast'!$B$131:$B$250,0),MATCH(U$130,'PLHIV Forecast'!$C$130:$W$130,0)),
T187+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IF(U$130&lt;=Baseline_Year,
INDEX('Number on ART'!$H$10:$AB$249,MATCH($B187&amp;"Peds",'Number on ART'!$F$10:$F$249,0),MATCH(U$130,'Number on ART'!$H$9:$AB$9,0)),
IF(AND(T187+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Forecast'!$B$131:$B$250,0),MATCH(U$130,'PLHIV Forecast'!$C$130:$W$130,0)),
INDEX('PLHIV Forecast'!$C$131:$W$250,MATCH($B187,'PLHIV Forecast'!$B$131:$B$250,0),MATCH(U$130,'PLHIV Forecast'!$C$130:$W$130,0))&lt;&gt;0),
INDEX('PLHIV Forecast'!$C$131:$W$250,MATCH($B187,'PLHIV Forecast'!$B$131:$B$250,0),MATCH(U$130,'PLHIV Forecast'!$C$130:$W$130,0)),
T187+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57.999999999999993</v>
      </c>
      <c r="V187" s="84">
        <f>IF(IF(V$130&lt;=Baseline_Year,
INDEX('Number on ART'!$H$10:$AB$249,MATCH($B187&amp;"Peds",'Number on ART'!$F$10:$F$249,0),MATCH(V$130,'Number on ART'!$H$9:$AB$9,0)),
IF(AND(U187+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Forecast'!$B$131:$B$250,0),MATCH(V$130,'PLHIV Forecast'!$C$130:$W$130,0)),
INDEX('PLHIV Forecast'!$C$131:$W$250,MATCH($B187,'PLHIV Forecast'!$B$131:$B$250,0),MATCH(V$130,'PLHIV Forecast'!$C$130:$W$130,0))&lt;&gt;0),
INDEX('PLHIV Forecast'!$C$131:$W$250,MATCH($B187,'PLHIV Forecast'!$B$131:$B$250,0),MATCH(V$130,'PLHIV Forecast'!$C$130:$W$130,0)),
U187+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IF(V$130&lt;=Baseline_Year,
INDEX('Number on ART'!$H$10:$AB$249,MATCH($B187&amp;"Peds",'Number on ART'!$F$10:$F$249,0),MATCH(V$130,'Number on ART'!$H$9:$AB$9,0)),
IF(AND(U187+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Forecast'!$B$131:$B$250,0),MATCH(V$130,'PLHIV Forecast'!$C$130:$W$130,0)),
INDEX('PLHIV Forecast'!$C$131:$W$250,MATCH($B187,'PLHIV Forecast'!$B$131:$B$250,0),MATCH(V$130,'PLHIV Forecast'!$C$130:$W$130,0))&lt;&gt;0),
INDEX('PLHIV Forecast'!$C$131:$W$250,MATCH($B187,'PLHIV Forecast'!$B$131:$B$250,0),MATCH(V$130,'PLHIV Forecast'!$C$130:$W$130,0)),
U187+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63.666666666666657</v>
      </c>
      <c r="W187" s="84">
        <f>IF(IF(W$130&lt;=Baseline_Year,
INDEX('Number on ART'!$H$10:$AB$249,MATCH($B187&amp;"Peds",'Number on ART'!$F$10:$F$249,0),MATCH(W$130,'Number on ART'!$H$9:$AB$9,0)),
IF(AND(V187+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Forecast'!$C$131:$W$250,MATCH($B187,'PLHIV Forecast'!$B$131:$B$250,0),MATCH(W$130,'PLHIV Forecast'!$C$130:$W$130,0)),
INDEX('PLHIV Forecast'!$C$131:$W$250,MATCH($B187,'PLHIV Forecast'!$B$131:$B$250,0),MATCH(W$130,'PLHIV Forecast'!$C$130:$W$130,0))&lt;&gt;0),
INDEX('PLHIV Forecast'!$C$131:$W$250,MATCH($B187,'PLHIV Forecast'!$B$131:$B$250,0),MATCH(W$130,'PLHIV Forecast'!$C$130:$W$130,0)),
V187+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)))&lt;0,
0,
IF(W$130&lt;=Baseline_Year,
INDEX('Number on ART'!$H$10:$AB$249,MATCH($B187&amp;"Peds",'Number on ART'!$F$10:$F$249,0),MATCH(W$130,'Number on ART'!$H$9:$AB$9,0)),
IF(AND(V187+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)&gt;INDEX('PLHIV Forecast'!$C$8:$W$127,MATCH($B187,'PLHIV Forecast'!$B$131:$B$250,0),MATCH(W$130,'PLHIV Forecast'!$C$130:$W$130,0)),
INDEX('PLHIV Forecast'!$C$131:$W$250,MATCH($B187,'PLHIV Forecast'!$B$131:$B$250,0),MATCH(W$130,'PLHIV Forecast'!$C$130:$W$130,0))&lt;&gt;0),
INDEX('PLHIV Forecast'!$C$131:$W$250,MATCH($B187,'PLHIV Forecast'!$B$131:$B$250,0),MATCH(W$130,'PLHIV Forecast'!$C$130:$W$130,0)),
V187+
AVERAGE((INDEX($C$131:$W$250,MATCH($B187,$B$131:$B$250),MATCH(Baseline_Year,$C$130:$W$130,))-INDEX($C$131:$W$250,MATCH($B187,$B$131:$B$250),MATCH(Baseline_Year-1,$C$130:$W$130,))),
(INDEX($C$131:$W$250,MATCH($B187,$B$131:$B$250),MATCH(Baseline_Year-1,$C$130:$W$130,))-INDEX($C$131:$W$250,MATCH($B187,$B$131:$B$250),MATCH(Baseline_Year-2,$C$130:$W$130,))),
(INDEX($C$131:$W$250,MATCH($B187,$B$131:$B$250),MATCH(Baseline_Year-2,$C$130:$W$130,))-INDEX($C$131:$W$250,MATCH($B187,$B$131:$B$250),MATCH(Baseline_Year-3,$C$130:$W$130,)))
))))</f>
        <v>69.333333333333329</v>
      </c>
      <c r="X187" s="9" t="str">
        <f>IF(SUM(C187:W187)&lt;&gt;0,
IF(P187='PLHIV Forecast'!P187,"# peds on ART capped by total CLHIV starting 2023",
IF(Q187='PLHIV Forecast'!Q187,"# peds on ART capped by total CLHIV starting 2024",
IF(R187='PLHIV Forecast'!R187,"# peds on ART capped by total CLHIV starting 2025",
IF(S187='PLHIV Forecast'!S187,"# peds on ART capped by total CLHIV starting 2026",
IF(T187='PLHIV Forecast'!T187,"# peds on ART capped by total CLHIV starting 2027",
IF(U187='PLHIV Forecast'!U187,"# peds on ART capped by total CLHIV starting 2028",
IF(V187='PLHIV Forecast'!V187,"# peds on ART capped by total CLHIV starting 2029",
IF(W187='PLHIV Forecast'!W187,"# peds on ART capped by total CLHIV starting 2030",
"")))))))),"")</f>
        <v/>
      </c>
    </row>
    <row r="188" spans="2:24" x14ac:dyDescent="0.35">
      <c r="B188" s="17" t="str">
        <f>Countries!B61</f>
        <v>Jamaica</v>
      </c>
      <c r="C188" s="47">
        <f>IF(C$7&lt;='Algorithms &amp; Assumptions'!$C$3,INDEX('Number on ART'!$H$10:$AB$249,MATCH($B188&amp;"Peds",'Number on ART'!$F$10:$F$249,0),MATCH(C$7,'Number on ART'!$H$9:$AB$9,0)),"Error")</f>
        <v>436</v>
      </c>
      <c r="D188" s="47">
        <f>IF(D$7&lt;='Algorithms &amp; Assumptions'!$C$3,INDEX('Number on ART'!$H$10:$AB$249,MATCH($B188&amp;"Peds",'Number on ART'!$F$10:$F$249,0),MATCH(D$7,'Number on ART'!$H$9:$AB$9,0)),"Error")</f>
        <v>462</v>
      </c>
      <c r="E188" s="47">
        <f>IF(E$7&lt;='Algorithms &amp; Assumptions'!$C$3,INDEX('Number on ART'!$H$10:$AB$249,MATCH($B188&amp;"Peds",'Number on ART'!$F$10:$F$249,0),MATCH(E$7,'Number on ART'!$H$9:$AB$9,0)),"Error")</f>
        <v>356</v>
      </c>
      <c r="F188" s="47">
        <f>IF(F$7&lt;='Algorithms &amp; Assumptions'!$C$3,INDEX('Number on ART'!$H$10:$AB$249,MATCH($B188&amp;"Peds",'Number on ART'!$F$10:$F$249,0),MATCH(F$7,'Number on ART'!$H$9:$AB$9,0)),"Error")</f>
        <v>347</v>
      </c>
      <c r="G188" s="84">
        <f>IF(IF(G$130&lt;=Baseline_Year,
INDEX('Number on ART'!$H$10:$AB$249,MATCH($B188&amp;"Peds",'Number on ART'!$F$10:$F$249,0),MATCH(G$130,'Number on ART'!$H$9:$AB$9,0)),
IF(AND(F188+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Forecast'!$B$131:$B$250,0),MATCH(G$130,'PLHIV Forecast'!$C$130:$W$130,0)),
INDEX('PLHIV Forecast'!$C$131:$W$250,MATCH($B188,'PLHIV Forecast'!$B$131:$B$250,0),MATCH(G$130,'PLHIV Forecast'!$C$130:$W$130,0))&lt;&gt;0),
INDEX('PLHIV Forecast'!$C$131:$W$250,MATCH($B188,'PLHIV Forecast'!$B$131:$B$250,0),MATCH(G$130,'PLHIV Forecast'!$C$130:$W$130,0)),
F188+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IF(G$130&lt;=Baseline_Year,
INDEX('Number on ART'!$H$10:$AB$249,MATCH($B188&amp;"Peds",'Number on ART'!$F$10:$F$249,0),MATCH(G$130,'Number on ART'!$H$9:$AB$9,0)),
IF(AND(F188+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Forecast'!$B$131:$B$250,0),MATCH(G$130,'PLHIV Forecast'!$C$130:$W$130,0)),
INDEX('PLHIV Forecast'!$C$131:$W$250,MATCH($B188,'PLHIV Forecast'!$B$131:$B$250,0),MATCH(G$130,'PLHIV Forecast'!$C$130:$W$130,0))&lt;&gt;0),
INDEX('PLHIV Forecast'!$C$131:$W$250,MATCH($B188,'PLHIV Forecast'!$B$131:$B$250,0),MATCH(G$130,'PLHIV Forecast'!$C$130:$W$130,0)),
F188+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323</v>
      </c>
      <c r="H188" s="84">
        <f>IF(IF(H$130&lt;=Baseline_Year,
INDEX('Number on ART'!$H$10:$AB$249,MATCH($B188&amp;"Peds",'Number on ART'!$F$10:$F$249,0),MATCH(H$130,'Number on ART'!$H$9:$AB$9,0)),
IF(AND(G188+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Forecast'!$B$131:$B$250,0),MATCH(H$130,'PLHIV Forecast'!$C$130:$W$130,0)),
INDEX('PLHIV Forecast'!$C$131:$W$250,MATCH($B188,'PLHIV Forecast'!$B$131:$B$250,0),MATCH(H$130,'PLHIV Forecast'!$C$130:$W$130,0))&lt;&gt;0),
INDEX('PLHIV Forecast'!$C$131:$W$250,MATCH($B188,'PLHIV Forecast'!$B$131:$B$250,0),MATCH(H$130,'PLHIV Forecast'!$C$130:$W$130,0)),
G188+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IF(H$130&lt;=Baseline_Year,
INDEX('Number on ART'!$H$10:$AB$249,MATCH($B188&amp;"Peds",'Number on ART'!$F$10:$F$249,0),MATCH(H$130,'Number on ART'!$H$9:$AB$9,0)),
IF(AND(G188+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Forecast'!$B$131:$B$250,0),MATCH(H$130,'PLHIV Forecast'!$C$130:$W$130,0)),
INDEX('PLHIV Forecast'!$C$131:$W$250,MATCH($B188,'PLHIV Forecast'!$B$131:$B$250,0),MATCH(H$130,'PLHIV Forecast'!$C$130:$W$130,0))&lt;&gt;0),
INDEX('PLHIV Forecast'!$C$131:$W$250,MATCH($B188,'PLHIV Forecast'!$B$131:$B$250,0),MATCH(H$130,'PLHIV Forecast'!$C$130:$W$130,0)),
G188+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291</v>
      </c>
      <c r="I188" s="84">
        <f>IF(IF(I$130&lt;=Baseline_Year,
INDEX('Number on ART'!$H$10:$AB$249,MATCH($B188&amp;"Peds",'Number on ART'!$F$10:$F$249,0),MATCH(I$130,'Number on ART'!$H$9:$AB$9,0)),
IF(AND(H188+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Forecast'!$B$131:$B$250,0),MATCH(I$130,'PLHIV Forecast'!$C$130:$W$130,0)),
INDEX('PLHIV Forecast'!$C$131:$W$250,MATCH($B188,'PLHIV Forecast'!$B$131:$B$250,0),MATCH(I$130,'PLHIV Forecast'!$C$130:$W$130,0))&lt;&gt;0),
INDEX('PLHIV Forecast'!$C$131:$W$250,MATCH($B188,'PLHIV Forecast'!$B$131:$B$250,0),MATCH(I$130,'PLHIV Forecast'!$C$130:$W$130,0)),
H188+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IF(I$130&lt;=Baseline_Year,
INDEX('Number on ART'!$H$10:$AB$249,MATCH($B188&amp;"Peds",'Number on ART'!$F$10:$F$249,0),MATCH(I$130,'Number on ART'!$H$9:$AB$9,0)),
IF(AND(H188+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Forecast'!$B$131:$B$250,0),MATCH(I$130,'PLHIV Forecast'!$C$130:$W$130,0)),
INDEX('PLHIV Forecast'!$C$131:$W$250,MATCH($B188,'PLHIV Forecast'!$B$131:$B$250,0),MATCH(I$130,'PLHIV Forecast'!$C$130:$W$130,0))&lt;&gt;0),
INDEX('PLHIV Forecast'!$C$131:$W$250,MATCH($B188,'PLHIV Forecast'!$B$131:$B$250,0),MATCH(I$130,'PLHIV Forecast'!$C$130:$W$130,0)),
H188+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260</v>
      </c>
      <c r="J188" s="84">
        <f>IF(IF(J$130&lt;=Baseline_Year,
INDEX('Number on ART'!$H$10:$AB$249,MATCH($B188&amp;"Peds",'Number on ART'!$F$10:$F$249,0),MATCH(J$130,'Number on ART'!$H$9:$AB$9,0)),
IF(AND(I188+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Forecast'!$B$131:$B$250,0),MATCH(J$130,'PLHIV Forecast'!$C$130:$W$130,0)),
INDEX('PLHIV Forecast'!$C$131:$W$250,MATCH($B188,'PLHIV Forecast'!$B$131:$B$250,0),MATCH(J$130,'PLHIV Forecast'!$C$130:$W$130,0))&lt;&gt;0),
INDEX('PLHIV Forecast'!$C$131:$W$250,MATCH($B188,'PLHIV Forecast'!$B$131:$B$250,0),MATCH(J$130,'PLHIV Forecast'!$C$130:$W$130,0)),
I188+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IF(J$130&lt;=Baseline_Year,
INDEX('Number on ART'!$H$10:$AB$249,MATCH($B188&amp;"Peds",'Number on ART'!$F$10:$F$249,0),MATCH(J$130,'Number on ART'!$H$9:$AB$9,0)),
IF(AND(I188+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Forecast'!$B$131:$B$250,0),MATCH(J$130,'PLHIV Forecast'!$C$130:$W$130,0)),
INDEX('PLHIV Forecast'!$C$131:$W$250,MATCH($B188,'PLHIV Forecast'!$B$131:$B$250,0),MATCH(J$130,'PLHIV Forecast'!$C$130:$W$130,0))&lt;&gt;0),
INDEX('PLHIV Forecast'!$C$131:$W$250,MATCH($B188,'PLHIV Forecast'!$B$131:$B$250,0),MATCH(J$130,'PLHIV Forecast'!$C$130:$W$130,0)),
I188+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224</v>
      </c>
      <c r="K188" s="84">
        <f>IF(IF(K$130&lt;=Baseline_Year,
INDEX('Number on ART'!$H$10:$AB$249,MATCH($B188&amp;"Peds",'Number on ART'!$F$10:$F$249,0),MATCH(K$130,'Number on ART'!$H$9:$AB$9,0)),
IF(AND(J188+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Forecast'!$B$131:$B$250,0),MATCH(K$130,'PLHIV Forecast'!$C$130:$W$130,0)),
INDEX('PLHIV Forecast'!$C$131:$W$250,MATCH($B188,'PLHIV Forecast'!$B$131:$B$250,0),MATCH(K$130,'PLHIV Forecast'!$C$130:$W$130,0))&lt;&gt;0),
INDEX('PLHIV Forecast'!$C$131:$W$250,MATCH($B188,'PLHIV Forecast'!$B$131:$B$250,0),MATCH(K$130,'PLHIV Forecast'!$C$130:$W$130,0)),
J188+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IF(K$130&lt;=Baseline_Year,
INDEX('Number on ART'!$H$10:$AB$249,MATCH($B188&amp;"Peds",'Number on ART'!$F$10:$F$249,0),MATCH(K$130,'Number on ART'!$H$9:$AB$9,0)),
IF(AND(J188+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Forecast'!$B$131:$B$250,0),MATCH(K$130,'PLHIV Forecast'!$C$130:$W$130,0)),
INDEX('PLHIV Forecast'!$C$131:$W$250,MATCH($B188,'PLHIV Forecast'!$B$131:$B$250,0),MATCH(K$130,'PLHIV Forecast'!$C$130:$W$130,0))&lt;&gt;0),
INDEX('PLHIV Forecast'!$C$131:$W$250,MATCH($B188,'PLHIV Forecast'!$B$131:$B$250,0),MATCH(K$130,'PLHIV Forecast'!$C$130:$W$130,0)),
J188+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217</v>
      </c>
      <c r="L188" s="84">
        <f>IF(IF(L$130&lt;=Baseline_Year,
INDEX('Number on ART'!$H$10:$AB$249,MATCH($B188&amp;"Peds",'Number on ART'!$F$10:$F$249,0),MATCH(L$130,'Number on ART'!$H$9:$AB$9,0)),
IF(AND(K188+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Forecast'!$B$131:$B$250,0),MATCH(L$130,'PLHIV Forecast'!$C$130:$W$130,0)),
INDEX('PLHIV Forecast'!$C$131:$W$250,MATCH($B188,'PLHIV Forecast'!$B$131:$B$250,0),MATCH(L$130,'PLHIV Forecast'!$C$130:$W$130,0))&lt;&gt;0),
INDEX('PLHIV Forecast'!$C$131:$W$250,MATCH($B188,'PLHIV Forecast'!$B$131:$B$250,0),MATCH(L$130,'PLHIV Forecast'!$C$130:$W$130,0)),
K188+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IF(L$130&lt;=Baseline_Year,
INDEX('Number on ART'!$H$10:$AB$249,MATCH($B188&amp;"Peds",'Number on ART'!$F$10:$F$249,0),MATCH(L$130,'Number on ART'!$H$9:$AB$9,0)),
IF(AND(K188+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Forecast'!$B$131:$B$250,0),MATCH(L$130,'PLHIV Forecast'!$C$130:$W$130,0)),
INDEX('PLHIV Forecast'!$C$131:$W$250,MATCH($B188,'PLHIV Forecast'!$B$131:$B$250,0),MATCH(L$130,'PLHIV Forecast'!$C$130:$W$130,0))&lt;&gt;0),
INDEX('PLHIV Forecast'!$C$131:$W$250,MATCH($B188,'PLHIV Forecast'!$B$131:$B$250,0),MATCH(L$130,'PLHIV Forecast'!$C$130:$W$130,0)),
K188+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217</v>
      </c>
      <c r="M188" s="84">
        <f>IF(IF(M$130&lt;=Baseline_Year,
INDEX('Number on ART'!$H$10:$AB$249,MATCH($B188&amp;"Peds",'Number on ART'!$F$10:$F$249,0),MATCH(M$130,'Number on ART'!$H$9:$AB$9,0)),
IF(AND(L188+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Forecast'!$B$131:$B$250,0),MATCH(M$130,'PLHIV Forecast'!$C$130:$W$130,0)),
INDEX('PLHIV Forecast'!$C$131:$W$250,MATCH($B188,'PLHIV Forecast'!$B$131:$B$250,0),MATCH(M$130,'PLHIV Forecast'!$C$130:$W$130,0))&lt;&gt;0),
INDEX('PLHIV Forecast'!$C$131:$W$250,MATCH($B188,'PLHIV Forecast'!$B$131:$B$250,0),MATCH(M$130,'PLHIV Forecast'!$C$130:$W$130,0)),
L188+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IF(M$130&lt;=Baseline_Year,
INDEX('Number on ART'!$H$10:$AB$249,MATCH($B188&amp;"Peds",'Number on ART'!$F$10:$F$249,0),MATCH(M$130,'Number on ART'!$H$9:$AB$9,0)),
IF(AND(L188+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Forecast'!$B$131:$B$250,0),MATCH(M$130,'PLHIV Forecast'!$C$130:$W$130,0)),
INDEX('PLHIV Forecast'!$C$131:$W$250,MATCH($B188,'PLHIV Forecast'!$B$131:$B$250,0),MATCH(M$130,'PLHIV Forecast'!$C$130:$W$130,0))&lt;&gt;0),
INDEX('PLHIV Forecast'!$C$131:$W$250,MATCH($B188,'PLHIV Forecast'!$B$131:$B$250,0),MATCH(M$130,'PLHIV Forecast'!$C$130:$W$130,0)),
L188+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174</v>
      </c>
      <c r="N188" s="84">
        <f>IF(IF(N$130&lt;=Baseline_Year,
INDEX('Number on ART'!$H$10:$AB$249,MATCH($B188&amp;"Peds",'Number on ART'!$F$10:$F$249,0),MATCH(N$130,'Number on ART'!$H$9:$AB$9,0)),
IF(AND(M188+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Forecast'!$B$131:$B$250,0),MATCH(N$130,'PLHIV Forecast'!$C$130:$W$130,0)),
INDEX('PLHIV Forecast'!$C$131:$W$250,MATCH($B188,'PLHIV Forecast'!$B$131:$B$250,0),MATCH(N$130,'PLHIV Forecast'!$C$130:$W$130,0))&lt;&gt;0),
INDEX('PLHIV Forecast'!$C$131:$W$250,MATCH($B188,'PLHIV Forecast'!$B$131:$B$250,0),MATCH(N$130,'PLHIV Forecast'!$C$130:$W$130,0)),
M188+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IF(N$130&lt;=Baseline_Year,
INDEX('Number on ART'!$H$10:$AB$249,MATCH($B188&amp;"Peds",'Number on ART'!$F$10:$F$249,0),MATCH(N$130,'Number on ART'!$H$9:$AB$9,0)),
IF(AND(M188+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Forecast'!$B$131:$B$250,0),MATCH(N$130,'PLHIV Forecast'!$C$130:$W$130,0)),
INDEX('PLHIV Forecast'!$C$131:$W$250,MATCH($B188,'PLHIV Forecast'!$B$131:$B$250,0),MATCH(N$130,'PLHIV Forecast'!$C$130:$W$130,0))&lt;&gt;0),
INDEX('PLHIV Forecast'!$C$131:$W$250,MATCH($B188,'PLHIV Forecast'!$B$131:$B$250,0),MATCH(N$130,'PLHIV Forecast'!$C$130:$W$130,0)),
M188+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158</v>
      </c>
      <c r="O188" s="84">
        <f>IF(IF(O$130&lt;=Baseline_Year,
INDEX('Number on ART'!$H$10:$AB$249,MATCH($B188&amp;"Peds",'Number on ART'!$F$10:$F$249,0),MATCH(O$130,'Number on ART'!$H$9:$AB$9,0)),
IF(AND(N188+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Forecast'!$B$131:$B$250,0),MATCH(O$130,'PLHIV Forecast'!$C$130:$W$130,0)),
INDEX('PLHIV Forecast'!$C$131:$W$250,MATCH($B188,'PLHIV Forecast'!$B$131:$B$250,0),MATCH(O$130,'PLHIV Forecast'!$C$130:$W$130,0))&lt;&gt;0),
INDEX('PLHIV Forecast'!$C$131:$W$250,MATCH($B188,'PLHIV Forecast'!$B$131:$B$250,0),MATCH(O$130,'PLHIV Forecast'!$C$130:$W$130,0)),
N188+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IF(O$130&lt;=Baseline_Year,
INDEX('Number on ART'!$H$10:$AB$249,MATCH($B188&amp;"Peds",'Number on ART'!$F$10:$F$249,0),MATCH(O$130,'Number on ART'!$H$9:$AB$9,0)),
IF(AND(N188+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Forecast'!$B$131:$B$250,0),MATCH(O$130,'PLHIV Forecast'!$C$130:$W$130,0)),
INDEX('PLHIV Forecast'!$C$131:$W$250,MATCH($B188,'PLHIV Forecast'!$B$131:$B$250,0),MATCH(O$130,'PLHIV Forecast'!$C$130:$W$130,0))&lt;&gt;0),
INDEX('PLHIV Forecast'!$C$131:$W$250,MATCH($B188,'PLHIV Forecast'!$B$131:$B$250,0),MATCH(O$130,'PLHIV Forecast'!$C$130:$W$130,0)),
N188+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129</v>
      </c>
      <c r="P188" s="84">
        <f>IF(IF(P$130&lt;=Baseline_Year,
INDEX('Number on ART'!$H$10:$AB$249,MATCH($B188&amp;"Peds",'Number on ART'!$F$10:$F$249,0),MATCH(P$130,'Number on ART'!$H$9:$AB$9,0)),
IF(AND(O188+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Forecast'!$B$131:$B$250,0),MATCH(P$130,'PLHIV Forecast'!$C$130:$W$130,0)),
INDEX('PLHIV Forecast'!$C$131:$W$250,MATCH($B188,'PLHIV Forecast'!$B$131:$B$250,0),MATCH(P$130,'PLHIV Forecast'!$C$130:$W$130,0))&lt;&gt;0),
INDEX('PLHIV Forecast'!$C$131:$W$250,MATCH($B188,'PLHIV Forecast'!$B$131:$B$250,0),MATCH(P$130,'PLHIV Forecast'!$C$130:$W$130,0)),
O188+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IF(P$130&lt;=Baseline_Year,
INDEX('Number on ART'!$H$10:$AB$249,MATCH($B188&amp;"Peds",'Number on ART'!$F$10:$F$249,0),MATCH(P$130,'Number on ART'!$H$9:$AB$9,0)),
IF(AND(O188+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Forecast'!$B$131:$B$250,0),MATCH(P$130,'PLHIV Forecast'!$C$130:$W$130,0)),
INDEX('PLHIV Forecast'!$C$131:$W$250,MATCH($B188,'PLHIV Forecast'!$B$131:$B$250,0),MATCH(P$130,'PLHIV Forecast'!$C$130:$W$130,0))&lt;&gt;0),
INDEX('PLHIV Forecast'!$C$131:$W$250,MATCH($B188,'PLHIV Forecast'!$B$131:$B$250,0),MATCH(P$130,'PLHIV Forecast'!$C$130:$W$130,0)),
O188+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99.666666666666671</v>
      </c>
      <c r="Q188" s="84">
        <f>IF(IF(Q$130&lt;=Baseline_Year,
INDEX('Number on ART'!$H$10:$AB$249,MATCH($B188&amp;"Peds",'Number on ART'!$F$10:$F$249,0),MATCH(Q$130,'Number on ART'!$H$9:$AB$9,0)),
IF(AND(P188+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Forecast'!$B$131:$B$250,0),MATCH(Q$130,'PLHIV Forecast'!$C$130:$W$130,0)),
INDEX('PLHIV Forecast'!$C$131:$W$250,MATCH($B188,'PLHIV Forecast'!$B$131:$B$250,0),MATCH(Q$130,'PLHIV Forecast'!$C$130:$W$130,0))&lt;&gt;0),
INDEX('PLHIV Forecast'!$C$131:$W$250,MATCH($B188,'PLHIV Forecast'!$B$131:$B$250,0),MATCH(Q$130,'PLHIV Forecast'!$C$130:$W$130,0)),
P188+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IF(Q$130&lt;=Baseline_Year,
INDEX('Number on ART'!$H$10:$AB$249,MATCH($B188&amp;"Peds",'Number on ART'!$F$10:$F$249,0),MATCH(Q$130,'Number on ART'!$H$9:$AB$9,0)),
IF(AND(P188+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Forecast'!$B$131:$B$250,0),MATCH(Q$130,'PLHIV Forecast'!$C$130:$W$130,0)),
INDEX('PLHIV Forecast'!$C$131:$W$250,MATCH($B188,'PLHIV Forecast'!$B$131:$B$250,0),MATCH(Q$130,'PLHIV Forecast'!$C$130:$W$130,0))&lt;&gt;0),
INDEX('PLHIV Forecast'!$C$131:$W$250,MATCH($B188,'PLHIV Forecast'!$B$131:$B$250,0),MATCH(Q$130,'PLHIV Forecast'!$C$130:$W$130,0)),
P188+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70.333333333333343</v>
      </c>
      <c r="R188" s="84">
        <f>IF(IF(R$130&lt;=Baseline_Year,
INDEX('Number on ART'!$H$10:$AB$249,MATCH($B188&amp;"Peds",'Number on ART'!$F$10:$F$249,0),MATCH(R$130,'Number on ART'!$H$9:$AB$9,0)),
IF(AND(Q188+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Forecast'!$B$131:$B$250,0),MATCH(R$130,'PLHIV Forecast'!$C$130:$W$130,0)),
INDEX('PLHIV Forecast'!$C$131:$W$250,MATCH($B188,'PLHIV Forecast'!$B$131:$B$250,0),MATCH(R$130,'PLHIV Forecast'!$C$130:$W$130,0))&lt;&gt;0),
INDEX('PLHIV Forecast'!$C$131:$W$250,MATCH($B188,'PLHIV Forecast'!$B$131:$B$250,0),MATCH(R$130,'PLHIV Forecast'!$C$130:$W$130,0)),
Q188+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IF(R$130&lt;=Baseline_Year,
INDEX('Number on ART'!$H$10:$AB$249,MATCH($B188&amp;"Peds",'Number on ART'!$F$10:$F$249,0),MATCH(R$130,'Number on ART'!$H$9:$AB$9,0)),
IF(AND(Q188+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Forecast'!$B$131:$B$250,0),MATCH(R$130,'PLHIV Forecast'!$C$130:$W$130,0)),
INDEX('PLHIV Forecast'!$C$131:$W$250,MATCH($B188,'PLHIV Forecast'!$B$131:$B$250,0),MATCH(R$130,'PLHIV Forecast'!$C$130:$W$130,0))&lt;&gt;0),
INDEX('PLHIV Forecast'!$C$131:$W$250,MATCH($B188,'PLHIV Forecast'!$B$131:$B$250,0),MATCH(R$130,'PLHIV Forecast'!$C$130:$W$130,0)),
Q188+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41.000000000000014</v>
      </c>
      <c r="S188" s="84">
        <f>IF(IF(S$130&lt;=Baseline_Year,
INDEX('Number on ART'!$H$10:$AB$249,MATCH($B188&amp;"Peds",'Number on ART'!$F$10:$F$249,0),MATCH(S$130,'Number on ART'!$H$9:$AB$9,0)),
IF(AND(R188+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Forecast'!$B$131:$B$250,0),MATCH(S$130,'PLHIV Forecast'!$C$130:$W$130,0)),
INDEX('PLHIV Forecast'!$C$131:$W$250,MATCH($B188,'PLHIV Forecast'!$B$131:$B$250,0),MATCH(S$130,'PLHIV Forecast'!$C$130:$W$130,0))&lt;&gt;0),
INDEX('PLHIV Forecast'!$C$131:$W$250,MATCH($B188,'PLHIV Forecast'!$B$131:$B$250,0),MATCH(S$130,'PLHIV Forecast'!$C$130:$W$130,0)),
R188+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IF(S$130&lt;=Baseline_Year,
INDEX('Number on ART'!$H$10:$AB$249,MATCH($B188&amp;"Peds",'Number on ART'!$F$10:$F$249,0),MATCH(S$130,'Number on ART'!$H$9:$AB$9,0)),
IF(AND(R188+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Forecast'!$B$131:$B$250,0),MATCH(S$130,'PLHIV Forecast'!$C$130:$W$130,0)),
INDEX('PLHIV Forecast'!$C$131:$W$250,MATCH($B188,'PLHIV Forecast'!$B$131:$B$250,0),MATCH(S$130,'PLHIV Forecast'!$C$130:$W$130,0))&lt;&gt;0),
INDEX('PLHIV Forecast'!$C$131:$W$250,MATCH($B188,'PLHIV Forecast'!$B$131:$B$250,0),MATCH(S$130,'PLHIV Forecast'!$C$130:$W$130,0)),
R188+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11.666666666666682</v>
      </c>
      <c r="T188" s="84">
        <f>IF(IF(T$130&lt;=Baseline_Year,
INDEX('Number on ART'!$H$10:$AB$249,MATCH($B188&amp;"Peds",'Number on ART'!$F$10:$F$249,0),MATCH(T$130,'Number on ART'!$H$9:$AB$9,0)),
IF(AND(S188+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Forecast'!$B$131:$B$250,0),MATCH(T$130,'PLHIV Forecast'!$C$130:$W$130,0)),
INDEX('PLHIV Forecast'!$C$131:$W$250,MATCH($B188,'PLHIV Forecast'!$B$131:$B$250,0),MATCH(T$130,'PLHIV Forecast'!$C$130:$W$130,0))&lt;&gt;0),
INDEX('PLHIV Forecast'!$C$131:$W$250,MATCH($B188,'PLHIV Forecast'!$B$131:$B$250,0),MATCH(T$130,'PLHIV Forecast'!$C$130:$W$130,0)),
S188+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IF(T$130&lt;=Baseline_Year,
INDEX('Number on ART'!$H$10:$AB$249,MATCH($B188&amp;"Peds",'Number on ART'!$F$10:$F$249,0),MATCH(T$130,'Number on ART'!$H$9:$AB$9,0)),
IF(AND(S188+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Forecast'!$B$131:$B$250,0),MATCH(T$130,'PLHIV Forecast'!$C$130:$W$130,0)),
INDEX('PLHIV Forecast'!$C$131:$W$250,MATCH($B188,'PLHIV Forecast'!$B$131:$B$250,0),MATCH(T$130,'PLHIV Forecast'!$C$130:$W$130,0))&lt;&gt;0),
INDEX('PLHIV Forecast'!$C$131:$W$250,MATCH($B188,'PLHIV Forecast'!$B$131:$B$250,0),MATCH(T$130,'PLHIV Forecast'!$C$130:$W$130,0)),
S188+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0</v>
      </c>
      <c r="U188" s="84">
        <f>IF(IF(U$130&lt;=Baseline_Year,
INDEX('Number on ART'!$H$10:$AB$249,MATCH($B188&amp;"Peds",'Number on ART'!$F$10:$F$249,0),MATCH(U$130,'Number on ART'!$H$9:$AB$9,0)),
IF(AND(T188+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Forecast'!$B$131:$B$250,0),MATCH(U$130,'PLHIV Forecast'!$C$130:$W$130,0)),
INDEX('PLHIV Forecast'!$C$131:$W$250,MATCH($B188,'PLHIV Forecast'!$B$131:$B$250,0),MATCH(U$130,'PLHIV Forecast'!$C$130:$W$130,0))&lt;&gt;0),
INDEX('PLHIV Forecast'!$C$131:$W$250,MATCH($B188,'PLHIV Forecast'!$B$131:$B$250,0),MATCH(U$130,'PLHIV Forecast'!$C$130:$W$130,0)),
T188+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IF(U$130&lt;=Baseline_Year,
INDEX('Number on ART'!$H$10:$AB$249,MATCH($B188&amp;"Peds",'Number on ART'!$F$10:$F$249,0),MATCH(U$130,'Number on ART'!$H$9:$AB$9,0)),
IF(AND(T188+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Forecast'!$B$131:$B$250,0),MATCH(U$130,'PLHIV Forecast'!$C$130:$W$130,0)),
INDEX('PLHIV Forecast'!$C$131:$W$250,MATCH($B188,'PLHIV Forecast'!$B$131:$B$250,0),MATCH(U$130,'PLHIV Forecast'!$C$130:$W$130,0))&lt;&gt;0),
INDEX('PLHIV Forecast'!$C$131:$W$250,MATCH($B188,'PLHIV Forecast'!$B$131:$B$250,0),MATCH(U$130,'PLHIV Forecast'!$C$130:$W$130,0)),
T188+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0</v>
      </c>
      <c r="V188" s="84">
        <f>IF(IF(V$130&lt;=Baseline_Year,
INDEX('Number on ART'!$H$10:$AB$249,MATCH($B188&amp;"Peds",'Number on ART'!$F$10:$F$249,0),MATCH(V$130,'Number on ART'!$H$9:$AB$9,0)),
IF(AND(U188+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Forecast'!$B$131:$B$250,0),MATCH(V$130,'PLHIV Forecast'!$C$130:$W$130,0)),
INDEX('PLHIV Forecast'!$C$131:$W$250,MATCH($B188,'PLHIV Forecast'!$B$131:$B$250,0),MATCH(V$130,'PLHIV Forecast'!$C$130:$W$130,0))&lt;&gt;0),
INDEX('PLHIV Forecast'!$C$131:$W$250,MATCH($B188,'PLHIV Forecast'!$B$131:$B$250,0),MATCH(V$130,'PLHIV Forecast'!$C$130:$W$130,0)),
U188+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IF(V$130&lt;=Baseline_Year,
INDEX('Number on ART'!$H$10:$AB$249,MATCH($B188&amp;"Peds",'Number on ART'!$F$10:$F$249,0),MATCH(V$130,'Number on ART'!$H$9:$AB$9,0)),
IF(AND(U188+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Forecast'!$B$131:$B$250,0),MATCH(V$130,'PLHIV Forecast'!$C$130:$W$130,0)),
INDEX('PLHIV Forecast'!$C$131:$W$250,MATCH($B188,'PLHIV Forecast'!$B$131:$B$250,0),MATCH(V$130,'PLHIV Forecast'!$C$130:$W$130,0))&lt;&gt;0),
INDEX('PLHIV Forecast'!$C$131:$W$250,MATCH($B188,'PLHIV Forecast'!$B$131:$B$250,0),MATCH(V$130,'PLHIV Forecast'!$C$130:$W$130,0)),
U188+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0</v>
      </c>
      <c r="W188" s="84">
        <f>IF(IF(W$130&lt;=Baseline_Year,
INDEX('Number on ART'!$H$10:$AB$249,MATCH($B188&amp;"Peds",'Number on ART'!$F$10:$F$249,0),MATCH(W$130,'Number on ART'!$H$9:$AB$9,0)),
IF(AND(V188+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Forecast'!$C$131:$W$250,MATCH($B188,'PLHIV Forecast'!$B$131:$B$250,0),MATCH(W$130,'PLHIV Forecast'!$C$130:$W$130,0)),
INDEX('PLHIV Forecast'!$C$131:$W$250,MATCH($B188,'PLHIV Forecast'!$B$131:$B$250,0),MATCH(W$130,'PLHIV Forecast'!$C$130:$W$130,0))&lt;&gt;0),
INDEX('PLHIV Forecast'!$C$131:$W$250,MATCH($B188,'PLHIV Forecast'!$B$131:$B$250,0),MATCH(W$130,'PLHIV Forecast'!$C$130:$W$130,0)),
V188+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)))&lt;0,
0,
IF(W$130&lt;=Baseline_Year,
INDEX('Number on ART'!$H$10:$AB$249,MATCH($B188&amp;"Peds",'Number on ART'!$F$10:$F$249,0),MATCH(W$130,'Number on ART'!$H$9:$AB$9,0)),
IF(AND(V188+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)&gt;INDEX('PLHIV Forecast'!$C$8:$W$127,MATCH($B188,'PLHIV Forecast'!$B$131:$B$250,0),MATCH(W$130,'PLHIV Forecast'!$C$130:$W$130,0)),
INDEX('PLHIV Forecast'!$C$131:$W$250,MATCH($B188,'PLHIV Forecast'!$B$131:$B$250,0),MATCH(W$130,'PLHIV Forecast'!$C$130:$W$130,0))&lt;&gt;0),
INDEX('PLHIV Forecast'!$C$131:$W$250,MATCH($B188,'PLHIV Forecast'!$B$131:$B$250,0),MATCH(W$130,'PLHIV Forecast'!$C$130:$W$130,0)),
V188+
AVERAGE((INDEX($C$131:$W$250,MATCH($B188,$B$131:$B$250),MATCH(Baseline_Year,$C$130:$W$130,))-INDEX($C$131:$W$250,MATCH($B188,$B$131:$B$250),MATCH(Baseline_Year-1,$C$130:$W$130,))),
(INDEX($C$131:$W$250,MATCH($B188,$B$131:$B$250),MATCH(Baseline_Year-1,$C$130:$W$130,))-INDEX($C$131:$W$250,MATCH($B188,$B$131:$B$250),MATCH(Baseline_Year-2,$C$130:$W$130,))),
(INDEX($C$131:$W$250,MATCH($B188,$B$131:$B$250),MATCH(Baseline_Year-2,$C$130:$W$130,))-INDEX($C$131:$W$250,MATCH($B188,$B$131:$B$250),MATCH(Baseline_Year-3,$C$130:$W$130,)))
))))</f>
        <v>0</v>
      </c>
      <c r="X188" s="9" t="str">
        <f>IF(SUM(C188:W188)&lt;&gt;0,
IF(P188='PLHIV Forecast'!P188,"# peds on ART capped by total CLHIV starting 2023",
IF(Q188='PLHIV Forecast'!Q188,"# peds on ART capped by total CLHIV starting 2024",
IF(R188='PLHIV Forecast'!R188,"# peds on ART capped by total CLHIV starting 2025",
IF(S188='PLHIV Forecast'!S188,"# peds on ART capped by total CLHIV starting 2026",
IF(T188='PLHIV Forecast'!T188,"# peds on ART capped by total CLHIV starting 2027",
IF(U188='PLHIV Forecast'!U188,"# peds on ART capped by total CLHIV starting 2028",
IF(V188='PLHIV Forecast'!V188,"# peds on ART capped by total CLHIV starting 2029",
IF(W188='PLHIV Forecast'!W188,"# peds on ART capped by total CLHIV starting 2030",
"")))))))),"")</f>
        <v># peds on ART capped by total CLHIV starting 2027</v>
      </c>
    </row>
    <row r="189" spans="2:24" x14ac:dyDescent="0.35">
      <c r="B189" s="17" t="str">
        <f>Countries!B62</f>
        <v>Jordan</v>
      </c>
      <c r="C189" s="47">
        <f>IF(C$7&lt;='Algorithms &amp; Assumptions'!$C$3,INDEX('Number on ART'!$H$10:$AB$249,MATCH($B189&amp;"Peds",'Number on ART'!$F$10:$F$249,0),MATCH(C$7,'Number on ART'!$H$9:$AB$9,0)),"Error")</f>
        <v>1</v>
      </c>
      <c r="D189" s="47">
        <f>IF(D$7&lt;='Algorithms &amp; Assumptions'!$C$3,INDEX('Number on ART'!$H$10:$AB$249,MATCH($B189&amp;"Peds",'Number on ART'!$F$10:$F$249,0),MATCH(D$7,'Number on ART'!$H$9:$AB$9,0)),"Error")</f>
        <v>1</v>
      </c>
      <c r="E189" s="47">
        <f>IF(E$7&lt;='Algorithms &amp; Assumptions'!$C$3,INDEX('Number on ART'!$H$10:$AB$249,MATCH($B189&amp;"Peds",'Number on ART'!$F$10:$F$249,0),MATCH(E$7,'Number on ART'!$H$9:$AB$9,0)),"Error")</f>
        <v>4</v>
      </c>
      <c r="F189" s="47">
        <f>IF(F$7&lt;='Algorithms &amp; Assumptions'!$C$3,INDEX('Number on ART'!$H$10:$AB$249,MATCH($B189&amp;"Peds",'Number on ART'!$F$10:$F$249,0),MATCH(F$7,'Number on ART'!$H$9:$AB$9,0)),"Error")</f>
        <v>1</v>
      </c>
      <c r="G189" s="84">
        <f>IF(IF(G$130&lt;=Baseline_Year,
INDEX('Number on ART'!$H$10:$AB$249,MATCH($B189&amp;"Peds",'Number on ART'!$F$10:$F$249,0),MATCH(G$130,'Number on ART'!$H$9:$AB$9,0)),
IF(AND(F189+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Forecast'!$B$131:$B$250,0),MATCH(G$130,'PLHIV Forecast'!$C$130:$W$130,0)),
INDEX('PLHIV Forecast'!$C$131:$W$250,MATCH($B189,'PLHIV Forecast'!$B$131:$B$250,0),MATCH(G$130,'PLHIV Forecast'!$C$130:$W$130,0))&lt;&gt;0),
INDEX('PLHIV Forecast'!$C$131:$W$250,MATCH($B189,'PLHIV Forecast'!$B$131:$B$250,0),MATCH(G$130,'PLHIV Forecast'!$C$130:$W$130,0)),
F189+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IF(G$130&lt;=Baseline_Year,
INDEX('Number on ART'!$H$10:$AB$249,MATCH($B189&amp;"Peds",'Number on ART'!$F$10:$F$249,0),MATCH(G$130,'Number on ART'!$H$9:$AB$9,0)),
IF(AND(F189+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Forecast'!$B$131:$B$250,0),MATCH(G$130,'PLHIV Forecast'!$C$130:$W$130,0)),
INDEX('PLHIV Forecast'!$C$131:$W$250,MATCH($B189,'PLHIV Forecast'!$B$131:$B$250,0),MATCH(G$130,'PLHIV Forecast'!$C$130:$W$130,0))&lt;&gt;0),
INDEX('PLHIV Forecast'!$C$131:$W$250,MATCH($B189,'PLHIV Forecast'!$B$131:$B$250,0),MATCH(G$130,'PLHIV Forecast'!$C$130:$W$130,0)),
F189+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3</v>
      </c>
      <c r="H189" s="84">
        <f>IF(IF(H$130&lt;=Baseline_Year,
INDEX('Number on ART'!$H$10:$AB$249,MATCH($B189&amp;"Peds",'Number on ART'!$F$10:$F$249,0),MATCH(H$130,'Number on ART'!$H$9:$AB$9,0)),
IF(AND(G189+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Forecast'!$B$131:$B$250,0),MATCH(H$130,'PLHIV Forecast'!$C$130:$W$130,0)),
INDEX('PLHIV Forecast'!$C$131:$W$250,MATCH($B189,'PLHIV Forecast'!$B$131:$B$250,0),MATCH(H$130,'PLHIV Forecast'!$C$130:$W$130,0))&lt;&gt;0),
INDEX('PLHIV Forecast'!$C$131:$W$250,MATCH($B189,'PLHIV Forecast'!$B$131:$B$250,0),MATCH(H$130,'PLHIV Forecast'!$C$130:$W$130,0)),
G189+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IF(H$130&lt;=Baseline_Year,
INDEX('Number on ART'!$H$10:$AB$249,MATCH($B189&amp;"Peds",'Number on ART'!$F$10:$F$249,0),MATCH(H$130,'Number on ART'!$H$9:$AB$9,0)),
IF(AND(G189+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Forecast'!$B$131:$B$250,0),MATCH(H$130,'PLHIV Forecast'!$C$130:$W$130,0)),
INDEX('PLHIV Forecast'!$C$131:$W$250,MATCH($B189,'PLHIV Forecast'!$B$131:$B$250,0),MATCH(H$130,'PLHIV Forecast'!$C$130:$W$130,0))&lt;&gt;0),
INDEX('PLHIV Forecast'!$C$131:$W$250,MATCH($B189,'PLHIV Forecast'!$B$131:$B$250,0),MATCH(H$130,'PLHIV Forecast'!$C$130:$W$130,0)),
G189+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1</v>
      </c>
      <c r="I189" s="84">
        <f>IF(IF(I$130&lt;=Baseline_Year,
INDEX('Number on ART'!$H$10:$AB$249,MATCH($B189&amp;"Peds",'Number on ART'!$F$10:$F$249,0),MATCH(I$130,'Number on ART'!$H$9:$AB$9,0)),
IF(AND(H189+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Forecast'!$B$131:$B$250,0),MATCH(I$130,'PLHIV Forecast'!$C$130:$W$130,0)),
INDEX('PLHIV Forecast'!$C$131:$W$250,MATCH($B189,'PLHIV Forecast'!$B$131:$B$250,0),MATCH(I$130,'PLHIV Forecast'!$C$130:$W$130,0))&lt;&gt;0),
INDEX('PLHIV Forecast'!$C$131:$W$250,MATCH($B189,'PLHIV Forecast'!$B$131:$B$250,0),MATCH(I$130,'PLHIV Forecast'!$C$130:$W$130,0)),
H189+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IF(I$130&lt;=Baseline_Year,
INDEX('Number on ART'!$H$10:$AB$249,MATCH($B189&amp;"Peds",'Number on ART'!$F$10:$F$249,0),MATCH(I$130,'Number on ART'!$H$9:$AB$9,0)),
IF(AND(H189+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Forecast'!$B$131:$B$250,0),MATCH(I$130,'PLHIV Forecast'!$C$130:$W$130,0)),
INDEX('PLHIV Forecast'!$C$131:$W$250,MATCH($B189,'PLHIV Forecast'!$B$131:$B$250,0),MATCH(I$130,'PLHIV Forecast'!$C$130:$W$130,0))&lt;&gt;0),
INDEX('PLHIV Forecast'!$C$131:$W$250,MATCH($B189,'PLHIV Forecast'!$B$131:$B$250,0),MATCH(I$130,'PLHIV Forecast'!$C$130:$W$130,0)),
H189+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2</v>
      </c>
      <c r="J189" s="84">
        <f>IF(IF(J$130&lt;=Baseline_Year,
INDEX('Number on ART'!$H$10:$AB$249,MATCH($B189&amp;"Peds",'Number on ART'!$F$10:$F$249,0),MATCH(J$130,'Number on ART'!$H$9:$AB$9,0)),
IF(AND(I189+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Forecast'!$B$131:$B$250,0),MATCH(J$130,'PLHIV Forecast'!$C$130:$W$130,0)),
INDEX('PLHIV Forecast'!$C$131:$W$250,MATCH($B189,'PLHIV Forecast'!$B$131:$B$250,0),MATCH(J$130,'PLHIV Forecast'!$C$130:$W$130,0))&lt;&gt;0),
INDEX('PLHIV Forecast'!$C$131:$W$250,MATCH($B189,'PLHIV Forecast'!$B$131:$B$250,0),MATCH(J$130,'PLHIV Forecast'!$C$130:$W$130,0)),
I189+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IF(J$130&lt;=Baseline_Year,
INDEX('Number on ART'!$H$10:$AB$249,MATCH($B189&amp;"Peds",'Number on ART'!$F$10:$F$249,0),MATCH(J$130,'Number on ART'!$H$9:$AB$9,0)),
IF(AND(I189+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Forecast'!$B$131:$B$250,0),MATCH(J$130,'PLHIV Forecast'!$C$130:$W$130,0)),
INDEX('PLHIV Forecast'!$C$131:$W$250,MATCH($B189,'PLHIV Forecast'!$B$131:$B$250,0),MATCH(J$130,'PLHIV Forecast'!$C$130:$W$130,0))&lt;&gt;0),
INDEX('PLHIV Forecast'!$C$131:$W$250,MATCH($B189,'PLHIV Forecast'!$B$131:$B$250,0),MATCH(J$130,'PLHIV Forecast'!$C$130:$W$130,0)),
I189+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1</v>
      </c>
      <c r="K189" s="84">
        <f>IF(IF(K$130&lt;=Baseline_Year,
INDEX('Number on ART'!$H$10:$AB$249,MATCH($B189&amp;"Peds",'Number on ART'!$F$10:$F$249,0),MATCH(K$130,'Number on ART'!$H$9:$AB$9,0)),
IF(AND(J189+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Forecast'!$B$131:$B$250,0),MATCH(K$130,'PLHIV Forecast'!$C$130:$W$130,0)),
INDEX('PLHIV Forecast'!$C$131:$W$250,MATCH($B189,'PLHIV Forecast'!$B$131:$B$250,0),MATCH(K$130,'PLHIV Forecast'!$C$130:$W$130,0))&lt;&gt;0),
INDEX('PLHIV Forecast'!$C$131:$W$250,MATCH($B189,'PLHIV Forecast'!$B$131:$B$250,0),MATCH(K$130,'PLHIV Forecast'!$C$130:$W$130,0)),
J189+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IF(K$130&lt;=Baseline_Year,
INDEX('Number on ART'!$H$10:$AB$249,MATCH($B189&amp;"Peds",'Number on ART'!$F$10:$F$249,0),MATCH(K$130,'Number on ART'!$H$9:$AB$9,0)),
IF(AND(J189+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Forecast'!$B$131:$B$250,0),MATCH(K$130,'PLHIV Forecast'!$C$130:$W$130,0)),
INDEX('PLHIV Forecast'!$C$131:$W$250,MATCH($B189,'PLHIV Forecast'!$B$131:$B$250,0),MATCH(K$130,'PLHIV Forecast'!$C$130:$W$130,0))&lt;&gt;0),
INDEX('PLHIV Forecast'!$C$131:$W$250,MATCH($B189,'PLHIV Forecast'!$B$131:$B$250,0),MATCH(K$130,'PLHIV Forecast'!$C$130:$W$130,0)),
J189+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3</v>
      </c>
      <c r="L189" s="84">
        <f>IF(IF(L$130&lt;=Baseline_Year,
INDEX('Number on ART'!$H$10:$AB$249,MATCH($B189&amp;"Peds",'Number on ART'!$F$10:$F$249,0),MATCH(L$130,'Number on ART'!$H$9:$AB$9,0)),
IF(AND(K189+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Forecast'!$B$131:$B$250,0),MATCH(L$130,'PLHIV Forecast'!$C$130:$W$130,0)),
INDEX('PLHIV Forecast'!$C$131:$W$250,MATCH($B189,'PLHIV Forecast'!$B$131:$B$250,0),MATCH(L$130,'PLHIV Forecast'!$C$130:$W$130,0))&lt;&gt;0),
INDEX('PLHIV Forecast'!$C$131:$W$250,MATCH($B189,'PLHIV Forecast'!$B$131:$B$250,0),MATCH(L$130,'PLHIV Forecast'!$C$130:$W$130,0)),
K189+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IF(L$130&lt;=Baseline_Year,
INDEX('Number on ART'!$H$10:$AB$249,MATCH($B189&amp;"Peds",'Number on ART'!$F$10:$F$249,0),MATCH(L$130,'Number on ART'!$H$9:$AB$9,0)),
IF(AND(K189+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Forecast'!$B$131:$B$250,0),MATCH(L$130,'PLHIV Forecast'!$C$130:$W$130,0)),
INDEX('PLHIV Forecast'!$C$131:$W$250,MATCH($B189,'PLHIV Forecast'!$B$131:$B$250,0),MATCH(L$130,'PLHIV Forecast'!$C$130:$W$130,0))&lt;&gt;0),
INDEX('PLHIV Forecast'!$C$131:$W$250,MATCH($B189,'PLHIV Forecast'!$B$131:$B$250,0),MATCH(L$130,'PLHIV Forecast'!$C$130:$W$130,0)),
K189+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0</v>
      </c>
      <c r="M189" s="84">
        <f>IF(IF(M$130&lt;=Baseline_Year,
INDEX('Number on ART'!$H$10:$AB$249,MATCH($B189&amp;"Peds",'Number on ART'!$F$10:$F$249,0),MATCH(M$130,'Number on ART'!$H$9:$AB$9,0)),
IF(AND(L189+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Forecast'!$B$131:$B$250,0),MATCH(M$130,'PLHIV Forecast'!$C$130:$W$130,0)),
INDEX('PLHIV Forecast'!$C$131:$W$250,MATCH($B189,'PLHIV Forecast'!$B$131:$B$250,0),MATCH(M$130,'PLHIV Forecast'!$C$130:$W$130,0))&lt;&gt;0),
INDEX('PLHIV Forecast'!$C$131:$W$250,MATCH($B189,'PLHIV Forecast'!$B$131:$B$250,0),MATCH(M$130,'PLHIV Forecast'!$C$130:$W$130,0)),
L189+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IF(M$130&lt;=Baseline_Year,
INDEX('Number on ART'!$H$10:$AB$249,MATCH($B189&amp;"Peds",'Number on ART'!$F$10:$F$249,0),MATCH(M$130,'Number on ART'!$H$9:$AB$9,0)),
IF(AND(L189+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Forecast'!$B$131:$B$250,0),MATCH(M$130,'PLHIV Forecast'!$C$130:$W$130,0)),
INDEX('PLHIV Forecast'!$C$131:$W$250,MATCH($B189,'PLHIV Forecast'!$B$131:$B$250,0),MATCH(M$130,'PLHIV Forecast'!$C$130:$W$130,0))&lt;&gt;0),
INDEX('PLHIV Forecast'!$C$131:$W$250,MATCH($B189,'PLHIV Forecast'!$B$131:$B$250,0),MATCH(M$130,'PLHIV Forecast'!$C$130:$W$130,0)),
L189+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3</v>
      </c>
      <c r="N189" s="84">
        <f>IF(IF(N$130&lt;=Baseline_Year,
INDEX('Number on ART'!$H$10:$AB$249,MATCH($B189&amp;"Peds",'Number on ART'!$F$10:$F$249,0),MATCH(N$130,'Number on ART'!$H$9:$AB$9,0)),
IF(AND(M189+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Forecast'!$B$131:$B$250,0),MATCH(N$130,'PLHIV Forecast'!$C$130:$W$130,0)),
INDEX('PLHIV Forecast'!$C$131:$W$250,MATCH($B189,'PLHIV Forecast'!$B$131:$B$250,0),MATCH(N$130,'PLHIV Forecast'!$C$130:$W$130,0))&lt;&gt;0),
INDEX('PLHIV Forecast'!$C$131:$W$250,MATCH($B189,'PLHIV Forecast'!$B$131:$B$250,0),MATCH(N$130,'PLHIV Forecast'!$C$130:$W$130,0)),
M189+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IF(N$130&lt;=Baseline_Year,
INDEX('Number on ART'!$H$10:$AB$249,MATCH($B189&amp;"Peds",'Number on ART'!$F$10:$F$249,0),MATCH(N$130,'Number on ART'!$H$9:$AB$9,0)),
IF(AND(M189+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Forecast'!$B$131:$B$250,0),MATCH(N$130,'PLHIV Forecast'!$C$130:$W$130,0)),
INDEX('PLHIV Forecast'!$C$131:$W$250,MATCH($B189,'PLHIV Forecast'!$B$131:$B$250,0),MATCH(N$130,'PLHIV Forecast'!$C$130:$W$130,0))&lt;&gt;0),
INDEX('PLHIV Forecast'!$C$131:$W$250,MATCH($B189,'PLHIV Forecast'!$B$131:$B$250,0),MATCH(N$130,'PLHIV Forecast'!$C$130:$W$130,0)),
M189+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2</v>
      </c>
      <c r="O189" s="84">
        <f>IF(IF(O$130&lt;=Baseline_Year,
INDEX('Number on ART'!$H$10:$AB$249,MATCH($B189&amp;"Peds",'Number on ART'!$F$10:$F$249,0),MATCH(O$130,'Number on ART'!$H$9:$AB$9,0)),
IF(AND(N189+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Forecast'!$B$131:$B$250,0),MATCH(O$130,'PLHIV Forecast'!$C$130:$W$130,0)),
INDEX('PLHIV Forecast'!$C$131:$W$250,MATCH($B189,'PLHIV Forecast'!$B$131:$B$250,0),MATCH(O$130,'PLHIV Forecast'!$C$130:$W$130,0))&lt;&gt;0),
INDEX('PLHIV Forecast'!$C$131:$W$250,MATCH($B189,'PLHIV Forecast'!$B$131:$B$250,0),MATCH(O$130,'PLHIV Forecast'!$C$130:$W$130,0)),
N189+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IF(O$130&lt;=Baseline_Year,
INDEX('Number on ART'!$H$10:$AB$249,MATCH($B189&amp;"Peds",'Number on ART'!$F$10:$F$249,0),MATCH(O$130,'Number on ART'!$H$9:$AB$9,0)),
IF(AND(N189+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Forecast'!$B$131:$B$250,0),MATCH(O$130,'PLHIV Forecast'!$C$130:$W$130,0)),
INDEX('PLHIV Forecast'!$C$131:$W$250,MATCH($B189,'PLHIV Forecast'!$B$131:$B$250,0),MATCH(O$130,'PLHIV Forecast'!$C$130:$W$130,0))&lt;&gt;0),
INDEX('PLHIV Forecast'!$C$131:$W$250,MATCH($B189,'PLHIV Forecast'!$B$131:$B$250,0),MATCH(O$130,'PLHIV Forecast'!$C$130:$W$130,0)),
N189+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2</v>
      </c>
      <c r="P189" s="84">
        <f>IF(IF(P$130&lt;=Baseline_Year,
INDEX('Number on ART'!$H$10:$AB$249,MATCH($B189&amp;"Peds",'Number on ART'!$F$10:$F$249,0),MATCH(P$130,'Number on ART'!$H$9:$AB$9,0)),
IF(AND(O189+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Forecast'!$B$131:$B$250,0),MATCH(P$130,'PLHIV Forecast'!$C$130:$W$130,0)),
INDEX('PLHIV Forecast'!$C$131:$W$250,MATCH($B189,'PLHIV Forecast'!$B$131:$B$250,0),MATCH(P$130,'PLHIV Forecast'!$C$130:$W$130,0))&lt;&gt;0),
INDEX('PLHIV Forecast'!$C$131:$W$250,MATCH($B189,'PLHIV Forecast'!$B$131:$B$250,0),MATCH(P$130,'PLHIV Forecast'!$C$130:$W$130,0)),
O189+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IF(P$130&lt;=Baseline_Year,
INDEX('Number on ART'!$H$10:$AB$249,MATCH($B189&amp;"Peds",'Number on ART'!$F$10:$F$249,0),MATCH(P$130,'Number on ART'!$H$9:$AB$9,0)),
IF(AND(O189+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Forecast'!$B$131:$B$250,0),MATCH(P$130,'PLHIV Forecast'!$C$130:$W$130,0)),
INDEX('PLHIV Forecast'!$C$131:$W$250,MATCH($B189,'PLHIV Forecast'!$B$131:$B$250,0),MATCH(P$130,'PLHIV Forecast'!$C$130:$W$130,0))&lt;&gt;0),
INDEX('PLHIV Forecast'!$C$131:$W$250,MATCH($B189,'PLHIV Forecast'!$B$131:$B$250,0),MATCH(P$130,'PLHIV Forecast'!$C$130:$W$130,0)),
O189+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2.6666666666666665</v>
      </c>
      <c r="Q189" s="84">
        <f>IF(IF(Q$130&lt;=Baseline_Year,
INDEX('Number on ART'!$H$10:$AB$249,MATCH($B189&amp;"Peds",'Number on ART'!$F$10:$F$249,0),MATCH(Q$130,'Number on ART'!$H$9:$AB$9,0)),
IF(AND(P189+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Forecast'!$B$131:$B$250,0),MATCH(Q$130,'PLHIV Forecast'!$C$130:$W$130,0)),
INDEX('PLHIV Forecast'!$C$131:$W$250,MATCH($B189,'PLHIV Forecast'!$B$131:$B$250,0),MATCH(Q$130,'PLHIV Forecast'!$C$130:$W$130,0))&lt;&gt;0),
INDEX('PLHIV Forecast'!$C$131:$W$250,MATCH($B189,'PLHIV Forecast'!$B$131:$B$250,0),MATCH(Q$130,'PLHIV Forecast'!$C$130:$W$130,0)),
P189+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IF(Q$130&lt;=Baseline_Year,
INDEX('Number on ART'!$H$10:$AB$249,MATCH($B189&amp;"Peds",'Number on ART'!$F$10:$F$249,0),MATCH(Q$130,'Number on ART'!$H$9:$AB$9,0)),
IF(AND(P189+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Forecast'!$B$131:$B$250,0),MATCH(Q$130,'PLHIV Forecast'!$C$130:$W$130,0)),
INDEX('PLHIV Forecast'!$C$131:$W$250,MATCH($B189,'PLHIV Forecast'!$B$131:$B$250,0),MATCH(Q$130,'PLHIV Forecast'!$C$130:$W$130,0))&lt;&gt;0),
INDEX('PLHIV Forecast'!$C$131:$W$250,MATCH($B189,'PLHIV Forecast'!$B$131:$B$250,0),MATCH(Q$130,'PLHIV Forecast'!$C$130:$W$130,0)),
P189+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3.333333333333333</v>
      </c>
      <c r="R189" s="84">
        <f>IF(IF(R$130&lt;=Baseline_Year,
INDEX('Number on ART'!$H$10:$AB$249,MATCH($B189&amp;"Peds",'Number on ART'!$F$10:$F$249,0),MATCH(R$130,'Number on ART'!$H$9:$AB$9,0)),
IF(AND(Q189+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Forecast'!$B$131:$B$250,0),MATCH(R$130,'PLHIV Forecast'!$C$130:$W$130,0)),
INDEX('PLHIV Forecast'!$C$131:$W$250,MATCH($B189,'PLHIV Forecast'!$B$131:$B$250,0),MATCH(R$130,'PLHIV Forecast'!$C$130:$W$130,0))&lt;&gt;0),
INDEX('PLHIV Forecast'!$C$131:$W$250,MATCH($B189,'PLHIV Forecast'!$B$131:$B$250,0),MATCH(R$130,'PLHIV Forecast'!$C$130:$W$130,0)),
Q189+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IF(R$130&lt;=Baseline_Year,
INDEX('Number on ART'!$H$10:$AB$249,MATCH($B189&amp;"Peds",'Number on ART'!$F$10:$F$249,0),MATCH(R$130,'Number on ART'!$H$9:$AB$9,0)),
IF(AND(Q189+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Forecast'!$B$131:$B$250,0),MATCH(R$130,'PLHIV Forecast'!$C$130:$W$130,0)),
INDEX('PLHIV Forecast'!$C$131:$W$250,MATCH($B189,'PLHIV Forecast'!$B$131:$B$250,0),MATCH(R$130,'PLHIV Forecast'!$C$130:$W$130,0))&lt;&gt;0),
INDEX('PLHIV Forecast'!$C$131:$W$250,MATCH($B189,'PLHIV Forecast'!$B$131:$B$250,0),MATCH(R$130,'PLHIV Forecast'!$C$130:$W$130,0)),
Q189+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3.9999999999999996</v>
      </c>
      <c r="S189" s="84">
        <f>IF(IF(S$130&lt;=Baseline_Year,
INDEX('Number on ART'!$H$10:$AB$249,MATCH($B189&amp;"Peds",'Number on ART'!$F$10:$F$249,0),MATCH(S$130,'Number on ART'!$H$9:$AB$9,0)),
IF(AND(R189+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Forecast'!$B$131:$B$250,0),MATCH(S$130,'PLHIV Forecast'!$C$130:$W$130,0)),
INDEX('PLHIV Forecast'!$C$131:$W$250,MATCH($B189,'PLHIV Forecast'!$B$131:$B$250,0),MATCH(S$130,'PLHIV Forecast'!$C$130:$W$130,0))&lt;&gt;0),
INDEX('PLHIV Forecast'!$C$131:$W$250,MATCH($B189,'PLHIV Forecast'!$B$131:$B$250,0),MATCH(S$130,'PLHIV Forecast'!$C$130:$W$130,0)),
R189+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IF(S$130&lt;=Baseline_Year,
INDEX('Number on ART'!$H$10:$AB$249,MATCH($B189&amp;"Peds",'Number on ART'!$F$10:$F$249,0),MATCH(S$130,'Number on ART'!$H$9:$AB$9,0)),
IF(AND(R189+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Forecast'!$B$131:$B$250,0),MATCH(S$130,'PLHIV Forecast'!$C$130:$W$130,0)),
INDEX('PLHIV Forecast'!$C$131:$W$250,MATCH($B189,'PLHIV Forecast'!$B$131:$B$250,0),MATCH(S$130,'PLHIV Forecast'!$C$130:$W$130,0))&lt;&gt;0),
INDEX('PLHIV Forecast'!$C$131:$W$250,MATCH($B189,'PLHIV Forecast'!$B$131:$B$250,0),MATCH(S$130,'PLHIV Forecast'!$C$130:$W$130,0)),
R189+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4.6666666666666661</v>
      </c>
      <c r="T189" s="84">
        <f>IF(IF(T$130&lt;=Baseline_Year,
INDEX('Number on ART'!$H$10:$AB$249,MATCH($B189&amp;"Peds",'Number on ART'!$F$10:$F$249,0),MATCH(T$130,'Number on ART'!$H$9:$AB$9,0)),
IF(AND(S189+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Forecast'!$B$131:$B$250,0),MATCH(T$130,'PLHIV Forecast'!$C$130:$W$130,0)),
INDEX('PLHIV Forecast'!$C$131:$W$250,MATCH($B189,'PLHIV Forecast'!$B$131:$B$250,0),MATCH(T$130,'PLHIV Forecast'!$C$130:$W$130,0))&lt;&gt;0),
INDEX('PLHIV Forecast'!$C$131:$W$250,MATCH($B189,'PLHIV Forecast'!$B$131:$B$250,0),MATCH(T$130,'PLHIV Forecast'!$C$130:$W$130,0)),
S189+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IF(T$130&lt;=Baseline_Year,
INDEX('Number on ART'!$H$10:$AB$249,MATCH($B189&amp;"Peds",'Number on ART'!$F$10:$F$249,0),MATCH(T$130,'Number on ART'!$H$9:$AB$9,0)),
IF(AND(S189+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Forecast'!$B$131:$B$250,0),MATCH(T$130,'PLHIV Forecast'!$C$130:$W$130,0)),
INDEX('PLHIV Forecast'!$C$131:$W$250,MATCH($B189,'PLHIV Forecast'!$B$131:$B$250,0),MATCH(T$130,'PLHIV Forecast'!$C$130:$W$130,0))&lt;&gt;0),
INDEX('PLHIV Forecast'!$C$131:$W$250,MATCH($B189,'PLHIV Forecast'!$B$131:$B$250,0),MATCH(T$130,'PLHIV Forecast'!$C$130:$W$130,0)),
S189+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5.333333333333333</v>
      </c>
      <c r="U189" s="84">
        <f>IF(IF(U$130&lt;=Baseline_Year,
INDEX('Number on ART'!$H$10:$AB$249,MATCH($B189&amp;"Peds",'Number on ART'!$F$10:$F$249,0),MATCH(U$130,'Number on ART'!$H$9:$AB$9,0)),
IF(AND(T189+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Forecast'!$B$131:$B$250,0),MATCH(U$130,'PLHIV Forecast'!$C$130:$W$130,0)),
INDEX('PLHIV Forecast'!$C$131:$W$250,MATCH($B189,'PLHIV Forecast'!$B$131:$B$250,0),MATCH(U$130,'PLHIV Forecast'!$C$130:$W$130,0))&lt;&gt;0),
INDEX('PLHIV Forecast'!$C$131:$W$250,MATCH($B189,'PLHIV Forecast'!$B$131:$B$250,0),MATCH(U$130,'PLHIV Forecast'!$C$130:$W$130,0)),
T189+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IF(U$130&lt;=Baseline_Year,
INDEX('Number on ART'!$H$10:$AB$249,MATCH($B189&amp;"Peds",'Number on ART'!$F$10:$F$249,0),MATCH(U$130,'Number on ART'!$H$9:$AB$9,0)),
IF(AND(T189+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Forecast'!$B$131:$B$250,0),MATCH(U$130,'PLHIV Forecast'!$C$130:$W$130,0)),
INDEX('PLHIV Forecast'!$C$131:$W$250,MATCH($B189,'PLHIV Forecast'!$B$131:$B$250,0),MATCH(U$130,'PLHIV Forecast'!$C$130:$W$130,0))&lt;&gt;0),
INDEX('PLHIV Forecast'!$C$131:$W$250,MATCH($B189,'PLHIV Forecast'!$B$131:$B$250,0),MATCH(U$130,'PLHIV Forecast'!$C$130:$W$130,0)),
T189+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6</v>
      </c>
      <c r="V189" s="84">
        <f>IF(IF(V$130&lt;=Baseline_Year,
INDEX('Number on ART'!$H$10:$AB$249,MATCH($B189&amp;"Peds",'Number on ART'!$F$10:$F$249,0),MATCH(V$130,'Number on ART'!$H$9:$AB$9,0)),
IF(AND(U189+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Forecast'!$B$131:$B$250,0),MATCH(V$130,'PLHIV Forecast'!$C$130:$W$130,0)),
INDEX('PLHIV Forecast'!$C$131:$W$250,MATCH($B189,'PLHIV Forecast'!$B$131:$B$250,0),MATCH(V$130,'PLHIV Forecast'!$C$130:$W$130,0))&lt;&gt;0),
INDEX('PLHIV Forecast'!$C$131:$W$250,MATCH($B189,'PLHIV Forecast'!$B$131:$B$250,0),MATCH(V$130,'PLHIV Forecast'!$C$130:$W$130,0)),
U189+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IF(V$130&lt;=Baseline_Year,
INDEX('Number on ART'!$H$10:$AB$249,MATCH($B189&amp;"Peds",'Number on ART'!$F$10:$F$249,0),MATCH(V$130,'Number on ART'!$H$9:$AB$9,0)),
IF(AND(U189+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Forecast'!$B$131:$B$250,0),MATCH(V$130,'PLHIV Forecast'!$C$130:$W$130,0)),
INDEX('PLHIV Forecast'!$C$131:$W$250,MATCH($B189,'PLHIV Forecast'!$B$131:$B$250,0),MATCH(V$130,'PLHIV Forecast'!$C$130:$W$130,0))&lt;&gt;0),
INDEX('PLHIV Forecast'!$C$131:$W$250,MATCH($B189,'PLHIV Forecast'!$B$131:$B$250,0),MATCH(V$130,'PLHIV Forecast'!$C$130:$W$130,0)),
U189+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6.666666666666667</v>
      </c>
      <c r="W189" s="84">
        <f>IF(IF(W$130&lt;=Baseline_Year,
INDEX('Number on ART'!$H$10:$AB$249,MATCH($B189&amp;"Peds",'Number on ART'!$F$10:$F$249,0),MATCH(W$130,'Number on ART'!$H$9:$AB$9,0)),
IF(AND(V189+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Forecast'!$C$131:$W$250,MATCH($B189,'PLHIV Forecast'!$B$131:$B$250,0),MATCH(W$130,'PLHIV Forecast'!$C$130:$W$130,0)),
INDEX('PLHIV Forecast'!$C$131:$W$250,MATCH($B189,'PLHIV Forecast'!$B$131:$B$250,0),MATCH(W$130,'PLHIV Forecast'!$C$130:$W$130,0))&lt;&gt;0),
INDEX('PLHIV Forecast'!$C$131:$W$250,MATCH($B189,'PLHIV Forecast'!$B$131:$B$250,0),MATCH(W$130,'PLHIV Forecast'!$C$130:$W$130,0)),
V189+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)))&lt;0,
0,
IF(W$130&lt;=Baseline_Year,
INDEX('Number on ART'!$H$10:$AB$249,MATCH($B189&amp;"Peds",'Number on ART'!$F$10:$F$249,0),MATCH(W$130,'Number on ART'!$H$9:$AB$9,0)),
IF(AND(V189+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)&gt;INDEX('PLHIV Forecast'!$C$8:$W$127,MATCH($B189,'PLHIV Forecast'!$B$131:$B$250,0),MATCH(W$130,'PLHIV Forecast'!$C$130:$W$130,0)),
INDEX('PLHIV Forecast'!$C$131:$W$250,MATCH($B189,'PLHIV Forecast'!$B$131:$B$250,0),MATCH(W$130,'PLHIV Forecast'!$C$130:$W$130,0))&lt;&gt;0),
INDEX('PLHIV Forecast'!$C$131:$W$250,MATCH($B189,'PLHIV Forecast'!$B$131:$B$250,0),MATCH(W$130,'PLHIV Forecast'!$C$130:$W$130,0)),
V189+
AVERAGE((INDEX($C$131:$W$250,MATCH($B189,$B$131:$B$250),MATCH(Baseline_Year,$C$130:$W$130,))-INDEX($C$131:$W$250,MATCH($B189,$B$131:$B$250),MATCH(Baseline_Year-1,$C$130:$W$130,))),
(INDEX($C$131:$W$250,MATCH($B189,$B$131:$B$250),MATCH(Baseline_Year-1,$C$130:$W$130,))-INDEX($C$131:$W$250,MATCH($B189,$B$131:$B$250),MATCH(Baseline_Year-2,$C$130:$W$130,))),
(INDEX($C$131:$W$250,MATCH($B189,$B$131:$B$250),MATCH(Baseline_Year-2,$C$130:$W$130,))-INDEX($C$131:$W$250,MATCH($B189,$B$131:$B$250),MATCH(Baseline_Year-3,$C$130:$W$130,)))
))))</f>
        <v>7.3333333333333339</v>
      </c>
      <c r="X189" s="9" t="str">
        <f>IF(SUM(C189:W189)&lt;&gt;0,
IF(P189='PLHIV Forecast'!P189,"# peds on ART capped by total CLHIV starting 2023",
IF(Q189='PLHIV Forecast'!Q189,"# peds on ART capped by total CLHIV starting 2024",
IF(R189='PLHIV Forecast'!R189,"# peds on ART capped by total CLHIV starting 2025",
IF(S189='PLHIV Forecast'!S189,"# peds on ART capped by total CLHIV starting 2026",
IF(T189='PLHIV Forecast'!T189,"# peds on ART capped by total CLHIV starting 2027",
IF(U189='PLHIV Forecast'!U189,"# peds on ART capped by total CLHIV starting 2028",
IF(V189='PLHIV Forecast'!V189,"# peds on ART capped by total CLHIV starting 2029",
IF(W189='PLHIV Forecast'!W189,"# peds on ART capped by total CLHIV starting 2030",
"")))))))),"")</f>
        <v/>
      </c>
    </row>
    <row r="190" spans="2:24" x14ac:dyDescent="0.35">
      <c r="B190" s="17" t="str">
        <f>Countries!B63</f>
        <v>Kazakhstan</v>
      </c>
      <c r="C190" s="47">
        <f>IF(C$7&lt;='Algorithms &amp; Assumptions'!$C$3,INDEX('Number on ART'!$H$10:$AB$249,MATCH($B190&amp;"Peds",'Number on ART'!$F$10:$F$249,0),MATCH(C$7,'Number on ART'!$H$9:$AB$9,0)),"Error")</f>
        <v>211</v>
      </c>
      <c r="D190" s="47">
        <f>IF(D$7&lt;='Algorithms &amp; Assumptions'!$C$3,INDEX('Number on ART'!$H$10:$AB$249,MATCH($B190&amp;"Peds",'Number on ART'!$F$10:$F$249,0),MATCH(D$7,'Number on ART'!$H$9:$AB$9,0)),"Error")</f>
        <v>244</v>
      </c>
      <c r="E190" s="47">
        <f>IF(E$7&lt;='Algorithms &amp; Assumptions'!$C$3,INDEX('Number on ART'!$H$10:$AB$249,MATCH($B190&amp;"Peds",'Number on ART'!$F$10:$F$249,0),MATCH(E$7,'Number on ART'!$H$9:$AB$9,0)),"Error")</f>
        <v>293</v>
      </c>
      <c r="F190" s="47">
        <f>IF(F$7&lt;='Algorithms &amp; Assumptions'!$C$3,INDEX('Number on ART'!$H$10:$AB$249,MATCH($B190&amp;"Peds",'Number on ART'!$F$10:$F$249,0),MATCH(F$7,'Number on ART'!$H$9:$AB$9,0)),"Error")</f>
        <v>328</v>
      </c>
      <c r="G190" s="84">
        <f>IF(IF(G$130&lt;=Baseline_Year,
INDEX('Number on ART'!$H$10:$AB$249,MATCH($B190&amp;"Peds",'Number on ART'!$F$10:$F$249,0),MATCH(G$130,'Number on ART'!$H$9:$AB$9,0)),
IF(AND(F190+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Forecast'!$B$131:$B$250,0),MATCH(G$130,'PLHIV Forecast'!$C$130:$W$130,0)),
INDEX('PLHIV Forecast'!$C$131:$W$250,MATCH($B190,'PLHIV Forecast'!$B$131:$B$250,0),MATCH(G$130,'PLHIV Forecast'!$C$130:$W$130,0))&lt;&gt;0),
INDEX('PLHIV Forecast'!$C$131:$W$250,MATCH($B190,'PLHIV Forecast'!$B$131:$B$250,0),MATCH(G$130,'PLHIV Forecast'!$C$130:$W$130,0)),
F190+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IF(G$130&lt;=Baseline_Year,
INDEX('Number on ART'!$H$10:$AB$249,MATCH($B190&amp;"Peds",'Number on ART'!$F$10:$F$249,0),MATCH(G$130,'Number on ART'!$H$9:$AB$9,0)),
IF(AND(F190+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Forecast'!$B$131:$B$250,0),MATCH(G$130,'PLHIV Forecast'!$C$130:$W$130,0)),
INDEX('PLHIV Forecast'!$C$131:$W$250,MATCH($B190,'PLHIV Forecast'!$B$131:$B$250,0),MATCH(G$130,'PLHIV Forecast'!$C$130:$W$130,0))&lt;&gt;0),
INDEX('PLHIV Forecast'!$C$131:$W$250,MATCH($B190,'PLHIV Forecast'!$B$131:$B$250,0),MATCH(G$130,'PLHIV Forecast'!$C$130:$W$130,0)),
F190+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361</v>
      </c>
      <c r="H190" s="84">
        <f>IF(IF(H$130&lt;=Baseline_Year,
INDEX('Number on ART'!$H$10:$AB$249,MATCH($B190&amp;"Peds",'Number on ART'!$F$10:$F$249,0),MATCH(H$130,'Number on ART'!$H$9:$AB$9,0)),
IF(AND(G190+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Forecast'!$B$131:$B$250,0),MATCH(H$130,'PLHIV Forecast'!$C$130:$W$130,0)),
INDEX('PLHIV Forecast'!$C$131:$W$250,MATCH($B190,'PLHIV Forecast'!$B$131:$B$250,0),MATCH(H$130,'PLHIV Forecast'!$C$130:$W$130,0))&lt;&gt;0),
INDEX('PLHIV Forecast'!$C$131:$W$250,MATCH($B190,'PLHIV Forecast'!$B$131:$B$250,0),MATCH(H$130,'PLHIV Forecast'!$C$130:$W$130,0)),
G190+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IF(H$130&lt;=Baseline_Year,
INDEX('Number on ART'!$H$10:$AB$249,MATCH($B190&amp;"Peds",'Number on ART'!$F$10:$F$249,0),MATCH(H$130,'Number on ART'!$H$9:$AB$9,0)),
IF(AND(G190+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Forecast'!$B$131:$B$250,0),MATCH(H$130,'PLHIV Forecast'!$C$130:$W$130,0)),
INDEX('PLHIV Forecast'!$C$131:$W$250,MATCH($B190,'PLHIV Forecast'!$B$131:$B$250,0),MATCH(H$130,'PLHIV Forecast'!$C$130:$W$130,0))&lt;&gt;0),
INDEX('PLHIV Forecast'!$C$131:$W$250,MATCH($B190,'PLHIV Forecast'!$B$131:$B$250,0),MATCH(H$130,'PLHIV Forecast'!$C$130:$W$130,0)),
G190+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379</v>
      </c>
      <c r="I190" s="84">
        <f>IF(IF(I$130&lt;=Baseline_Year,
INDEX('Number on ART'!$H$10:$AB$249,MATCH($B190&amp;"Peds",'Number on ART'!$F$10:$F$249,0),MATCH(I$130,'Number on ART'!$H$9:$AB$9,0)),
IF(AND(H190+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Forecast'!$B$131:$B$250,0),MATCH(I$130,'PLHIV Forecast'!$C$130:$W$130,0)),
INDEX('PLHIV Forecast'!$C$131:$W$250,MATCH($B190,'PLHIV Forecast'!$B$131:$B$250,0),MATCH(I$130,'PLHIV Forecast'!$C$130:$W$130,0))&lt;&gt;0),
INDEX('PLHIV Forecast'!$C$131:$W$250,MATCH($B190,'PLHIV Forecast'!$B$131:$B$250,0),MATCH(I$130,'PLHIV Forecast'!$C$130:$W$130,0)),
H190+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IF(I$130&lt;=Baseline_Year,
INDEX('Number on ART'!$H$10:$AB$249,MATCH($B190&amp;"Peds",'Number on ART'!$F$10:$F$249,0),MATCH(I$130,'Number on ART'!$H$9:$AB$9,0)),
IF(AND(H190+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Forecast'!$B$131:$B$250,0),MATCH(I$130,'PLHIV Forecast'!$C$130:$W$130,0)),
INDEX('PLHIV Forecast'!$C$131:$W$250,MATCH($B190,'PLHIV Forecast'!$B$131:$B$250,0),MATCH(I$130,'PLHIV Forecast'!$C$130:$W$130,0))&lt;&gt;0),
INDEX('PLHIV Forecast'!$C$131:$W$250,MATCH($B190,'PLHIV Forecast'!$B$131:$B$250,0),MATCH(I$130,'PLHIV Forecast'!$C$130:$W$130,0)),
H190+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415</v>
      </c>
      <c r="J190" s="84">
        <f>IF(IF(J$130&lt;=Baseline_Year,
INDEX('Number on ART'!$H$10:$AB$249,MATCH($B190&amp;"Peds",'Number on ART'!$F$10:$F$249,0),MATCH(J$130,'Number on ART'!$H$9:$AB$9,0)),
IF(AND(I190+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Forecast'!$B$131:$B$250,0),MATCH(J$130,'PLHIV Forecast'!$C$130:$W$130,0)),
INDEX('PLHIV Forecast'!$C$131:$W$250,MATCH($B190,'PLHIV Forecast'!$B$131:$B$250,0),MATCH(J$130,'PLHIV Forecast'!$C$130:$W$130,0))&lt;&gt;0),
INDEX('PLHIV Forecast'!$C$131:$W$250,MATCH($B190,'PLHIV Forecast'!$B$131:$B$250,0),MATCH(J$130,'PLHIV Forecast'!$C$130:$W$130,0)),
I190+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IF(J$130&lt;=Baseline_Year,
INDEX('Number on ART'!$H$10:$AB$249,MATCH($B190&amp;"Peds",'Number on ART'!$F$10:$F$249,0),MATCH(J$130,'Number on ART'!$H$9:$AB$9,0)),
IF(AND(I190+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Forecast'!$B$131:$B$250,0),MATCH(J$130,'PLHIV Forecast'!$C$130:$W$130,0)),
INDEX('PLHIV Forecast'!$C$131:$W$250,MATCH($B190,'PLHIV Forecast'!$B$131:$B$250,0),MATCH(J$130,'PLHIV Forecast'!$C$130:$W$130,0))&lt;&gt;0),
INDEX('PLHIV Forecast'!$C$131:$W$250,MATCH($B190,'PLHIV Forecast'!$B$131:$B$250,0),MATCH(J$130,'PLHIV Forecast'!$C$130:$W$130,0)),
I190+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445</v>
      </c>
      <c r="K190" s="84">
        <f>IF(IF(K$130&lt;=Baseline_Year,
INDEX('Number on ART'!$H$10:$AB$249,MATCH($B190&amp;"Peds",'Number on ART'!$F$10:$F$249,0),MATCH(K$130,'Number on ART'!$H$9:$AB$9,0)),
IF(AND(J190+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Forecast'!$B$131:$B$250,0),MATCH(K$130,'PLHIV Forecast'!$C$130:$W$130,0)),
INDEX('PLHIV Forecast'!$C$131:$W$250,MATCH($B190,'PLHIV Forecast'!$B$131:$B$250,0),MATCH(K$130,'PLHIV Forecast'!$C$130:$W$130,0))&lt;&gt;0),
INDEX('PLHIV Forecast'!$C$131:$W$250,MATCH($B190,'PLHIV Forecast'!$B$131:$B$250,0),MATCH(K$130,'PLHIV Forecast'!$C$130:$W$130,0)),
J190+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IF(K$130&lt;=Baseline_Year,
INDEX('Number on ART'!$H$10:$AB$249,MATCH($B190&amp;"Peds",'Number on ART'!$F$10:$F$249,0),MATCH(K$130,'Number on ART'!$H$9:$AB$9,0)),
IF(AND(J190+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Forecast'!$B$131:$B$250,0),MATCH(K$130,'PLHIV Forecast'!$C$130:$W$130,0)),
INDEX('PLHIV Forecast'!$C$131:$W$250,MATCH($B190,'PLHIV Forecast'!$B$131:$B$250,0),MATCH(K$130,'PLHIV Forecast'!$C$130:$W$130,0))&lt;&gt;0),
INDEX('PLHIV Forecast'!$C$131:$W$250,MATCH($B190,'PLHIV Forecast'!$B$131:$B$250,0),MATCH(K$130,'PLHIV Forecast'!$C$130:$W$130,0)),
J190+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432</v>
      </c>
      <c r="L190" s="84">
        <f>IF(IF(L$130&lt;=Baseline_Year,
INDEX('Number on ART'!$H$10:$AB$249,MATCH($B190&amp;"Peds",'Number on ART'!$F$10:$F$249,0),MATCH(L$130,'Number on ART'!$H$9:$AB$9,0)),
IF(AND(K190+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Forecast'!$B$131:$B$250,0),MATCH(L$130,'PLHIV Forecast'!$C$130:$W$130,0)),
INDEX('PLHIV Forecast'!$C$131:$W$250,MATCH($B190,'PLHIV Forecast'!$B$131:$B$250,0),MATCH(L$130,'PLHIV Forecast'!$C$130:$W$130,0))&lt;&gt;0),
INDEX('PLHIV Forecast'!$C$131:$W$250,MATCH($B190,'PLHIV Forecast'!$B$131:$B$250,0),MATCH(L$130,'PLHIV Forecast'!$C$130:$W$130,0)),
K190+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IF(L$130&lt;=Baseline_Year,
INDEX('Number on ART'!$H$10:$AB$249,MATCH($B190&amp;"Peds",'Number on ART'!$F$10:$F$249,0),MATCH(L$130,'Number on ART'!$H$9:$AB$9,0)),
IF(AND(K190+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Forecast'!$B$131:$B$250,0),MATCH(L$130,'PLHIV Forecast'!$C$130:$W$130,0)),
INDEX('PLHIV Forecast'!$C$131:$W$250,MATCH($B190,'PLHIV Forecast'!$B$131:$B$250,0),MATCH(L$130,'PLHIV Forecast'!$C$130:$W$130,0))&lt;&gt;0),
INDEX('PLHIV Forecast'!$C$131:$W$250,MATCH($B190,'PLHIV Forecast'!$B$131:$B$250,0),MATCH(L$130,'PLHIV Forecast'!$C$130:$W$130,0)),
K190+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401</v>
      </c>
      <c r="M190" s="84">
        <f>IF(IF(M$130&lt;=Baseline_Year,
INDEX('Number on ART'!$H$10:$AB$249,MATCH($B190&amp;"Peds",'Number on ART'!$F$10:$F$249,0),MATCH(M$130,'Number on ART'!$H$9:$AB$9,0)),
IF(AND(L190+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Forecast'!$B$131:$B$250,0),MATCH(M$130,'PLHIV Forecast'!$C$130:$W$130,0)),
INDEX('PLHIV Forecast'!$C$131:$W$250,MATCH($B190,'PLHIV Forecast'!$B$131:$B$250,0),MATCH(M$130,'PLHIV Forecast'!$C$130:$W$130,0))&lt;&gt;0),
INDEX('PLHIV Forecast'!$C$131:$W$250,MATCH($B190,'PLHIV Forecast'!$B$131:$B$250,0),MATCH(M$130,'PLHIV Forecast'!$C$130:$W$130,0)),
L190+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IF(M$130&lt;=Baseline_Year,
INDEX('Number on ART'!$H$10:$AB$249,MATCH($B190&amp;"Peds",'Number on ART'!$F$10:$F$249,0),MATCH(M$130,'Number on ART'!$H$9:$AB$9,0)),
IF(AND(L190+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Forecast'!$B$131:$B$250,0),MATCH(M$130,'PLHIV Forecast'!$C$130:$W$130,0)),
INDEX('PLHIV Forecast'!$C$131:$W$250,MATCH($B190,'PLHIV Forecast'!$B$131:$B$250,0),MATCH(M$130,'PLHIV Forecast'!$C$130:$W$130,0))&lt;&gt;0),
INDEX('PLHIV Forecast'!$C$131:$W$250,MATCH($B190,'PLHIV Forecast'!$B$131:$B$250,0),MATCH(M$130,'PLHIV Forecast'!$C$130:$W$130,0)),
L190+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307</v>
      </c>
      <c r="N190" s="84">
        <f>IF(IF(N$130&lt;=Baseline_Year,
INDEX('Number on ART'!$H$10:$AB$249,MATCH($B190&amp;"Peds",'Number on ART'!$F$10:$F$249,0),MATCH(N$130,'Number on ART'!$H$9:$AB$9,0)),
IF(AND(M190+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Forecast'!$B$131:$B$250,0),MATCH(N$130,'PLHIV Forecast'!$C$130:$W$130,0)),
INDEX('PLHIV Forecast'!$C$131:$W$250,MATCH($B190,'PLHIV Forecast'!$B$131:$B$250,0),MATCH(N$130,'PLHIV Forecast'!$C$130:$W$130,0))&lt;&gt;0),
INDEX('PLHIV Forecast'!$C$131:$W$250,MATCH($B190,'PLHIV Forecast'!$B$131:$B$250,0),MATCH(N$130,'PLHIV Forecast'!$C$130:$W$130,0)),
M190+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IF(N$130&lt;=Baseline_Year,
INDEX('Number on ART'!$H$10:$AB$249,MATCH($B190&amp;"Peds",'Number on ART'!$F$10:$F$249,0),MATCH(N$130,'Number on ART'!$H$9:$AB$9,0)),
IF(AND(M190+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Forecast'!$B$131:$B$250,0),MATCH(N$130,'PLHIV Forecast'!$C$130:$W$130,0)),
INDEX('PLHIV Forecast'!$C$131:$W$250,MATCH($B190,'PLHIV Forecast'!$B$131:$B$250,0),MATCH(N$130,'PLHIV Forecast'!$C$130:$W$130,0))&lt;&gt;0),
INDEX('PLHIV Forecast'!$C$131:$W$250,MATCH($B190,'PLHIV Forecast'!$B$131:$B$250,0),MATCH(N$130,'PLHIV Forecast'!$C$130:$W$130,0)),
M190+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290</v>
      </c>
      <c r="O190" s="84">
        <f>IF(IF(O$130&lt;=Baseline_Year,
INDEX('Number on ART'!$H$10:$AB$249,MATCH($B190&amp;"Peds",'Number on ART'!$F$10:$F$249,0),MATCH(O$130,'Number on ART'!$H$9:$AB$9,0)),
IF(AND(N190+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Forecast'!$B$131:$B$250,0),MATCH(O$130,'PLHIV Forecast'!$C$130:$W$130,0)),
INDEX('PLHIV Forecast'!$C$131:$W$250,MATCH($B190,'PLHIV Forecast'!$B$131:$B$250,0),MATCH(O$130,'PLHIV Forecast'!$C$130:$W$130,0))&lt;&gt;0),
INDEX('PLHIV Forecast'!$C$131:$W$250,MATCH($B190,'PLHIV Forecast'!$B$131:$B$250,0),MATCH(O$130,'PLHIV Forecast'!$C$130:$W$130,0)),
N190+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IF(O$130&lt;=Baseline_Year,
INDEX('Number on ART'!$H$10:$AB$249,MATCH($B190&amp;"Peds",'Number on ART'!$F$10:$F$249,0),MATCH(O$130,'Number on ART'!$H$9:$AB$9,0)),
IF(AND(N190+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Forecast'!$B$131:$B$250,0),MATCH(O$130,'PLHIV Forecast'!$C$130:$W$130,0)),
INDEX('PLHIV Forecast'!$C$131:$W$250,MATCH($B190,'PLHIV Forecast'!$B$131:$B$250,0),MATCH(O$130,'PLHIV Forecast'!$C$130:$W$130,0))&lt;&gt;0),
INDEX('PLHIV Forecast'!$C$131:$W$250,MATCH($B190,'PLHIV Forecast'!$B$131:$B$250,0),MATCH(O$130,'PLHIV Forecast'!$C$130:$W$130,0)),
N190+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292</v>
      </c>
      <c r="P190" s="84">
        <f>IF(IF(P$130&lt;=Baseline_Year,
INDEX('Number on ART'!$H$10:$AB$249,MATCH($B190&amp;"Peds",'Number on ART'!$F$10:$F$249,0),MATCH(P$130,'Number on ART'!$H$9:$AB$9,0)),
IF(AND(O190+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Forecast'!$B$131:$B$250,0),MATCH(P$130,'PLHIV Forecast'!$C$130:$W$130,0)),
INDEX('PLHIV Forecast'!$C$131:$W$250,MATCH($B190,'PLHIV Forecast'!$B$131:$B$250,0),MATCH(P$130,'PLHIV Forecast'!$C$130:$W$130,0))&lt;&gt;0),
INDEX('PLHIV Forecast'!$C$131:$W$250,MATCH($B190,'PLHIV Forecast'!$B$131:$B$250,0),MATCH(P$130,'PLHIV Forecast'!$C$130:$W$130,0)),
O190+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IF(P$130&lt;=Baseline_Year,
INDEX('Number on ART'!$H$10:$AB$249,MATCH($B190&amp;"Peds",'Number on ART'!$F$10:$F$249,0),MATCH(P$130,'Number on ART'!$H$9:$AB$9,0)),
IF(AND(O190+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Forecast'!$B$131:$B$250,0),MATCH(P$130,'PLHIV Forecast'!$C$130:$W$130,0)),
INDEX('PLHIV Forecast'!$C$131:$W$250,MATCH($B190,'PLHIV Forecast'!$B$131:$B$250,0),MATCH(P$130,'PLHIV Forecast'!$C$130:$W$130,0))&lt;&gt;0),
INDEX('PLHIV Forecast'!$C$131:$W$250,MATCH($B190,'PLHIV Forecast'!$B$131:$B$250,0),MATCH(P$130,'PLHIV Forecast'!$C$130:$W$130,0)),
O190+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255.66666666666666</v>
      </c>
      <c r="Q190" s="84">
        <f>IF(IF(Q$130&lt;=Baseline_Year,
INDEX('Number on ART'!$H$10:$AB$249,MATCH($B190&amp;"Peds",'Number on ART'!$F$10:$F$249,0),MATCH(Q$130,'Number on ART'!$H$9:$AB$9,0)),
IF(AND(P190+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Forecast'!$B$131:$B$250,0),MATCH(Q$130,'PLHIV Forecast'!$C$130:$W$130,0)),
INDEX('PLHIV Forecast'!$C$131:$W$250,MATCH($B190,'PLHIV Forecast'!$B$131:$B$250,0),MATCH(Q$130,'PLHIV Forecast'!$C$130:$W$130,0))&lt;&gt;0),
INDEX('PLHIV Forecast'!$C$131:$W$250,MATCH($B190,'PLHIV Forecast'!$B$131:$B$250,0),MATCH(Q$130,'PLHIV Forecast'!$C$130:$W$130,0)),
P190+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IF(Q$130&lt;=Baseline_Year,
INDEX('Number on ART'!$H$10:$AB$249,MATCH($B190&amp;"Peds",'Number on ART'!$F$10:$F$249,0),MATCH(Q$130,'Number on ART'!$H$9:$AB$9,0)),
IF(AND(P190+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Forecast'!$B$131:$B$250,0),MATCH(Q$130,'PLHIV Forecast'!$C$130:$W$130,0)),
INDEX('PLHIV Forecast'!$C$131:$W$250,MATCH($B190,'PLHIV Forecast'!$B$131:$B$250,0),MATCH(Q$130,'PLHIV Forecast'!$C$130:$W$130,0))&lt;&gt;0),
INDEX('PLHIV Forecast'!$C$131:$W$250,MATCH($B190,'PLHIV Forecast'!$B$131:$B$250,0),MATCH(Q$130,'PLHIV Forecast'!$C$130:$W$130,0)),
P190+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219.33333333333331</v>
      </c>
      <c r="R190" s="84">
        <f>IF(IF(R$130&lt;=Baseline_Year,
INDEX('Number on ART'!$H$10:$AB$249,MATCH($B190&amp;"Peds",'Number on ART'!$F$10:$F$249,0),MATCH(R$130,'Number on ART'!$H$9:$AB$9,0)),
IF(AND(Q190+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Forecast'!$B$131:$B$250,0),MATCH(R$130,'PLHIV Forecast'!$C$130:$W$130,0)),
INDEX('PLHIV Forecast'!$C$131:$W$250,MATCH($B190,'PLHIV Forecast'!$B$131:$B$250,0),MATCH(R$130,'PLHIV Forecast'!$C$130:$W$130,0))&lt;&gt;0),
INDEX('PLHIV Forecast'!$C$131:$W$250,MATCH($B190,'PLHIV Forecast'!$B$131:$B$250,0),MATCH(R$130,'PLHIV Forecast'!$C$130:$W$130,0)),
Q190+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IF(R$130&lt;=Baseline_Year,
INDEX('Number on ART'!$H$10:$AB$249,MATCH($B190&amp;"Peds",'Number on ART'!$F$10:$F$249,0),MATCH(R$130,'Number on ART'!$H$9:$AB$9,0)),
IF(AND(Q190+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Forecast'!$B$131:$B$250,0),MATCH(R$130,'PLHIV Forecast'!$C$130:$W$130,0)),
INDEX('PLHIV Forecast'!$C$131:$W$250,MATCH($B190,'PLHIV Forecast'!$B$131:$B$250,0),MATCH(R$130,'PLHIV Forecast'!$C$130:$W$130,0))&lt;&gt;0),
INDEX('PLHIV Forecast'!$C$131:$W$250,MATCH($B190,'PLHIV Forecast'!$B$131:$B$250,0),MATCH(R$130,'PLHIV Forecast'!$C$130:$W$130,0)),
Q190+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182.99999999999997</v>
      </c>
      <c r="S190" s="84">
        <f>IF(IF(S$130&lt;=Baseline_Year,
INDEX('Number on ART'!$H$10:$AB$249,MATCH($B190&amp;"Peds",'Number on ART'!$F$10:$F$249,0),MATCH(S$130,'Number on ART'!$H$9:$AB$9,0)),
IF(AND(R190+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Forecast'!$B$131:$B$250,0),MATCH(S$130,'PLHIV Forecast'!$C$130:$W$130,0)),
INDEX('PLHIV Forecast'!$C$131:$W$250,MATCH($B190,'PLHIV Forecast'!$B$131:$B$250,0),MATCH(S$130,'PLHIV Forecast'!$C$130:$W$130,0))&lt;&gt;0),
INDEX('PLHIV Forecast'!$C$131:$W$250,MATCH($B190,'PLHIV Forecast'!$B$131:$B$250,0),MATCH(S$130,'PLHIV Forecast'!$C$130:$W$130,0)),
R190+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IF(S$130&lt;=Baseline_Year,
INDEX('Number on ART'!$H$10:$AB$249,MATCH($B190&amp;"Peds",'Number on ART'!$F$10:$F$249,0),MATCH(S$130,'Number on ART'!$H$9:$AB$9,0)),
IF(AND(R190+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Forecast'!$B$131:$B$250,0),MATCH(S$130,'PLHIV Forecast'!$C$130:$W$130,0)),
INDEX('PLHIV Forecast'!$C$131:$W$250,MATCH($B190,'PLHIV Forecast'!$B$131:$B$250,0),MATCH(S$130,'PLHIV Forecast'!$C$130:$W$130,0))&lt;&gt;0),
INDEX('PLHIV Forecast'!$C$131:$W$250,MATCH($B190,'PLHIV Forecast'!$B$131:$B$250,0),MATCH(S$130,'PLHIV Forecast'!$C$130:$W$130,0)),
R190+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146.66666666666663</v>
      </c>
      <c r="T190" s="84">
        <f>IF(IF(T$130&lt;=Baseline_Year,
INDEX('Number on ART'!$H$10:$AB$249,MATCH($B190&amp;"Peds",'Number on ART'!$F$10:$F$249,0),MATCH(T$130,'Number on ART'!$H$9:$AB$9,0)),
IF(AND(S190+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Forecast'!$B$131:$B$250,0),MATCH(T$130,'PLHIV Forecast'!$C$130:$W$130,0)),
INDEX('PLHIV Forecast'!$C$131:$W$250,MATCH($B190,'PLHIV Forecast'!$B$131:$B$250,0),MATCH(T$130,'PLHIV Forecast'!$C$130:$W$130,0))&lt;&gt;0),
INDEX('PLHIV Forecast'!$C$131:$W$250,MATCH($B190,'PLHIV Forecast'!$B$131:$B$250,0),MATCH(T$130,'PLHIV Forecast'!$C$130:$W$130,0)),
S190+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IF(T$130&lt;=Baseline_Year,
INDEX('Number on ART'!$H$10:$AB$249,MATCH($B190&amp;"Peds",'Number on ART'!$F$10:$F$249,0),MATCH(T$130,'Number on ART'!$H$9:$AB$9,0)),
IF(AND(S190+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Forecast'!$B$131:$B$250,0),MATCH(T$130,'PLHIV Forecast'!$C$130:$W$130,0)),
INDEX('PLHIV Forecast'!$C$131:$W$250,MATCH($B190,'PLHIV Forecast'!$B$131:$B$250,0),MATCH(T$130,'PLHIV Forecast'!$C$130:$W$130,0))&lt;&gt;0),
INDEX('PLHIV Forecast'!$C$131:$W$250,MATCH($B190,'PLHIV Forecast'!$B$131:$B$250,0),MATCH(T$130,'PLHIV Forecast'!$C$130:$W$130,0)),
S190+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110.33333333333329</v>
      </c>
      <c r="U190" s="84">
        <f>IF(IF(U$130&lt;=Baseline_Year,
INDEX('Number on ART'!$H$10:$AB$249,MATCH($B190&amp;"Peds",'Number on ART'!$F$10:$F$249,0),MATCH(U$130,'Number on ART'!$H$9:$AB$9,0)),
IF(AND(T190+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Forecast'!$B$131:$B$250,0),MATCH(U$130,'PLHIV Forecast'!$C$130:$W$130,0)),
INDEX('PLHIV Forecast'!$C$131:$W$250,MATCH($B190,'PLHIV Forecast'!$B$131:$B$250,0),MATCH(U$130,'PLHIV Forecast'!$C$130:$W$130,0))&lt;&gt;0),
INDEX('PLHIV Forecast'!$C$131:$W$250,MATCH($B190,'PLHIV Forecast'!$B$131:$B$250,0),MATCH(U$130,'PLHIV Forecast'!$C$130:$W$130,0)),
T190+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IF(U$130&lt;=Baseline_Year,
INDEX('Number on ART'!$H$10:$AB$249,MATCH($B190&amp;"Peds",'Number on ART'!$F$10:$F$249,0),MATCH(U$130,'Number on ART'!$H$9:$AB$9,0)),
IF(AND(T190+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Forecast'!$B$131:$B$250,0),MATCH(U$130,'PLHIV Forecast'!$C$130:$W$130,0)),
INDEX('PLHIV Forecast'!$C$131:$W$250,MATCH($B190,'PLHIV Forecast'!$B$131:$B$250,0),MATCH(U$130,'PLHIV Forecast'!$C$130:$W$130,0))&lt;&gt;0),
INDEX('PLHIV Forecast'!$C$131:$W$250,MATCH($B190,'PLHIV Forecast'!$B$131:$B$250,0),MATCH(U$130,'PLHIV Forecast'!$C$130:$W$130,0)),
T190+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73.999999999999943</v>
      </c>
      <c r="V190" s="84">
        <f>IF(IF(V$130&lt;=Baseline_Year,
INDEX('Number on ART'!$H$10:$AB$249,MATCH($B190&amp;"Peds",'Number on ART'!$F$10:$F$249,0),MATCH(V$130,'Number on ART'!$H$9:$AB$9,0)),
IF(AND(U190+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Forecast'!$B$131:$B$250,0),MATCH(V$130,'PLHIV Forecast'!$C$130:$W$130,0)),
INDEX('PLHIV Forecast'!$C$131:$W$250,MATCH($B190,'PLHIV Forecast'!$B$131:$B$250,0),MATCH(V$130,'PLHIV Forecast'!$C$130:$W$130,0))&lt;&gt;0),
INDEX('PLHIV Forecast'!$C$131:$W$250,MATCH($B190,'PLHIV Forecast'!$B$131:$B$250,0),MATCH(V$130,'PLHIV Forecast'!$C$130:$W$130,0)),
U190+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IF(V$130&lt;=Baseline_Year,
INDEX('Number on ART'!$H$10:$AB$249,MATCH($B190&amp;"Peds",'Number on ART'!$F$10:$F$249,0),MATCH(V$130,'Number on ART'!$H$9:$AB$9,0)),
IF(AND(U190+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Forecast'!$B$131:$B$250,0),MATCH(V$130,'PLHIV Forecast'!$C$130:$W$130,0)),
INDEX('PLHIV Forecast'!$C$131:$W$250,MATCH($B190,'PLHIV Forecast'!$B$131:$B$250,0),MATCH(V$130,'PLHIV Forecast'!$C$130:$W$130,0))&lt;&gt;0),
INDEX('PLHIV Forecast'!$C$131:$W$250,MATCH($B190,'PLHIV Forecast'!$B$131:$B$250,0),MATCH(V$130,'PLHIV Forecast'!$C$130:$W$130,0)),
U190+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37.666666666666607</v>
      </c>
      <c r="W190" s="84">
        <f>IF(IF(W$130&lt;=Baseline_Year,
INDEX('Number on ART'!$H$10:$AB$249,MATCH($B190&amp;"Peds",'Number on ART'!$F$10:$F$249,0),MATCH(W$130,'Number on ART'!$H$9:$AB$9,0)),
IF(AND(V190+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Forecast'!$C$131:$W$250,MATCH($B190,'PLHIV Forecast'!$B$131:$B$250,0),MATCH(W$130,'PLHIV Forecast'!$C$130:$W$130,0)),
INDEX('PLHIV Forecast'!$C$131:$W$250,MATCH($B190,'PLHIV Forecast'!$B$131:$B$250,0),MATCH(W$130,'PLHIV Forecast'!$C$130:$W$130,0))&lt;&gt;0),
INDEX('PLHIV Forecast'!$C$131:$W$250,MATCH($B190,'PLHIV Forecast'!$B$131:$B$250,0),MATCH(W$130,'PLHIV Forecast'!$C$130:$W$130,0)),
V190+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)))&lt;0,
0,
IF(W$130&lt;=Baseline_Year,
INDEX('Number on ART'!$H$10:$AB$249,MATCH($B190&amp;"Peds",'Number on ART'!$F$10:$F$249,0),MATCH(W$130,'Number on ART'!$H$9:$AB$9,0)),
IF(AND(V190+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)&gt;INDEX('PLHIV Forecast'!$C$8:$W$127,MATCH($B190,'PLHIV Forecast'!$B$131:$B$250,0),MATCH(W$130,'PLHIV Forecast'!$C$130:$W$130,0)),
INDEX('PLHIV Forecast'!$C$131:$W$250,MATCH($B190,'PLHIV Forecast'!$B$131:$B$250,0),MATCH(W$130,'PLHIV Forecast'!$C$130:$W$130,0))&lt;&gt;0),
INDEX('PLHIV Forecast'!$C$131:$W$250,MATCH($B190,'PLHIV Forecast'!$B$131:$B$250,0),MATCH(W$130,'PLHIV Forecast'!$C$130:$W$130,0)),
V190+
AVERAGE((INDEX($C$131:$W$250,MATCH($B190,$B$131:$B$250),MATCH(Baseline_Year,$C$130:$W$130,))-INDEX($C$131:$W$250,MATCH($B190,$B$131:$B$250),MATCH(Baseline_Year-1,$C$130:$W$130,))),
(INDEX($C$131:$W$250,MATCH($B190,$B$131:$B$250),MATCH(Baseline_Year-1,$C$130:$W$130,))-INDEX($C$131:$W$250,MATCH($B190,$B$131:$B$250),MATCH(Baseline_Year-2,$C$130:$W$130,))),
(INDEX($C$131:$W$250,MATCH($B190,$B$131:$B$250),MATCH(Baseline_Year-2,$C$130:$W$130,))-INDEX($C$131:$W$250,MATCH($B190,$B$131:$B$250),MATCH(Baseline_Year-3,$C$130:$W$130,)))
))))</f>
        <v>1.3333333333332718</v>
      </c>
      <c r="X190" s="9" t="str">
        <f>IF(SUM(C190:W190)&lt;&gt;0,
IF(P190='PLHIV Forecast'!P190,"# peds on ART capped by total CLHIV starting 2023",
IF(Q190='PLHIV Forecast'!Q190,"# peds on ART capped by total CLHIV starting 2024",
IF(R190='PLHIV Forecast'!R190,"# peds on ART capped by total CLHIV starting 2025",
IF(S190='PLHIV Forecast'!S190,"# peds on ART capped by total CLHIV starting 2026",
IF(T190='PLHIV Forecast'!T190,"# peds on ART capped by total CLHIV starting 2027",
IF(U190='PLHIV Forecast'!U190,"# peds on ART capped by total CLHIV starting 2028",
IF(V190='PLHIV Forecast'!V190,"# peds on ART capped by total CLHIV starting 2029",
IF(W190='PLHIV Forecast'!W190,"# peds on ART capped by total CLHIV starting 2030",
"")))))))),"")</f>
        <v/>
      </c>
    </row>
    <row r="191" spans="2:24" x14ac:dyDescent="0.35">
      <c r="B191" s="17" t="str">
        <f>Countries!B64</f>
        <v>Kenya</v>
      </c>
      <c r="C191" s="47">
        <f>IF(C$7&lt;='Algorithms &amp; Assumptions'!$C$3,INDEX('Number on ART'!$H$10:$AB$249,MATCH($B191&amp;"Peds",'Number on ART'!$F$10:$F$249,0),MATCH(C$7,'Number on ART'!$H$9:$AB$9,0)),"Error")</f>
        <v>36096</v>
      </c>
      <c r="D191" s="47">
        <f>IF(D$7&lt;='Algorithms &amp; Assumptions'!$C$3,INDEX('Number on ART'!$H$10:$AB$249,MATCH($B191&amp;"Peds",'Number on ART'!$F$10:$F$249,0),MATCH(D$7,'Number on ART'!$H$9:$AB$9,0)),"Error")</f>
        <v>48548</v>
      </c>
      <c r="E191" s="47">
        <f>IF(E$7&lt;='Algorithms &amp; Assumptions'!$C$3,INDEX('Number on ART'!$H$10:$AB$249,MATCH($B191&amp;"Peds",'Number on ART'!$F$10:$F$249,0),MATCH(E$7,'Number on ART'!$H$9:$AB$9,0)),"Error")</f>
        <v>55438</v>
      </c>
      <c r="F191" s="47">
        <f>IF(F$7&lt;='Algorithms &amp; Assumptions'!$C$3,INDEX('Number on ART'!$H$10:$AB$249,MATCH($B191&amp;"Peds",'Number on ART'!$F$10:$F$249,0),MATCH(F$7,'Number on ART'!$H$9:$AB$9,0)),"Error")</f>
        <v>60141</v>
      </c>
      <c r="G191" s="84">
        <f>IF(IF(G$130&lt;=Baseline_Year,
INDEX('Number on ART'!$H$10:$AB$249,MATCH($B191&amp;"Peds",'Number on ART'!$F$10:$F$249,0),MATCH(G$130,'Number on ART'!$H$9:$AB$9,0)),
IF(AND(F191+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Forecast'!$B$131:$B$250,0),MATCH(G$130,'PLHIV Forecast'!$C$130:$W$130,0)),
INDEX('PLHIV Forecast'!$C$131:$W$250,MATCH($B191,'PLHIV Forecast'!$B$131:$B$250,0),MATCH(G$130,'PLHIV Forecast'!$C$130:$W$130,0))&lt;&gt;0),
INDEX('PLHIV Forecast'!$C$131:$W$250,MATCH($B191,'PLHIV Forecast'!$B$131:$B$250,0),MATCH(G$130,'PLHIV Forecast'!$C$130:$W$130,0)),
F191+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IF(G$130&lt;=Baseline_Year,
INDEX('Number on ART'!$H$10:$AB$249,MATCH($B191&amp;"Peds",'Number on ART'!$F$10:$F$249,0),MATCH(G$130,'Number on ART'!$H$9:$AB$9,0)),
IF(AND(F191+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Forecast'!$B$131:$B$250,0),MATCH(G$130,'PLHIV Forecast'!$C$130:$W$130,0)),
INDEX('PLHIV Forecast'!$C$131:$W$250,MATCH($B191,'PLHIV Forecast'!$B$131:$B$250,0),MATCH(G$130,'PLHIV Forecast'!$C$130:$W$130,0))&lt;&gt;0),
INDEX('PLHIV Forecast'!$C$131:$W$250,MATCH($B191,'PLHIV Forecast'!$B$131:$B$250,0),MATCH(G$130,'PLHIV Forecast'!$C$130:$W$130,0)),
F191+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66070</v>
      </c>
      <c r="H191" s="84">
        <f>IF(IF(H$130&lt;=Baseline_Year,
INDEX('Number on ART'!$H$10:$AB$249,MATCH($B191&amp;"Peds",'Number on ART'!$F$10:$F$249,0),MATCH(H$130,'Number on ART'!$H$9:$AB$9,0)),
IF(AND(G191+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Forecast'!$B$131:$B$250,0),MATCH(H$130,'PLHIV Forecast'!$C$130:$W$130,0)),
INDEX('PLHIV Forecast'!$C$131:$W$250,MATCH($B191,'PLHIV Forecast'!$B$131:$B$250,0),MATCH(H$130,'PLHIV Forecast'!$C$130:$W$130,0))&lt;&gt;0),
INDEX('PLHIV Forecast'!$C$131:$W$250,MATCH($B191,'PLHIV Forecast'!$B$131:$B$250,0),MATCH(H$130,'PLHIV Forecast'!$C$130:$W$130,0)),
G191+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IF(H$130&lt;=Baseline_Year,
INDEX('Number on ART'!$H$10:$AB$249,MATCH($B191&amp;"Peds",'Number on ART'!$F$10:$F$249,0),MATCH(H$130,'Number on ART'!$H$9:$AB$9,0)),
IF(AND(G191+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Forecast'!$B$131:$B$250,0),MATCH(H$130,'PLHIV Forecast'!$C$130:$W$130,0)),
INDEX('PLHIV Forecast'!$C$131:$W$250,MATCH($B191,'PLHIV Forecast'!$B$131:$B$250,0),MATCH(H$130,'PLHIV Forecast'!$C$130:$W$130,0))&lt;&gt;0),
INDEX('PLHIV Forecast'!$C$131:$W$250,MATCH($B191,'PLHIV Forecast'!$B$131:$B$250,0),MATCH(H$130,'PLHIV Forecast'!$C$130:$W$130,0)),
G191+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71547</v>
      </c>
      <c r="I191" s="84">
        <f>IF(IF(I$130&lt;=Baseline_Year,
INDEX('Number on ART'!$H$10:$AB$249,MATCH($B191&amp;"Peds",'Number on ART'!$F$10:$F$249,0),MATCH(I$130,'Number on ART'!$H$9:$AB$9,0)),
IF(AND(H191+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Forecast'!$B$131:$B$250,0),MATCH(I$130,'PLHIV Forecast'!$C$130:$W$130,0)),
INDEX('PLHIV Forecast'!$C$131:$W$250,MATCH($B191,'PLHIV Forecast'!$B$131:$B$250,0),MATCH(I$130,'PLHIV Forecast'!$C$130:$W$130,0))&lt;&gt;0),
INDEX('PLHIV Forecast'!$C$131:$W$250,MATCH($B191,'PLHIV Forecast'!$B$131:$B$250,0),MATCH(I$130,'PLHIV Forecast'!$C$130:$W$130,0)),
H191+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IF(I$130&lt;=Baseline_Year,
INDEX('Number on ART'!$H$10:$AB$249,MATCH($B191&amp;"Peds",'Number on ART'!$F$10:$F$249,0),MATCH(I$130,'Number on ART'!$H$9:$AB$9,0)),
IF(AND(H191+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Forecast'!$B$131:$B$250,0),MATCH(I$130,'PLHIV Forecast'!$C$130:$W$130,0)),
INDEX('PLHIV Forecast'!$C$131:$W$250,MATCH($B191,'PLHIV Forecast'!$B$131:$B$250,0),MATCH(I$130,'PLHIV Forecast'!$C$130:$W$130,0))&lt;&gt;0),
INDEX('PLHIV Forecast'!$C$131:$W$250,MATCH($B191,'PLHIV Forecast'!$B$131:$B$250,0),MATCH(I$130,'PLHIV Forecast'!$C$130:$W$130,0)),
H191+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78739</v>
      </c>
      <c r="J191" s="84">
        <f>IF(IF(J$130&lt;=Baseline_Year,
INDEX('Number on ART'!$H$10:$AB$249,MATCH($B191&amp;"Peds",'Number on ART'!$F$10:$F$249,0),MATCH(J$130,'Number on ART'!$H$9:$AB$9,0)),
IF(AND(I191+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Forecast'!$B$131:$B$250,0),MATCH(J$130,'PLHIV Forecast'!$C$130:$W$130,0)),
INDEX('PLHIV Forecast'!$C$131:$W$250,MATCH($B191,'PLHIV Forecast'!$B$131:$B$250,0),MATCH(J$130,'PLHIV Forecast'!$C$130:$W$130,0))&lt;&gt;0),
INDEX('PLHIV Forecast'!$C$131:$W$250,MATCH($B191,'PLHIV Forecast'!$B$131:$B$250,0),MATCH(J$130,'PLHIV Forecast'!$C$130:$W$130,0)),
I191+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IF(J$130&lt;=Baseline_Year,
INDEX('Number on ART'!$H$10:$AB$249,MATCH($B191&amp;"Peds",'Number on ART'!$F$10:$F$249,0),MATCH(J$130,'Number on ART'!$H$9:$AB$9,0)),
IF(AND(I191+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Forecast'!$B$131:$B$250,0),MATCH(J$130,'PLHIV Forecast'!$C$130:$W$130,0)),
INDEX('PLHIV Forecast'!$C$131:$W$250,MATCH($B191,'PLHIV Forecast'!$B$131:$B$250,0),MATCH(J$130,'PLHIV Forecast'!$C$130:$W$130,0))&lt;&gt;0),
INDEX('PLHIV Forecast'!$C$131:$W$250,MATCH($B191,'PLHIV Forecast'!$B$131:$B$250,0),MATCH(J$130,'PLHIV Forecast'!$C$130:$W$130,0)),
I191+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86323</v>
      </c>
      <c r="K191" s="84">
        <f>IF(IF(K$130&lt;=Baseline_Year,
INDEX('Number on ART'!$H$10:$AB$249,MATCH($B191&amp;"Peds",'Number on ART'!$F$10:$F$249,0),MATCH(K$130,'Number on ART'!$H$9:$AB$9,0)),
IF(AND(J191+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Forecast'!$B$131:$B$250,0),MATCH(K$130,'PLHIV Forecast'!$C$130:$W$130,0)),
INDEX('PLHIV Forecast'!$C$131:$W$250,MATCH($B191,'PLHIV Forecast'!$B$131:$B$250,0),MATCH(K$130,'PLHIV Forecast'!$C$130:$W$130,0))&lt;&gt;0),
INDEX('PLHIV Forecast'!$C$131:$W$250,MATCH($B191,'PLHIV Forecast'!$B$131:$B$250,0),MATCH(K$130,'PLHIV Forecast'!$C$130:$W$130,0)),
J191+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IF(K$130&lt;=Baseline_Year,
INDEX('Number on ART'!$H$10:$AB$249,MATCH($B191&amp;"Peds",'Number on ART'!$F$10:$F$249,0),MATCH(K$130,'Number on ART'!$H$9:$AB$9,0)),
IF(AND(J191+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Forecast'!$B$131:$B$250,0),MATCH(K$130,'PLHIV Forecast'!$C$130:$W$130,0)),
INDEX('PLHIV Forecast'!$C$131:$W$250,MATCH($B191,'PLHIV Forecast'!$B$131:$B$250,0),MATCH(K$130,'PLHIV Forecast'!$C$130:$W$130,0))&lt;&gt;0),
INDEX('PLHIV Forecast'!$C$131:$W$250,MATCH($B191,'PLHIV Forecast'!$B$131:$B$250,0),MATCH(K$130,'PLHIV Forecast'!$C$130:$W$130,0)),
J191+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77074</v>
      </c>
      <c r="L191" s="84">
        <f>IF(IF(L$130&lt;=Baseline_Year,
INDEX('Number on ART'!$H$10:$AB$249,MATCH($B191&amp;"Peds",'Number on ART'!$F$10:$F$249,0),MATCH(L$130,'Number on ART'!$H$9:$AB$9,0)),
IF(AND(K191+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Forecast'!$B$131:$B$250,0),MATCH(L$130,'PLHIV Forecast'!$C$130:$W$130,0)),
INDEX('PLHIV Forecast'!$C$131:$W$250,MATCH($B191,'PLHIV Forecast'!$B$131:$B$250,0),MATCH(L$130,'PLHIV Forecast'!$C$130:$W$130,0))&lt;&gt;0),
INDEX('PLHIV Forecast'!$C$131:$W$250,MATCH($B191,'PLHIV Forecast'!$B$131:$B$250,0),MATCH(L$130,'PLHIV Forecast'!$C$130:$W$130,0)),
K191+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IF(L$130&lt;=Baseline_Year,
INDEX('Number on ART'!$H$10:$AB$249,MATCH($B191&amp;"Peds",'Number on ART'!$F$10:$F$249,0),MATCH(L$130,'Number on ART'!$H$9:$AB$9,0)),
IF(AND(K191+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Forecast'!$B$131:$B$250,0),MATCH(L$130,'PLHIV Forecast'!$C$130:$W$130,0)),
INDEX('PLHIV Forecast'!$C$131:$W$250,MATCH($B191,'PLHIV Forecast'!$B$131:$B$250,0),MATCH(L$130,'PLHIV Forecast'!$C$130:$W$130,0))&lt;&gt;0),
INDEX('PLHIV Forecast'!$C$131:$W$250,MATCH($B191,'PLHIV Forecast'!$B$131:$B$250,0),MATCH(L$130,'PLHIV Forecast'!$C$130:$W$130,0)),
K191+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73076</v>
      </c>
      <c r="M191" s="84">
        <f>IF(IF(M$130&lt;=Baseline_Year,
INDEX('Number on ART'!$H$10:$AB$249,MATCH($B191&amp;"Peds",'Number on ART'!$F$10:$F$249,0),MATCH(M$130,'Number on ART'!$H$9:$AB$9,0)),
IF(AND(L191+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Forecast'!$B$131:$B$250,0),MATCH(M$130,'PLHIV Forecast'!$C$130:$W$130,0)),
INDEX('PLHIV Forecast'!$C$131:$W$250,MATCH($B191,'PLHIV Forecast'!$B$131:$B$250,0),MATCH(M$130,'PLHIV Forecast'!$C$130:$W$130,0))&lt;&gt;0),
INDEX('PLHIV Forecast'!$C$131:$W$250,MATCH($B191,'PLHIV Forecast'!$B$131:$B$250,0),MATCH(M$130,'PLHIV Forecast'!$C$130:$W$130,0)),
L191+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IF(M$130&lt;=Baseline_Year,
INDEX('Number on ART'!$H$10:$AB$249,MATCH($B191&amp;"Peds",'Number on ART'!$F$10:$F$249,0),MATCH(M$130,'Number on ART'!$H$9:$AB$9,0)),
IF(AND(L191+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Forecast'!$B$131:$B$250,0),MATCH(M$130,'PLHIV Forecast'!$C$130:$W$130,0)),
INDEX('PLHIV Forecast'!$C$131:$W$250,MATCH($B191,'PLHIV Forecast'!$B$131:$B$250,0),MATCH(M$130,'PLHIV Forecast'!$C$130:$W$130,0))&lt;&gt;0),
INDEX('PLHIV Forecast'!$C$131:$W$250,MATCH($B191,'PLHIV Forecast'!$B$131:$B$250,0),MATCH(M$130,'PLHIV Forecast'!$C$130:$W$130,0)),
L191+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69387</v>
      </c>
      <c r="N191" s="84">
        <f>IF(IF(N$130&lt;=Baseline_Year,
INDEX('Number on ART'!$H$10:$AB$249,MATCH($B191&amp;"Peds",'Number on ART'!$F$10:$F$249,0),MATCH(N$130,'Number on ART'!$H$9:$AB$9,0)),
IF(AND(M191+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Forecast'!$B$131:$B$250,0),MATCH(N$130,'PLHIV Forecast'!$C$130:$W$130,0)),
INDEX('PLHIV Forecast'!$C$131:$W$250,MATCH($B191,'PLHIV Forecast'!$B$131:$B$250,0),MATCH(N$130,'PLHIV Forecast'!$C$130:$W$130,0))&lt;&gt;0),
INDEX('PLHIV Forecast'!$C$131:$W$250,MATCH($B191,'PLHIV Forecast'!$B$131:$B$250,0),MATCH(N$130,'PLHIV Forecast'!$C$130:$W$130,0)),
M191+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IF(N$130&lt;=Baseline_Year,
INDEX('Number on ART'!$H$10:$AB$249,MATCH($B191&amp;"Peds",'Number on ART'!$F$10:$F$249,0),MATCH(N$130,'Number on ART'!$H$9:$AB$9,0)),
IF(AND(M191+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Forecast'!$B$131:$B$250,0),MATCH(N$130,'PLHIV Forecast'!$C$130:$W$130,0)),
INDEX('PLHIV Forecast'!$C$131:$W$250,MATCH($B191,'PLHIV Forecast'!$B$131:$B$250,0),MATCH(N$130,'PLHIV Forecast'!$C$130:$W$130,0))&lt;&gt;0),
INDEX('PLHIV Forecast'!$C$131:$W$250,MATCH($B191,'PLHIV Forecast'!$B$131:$B$250,0),MATCH(N$130,'PLHIV Forecast'!$C$130:$W$130,0)),
M191+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64034</v>
      </c>
      <c r="O191" s="84">
        <f>IF(IF(O$130&lt;=Baseline_Year,
INDEX('Number on ART'!$H$10:$AB$249,MATCH($B191&amp;"Peds",'Number on ART'!$F$10:$F$249,0),MATCH(O$130,'Number on ART'!$H$9:$AB$9,0)),
IF(AND(N191+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Forecast'!$B$131:$B$250,0),MATCH(O$130,'PLHIV Forecast'!$C$130:$W$130,0)),
INDEX('PLHIV Forecast'!$C$131:$W$250,MATCH($B191,'PLHIV Forecast'!$B$131:$B$250,0),MATCH(O$130,'PLHIV Forecast'!$C$130:$W$130,0))&lt;&gt;0),
INDEX('PLHIV Forecast'!$C$131:$W$250,MATCH($B191,'PLHIV Forecast'!$B$131:$B$250,0),MATCH(O$130,'PLHIV Forecast'!$C$130:$W$130,0)),
N191+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IF(O$130&lt;=Baseline_Year,
INDEX('Number on ART'!$H$10:$AB$249,MATCH($B191&amp;"Peds",'Number on ART'!$F$10:$F$249,0),MATCH(O$130,'Number on ART'!$H$9:$AB$9,0)),
IF(AND(N191+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Forecast'!$B$131:$B$250,0),MATCH(O$130,'PLHIV Forecast'!$C$130:$W$130,0)),
INDEX('PLHIV Forecast'!$C$131:$W$250,MATCH($B191,'PLHIV Forecast'!$B$131:$B$250,0),MATCH(O$130,'PLHIV Forecast'!$C$130:$W$130,0))&lt;&gt;0),
INDEX('PLHIV Forecast'!$C$131:$W$250,MATCH($B191,'PLHIV Forecast'!$B$131:$B$250,0),MATCH(O$130,'PLHIV Forecast'!$C$130:$W$130,0)),
N191+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57368</v>
      </c>
      <c r="P191" s="84">
        <f>IF(IF(P$130&lt;=Baseline_Year,
INDEX('Number on ART'!$H$10:$AB$249,MATCH($B191&amp;"Peds",'Number on ART'!$F$10:$F$249,0),MATCH(P$130,'Number on ART'!$H$9:$AB$9,0)),
IF(AND(O191+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Forecast'!$B$131:$B$250,0),MATCH(P$130,'PLHIV Forecast'!$C$130:$W$130,0)),
INDEX('PLHIV Forecast'!$C$131:$W$250,MATCH($B191,'PLHIV Forecast'!$B$131:$B$250,0),MATCH(P$130,'PLHIV Forecast'!$C$130:$W$130,0))&lt;&gt;0),
INDEX('PLHIV Forecast'!$C$131:$W$250,MATCH($B191,'PLHIV Forecast'!$B$131:$B$250,0),MATCH(P$130,'PLHIV Forecast'!$C$130:$W$130,0)),
O191+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IF(P$130&lt;=Baseline_Year,
INDEX('Number on ART'!$H$10:$AB$249,MATCH($B191&amp;"Peds",'Number on ART'!$F$10:$F$249,0),MATCH(P$130,'Number on ART'!$H$9:$AB$9,0)),
IF(AND(O191+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Forecast'!$B$131:$B$250,0),MATCH(P$130,'PLHIV Forecast'!$C$130:$W$130,0)),
INDEX('PLHIV Forecast'!$C$131:$W$250,MATCH($B191,'PLHIV Forecast'!$B$131:$B$250,0),MATCH(P$130,'PLHIV Forecast'!$C$130:$W$130,0))&lt;&gt;0),
INDEX('PLHIV Forecast'!$C$131:$W$250,MATCH($B191,'PLHIV Forecast'!$B$131:$B$250,0),MATCH(P$130,'PLHIV Forecast'!$C$130:$W$130,0)),
O191+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52132</v>
      </c>
      <c r="Q191" s="84">
        <f>IF(IF(Q$130&lt;=Baseline_Year,
INDEX('Number on ART'!$H$10:$AB$249,MATCH($B191&amp;"Peds",'Number on ART'!$F$10:$F$249,0),MATCH(Q$130,'Number on ART'!$H$9:$AB$9,0)),
IF(AND(P191+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Forecast'!$B$131:$B$250,0),MATCH(Q$130,'PLHIV Forecast'!$C$130:$W$130,0)),
INDEX('PLHIV Forecast'!$C$131:$W$250,MATCH($B191,'PLHIV Forecast'!$B$131:$B$250,0),MATCH(Q$130,'PLHIV Forecast'!$C$130:$W$130,0))&lt;&gt;0),
INDEX('PLHIV Forecast'!$C$131:$W$250,MATCH($B191,'PLHIV Forecast'!$B$131:$B$250,0),MATCH(Q$130,'PLHIV Forecast'!$C$130:$W$130,0)),
P191+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IF(Q$130&lt;=Baseline_Year,
INDEX('Number on ART'!$H$10:$AB$249,MATCH($B191&amp;"Peds",'Number on ART'!$F$10:$F$249,0),MATCH(Q$130,'Number on ART'!$H$9:$AB$9,0)),
IF(AND(P191+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Forecast'!$B$131:$B$250,0),MATCH(Q$130,'PLHIV Forecast'!$C$130:$W$130,0)),
INDEX('PLHIV Forecast'!$C$131:$W$250,MATCH($B191,'PLHIV Forecast'!$B$131:$B$250,0),MATCH(Q$130,'PLHIV Forecast'!$C$130:$W$130,0))&lt;&gt;0),
INDEX('PLHIV Forecast'!$C$131:$W$250,MATCH($B191,'PLHIV Forecast'!$B$131:$B$250,0),MATCH(Q$130,'PLHIV Forecast'!$C$130:$W$130,0)),
P191+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46896</v>
      </c>
      <c r="R191" s="84">
        <f>IF(IF(R$130&lt;=Baseline_Year,
INDEX('Number on ART'!$H$10:$AB$249,MATCH($B191&amp;"Peds",'Number on ART'!$F$10:$F$249,0),MATCH(R$130,'Number on ART'!$H$9:$AB$9,0)),
IF(AND(Q191+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Forecast'!$B$131:$B$250,0),MATCH(R$130,'PLHIV Forecast'!$C$130:$W$130,0)),
INDEX('PLHIV Forecast'!$C$131:$W$250,MATCH($B191,'PLHIV Forecast'!$B$131:$B$250,0),MATCH(R$130,'PLHIV Forecast'!$C$130:$W$130,0))&lt;&gt;0),
INDEX('PLHIV Forecast'!$C$131:$W$250,MATCH($B191,'PLHIV Forecast'!$B$131:$B$250,0),MATCH(R$130,'PLHIV Forecast'!$C$130:$W$130,0)),
Q191+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IF(R$130&lt;=Baseline_Year,
INDEX('Number on ART'!$H$10:$AB$249,MATCH($B191&amp;"Peds",'Number on ART'!$F$10:$F$249,0),MATCH(R$130,'Number on ART'!$H$9:$AB$9,0)),
IF(AND(Q191+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Forecast'!$B$131:$B$250,0),MATCH(R$130,'PLHIV Forecast'!$C$130:$W$130,0)),
INDEX('PLHIV Forecast'!$C$131:$W$250,MATCH($B191,'PLHIV Forecast'!$B$131:$B$250,0),MATCH(R$130,'PLHIV Forecast'!$C$130:$W$130,0))&lt;&gt;0),
INDEX('PLHIV Forecast'!$C$131:$W$250,MATCH($B191,'PLHIV Forecast'!$B$131:$B$250,0),MATCH(R$130,'PLHIV Forecast'!$C$130:$W$130,0)),
Q191+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41660</v>
      </c>
      <c r="S191" s="84">
        <f>IF(IF(S$130&lt;=Baseline_Year,
INDEX('Number on ART'!$H$10:$AB$249,MATCH($B191&amp;"Peds",'Number on ART'!$F$10:$F$249,0),MATCH(S$130,'Number on ART'!$H$9:$AB$9,0)),
IF(AND(R191+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Forecast'!$B$131:$B$250,0),MATCH(S$130,'PLHIV Forecast'!$C$130:$W$130,0)),
INDEX('PLHIV Forecast'!$C$131:$W$250,MATCH($B191,'PLHIV Forecast'!$B$131:$B$250,0),MATCH(S$130,'PLHIV Forecast'!$C$130:$W$130,0))&lt;&gt;0),
INDEX('PLHIV Forecast'!$C$131:$W$250,MATCH($B191,'PLHIV Forecast'!$B$131:$B$250,0),MATCH(S$130,'PLHIV Forecast'!$C$130:$W$130,0)),
R191+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IF(S$130&lt;=Baseline_Year,
INDEX('Number on ART'!$H$10:$AB$249,MATCH($B191&amp;"Peds",'Number on ART'!$F$10:$F$249,0),MATCH(S$130,'Number on ART'!$H$9:$AB$9,0)),
IF(AND(R191+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Forecast'!$B$131:$B$250,0),MATCH(S$130,'PLHIV Forecast'!$C$130:$W$130,0)),
INDEX('PLHIV Forecast'!$C$131:$W$250,MATCH($B191,'PLHIV Forecast'!$B$131:$B$250,0),MATCH(S$130,'PLHIV Forecast'!$C$130:$W$130,0))&lt;&gt;0),
INDEX('PLHIV Forecast'!$C$131:$W$250,MATCH($B191,'PLHIV Forecast'!$B$131:$B$250,0),MATCH(S$130,'PLHIV Forecast'!$C$130:$W$130,0)),
R191+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36424</v>
      </c>
      <c r="T191" s="84">
        <f>IF(IF(T$130&lt;=Baseline_Year,
INDEX('Number on ART'!$H$10:$AB$249,MATCH($B191&amp;"Peds",'Number on ART'!$F$10:$F$249,0),MATCH(T$130,'Number on ART'!$H$9:$AB$9,0)),
IF(AND(S191+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Forecast'!$B$131:$B$250,0),MATCH(T$130,'PLHIV Forecast'!$C$130:$W$130,0)),
INDEX('PLHIV Forecast'!$C$131:$W$250,MATCH($B191,'PLHIV Forecast'!$B$131:$B$250,0),MATCH(T$130,'PLHIV Forecast'!$C$130:$W$130,0))&lt;&gt;0),
INDEX('PLHIV Forecast'!$C$131:$W$250,MATCH($B191,'PLHIV Forecast'!$B$131:$B$250,0),MATCH(T$130,'PLHIV Forecast'!$C$130:$W$130,0)),
S191+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IF(T$130&lt;=Baseline_Year,
INDEX('Number on ART'!$H$10:$AB$249,MATCH($B191&amp;"Peds",'Number on ART'!$F$10:$F$249,0),MATCH(T$130,'Number on ART'!$H$9:$AB$9,0)),
IF(AND(S191+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Forecast'!$B$131:$B$250,0),MATCH(T$130,'PLHIV Forecast'!$C$130:$W$130,0)),
INDEX('PLHIV Forecast'!$C$131:$W$250,MATCH($B191,'PLHIV Forecast'!$B$131:$B$250,0),MATCH(T$130,'PLHIV Forecast'!$C$130:$W$130,0))&lt;&gt;0),
INDEX('PLHIV Forecast'!$C$131:$W$250,MATCH($B191,'PLHIV Forecast'!$B$131:$B$250,0),MATCH(T$130,'PLHIV Forecast'!$C$130:$W$130,0)),
S191+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31188</v>
      </c>
      <c r="U191" s="84">
        <f>IF(IF(U$130&lt;=Baseline_Year,
INDEX('Number on ART'!$H$10:$AB$249,MATCH($B191&amp;"Peds",'Number on ART'!$F$10:$F$249,0),MATCH(U$130,'Number on ART'!$H$9:$AB$9,0)),
IF(AND(T191+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Forecast'!$B$131:$B$250,0),MATCH(U$130,'PLHIV Forecast'!$C$130:$W$130,0)),
INDEX('PLHIV Forecast'!$C$131:$W$250,MATCH($B191,'PLHIV Forecast'!$B$131:$B$250,0),MATCH(U$130,'PLHIV Forecast'!$C$130:$W$130,0))&lt;&gt;0),
INDEX('PLHIV Forecast'!$C$131:$W$250,MATCH($B191,'PLHIV Forecast'!$B$131:$B$250,0),MATCH(U$130,'PLHIV Forecast'!$C$130:$W$130,0)),
T191+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IF(U$130&lt;=Baseline_Year,
INDEX('Number on ART'!$H$10:$AB$249,MATCH($B191&amp;"Peds",'Number on ART'!$F$10:$F$249,0),MATCH(U$130,'Number on ART'!$H$9:$AB$9,0)),
IF(AND(T191+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Forecast'!$B$131:$B$250,0),MATCH(U$130,'PLHIV Forecast'!$C$130:$W$130,0)),
INDEX('PLHIV Forecast'!$C$131:$W$250,MATCH($B191,'PLHIV Forecast'!$B$131:$B$250,0),MATCH(U$130,'PLHIV Forecast'!$C$130:$W$130,0))&lt;&gt;0),
INDEX('PLHIV Forecast'!$C$131:$W$250,MATCH($B191,'PLHIV Forecast'!$B$131:$B$250,0),MATCH(U$130,'PLHIV Forecast'!$C$130:$W$130,0)),
T191+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25952</v>
      </c>
      <c r="V191" s="84">
        <f>IF(IF(V$130&lt;=Baseline_Year,
INDEX('Number on ART'!$H$10:$AB$249,MATCH($B191&amp;"Peds",'Number on ART'!$F$10:$F$249,0),MATCH(V$130,'Number on ART'!$H$9:$AB$9,0)),
IF(AND(U191+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Forecast'!$B$131:$B$250,0),MATCH(V$130,'PLHIV Forecast'!$C$130:$W$130,0)),
INDEX('PLHIV Forecast'!$C$131:$W$250,MATCH($B191,'PLHIV Forecast'!$B$131:$B$250,0),MATCH(V$130,'PLHIV Forecast'!$C$130:$W$130,0))&lt;&gt;0),
INDEX('PLHIV Forecast'!$C$131:$W$250,MATCH($B191,'PLHIV Forecast'!$B$131:$B$250,0),MATCH(V$130,'PLHIV Forecast'!$C$130:$W$130,0)),
U191+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IF(V$130&lt;=Baseline_Year,
INDEX('Number on ART'!$H$10:$AB$249,MATCH($B191&amp;"Peds",'Number on ART'!$F$10:$F$249,0),MATCH(V$130,'Number on ART'!$H$9:$AB$9,0)),
IF(AND(U191+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Forecast'!$B$131:$B$250,0),MATCH(V$130,'PLHIV Forecast'!$C$130:$W$130,0)),
INDEX('PLHIV Forecast'!$C$131:$W$250,MATCH($B191,'PLHIV Forecast'!$B$131:$B$250,0),MATCH(V$130,'PLHIV Forecast'!$C$130:$W$130,0))&lt;&gt;0),
INDEX('PLHIV Forecast'!$C$131:$W$250,MATCH($B191,'PLHIV Forecast'!$B$131:$B$250,0),MATCH(V$130,'PLHIV Forecast'!$C$130:$W$130,0)),
U191+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20716</v>
      </c>
      <c r="W191" s="84">
        <f>IF(IF(W$130&lt;=Baseline_Year,
INDEX('Number on ART'!$H$10:$AB$249,MATCH($B191&amp;"Peds",'Number on ART'!$F$10:$F$249,0),MATCH(W$130,'Number on ART'!$H$9:$AB$9,0)),
IF(AND(V191+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Forecast'!$C$131:$W$250,MATCH($B191,'PLHIV Forecast'!$B$131:$B$250,0),MATCH(W$130,'PLHIV Forecast'!$C$130:$W$130,0)),
INDEX('PLHIV Forecast'!$C$131:$W$250,MATCH($B191,'PLHIV Forecast'!$B$131:$B$250,0),MATCH(W$130,'PLHIV Forecast'!$C$130:$W$130,0))&lt;&gt;0),
INDEX('PLHIV Forecast'!$C$131:$W$250,MATCH($B191,'PLHIV Forecast'!$B$131:$B$250,0),MATCH(W$130,'PLHIV Forecast'!$C$130:$W$130,0)),
V191+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)))&lt;0,
0,
IF(W$130&lt;=Baseline_Year,
INDEX('Number on ART'!$H$10:$AB$249,MATCH($B191&amp;"Peds",'Number on ART'!$F$10:$F$249,0),MATCH(W$130,'Number on ART'!$H$9:$AB$9,0)),
IF(AND(V191+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)&gt;INDEX('PLHIV Forecast'!$C$8:$W$127,MATCH($B191,'PLHIV Forecast'!$B$131:$B$250,0),MATCH(W$130,'PLHIV Forecast'!$C$130:$W$130,0)),
INDEX('PLHIV Forecast'!$C$131:$W$250,MATCH($B191,'PLHIV Forecast'!$B$131:$B$250,0),MATCH(W$130,'PLHIV Forecast'!$C$130:$W$130,0))&lt;&gt;0),
INDEX('PLHIV Forecast'!$C$131:$W$250,MATCH($B191,'PLHIV Forecast'!$B$131:$B$250,0),MATCH(W$130,'PLHIV Forecast'!$C$130:$W$130,0)),
V191+
AVERAGE((INDEX($C$131:$W$250,MATCH($B191,$B$131:$B$250),MATCH(Baseline_Year,$C$130:$W$130,))-INDEX($C$131:$W$250,MATCH($B191,$B$131:$B$250),MATCH(Baseline_Year-1,$C$130:$W$130,))),
(INDEX($C$131:$W$250,MATCH($B191,$B$131:$B$250),MATCH(Baseline_Year-1,$C$130:$W$130,))-INDEX($C$131:$W$250,MATCH($B191,$B$131:$B$250),MATCH(Baseline_Year-2,$C$130:$W$130,))),
(INDEX($C$131:$W$250,MATCH($B191,$B$131:$B$250),MATCH(Baseline_Year-2,$C$130:$W$130,))-INDEX($C$131:$W$250,MATCH($B191,$B$131:$B$250),MATCH(Baseline_Year-3,$C$130:$W$130,)))
))))</f>
        <v>15480</v>
      </c>
      <c r="X191" s="9" t="str">
        <f>IF(SUM(C191:W191)&lt;&gt;0,
IF(P191='PLHIV Forecast'!P191,"# peds on ART capped by total CLHIV starting 2023",
IF(Q191='PLHIV Forecast'!Q191,"# peds on ART capped by total CLHIV starting 2024",
IF(R191='PLHIV Forecast'!R191,"# peds on ART capped by total CLHIV starting 2025",
IF(S191='PLHIV Forecast'!S191,"# peds on ART capped by total CLHIV starting 2026",
IF(T191='PLHIV Forecast'!T191,"# peds on ART capped by total CLHIV starting 2027",
IF(U191='PLHIV Forecast'!U191,"# peds on ART capped by total CLHIV starting 2028",
IF(V191='PLHIV Forecast'!V191,"# peds on ART capped by total CLHIV starting 2029",
IF(W191='PLHIV Forecast'!W191,"# peds on ART capped by total CLHIV starting 2030",
"")))))))),"")</f>
        <v/>
      </c>
    </row>
    <row r="192" spans="2:24" x14ac:dyDescent="0.35">
      <c r="B192" s="17" t="str">
        <f>Countries!B65</f>
        <v>Kyrgyzstan</v>
      </c>
      <c r="C192" s="47">
        <f>IF(C$7&lt;='Algorithms &amp; Assumptions'!$C$3,INDEX('Number on ART'!$H$10:$AB$249,MATCH($B192&amp;"Peds",'Number on ART'!$F$10:$F$249,0),MATCH(C$7,'Number on ART'!$H$9:$AB$9,0)),"Error")</f>
        <v>144</v>
      </c>
      <c r="D192" s="47">
        <f>IF(D$7&lt;='Algorithms &amp; Assumptions'!$C$3,INDEX('Number on ART'!$H$10:$AB$249,MATCH($B192&amp;"Peds",'Number on ART'!$F$10:$F$249,0),MATCH(D$7,'Number on ART'!$H$9:$AB$9,0)),"Error")</f>
        <v>172</v>
      </c>
      <c r="E192" s="47">
        <f>IF(E$7&lt;='Algorithms &amp; Assumptions'!$C$3,INDEX('Number on ART'!$H$10:$AB$249,MATCH($B192&amp;"Peds",'Number on ART'!$F$10:$F$249,0),MATCH(E$7,'Number on ART'!$H$9:$AB$9,0)),"Error")</f>
        <v>220</v>
      </c>
      <c r="F192" s="47">
        <f>IF(F$7&lt;='Algorithms &amp; Assumptions'!$C$3,INDEX('Number on ART'!$H$10:$AB$249,MATCH($B192&amp;"Peds",'Number on ART'!$F$10:$F$249,0),MATCH(F$7,'Number on ART'!$H$9:$AB$9,0)),"Error")</f>
        <v>299</v>
      </c>
      <c r="G192" s="84">
        <f>IF(IF(G$130&lt;=Baseline_Year,
INDEX('Number on ART'!$H$10:$AB$249,MATCH($B192&amp;"Peds",'Number on ART'!$F$10:$F$249,0),MATCH(G$130,'Number on ART'!$H$9:$AB$9,0)),
IF(AND(F192+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Forecast'!$B$131:$B$250,0),MATCH(G$130,'PLHIV Forecast'!$C$130:$W$130,0)),
INDEX('PLHIV Forecast'!$C$131:$W$250,MATCH($B192,'PLHIV Forecast'!$B$131:$B$250,0),MATCH(G$130,'PLHIV Forecast'!$C$130:$W$130,0))&lt;&gt;0),
INDEX('PLHIV Forecast'!$C$131:$W$250,MATCH($B192,'PLHIV Forecast'!$B$131:$B$250,0),MATCH(G$130,'PLHIV Forecast'!$C$130:$W$130,0)),
F192+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IF(G$130&lt;=Baseline_Year,
INDEX('Number on ART'!$H$10:$AB$249,MATCH($B192&amp;"Peds",'Number on ART'!$F$10:$F$249,0),MATCH(G$130,'Number on ART'!$H$9:$AB$9,0)),
IF(AND(F192+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Forecast'!$B$131:$B$250,0),MATCH(G$130,'PLHIV Forecast'!$C$130:$W$130,0)),
INDEX('PLHIV Forecast'!$C$131:$W$250,MATCH($B192,'PLHIV Forecast'!$B$131:$B$250,0),MATCH(G$130,'PLHIV Forecast'!$C$130:$W$130,0))&lt;&gt;0),
INDEX('PLHIV Forecast'!$C$131:$W$250,MATCH($B192,'PLHIV Forecast'!$B$131:$B$250,0),MATCH(G$130,'PLHIV Forecast'!$C$130:$W$130,0)),
F192+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366</v>
      </c>
      <c r="H192" s="84">
        <f>IF(IF(H$130&lt;=Baseline_Year,
INDEX('Number on ART'!$H$10:$AB$249,MATCH($B192&amp;"Peds",'Number on ART'!$F$10:$F$249,0),MATCH(H$130,'Number on ART'!$H$9:$AB$9,0)),
IF(AND(G192+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Forecast'!$B$131:$B$250,0),MATCH(H$130,'PLHIV Forecast'!$C$130:$W$130,0)),
INDEX('PLHIV Forecast'!$C$131:$W$250,MATCH($B192,'PLHIV Forecast'!$B$131:$B$250,0),MATCH(H$130,'PLHIV Forecast'!$C$130:$W$130,0))&lt;&gt;0),
INDEX('PLHIV Forecast'!$C$131:$W$250,MATCH($B192,'PLHIV Forecast'!$B$131:$B$250,0),MATCH(H$130,'PLHIV Forecast'!$C$130:$W$130,0)),
G192+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IF(H$130&lt;=Baseline_Year,
INDEX('Number on ART'!$H$10:$AB$249,MATCH($B192&amp;"Peds",'Number on ART'!$F$10:$F$249,0),MATCH(H$130,'Number on ART'!$H$9:$AB$9,0)),
IF(AND(G192+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Forecast'!$B$131:$B$250,0),MATCH(H$130,'PLHIV Forecast'!$C$130:$W$130,0)),
INDEX('PLHIV Forecast'!$C$131:$W$250,MATCH($B192,'PLHIV Forecast'!$B$131:$B$250,0),MATCH(H$130,'PLHIV Forecast'!$C$130:$W$130,0))&lt;&gt;0),
INDEX('PLHIV Forecast'!$C$131:$W$250,MATCH($B192,'PLHIV Forecast'!$B$131:$B$250,0),MATCH(H$130,'PLHIV Forecast'!$C$130:$W$130,0)),
G192+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389</v>
      </c>
      <c r="I192" s="84">
        <f>IF(IF(I$130&lt;=Baseline_Year,
INDEX('Number on ART'!$H$10:$AB$249,MATCH($B192&amp;"Peds",'Number on ART'!$F$10:$F$249,0),MATCH(I$130,'Number on ART'!$H$9:$AB$9,0)),
IF(AND(H192+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Forecast'!$B$131:$B$250,0),MATCH(I$130,'PLHIV Forecast'!$C$130:$W$130,0)),
INDEX('PLHIV Forecast'!$C$131:$W$250,MATCH($B192,'PLHIV Forecast'!$B$131:$B$250,0),MATCH(I$130,'PLHIV Forecast'!$C$130:$W$130,0))&lt;&gt;0),
INDEX('PLHIV Forecast'!$C$131:$W$250,MATCH($B192,'PLHIV Forecast'!$B$131:$B$250,0),MATCH(I$130,'PLHIV Forecast'!$C$130:$W$130,0)),
H192+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IF(I$130&lt;=Baseline_Year,
INDEX('Number on ART'!$H$10:$AB$249,MATCH($B192&amp;"Peds",'Number on ART'!$F$10:$F$249,0),MATCH(I$130,'Number on ART'!$H$9:$AB$9,0)),
IF(AND(H192+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Forecast'!$B$131:$B$250,0),MATCH(I$130,'PLHIV Forecast'!$C$130:$W$130,0)),
INDEX('PLHIV Forecast'!$C$131:$W$250,MATCH($B192,'PLHIV Forecast'!$B$131:$B$250,0),MATCH(I$130,'PLHIV Forecast'!$C$130:$W$130,0))&lt;&gt;0),
INDEX('PLHIV Forecast'!$C$131:$W$250,MATCH($B192,'PLHIV Forecast'!$B$131:$B$250,0),MATCH(I$130,'PLHIV Forecast'!$C$130:$W$130,0)),
H192+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418</v>
      </c>
      <c r="J192" s="84">
        <f>IF(IF(J$130&lt;=Baseline_Year,
INDEX('Number on ART'!$H$10:$AB$249,MATCH($B192&amp;"Peds",'Number on ART'!$F$10:$F$249,0),MATCH(J$130,'Number on ART'!$H$9:$AB$9,0)),
IF(AND(I192+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Forecast'!$B$131:$B$250,0),MATCH(J$130,'PLHIV Forecast'!$C$130:$W$130,0)),
INDEX('PLHIV Forecast'!$C$131:$W$250,MATCH($B192,'PLHIV Forecast'!$B$131:$B$250,0),MATCH(J$130,'PLHIV Forecast'!$C$130:$W$130,0))&lt;&gt;0),
INDEX('PLHIV Forecast'!$C$131:$W$250,MATCH($B192,'PLHIV Forecast'!$B$131:$B$250,0),MATCH(J$130,'PLHIV Forecast'!$C$130:$W$130,0)),
I192+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IF(J$130&lt;=Baseline_Year,
INDEX('Number on ART'!$H$10:$AB$249,MATCH($B192&amp;"Peds",'Number on ART'!$F$10:$F$249,0),MATCH(J$130,'Number on ART'!$H$9:$AB$9,0)),
IF(AND(I192+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Forecast'!$B$131:$B$250,0),MATCH(J$130,'PLHIV Forecast'!$C$130:$W$130,0)),
INDEX('PLHIV Forecast'!$C$131:$W$250,MATCH($B192,'PLHIV Forecast'!$B$131:$B$250,0),MATCH(J$130,'PLHIV Forecast'!$C$130:$W$130,0))&lt;&gt;0),
INDEX('PLHIV Forecast'!$C$131:$W$250,MATCH($B192,'PLHIV Forecast'!$B$131:$B$250,0),MATCH(J$130,'PLHIV Forecast'!$C$130:$W$130,0)),
I192+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443</v>
      </c>
      <c r="K192" s="84">
        <f>IF(IF(K$130&lt;=Baseline_Year,
INDEX('Number on ART'!$H$10:$AB$249,MATCH($B192&amp;"Peds",'Number on ART'!$F$10:$F$249,0),MATCH(K$130,'Number on ART'!$H$9:$AB$9,0)),
IF(AND(J192+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Forecast'!$B$131:$B$250,0),MATCH(K$130,'PLHIV Forecast'!$C$130:$W$130,0)),
INDEX('PLHIV Forecast'!$C$131:$W$250,MATCH($B192,'PLHIV Forecast'!$B$131:$B$250,0),MATCH(K$130,'PLHIV Forecast'!$C$130:$W$130,0))&lt;&gt;0),
INDEX('PLHIV Forecast'!$C$131:$W$250,MATCH($B192,'PLHIV Forecast'!$B$131:$B$250,0),MATCH(K$130,'PLHIV Forecast'!$C$130:$W$130,0)),
J192+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IF(K$130&lt;=Baseline_Year,
INDEX('Number on ART'!$H$10:$AB$249,MATCH($B192&amp;"Peds",'Number on ART'!$F$10:$F$249,0),MATCH(K$130,'Number on ART'!$H$9:$AB$9,0)),
IF(AND(J192+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Forecast'!$B$131:$B$250,0),MATCH(K$130,'PLHIV Forecast'!$C$130:$W$130,0)),
INDEX('PLHIV Forecast'!$C$131:$W$250,MATCH($B192,'PLHIV Forecast'!$B$131:$B$250,0),MATCH(K$130,'PLHIV Forecast'!$C$130:$W$130,0))&lt;&gt;0),
INDEX('PLHIV Forecast'!$C$131:$W$250,MATCH($B192,'PLHIV Forecast'!$B$131:$B$250,0),MATCH(K$130,'PLHIV Forecast'!$C$130:$W$130,0)),
J192+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447</v>
      </c>
      <c r="L192" s="84">
        <f>IF(IF(L$130&lt;=Baseline_Year,
INDEX('Number on ART'!$H$10:$AB$249,MATCH($B192&amp;"Peds",'Number on ART'!$F$10:$F$249,0),MATCH(L$130,'Number on ART'!$H$9:$AB$9,0)),
IF(AND(K192+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Forecast'!$B$131:$B$250,0),MATCH(L$130,'PLHIV Forecast'!$C$130:$W$130,0)),
INDEX('PLHIV Forecast'!$C$131:$W$250,MATCH($B192,'PLHIV Forecast'!$B$131:$B$250,0),MATCH(L$130,'PLHIV Forecast'!$C$130:$W$130,0))&lt;&gt;0),
INDEX('PLHIV Forecast'!$C$131:$W$250,MATCH($B192,'PLHIV Forecast'!$B$131:$B$250,0),MATCH(L$130,'PLHIV Forecast'!$C$130:$W$130,0)),
K192+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IF(L$130&lt;=Baseline_Year,
INDEX('Number on ART'!$H$10:$AB$249,MATCH($B192&amp;"Peds",'Number on ART'!$F$10:$F$249,0),MATCH(L$130,'Number on ART'!$H$9:$AB$9,0)),
IF(AND(K192+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Forecast'!$B$131:$B$250,0),MATCH(L$130,'PLHIV Forecast'!$C$130:$W$130,0)),
INDEX('PLHIV Forecast'!$C$131:$W$250,MATCH($B192,'PLHIV Forecast'!$B$131:$B$250,0),MATCH(L$130,'PLHIV Forecast'!$C$130:$W$130,0))&lt;&gt;0),
INDEX('PLHIV Forecast'!$C$131:$W$250,MATCH($B192,'PLHIV Forecast'!$B$131:$B$250,0),MATCH(L$130,'PLHIV Forecast'!$C$130:$W$130,0)),
K192+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426</v>
      </c>
      <c r="M192" s="84">
        <f>IF(IF(M$130&lt;=Baseline_Year,
INDEX('Number on ART'!$H$10:$AB$249,MATCH($B192&amp;"Peds",'Number on ART'!$F$10:$F$249,0),MATCH(M$130,'Number on ART'!$H$9:$AB$9,0)),
IF(AND(L192+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Forecast'!$B$131:$B$250,0),MATCH(M$130,'PLHIV Forecast'!$C$130:$W$130,0)),
INDEX('PLHIV Forecast'!$C$131:$W$250,MATCH($B192,'PLHIV Forecast'!$B$131:$B$250,0),MATCH(M$130,'PLHIV Forecast'!$C$130:$W$130,0))&lt;&gt;0),
INDEX('PLHIV Forecast'!$C$131:$W$250,MATCH($B192,'PLHIV Forecast'!$B$131:$B$250,0),MATCH(M$130,'PLHIV Forecast'!$C$130:$W$130,0)),
L192+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IF(M$130&lt;=Baseline_Year,
INDEX('Number on ART'!$H$10:$AB$249,MATCH($B192&amp;"Peds",'Number on ART'!$F$10:$F$249,0),MATCH(M$130,'Number on ART'!$H$9:$AB$9,0)),
IF(AND(L192+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Forecast'!$B$131:$B$250,0),MATCH(M$130,'PLHIV Forecast'!$C$130:$W$130,0)),
INDEX('PLHIV Forecast'!$C$131:$W$250,MATCH($B192,'PLHIV Forecast'!$B$131:$B$250,0),MATCH(M$130,'PLHIV Forecast'!$C$130:$W$130,0))&lt;&gt;0),
INDEX('PLHIV Forecast'!$C$131:$W$250,MATCH($B192,'PLHIV Forecast'!$B$131:$B$250,0),MATCH(M$130,'PLHIV Forecast'!$C$130:$W$130,0)),
L192+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320</v>
      </c>
      <c r="N192" s="84">
        <f>IF(IF(N$130&lt;=Baseline_Year,
INDEX('Number on ART'!$H$10:$AB$249,MATCH($B192&amp;"Peds",'Number on ART'!$F$10:$F$249,0),MATCH(N$130,'Number on ART'!$H$9:$AB$9,0)),
IF(AND(M192+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Forecast'!$B$131:$B$250,0),MATCH(N$130,'PLHIV Forecast'!$C$130:$W$130,0)),
INDEX('PLHIV Forecast'!$C$131:$W$250,MATCH($B192,'PLHIV Forecast'!$B$131:$B$250,0),MATCH(N$130,'PLHIV Forecast'!$C$130:$W$130,0))&lt;&gt;0),
INDEX('PLHIV Forecast'!$C$131:$W$250,MATCH($B192,'PLHIV Forecast'!$B$131:$B$250,0),MATCH(N$130,'PLHIV Forecast'!$C$130:$W$130,0)),
M192+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IF(N$130&lt;=Baseline_Year,
INDEX('Number on ART'!$H$10:$AB$249,MATCH($B192&amp;"Peds",'Number on ART'!$F$10:$F$249,0),MATCH(N$130,'Number on ART'!$H$9:$AB$9,0)),
IF(AND(M192+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Forecast'!$B$131:$B$250,0),MATCH(N$130,'PLHIV Forecast'!$C$130:$W$130,0)),
INDEX('PLHIV Forecast'!$C$131:$W$250,MATCH($B192,'PLHIV Forecast'!$B$131:$B$250,0),MATCH(N$130,'PLHIV Forecast'!$C$130:$W$130,0))&lt;&gt;0),
INDEX('PLHIV Forecast'!$C$131:$W$250,MATCH($B192,'PLHIV Forecast'!$B$131:$B$250,0),MATCH(N$130,'PLHIV Forecast'!$C$130:$W$130,0)),
M192+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198</v>
      </c>
      <c r="O192" s="84">
        <f>IF(IF(O$130&lt;=Baseline_Year,
INDEX('Number on ART'!$H$10:$AB$249,MATCH($B192&amp;"Peds",'Number on ART'!$F$10:$F$249,0),MATCH(O$130,'Number on ART'!$H$9:$AB$9,0)),
IF(AND(N192+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Forecast'!$B$131:$B$250,0),MATCH(O$130,'PLHIV Forecast'!$C$130:$W$130,0)),
INDEX('PLHIV Forecast'!$C$131:$W$250,MATCH($B192,'PLHIV Forecast'!$B$131:$B$250,0),MATCH(O$130,'PLHIV Forecast'!$C$130:$W$130,0))&lt;&gt;0),
INDEX('PLHIV Forecast'!$C$131:$W$250,MATCH($B192,'PLHIV Forecast'!$B$131:$B$250,0),MATCH(O$130,'PLHIV Forecast'!$C$130:$W$130,0)),
N192+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IF(O$130&lt;=Baseline_Year,
INDEX('Number on ART'!$H$10:$AB$249,MATCH($B192&amp;"Peds",'Number on ART'!$F$10:$F$249,0),MATCH(O$130,'Number on ART'!$H$9:$AB$9,0)),
IF(AND(N192+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Forecast'!$B$131:$B$250,0),MATCH(O$130,'PLHIV Forecast'!$C$130:$W$130,0)),
INDEX('PLHIV Forecast'!$C$131:$W$250,MATCH($B192,'PLHIV Forecast'!$B$131:$B$250,0),MATCH(O$130,'PLHIV Forecast'!$C$130:$W$130,0))&lt;&gt;0),
INDEX('PLHIV Forecast'!$C$131:$W$250,MATCH($B192,'PLHIV Forecast'!$B$131:$B$250,0),MATCH(O$130,'PLHIV Forecast'!$C$130:$W$130,0)),
N192+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167</v>
      </c>
      <c r="P192" s="84">
        <f>IF(IF(P$130&lt;=Baseline_Year,
INDEX('Number on ART'!$H$10:$AB$249,MATCH($B192&amp;"Peds",'Number on ART'!$F$10:$F$249,0),MATCH(P$130,'Number on ART'!$H$9:$AB$9,0)),
IF(AND(O192+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Forecast'!$B$131:$B$250,0),MATCH(P$130,'PLHIV Forecast'!$C$130:$W$130,0)),
INDEX('PLHIV Forecast'!$C$131:$W$250,MATCH($B192,'PLHIV Forecast'!$B$131:$B$250,0),MATCH(P$130,'PLHIV Forecast'!$C$130:$W$130,0))&lt;&gt;0),
INDEX('PLHIV Forecast'!$C$131:$W$250,MATCH($B192,'PLHIV Forecast'!$B$131:$B$250,0),MATCH(P$130,'PLHIV Forecast'!$C$130:$W$130,0)),
O192+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IF(P$130&lt;=Baseline_Year,
INDEX('Number on ART'!$H$10:$AB$249,MATCH($B192&amp;"Peds",'Number on ART'!$F$10:$F$249,0),MATCH(P$130,'Number on ART'!$H$9:$AB$9,0)),
IF(AND(O192+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Forecast'!$B$131:$B$250,0),MATCH(P$130,'PLHIV Forecast'!$C$130:$W$130,0)),
INDEX('PLHIV Forecast'!$C$131:$W$250,MATCH($B192,'PLHIV Forecast'!$B$131:$B$250,0),MATCH(P$130,'PLHIV Forecast'!$C$130:$W$130,0))&lt;&gt;0),
INDEX('PLHIV Forecast'!$C$131:$W$250,MATCH($B192,'PLHIV Forecast'!$B$131:$B$250,0),MATCH(P$130,'PLHIV Forecast'!$C$130:$W$130,0)),
O192+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80.666666666666671</v>
      </c>
      <c r="Q192" s="84">
        <f>IF(IF(Q$130&lt;=Baseline_Year,
INDEX('Number on ART'!$H$10:$AB$249,MATCH($B192&amp;"Peds",'Number on ART'!$F$10:$F$249,0),MATCH(Q$130,'Number on ART'!$H$9:$AB$9,0)),
IF(AND(P192+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Forecast'!$B$131:$B$250,0),MATCH(Q$130,'PLHIV Forecast'!$C$130:$W$130,0)),
INDEX('PLHIV Forecast'!$C$131:$W$250,MATCH($B192,'PLHIV Forecast'!$B$131:$B$250,0),MATCH(Q$130,'PLHIV Forecast'!$C$130:$W$130,0))&lt;&gt;0),
INDEX('PLHIV Forecast'!$C$131:$W$250,MATCH($B192,'PLHIV Forecast'!$B$131:$B$250,0),MATCH(Q$130,'PLHIV Forecast'!$C$130:$W$130,0)),
P192+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IF(Q$130&lt;=Baseline_Year,
INDEX('Number on ART'!$H$10:$AB$249,MATCH($B192&amp;"Peds",'Number on ART'!$F$10:$F$249,0),MATCH(Q$130,'Number on ART'!$H$9:$AB$9,0)),
IF(AND(P192+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Forecast'!$B$131:$B$250,0),MATCH(Q$130,'PLHIV Forecast'!$C$130:$W$130,0)),
INDEX('PLHIV Forecast'!$C$131:$W$250,MATCH($B192,'PLHIV Forecast'!$B$131:$B$250,0),MATCH(Q$130,'PLHIV Forecast'!$C$130:$W$130,0))&lt;&gt;0),
INDEX('PLHIV Forecast'!$C$131:$W$250,MATCH($B192,'PLHIV Forecast'!$B$131:$B$250,0),MATCH(Q$130,'PLHIV Forecast'!$C$130:$W$130,0)),
P192+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R192" s="84">
        <f>IF(IF(R$130&lt;=Baseline_Year,
INDEX('Number on ART'!$H$10:$AB$249,MATCH($B192&amp;"Peds",'Number on ART'!$F$10:$F$249,0),MATCH(R$130,'Number on ART'!$H$9:$AB$9,0)),
IF(AND(Q192+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Forecast'!$B$131:$B$250,0),MATCH(R$130,'PLHIV Forecast'!$C$130:$W$130,0)),
INDEX('PLHIV Forecast'!$C$131:$W$250,MATCH($B192,'PLHIV Forecast'!$B$131:$B$250,0),MATCH(R$130,'PLHIV Forecast'!$C$130:$W$130,0))&lt;&gt;0),
INDEX('PLHIV Forecast'!$C$131:$W$250,MATCH($B192,'PLHIV Forecast'!$B$131:$B$250,0),MATCH(R$130,'PLHIV Forecast'!$C$130:$W$130,0)),
Q192+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IF(R$130&lt;=Baseline_Year,
INDEX('Number on ART'!$H$10:$AB$249,MATCH($B192&amp;"Peds",'Number on ART'!$F$10:$F$249,0),MATCH(R$130,'Number on ART'!$H$9:$AB$9,0)),
IF(AND(Q192+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Forecast'!$B$131:$B$250,0),MATCH(R$130,'PLHIV Forecast'!$C$130:$W$130,0)),
INDEX('PLHIV Forecast'!$C$131:$W$250,MATCH($B192,'PLHIV Forecast'!$B$131:$B$250,0),MATCH(R$130,'PLHIV Forecast'!$C$130:$W$130,0))&lt;&gt;0),
INDEX('PLHIV Forecast'!$C$131:$W$250,MATCH($B192,'PLHIV Forecast'!$B$131:$B$250,0),MATCH(R$130,'PLHIV Forecast'!$C$130:$W$130,0)),
Q192+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S192" s="84">
        <f>IF(IF(S$130&lt;=Baseline_Year,
INDEX('Number on ART'!$H$10:$AB$249,MATCH($B192&amp;"Peds",'Number on ART'!$F$10:$F$249,0),MATCH(S$130,'Number on ART'!$H$9:$AB$9,0)),
IF(AND(R192+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Forecast'!$B$131:$B$250,0),MATCH(S$130,'PLHIV Forecast'!$C$130:$W$130,0)),
INDEX('PLHIV Forecast'!$C$131:$W$250,MATCH($B192,'PLHIV Forecast'!$B$131:$B$250,0),MATCH(S$130,'PLHIV Forecast'!$C$130:$W$130,0))&lt;&gt;0),
INDEX('PLHIV Forecast'!$C$131:$W$250,MATCH($B192,'PLHIV Forecast'!$B$131:$B$250,0),MATCH(S$130,'PLHIV Forecast'!$C$130:$W$130,0)),
R192+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IF(S$130&lt;=Baseline_Year,
INDEX('Number on ART'!$H$10:$AB$249,MATCH($B192&amp;"Peds",'Number on ART'!$F$10:$F$249,0),MATCH(S$130,'Number on ART'!$H$9:$AB$9,0)),
IF(AND(R192+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Forecast'!$B$131:$B$250,0),MATCH(S$130,'PLHIV Forecast'!$C$130:$W$130,0)),
INDEX('PLHIV Forecast'!$C$131:$W$250,MATCH($B192,'PLHIV Forecast'!$B$131:$B$250,0),MATCH(S$130,'PLHIV Forecast'!$C$130:$W$130,0))&lt;&gt;0),
INDEX('PLHIV Forecast'!$C$131:$W$250,MATCH($B192,'PLHIV Forecast'!$B$131:$B$250,0),MATCH(S$130,'PLHIV Forecast'!$C$130:$W$130,0)),
R192+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T192" s="84">
        <f>IF(IF(T$130&lt;=Baseline_Year,
INDEX('Number on ART'!$H$10:$AB$249,MATCH($B192&amp;"Peds",'Number on ART'!$F$10:$F$249,0),MATCH(T$130,'Number on ART'!$H$9:$AB$9,0)),
IF(AND(S192+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Forecast'!$B$131:$B$250,0),MATCH(T$130,'PLHIV Forecast'!$C$130:$W$130,0)),
INDEX('PLHIV Forecast'!$C$131:$W$250,MATCH($B192,'PLHIV Forecast'!$B$131:$B$250,0),MATCH(T$130,'PLHIV Forecast'!$C$130:$W$130,0))&lt;&gt;0),
INDEX('PLHIV Forecast'!$C$131:$W$250,MATCH($B192,'PLHIV Forecast'!$B$131:$B$250,0),MATCH(T$130,'PLHIV Forecast'!$C$130:$W$130,0)),
S192+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IF(T$130&lt;=Baseline_Year,
INDEX('Number on ART'!$H$10:$AB$249,MATCH($B192&amp;"Peds",'Number on ART'!$F$10:$F$249,0),MATCH(T$130,'Number on ART'!$H$9:$AB$9,0)),
IF(AND(S192+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Forecast'!$B$131:$B$250,0),MATCH(T$130,'PLHIV Forecast'!$C$130:$W$130,0)),
INDEX('PLHIV Forecast'!$C$131:$W$250,MATCH($B192,'PLHIV Forecast'!$B$131:$B$250,0),MATCH(T$130,'PLHIV Forecast'!$C$130:$W$130,0))&lt;&gt;0),
INDEX('PLHIV Forecast'!$C$131:$W$250,MATCH($B192,'PLHIV Forecast'!$B$131:$B$250,0),MATCH(T$130,'PLHIV Forecast'!$C$130:$W$130,0)),
S192+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U192" s="84">
        <f>IF(IF(U$130&lt;=Baseline_Year,
INDEX('Number on ART'!$H$10:$AB$249,MATCH($B192&amp;"Peds",'Number on ART'!$F$10:$F$249,0),MATCH(U$130,'Number on ART'!$H$9:$AB$9,0)),
IF(AND(T192+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Forecast'!$B$131:$B$250,0),MATCH(U$130,'PLHIV Forecast'!$C$130:$W$130,0)),
INDEX('PLHIV Forecast'!$C$131:$W$250,MATCH($B192,'PLHIV Forecast'!$B$131:$B$250,0),MATCH(U$130,'PLHIV Forecast'!$C$130:$W$130,0))&lt;&gt;0),
INDEX('PLHIV Forecast'!$C$131:$W$250,MATCH($B192,'PLHIV Forecast'!$B$131:$B$250,0),MATCH(U$130,'PLHIV Forecast'!$C$130:$W$130,0)),
T192+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IF(U$130&lt;=Baseline_Year,
INDEX('Number on ART'!$H$10:$AB$249,MATCH($B192&amp;"Peds",'Number on ART'!$F$10:$F$249,0),MATCH(U$130,'Number on ART'!$H$9:$AB$9,0)),
IF(AND(T192+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Forecast'!$B$131:$B$250,0),MATCH(U$130,'PLHIV Forecast'!$C$130:$W$130,0)),
INDEX('PLHIV Forecast'!$C$131:$W$250,MATCH($B192,'PLHIV Forecast'!$B$131:$B$250,0),MATCH(U$130,'PLHIV Forecast'!$C$130:$W$130,0))&lt;&gt;0),
INDEX('PLHIV Forecast'!$C$131:$W$250,MATCH($B192,'PLHIV Forecast'!$B$131:$B$250,0),MATCH(U$130,'PLHIV Forecast'!$C$130:$W$130,0)),
T192+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V192" s="84">
        <f>IF(IF(V$130&lt;=Baseline_Year,
INDEX('Number on ART'!$H$10:$AB$249,MATCH($B192&amp;"Peds",'Number on ART'!$F$10:$F$249,0),MATCH(V$130,'Number on ART'!$H$9:$AB$9,0)),
IF(AND(U192+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Forecast'!$B$131:$B$250,0),MATCH(V$130,'PLHIV Forecast'!$C$130:$W$130,0)),
INDEX('PLHIV Forecast'!$C$131:$W$250,MATCH($B192,'PLHIV Forecast'!$B$131:$B$250,0),MATCH(V$130,'PLHIV Forecast'!$C$130:$W$130,0))&lt;&gt;0),
INDEX('PLHIV Forecast'!$C$131:$W$250,MATCH($B192,'PLHIV Forecast'!$B$131:$B$250,0),MATCH(V$130,'PLHIV Forecast'!$C$130:$W$130,0)),
U192+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IF(V$130&lt;=Baseline_Year,
INDEX('Number on ART'!$H$10:$AB$249,MATCH($B192&amp;"Peds",'Number on ART'!$F$10:$F$249,0),MATCH(V$130,'Number on ART'!$H$9:$AB$9,0)),
IF(AND(U192+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Forecast'!$B$131:$B$250,0),MATCH(V$130,'PLHIV Forecast'!$C$130:$W$130,0)),
INDEX('PLHIV Forecast'!$C$131:$W$250,MATCH($B192,'PLHIV Forecast'!$B$131:$B$250,0),MATCH(V$130,'PLHIV Forecast'!$C$130:$W$130,0))&lt;&gt;0),
INDEX('PLHIV Forecast'!$C$131:$W$250,MATCH($B192,'PLHIV Forecast'!$B$131:$B$250,0),MATCH(V$130,'PLHIV Forecast'!$C$130:$W$130,0)),
U192+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W192" s="84">
        <f>IF(IF(W$130&lt;=Baseline_Year,
INDEX('Number on ART'!$H$10:$AB$249,MATCH($B192&amp;"Peds",'Number on ART'!$F$10:$F$249,0),MATCH(W$130,'Number on ART'!$H$9:$AB$9,0)),
IF(AND(V192+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Forecast'!$C$131:$W$250,MATCH($B192,'PLHIV Forecast'!$B$131:$B$250,0),MATCH(W$130,'PLHIV Forecast'!$C$130:$W$130,0)),
INDEX('PLHIV Forecast'!$C$131:$W$250,MATCH($B192,'PLHIV Forecast'!$B$131:$B$250,0),MATCH(W$130,'PLHIV Forecast'!$C$130:$W$130,0))&lt;&gt;0),
INDEX('PLHIV Forecast'!$C$131:$W$250,MATCH($B192,'PLHIV Forecast'!$B$131:$B$250,0),MATCH(W$130,'PLHIV Forecast'!$C$130:$W$130,0)),
V192+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)))&lt;0,
0,
IF(W$130&lt;=Baseline_Year,
INDEX('Number on ART'!$H$10:$AB$249,MATCH($B192&amp;"Peds",'Number on ART'!$F$10:$F$249,0),MATCH(W$130,'Number on ART'!$H$9:$AB$9,0)),
IF(AND(V192+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)&gt;INDEX('PLHIV Forecast'!$C$8:$W$127,MATCH($B192,'PLHIV Forecast'!$B$131:$B$250,0),MATCH(W$130,'PLHIV Forecast'!$C$130:$W$130,0)),
INDEX('PLHIV Forecast'!$C$131:$W$250,MATCH($B192,'PLHIV Forecast'!$B$131:$B$250,0),MATCH(W$130,'PLHIV Forecast'!$C$130:$W$130,0))&lt;&gt;0),
INDEX('PLHIV Forecast'!$C$131:$W$250,MATCH($B192,'PLHIV Forecast'!$B$131:$B$250,0),MATCH(W$130,'PLHIV Forecast'!$C$130:$W$130,0)),
V192+
AVERAGE((INDEX($C$131:$W$250,MATCH($B192,$B$131:$B$250),MATCH(Baseline_Year,$C$130:$W$130,))-INDEX($C$131:$W$250,MATCH($B192,$B$131:$B$250),MATCH(Baseline_Year-1,$C$130:$W$130,))),
(INDEX($C$131:$W$250,MATCH($B192,$B$131:$B$250),MATCH(Baseline_Year-1,$C$130:$W$130,))-INDEX($C$131:$W$250,MATCH($B192,$B$131:$B$250),MATCH(Baseline_Year-2,$C$130:$W$130,))),
(INDEX($C$131:$W$250,MATCH($B192,$B$131:$B$250),MATCH(Baseline_Year-2,$C$130:$W$130,))-INDEX($C$131:$W$250,MATCH($B192,$B$131:$B$250),MATCH(Baseline_Year-3,$C$130:$W$130,)))
))))</f>
        <v>0</v>
      </c>
      <c r="X192" s="9" t="str">
        <f>IF(SUM(C192:W192)&lt;&gt;0,
IF(P192='PLHIV Forecast'!P192,"# peds on ART capped by total CLHIV starting 2023",
IF(Q192='PLHIV Forecast'!Q192,"# peds on ART capped by total CLHIV starting 2024",
IF(R192='PLHIV Forecast'!R192,"# peds on ART capped by total CLHIV starting 2025",
IF(S192='PLHIV Forecast'!S192,"# peds on ART capped by total CLHIV starting 2026",
IF(T192='PLHIV Forecast'!T192,"# peds on ART capped by total CLHIV starting 2027",
IF(U192='PLHIV Forecast'!U192,"# peds on ART capped by total CLHIV starting 2028",
IF(V192='PLHIV Forecast'!V192,"# peds on ART capped by total CLHIV starting 2029",
IF(W192='PLHIV Forecast'!W192,"# peds on ART capped by total CLHIV starting 2030",
"")))))))),"")</f>
        <v># peds on ART capped by total CLHIV starting 2025</v>
      </c>
    </row>
    <row r="193" spans="2:24" x14ac:dyDescent="0.35">
      <c r="B193" s="17" t="str">
        <f>Countries!B66</f>
        <v>Laos</v>
      </c>
      <c r="C193" s="47">
        <f>IF(C$7&lt;='Algorithms &amp; Assumptions'!$C$3,INDEX('Number on ART'!$H$10:$AB$249,MATCH($B193&amp;"Peds",'Number on ART'!$F$10:$F$249,0),MATCH(C$7,'Number on ART'!$H$9:$AB$9,0)),"Error")</f>
        <v>117</v>
      </c>
      <c r="D193" s="47">
        <f>IF(D$7&lt;='Algorithms &amp; Assumptions'!$C$3,INDEX('Number on ART'!$H$10:$AB$249,MATCH($B193&amp;"Peds",'Number on ART'!$F$10:$F$249,0),MATCH(D$7,'Number on ART'!$H$9:$AB$9,0)),"Error")</f>
        <v>133</v>
      </c>
      <c r="E193" s="47">
        <f>IF(E$7&lt;='Algorithms &amp; Assumptions'!$C$3,INDEX('Number on ART'!$H$10:$AB$249,MATCH($B193&amp;"Peds",'Number on ART'!$F$10:$F$249,0),MATCH(E$7,'Number on ART'!$H$9:$AB$9,0)),"Error")</f>
        <v>163</v>
      </c>
      <c r="F193" s="47">
        <f>IF(F$7&lt;='Algorithms &amp; Assumptions'!$C$3,INDEX('Number on ART'!$H$10:$AB$249,MATCH($B193&amp;"Peds",'Number on ART'!$F$10:$F$249,0),MATCH(F$7,'Number on ART'!$H$9:$AB$9,0)),"Error")</f>
        <v>189</v>
      </c>
      <c r="G193" s="84">
        <f>IF(IF(G$130&lt;=Baseline_Year,
INDEX('Number on ART'!$H$10:$AB$249,MATCH($B193&amp;"Peds",'Number on ART'!$F$10:$F$249,0),MATCH(G$130,'Number on ART'!$H$9:$AB$9,0)),
IF(AND(F193+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Forecast'!$B$131:$B$250,0),MATCH(G$130,'PLHIV Forecast'!$C$130:$W$130,0)),
INDEX('PLHIV Forecast'!$C$131:$W$250,MATCH($B193,'PLHIV Forecast'!$B$131:$B$250,0),MATCH(G$130,'PLHIV Forecast'!$C$130:$W$130,0))&lt;&gt;0),
INDEX('PLHIV Forecast'!$C$131:$W$250,MATCH($B193,'PLHIV Forecast'!$B$131:$B$250,0),MATCH(G$130,'PLHIV Forecast'!$C$130:$W$130,0)),
F193+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IF(G$130&lt;=Baseline_Year,
INDEX('Number on ART'!$H$10:$AB$249,MATCH($B193&amp;"Peds",'Number on ART'!$F$10:$F$249,0),MATCH(G$130,'Number on ART'!$H$9:$AB$9,0)),
IF(AND(F193+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Forecast'!$B$131:$B$250,0),MATCH(G$130,'PLHIV Forecast'!$C$130:$W$130,0)),
INDEX('PLHIV Forecast'!$C$131:$W$250,MATCH($B193,'PLHIV Forecast'!$B$131:$B$250,0),MATCH(G$130,'PLHIV Forecast'!$C$130:$W$130,0))&lt;&gt;0),
INDEX('PLHIV Forecast'!$C$131:$W$250,MATCH($B193,'PLHIV Forecast'!$B$131:$B$250,0),MATCH(G$130,'PLHIV Forecast'!$C$130:$W$130,0)),
F193+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214</v>
      </c>
      <c r="H193" s="84">
        <f>IF(IF(H$130&lt;=Baseline_Year,
INDEX('Number on ART'!$H$10:$AB$249,MATCH($B193&amp;"Peds",'Number on ART'!$F$10:$F$249,0),MATCH(H$130,'Number on ART'!$H$9:$AB$9,0)),
IF(AND(G193+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Forecast'!$B$131:$B$250,0),MATCH(H$130,'PLHIV Forecast'!$C$130:$W$130,0)),
INDEX('PLHIV Forecast'!$C$131:$W$250,MATCH($B193,'PLHIV Forecast'!$B$131:$B$250,0),MATCH(H$130,'PLHIV Forecast'!$C$130:$W$130,0))&lt;&gt;0),
INDEX('PLHIV Forecast'!$C$131:$W$250,MATCH($B193,'PLHIV Forecast'!$B$131:$B$250,0),MATCH(H$130,'PLHIV Forecast'!$C$130:$W$130,0)),
G193+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IF(H$130&lt;=Baseline_Year,
INDEX('Number on ART'!$H$10:$AB$249,MATCH($B193&amp;"Peds",'Number on ART'!$F$10:$F$249,0),MATCH(H$130,'Number on ART'!$H$9:$AB$9,0)),
IF(AND(G193+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Forecast'!$B$131:$B$250,0),MATCH(H$130,'PLHIV Forecast'!$C$130:$W$130,0)),
INDEX('PLHIV Forecast'!$C$131:$W$250,MATCH($B193,'PLHIV Forecast'!$B$131:$B$250,0),MATCH(H$130,'PLHIV Forecast'!$C$130:$W$130,0))&lt;&gt;0),
INDEX('PLHIV Forecast'!$C$131:$W$250,MATCH($B193,'PLHIV Forecast'!$B$131:$B$250,0),MATCH(H$130,'PLHIV Forecast'!$C$130:$W$130,0)),
G193+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222</v>
      </c>
      <c r="I193" s="84">
        <f>IF(IF(I$130&lt;=Baseline_Year,
INDEX('Number on ART'!$H$10:$AB$249,MATCH($B193&amp;"Peds",'Number on ART'!$F$10:$F$249,0),MATCH(I$130,'Number on ART'!$H$9:$AB$9,0)),
IF(AND(H193+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Forecast'!$B$131:$B$250,0),MATCH(I$130,'PLHIV Forecast'!$C$130:$W$130,0)),
INDEX('PLHIV Forecast'!$C$131:$W$250,MATCH($B193,'PLHIV Forecast'!$B$131:$B$250,0),MATCH(I$130,'PLHIV Forecast'!$C$130:$W$130,0))&lt;&gt;0),
INDEX('PLHIV Forecast'!$C$131:$W$250,MATCH($B193,'PLHIV Forecast'!$B$131:$B$250,0),MATCH(I$130,'PLHIV Forecast'!$C$130:$W$130,0)),
H193+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IF(I$130&lt;=Baseline_Year,
INDEX('Number on ART'!$H$10:$AB$249,MATCH($B193&amp;"Peds",'Number on ART'!$F$10:$F$249,0),MATCH(I$130,'Number on ART'!$H$9:$AB$9,0)),
IF(AND(H193+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Forecast'!$B$131:$B$250,0),MATCH(I$130,'PLHIV Forecast'!$C$130:$W$130,0)),
INDEX('PLHIV Forecast'!$C$131:$W$250,MATCH($B193,'PLHIV Forecast'!$B$131:$B$250,0),MATCH(I$130,'PLHIV Forecast'!$C$130:$W$130,0))&lt;&gt;0),
INDEX('PLHIV Forecast'!$C$131:$W$250,MATCH($B193,'PLHIV Forecast'!$B$131:$B$250,0),MATCH(I$130,'PLHIV Forecast'!$C$130:$W$130,0)),
H193+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235</v>
      </c>
      <c r="J193" s="84">
        <f>IF(IF(J$130&lt;=Baseline_Year,
INDEX('Number on ART'!$H$10:$AB$249,MATCH($B193&amp;"Peds",'Number on ART'!$F$10:$F$249,0),MATCH(J$130,'Number on ART'!$H$9:$AB$9,0)),
IF(AND(I193+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Forecast'!$B$131:$B$250,0),MATCH(J$130,'PLHIV Forecast'!$C$130:$W$130,0)),
INDEX('PLHIV Forecast'!$C$131:$W$250,MATCH($B193,'PLHIV Forecast'!$B$131:$B$250,0),MATCH(J$130,'PLHIV Forecast'!$C$130:$W$130,0))&lt;&gt;0),
INDEX('PLHIV Forecast'!$C$131:$W$250,MATCH($B193,'PLHIV Forecast'!$B$131:$B$250,0),MATCH(J$130,'PLHIV Forecast'!$C$130:$W$130,0)),
I193+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IF(J$130&lt;=Baseline_Year,
INDEX('Number on ART'!$H$10:$AB$249,MATCH($B193&amp;"Peds",'Number on ART'!$F$10:$F$249,0),MATCH(J$130,'Number on ART'!$H$9:$AB$9,0)),
IF(AND(I193+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Forecast'!$B$131:$B$250,0),MATCH(J$130,'PLHIV Forecast'!$C$130:$W$130,0)),
INDEX('PLHIV Forecast'!$C$131:$W$250,MATCH($B193,'PLHIV Forecast'!$B$131:$B$250,0),MATCH(J$130,'PLHIV Forecast'!$C$130:$W$130,0))&lt;&gt;0),
INDEX('PLHIV Forecast'!$C$131:$W$250,MATCH($B193,'PLHIV Forecast'!$B$131:$B$250,0),MATCH(J$130,'PLHIV Forecast'!$C$130:$W$130,0)),
I193+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277</v>
      </c>
      <c r="K193" s="84">
        <f>IF(IF(K$130&lt;=Baseline_Year,
INDEX('Number on ART'!$H$10:$AB$249,MATCH($B193&amp;"Peds",'Number on ART'!$F$10:$F$249,0),MATCH(K$130,'Number on ART'!$H$9:$AB$9,0)),
IF(AND(J193+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Forecast'!$B$131:$B$250,0),MATCH(K$130,'PLHIV Forecast'!$C$130:$W$130,0)),
INDEX('PLHIV Forecast'!$C$131:$W$250,MATCH($B193,'PLHIV Forecast'!$B$131:$B$250,0),MATCH(K$130,'PLHIV Forecast'!$C$130:$W$130,0))&lt;&gt;0),
INDEX('PLHIV Forecast'!$C$131:$W$250,MATCH($B193,'PLHIV Forecast'!$B$131:$B$250,0),MATCH(K$130,'PLHIV Forecast'!$C$130:$W$130,0)),
J193+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IF(K$130&lt;=Baseline_Year,
INDEX('Number on ART'!$H$10:$AB$249,MATCH($B193&amp;"Peds",'Number on ART'!$F$10:$F$249,0),MATCH(K$130,'Number on ART'!$H$9:$AB$9,0)),
IF(AND(J193+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Forecast'!$B$131:$B$250,0),MATCH(K$130,'PLHIV Forecast'!$C$130:$W$130,0)),
INDEX('PLHIV Forecast'!$C$131:$W$250,MATCH($B193,'PLHIV Forecast'!$B$131:$B$250,0),MATCH(K$130,'PLHIV Forecast'!$C$130:$W$130,0))&lt;&gt;0),
INDEX('PLHIV Forecast'!$C$131:$W$250,MATCH($B193,'PLHIV Forecast'!$B$131:$B$250,0),MATCH(K$130,'PLHIV Forecast'!$C$130:$W$130,0)),
J193+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279</v>
      </c>
      <c r="L193" s="84">
        <f>IF(IF(L$130&lt;=Baseline_Year,
INDEX('Number on ART'!$H$10:$AB$249,MATCH($B193&amp;"Peds",'Number on ART'!$F$10:$F$249,0),MATCH(L$130,'Number on ART'!$H$9:$AB$9,0)),
IF(AND(K193+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Forecast'!$B$131:$B$250,0),MATCH(L$130,'PLHIV Forecast'!$C$130:$W$130,0)),
INDEX('PLHIV Forecast'!$C$131:$W$250,MATCH($B193,'PLHIV Forecast'!$B$131:$B$250,0),MATCH(L$130,'PLHIV Forecast'!$C$130:$W$130,0))&lt;&gt;0),
INDEX('PLHIV Forecast'!$C$131:$W$250,MATCH($B193,'PLHIV Forecast'!$B$131:$B$250,0),MATCH(L$130,'PLHIV Forecast'!$C$130:$W$130,0)),
K193+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IF(L$130&lt;=Baseline_Year,
INDEX('Number on ART'!$H$10:$AB$249,MATCH($B193&amp;"Peds",'Number on ART'!$F$10:$F$249,0),MATCH(L$130,'Number on ART'!$H$9:$AB$9,0)),
IF(AND(K193+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Forecast'!$B$131:$B$250,0),MATCH(L$130,'PLHIV Forecast'!$C$130:$W$130,0)),
INDEX('PLHIV Forecast'!$C$131:$W$250,MATCH($B193,'PLHIV Forecast'!$B$131:$B$250,0),MATCH(L$130,'PLHIV Forecast'!$C$130:$W$130,0))&lt;&gt;0),
INDEX('PLHIV Forecast'!$C$131:$W$250,MATCH($B193,'PLHIV Forecast'!$B$131:$B$250,0),MATCH(L$130,'PLHIV Forecast'!$C$130:$W$130,0)),
K193+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298</v>
      </c>
      <c r="M193" s="84">
        <f>IF(IF(M$130&lt;=Baseline_Year,
INDEX('Number on ART'!$H$10:$AB$249,MATCH($B193&amp;"Peds",'Number on ART'!$F$10:$F$249,0),MATCH(M$130,'Number on ART'!$H$9:$AB$9,0)),
IF(AND(L193+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Forecast'!$B$131:$B$250,0),MATCH(M$130,'PLHIV Forecast'!$C$130:$W$130,0)),
INDEX('PLHIV Forecast'!$C$131:$W$250,MATCH($B193,'PLHIV Forecast'!$B$131:$B$250,0),MATCH(M$130,'PLHIV Forecast'!$C$130:$W$130,0))&lt;&gt;0),
INDEX('PLHIV Forecast'!$C$131:$W$250,MATCH($B193,'PLHIV Forecast'!$B$131:$B$250,0),MATCH(M$130,'PLHIV Forecast'!$C$130:$W$130,0)),
L193+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IF(M$130&lt;=Baseline_Year,
INDEX('Number on ART'!$H$10:$AB$249,MATCH($B193&amp;"Peds",'Number on ART'!$F$10:$F$249,0),MATCH(M$130,'Number on ART'!$H$9:$AB$9,0)),
IF(AND(L193+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Forecast'!$B$131:$B$250,0),MATCH(M$130,'PLHIV Forecast'!$C$130:$W$130,0)),
INDEX('PLHIV Forecast'!$C$131:$W$250,MATCH($B193,'PLHIV Forecast'!$B$131:$B$250,0),MATCH(M$130,'PLHIV Forecast'!$C$130:$W$130,0))&lt;&gt;0),
INDEX('PLHIV Forecast'!$C$131:$W$250,MATCH($B193,'PLHIV Forecast'!$B$131:$B$250,0),MATCH(M$130,'PLHIV Forecast'!$C$130:$W$130,0)),
L193+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307</v>
      </c>
      <c r="N193" s="84">
        <f>IF(IF(N$130&lt;=Baseline_Year,
INDEX('Number on ART'!$H$10:$AB$249,MATCH($B193&amp;"Peds",'Number on ART'!$F$10:$F$249,0),MATCH(N$130,'Number on ART'!$H$9:$AB$9,0)),
IF(AND(M193+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Forecast'!$B$131:$B$250,0),MATCH(N$130,'PLHIV Forecast'!$C$130:$W$130,0)),
INDEX('PLHIV Forecast'!$C$131:$W$250,MATCH($B193,'PLHIV Forecast'!$B$131:$B$250,0),MATCH(N$130,'PLHIV Forecast'!$C$130:$W$130,0))&lt;&gt;0),
INDEX('PLHIV Forecast'!$C$131:$W$250,MATCH($B193,'PLHIV Forecast'!$B$131:$B$250,0),MATCH(N$130,'PLHIV Forecast'!$C$130:$W$130,0)),
M193+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IF(N$130&lt;=Baseline_Year,
INDEX('Number on ART'!$H$10:$AB$249,MATCH($B193&amp;"Peds",'Number on ART'!$F$10:$F$249,0),MATCH(N$130,'Number on ART'!$H$9:$AB$9,0)),
IF(AND(M193+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Forecast'!$B$131:$B$250,0),MATCH(N$130,'PLHIV Forecast'!$C$130:$W$130,0)),
INDEX('PLHIV Forecast'!$C$131:$W$250,MATCH($B193,'PLHIV Forecast'!$B$131:$B$250,0),MATCH(N$130,'PLHIV Forecast'!$C$130:$W$130,0))&lt;&gt;0),
INDEX('PLHIV Forecast'!$C$131:$W$250,MATCH($B193,'PLHIV Forecast'!$B$131:$B$250,0),MATCH(N$130,'PLHIV Forecast'!$C$130:$W$130,0)),
M193+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344</v>
      </c>
      <c r="O193" s="84">
        <f>IF(IF(O$130&lt;=Baseline_Year,
INDEX('Number on ART'!$H$10:$AB$249,MATCH($B193&amp;"Peds",'Number on ART'!$F$10:$F$249,0),MATCH(O$130,'Number on ART'!$H$9:$AB$9,0)),
IF(AND(N193+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Forecast'!$B$131:$B$250,0),MATCH(O$130,'PLHIV Forecast'!$C$130:$W$130,0)),
INDEX('PLHIV Forecast'!$C$131:$W$250,MATCH($B193,'PLHIV Forecast'!$B$131:$B$250,0),MATCH(O$130,'PLHIV Forecast'!$C$130:$W$130,0))&lt;&gt;0),
INDEX('PLHIV Forecast'!$C$131:$W$250,MATCH($B193,'PLHIV Forecast'!$B$131:$B$250,0),MATCH(O$130,'PLHIV Forecast'!$C$130:$W$130,0)),
N193+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IF(O$130&lt;=Baseline_Year,
INDEX('Number on ART'!$H$10:$AB$249,MATCH($B193&amp;"Peds",'Number on ART'!$F$10:$F$249,0),MATCH(O$130,'Number on ART'!$H$9:$AB$9,0)),
IF(AND(N193+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Forecast'!$B$131:$B$250,0),MATCH(O$130,'PLHIV Forecast'!$C$130:$W$130,0)),
INDEX('PLHIV Forecast'!$C$131:$W$250,MATCH($B193,'PLHIV Forecast'!$B$131:$B$250,0),MATCH(O$130,'PLHIV Forecast'!$C$130:$W$130,0))&lt;&gt;0),
INDEX('PLHIV Forecast'!$C$131:$W$250,MATCH($B193,'PLHIV Forecast'!$B$131:$B$250,0),MATCH(O$130,'PLHIV Forecast'!$C$130:$W$130,0)),
N193+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375</v>
      </c>
      <c r="P193" s="84">
        <f>IF(IF(P$130&lt;=Baseline_Year,
INDEX('Number on ART'!$H$10:$AB$249,MATCH($B193&amp;"Peds",'Number on ART'!$F$10:$F$249,0),MATCH(P$130,'Number on ART'!$H$9:$AB$9,0)),
IF(AND(O193+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Forecast'!$B$131:$B$250,0),MATCH(P$130,'PLHIV Forecast'!$C$130:$W$130,0)),
INDEX('PLHIV Forecast'!$C$131:$W$250,MATCH($B193,'PLHIV Forecast'!$B$131:$B$250,0),MATCH(P$130,'PLHIV Forecast'!$C$130:$W$130,0))&lt;&gt;0),
INDEX('PLHIV Forecast'!$C$131:$W$250,MATCH($B193,'PLHIV Forecast'!$B$131:$B$250,0),MATCH(P$130,'PLHIV Forecast'!$C$130:$W$130,0)),
O193+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IF(P$130&lt;=Baseline_Year,
INDEX('Number on ART'!$H$10:$AB$249,MATCH($B193&amp;"Peds",'Number on ART'!$F$10:$F$249,0),MATCH(P$130,'Number on ART'!$H$9:$AB$9,0)),
IF(AND(O193+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Forecast'!$B$131:$B$250,0),MATCH(P$130,'PLHIV Forecast'!$C$130:$W$130,0)),
INDEX('PLHIV Forecast'!$C$131:$W$250,MATCH($B193,'PLHIV Forecast'!$B$131:$B$250,0),MATCH(P$130,'PLHIV Forecast'!$C$130:$W$130,0))&lt;&gt;0),
INDEX('PLHIV Forecast'!$C$131:$W$250,MATCH($B193,'PLHIV Forecast'!$B$131:$B$250,0),MATCH(P$130,'PLHIV Forecast'!$C$130:$W$130,0)),
O193+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400.66666666666669</v>
      </c>
      <c r="Q193" s="84">
        <f>IF(IF(Q$130&lt;=Baseline_Year,
INDEX('Number on ART'!$H$10:$AB$249,MATCH($B193&amp;"Peds",'Number on ART'!$F$10:$F$249,0),MATCH(Q$130,'Number on ART'!$H$9:$AB$9,0)),
IF(AND(P193+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Forecast'!$B$131:$B$250,0),MATCH(Q$130,'PLHIV Forecast'!$C$130:$W$130,0)),
INDEX('PLHIV Forecast'!$C$131:$W$250,MATCH($B193,'PLHIV Forecast'!$B$131:$B$250,0),MATCH(Q$130,'PLHIV Forecast'!$C$130:$W$130,0))&lt;&gt;0),
INDEX('PLHIV Forecast'!$C$131:$W$250,MATCH($B193,'PLHIV Forecast'!$B$131:$B$250,0),MATCH(Q$130,'PLHIV Forecast'!$C$130:$W$130,0)),
P193+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IF(Q$130&lt;=Baseline_Year,
INDEX('Number on ART'!$H$10:$AB$249,MATCH($B193&amp;"Peds",'Number on ART'!$F$10:$F$249,0),MATCH(Q$130,'Number on ART'!$H$9:$AB$9,0)),
IF(AND(P193+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Forecast'!$B$131:$B$250,0),MATCH(Q$130,'PLHIV Forecast'!$C$130:$W$130,0)),
INDEX('PLHIV Forecast'!$C$131:$W$250,MATCH($B193,'PLHIV Forecast'!$B$131:$B$250,0),MATCH(Q$130,'PLHIV Forecast'!$C$130:$W$130,0))&lt;&gt;0),
INDEX('PLHIV Forecast'!$C$131:$W$250,MATCH($B193,'PLHIV Forecast'!$B$131:$B$250,0),MATCH(Q$130,'PLHIV Forecast'!$C$130:$W$130,0)),
P193+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426.33333333333337</v>
      </c>
      <c r="R193" s="84">
        <f>IF(IF(R$130&lt;=Baseline_Year,
INDEX('Number on ART'!$H$10:$AB$249,MATCH($B193&amp;"Peds",'Number on ART'!$F$10:$F$249,0),MATCH(R$130,'Number on ART'!$H$9:$AB$9,0)),
IF(AND(Q193+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Forecast'!$B$131:$B$250,0),MATCH(R$130,'PLHIV Forecast'!$C$130:$W$130,0)),
INDEX('PLHIV Forecast'!$C$131:$W$250,MATCH($B193,'PLHIV Forecast'!$B$131:$B$250,0),MATCH(R$130,'PLHIV Forecast'!$C$130:$W$130,0))&lt;&gt;0),
INDEX('PLHIV Forecast'!$C$131:$W$250,MATCH($B193,'PLHIV Forecast'!$B$131:$B$250,0),MATCH(R$130,'PLHIV Forecast'!$C$130:$W$130,0)),
Q193+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IF(R$130&lt;=Baseline_Year,
INDEX('Number on ART'!$H$10:$AB$249,MATCH($B193&amp;"Peds",'Number on ART'!$F$10:$F$249,0),MATCH(R$130,'Number on ART'!$H$9:$AB$9,0)),
IF(AND(Q193+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Forecast'!$B$131:$B$250,0),MATCH(R$130,'PLHIV Forecast'!$C$130:$W$130,0)),
INDEX('PLHIV Forecast'!$C$131:$W$250,MATCH($B193,'PLHIV Forecast'!$B$131:$B$250,0),MATCH(R$130,'PLHIV Forecast'!$C$130:$W$130,0))&lt;&gt;0),
INDEX('PLHIV Forecast'!$C$131:$W$250,MATCH($B193,'PLHIV Forecast'!$B$131:$B$250,0),MATCH(R$130,'PLHIV Forecast'!$C$130:$W$130,0)),
Q193+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452.00000000000006</v>
      </c>
      <c r="S193" s="84">
        <f>IF(IF(S$130&lt;=Baseline_Year,
INDEX('Number on ART'!$H$10:$AB$249,MATCH($B193&amp;"Peds",'Number on ART'!$F$10:$F$249,0),MATCH(S$130,'Number on ART'!$H$9:$AB$9,0)),
IF(AND(R193+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Forecast'!$B$131:$B$250,0),MATCH(S$130,'PLHIV Forecast'!$C$130:$W$130,0)),
INDEX('PLHIV Forecast'!$C$131:$W$250,MATCH($B193,'PLHIV Forecast'!$B$131:$B$250,0),MATCH(S$130,'PLHIV Forecast'!$C$130:$W$130,0))&lt;&gt;0),
INDEX('PLHIV Forecast'!$C$131:$W$250,MATCH($B193,'PLHIV Forecast'!$B$131:$B$250,0),MATCH(S$130,'PLHIV Forecast'!$C$130:$W$130,0)),
R193+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IF(S$130&lt;=Baseline_Year,
INDEX('Number on ART'!$H$10:$AB$249,MATCH($B193&amp;"Peds",'Number on ART'!$F$10:$F$249,0),MATCH(S$130,'Number on ART'!$H$9:$AB$9,0)),
IF(AND(R193+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Forecast'!$B$131:$B$250,0),MATCH(S$130,'PLHIV Forecast'!$C$130:$W$130,0)),
INDEX('PLHIV Forecast'!$C$131:$W$250,MATCH($B193,'PLHIV Forecast'!$B$131:$B$250,0),MATCH(S$130,'PLHIV Forecast'!$C$130:$W$130,0))&lt;&gt;0),
INDEX('PLHIV Forecast'!$C$131:$W$250,MATCH($B193,'PLHIV Forecast'!$B$131:$B$250,0),MATCH(S$130,'PLHIV Forecast'!$C$130:$W$130,0)),
R193+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477.66666666666674</v>
      </c>
      <c r="T193" s="84">
        <f>IF(IF(T$130&lt;=Baseline_Year,
INDEX('Number on ART'!$H$10:$AB$249,MATCH($B193&amp;"Peds",'Number on ART'!$F$10:$F$249,0),MATCH(T$130,'Number on ART'!$H$9:$AB$9,0)),
IF(AND(S193+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Forecast'!$B$131:$B$250,0),MATCH(T$130,'PLHIV Forecast'!$C$130:$W$130,0)),
INDEX('PLHIV Forecast'!$C$131:$W$250,MATCH($B193,'PLHIV Forecast'!$B$131:$B$250,0),MATCH(T$130,'PLHIV Forecast'!$C$130:$W$130,0))&lt;&gt;0),
INDEX('PLHIV Forecast'!$C$131:$W$250,MATCH($B193,'PLHIV Forecast'!$B$131:$B$250,0),MATCH(T$130,'PLHIV Forecast'!$C$130:$W$130,0)),
S193+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IF(T$130&lt;=Baseline_Year,
INDEX('Number on ART'!$H$10:$AB$249,MATCH($B193&amp;"Peds",'Number on ART'!$F$10:$F$249,0),MATCH(T$130,'Number on ART'!$H$9:$AB$9,0)),
IF(AND(S193+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Forecast'!$B$131:$B$250,0),MATCH(T$130,'PLHIV Forecast'!$C$130:$W$130,0)),
INDEX('PLHIV Forecast'!$C$131:$W$250,MATCH($B193,'PLHIV Forecast'!$B$131:$B$250,0),MATCH(T$130,'PLHIV Forecast'!$C$130:$W$130,0))&lt;&gt;0),
INDEX('PLHIV Forecast'!$C$131:$W$250,MATCH($B193,'PLHIV Forecast'!$B$131:$B$250,0),MATCH(T$130,'PLHIV Forecast'!$C$130:$W$130,0)),
S193+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503.33333333333343</v>
      </c>
      <c r="U193" s="84">
        <f>IF(IF(U$130&lt;=Baseline_Year,
INDEX('Number on ART'!$H$10:$AB$249,MATCH($B193&amp;"Peds",'Number on ART'!$F$10:$F$249,0),MATCH(U$130,'Number on ART'!$H$9:$AB$9,0)),
IF(AND(T193+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Forecast'!$B$131:$B$250,0),MATCH(U$130,'PLHIV Forecast'!$C$130:$W$130,0)),
INDEX('PLHIV Forecast'!$C$131:$W$250,MATCH($B193,'PLHIV Forecast'!$B$131:$B$250,0),MATCH(U$130,'PLHIV Forecast'!$C$130:$W$130,0))&lt;&gt;0),
INDEX('PLHIV Forecast'!$C$131:$W$250,MATCH($B193,'PLHIV Forecast'!$B$131:$B$250,0),MATCH(U$130,'PLHIV Forecast'!$C$130:$W$130,0)),
T193+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IF(U$130&lt;=Baseline_Year,
INDEX('Number on ART'!$H$10:$AB$249,MATCH($B193&amp;"Peds",'Number on ART'!$F$10:$F$249,0),MATCH(U$130,'Number on ART'!$H$9:$AB$9,0)),
IF(AND(T193+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Forecast'!$B$131:$B$250,0),MATCH(U$130,'PLHIV Forecast'!$C$130:$W$130,0)),
INDEX('PLHIV Forecast'!$C$131:$W$250,MATCH($B193,'PLHIV Forecast'!$B$131:$B$250,0),MATCH(U$130,'PLHIV Forecast'!$C$130:$W$130,0))&lt;&gt;0),
INDEX('PLHIV Forecast'!$C$131:$W$250,MATCH($B193,'PLHIV Forecast'!$B$131:$B$250,0),MATCH(U$130,'PLHIV Forecast'!$C$130:$W$130,0)),
T193+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529.00000000000011</v>
      </c>
      <c r="V193" s="84">
        <f>IF(IF(V$130&lt;=Baseline_Year,
INDEX('Number on ART'!$H$10:$AB$249,MATCH($B193&amp;"Peds",'Number on ART'!$F$10:$F$249,0),MATCH(V$130,'Number on ART'!$H$9:$AB$9,0)),
IF(AND(U193+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Forecast'!$B$131:$B$250,0),MATCH(V$130,'PLHIV Forecast'!$C$130:$W$130,0)),
INDEX('PLHIV Forecast'!$C$131:$W$250,MATCH($B193,'PLHIV Forecast'!$B$131:$B$250,0),MATCH(V$130,'PLHIV Forecast'!$C$130:$W$130,0))&lt;&gt;0),
INDEX('PLHIV Forecast'!$C$131:$W$250,MATCH($B193,'PLHIV Forecast'!$B$131:$B$250,0),MATCH(V$130,'PLHIV Forecast'!$C$130:$W$130,0)),
U193+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IF(V$130&lt;=Baseline_Year,
INDEX('Number on ART'!$H$10:$AB$249,MATCH($B193&amp;"Peds",'Number on ART'!$F$10:$F$249,0),MATCH(V$130,'Number on ART'!$H$9:$AB$9,0)),
IF(AND(U193+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Forecast'!$B$131:$B$250,0),MATCH(V$130,'PLHIV Forecast'!$C$130:$W$130,0)),
INDEX('PLHIV Forecast'!$C$131:$W$250,MATCH($B193,'PLHIV Forecast'!$B$131:$B$250,0),MATCH(V$130,'PLHIV Forecast'!$C$130:$W$130,0))&lt;&gt;0),
INDEX('PLHIV Forecast'!$C$131:$W$250,MATCH($B193,'PLHIV Forecast'!$B$131:$B$250,0),MATCH(V$130,'PLHIV Forecast'!$C$130:$W$130,0)),
U193+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554.66666666666674</v>
      </c>
      <c r="W193" s="84">
        <f>IF(IF(W$130&lt;=Baseline_Year,
INDEX('Number on ART'!$H$10:$AB$249,MATCH($B193&amp;"Peds",'Number on ART'!$F$10:$F$249,0),MATCH(W$130,'Number on ART'!$H$9:$AB$9,0)),
IF(AND(V193+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Forecast'!$C$131:$W$250,MATCH($B193,'PLHIV Forecast'!$B$131:$B$250,0),MATCH(W$130,'PLHIV Forecast'!$C$130:$W$130,0)),
INDEX('PLHIV Forecast'!$C$131:$W$250,MATCH($B193,'PLHIV Forecast'!$B$131:$B$250,0),MATCH(W$130,'PLHIV Forecast'!$C$130:$W$130,0))&lt;&gt;0),
INDEX('PLHIV Forecast'!$C$131:$W$250,MATCH($B193,'PLHIV Forecast'!$B$131:$B$250,0),MATCH(W$130,'PLHIV Forecast'!$C$130:$W$130,0)),
V193+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)))&lt;0,
0,
IF(W$130&lt;=Baseline_Year,
INDEX('Number on ART'!$H$10:$AB$249,MATCH($B193&amp;"Peds",'Number on ART'!$F$10:$F$249,0),MATCH(W$130,'Number on ART'!$H$9:$AB$9,0)),
IF(AND(V193+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)&gt;INDEX('PLHIV Forecast'!$C$8:$W$127,MATCH($B193,'PLHIV Forecast'!$B$131:$B$250,0),MATCH(W$130,'PLHIV Forecast'!$C$130:$W$130,0)),
INDEX('PLHIV Forecast'!$C$131:$W$250,MATCH($B193,'PLHIV Forecast'!$B$131:$B$250,0),MATCH(W$130,'PLHIV Forecast'!$C$130:$W$130,0))&lt;&gt;0),
INDEX('PLHIV Forecast'!$C$131:$W$250,MATCH($B193,'PLHIV Forecast'!$B$131:$B$250,0),MATCH(W$130,'PLHIV Forecast'!$C$130:$W$130,0)),
V193+
AVERAGE((INDEX($C$131:$W$250,MATCH($B193,$B$131:$B$250),MATCH(Baseline_Year,$C$130:$W$130,))-INDEX($C$131:$W$250,MATCH($B193,$B$131:$B$250),MATCH(Baseline_Year-1,$C$130:$W$130,))),
(INDEX($C$131:$W$250,MATCH($B193,$B$131:$B$250),MATCH(Baseline_Year-1,$C$130:$W$130,))-INDEX($C$131:$W$250,MATCH($B193,$B$131:$B$250),MATCH(Baseline_Year-2,$C$130:$W$130,))),
(INDEX($C$131:$W$250,MATCH($B193,$B$131:$B$250),MATCH(Baseline_Year-2,$C$130:$W$130,))-INDEX($C$131:$W$250,MATCH($B193,$B$131:$B$250),MATCH(Baseline_Year-3,$C$130:$W$130,)))
))))</f>
        <v>580.33333333333337</v>
      </c>
      <c r="X193" s="9" t="str">
        <f>IF(SUM(C193:W193)&lt;&gt;0,
IF(P193='PLHIV Forecast'!P193,"# peds on ART capped by total CLHIV starting 2023",
IF(Q193='PLHIV Forecast'!Q193,"# peds on ART capped by total CLHIV starting 2024",
IF(R193='PLHIV Forecast'!R193,"# peds on ART capped by total CLHIV starting 2025",
IF(S193='PLHIV Forecast'!S193,"# peds on ART capped by total CLHIV starting 2026",
IF(T193='PLHIV Forecast'!T193,"# peds on ART capped by total CLHIV starting 2027",
IF(U193='PLHIV Forecast'!U193,"# peds on ART capped by total CLHIV starting 2028",
IF(V193='PLHIV Forecast'!V193,"# peds on ART capped by total CLHIV starting 2029",
IF(W193='PLHIV Forecast'!W193,"# peds on ART capped by total CLHIV starting 2030",
"")))))))),"")</f>
        <v/>
      </c>
    </row>
    <row r="194" spans="2:24" x14ac:dyDescent="0.35">
      <c r="B194" s="17" t="str">
        <f>Countries!B67</f>
        <v>Lebanon</v>
      </c>
      <c r="C194" s="47">
        <f>IF(C$7&lt;='Algorithms &amp; Assumptions'!$C$3,INDEX('Number on ART'!$H$10:$AB$249,MATCH($B194&amp;"Peds",'Number on ART'!$F$10:$F$249,0),MATCH(C$7,'Number on ART'!$H$9:$AB$9,0)),"Error")</f>
        <v>4</v>
      </c>
      <c r="D194" s="47">
        <f>IF(D$7&lt;='Algorithms &amp; Assumptions'!$C$3,INDEX('Number on ART'!$H$10:$AB$249,MATCH($B194&amp;"Peds",'Number on ART'!$F$10:$F$249,0),MATCH(D$7,'Number on ART'!$H$9:$AB$9,0)),"Error")</f>
        <v>5</v>
      </c>
      <c r="E194" s="47">
        <f>IF(E$7&lt;='Algorithms &amp; Assumptions'!$C$3,INDEX('Number on ART'!$H$10:$AB$249,MATCH($B194&amp;"Peds",'Number on ART'!$F$10:$F$249,0),MATCH(E$7,'Number on ART'!$H$9:$AB$9,0)),"Error")</f>
        <v>5</v>
      </c>
      <c r="F194" s="47">
        <f>IF(F$7&lt;='Algorithms &amp; Assumptions'!$C$3,INDEX('Number on ART'!$H$10:$AB$249,MATCH($B194&amp;"Peds",'Number on ART'!$F$10:$F$249,0),MATCH(F$7,'Number on ART'!$H$9:$AB$9,0)),"Error")</f>
        <v>5</v>
      </c>
      <c r="G194" s="84">
        <f>IF(IF(G$130&lt;=Baseline_Year,
INDEX('Number on ART'!$H$10:$AB$249,MATCH($B194&amp;"Peds",'Number on ART'!$F$10:$F$249,0),MATCH(G$130,'Number on ART'!$H$9:$AB$9,0)),
IF(AND(F194+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Forecast'!$B$131:$B$250,0),MATCH(G$130,'PLHIV Forecast'!$C$130:$W$130,0)),
INDEX('PLHIV Forecast'!$C$131:$W$250,MATCH($B194,'PLHIV Forecast'!$B$131:$B$250,0),MATCH(G$130,'PLHIV Forecast'!$C$130:$W$130,0))&lt;&gt;0),
INDEX('PLHIV Forecast'!$C$131:$W$250,MATCH($B194,'PLHIV Forecast'!$B$131:$B$250,0),MATCH(G$130,'PLHIV Forecast'!$C$130:$W$130,0)),
F194+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IF(G$130&lt;=Baseline_Year,
INDEX('Number on ART'!$H$10:$AB$249,MATCH($B194&amp;"Peds",'Number on ART'!$F$10:$F$249,0),MATCH(G$130,'Number on ART'!$H$9:$AB$9,0)),
IF(AND(F194+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Forecast'!$B$131:$B$250,0),MATCH(G$130,'PLHIV Forecast'!$C$130:$W$130,0)),
INDEX('PLHIV Forecast'!$C$131:$W$250,MATCH($B194,'PLHIV Forecast'!$B$131:$B$250,0),MATCH(G$130,'PLHIV Forecast'!$C$130:$W$130,0))&lt;&gt;0),
INDEX('PLHIV Forecast'!$C$131:$W$250,MATCH($B194,'PLHIV Forecast'!$B$131:$B$250,0),MATCH(G$130,'PLHIV Forecast'!$C$130:$W$130,0)),
F194+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5</v>
      </c>
      <c r="H194" s="84">
        <f>IF(IF(H$130&lt;=Baseline_Year,
INDEX('Number on ART'!$H$10:$AB$249,MATCH($B194&amp;"Peds",'Number on ART'!$F$10:$F$249,0),MATCH(H$130,'Number on ART'!$H$9:$AB$9,0)),
IF(AND(G194+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Forecast'!$B$131:$B$250,0),MATCH(H$130,'PLHIV Forecast'!$C$130:$W$130,0)),
INDEX('PLHIV Forecast'!$C$131:$W$250,MATCH($B194,'PLHIV Forecast'!$B$131:$B$250,0),MATCH(H$130,'PLHIV Forecast'!$C$130:$W$130,0))&lt;&gt;0),
INDEX('PLHIV Forecast'!$C$131:$W$250,MATCH($B194,'PLHIV Forecast'!$B$131:$B$250,0),MATCH(H$130,'PLHIV Forecast'!$C$130:$W$130,0)),
G194+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IF(H$130&lt;=Baseline_Year,
INDEX('Number on ART'!$H$10:$AB$249,MATCH($B194&amp;"Peds",'Number on ART'!$F$10:$F$249,0),MATCH(H$130,'Number on ART'!$H$9:$AB$9,0)),
IF(AND(G194+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Forecast'!$B$131:$B$250,0),MATCH(H$130,'PLHIV Forecast'!$C$130:$W$130,0)),
INDEX('PLHIV Forecast'!$C$131:$W$250,MATCH($B194,'PLHIV Forecast'!$B$131:$B$250,0),MATCH(H$130,'PLHIV Forecast'!$C$130:$W$130,0))&lt;&gt;0),
INDEX('PLHIV Forecast'!$C$131:$W$250,MATCH($B194,'PLHIV Forecast'!$B$131:$B$250,0),MATCH(H$130,'PLHIV Forecast'!$C$130:$W$130,0)),
G194+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5</v>
      </c>
      <c r="I194" s="84">
        <f>IF(IF(I$130&lt;=Baseline_Year,
INDEX('Number on ART'!$H$10:$AB$249,MATCH($B194&amp;"Peds",'Number on ART'!$F$10:$F$249,0),MATCH(I$130,'Number on ART'!$H$9:$AB$9,0)),
IF(AND(H194+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Forecast'!$B$131:$B$250,0),MATCH(I$130,'PLHIV Forecast'!$C$130:$W$130,0)),
INDEX('PLHIV Forecast'!$C$131:$W$250,MATCH($B194,'PLHIV Forecast'!$B$131:$B$250,0),MATCH(I$130,'PLHIV Forecast'!$C$130:$W$130,0))&lt;&gt;0),
INDEX('PLHIV Forecast'!$C$131:$W$250,MATCH($B194,'PLHIV Forecast'!$B$131:$B$250,0),MATCH(I$130,'PLHIV Forecast'!$C$130:$W$130,0)),
H194+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IF(I$130&lt;=Baseline_Year,
INDEX('Number on ART'!$H$10:$AB$249,MATCH($B194&amp;"Peds",'Number on ART'!$F$10:$F$249,0),MATCH(I$130,'Number on ART'!$H$9:$AB$9,0)),
IF(AND(H194+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Forecast'!$B$131:$B$250,0),MATCH(I$130,'PLHIV Forecast'!$C$130:$W$130,0)),
INDEX('PLHIV Forecast'!$C$131:$W$250,MATCH($B194,'PLHIV Forecast'!$B$131:$B$250,0),MATCH(I$130,'PLHIV Forecast'!$C$130:$W$130,0))&lt;&gt;0),
INDEX('PLHIV Forecast'!$C$131:$W$250,MATCH($B194,'PLHIV Forecast'!$B$131:$B$250,0),MATCH(I$130,'PLHIV Forecast'!$C$130:$W$130,0)),
H194+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5</v>
      </c>
      <c r="J194" s="84">
        <f>IF(IF(J$130&lt;=Baseline_Year,
INDEX('Number on ART'!$H$10:$AB$249,MATCH($B194&amp;"Peds",'Number on ART'!$F$10:$F$249,0),MATCH(J$130,'Number on ART'!$H$9:$AB$9,0)),
IF(AND(I194+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Forecast'!$B$131:$B$250,0),MATCH(J$130,'PLHIV Forecast'!$C$130:$W$130,0)),
INDEX('PLHIV Forecast'!$C$131:$W$250,MATCH($B194,'PLHIV Forecast'!$B$131:$B$250,0),MATCH(J$130,'PLHIV Forecast'!$C$130:$W$130,0))&lt;&gt;0),
INDEX('PLHIV Forecast'!$C$131:$W$250,MATCH($B194,'PLHIV Forecast'!$B$131:$B$250,0),MATCH(J$130,'PLHIV Forecast'!$C$130:$W$130,0)),
I194+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IF(J$130&lt;=Baseline_Year,
INDEX('Number on ART'!$H$10:$AB$249,MATCH($B194&amp;"Peds",'Number on ART'!$F$10:$F$249,0),MATCH(J$130,'Number on ART'!$H$9:$AB$9,0)),
IF(AND(I194+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Forecast'!$B$131:$B$250,0),MATCH(J$130,'PLHIV Forecast'!$C$130:$W$130,0)),
INDEX('PLHIV Forecast'!$C$131:$W$250,MATCH($B194,'PLHIV Forecast'!$B$131:$B$250,0),MATCH(J$130,'PLHIV Forecast'!$C$130:$W$130,0))&lt;&gt;0),
INDEX('PLHIV Forecast'!$C$131:$W$250,MATCH($B194,'PLHIV Forecast'!$B$131:$B$250,0),MATCH(J$130,'PLHIV Forecast'!$C$130:$W$130,0)),
I194+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K194" s="84">
        <f>IF(IF(K$130&lt;=Baseline_Year,
INDEX('Number on ART'!$H$10:$AB$249,MATCH($B194&amp;"Peds",'Number on ART'!$F$10:$F$249,0),MATCH(K$130,'Number on ART'!$H$9:$AB$9,0)),
IF(AND(J194+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Forecast'!$B$131:$B$250,0),MATCH(K$130,'PLHIV Forecast'!$C$130:$W$130,0)),
INDEX('PLHIV Forecast'!$C$131:$W$250,MATCH($B194,'PLHIV Forecast'!$B$131:$B$250,0),MATCH(K$130,'PLHIV Forecast'!$C$130:$W$130,0))&lt;&gt;0),
INDEX('PLHIV Forecast'!$C$131:$W$250,MATCH($B194,'PLHIV Forecast'!$B$131:$B$250,0),MATCH(K$130,'PLHIV Forecast'!$C$130:$W$130,0)),
J194+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IF(K$130&lt;=Baseline_Year,
INDEX('Number on ART'!$H$10:$AB$249,MATCH($B194&amp;"Peds",'Number on ART'!$F$10:$F$249,0),MATCH(K$130,'Number on ART'!$H$9:$AB$9,0)),
IF(AND(J194+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Forecast'!$B$131:$B$250,0),MATCH(K$130,'PLHIV Forecast'!$C$130:$W$130,0)),
INDEX('PLHIV Forecast'!$C$131:$W$250,MATCH($B194,'PLHIV Forecast'!$B$131:$B$250,0),MATCH(K$130,'PLHIV Forecast'!$C$130:$W$130,0))&lt;&gt;0),
INDEX('PLHIV Forecast'!$C$131:$W$250,MATCH($B194,'PLHIV Forecast'!$B$131:$B$250,0),MATCH(K$130,'PLHIV Forecast'!$C$130:$W$130,0)),
J194+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L194" s="84">
        <f>IF(IF(L$130&lt;=Baseline_Year,
INDEX('Number on ART'!$H$10:$AB$249,MATCH($B194&amp;"Peds",'Number on ART'!$F$10:$F$249,0),MATCH(L$130,'Number on ART'!$H$9:$AB$9,0)),
IF(AND(K194+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Forecast'!$B$131:$B$250,0),MATCH(L$130,'PLHIV Forecast'!$C$130:$W$130,0)),
INDEX('PLHIV Forecast'!$C$131:$W$250,MATCH($B194,'PLHIV Forecast'!$B$131:$B$250,0),MATCH(L$130,'PLHIV Forecast'!$C$130:$W$130,0))&lt;&gt;0),
INDEX('PLHIV Forecast'!$C$131:$W$250,MATCH($B194,'PLHIV Forecast'!$B$131:$B$250,0),MATCH(L$130,'PLHIV Forecast'!$C$130:$W$130,0)),
K194+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IF(L$130&lt;=Baseline_Year,
INDEX('Number on ART'!$H$10:$AB$249,MATCH($B194&amp;"Peds",'Number on ART'!$F$10:$F$249,0),MATCH(L$130,'Number on ART'!$H$9:$AB$9,0)),
IF(AND(K194+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Forecast'!$B$131:$B$250,0),MATCH(L$130,'PLHIV Forecast'!$C$130:$W$130,0)),
INDEX('PLHIV Forecast'!$C$131:$W$250,MATCH($B194,'PLHIV Forecast'!$B$131:$B$250,0),MATCH(L$130,'PLHIV Forecast'!$C$130:$W$130,0))&lt;&gt;0),
INDEX('PLHIV Forecast'!$C$131:$W$250,MATCH($B194,'PLHIV Forecast'!$B$131:$B$250,0),MATCH(L$130,'PLHIV Forecast'!$C$130:$W$130,0)),
K194+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M194" s="84">
        <f>IF(IF(M$130&lt;=Baseline_Year,
INDEX('Number on ART'!$H$10:$AB$249,MATCH($B194&amp;"Peds",'Number on ART'!$F$10:$F$249,0),MATCH(M$130,'Number on ART'!$H$9:$AB$9,0)),
IF(AND(L194+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Forecast'!$B$131:$B$250,0),MATCH(M$130,'PLHIV Forecast'!$C$130:$W$130,0)),
INDEX('PLHIV Forecast'!$C$131:$W$250,MATCH($B194,'PLHIV Forecast'!$B$131:$B$250,0),MATCH(M$130,'PLHIV Forecast'!$C$130:$W$130,0))&lt;&gt;0),
INDEX('PLHIV Forecast'!$C$131:$W$250,MATCH($B194,'PLHIV Forecast'!$B$131:$B$250,0),MATCH(M$130,'PLHIV Forecast'!$C$130:$W$130,0)),
L194+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IF(M$130&lt;=Baseline_Year,
INDEX('Number on ART'!$H$10:$AB$249,MATCH($B194&amp;"Peds",'Number on ART'!$F$10:$F$249,0),MATCH(M$130,'Number on ART'!$H$9:$AB$9,0)),
IF(AND(L194+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Forecast'!$B$131:$B$250,0),MATCH(M$130,'PLHIV Forecast'!$C$130:$W$130,0)),
INDEX('PLHIV Forecast'!$C$131:$W$250,MATCH($B194,'PLHIV Forecast'!$B$131:$B$250,0),MATCH(M$130,'PLHIV Forecast'!$C$130:$W$130,0))&lt;&gt;0),
INDEX('PLHIV Forecast'!$C$131:$W$250,MATCH($B194,'PLHIV Forecast'!$B$131:$B$250,0),MATCH(M$130,'PLHIV Forecast'!$C$130:$W$130,0)),
L194+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3</v>
      </c>
      <c r="N194" s="84">
        <f>IF(IF(N$130&lt;=Baseline_Year,
INDEX('Number on ART'!$H$10:$AB$249,MATCH($B194&amp;"Peds",'Number on ART'!$F$10:$F$249,0),MATCH(N$130,'Number on ART'!$H$9:$AB$9,0)),
IF(AND(M194+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Forecast'!$B$131:$B$250,0),MATCH(N$130,'PLHIV Forecast'!$C$130:$W$130,0)),
INDEX('PLHIV Forecast'!$C$131:$W$250,MATCH($B194,'PLHIV Forecast'!$B$131:$B$250,0),MATCH(N$130,'PLHIV Forecast'!$C$130:$W$130,0))&lt;&gt;0),
INDEX('PLHIV Forecast'!$C$131:$W$250,MATCH($B194,'PLHIV Forecast'!$B$131:$B$250,0),MATCH(N$130,'PLHIV Forecast'!$C$130:$W$130,0)),
M194+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IF(N$130&lt;=Baseline_Year,
INDEX('Number on ART'!$H$10:$AB$249,MATCH($B194&amp;"Peds",'Number on ART'!$F$10:$F$249,0),MATCH(N$130,'Number on ART'!$H$9:$AB$9,0)),
IF(AND(M194+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Forecast'!$B$131:$B$250,0),MATCH(N$130,'PLHIV Forecast'!$C$130:$W$130,0)),
INDEX('PLHIV Forecast'!$C$131:$W$250,MATCH($B194,'PLHIV Forecast'!$B$131:$B$250,0),MATCH(N$130,'PLHIV Forecast'!$C$130:$W$130,0))&lt;&gt;0),
INDEX('PLHIV Forecast'!$C$131:$W$250,MATCH($B194,'PLHIV Forecast'!$B$131:$B$250,0),MATCH(N$130,'PLHIV Forecast'!$C$130:$W$130,0)),
M194+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3</v>
      </c>
      <c r="O194" s="84">
        <f>IF(IF(O$130&lt;=Baseline_Year,
INDEX('Number on ART'!$H$10:$AB$249,MATCH($B194&amp;"Peds",'Number on ART'!$F$10:$F$249,0),MATCH(O$130,'Number on ART'!$H$9:$AB$9,0)),
IF(AND(N194+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Forecast'!$B$131:$B$250,0),MATCH(O$130,'PLHIV Forecast'!$C$130:$W$130,0)),
INDEX('PLHIV Forecast'!$C$131:$W$250,MATCH($B194,'PLHIV Forecast'!$B$131:$B$250,0),MATCH(O$130,'PLHIV Forecast'!$C$130:$W$130,0))&lt;&gt;0),
INDEX('PLHIV Forecast'!$C$131:$W$250,MATCH($B194,'PLHIV Forecast'!$B$131:$B$250,0),MATCH(O$130,'PLHIV Forecast'!$C$130:$W$130,0)),
N194+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IF(O$130&lt;=Baseline_Year,
INDEX('Number on ART'!$H$10:$AB$249,MATCH($B194&amp;"Peds",'Number on ART'!$F$10:$F$249,0),MATCH(O$130,'Number on ART'!$H$9:$AB$9,0)),
IF(AND(N194+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Forecast'!$B$131:$B$250,0),MATCH(O$130,'PLHIV Forecast'!$C$130:$W$130,0)),
INDEX('PLHIV Forecast'!$C$131:$W$250,MATCH($B194,'PLHIV Forecast'!$B$131:$B$250,0),MATCH(O$130,'PLHIV Forecast'!$C$130:$W$130,0))&lt;&gt;0),
INDEX('PLHIV Forecast'!$C$131:$W$250,MATCH($B194,'PLHIV Forecast'!$B$131:$B$250,0),MATCH(O$130,'PLHIV Forecast'!$C$130:$W$130,0)),
N194+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P194" s="84">
        <f>IF(IF(P$130&lt;=Baseline_Year,
INDEX('Number on ART'!$H$10:$AB$249,MATCH($B194&amp;"Peds",'Number on ART'!$F$10:$F$249,0),MATCH(P$130,'Number on ART'!$H$9:$AB$9,0)),
IF(AND(O194+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Forecast'!$B$131:$B$250,0),MATCH(P$130,'PLHIV Forecast'!$C$130:$W$130,0)),
INDEX('PLHIV Forecast'!$C$131:$W$250,MATCH($B194,'PLHIV Forecast'!$B$131:$B$250,0),MATCH(P$130,'PLHIV Forecast'!$C$130:$W$130,0))&lt;&gt;0),
INDEX('PLHIV Forecast'!$C$131:$W$250,MATCH($B194,'PLHIV Forecast'!$B$131:$B$250,0),MATCH(P$130,'PLHIV Forecast'!$C$130:$W$130,0)),
O194+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IF(P$130&lt;=Baseline_Year,
INDEX('Number on ART'!$H$10:$AB$249,MATCH($B194&amp;"Peds",'Number on ART'!$F$10:$F$249,0),MATCH(P$130,'Number on ART'!$H$9:$AB$9,0)),
IF(AND(O194+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Forecast'!$B$131:$B$250,0),MATCH(P$130,'PLHIV Forecast'!$C$130:$W$130,0)),
INDEX('PLHIV Forecast'!$C$131:$W$250,MATCH($B194,'PLHIV Forecast'!$B$131:$B$250,0),MATCH(P$130,'PLHIV Forecast'!$C$130:$W$130,0))&lt;&gt;0),
INDEX('PLHIV Forecast'!$C$131:$W$250,MATCH($B194,'PLHIV Forecast'!$B$131:$B$250,0),MATCH(P$130,'PLHIV Forecast'!$C$130:$W$130,0)),
O194+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Q194" s="84">
        <f>IF(IF(Q$130&lt;=Baseline_Year,
INDEX('Number on ART'!$H$10:$AB$249,MATCH($B194&amp;"Peds",'Number on ART'!$F$10:$F$249,0),MATCH(Q$130,'Number on ART'!$H$9:$AB$9,0)),
IF(AND(P194+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Forecast'!$B$131:$B$250,0),MATCH(Q$130,'PLHIV Forecast'!$C$130:$W$130,0)),
INDEX('PLHIV Forecast'!$C$131:$W$250,MATCH($B194,'PLHIV Forecast'!$B$131:$B$250,0),MATCH(Q$130,'PLHIV Forecast'!$C$130:$W$130,0))&lt;&gt;0),
INDEX('PLHIV Forecast'!$C$131:$W$250,MATCH($B194,'PLHIV Forecast'!$B$131:$B$250,0),MATCH(Q$130,'PLHIV Forecast'!$C$130:$W$130,0)),
P194+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IF(Q$130&lt;=Baseline_Year,
INDEX('Number on ART'!$H$10:$AB$249,MATCH($B194&amp;"Peds",'Number on ART'!$F$10:$F$249,0),MATCH(Q$130,'Number on ART'!$H$9:$AB$9,0)),
IF(AND(P194+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Forecast'!$B$131:$B$250,0),MATCH(Q$130,'PLHIV Forecast'!$C$130:$W$130,0)),
INDEX('PLHIV Forecast'!$C$131:$W$250,MATCH($B194,'PLHIV Forecast'!$B$131:$B$250,0),MATCH(Q$130,'PLHIV Forecast'!$C$130:$W$130,0))&lt;&gt;0),
INDEX('PLHIV Forecast'!$C$131:$W$250,MATCH($B194,'PLHIV Forecast'!$B$131:$B$250,0),MATCH(Q$130,'PLHIV Forecast'!$C$130:$W$130,0)),
P194+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R194" s="84">
        <f>IF(IF(R$130&lt;=Baseline_Year,
INDEX('Number on ART'!$H$10:$AB$249,MATCH($B194&amp;"Peds",'Number on ART'!$F$10:$F$249,0),MATCH(R$130,'Number on ART'!$H$9:$AB$9,0)),
IF(AND(Q194+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Forecast'!$B$131:$B$250,0),MATCH(R$130,'PLHIV Forecast'!$C$130:$W$130,0)),
INDEX('PLHIV Forecast'!$C$131:$W$250,MATCH($B194,'PLHIV Forecast'!$B$131:$B$250,0),MATCH(R$130,'PLHIV Forecast'!$C$130:$W$130,0))&lt;&gt;0),
INDEX('PLHIV Forecast'!$C$131:$W$250,MATCH($B194,'PLHIV Forecast'!$B$131:$B$250,0),MATCH(R$130,'PLHIV Forecast'!$C$130:$W$130,0)),
Q194+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IF(R$130&lt;=Baseline_Year,
INDEX('Number on ART'!$H$10:$AB$249,MATCH($B194&amp;"Peds",'Number on ART'!$F$10:$F$249,0),MATCH(R$130,'Number on ART'!$H$9:$AB$9,0)),
IF(AND(Q194+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Forecast'!$B$131:$B$250,0),MATCH(R$130,'PLHIV Forecast'!$C$130:$W$130,0)),
INDEX('PLHIV Forecast'!$C$131:$W$250,MATCH($B194,'PLHIV Forecast'!$B$131:$B$250,0),MATCH(R$130,'PLHIV Forecast'!$C$130:$W$130,0))&lt;&gt;0),
INDEX('PLHIV Forecast'!$C$131:$W$250,MATCH($B194,'PLHIV Forecast'!$B$131:$B$250,0),MATCH(R$130,'PLHIV Forecast'!$C$130:$W$130,0)),
Q194+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S194" s="84">
        <f>IF(IF(S$130&lt;=Baseline_Year,
INDEX('Number on ART'!$H$10:$AB$249,MATCH($B194&amp;"Peds",'Number on ART'!$F$10:$F$249,0),MATCH(S$130,'Number on ART'!$H$9:$AB$9,0)),
IF(AND(R194+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Forecast'!$B$131:$B$250,0),MATCH(S$130,'PLHIV Forecast'!$C$130:$W$130,0)),
INDEX('PLHIV Forecast'!$C$131:$W$250,MATCH($B194,'PLHIV Forecast'!$B$131:$B$250,0),MATCH(S$130,'PLHIV Forecast'!$C$130:$W$130,0))&lt;&gt;0),
INDEX('PLHIV Forecast'!$C$131:$W$250,MATCH($B194,'PLHIV Forecast'!$B$131:$B$250,0),MATCH(S$130,'PLHIV Forecast'!$C$130:$W$130,0)),
R194+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IF(S$130&lt;=Baseline_Year,
INDEX('Number on ART'!$H$10:$AB$249,MATCH($B194&amp;"Peds",'Number on ART'!$F$10:$F$249,0),MATCH(S$130,'Number on ART'!$H$9:$AB$9,0)),
IF(AND(R194+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Forecast'!$B$131:$B$250,0),MATCH(S$130,'PLHIV Forecast'!$C$130:$W$130,0)),
INDEX('PLHIV Forecast'!$C$131:$W$250,MATCH($B194,'PLHIV Forecast'!$B$131:$B$250,0),MATCH(S$130,'PLHIV Forecast'!$C$130:$W$130,0))&lt;&gt;0),
INDEX('PLHIV Forecast'!$C$131:$W$250,MATCH($B194,'PLHIV Forecast'!$B$131:$B$250,0),MATCH(S$130,'PLHIV Forecast'!$C$130:$W$130,0)),
R194+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T194" s="84">
        <f>IF(IF(T$130&lt;=Baseline_Year,
INDEX('Number on ART'!$H$10:$AB$249,MATCH($B194&amp;"Peds",'Number on ART'!$F$10:$F$249,0),MATCH(T$130,'Number on ART'!$H$9:$AB$9,0)),
IF(AND(S194+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Forecast'!$B$131:$B$250,0),MATCH(T$130,'PLHIV Forecast'!$C$130:$W$130,0)),
INDEX('PLHIV Forecast'!$C$131:$W$250,MATCH($B194,'PLHIV Forecast'!$B$131:$B$250,0),MATCH(T$130,'PLHIV Forecast'!$C$130:$W$130,0))&lt;&gt;0),
INDEX('PLHIV Forecast'!$C$131:$W$250,MATCH($B194,'PLHIV Forecast'!$B$131:$B$250,0),MATCH(T$130,'PLHIV Forecast'!$C$130:$W$130,0)),
S194+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IF(T$130&lt;=Baseline_Year,
INDEX('Number on ART'!$H$10:$AB$249,MATCH($B194&amp;"Peds",'Number on ART'!$F$10:$F$249,0),MATCH(T$130,'Number on ART'!$H$9:$AB$9,0)),
IF(AND(S194+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Forecast'!$B$131:$B$250,0),MATCH(T$130,'PLHIV Forecast'!$C$130:$W$130,0)),
INDEX('PLHIV Forecast'!$C$131:$W$250,MATCH($B194,'PLHIV Forecast'!$B$131:$B$250,0),MATCH(T$130,'PLHIV Forecast'!$C$130:$W$130,0))&lt;&gt;0),
INDEX('PLHIV Forecast'!$C$131:$W$250,MATCH($B194,'PLHIV Forecast'!$B$131:$B$250,0),MATCH(T$130,'PLHIV Forecast'!$C$130:$W$130,0)),
S194+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U194" s="84">
        <f>IF(IF(U$130&lt;=Baseline_Year,
INDEX('Number on ART'!$H$10:$AB$249,MATCH($B194&amp;"Peds",'Number on ART'!$F$10:$F$249,0),MATCH(U$130,'Number on ART'!$H$9:$AB$9,0)),
IF(AND(T194+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Forecast'!$B$131:$B$250,0),MATCH(U$130,'PLHIV Forecast'!$C$130:$W$130,0)),
INDEX('PLHIV Forecast'!$C$131:$W$250,MATCH($B194,'PLHIV Forecast'!$B$131:$B$250,0),MATCH(U$130,'PLHIV Forecast'!$C$130:$W$130,0))&lt;&gt;0),
INDEX('PLHIV Forecast'!$C$131:$W$250,MATCH($B194,'PLHIV Forecast'!$B$131:$B$250,0),MATCH(U$130,'PLHIV Forecast'!$C$130:$W$130,0)),
T194+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IF(U$130&lt;=Baseline_Year,
INDEX('Number on ART'!$H$10:$AB$249,MATCH($B194&amp;"Peds",'Number on ART'!$F$10:$F$249,0),MATCH(U$130,'Number on ART'!$H$9:$AB$9,0)),
IF(AND(T194+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Forecast'!$B$131:$B$250,0),MATCH(U$130,'PLHIV Forecast'!$C$130:$W$130,0)),
INDEX('PLHIV Forecast'!$C$131:$W$250,MATCH($B194,'PLHIV Forecast'!$B$131:$B$250,0),MATCH(U$130,'PLHIV Forecast'!$C$130:$W$130,0))&lt;&gt;0),
INDEX('PLHIV Forecast'!$C$131:$W$250,MATCH($B194,'PLHIV Forecast'!$B$131:$B$250,0),MATCH(U$130,'PLHIV Forecast'!$C$130:$W$130,0)),
T194+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V194" s="84">
        <f>IF(IF(V$130&lt;=Baseline_Year,
INDEX('Number on ART'!$H$10:$AB$249,MATCH($B194&amp;"Peds",'Number on ART'!$F$10:$F$249,0),MATCH(V$130,'Number on ART'!$H$9:$AB$9,0)),
IF(AND(U194+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Forecast'!$B$131:$B$250,0),MATCH(V$130,'PLHIV Forecast'!$C$130:$W$130,0)),
INDEX('PLHIV Forecast'!$C$131:$W$250,MATCH($B194,'PLHIV Forecast'!$B$131:$B$250,0),MATCH(V$130,'PLHIV Forecast'!$C$130:$W$130,0))&lt;&gt;0),
INDEX('PLHIV Forecast'!$C$131:$W$250,MATCH($B194,'PLHIV Forecast'!$B$131:$B$250,0),MATCH(V$130,'PLHIV Forecast'!$C$130:$W$130,0)),
U194+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IF(V$130&lt;=Baseline_Year,
INDEX('Number on ART'!$H$10:$AB$249,MATCH($B194&amp;"Peds",'Number on ART'!$F$10:$F$249,0),MATCH(V$130,'Number on ART'!$H$9:$AB$9,0)),
IF(AND(U194+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Forecast'!$B$131:$B$250,0),MATCH(V$130,'PLHIV Forecast'!$C$130:$W$130,0)),
INDEX('PLHIV Forecast'!$C$131:$W$250,MATCH($B194,'PLHIV Forecast'!$B$131:$B$250,0),MATCH(V$130,'PLHIV Forecast'!$C$130:$W$130,0))&lt;&gt;0),
INDEX('PLHIV Forecast'!$C$131:$W$250,MATCH($B194,'PLHIV Forecast'!$B$131:$B$250,0),MATCH(V$130,'PLHIV Forecast'!$C$130:$W$130,0)),
U194+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W194" s="84">
        <f>IF(IF(W$130&lt;=Baseline_Year,
INDEX('Number on ART'!$H$10:$AB$249,MATCH($B194&amp;"Peds",'Number on ART'!$F$10:$F$249,0),MATCH(W$130,'Number on ART'!$H$9:$AB$9,0)),
IF(AND(V194+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Forecast'!$C$131:$W$250,MATCH($B194,'PLHIV Forecast'!$B$131:$B$250,0),MATCH(W$130,'PLHIV Forecast'!$C$130:$W$130,0)),
INDEX('PLHIV Forecast'!$C$131:$W$250,MATCH($B194,'PLHIV Forecast'!$B$131:$B$250,0),MATCH(W$130,'PLHIV Forecast'!$C$130:$W$130,0))&lt;&gt;0),
INDEX('PLHIV Forecast'!$C$131:$W$250,MATCH($B194,'PLHIV Forecast'!$B$131:$B$250,0),MATCH(W$130,'PLHIV Forecast'!$C$130:$W$130,0)),
V194+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)))&lt;0,
0,
IF(W$130&lt;=Baseline_Year,
INDEX('Number on ART'!$H$10:$AB$249,MATCH($B194&amp;"Peds",'Number on ART'!$F$10:$F$249,0),MATCH(W$130,'Number on ART'!$H$9:$AB$9,0)),
IF(AND(V194+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)&gt;INDEX('PLHIV Forecast'!$C$8:$W$127,MATCH($B194,'PLHIV Forecast'!$B$131:$B$250,0),MATCH(W$130,'PLHIV Forecast'!$C$130:$W$130,0)),
INDEX('PLHIV Forecast'!$C$131:$W$250,MATCH($B194,'PLHIV Forecast'!$B$131:$B$250,0),MATCH(W$130,'PLHIV Forecast'!$C$130:$W$130,0))&lt;&gt;0),
INDEX('PLHIV Forecast'!$C$131:$W$250,MATCH($B194,'PLHIV Forecast'!$B$131:$B$250,0),MATCH(W$130,'PLHIV Forecast'!$C$130:$W$130,0)),
V194+
AVERAGE((INDEX($C$131:$W$250,MATCH($B194,$B$131:$B$250),MATCH(Baseline_Year,$C$130:$W$130,))-INDEX($C$131:$W$250,MATCH($B194,$B$131:$B$250),MATCH(Baseline_Year-1,$C$130:$W$130,))),
(INDEX($C$131:$W$250,MATCH($B194,$B$131:$B$250),MATCH(Baseline_Year-1,$C$130:$W$130,))-INDEX($C$131:$W$250,MATCH($B194,$B$131:$B$250),MATCH(Baseline_Year-2,$C$130:$W$130,))),
(INDEX($C$131:$W$250,MATCH($B194,$B$131:$B$250),MATCH(Baseline_Year-2,$C$130:$W$130,))-INDEX($C$131:$W$250,MATCH($B194,$B$131:$B$250),MATCH(Baseline_Year-3,$C$130:$W$130,)))
))))</f>
        <v>4</v>
      </c>
      <c r="X194" s="9" t="str">
        <f>IF(SUM(C194:W194)&lt;&gt;0,
IF(P194='PLHIV Forecast'!P194,"# peds on ART capped by total CLHIV starting 2023",
IF(Q194='PLHIV Forecast'!Q194,"# peds on ART capped by total CLHIV starting 2024",
IF(R194='PLHIV Forecast'!R194,"# peds on ART capped by total CLHIV starting 2025",
IF(S194='PLHIV Forecast'!S194,"# peds on ART capped by total CLHIV starting 2026",
IF(T194='PLHIV Forecast'!T194,"# peds on ART capped by total CLHIV starting 2027",
IF(U194='PLHIV Forecast'!U194,"# peds on ART capped by total CLHIV starting 2028",
IF(V194='PLHIV Forecast'!V194,"# peds on ART capped by total CLHIV starting 2029",
IF(W194='PLHIV Forecast'!W194,"# peds on ART capped by total CLHIV starting 2030",
"")))))))),"")</f>
        <v/>
      </c>
    </row>
    <row r="195" spans="2:24" x14ac:dyDescent="0.35">
      <c r="B195" s="17" t="str">
        <f>Countries!B68</f>
        <v>Lesotho</v>
      </c>
      <c r="C195" s="47">
        <f>IF(C$7&lt;='Algorithms &amp; Assumptions'!$C$3,INDEX('Number on ART'!$H$10:$AB$249,MATCH($B195&amp;"Peds",'Number on ART'!$F$10:$F$249,0),MATCH(C$7,'Number on ART'!$H$9:$AB$9,0)),"Error")</f>
        <v>4812</v>
      </c>
      <c r="D195" s="47">
        <f>IF(D$7&lt;='Algorithms &amp; Assumptions'!$C$3,INDEX('Number on ART'!$H$10:$AB$249,MATCH($B195&amp;"Peds",'Number on ART'!$F$10:$F$249,0),MATCH(D$7,'Number on ART'!$H$9:$AB$9,0)),"Error")</f>
        <v>5028</v>
      </c>
      <c r="E195" s="47">
        <f>IF(E$7&lt;='Algorithms &amp; Assumptions'!$C$3,INDEX('Number on ART'!$H$10:$AB$249,MATCH($B195&amp;"Peds",'Number on ART'!$F$10:$F$249,0),MATCH(E$7,'Number on ART'!$H$9:$AB$9,0)),"Error")</f>
        <v>5246</v>
      </c>
      <c r="F195" s="47">
        <f>IF(F$7&lt;='Algorithms &amp; Assumptions'!$C$3,INDEX('Number on ART'!$H$10:$AB$249,MATCH($B195&amp;"Peds",'Number on ART'!$F$10:$F$249,0),MATCH(F$7,'Number on ART'!$H$9:$AB$9,0)),"Error")</f>
        <v>5201</v>
      </c>
      <c r="G195" s="84">
        <f>IF(IF(G$130&lt;=Baseline_Year,
INDEX('Number on ART'!$H$10:$AB$249,MATCH($B195&amp;"Peds",'Number on ART'!$F$10:$F$249,0),MATCH(G$130,'Number on ART'!$H$9:$AB$9,0)),
IF(AND(F195+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Forecast'!$B$131:$B$250,0),MATCH(G$130,'PLHIV Forecast'!$C$130:$W$130,0)),
INDEX('PLHIV Forecast'!$C$131:$W$250,MATCH($B195,'PLHIV Forecast'!$B$131:$B$250,0),MATCH(G$130,'PLHIV Forecast'!$C$130:$W$130,0))&lt;&gt;0),
INDEX('PLHIV Forecast'!$C$131:$W$250,MATCH($B195,'PLHIV Forecast'!$B$131:$B$250,0),MATCH(G$130,'PLHIV Forecast'!$C$130:$W$130,0)),
F195+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IF(G$130&lt;=Baseline_Year,
INDEX('Number on ART'!$H$10:$AB$249,MATCH($B195&amp;"Peds",'Number on ART'!$F$10:$F$249,0),MATCH(G$130,'Number on ART'!$H$9:$AB$9,0)),
IF(AND(F195+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Forecast'!$B$131:$B$250,0),MATCH(G$130,'PLHIV Forecast'!$C$130:$W$130,0)),
INDEX('PLHIV Forecast'!$C$131:$W$250,MATCH($B195,'PLHIV Forecast'!$B$131:$B$250,0),MATCH(G$130,'PLHIV Forecast'!$C$130:$W$130,0))&lt;&gt;0),
INDEX('PLHIV Forecast'!$C$131:$W$250,MATCH($B195,'PLHIV Forecast'!$B$131:$B$250,0),MATCH(G$130,'PLHIV Forecast'!$C$130:$W$130,0)),
F195+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5687</v>
      </c>
      <c r="H195" s="84">
        <f>IF(IF(H$130&lt;=Baseline_Year,
INDEX('Number on ART'!$H$10:$AB$249,MATCH($B195&amp;"Peds",'Number on ART'!$F$10:$F$249,0),MATCH(H$130,'Number on ART'!$H$9:$AB$9,0)),
IF(AND(G195+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Forecast'!$B$131:$B$250,0),MATCH(H$130,'PLHIV Forecast'!$C$130:$W$130,0)),
INDEX('PLHIV Forecast'!$C$131:$W$250,MATCH($B195,'PLHIV Forecast'!$B$131:$B$250,0),MATCH(H$130,'PLHIV Forecast'!$C$130:$W$130,0))&lt;&gt;0),
INDEX('PLHIV Forecast'!$C$131:$W$250,MATCH($B195,'PLHIV Forecast'!$B$131:$B$250,0),MATCH(H$130,'PLHIV Forecast'!$C$130:$W$130,0)),
G195+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IF(H$130&lt;=Baseline_Year,
INDEX('Number on ART'!$H$10:$AB$249,MATCH($B195&amp;"Peds",'Number on ART'!$F$10:$F$249,0),MATCH(H$130,'Number on ART'!$H$9:$AB$9,0)),
IF(AND(G195+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Forecast'!$B$131:$B$250,0),MATCH(H$130,'PLHIV Forecast'!$C$130:$W$130,0)),
INDEX('PLHIV Forecast'!$C$131:$W$250,MATCH($B195,'PLHIV Forecast'!$B$131:$B$250,0),MATCH(H$130,'PLHIV Forecast'!$C$130:$W$130,0))&lt;&gt;0),
INDEX('PLHIV Forecast'!$C$131:$W$250,MATCH($B195,'PLHIV Forecast'!$B$131:$B$250,0),MATCH(H$130,'PLHIV Forecast'!$C$130:$W$130,0)),
G195+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7466</v>
      </c>
      <c r="I195" s="84">
        <f>IF(IF(I$130&lt;=Baseline_Year,
INDEX('Number on ART'!$H$10:$AB$249,MATCH($B195&amp;"Peds",'Number on ART'!$F$10:$F$249,0),MATCH(I$130,'Number on ART'!$H$9:$AB$9,0)),
IF(AND(H195+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Forecast'!$B$131:$B$250,0),MATCH(I$130,'PLHIV Forecast'!$C$130:$W$130,0)),
INDEX('PLHIV Forecast'!$C$131:$W$250,MATCH($B195,'PLHIV Forecast'!$B$131:$B$250,0),MATCH(I$130,'PLHIV Forecast'!$C$130:$W$130,0))&lt;&gt;0),
INDEX('PLHIV Forecast'!$C$131:$W$250,MATCH($B195,'PLHIV Forecast'!$B$131:$B$250,0),MATCH(I$130,'PLHIV Forecast'!$C$130:$W$130,0)),
H195+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IF(I$130&lt;=Baseline_Year,
INDEX('Number on ART'!$H$10:$AB$249,MATCH($B195&amp;"Peds",'Number on ART'!$F$10:$F$249,0),MATCH(I$130,'Number on ART'!$H$9:$AB$9,0)),
IF(AND(H195+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Forecast'!$B$131:$B$250,0),MATCH(I$130,'PLHIV Forecast'!$C$130:$W$130,0)),
INDEX('PLHIV Forecast'!$C$131:$W$250,MATCH($B195,'PLHIV Forecast'!$B$131:$B$250,0),MATCH(I$130,'PLHIV Forecast'!$C$130:$W$130,0))&lt;&gt;0),
INDEX('PLHIV Forecast'!$C$131:$W$250,MATCH($B195,'PLHIV Forecast'!$B$131:$B$250,0),MATCH(I$130,'PLHIV Forecast'!$C$130:$W$130,0)),
H195+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9175</v>
      </c>
      <c r="J195" s="84">
        <f>IF(IF(J$130&lt;=Baseline_Year,
INDEX('Number on ART'!$H$10:$AB$249,MATCH($B195&amp;"Peds",'Number on ART'!$F$10:$F$249,0),MATCH(J$130,'Number on ART'!$H$9:$AB$9,0)),
IF(AND(I195+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Forecast'!$B$131:$B$250,0),MATCH(J$130,'PLHIV Forecast'!$C$130:$W$130,0)),
INDEX('PLHIV Forecast'!$C$131:$W$250,MATCH($B195,'PLHIV Forecast'!$B$131:$B$250,0),MATCH(J$130,'PLHIV Forecast'!$C$130:$W$130,0))&lt;&gt;0),
INDEX('PLHIV Forecast'!$C$131:$W$250,MATCH($B195,'PLHIV Forecast'!$B$131:$B$250,0),MATCH(J$130,'PLHIV Forecast'!$C$130:$W$130,0)),
I195+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IF(J$130&lt;=Baseline_Year,
INDEX('Number on ART'!$H$10:$AB$249,MATCH($B195&amp;"Peds",'Number on ART'!$F$10:$F$249,0),MATCH(J$130,'Number on ART'!$H$9:$AB$9,0)),
IF(AND(I195+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Forecast'!$B$131:$B$250,0),MATCH(J$130,'PLHIV Forecast'!$C$130:$W$130,0)),
INDEX('PLHIV Forecast'!$C$131:$W$250,MATCH($B195,'PLHIV Forecast'!$B$131:$B$250,0),MATCH(J$130,'PLHIV Forecast'!$C$130:$W$130,0))&lt;&gt;0),
INDEX('PLHIV Forecast'!$C$131:$W$250,MATCH($B195,'PLHIV Forecast'!$B$131:$B$250,0),MATCH(J$130,'PLHIV Forecast'!$C$130:$W$130,0)),
I195+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8629</v>
      </c>
      <c r="K195" s="84">
        <f>IF(IF(K$130&lt;=Baseline_Year,
INDEX('Number on ART'!$H$10:$AB$249,MATCH($B195&amp;"Peds",'Number on ART'!$F$10:$F$249,0),MATCH(K$130,'Number on ART'!$H$9:$AB$9,0)),
IF(AND(J195+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Forecast'!$B$131:$B$250,0),MATCH(K$130,'PLHIV Forecast'!$C$130:$W$130,0)),
INDEX('PLHIV Forecast'!$C$131:$W$250,MATCH($B195,'PLHIV Forecast'!$B$131:$B$250,0),MATCH(K$130,'PLHIV Forecast'!$C$130:$W$130,0))&lt;&gt;0),
INDEX('PLHIV Forecast'!$C$131:$W$250,MATCH($B195,'PLHIV Forecast'!$B$131:$B$250,0),MATCH(K$130,'PLHIV Forecast'!$C$130:$W$130,0)),
J195+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IF(K$130&lt;=Baseline_Year,
INDEX('Number on ART'!$H$10:$AB$249,MATCH($B195&amp;"Peds",'Number on ART'!$F$10:$F$249,0),MATCH(K$130,'Number on ART'!$H$9:$AB$9,0)),
IF(AND(J195+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Forecast'!$B$131:$B$250,0),MATCH(K$130,'PLHIV Forecast'!$C$130:$W$130,0)),
INDEX('PLHIV Forecast'!$C$131:$W$250,MATCH($B195,'PLHIV Forecast'!$B$131:$B$250,0),MATCH(K$130,'PLHIV Forecast'!$C$130:$W$130,0))&lt;&gt;0),
INDEX('PLHIV Forecast'!$C$131:$W$250,MATCH($B195,'PLHIV Forecast'!$B$131:$B$250,0),MATCH(K$130,'PLHIV Forecast'!$C$130:$W$130,0)),
J195+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8427</v>
      </c>
      <c r="L195" s="84">
        <f>IF(IF(L$130&lt;=Baseline_Year,
INDEX('Number on ART'!$H$10:$AB$249,MATCH($B195&amp;"Peds",'Number on ART'!$F$10:$F$249,0),MATCH(L$130,'Number on ART'!$H$9:$AB$9,0)),
IF(AND(K195+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Forecast'!$B$131:$B$250,0),MATCH(L$130,'PLHIV Forecast'!$C$130:$W$130,0)),
INDEX('PLHIV Forecast'!$C$131:$W$250,MATCH($B195,'PLHIV Forecast'!$B$131:$B$250,0),MATCH(L$130,'PLHIV Forecast'!$C$130:$W$130,0))&lt;&gt;0),
INDEX('PLHIV Forecast'!$C$131:$W$250,MATCH($B195,'PLHIV Forecast'!$B$131:$B$250,0),MATCH(L$130,'PLHIV Forecast'!$C$130:$W$130,0)),
K195+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IF(L$130&lt;=Baseline_Year,
INDEX('Number on ART'!$H$10:$AB$249,MATCH($B195&amp;"Peds",'Number on ART'!$F$10:$F$249,0),MATCH(L$130,'Number on ART'!$H$9:$AB$9,0)),
IF(AND(K195+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Forecast'!$B$131:$B$250,0),MATCH(L$130,'PLHIV Forecast'!$C$130:$W$130,0)),
INDEX('PLHIV Forecast'!$C$131:$W$250,MATCH($B195,'PLHIV Forecast'!$B$131:$B$250,0),MATCH(L$130,'PLHIV Forecast'!$C$130:$W$130,0))&lt;&gt;0),
INDEX('PLHIV Forecast'!$C$131:$W$250,MATCH($B195,'PLHIV Forecast'!$B$131:$B$250,0),MATCH(L$130,'PLHIV Forecast'!$C$130:$W$130,0)),
K195+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8292</v>
      </c>
      <c r="M195" s="84">
        <f>IF(IF(M$130&lt;=Baseline_Year,
INDEX('Number on ART'!$H$10:$AB$249,MATCH($B195&amp;"Peds",'Number on ART'!$F$10:$F$249,0),MATCH(M$130,'Number on ART'!$H$9:$AB$9,0)),
IF(AND(L195+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Forecast'!$B$131:$B$250,0),MATCH(M$130,'PLHIV Forecast'!$C$130:$W$130,0)),
INDEX('PLHIV Forecast'!$C$131:$W$250,MATCH($B195,'PLHIV Forecast'!$B$131:$B$250,0),MATCH(M$130,'PLHIV Forecast'!$C$130:$W$130,0))&lt;&gt;0),
INDEX('PLHIV Forecast'!$C$131:$W$250,MATCH($B195,'PLHIV Forecast'!$B$131:$B$250,0),MATCH(M$130,'PLHIV Forecast'!$C$130:$W$130,0)),
L195+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IF(M$130&lt;=Baseline_Year,
INDEX('Number on ART'!$H$10:$AB$249,MATCH($B195&amp;"Peds",'Number on ART'!$F$10:$F$249,0),MATCH(M$130,'Number on ART'!$H$9:$AB$9,0)),
IF(AND(L195+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Forecast'!$B$131:$B$250,0),MATCH(M$130,'PLHIV Forecast'!$C$130:$W$130,0)),
INDEX('PLHIV Forecast'!$C$131:$W$250,MATCH($B195,'PLHIV Forecast'!$B$131:$B$250,0),MATCH(M$130,'PLHIV Forecast'!$C$130:$W$130,0))&lt;&gt;0),
INDEX('PLHIV Forecast'!$C$131:$W$250,MATCH($B195,'PLHIV Forecast'!$B$131:$B$250,0),MATCH(M$130,'PLHIV Forecast'!$C$130:$W$130,0)),
L195+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6733</v>
      </c>
      <c r="N195" s="84">
        <f>IF(IF(N$130&lt;=Baseline_Year,
INDEX('Number on ART'!$H$10:$AB$249,MATCH($B195&amp;"Peds",'Number on ART'!$F$10:$F$249,0),MATCH(N$130,'Number on ART'!$H$9:$AB$9,0)),
IF(AND(M195+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Forecast'!$B$131:$B$250,0),MATCH(N$130,'PLHIV Forecast'!$C$130:$W$130,0)),
INDEX('PLHIV Forecast'!$C$131:$W$250,MATCH($B195,'PLHIV Forecast'!$B$131:$B$250,0),MATCH(N$130,'PLHIV Forecast'!$C$130:$W$130,0))&lt;&gt;0),
INDEX('PLHIV Forecast'!$C$131:$W$250,MATCH($B195,'PLHIV Forecast'!$B$131:$B$250,0),MATCH(N$130,'PLHIV Forecast'!$C$130:$W$130,0)),
M195+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IF(N$130&lt;=Baseline_Year,
INDEX('Number on ART'!$H$10:$AB$249,MATCH($B195&amp;"Peds",'Number on ART'!$F$10:$F$249,0),MATCH(N$130,'Number on ART'!$H$9:$AB$9,0)),
IF(AND(M195+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Forecast'!$B$131:$B$250,0),MATCH(N$130,'PLHIV Forecast'!$C$130:$W$130,0)),
INDEX('PLHIV Forecast'!$C$131:$W$250,MATCH($B195,'PLHIV Forecast'!$B$131:$B$250,0),MATCH(N$130,'PLHIV Forecast'!$C$130:$W$130,0))&lt;&gt;0),
INDEX('PLHIV Forecast'!$C$131:$W$250,MATCH($B195,'PLHIV Forecast'!$B$131:$B$250,0),MATCH(N$130,'PLHIV Forecast'!$C$130:$W$130,0)),
M195+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6239</v>
      </c>
      <c r="O195" s="84">
        <f>IF(IF(O$130&lt;=Baseline_Year,
INDEX('Number on ART'!$H$10:$AB$249,MATCH($B195&amp;"Peds",'Number on ART'!$F$10:$F$249,0),MATCH(O$130,'Number on ART'!$H$9:$AB$9,0)),
IF(AND(N195+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Forecast'!$B$131:$B$250,0),MATCH(O$130,'PLHIV Forecast'!$C$130:$W$130,0)),
INDEX('PLHIV Forecast'!$C$131:$W$250,MATCH($B195,'PLHIV Forecast'!$B$131:$B$250,0),MATCH(O$130,'PLHIV Forecast'!$C$130:$W$130,0))&lt;&gt;0),
INDEX('PLHIV Forecast'!$C$131:$W$250,MATCH($B195,'PLHIV Forecast'!$B$131:$B$250,0),MATCH(O$130,'PLHIV Forecast'!$C$130:$W$130,0)),
N195+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IF(O$130&lt;=Baseline_Year,
INDEX('Number on ART'!$H$10:$AB$249,MATCH($B195&amp;"Peds",'Number on ART'!$F$10:$F$249,0),MATCH(O$130,'Number on ART'!$H$9:$AB$9,0)),
IF(AND(N195+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Forecast'!$B$131:$B$250,0),MATCH(O$130,'PLHIV Forecast'!$C$130:$W$130,0)),
INDEX('PLHIV Forecast'!$C$131:$W$250,MATCH($B195,'PLHIV Forecast'!$B$131:$B$250,0),MATCH(O$130,'PLHIV Forecast'!$C$130:$W$130,0))&lt;&gt;0),
INDEX('PLHIV Forecast'!$C$131:$W$250,MATCH($B195,'PLHIV Forecast'!$B$131:$B$250,0),MATCH(O$130,'PLHIV Forecast'!$C$130:$W$130,0)),
N195+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5738</v>
      </c>
      <c r="P195" s="84">
        <f>IF(IF(P$130&lt;=Baseline_Year,
INDEX('Number on ART'!$H$10:$AB$249,MATCH($B195&amp;"Peds",'Number on ART'!$F$10:$F$249,0),MATCH(P$130,'Number on ART'!$H$9:$AB$9,0)),
IF(AND(O195+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Forecast'!$B$131:$B$250,0),MATCH(P$130,'PLHIV Forecast'!$C$130:$W$130,0)),
INDEX('PLHIV Forecast'!$C$131:$W$250,MATCH($B195,'PLHIV Forecast'!$B$131:$B$250,0),MATCH(P$130,'PLHIV Forecast'!$C$130:$W$130,0))&lt;&gt;0),
INDEX('PLHIV Forecast'!$C$131:$W$250,MATCH($B195,'PLHIV Forecast'!$B$131:$B$250,0),MATCH(P$130,'PLHIV Forecast'!$C$130:$W$130,0)),
O195+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IF(P$130&lt;=Baseline_Year,
INDEX('Number on ART'!$H$10:$AB$249,MATCH($B195&amp;"Peds",'Number on ART'!$F$10:$F$249,0),MATCH(P$130,'Number on ART'!$H$9:$AB$9,0)),
IF(AND(O195+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Forecast'!$B$131:$B$250,0),MATCH(P$130,'PLHIV Forecast'!$C$130:$W$130,0)),
INDEX('PLHIV Forecast'!$C$131:$W$250,MATCH($B195,'PLHIV Forecast'!$B$131:$B$250,0),MATCH(P$130,'PLHIV Forecast'!$C$130:$W$130,0))&lt;&gt;0),
INDEX('PLHIV Forecast'!$C$131:$W$250,MATCH($B195,'PLHIV Forecast'!$B$131:$B$250,0),MATCH(P$130,'PLHIV Forecast'!$C$130:$W$130,0)),
O195+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4886.666666666667</v>
      </c>
      <c r="Q195" s="84">
        <f>IF(IF(Q$130&lt;=Baseline_Year,
INDEX('Number on ART'!$H$10:$AB$249,MATCH($B195&amp;"Peds",'Number on ART'!$F$10:$F$249,0),MATCH(Q$130,'Number on ART'!$H$9:$AB$9,0)),
IF(AND(P195+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Forecast'!$B$131:$B$250,0),MATCH(Q$130,'PLHIV Forecast'!$C$130:$W$130,0)),
INDEX('PLHIV Forecast'!$C$131:$W$250,MATCH($B195,'PLHIV Forecast'!$B$131:$B$250,0),MATCH(Q$130,'PLHIV Forecast'!$C$130:$W$130,0))&lt;&gt;0),
INDEX('PLHIV Forecast'!$C$131:$W$250,MATCH($B195,'PLHIV Forecast'!$B$131:$B$250,0),MATCH(Q$130,'PLHIV Forecast'!$C$130:$W$130,0)),
P195+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IF(Q$130&lt;=Baseline_Year,
INDEX('Number on ART'!$H$10:$AB$249,MATCH($B195&amp;"Peds",'Number on ART'!$F$10:$F$249,0),MATCH(Q$130,'Number on ART'!$H$9:$AB$9,0)),
IF(AND(P195+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Forecast'!$B$131:$B$250,0),MATCH(Q$130,'PLHIV Forecast'!$C$130:$W$130,0)),
INDEX('PLHIV Forecast'!$C$131:$W$250,MATCH($B195,'PLHIV Forecast'!$B$131:$B$250,0),MATCH(Q$130,'PLHIV Forecast'!$C$130:$W$130,0))&lt;&gt;0),
INDEX('PLHIV Forecast'!$C$131:$W$250,MATCH($B195,'PLHIV Forecast'!$B$131:$B$250,0),MATCH(Q$130,'PLHIV Forecast'!$C$130:$W$130,0)),
P195+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4035.3333333333335</v>
      </c>
      <c r="R195" s="84">
        <f>IF(IF(R$130&lt;=Baseline_Year,
INDEX('Number on ART'!$H$10:$AB$249,MATCH($B195&amp;"Peds",'Number on ART'!$F$10:$F$249,0),MATCH(R$130,'Number on ART'!$H$9:$AB$9,0)),
IF(AND(Q195+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Forecast'!$B$131:$B$250,0),MATCH(R$130,'PLHIV Forecast'!$C$130:$W$130,0)),
INDEX('PLHIV Forecast'!$C$131:$W$250,MATCH($B195,'PLHIV Forecast'!$B$131:$B$250,0),MATCH(R$130,'PLHIV Forecast'!$C$130:$W$130,0))&lt;&gt;0),
INDEX('PLHIV Forecast'!$C$131:$W$250,MATCH($B195,'PLHIV Forecast'!$B$131:$B$250,0),MATCH(R$130,'PLHIV Forecast'!$C$130:$W$130,0)),
Q195+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IF(R$130&lt;=Baseline_Year,
INDEX('Number on ART'!$H$10:$AB$249,MATCH($B195&amp;"Peds",'Number on ART'!$F$10:$F$249,0),MATCH(R$130,'Number on ART'!$H$9:$AB$9,0)),
IF(AND(Q195+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Forecast'!$B$131:$B$250,0),MATCH(R$130,'PLHIV Forecast'!$C$130:$W$130,0)),
INDEX('PLHIV Forecast'!$C$131:$W$250,MATCH($B195,'PLHIV Forecast'!$B$131:$B$250,0),MATCH(R$130,'PLHIV Forecast'!$C$130:$W$130,0))&lt;&gt;0),
INDEX('PLHIV Forecast'!$C$131:$W$250,MATCH($B195,'PLHIV Forecast'!$B$131:$B$250,0),MATCH(R$130,'PLHIV Forecast'!$C$130:$W$130,0)),
Q195+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3184</v>
      </c>
      <c r="S195" s="84">
        <f>IF(IF(S$130&lt;=Baseline_Year,
INDEX('Number on ART'!$H$10:$AB$249,MATCH($B195&amp;"Peds",'Number on ART'!$F$10:$F$249,0),MATCH(S$130,'Number on ART'!$H$9:$AB$9,0)),
IF(AND(R195+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Forecast'!$B$131:$B$250,0),MATCH(S$130,'PLHIV Forecast'!$C$130:$W$130,0)),
INDEX('PLHIV Forecast'!$C$131:$W$250,MATCH($B195,'PLHIV Forecast'!$B$131:$B$250,0),MATCH(S$130,'PLHIV Forecast'!$C$130:$W$130,0))&lt;&gt;0),
INDEX('PLHIV Forecast'!$C$131:$W$250,MATCH($B195,'PLHIV Forecast'!$B$131:$B$250,0),MATCH(S$130,'PLHIV Forecast'!$C$130:$W$130,0)),
R195+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IF(S$130&lt;=Baseline_Year,
INDEX('Number on ART'!$H$10:$AB$249,MATCH($B195&amp;"Peds",'Number on ART'!$F$10:$F$249,0),MATCH(S$130,'Number on ART'!$H$9:$AB$9,0)),
IF(AND(R195+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Forecast'!$B$131:$B$250,0),MATCH(S$130,'PLHIV Forecast'!$C$130:$W$130,0)),
INDEX('PLHIV Forecast'!$C$131:$W$250,MATCH($B195,'PLHIV Forecast'!$B$131:$B$250,0),MATCH(S$130,'PLHIV Forecast'!$C$130:$W$130,0))&lt;&gt;0),
INDEX('PLHIV Forecast'!$C$131:$W$250,MATCH($B195,'PLHIV Forecast'!$B$131:$B$250,0),MATCH(S$130,'PLHIV Forecast'!$C$130:$W$130,0)),
R195+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2332.6666666666665</v>
      </c>
      <c r="T195" s="84">
        <f>IF(IF(T$130&lt;=Baseline_Year,
INDEX('Number on ART'!$H$10:$AB$249,MATCH($B195&amp;"Peds",'Number on ART'!$F$10:$F$249,0),MATCH(T$130,'Number on ART'!$H$9:$AB$9,0)),
IF(AND(S195+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Forecast'!$B$131:$B$250,0),MATCH(T$130,'PLHIV Forecast'!$C$130:$W$130,0)),
INDEX('PLHIV Forecast'!$C$131:$W$250,MATCH($B195,'PLHIV Forecast'!$B$131:$B$250,0),MATCH(T$130,'PLHIV Forecast'!$C$130:$W$130,0))&lt;&gt;0),
INDEX('PLHIV Forecast'!$C$131:$W$250,MATCH($B195,'PLHIV Forecast'!$B$131:$B$250,0),MATCH(T$130,'PLHIV Forecast'!$C$130:$W$130,0)),
S195+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IF(T$130&lt;=Baseline_Year,
INDEX('Number on ART'!$H$10:$AB$249,MATCH($B195&amp;"Peds",'Number on ART'!$F$10:$F$249,0),MATCH(T$130,'Number on ART'!$H$9:$AB$9,0)),
IF(AND(S195+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Forecast'!$B$131:$B$250,0),MATCH(T$130,'PLHIV Forecast'!$C$130:$W$130,0)),
INDEX('PLHIV Forecast'!$C$131:$W$250,MATCH($B195,'PLHIV Forecast'!$B$131:$B$250,0),MATCH(T$130,'PLHIV Forecast'!$C$130:$W$130,0))&lt;&gt;0),
INDEX('PLHIV Forecast'!$C$131:$W$250,MATCH($B195,'PLHIV Forecast'!$B$131:$B$250,0),MATCH(T$130,'PLHIV Forecast'!$C$130:$W$130,0)),
S195+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1481.333333333333</v>
      </c>
      <c r="U195" s="84">
        <f>IF(IF(U$130&lt;=Baseline_Year,
INDEX('Number on ART'!$H$10:$AB$249,MATCH($B195&amp;"Peds",'Number on ART'!$F$10:$F$249,0),MATCH(U$130,'Number on ART'!$H$9:$AB$9,0)),
IF(AND(T195+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Forecast'!$B$131:$B$250,0),MATCH(U$130,'PLHIV Forecast'!$C$130:$W$130,0)),
INDEX('PLHIV Forecast'!$C$131:$W$250,MATCH($B195,'PLHIV Forecast'!$B$131:$B$250,0),MATCH(U$130,'PLHIV Forecast'!$C$130:$W$130,0))&lt;&gt;0),
INDEX('PLHIV Forecast'!$C$131:$W$250,MATCH($B195,'PLHIV Forecast'!$B$131:$B$250,0),MATCH(U$130,'PLHIV Forecast'!$C$130:$W$130,0)),
T195+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IF(U$130&lt;=Baseline_Year,
INDEX('Number on ART'!$H$10:$AB$249,MATCH($B195&amp;"Peds",'Number on ART'!$F$10:$F$249,0),MATCH(U$130,'Number on ART'!$H$9:$AB$9,0)),
IF(AND(T195+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Forecast'!$B$131:$B$250,0),MATCH(U$130,'PLHIV Forecast'!$C$130:$W$130,0)),
INDEX('PLHIV Forecast'!$C$131:$W$250,MATCH($B195,'PLHIV Forecast'!$B$131:$B$250,0),MATCH(U$130,'PLHIV Forecast'!$C$130:$W$130,0))&lt;&gt;0),
INDEX('PLHIV Forecast'!$C$131:$W$250,MATCH($B195,'PLHIV Forecast'!$B$131:$B$250,0),MATCH(U$130,'PLHIV Forecast'!$C$130:$W$130,0)),
T195+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629.99999999999966</v>
      </c>
      <c r="V195" s="84">
        <f>IF(IF(V$130&lt;=Baseline_Year,
INDEX('Number on ART'!$H$10:$AB$249,MATCH($B195&amp;"Peds",'Number on ART'!$F$10:$F$249,0),MATCH(V$130,'Number on ART'!$H$9:$AB$9,0)),
IF(AND(U195+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Forecast'!$B$131:$B$250,0),MATCH(V$130,'PLHIV Forecast'!$C$130:$W$130,0)),
INDEX('PLHIV Forecast'!$C$131:$W$250,MATCH($B195,'PLHIV Forecast'!$B$131:$B$250,0),MATCH(V$130,'PLHIV Forecast'!$C$130:$W$130,0))&lt;&gt;0),
INDEX('PLHIV Forecast'!$C$131:$W$250,MATCH($B195,'PLHIV Forecast'!$B$131:$B$250,0),MATCH(V$130,'PLHIV Forecast'!$C$130:$W$130,0)),
U195+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IF(V$130&lt;=Baseline_Year,
INDEX('Number on ART'!$H$10:$AB$249,MATCH($B195&amp;"Peds",'Number on ART'!$F$10:$F$249,0),MATCH(V$130,'Number on ART'!$H$9:$AB$9,0)),
IF(AND(U195+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Forecast'!$B$131:$B$250,0),MATCH(V$130,'PLHIV Forecast'!$C$130:$W$130,0)),
INDEX('PLHIV Forecast'!$C$131:$W$250,MATCH($B195,'PLHIV Forecast'!$B$131:$B$250,0),MATCH(V$130,'PLHIV Forecast'!$C$130:$W$130,0))&lt;&gt;0),
INDEX('PLHIV Forecast'!$C$131:$W$250,MATCH($B195,'PLHIV Forecast'!$B$131:$B$250,0),MATCH(V$130,'PLHIV Forecast'!$C$130:$W$130,0)),
U195+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0</v>
      </c>
      <c r="W195" s="84">
        <f>IF(IF(W$130&lt;=Baseline_Year,
INDEX('Number on ART'!$H$10:$AB$249,MATCH($B195&amp;"Peds",'Number on ART'!$F$10:$F$249,0),MATCH(W$130,'Number on ART'!$H$9:$AB$9,0)),
IF(AND(V195+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Forecast'!$C$131:$W$250,MATCH($B195,'PLHIV Forecast'!$B$131:$B$250,0),MATCH(W$130,'PLHIV Forecast'!$C$130:$W$130,0)),
INDEX('PLHIV Forecast'!$C$131:$W$250,MATCH($B195,'PLHIV Forecast'!$B$131:$B$250,0),MATCH(W$130,'PLHIV Forecast'!$C$130:$W$130,0))&lt;&gt;0),
INDEX('PLHIV Forecast'!$C$131:$W$250,MATCH($B195,'PLHIV Forecast'!$B$131:$B$250,0),MATCH(W$130,'PLHIV Forecast'!$C$130:$W$130,0)),
V195+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)))&lt;0,
0,
IF(W$130&lt;=Baseline_Year,
INDEX('Number on ART'!$H$10:$AB$249,MATCH($B195&amp;"Peds",'Number on ART'!$F$10:$F$249,0),MATCH(W$130,'Number on ART'!$H$9:$AB$9,0)),
IF(AND(V195+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)&gt;INDEX('PLHIV Forecast'!$C$8:$W$127,MATCH($B195,'PLHIV Forecast'!$B$131:$B$250,0),MATCH(W$130,'PLHIV Forecast'!$C$130:$W$130,0)),
INDEX('PLHIV Forecast'!$C$131:$W$250,MATCH($B195,'PLHIV Forecast'!$B$131:$B$250,0),MATCH(W$130,'PLHIV Forecast'!$C$130:$W$130,0))&lt;&gt;0),
INDEX('PLHIV Forecast'!$C$131:$W$250,MATCH($B195,'PLHIV Forecast'!$B$131:$B$250,0),MATCH(W$130,'PLHIV Forecast'!$C$130:$W$130,0)),
V195+
AVERAGE((INDEX($C$131:$W$250,MATCH($B195,$B$131:$B$250),MATCH(Baseline_Year,$C$130:$W$130,))-INDEX($C$131:$W$250,MATCH($B195,$B$131:$B$250),MATCH(Baseline_Year-1,$C$130:$W$130,))),
(INDEX($C$131:$W$250,MATCH($B195,$B$131:$B$250),MATCH(Baseline_Year-1,$C$130:$W$130,))-INDEX($C$131:$W$250,MATCH($B195,$B$131:$B$250),MATCH(Baseline_Year-2,$C$130:$W$130,))),
(INDEX($C$131:$W$250,MATCH($B195,$B$131:$B$250),MATCH(Baseline_Year-2,$C$130:$W$130,))-INDEX($C$131:$W$250,MATCH($B195,$B$131:$B$250),MATCH(Baseline_Year-3,$C$130:$W$130,)))
))))</f>
        <v>0</v>
      </c>
      <c r="X195" s="9" t="str">
        <f>IF(SUM(C195:W195)&lt;&gt;0,
IF(P195='PLHIV Forecast'!P195,"# peds on ART capped by total CLHIV starting 2023",
IF(Q195='PLHIV Forecast'!Q195,"# peds on ART capped by total CLHIV starting 2024",
IF(R195='PLHIV Forecast'!R195,"# peds on ART capped by total CLHIV starting 2025",
IF(S195='PLHIV Forecast'!S195,"# peds on ART capped by total CLHIV starting 2026",
IF(T195='PLHIV Forecast'!T195,"# peds on ART capped by total CLHIV starting 2027",
IF(U195='PLHIV Forecast'!U195,"# peds on ART capped by total CLHIV starting 2028",
IF(V195='PLHIV Forecast'!V195,"# peds on ART capped by total CLHIV starting 2029",
IF(W195='PLHIV Forecast'!W195,"# peds on ART capped by total CLHIV starting 2030",
"")))))))),"")</f>
        <v># peds on ART capped by total CLHIV starting 2030</v>
      </c>
    </row>
    <row r="196" spans="2:24" x14ac:dyDescent="0.35">
      <c r="B196" s="17" t="str">
        <f>Countries!B69</f>
        <v>Liberia</v>
      </c>
      <c r="C196" s="47">
        <f>IF(C$7&lt;='Algorithms &amp; Assumptions'!$C$3,INDEX('Number on ART'!$H$10:$AB$249,MATCH($B196&amp;"Peds",'Number on ART'!$F$10:$F$249,0),MATCH(C$7,'Number on ART'!$H$9:$AB$9,0)),"Error")</f>
        <v>314</v>
      </c>
      <c r="D196" s="47">
        <f>IF(D$7&lt;='Algorithms &amp; Assumptions'!$C$3,INDEX('Number on ART'!$H$10:$AB$249,MATCH($B196&amp;"Peds",'Number on ART'!$F$10:$F$249,0),MATCH(D$7,'Number on ART'!$H$9:$AB$9,0)),"Error")</f>
        <v>570</v>
      </c>
      <c r="E196" s="47">
        <f>IF(E$7&lt;='Algorithms &amp; Assumptions'!$C$3,INDEX('Number on ART'!$H$10:$AB$249,MATCH($B196&amp;"Peds",'Number on ART'!$F$10:$F$249,0),MATCH(E$7,'Number on ART'!$H$9:$AB$9,0)),"Error")</f>
        <v>430</v>
      </c>
      <c r="F196" s="47">
        <f>IF(F$7&lt;='Algorithms &amp; Assumptions'!$C$3,INDEX('Number on ART'!$H$10:$AB$249,MATCH($B196&amp;"Peds",'Number on ART'!$F$10:$F$249,0),MATCH(F$7,'Number on ART'!$H$9:$AB$9,0)),"Error")</f>
        <v>378</v>
      </c>
      <c r="G196" s="84">
        <f>IF(IF(G$130&lt;=Baseline_Year,
INDEX('Number on ART'!$H$10:$AB$249,MATCH($B196&amp;"Peds",'Number on ART'!$F$10:$F$249,0),MATCH(G$130,'Number on ART'!$H$9:$AB$9,0)),
IF(AND(F196+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Forecast'!$B$131:$B$250,0),MATCH(G$130,'PLHIV Forecast'!$C$130:$W$130,0)),
INDEX('PLHIV Forecast'!$C$131:$W$250,MATCH($B196,'PLHIV Forecast'!$B$131:$B$250,0),MATCH(G$130,'PLHIV Forecast'!$C$130:$W$130,0))&lt;&gt;0),
INDEX('PLHIV Forecast'!$C$131:$W$250,MATCH($B196,'PLHIV Forecast'!$B$131:$B$250,0),MATCH(G$130,'PLHIV Forecast'!$C$130:$W$130,0)),
F196+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IF(G$130&lt;=Baseline_Year,
INDEX('Number on ART'!$H$10:$AB$249,MATCH($B196&amp;"Peds",'Number on ART'!$F$10:$F$249,0),MATCH(G$130,'Number on ART'!$H$9:$AB$9,0)),
IF(AND(F196+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Forecast'!$B$131:$B$250,0),MATCH(G$130,'PLHIV Forecast'!$C$130:$W$130,0)),
INDEX('PLHIV Forecast'!$C$131:$W$250,MATCH($B196,'PLHIV Forecast'!$B$131:$B$250,0),MATCH(G$130,'PLHIV Forecast'!$C$130:$W$130,0))&lt;&gt;0),
INDEX('PLHIV Forecast'!$C$131:$W$250,MATCH($B196,'PLHIV Forecast'!$B$131:$B$250,0),MATCH(G$130,'PLHIV Forecast'!$C$130:$W$130,0)),
F196+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406</v>
      </c>
      <c r="H196" s="84">
        <f>IF(IF(H$130&lt;=Baseline_Year,
INDEX('Number on ART'!$H$10:$AB$249,MATCH($B196&amp;"Peds",'Number on ART'!$F$10:$F$249,0),MATCH(H$130,'Number on ART'!$H$9:$AB$9,0)),
IF(AND(G196+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Forecast'!$B$131:$B$250,0),MATCH(H$130,'PLHIV Forecast'!$C$130:$W$130,0)),
INDEX('PLHIV Forecast'!$C$131:$W$250,MATCH($B196,'PLHIV Forecast'!$B$131:$B$250,0),MATCH(H$130,'PLHIV Forecast'!$C$130:$W$130,0))&lt;&gt;0),
INDEX('PLHIV Forecast'!$C$131:$W$250,MATCH($B196,'PLHIV Forecast'!$B$131:$B$250,0),MATCH(H$130,'PLHIV Forecast'!$C$130:$W$130,0)),
G196+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IF(H$130&lt;=Baseline_Year,
INDEX('Number on ART'!$H$10:$AB$249,MATCH($B196&amp;"Peds",'Number on ART'!$F$10:$F$249,0),MATCH(H$130,'Number on ART'!$H$9:$AB$9,0)),
IF(AND(G196+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Forecast'!$B$131:$B$250,0),MATCH(H$130,'PLHIV Forecast'!$C$130:$W$130,0)),
INDEX('PLHIV Forecast'!$C$131:$W$250,MATCH($B196,'PLHIV Forecast'!$B$131:$B$250,0),MATCH(H$130,'PLHIV Forecast'!$C$130:$W$130,0))&lt;&gt;0),
INDEX('PLHIV Forecast'!$C$131:$W$250,MATCH($B196,'PLHIV Forecast'!$B$131:$B$250,0),MATCH(H$130,'PLHIV Forecast'!$C$130:$W$130,0)),
G196+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389</v>
      </c>
      <c r="I196" s="84">
        <f>IF(IF(I$130&lt;=Baseline_Year,
INDEX('Number on ART'!$H$10:$AB$249,MATCH($B196&amp;"Peds",'Number on ART'!$F$10:$F$249,0),MATCH(I$130,'Number on ART'!$H$9:$AB$9,0)),
IF(AND(H196+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Forecast'!$B$131:$B$250,0),MATCH(I$130,'PLHIV Forecast'!$C$130:$W$130,0)),
INDEX('PLHIV Forecast'!$C$131:$W$250,MATCH($B196,'PLHIV Forecast'!$B$131:$B$250,0),MATCH(I$130,'PLHIV Forecast'!$C$130:$W$130,0))&lt;&gt;0),
INDEX('PLHIV Forecast'!$C$131:$W$250,MATCH($B196,'PLHIV Forecast'!$B$131:$B$250,0),MATCH(I$130,'PLHIV Forecast'!$C$130:$W$130,0)),
H196+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IF(I$130&lt;=Baseline_Year,
INDEX('Number on ART'!$H$10:$AB$249,MATCH($B196&amp;"Peds",'Number on ART'!$F$10:$F$249,0),MATCH(I$130,'Number on ART'!$H$9:$AB$9,0)),
IF(AND(H196+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Forecast'!$B$131:$B$250,0),MATCH(I$130,'PLHIV Forecast'!$C$130:$W$130,0)),
INDEX('PLHIV Forecast'!$C$131:$W$250,MATCH($B196,'PLHIV Forecast'!$B$131:$B$250,0),MATCH(I$130,'PLHIV Forecast'!$C$130:$W$130,0))&lt;&gt;0),
INDEX('PLHIV Forecast'!$C$131:$W$250,MATCH($B196,'PLHIV Forecast'!$B$131:$B$250,0),MATCH(I$130,'PLHIV Forecast'!$C$130:$W$130,0)),
H196+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442</v>
      </c>
      <c r="J196" s="84">
        <f>IF(IF(J$130&lt;=Baseline_Year,
INDEX('Number on ART'!$H$10:$AB$249,MATCH($B196&amp;"Peds",'Number on ART'!$F$10:$F$249,0),MATCH(J$130,'Number on ART'!$H$9:$AB$9,0)),
IF(AND(I196+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Forecast'!$B$131:$B$250,0),MATCH(J$130,'PLHIV Forecast'!$C$130:$W$130,0)),
INDEX('PLHIV Forecast'!$C$131:$W$250,MATCH($B196,'PLHIV Forecast'!$B$131:$B$250,0),MATCH(J$130,'PLHIV Forecast'!$C$130:$W$130,0))&lt;&gt;0),
INDEX('PLHIV Forecast'!$C$131:$W$250,MATCH($B196,'PLHIV Forecast'!$B$131:$B$250,0),MATCH(J$130,'PLHIV Forecast'!$C$130:$W$130,0)),
I196+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IF(J$130&lt;=Baseline_Year,
INDEX('Number on ART'!$H$10:$AB$249,MATCH($B196&amp;"Peds",'Number on ART'!$F$10:$F$249,0),MATCH(J$130,'Number on ART'!$H$9:$AB$9,0)),
IF(AND(I196+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Forecast'!$B$131:$B$250,0),MATCH(J$130,'PLHIV Forecast'!$C$130:$W$130,0)),
INDEX('PLHIV Forecast'!$C$131:$W$250,MATCH($B196,'PLHIV Forecast'!$B$131:$B$250,0),MATCH(J$130,'PLHIV Forecast'!$C$130:$W$130,0))&lt;&gt;0),
INDEX('PLHIV Forecast'!$C$131:$W$250,MATCH($B196,'PLHIV Forecast'!$B$131:$B$250,0),MATCH(J$130,'PLHIV Forecast'!$C$130:$W$130,0)),
I196+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589</v>
      </c>
      <c r="K196" s="84">
        <f>IF(IF(K$130&lt;=Baseline_Year,
INDEX('Number on ART'!$H$10:$AB$249,MATCH($B196&amp;"Peds",'Number on ART'!$F$10:$F$249,0),MATCH(K$130,'Number on ART'!$H$9:$AB$9,0)),
IF(AND(J196+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Forecast'!$B$131:$B$250,0),MATCH(K$130,'PLHIV Forecast'!$C$130:$W$130,0)),
INDEX('PLHIV Forecast'!$C$131:$W$250,MATCH($B196,'PLHIV Forecast'!$B$131:$B$250,0),MATCH(K$130,'PLHIV Forecast'!$C$130:$W$130,0))&lt;&gt;0),
INDEX('PLHIV Forecast'!$C$131:$W$250,MATCH($B196,'PLHIV Forecast'!$B$131:$B$250,0),MATCH(K$130,'PLHIV Forecast'!$C$130:$W$130,0)),
J196+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IF(K$130&lt;=Baseline_Year,
INDEX('Number on ART'!$H$10:$AB$249,MATCH($B196&amp;"Peds",'Number on ART'!$F$10:$F$249,0),MATCH(K$130,'Number on ART'!$H$9:$AB$9,0)),
IF(AND(J196+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Forecast'!$B$131:$B$250,0),MATCH(K$130,'PLHIV Forecast'!$C$130:$W$130,0)),
INDEX('PLHIV Forecast'!$C$131:$W$250,MATCH($B196,'PLHIV Forecast'!$B$131:$B$250,0),MATCH(K$130,'PLHIV Forecast'!$C$130:$W$130,0))&lt;&gt;0),
INDEX('PLHIV Forecast'!$C$131:$W$250,MATCH($B196,'PLHIV Forecast'!$B$131:$B$250,0),MATCH(K$130,'PLHIV Forecast'!$C$130:$W$130,0)),
J196+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680</v>
      </c>
      <c r="L196" s="84">
        <f>IF(IF(L$130&lt;=Baseline_Year,
INDEX('Number on ART'!$H$10:$AB$249,MATCH($B196&amp;"Peds",'Number on ART'!$F$10:$F$249,0),MATCH(L$130,'Number on ART'!$H$9:$AB$9,0)),
IF(AND(K196+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Forecast'!$B$131:$B$250,0),MATCH(L$130,'PLHIV Forecast'!$C$130:$W$130,0)),
INDEX('PLHIV Forecast'!$C$131:$W$250,MATCH($B196,'PLHIV Forecast'!$B$131:$B$250,0),MATCH(L$130,'PLHIV Forecast'!$C$130:$W$130,0))&lt;&gt;0),
INDEX('PLHIV Forecast'!$C$131:$W$250,MATCH($B196,'PLHIV Forecast'!$B$131:$B$250,0),MATCH(L$130,'PLHIV Forecast'!$C$130:$W$130,0)),
K196+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IF(L$130&lt;=Baseline_Year,
INDEX('Number on ART'!$H$10:$AB$249,MATCH($B196&amp;"Peds",'Number on ART'!$F$10:$F$249,0),MATCH(L$130,'Number on ART'!$H$9:$AB$9,0)),
IF(AND(K196+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Forecast'!$B$131:$B$250,0),MATCH(L$130,'PLHIV Forecast'!$C$130:$W$130,0)),
INDEX('PLHIV Forecast'!$C$131:$W$250,MATCH($B196,'PLHIV Forecast'!$B$131:$B$250,0),MATCH(L$130,'PLHIV Forecast'!$C$130:$W$130,0))&lt;&gt;0),
INDEX('PLHIV Forecast'!$C$131:$W$250,MATCH($B196,'PLHIV Forecast'!$B$131:$B$250,0),MATCH(L$130,'PLHIV Forecast'!$C$130:$W$130,0)),
K196+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763</v>
      </c>
      <c r="M196" s="84">
        <f>IF(IF(M$130&lt;=Baseline_Year,
INDEX('Number on ART'!$H$10:$AB$249,MATCH($B196&amp;"Peds",'Number on ART'!$F$10:$F$249,0),MATCH(M$130,'Number on ART'!$H$9:$AB$9,0)),
IF(AND(L196+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Forecast'!$B$131:$B$250,0),MATCH(M$130,'PLHIV Forecast'!$C$130:$W$130,0)),
INDEX('PLHIV Forecast'!$C$131:$W$250,MATCH($B196,'PLHIV Forecast'!$B$131:$B$250,0),MATCH(M$130,'PLHIV Forecast'!$C$130:$W$130,0))&lt;&gt;0),
INDEX('PLHIV Forecast'!$C$131:$W$250,MATCH($B196,'PLHIV Forecast'!$B$131:$B$250,0),MATCH(M$130,'PLHIV Forecast'!$C$130:$W$130,0)),
L196+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IF(M$130&lt;=Baseline_Year,
INDEX('Number on ART'!$H$10:$AB$249,MATCH($B196&amp;"Peds",'Number on ART'!$F$10:$F$249,0),MATCH(M$130,'Number on ART'!$H$9:$AB$9,0)),
IF(AND(L196+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Forecast'!$B$131:$B$250,0),MATCH(M$130,'PLHIV Forecast'!$C$130:$W$130,0)),
INDEX('PLHIV Forecast'!$C$131:$W$250,MATCH($B196,'PLHIV Forecast'!$B$131:$B$250,0),MATCH(M$130,'PLHIV Forecast'!$C$130:$W$130,0))&lt;&gt;0),
INDEX('PLHIV Forecast'!$C$131:$W$250,MATCH($B196,'PLHIV Forecast'!$B$131:$B$250,0),MATCH(M$130,'PLHIV Forecast'!$C$130:$W$130,0)),
L196+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842</v>
      </c>
      <c r="N196" s="84">
        <f>IF(IF(N$130&lt;=Baseline_Year,
INDEX('Number on ART'!$H$10:$AB$249,MATCH($B196&amp;"Peds",'Number on ART'!$F$10:$F$249,0),MATCH(N$130,'Number on ART'!$H$9:$AB$9,0)),
IF(AND(M196+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Forecast'!$B$131:$B$250,0),MATCH(N$130,'PLHIV Forecast'!$C$130:$W$130,0)),
INDEX('PLHIV Forecast'!$C$131:$W$250,MATCH($B196,'PLHIV Forecast'!$B$131:$B$250,0),MATCH(N$130,'PLHIV Forecast'!$C$130:$W$130,0))&lt;&gt;0),
INDEX('PLHIV Forecast'!$C$131:$W$250,MATCH($B196,'PLHIV Forecast'!$B$131:$B$250,0),MATCH(N$130,'PLHIV Forecast'!$C$130:$W$130,0)),
M196+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IF(N$130&lt;=Baseline_Year,
INDEX('Number on ART'!$H$10:$AB$249,MATCH($B196&amp;"Peds",'Number on ART'!$F$10:$F$249,0),MATCH(N$130,'Number on ART'!$H$9:$AB$9,0)),
IF(AND(M196+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Forecast'!$B$131:$B$250,0),MATCH(N$130,'PLHIV Forecast'!$C$130:$W$130,0)),
INDEX('PLHIV Forecast'!$C$131:$W$250,MATCH($B196,'PLHIV Forecast'!$B$131:$B$250,0),MATCH(N$130,'PLHIV Forecast'!$C$130:$W$130,0))&lt;&gt;0),
INDEX('PLHIV Forecast'!$C$131:$W$250,MATCH($B196,'PLHIV Forecast'!$B$131:$B$250,0),MATCH(N$130,'PLHIV Forecast'!$C$130:$W$130,0)),
M196+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808</v>
      </c>
      <c r="O196" s="84">
        <f>IF(IF(O$130&lt;=Baseline_Year,
INDEX('Number on ART'!$H$10:$AB$249,MATCH($B196&amp;"Peds",'Number on ART'!$F$10:$F$249,0),MATCH(O$130,'Number on ART'!$H$9:$AB$9,0)),
IF(AND(N196+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Forecast'!$B$131:$B$250,0),MATCH(O$130,'PLHIV Forecast'!$C$130:$W$130,0)),
INDEX('PLHIV Forecast'!$C$131:$W$250,MATCH($B196,'PLHIV Forecast'!$B$131:$B$250,0),MATCH(O$130,'PLHIV Forecast'!$C$130:$W$130,0))&lt;&gt;0),
INDEX('PLHIV Forecast'!$C$131:$W$250,MATCH($B196,'PLHIV Forecast'!$B$131:$B$250,0),MATCH(O$130,'PLHIV Forecast'!$C$130:$W$130,0)),
N196+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IF(O$130&lt;=Baseline_Year,
INDEX('Number on ART'!$H$10:$AB$249,MATCH($B196&amp;"Peds",'Number on ART'!$F$10:$F$249,0),MATCH(O$130,'Number on ART'!$H$9:$AB$9,0)),
IF(AND(N196+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Forecast'!$B$131:$B$250,0),MATCH(O$130,'PLHIV Forecast'!$C$130:$W$130,0)),
INDEX('PLHIV Forecast'!$C$131:$W$250,MATCH($B196,'PLHIV Forecast'!$B$131:$B$250,0),MATCH(O$130,'PLHIV Forecast'!$C$130:$W$130,0))&lt;&gt;0),
INDEX('PLHIV Forecast'!$C$131:$W$250,MATCH($B196,'PLHIV Forecast'!$B$131:$B$250,0),MATCH(O$130,'PLHIV Forecast'!$C$130:$W$130,0)),
N196+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935</v>
      </c>
      <c r="P196" s="84">
        <f>IF(IF(P$130&lt;=Baseline_Year,
INDEX('Number on ART'!$H$10:$AB$249,MATCH($B196&amp;"Peds",'Number on ART'!$F$10:$F$249,0),MATCH(P$130,'Number on ART'!$H$9:$AB$9,0)),
IF(AND(O196+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Forecast'!$B$131:$B$250,0),MATCH(P$130,'PLHIV Forecast'!$C$130:$W$130,0)),
INDEX('PLHIV Forecast'!$C$131:$W$250,MATCH($B196,'PLHIV Forecast'!$B$131:$B$250,0),MATCH(P$130,'PLHIV Forecast'!$C$130:$W$130,0))&lt;&gt;0),
INDEX('PLHIV Forecast'!$C$131:$W$250,MATCH($B196,'PLHIV Forecast'!$B$131:$B$250,0),MATCH(P$130,'PLHIV Forecast'!$C$130:$W$130,0)),
O196+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IF(P$130&lt;=Baseline_Year,
INDEX('Number on ART'!$H$10:$AB$249,MATCH($B196&amp;"Peds",'Number on ART'!$F$10:$F$249,0),MATCH(P$130,'Number on ART'!$H$9:$AB$9,0)),
IF(AND(O196+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Forecast'!$B$131:$B$250,0),MATCH(P$130,'PLHIV Forecast'!$C$130:$W$130,0)),
INDEX('PLHIV Forecast'!$C$131:$W$250,MATCH($B196,'PLHIV Forecast'!$B$131:$B$250,0),MATCH(P$130,'PLHIV Forecast'!$C$130:$W$130,0))&lt;&gt;0),
INDEX('PLHIV Forecast'!$C$131:$W$250,MATCH($B196,'PLHIV Forecast'!$B$131:$B$250,0),MATCH(P$130,'PLHIV Forecast'!$C$130:$W$130,0)),
O196+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992.33333333333337</v>
      </c>
      <c r="Q196" s="84">
        <f>IF(IF(Q$130&lt;=Baseline_Year,
INDEX('Number on ART'!$H$10:$AB$249,MATCH($B196&amp;"Peds",'Number on ART'!$F$10:$F$249,0),MATCH(Q$130,'Number on ART'!$H$9:$AB$9,0)),
IF(AND(P196+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Forecast'!$B$131:$B$250,0),MATCH(Q$130,'PLHIV Forecast'!$C$130:$W$130,0)),
INDEX('PLHIV Forecast'!$C$131:$W$250,MATCH($B196,'PLHIV Forecast'!$B$131:$B$250,0),MATCH(Q$130,'PLHIV Forecast'!$C$130:$W$130,0))&lt;&gt;0),
INDEX('PLHIV Forecast'!$C$131:$W$250,MATCH($B196,'PLHIV Forecast'!$B$131:$B$250,0),MATCH(Q$130,'PLHIV Forecast'!$C$130:$W$130,0)),
P196+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IF(Q$130&lt;=Baseline_Year,
INDEX('Number on ART'!$H$10:$AB$249,MATCH($B196&amp;"Peds",'Number on ART'!$F$10:$F$249,0),MATCH(Q$130,'Number on ART'!$H$9:$AB$9,0)),
IF(AND(P196+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Forecast'!$B$131:$B$250,0),MATCH(Q$130,'PLHIV Forecast'!$C$130:$W$130,0)),
INDEX('PLHIV Forecast'!$C$131:$W$250,MATCH($B196,'PLHIV Forecast'!$B$131:$B$250,0),MATCH(Q$130,'PLHIV Forecast'!$C$130:$W$130,0))&lt;&gt;0),
INDEX('PLHIV Forecast'!$C$131:$W$250,MATCH($B196,'PLHIV Forecast'!$B$131:$B$250,0),MATCH(Q$130,'PLHIV Forecast'!$C$130:$W$130,0)),
P196+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1049.6666666666667</v>
      </c>
      <c r="R196" s="84">
        <f>IF(IF(R$130&lt;=Baseline_Year,
INDEX('Number on ART'!$H$10:$AB$249,MATCH($B196&amp;"Peds",'Number on ART'!$F$10:$F$249,0),MATCH(R$130,'Number on ART'!$H$9:$AB$9,0)),
IF(AND(Q196+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Forecast'!$B$131:$B$250,0),MATCH(R$130,'PLHIV Forecast'!$C$130:$W$130,0)),
INDEX('PLHIV Forecast'!$C$131:$W$250,MATCH($B196,'PLHIV Forecast'!$B$131:$B$250,0),MATCH(R$130,'PLHIV Forecast'!$C$130:$W$130,0))&lt;&gt;0),
INDEX('PLHIV Forecast'!$C$131:$W$250,MATCH($B196,'PLHIV Forecast'!$B$131:$B$250,0),MATCH(R$130,'PLHIV Forecast'!$C$130:$W$130,0)),
Q196+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IF(R$130&lt;=Baseline_Year,
INDEX('Number on ART'!$H$10:$AB$249,MATCH($B196&amp;"Peds",'Number on ART'!$F$10:$F$249,0),MATCH(R$130,'Number on ART'!$H$9:$AB$9,0)),
IF(AND(Q196+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Forecast'!$B$131:$B$250,0),MATCH(R$130,'PLHIV Forecast'!$C$130:$W$130,0)),
INDEX('PLHIV Forecast'!$C$131:$W$250,MATCH($B196,'PLHIV Forecast'!$B$131:$B$250,0),MATCH(R$130,'PLHIV Forecast'!$C$130:$W$130,0))&lt;&gt;0),
INDEX('PLHIV Forecast'!$C$131:$W$250,MATCH($B196,'PLHIV Forecast'!$B$131:$B$250,0),MATCH(R$130,'PLHIV Forecast'!$C$130:$W$130,0)),
Q196+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1107</v>
      </c>
      <c r="S196" s="84">
        <f>IF(IF(S$130&lt;=Baseline_Year,
INDEX('Number on ART'!$H$10:$AB$249,MATCH($B196&amp;"Peds",'Number on ART'!$F$10:$F$249,0),MATCH(S$130,'Number on ART'!$H$9:$AB$9,0)),
IF(AND(R196+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Forecast'!$B$131:$B$250,0),MATCH(S$130,'PLHIV Forecast'!$C$130:$W$130,0)),
INDEX('PLHIV Forecast'!$C$131:$W$250,MATCH($B196,'PLHIV Forecast'!$B$131:$B$250,0),MATCH(S$130,'PLHIV Forecast'!$C$130:$W$130,0))&lt;&gt;0),
INDEX('PLHIV Forecast'!$C$131:$W$250,MATCH($B196,'PLHIV Forecast'!$B$131:$B$250,0),MATCH(S$130,'PLHIV Forecast'!$C$130:$W$130,0)),
R196+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IF(S$130&lt;=Baseline_Year,
INDEX('Number on ART'!$H$10:$AB$249,MATCH($B196&amp;"Peds",'Number on ART'!$F$10:$F$249,0),MATCH(S$130,'Number on ART'!$H$9:$AB$9,0)),
IF(AND(R196+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Forecast'!$B$131:$B$250,0),MATCH(S$130,'PLHIV Forecast'!$C$130:$W$130,0)),
INDEX('PLHIV Forecast'!$C$131:$W$250,MATCH($B196,'PLHIV Forecast'!$B$131:$B$250,0),MATCH(S$130,'PLHIV Forecast'!$C$130:$W$130,0))&lt;&gt;0),
INDEX('PLHIV Forecast'!$C$131:$W$250,MATCH($B196,'PLHIV Forecast'!$B$131:$B$250,0),MATCH(S$130,'PLHIV Forecast'!$C$130:$W$130,0)),
R196+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1164.3333333333333</v>
      </c>
      <c r="T196" s="84">
        <f>IF(IF(T$130&lt;=Baseline_Year,
INDEX('Number on ART'!$H$10:$AB$249,MATCH($B196&amp;"Peds",'Number on ART'!$F$10:$F$249,0),MATCH(T$130,'Number on ART'!$H$9:$AB$9,0)),
IF(AND(S196+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Forecast'!$B$131:$B$250,0),MATCH(T$130,'PLHIV Forecast'!$C$130:$W$130,0)),
INDEX('PLHIV Forecast'!$C$131:$W$250,MATCH($B196,'PLHIV Forecast'!$B$131:$B$250,0),MATCH(T$130,'PLHIV Forecast'!$C$130:$W$130,0))&lt;&gt;0),
INDEX('PLHIV Forecast'!$C$131:$W$250,MATCH($B196,'PLHIV Forecast'!$B$131:$B$250,0),MATCH(T$130,'PLHIV Forecast'!$C$130:$W$130,0)),
S196+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IF(T$130&lt;=Baseline_Year,
INDEX('Number on ART'!$H$10:$AB$249,MATCH($B196&amp;"Peds",'Number on ART'!$F$10:$F$249,0),MATCH(T$130,'Number on ART'!$H$9:$AB$9,0)),
IF(AND(S196+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Forecast'!$B$131:$B$250,0),MATCH(T$130,'PLHIV Forecast'!$C$130:$W$130,0)),
INDEX('PLHIV Forecast'!$C$131:$W$250,MATCH($B196,'PLHIV Forecast'!$B$131:$B$250,0),MATCH(T$130,'PLHIV Forecast'!$C$130:$W$130,0))&lt;&gt;0),
INDEX('PLHIV Forecast'!$C$131:$W$250,MATCH($B196,'PLHIV Forecast'!$B$131:$B$250,0),MATCH(T$130,'PLHIV Forecast'!$C$130:$W$130,0)),
S196+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1221.6666666666665</v>
      </c>
      <c r="U196" s="84">
        <f>IF(IF(U$130&lt;=Baseline_Year,
INDEX('Number on ART'!$H$10:$AB$249,MATCH($B196&amp;"Peds",'Number on ART'!$F$10:$F$249,0),MATCH(U$130,'Number on ART'!$H$9:$AB$9,0)),
IF(AND(T196+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Forecast'!$B$131:$B$250,0),MATCH(U$130,'PLHIV Forecast'!$C$130:$W$130,0)),
INDEX('PLHIV Forecast'!$C$131:$W$250,MATCH($B196,'PLHIV Forecast'!$B$131:$B$250,0),MATCH(U$130,'PLHIV Forecast'!$C$130:$W$130,0))&lt;&gt;0),
INDEX('PLHIV Forecast'!$C$131:$W$250,MATCH($B196,'PLHIV Forecast'!$B$131:$B$250,0),MATCH(U$130,'PLHIV Forecast'!$C$130:$W$130,0)),
T196+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IF(U$130&lt;=Baseline_Year,
INDEX('Number on ART'!$H$10:$AB$249,MATCH($B196&amp;"Peds",'Number on ART'!$F$10:$F$249,0),MATCH(U$130,'Number on ART'!$H$9:$AB$9,0)),
IF(AND(T196+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Forecast'!$B$131:$B$250,0),MATCH(U$130,'PLHIV Forecast'!$C$130:$W$130,0)),
INDEX('PLHIV Forecast'!$C$131:$W$250,MATCH($B196,'PLHIV Forecast'!$B$131:$B$250,0),MATCH(U$130,'PLHIV Forecast'!$C$130:$W$130,0))&lt;&gt;0),
INDEX('PLHIV Forecast'!$C$131:$W$250,MATCH($B196,'PLHIV Forecast'!$B$131:$B$250,0),MATCH(U$130,'PLHIV Forecast'!$C$130:$W$130,0)),
T196+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1278.9999999999998</v>
      </c>
      <c r="V196" s="84">
        <f>IF(IF(V$130&lt;=Baseline_Year,
INDEX('Number on ART'!$H$10:$AB$249,MATCH($B196&amp;"Peds",'Number on ART'!$F$10:$F$249,0),MATCH(V$130,'Number on ART'!$H$9:$AB$9,0)),
IF(AND(U196+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Forecast'!$B$131:$B$250,0),MATCH(V$130,'PLHIV Forecast'!$C$130:$W$130,0)),
INDEX('PLHIV Forecast'!$C$131:$W$250,MATCH($B196,'PLHIV Forecast'!$B$131:$B$250,0),MATCH(V$130,'PLHIV Forecast'!$C$130:$W$130,0))&lt;&gt;0),
INDEX('PLHIV Forecast'!$C$131:$W$250,MATCH($B196,'PLHIV Forecast'!$B$131:$B$250,0),MATCH(V$130,'PLHIV Forecast'!$C$130:$W$130,0)),
U196+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IF(V$130&lt;=Baseline_Year,
INDEX('Number on ART'!$H$10:$AB$249,MATCH($B196&amp;"Peds",'Number on ART'!$F$10:$F$249,0),MATCH(V$130,'Number on ART'!$H$9:$AB$9,0)),
IF(AND(U196+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Forecast'!$B$131:$B$250,0),MATCH(V$130,'PLHIV Forecast'!$C$130:$W$130,0)),
INDEX('PLHIV Forecast'!$C$131:$W$250,MATCH($B196,'PLHIV Forecast'!$B$131:$B$250,0),MATCH(V$130,'PLHIV Forecast'!$C$130:$W$130,0))&lt;&gt;0),
INDEX('PLHIV Forecast'!$C$131:$W$250,MATCH($B196,'PLHIV Forecast'!$B$131:$B$250,0),MATCH(V$130,'PLHIV Forecast'!$C$130:$W$130,0)),
U196+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1336.333333333333</v>
      </c>
      <c r="W196" s="84">
        <f>IF(IF(W$130&lt;=Baseline_Year,
INDEX('Number on ART'!$H$10:$AB$249,MATCH($B196&amp;"Peds",'Number on ART'!$F$10:$F$249,0),MATCH(W$130,'Number on ART'!$H$9:$AB$9,0)),
IF(AND(V196+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Forecast'!$C$131:$W$250,MATCH($B196,'PLHIV Forecast'!$B$131:$B$250,0),MATCH(W$130,'PLHIV Forecast'!$C$130:$W$130,0)),
INDEX('PLHIV Forecast'!$C$131:$W$250,MATCH($B196,'PLHIV Forecast'!$B$131:$B$250,0),MATCH(W$130,'PLHIV Forecast'!$C$130:$W$130,0))&lt;&gt;0),
INDEX('PLHIV Forecast'!$C$131:$W$250,MATCH($B196,'PLHIV Forecast'!$B$131:$B$250,0),MATCH(W$130,'PLHIV Forecast'!$C$130:$W$130,0)),
V196+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)))&lt;0,
0,
IF(W$130&lt;=Baseline_Year,
INDEX('Number on ART'!$H$10:$AB$249,MATCH($B196&amp;"Peds",'Number on ART'!$F$10:$F$249,0),MATCH(W$130,'Number on ART'!$H$9:$AB$9,0)),
IF(AND(V196+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)&gt;INDEX('PLHIV Forecast'!$C$8:$W$127,MATCH($B196,'PLHIV Forecast'!$B$131:$B$250,0),MATCH(W$130,'PLHIV Forecast'!$C$130:$W$130,0)),
INDEX('PLHIV Forecast'!$C$131:$W$250,MATCH($B196,'PLHIV Forecast'!$B$131:$B$250,0),MATCH(W$130,'PLHIV Forecast'!$C$130:$W$130,0))&lt;&gt;0),
INDEX('PLHIV Forecast'!$C$131:$W$250,MATCH($B196,'PLHIV Forecast'!$B$131:$B$250,0),MATCH(W$130,'PLHIV Forecast'!$C$130:$W$130,0)),
V196+
AVERAGE((INDEX($C$131:$W$250,MATCH($B196,$B$131:$B$250),MATCH(Baseline_Year,$C$130:$W$130,))-INDEX($C$131:$W$250,MATCH($B196,$B$131:$B$250),MATCH(Baseline_Year-1,$C$130:$W$130,))),
(INDEX($C$131:$W$250,MATCH($B196,$B$131:$B$250),MATCH(Baseline_Year-1,$C$130:$W$130,))-INDEX($C$131:$W$250,MATCH($B196,$B$131:$B$250),MATCH(Baseline_Year-2,$C$130:$W$130,))),
(INDEX($C$131:$W$250,MATCH($B196,$B$131:$B$250),MATCH(Baseline_Year-2,$C$130:$W$130,))-INDEX($C$131:$W$250,MATCH($B196,$B$131:$B$250),MATCH(Baseline_Year-3,$C$130:$W$130,)))
))))</f>
        <v>1393.6666666666663</v>
      </c>
      <c r="X196" s="9" t="str">
        <f>IF(SUM(C196:W196)&lt;&gt;0,
IF(P196='PLHIV Forecast'!P196,"# peds on ART capped by total CLHIV starting 2023",
IF(Q196='PLHIV Forecast'!Q196,"# peds on ART capped by total CLHIV starting 2024",
IF(R196='PLHIV Forecast'!R196,"# peds on ART capped by total CLHIV starting 2025",
IF(S196='PLHIV Forecast'!S196,"# peds on ART capped by total CLHIV starting 2026",
IF(T196='PLHIV Forecast'!T196,"# peds on ART capped by total CLHIV starting 2027",
IF(U196='PLHIV Forecast'!U196,"# peds on ART capped by total CLHIV starting 2028",
IF(V196='PLHIV Forecast'!V196,"# peds on ART capped by total CLHIV starting 2029",
IF(W196='PLHIV Forecast'!W196,"# peds on ART capped by total CLHIV starting 2030",
"")))))))),"")</f>
        <v/>
      </c>
    </row>
    <row r="197" spans="2:24" x14ac:dyDescent="0.35">
      <c r="B197" s="17" t="str">
        <f>Countries!B70</f>
        <v>Libya</v>
      </c>
      <c r="C197" s="47">
        <f>IF(C$7&lt;='Algorithms &amp; Assumptions'!$C$3,INDEX('Number on ART'!$H$10:$AB$249,MATCH($B197&amp;"Peds",'Number on ART'!$F$10:$F$249,0),MATCH(C$7,'Number on ART'!$H$9:$AB$9,0)),"Error")</f>
        <v>0</v>
      </c>
      <c r="D197" s="47">
        <f>IF(D$7&lt;='Algorithms &amp; Assumptions'!$C$3,INDEX('Number on ART'!$H$10:$AB$249,MATCH($B197&amp;"Peds",'Number on ART'!$F$10:$F$249,0),MATCH(D$7,'Number on ART'!$H$9:$AB$9,0)),"Error")</f>
        <v>0</v>
      </c>
      <c r="E197" s="47">
        <f>IF(E$7&lt;='Algorithms &amp; Assumptions'!$C$3,INDEX('Number on ART'!$H$10:$AB$249,MATCH($B197&amp;"Peds",'Number on ART'!$F$10:$F$249,0),MATCH(E$7,'Number on ART'!$H$9:$AB$9,0)),"Error")</f>
        <v>0</v>
      </c>
      <c r="F197" s="47">
        <f>IF(F$7&lt;='Algorithms &amp; Assumptions'!$C$3,INDEX('Number on ART'!$H$10:$AB$249,MATCH($B197&amp;"Peds",'Number on ART'!$F$10:$F$249,0),MATCH(F$7,'Number on ART'!$H$9:$AB$9,0)),"Error")</f>
        <v>70</v>
      </c>
      <c r="G197" s="84">
        <f>IF(IF(G$130&lt;=Baseline_Year,
INDEX('Number on ART'!$H$10:$AB$249,MATCH($B197&amp;"Peds",'Number on ART'!$F$10:$F$249,0),MATCH(G$130,'Number on ART'!$H$9:$AB$9,0)),
IF(AND(F197+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Forecast'!$B$131:$B$250,0),MATCH(G$130,'PLHIV Forecast'!$C$130:$W$130,0)),
INDEX('PLHIV Forecast'!$C$131:$W$250,MATCH($B197,'PLHIV Forecast'!$B$131:$B$250,0),MATCH(G$130,'PLHIV Forecast'!$C$130:$W$130,0))&lt;&gt;0),
INDEX('PLHIV Forecast'!$C$131:$W$250,MATCH($B197,'PLHIV Forecast'!$B$131:$B$250,0),MATCH(G$130,'PLHIV Forecast'!$C$130:$W$130,0)),
F197+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IF(G$130&lt;=Baseline_Year,
INDEX('Number on ART'!$H$10:$AB$249,MATCH($B197&amp;"Peds",'Number on ART'!$F$10:$F$249,0),MATCH(G$130,'Number on ART'!$H$9:$AB$9,0)),
IF(AND(F197+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Forecast'!$B$131:$B$250,0),MATCH(G$130,'PLHIV Forecast'!$C$130:$W$130,0)),
INDEX('PLHIV Forecast'!$C$131:$W$250,MATCH($B197,'PLHIV Forecast'!$B$131:$B$250,0),MATCH(G$130,'PLHIV Forecast'!$C$130:$W$130,0))&lt;&gt;0),
INDEX('PLHIV Forecast'!$C$131:$W$250,MATCH($B197,'PLHIV Forecast'!$B$131:$B$250,0),MATCH(G$130,'PLHIV Forecast'!$C$130:$W$130,0)),
F197+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73</v>
      </c>
      <c r="H197" s="84">
        <f>IF(IF(H$130&lt;=Baseline_Year,
INDEX('Number on ART'!$H$10:$AB$249,MATCH($B197&amp;"Peds",'Number on ART'!$F$10:$F$249,0),MATCH(H$130,'Number on ART'!$H$9:$AB$9,0)),
IF(AND(G197+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Forecast'!$B$131:$B$250,0),MATCH(H$130,'PLHIV Forecast'!$C$130:$W$130,0)),
INDEX('PLHIV Forecast'!$C$131:$W$250,MATCH($B197,'PLHIV Forecast'!$B$131:$B$250,0),MATCH(H$130,'PLHIV Forecast'!$C$130:$W$130,0))&lt;&gt;0),
INDEX('PLHIV Forecast'!$C$131:$W$250,MATCH($B197,'PLHIV Forecast'!$B$131:$B$250,0),MATCH(H$130,'PLHIV Forecast'!$C$130:$W$130,0)),
G197+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IF(H$130&lt;=Baseline_Year,
INDEX('Number on ART'!$H$10:$AB$249,MATCH($B197&amp;"Peds",'Number on ART'!$F$10:$F$249,0),MATCH(H$130,'Number on ART'!$H$9:$AB$9,0)),
IF(AND(G197+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Forecast'!$B$131:$B$250,0),MATCH(H$130,'PLHIV Forecast'!$C$130:$W$130,0)),
INDEX('PLHIV Forecast'!$C$131:$W$250,MATCH($B197,'PLHIV Forecast'!$B$131:$B$250,0),MATCH(H$130,'PLHIV Forecast'!$C$130:$W$130,0))&lt;&gt;0),
INDEX('PLHIV Forecast'!$C$131:$W$250,MATCH($B197,'PLHIV Forecast'!$B$131:$B$250,0),MATCH(H$130,'PLHIV Forecast'!$C$130:$W$130,0)),
G197+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81</v>
      </c>
      <c r="I197" s="84">
        <f>IF(IF(I$130&lt;=Baseline_Year,
INDEX('Number on ART'!$H$10:$AB$249,MATCH($B197&amp;"Peds",'Number on ART'!$F$10:$F$249,0),MATCH(I$130,'Number on ART'!$H$9:$AB$9,0)),
IF(AND(H197+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Forecast'!$B$131:$B$250,0),MATCH(I$130,'PLHIV Forecast'!$C$130:$W$130,0)),
INDEX('PLHIV Forecast'!$C$131:$W$250,MATCH($B197,'PLHIV Forecast'!$B$131:$B$250,0),MATCH(I$130,'PLHIV Forecast'!$C$130:$W$130,0))&lt;&gt;0),
INDEX('PLHIV Forecast'!$C$131:$W$250,MATCH($B197,'PLHIV Forecast'!$B$131:$B$250,0),MATCH(I$130,'PLHIV Forecast'!$C$130:$W$130,0)),
H197+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IF(I$130&lt;=Baseline_Year,
INDEX('Number on ART'!$H$10:$AB$249,MATCH($B197&amp;"Peds",'Number on ART'!$F$10:$F$249,0),MATCH(I$130,'Number on ART'!$H$9:$AB$9,0)),
IF(AND(H197+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Forecast'!$B$131:$B$250,0),MATCH(I$130,'PLHIV Forecast'!$C$130:$W$130,0)),
INDEX('PLHIV Forecast'!$C$131:$W$250,MATCH($B197,'PLHIV Forecast'!$B$131:$B$250,0),MATCH(I$130,'PLHIV Forecast'!$C$130:$W$130,0))&lt;&gt;0),
INDEX('PLHIV Forecast'!$C$131:$W$250,MATCH($B197,'PLHIV Forecast'!$B$131:$B$250,0),MATCH(I$130,'PLHIV Forecast'!$C$130:$W$130,0)),
H197+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82</v>
      </c>
      <c r="J197" s="84">
        <f>IF(IF(J$130&lt;=Baseline_Year,
INDEX('Number on ART'!$H$10:$AB$249,MATCH($B197&amp;"Peds",'Number on ART'!$F$10:$F$249,0),MATCH(J$130,'Number on ART'!$H$9:$AB$9,0)),
IF(AND(I197+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Forecast'!$B$131:$B$250,0),MATCH(J$130,'PLHIV Forecast'!$C$130:$W$130,0)),
INDEX('PLHIV Forecast'!$C$131:$W$250,MATCH($B197,'PLHIV Forecast'!$B$131:$B$250,0),MATCH(J$130,'PLHIV Forecast'!$C$130:$W$130,0))&lt;&gt;0),
INDEX('PLHIV Forecast'!$C$131:$W$250,MATCH($B197,'PLHIV Forecast'!$B$131:$B$250,0),MATCH(J$130,'PLHIV Forecast'!$C$130:$W$130,0)),
I197+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IF(J$130&lt;=Baseline_Year,
INDEX('Number on ART'!$H$10:$AB$249,MATCH($B197&amp;"Peds",'Number on ART'!$F$10:$F$249,0),MATCH(J$130,'Number on ART'!$H$9:$AB$9,0)),
IF(AND(I197+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Forecast'!$B$131:$B$250,0),MATCH(J$130,'PLHIV Forecast'!$C$130:$W$130,0)),
INDEX('PLHIV Forecast'!$C$131:$W$250,MATCH($B197,'PLHIV Forecast'!$B$131:$B$250,0),MATCH(J$130,'PLHIV Forecast'!$C$130:$W$130,0))&lt;&gt;0),
INDEX('PLHIV Forecast'!$C$131:$W$250,MATCH($B197,'PLHIV Forecast'!$B$131:$B$250,0),MATCH(J$130,'PLHIV Forecast'!$C$130:$W$130,0)),
I197+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86</v>
      </c>
      <c r="K197" s="84">
        <f>IF(IF(K$130&lt;=Baseline_Year,
INDEX('Number on ART'!$H$10:$AB$249,MATCH($B197&amp;"Peds",'Number on ART'!$F$10:$F$249,0),MATCH(K$130,'Number on ART'!$H$9:$AB$9,0)),
IF(AND(J197+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Forecast'!$B$131:$B$250,0),MATCH(K$130,'PLHIV Forecast'!$C$130:$W$130,0)),
INDEX('PLHIV Forecast'!$C$131:$W$250,MATCH($B197,'PLHIV Forecast'!$B$131:$B$250,0),MATCH(K$130,'PLHIV Forecast'!$C$130:$W$130,0))&lt;&gt;0),
INDEX('PLHIV Forecast'!$C$131:$W$250,MATCH($B197,'PLHIV Forecast'!$B$131:$B$250,0),MATCH(K$130,'PLHIV Forecast'!$C$130:$W$130,0)),
J197+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IF(K$130&lt;=Baseline_Year,
INDEX('Number on ART'!$H$10:$AB$249,MATCH($B197&amp;"Peds",'Number on ART'!$F$10:$F$249,0),MATCH(K$130,'Number on ART'!$H$9:$AB$9,0)),
IF(AND(J197+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Forecast'!$B$131:$B$250,0),MATCH(K$130,'PLHIV Forecast'!$C$130:$W$130,0)),
INDEX('PLHIV Forecast'!$C$131:$W$250,MATCH($B197,'PLHIV Forecast'!$B$131:$B$250,0),MATCH(K$130,'PLHIV Forecast'!$C$130:$W$130,0))&lt;&gt;0),
INDEX('PLHIV Forecast'!$C$131:$W$250,MATCH($B197,'PLHIV Forecast'!$B$131:$B$250,0),MATCH(K$130,'PLHIV Forecast'!$C$130:$W$130,0)),
J197+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84</v>
      </c>
      <c r="L197" s="84">
        <f>IF(IF(L$130&lt;=Baseline_Year,
INDEX('Number on ART'!$H$10:$AB$249,MATCH($B197&amp;"Peds",'Number on ART'!$F$10:$F$249,0),MATCH(L$130,'Number on ART'!$H$9:$AB$9,0)),
IF(AND(K197+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Forecast'!$B$131:$B$250,0),MATCH(L$130,'PLHIV Forecast'!$C$130:$W$130,0)),
INDEX('PLHIV Forecast'!$C$131:$W$250,MATCH($B197,'PLHIV Forecast'!$B$131:$B$250,0),MATCH(L$130,'PLHIV Forecast'!$C$130:$W$130,0))&lt;&gt;0),
INDEX('PLHIV Forecast'!$C$131:$W$250,MATCH($B197,'PLHIV Forecast'!$B$131:$B$250,0),MATCH(L$130,'PLHIV Forecast'!$C$130:$W$130,0)),
K197+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IF(L$130&lt;=Baseline_Year,
INDEX('Number on ART'!$H$10:$AB$249,MATCH($B197&amp;"Peds",'Number on ART'!$F$10:$F$249,0),MATCH(L$130,'Number on ART'!$H$9:$AB$9,0)),
IF(AND(K197+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Forecast'!$B$131:$B$250,0),MATCH(L$130,'PLHIV Forecast'!$C$130:$W$130,0)),
INDEX('PLHIV Forecast'!$C$131:$W$250,MATCH($B197,'PLHIV Forecast'!$B$131:$B$250,0),MATCH(L$130,'PLHIV Forecast'!$C$130:$W$130,0))&lt;&gt;0),
INDEX('PLHIV Forecast'!$C$131:$W$250,MATCH($B197,'PLHIV Forecast'!$B$131:$B$250,0),MATCH(L$130,'PLHIV Forecast'!$C$130:$W$130,0)),
K197+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107</v>
      </c>
      <c r="M197" s="84">
        <f>IF(IF(M$130&lt;=Baseline_Year,
INDEX('Number on ART'!$H$10:$AB$249,MATCH($B197&amp;"Peds",'Number on ART'!$F$10:$F$249,0),MATCH(M$130,'Number on ART'!$H$9:$AB$9,0)),
IF(AND(L197+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Forecast'!$B$131:$B$250,0),MATCH(M$130,'PLHIV Forecast'!$C$130:$W$130,0)),
INDEX('PLHIV Forecast'!$C$131:$W$250,MATCH($B197,'PLHIV Forecast'!$B$131:$B$250,0),MATCH(M$130,'PLHIV Forecast'!$C$130:$W$130,0))&lt;&gt;0),
INDEX('PLHIV Forecast'!$C$131:$W$250,MATCH($B197,'PLHIV Forecast'!$B$131:$B$250,0),MATCH(M$130,'PLHIV Forecast'!$C$130:$W$130,0)),
L197+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IF(M$130&lt;=Baseline_Year,
INDEX('Number on ART'!$H$10:$AB$249,MATCH($B197&amp;"Peds",'Number on ART'!$F$10:$F$249,0),MATCH(M$130,'Number on ART'!$H$9:$AB$9,0)),
IF(AND(L197+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Forecast'!$B$131:$B$250,0),MATCH(M$130,'PLHIV Forecast'!$C$130:$W$130,0)),
INDEX('PLHIV Forecast'!$C$131:$W$250,MATCH($B197,'PLHIV Forecast'!$B$131:$B$250,0),MATCH(M$130,'PLHIV Forecast'!$C$130:$W$130,0))&lt;&gt;0),
INDEX('PLHIV Forecast'!$C$131:$W$250,MATCH($B197,'PLHIV Forecast'!$B$131:$B$250,0),MATCH(M$130,'PLHIV Forecast'!$C$130:$W$130,0)),
L197+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100</v>
      </c>
      <c r="N197" s="84">
        <f>IF(IF(N$130&lt;=Baseline_Year,
INDEX('Number on ART'!$H$10:$AB$249,MATCH($B197&amp;"Peds",'Number on ART'!$F$10:$F$249,0),MATCH(N$130,'Number on ART'!$H$9:$AB$9,0)),
IF(AND(M197+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Forecast'!$B$131:$B$250,0),MATCH(N$130,'PLHIV Forecast'!$C$130:$W$130,0)),
INDEX('PLHIV Forecast'!$C$131:$W$250,MATCH($B197,'PLHIV Forecast'!$B$131:$B$250,0),MATCH(N$130,'PLHIV Forecast'!$C$130:$W$130,0))&lt;&gt;0),
INDEX('PLHIV Forecast'!$C$131:$W$250,MATCH($B197,'PLHIV Forecast'!$B$131:$B$250,0),MATCH(N$130,'PLHIV Forecast'!$C$130:$W$130,0)),
M197+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IF(N$130&lt;=Baseline_Year,
INDEX('Number on ART'!$H$10:$AB$249,MATCH($B197&amp;"Peds",'Number on ART'!$F$10:$F$249,0),MATCH(N$130,'Number on ART'!$H$9:$AB$9,0)),
IF(AND(M197+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Forecast'!$B$131:$B$250,0),MATCH(N$130,'PLHIV Forecast'!$C$130:$W$130,0)),
INDEX('PLHIV Forecast'!$C$131:$W$250,MATCH($B197,'PLHIV Forecast'!$B$131:$B$250,0),MATCH(N$130,'PLHIV Forecast'!$C$130:$W$130,0))&lt;&gt;0),
INDEX('PLHIV Forecast'!$C$131:$W$250,MATCH($B197,'PLHIV Forecast'!$B$131:$B$250,0),MATCH(N$130,'PLHIV Forecast'!$C$130:$W$130,0)),
M197+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92</v>
      </c>
      <c r="O197" s="84">
        <f>IF(IF(O$130&lt;=Baseline_Year,
INDEX('Number on ART'!$H$10:$AB$249,MATCH($B197&amp;"Peds",'Number on ART'!$F$10:$F$249,0),MATCH(O$130,'Number on ART'!$H$9:$AB$9,0)),
IF(AND(N197+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Forecast'!$B$131:$B$250,0),MATCH(O$130,'PLHIV Forecast'!$C$130:$W$130,0)),
INDEX('PLHIV Forecast'!$C$131:$W$250,MATCH($B197,'PLHIV Forecast'!$B$131:$B$250,0),MATCH(O$130,'PLHIV Forecast'!$C$130:$W$130,0))&lt;&gt;0),
INDEX('PLHIV Forecast'!$C$131:$W$250,MATCH($B197,'PLHIV Forecast'!$B$131:$B$250,0),MATCH(O$130,'PLHIV Forecast'!$C$130:$W$130,0)),
N197+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IF(O$130&lt;=Baseline_Year,
INDEX('Number on ART'!$H$10:$AB$249,MATCH($B197&amp;"Peds",'Number on ART'!$F$10:$F$249,0),MATCH(O$130,'Number on ART'!$H$9:$AB$9,0)),
IF(AND(N197+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Forecast'!$B$131:$B$250,0),MATCH(O$130,'PLHIV Forecast'!$C$130:$W$130,0)),
INDEX('PLHIV Forecast'!$C$131:$W$250,MATCH($B197,'PLHIV Forecast'!$B$131:$B$250,0),MATCH(O$130,'PLHIV Forecast'!$C$130:$W$130,0))&lt;&gt;0),
INDEX('PLHIV Forecast'!$C$131:$W$250,MATCH($B197,'PLHIV Forecast'!$B$131:$B$250,0),MATCH(O$130,'PLHIV Forecast'!$C$130:$W$130,0)),
N197+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109</v>
      </c>
      <c r="P197" s="84">
        <f>IF(IF(P$130&lt;=Baseline_Year,
INDEX('Number on ART'!$H$10:$AB$249,MATCH($B197&amp;"Peds",'Number on ART'!$F$10:$F$249,0),MATCH(P$130,'Number on ART'!$H$9:$AB$9,0)),
IF(AND(O197+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Forecast'!$B$131:$B$250,0),MATCH(P$130,'PLHIV Forecast'!$C$130:$W$130,0)),
INDEX('PLHIV Forecast'!$C$131:$W$250,MATCH($B197,'PLHIV Forecast'!$B$131:$B$250,0),MATCH(P$130,'PLHIV Forecast'!$C$130:$W$130,0))&lt;&gt;0),
INDEX('PLHIV Forecast'!$C$131:$W$250,MATCH($B197,'PLHIV Forecast'!$B$131:$B$250,0),MATCH(P$130,'PLHIV Forecast'!$C$130:$W$130,0)),
O197+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IF(P$130&lt;=Baseline_Year,
INDEX('Number on ART'!$H$10:$AB$249,MATCH($B197&amp;"Peds",'Number on ART'!$F$10:$F$249,0),MATCH(P$130,'Number on ART'!$H$9:$AB$9,0)),
IF(AND(O197+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Forecast'!$B$131:$B$250,0),MATCH(P$130,'PLHIV Forecast'!$C$130:$W$130,0)),
INDEX('PLHIV Forecast'!$C$131:$W$250,MATCH($B197,'PLHIV Forecast'!$B$131:$B$250,0),MATCH(P$130,'PLHIV Forecast'!$C$130:$W$130,0))&lt;&gt;0),
INDEX('PLHIV Forecast'!$C$131:$W$250,MATCH($B197,'PLHIV Forecast'!$B$131:$B$250,0),MATCH(P$130,'PLHIV Forecast'!$C$130:$W$130,0)),
O197+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109.66666666666667</v>
      </c>
      <c r="Q197" s="84">
        <f>IF(IF(Q$130&lt;=Baseline_Year,
INDEX('Number on ART'!$H$10:$AB$249,MATCH($B197&amp;"Peds",'Number on ART'!$F$10:$F$249,0),MATCH(Q$130,'Number on ART'!$H$9:$AB$9,0)),
IF(AND(P197+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Forecast'!$B$131:$B$250,0),MATCH(Q$130,'PLHIV Forecast'!$C$130:$W$130,0)),
INDEX('PLHIV Forecast'!$C$131:$W$250,MATCH($B197,'PLHIV Forecast'!$B$131:$B$250,0),MATCH(Q$130,'PLHIV Forecast'!$C$130:$W$130,0))&lt;&gt;0),
INDEX('PLHIV Forecast'!$C$131:$W$250,MATCH($B197,'PLHIV Forecast'!$B$131:$B$250,0),MATCH(Q$130,'PLHIV Forecast'!$C$130:$W$130,0)),
P197+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IF(Q$130&lt;=Baseline_Year,
INDEX('Number on ART'!$H$10:$AB$249,MATCH($B197&amp;"Peds",'Number on ART'!$F$10:$F$249,0),MATCH(Q$130,'Number on ART'!$H$9:$AB$9,0)),
IF(AND(P197+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Forecast'!$B$131:$B$250,0),MATCH(Q$130,'PLHIV Forecast'!$C$130:$W$130,0)),
INDEX('PLHIV Forecast'!$C$131:$W$250,MATCH($B197,'PLHIV Forecast'!$B$131:$B$250,0),MATCH(Q$130,'PLHIV Forecast'!$C$130:$W$130,0))&lt;&gt;0),
INDEX('PLHIV Forecast'!$C$131:$W$250,MATCH($B197,'PLHIV Forecast'!$B$131:$B$250,0),MATCH(Q$130,'PLHIV Forecast'!$C$130:$W$130,0)),
P197+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110.33333333333334</v>
      </c>
      <c r="R197" s="84">
        <f>IF(IF(R$130&lt;=Baseline_Year,
INDEX('Number on ART'!$H$10:$AB$249,MATCH($B197&amp;"Peds",'Number on ART'!$F$10:$F$249,0),MATCH(R$130,'Number on ART'!$H$9:$AB$9,0)),
IF(AND(Q197+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Forecast'!$B$131:$B$250,0),MATCH(R$130,'PLHIV Forecast'!$C$130:$W$130,0)),
INDEX('PLHIV Forecast'!$C$131:$W$250,MATCH($B197,'PLHIV Forecast'!$B$131:$B$250,0),MATCH(R$130,'PLHIV Forecast'!$C$130:$W$130,0))&lt;&gt;0),
INDEX('PLHIV Forecast'!$C$131:$W$250,MATCH($B197,'PLHIV Forecast'!$B$131:$B$250,0),MATCH(R$130,'PLHIV Forecast'!$C$130:$W$130,0)),
Q197+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IF(R$130&lt;=Baseline_Year,
INDEX('Number on ART'!$H$10:$AB$249,MATCH($B197&amp;"Peds",'Number on ART'!$F$10:$F$249,0),MATCH(R$130,'Number on ART'!$H$9:$AB$9,0)),
IF(AND(Q197+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Forecast'!$B$131:$B$250,0),MATCH(R$130,'PLHIV Forecast'!$C$130:$W$130,0)),
INDEX('PLHIV Forecast'!$C$131:$W$250,MATCH($B197,'PLHIV Forecast'!$B$131:$B$250,0),MATCH(R$130,'PLHIV Forecast'!$C$130:$W$130,0))&lt;&gt;0),
INDEX('PLHIV Forecast'!$C$131:$W$250,MATCH($B197,'PLHIV Forecast'!$B$131:$B$250,0),MATCH(R$130,'PLHIV Forecast'!$C$130:$W$130,0)),
Q197+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111.00000000000001</v>
      </c>
      <c r="S197" s="84">
        <f>IF(IF(S$130&lt;=Baseline_Year,
INDEX('Number on ART'!$H$10:$AB$249,MATCH($B197&amp;"Peds",'Number on ART'!$F$10:$F$249,0),MATCH(S$130,'Number on ART'!$H$9:$AB$9,0)),
IF(AND(R197+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Forecast'!$B$131:$B$250,0),MATCH(S$130,'PLHIV Forecast'!$C$130:$W$130,0)),
INDEX('PLHIV Forecast'!$C$131:$W$250,MATCH($B197,'PLHIV Forecast'!$B$131:$B$250,0),MATCH(S$130,'PLHIV Forecast'!$C$130:$W$130,0))&lt;&gt;0),
INDEX('PLHIV Forecast'!$C$131:$W$250,MATCH($B197,'PLHIV Forecast'!$B$131:$B$250,0),MATCH(S$130,'PLHIV Forecast'!$C$130:$W$130,0)),
R197+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IF(S$130&lt;=Baseline_Year,
INDEX('Number on ART'!$H$10:$AB$249,MATCH($B197&amp;"Peds",'Number on ART'!$F$10:$F$249,0),MATCH(S$130,'Number on ART'!$H$9:$AB$9,0)),
IF(AND(R197+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Forecast'!$B$131:$B$250,0),MATCH(S$130,'PLHIV Forecast'!$C$130:$W$130,0)),
INDEX('PLHIV Forecast'!$C$131:$W$250,MATCH($B197,'PLHIV Forecast'!$B$131:$B$250,0),MATCH(S$130,'PLHIV Forecast'!$C$130:$W$130,0))&lt;&gt;0),
INDEX('PLHIV Forecast'!$C$131:$W$250,MATCH($B197,'PLHIV Forecast'!$B$131:$B$250,0),MATCH(S$130,'PLHIV Forecast'!$C$130:$W$130,0)),
R197+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111.66666666666669</v>
      </c>
      <c r="T197" s="84">
        <f>IF(IF(T$130&lt;=Baseline_Year,
INDEX('Number on ART'!$H$10:$AB$249,MATCH($B197&amp;"Peds",'Number on ART'!$F$10:$F$249,0),MATCH(T$130,'Number on ART'!$H$9:$AB$9,0)),
IF(AND(S197+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Forecast'!$B$131:$B$250,0),MATCH(T$130,'PLHIV Forecast'!$C$130:$W$130,0)),
INDEX('PLHIV Forecast'!$C$131:$W$250,MATCH($B197,'PLHIV Forecast'!$B$131:$B$250,0),MATCH(T$130,'PLHIV Forecast'!$C$130:$W$130,0))&lt;&gt;0),
INDEX('PLHIV Forecast'!$C$131:$W$250,MATCH($B197,'PLHIV Forecast'!$B$131:$B$250,0),MATCH(T$130,'PLHIV Forecast'!$C$130:$W$130,0)),
S197+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IF(T$130&lt;=Baseline_Year,
INDEX('Number on ART'!$H$10:$AB$249,MATCH($B197&amp;"Peds",'Number on ART'!$F$10:$F$249,0),MATCH(T$130,'Number on ART'!$H$9:$AB$9,0)),
IF(AND(S197+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Forecast'!$B$131:$B$250,0),MATCH(T$130,'PLHIV Forecast'!$C$130:$W$130,0)),
INDEX('PLHIV Forecast'!$C$131:$W$250,MATCH($B197,'PLHIV Forecast'!$B$131:$B$250,0),MATCH(T$130,'PLHIV Forecast'!$C$130:$W$130,0))&lt;&gt;0),
INDEX('PLHIV Forecast'!$C$131:$W$250,MATCH($B197,'PLHIV Forecast'!$B$131:$B$250,0),MATCH(T$130,'PLHIV Forecast'!$C$130:$W$130,0)),
S197+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112.33333333333336</v>
      </c>
      <c r="U197" s="84">
        <f>IF(IF(U$130&lt;=Baseline_Year,
INDEX('Number on ART'!$H$10:$AB$249,MATCH($B197&amp;"Peds",'Number on ART'!$F$10:$F$249,0),MATCH(U$130,'Number on ART'!$H$9:$AB$9,0)),
IF(AND(T197+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Forecast'!$B$131:$B$250,0),MATCH(U$130,'PLHIV Forecast'!$C$130:$W$130,0)),
INDEX('PLHIV Forecast'!$C$131:$W$250,MATCH($B197,'PLHIV Forecast'!$B$131:$B$250,0),MATCH(U$130,'PLHIV Forecast'!$C$130:$W$130,0))&lt;&gt;0),
INDEX('PLHIV Forecast'!$C$131:$W$250,MATCH($B197,'PLHIV Forecast'!$B$131:$B$250,0),MATCH(U$130,'PLHIV Forecast'!$C$130:$W$130,0)),
T197+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IF(U$130&lt;=Baseline_Year,
INDEX('Number on ART'!$H$10:$AB$249,MATCH($B197&amp;"Peds",'Number on ART'!$F$10:$F$249,0),MATCH(U$130,'Number on ART'!$H$9:$AB$9,0)),
IF(AND(T197+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Forecast'!$B$131:$B$250,0),MATCH(U$130,'PLHIV Forecast'!$C$130:$W$130,0)),
INDEX('PLHIV Forecast'!$C$131:$W$250,MATCH($B197,'PLHIV Forecast'!$B$131:$B$250,0),MATCH(U$130,'PLHIV Forecast'!$C$130:$W$130,0))&lt;&gt;0),
INDEX('PLHIV Forecast'!$C$131:$W$250,MATCH($B197,'PLHIV Forecast'!$B$131:$B$250,0),MATCH(U$130,'PLHIV Forecast'!$C$130:$W$130,0)),
T197+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113.00000000000003</v>
      </c>
      <c r="V197" s="84">
        <f>IF(IF(V$130&lt;=Baseline_Year,
INDEX('Number on ART'!$H$10:$AB$249,MATCH($B197&amp;"Peds",'Number on ART'!$F$10:$F$249,0),MATCH(V$130,'Number on ART'!$H$9:$AB$9,0)),
IF(AND(U197+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Forecast'!$B$131:$B$250,0),MATCH(V$130,'PLHIV Forecast'!$C$130:$W$130,0)),
INDEX('PLHIV Forecast'!$C$131:$W$250,MATCH($B197,'PLHIV Forecast'!$B$131:$B$250,0),MATCH(V$130,'PLHIV Forecast'!$C$130:$W$130,0))&lt;&gt;0),
INDEX('PLHIV Forecast'!$C$131:$W$250,MATCH($B197,'PLHIV Forecast'!$B$131:$B$250,0),MATCH(V$130,'PLHIV Forecast'!$C$130:$W$130,0)),
U197+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IF(V$130&lt;=Baseline_Year,
INDEX('Number on ART'!$H$10:$AB$249,MATCH($B197&amp;"Peds",'Number on ART'!$F$10:$F$249,0),MATCH(V$130,'Number on ART'!$H$9:$AB$9,0)),
IF(AND(U197+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Forecast'!$B$131:$B$250,0),MATCH(V$130,'PLHIV Forecast'!$C$130:$W$130,0)),
INDEX('PLHIV Forecast'!$C$131:$W$250,MATCH($B197,'PLHIV Forecast'!$B$131:$B$250,0),MATCH(V$130,'PLHIV Forecast'!$C$130:$W$130,0))&lt;&gt;0),
INDEX('PLHIV Forecast'!$C$131:$W$250,MATCH($B197,'PLHIV Forecast'!$B$131:$B$250,0),MATCH(V$130,'PLHIV Forecast'!$C$130:$W$130,0)),
U197+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113.6666666666667</v>
      </c>
      <c r="W197" s="84">
        <f>IF(IF(W$130&lt;=Baseline_Year,
INDEX('Number on ART'!$H$10:$AB$249,MATCH($B197&amp;"Peds",'Number on ART'!$F$10:$F$249,0),MATCH(W$130,'Number on ART'!$H$9:$AB$9,0)),
IF(AND(V197+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Forecast'!$C$131:$W$250,MATCH($B197,'PLHIV Forecast'!$B$131:$B$250,0),MATCH(W$130,'PLHIV Forecast'!$C$130:$W$130,0)),
INDEX('PLHIV Forecast'!$C$131:$W$250,MATCH($B197,'PLHIV Forecast'!$B$131:$B$250,0),MATCH(W$130,'PLHIV Forecast'!$C$130:$W$130,0))&lt;&gt;0),
INDEX('PLHIV Forecast'!$C$131:$W$250,MATCH($B197,'PLHIV Forecast'!$B$131:$B$250,0),MATCH(W$130,'PLHIV Forecast'!$C$130:$W$130,0)),
V197+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)))&lt;0,
0,
IF(W$130&lt;=Baseline_Year,
INDEX('Number on ART'!$H$10:$AB$249,MATCH($B197&amp;"Peds",'Number on ART'!$F$10:$F$249,0),MATCH(W$130,'Number on ART'!$H$9:$AB$9,0)),
IF(AND(V197+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)&gt;INDEX('PLHIV Forecast'!$C$8:$W$127,MATCH($B197,'PLHIV Forecast'!$B$131:$B$250,0),MATCH(W$130,'PLHIV Forecast'!$C$130:$W$130,0)),
INDEX('PLHIV Forecast'!$C$131:$W$250,MATCH($B197,'PLHIV Forecast'!$B$131:$B$250,0),MATCH(W$130,'PLHIV Forecast'!$C$130:$W$130,0))&lt;&gt;0),
INDEX('PLHIV Forecast'!$C$131:$W$250,MATCH($B197,'PLHIV Forecast'!$B$131:$B$250,0),MATCH(W$130,'PLHIV Forecast'!$C$130:$W$130,0)),
V197+
AVERAGE((INDEX($C$131:$W$250,MATCH($B197,$B$131:$B$250),MATCH(Baseline_Year,$C$130:$W$130,))-INDEX($C$131:$W$250,MATCH($B197,$B$131:$B$250),MATCH(Baseline_Year-1,$C$130:$W$130,))),
(INDEX($C$131:$W$250,MATCH($B197,$B$131:$B$250),MATCH(Baseline_Year-1,$C$130:$W$130,))-INDEX($C$131:$W$250,MATCH($B197,$B$131:$B$250),MATCH(Baseline_Year-2,$C$130:$W$130,))),
(INDEX($C$131:$W$250,MATCH($B197,$B$131:$B$250),MATCH(Baseline_Year-2,$C$130:$W$130,))-INDEX($C$131:$W$250,MATCH($B197,$B$131:$B$250),MATCH(Baseline_Year-3,$C$130:$W$130,)))
))))</f>
        <v>114.33333333333337</v>
      </c>
      <c r="X197" s="9" t="str">
        <f>IF(SUM(C197:W197)&lt;&gt;0,
IF(P197='PLHIV Forecast'!P197,"# peds on ART capped by total CLHIV starting 2023",
IF(Q197='PLHIV Forecast'!Q197,"# peds on ART capped by total CLHIV starting 2024",
IF(R197='PLHIV Forecast'!R197,"# peds on ART capped by total CLHIV starting 2025",
IF(S197='PLHIV Forecast'!S197,"# peds on ART capped by total CLHIV starting 2026",
IF(T197='PLHIV Forecast'!T197,"# peds on ART capped by total CLHIV starting 2027",
IF(U197='PLHIV Forecast'!U197,"# peds on ART capped by total CLHIV starting 2028",
IF(V197='PLHIV Forecast'!V197,"# peds on ART capped by total CLHIV starting 2029",
IF(W197='PLHIV Forecast'!W197,"# peds on ART capped by total CLHIV starting 2030",
"")))))))),"")</f>
        <v/>
      </c>
    </row>
    <row r="198" spans="2:24" x14ac:dyDescent="0.35">
      <c r="B198" s="17" t="str">
        <f>Countries!B71</f>
        <v>Macedonia</v>
      </c>
      <c r="C198" s="47">
        <f>IF(C$7&lt;='Algorithms &amp; Assumptions'!$C$3,INDEX('Number on ART'!$H$10:$AB$249,MATCH($B198&amp;"Peds",'Number on ART'!$F$10:$F$249,0),MATCH(C$7,'Number on ART'!$H$9:$AB$9,0)),"Error")</f>
        <v>0</v>
      </c>
      <c r="D198" s="47">
        <f>IF(D$7&lt;='Algorithms &amp; Assumptions'!$C$3,INDEX('Number on ART'!$H$10:$AB$249,MATCH($B198&amp;"Peds",'Number on ART'!$F$10:$F$249,0),MATCH(D$7,'Number on ART'!$H$9:$AB$9,0)),"Error")</f>
        <v>0</v>
      </c>
      <c r="E198" s="47">
        <f>IF(E$7&lt;='Algorithms &amp; Assumptions'!$C$3,INDEX('Number on ART'!$H$10:$AB$249,MATCH($B198&amp;"Peds",'Number on ART'!$F$10:$F$249,0),MATCH(E$7,'Number on ART'!$H$9:$AB$9,0)),"Error")</f>
        <v>0</v>
      </c>
      <c r="F198" s="47">
        <f>IF(F$7&lt;='Algorithms &amp; Assumptions'!$C$3,INDEX('Number on ART'!$H$10:$AB$249,MATCH($B198&amp;"Peds",'Number on ART'!$F$10:$F$249,0),MATCH(F$7,'Number on ART'!$H$9:$AB$9,0)),"Error")</f>
        <v>0</v>
      </c>
      <c r="G198" s="84">
        <f>IF(IF(G$130&lt;=Baseline_Year,
INDEX('Number on ART'!$H$10:$AB$249,MATCH($B198&amp;"Peds",'Number on ART'!$F$10:$F$249,0),MATCH(G$130,'Number on ART'!$H$9:$AB$9,0)),
IF(AND(F198+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Forecast'!$B$131:$B$250,0),MATCH(G$130,'PLHIV Forecast'!$C$130:$W$130,0)),
INDEX('PLHIV Forecast'!$C$131:$W$250,MATCH($B198,'PLHIV Forecast'!$B$131:$B$250,0),MATCH(G$130,'PLHIV Forecast'!$C$130:$W$130,0))&lt;&gt;0),
INDEX('PLHIV Forecast'!$C$131:$W$250,MATCH($B198,'PLHIV Forecast'!$B$131:$B$250,0),MATCH(G$130,'PLHIV Forecast'!$C$130:$W$130,0)),
F198+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IF(G$130&lt;=Baseline_Year,
INDEX('Number on ART'!$H$10:$AB$249,MATCH($B198&amp;"Peds",'Number on ART'!$F$10:$F$249,0),MATCH(G$130,'Number on ART'!$H$9:$AB$9,0)),
IF(AND(F198+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Forecast'!$B$131:$B$250,0),MATCH(G$130,'PLHIV Forecast'!$C$130:$W$130,0)),
INDEX('PLHIV Forecast'!$C$131:$W$250,MATCH($B198,'PLHIV Forecast'!$B$131:$B$250,0),MATCH(G$130,'PLHIV Forecast'!$C$130:$W$130,0))&lt;&gt;0),
INDEX('PLHIV Forecast'!$C$131:$W$250,MATCH($B198,'PLHIV Forecast'!$B$131:$B$250,0),MATCH(G$130,'PLHIV Forecast'!$C$130:$W$130,0)),
F198+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H198" s="84">
        <f>IF(IF(H$130&lt;=Baseline_Year,
INDEX('Number on ART'!$H$10:$AB$249,MATCH($B198&amp;"Peds",'Number on ART'!$F$10:$F$249,0),MATCH(H$130,'Number on ART'!$H$9:$AB$9,0)),
IF(AND(G198+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Forecast'!$B$131:$B$250,0),MATCH(H$130,'PLHIV Forecast'!$C$130:$W$130,0)),
INDEX('PLHIV Forecast'!$C$131:$W$250,MATCH($B198,'PLHIV Forecast'!$B$131:$B$250,0),MATCH(H$130,'PLHIV Forecast'!$C$130:$W$130,0))&lt;&gt;0),
INDEX('PLHIV Forecast'!$C$131:$W$250,MATCH($B198,'PLHIV Forecast'!$B$131:$B$250,0),MATCH(H$130,'PLHIV Forecast'!$C$130:$W$130,0)),
G198+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IF(H$130&lt;=Baseline_Year,
INDEX('Number on ART'!$H$10:$AB$249,MATCH($B198&amp;"Peds",'Number on ART'!$F$10:$F$249,0),MATCH(H$130,'Number on ART'!$H$9:$AB$9,0)),
IF(AND(G198+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Forecast'!$B$131:$B$250,0),MATCH(H$130,'PLHIV Forecast'!$C$130:$W$130,0)),
INDEX('PLHIV Forecast'!$C$131:$W$250,MATCH($B198,'PLHIV Forecast'!$B$131:$B$250,0),MATCH(H$130,'PLHIV Forecast'!$C$130:$W$130,0))&lt;&gt;0),
INDEX('PLHIV Forecast'!$C$131:$W$250,MATCH($B198,'PLHIV Forecast'!$B$131:$B$250,0),MATCH(H$130,'PLHIV Forecast'!$C$130:$W$130,0)),
G198+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I198" s="84">
        <f>IF(IF(I$130&lt;=Baseline_Year,
INDEX('Number on ART'!$H$10:$AB$249,MATCH($B198&amp;"Peds",'Number on ART'!$F$10:$F$249,0),MATCH(I$130,'Number on ART'!$H$9:$AB$9,0)),
IF(AND(H198+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Forecast'!$B$131:$B$250,0),MATCH(I$130,'PLHIV Forecast'!$C$130:$W$130,0)),
INDEX('PLHIV Forecast'!$C$131:$W$250,MATCH($B198,'PLHIV Forecast'!$B$131:$B$250,0),MATCH(I$130,'PLHIV Forecast'!$C$130:$W$130,0))&lt;&gt;0),
INDEX('PLHIV Forecast'!$C$131:$W$250,MATCH($B198,'PLHIV Forecast'!$B$131:$B$250,0),MATCH(I$130,'PLHIV Forecast'!$C$130:$W$130,0)),
H198+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IF(I$130&lt;=Baseline_Year,
INDEX('Number on ART'!$H$10:$AB$249,MATCH($B198&amp;"Peds",'Number on ART'!$F$10:$F$249,0),MATCH(I$130,'Number on ART'!$H$9:$AB$9,0)),
IF(AND(H198+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Forecast'!$B$131:$B$250,0),MATCH(I$130,'PLHIV Forecast'!$C$130:$W$130,0)),
INDEX('PLHIV Forecast'!$C$131:$W$250,MATCH($B198,'PLHIV Forecast'!$B$131:$B$250,0),MATCH(I$130,'PLHIV Forecast'!$C$130:$W$130,0))&lt;&gt;0),
INDEX('PLHIV Forecast'!$C$131:$W$250,MATCH($B198,'PLHIV Forecast'!$B$131:$B$250,0),MATCH(I$130,'PLHIV Forecast'!$C$130:$W$130,0)),
H198+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J198" s="84">
        <f>IF(IF(J$130&lt;=Baseline_Year,
INDEX('Number on ART'!$H$10:$AB$249,MATCH($B198&amp;"Peds",'Number on ART'!$F$10:$F$249,0),MATCH(J$130,'Number on ART'!$H$9:$AB$9,0)),
IF(AND(I198+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Forecast'!$B$131:$B$250,0),MATCH(J$130,'PLHIV Forecast'!$C$130:$W$130,0)),
INDEX('PLHIV Forecast'!$C$131:$W$250,MATCH($B198,'PLHIV Forecast'!$B$131:$B$250,0),MATCH(J$130,'PLHIV Forecast'!$C$130:$W$130,0))&lt;&gt;0),
INDEX('PLHIV Forecast'!$C$131:$W$250,MATCH($B198,'PLHIV Forecast'!$B$131:$B$250,0),MATCH(J$130,'PLHIV Forecast'!$C$130:$W$130,0)),
I198+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IF(J$130&lt;=Baseline_Year,
INDEX('Number on ART'!$H$10:$AB$249,MATCH($B198&amp;"Peds",'Number on ART'!$F$10:$F$249,0),MATCH(J$130,'Number on ART'!$H$9:$AB$9,0)),
IF(AND(I198+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Forecast'!$B$131:$B$250,0),MATCH(J$130,'PLHIV Forecast'!$C$130:$W$130,0)),
INDEX('PLHIV Forecast'!$C$131:$W$250,MATCH($B198,'PLHIV Forecast'!$B$131:$B$250,0),MATCH(J$130,'PLHIV Forecast'!$C$130:$W$130,0))&lt;&gt;0),
INDEX('PLHIV Forecast'!$C$131:$W$250,MATCH($B198,'PLHIV Forecast'!$B$131:$B$250,0),MATCH(J$130,'PLHIV Forecast'!$C$130:$W$130,0)),
I198+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K198" s="84">
        <f>IF(IF(K$130&lt;=Baseline_Year,
INDEX('Number on ART'!$H$10:$AB$249,MATCH($B198&amp;"Peds",'Number on ART'!$F$10:$F$249,0),MATCH(K$130,'Number on ART'!$H$9:$AB$9,0)),
IF(AND(J198+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Forecast'!$B$131:$B$250,0),MATCH(K$130,'PLHIV Forecast'!$C$130:$W$130,0)),
INDEX('PLHIV Forecast'!$C$131:$W$250,MATCH($B198,'PLHIV Forecast'!$B$131:$B$250,0),MATCH(K$130,'PLHIV Forecast'!$C$130:$W$130,0))&lt;&gt;0),
INDEX('PLHIV Forecast'!$C$131:$W$250,MATCH($B198,'PLHIV Forecast'!$B$131:$B$250,0),MATCH(K$130,'PLHIV Forecast'!$C$130:$W$130,0)),
J198+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IF(K$130&lt;=Baseline_Year,
INDEX('Number on ART'!$H$10:$AB$249,MATCH($B198&amp;"Peds",'Number on ART'!$F$10:$F$249,0),MATCH(K$130,'Number on ART'!$H$9:$AB$9,0)),
IF(AND(J198+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Forecast'!$B$131:$B$250,0),MATCH(K$130,'PLHIV Forecast'!$C$130:$W$130,0)),
INDEX('PLHIV Forecast'!$C$131:$W$250,MATCH($B198,'PLHIV Forecast'!$B$131:$B$250,0),MATCH(K$130,'PLHIV Forecast'!$C$130:$W$130,0))&lt;&gt;0),
INDEX('PLHIV Forecast'!$C$131:$W$250,MATCH($B198,'PLHIV Forecast'!$B$131:$B$250,0),MATCH(K$130,'PLHIV Forecast'!$C$130:$W$130,0)),
J198+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L198" s="84">
        <f>IF(IF(L$130&lt;=Baseline_Year,
INDEX('Number on ART'!$H$10:$AB$249,MATCH($B198&amp;"Peds",'Number on ART'!$F$10:$F$249,0),MATCH(L$130,'Number on ART'!$H$9:$AB$9,0)),
IF(AND(K198+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Forecast'!$B$131:$B$250,0),MATCH(L$130,'PLHIV Forecast'!$C$130:$W$130,0)),
INDEX('PLHIV Forecast'!$C$131:$W$250,MATCH($B198,'PLHIV Forecast'!$B$131:$B$250,0),MATCH(L$130,'PLHIV Forecast'!$C$130:$W$130,0))&lt;&gt;0),
INDEX('PLHIV Forecast'!$C$131:$W$250,MATCH($B198,'PLHIV Forecast'!$B$131:$B$250,0),MATCH(L$130,'PLHIV Forecast'!$C$130:$W$130,0)),
K198+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IF(L$130&lt;=Baseline_Year,
INDEX('Number on ART'!$H$10:$AB$249,MATCH($B198&amp;"Peds",'Number on ART'!$F$10:$F$249,0),MATCH(L$130,'Number on ART'!$H$9:$AB$9,0)),
IF(AND(K198+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Forecast'!$B$131:$B$250,0),MATCH(L$130,'PLHIV Forecast'!$C$130:$W$130,0)),
INDEX('PLHIV Forecast'!$C$131:$W$250,MATCH($B198,'PLHIV Forecast'!$B$131:$B$250,0),MATCH(L$130,'PLHIV Forecast'!$C$130:$W$130,0))&lt;&gt;0),
INDEX('PLHIV Forecast'!$C$131:$W$250,MATCH($B198,'PLHIV Forecast'!$B$131:$B$250,0),MATCH(L$130,'PLHIV Forecast'!$C$130:$W$130,0)),
K198+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M198" s="84">
        <f>IF(IF(M$130&lt;=Baseline_Year,
INDEX('Number on ART'!$H$10:$AB$249,MATCH($B198&amp;"Peds",'Number on ART'!$F$10:$F$249,0),MATCH(M$130,'Number on ART'!$H$9:$AB$9,0)),
IF(AND(L198+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Forecast'!$B$131:$B$250,0),MATCH(M$130,'PLHIV Forecast'!$C$130:$W$130,0)),
INDEX('PLHIV Forecast'!$C$131:$W$250,MATCH($B198,'PLHIV Forecast'!$B$131:$B$250,0),MATCH(M$130,'PLHIV Forecast'!$C$130:$W$130,0))&lt;&gt;0),
INDEX('PLHIV Forecast'!$C$131:$W$250,MATCH($B198,'PLHIV Forecast'!$B$131:$B$250,0),MATCH(M$130,'PLHIV Forecast'!$C$130:$W$130,0)),
L198+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IF(M$130&lt;=Baseline_Year,
INDEX('Number on ART'!$H$10:$AB$249,MATCH($B198&amp;"Peds",'Number on ART'!$F$10:$F$249,0),MATCH(M$130,'Number on ART'!$H$9:$AB$9,0)),
IF(AND(L198+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Forecast'!$B$131:$B$250,0),MATCH(M$130,'PLHIV Forecast'!$C$130:$W$130,0)),
INDEX('PLHIV Forecast'!$C$131:$W$250,MATCH($B198,'PLHIV Forecast'!$B$131:$B$250,0),MATCH(M$130,'PLHIV Forecast'!$C$130:$W$130,0))&lt;&gt;0),
INDEX('PLHIV Forecast'!$C$131:$W$250,MATCH($B198,'PLHIV Forecast'!$B$131:$B$250,0),MATCH(M$130,'PLHIV Forecast'!$C$130:$W$130,0)),
L198+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N198" s="84">
        <f>IF(IF(N$130&lt;=Baseline_Year,
INDEX('Number on ART'!$H$10:$AB$249,MATCH($B198&amp;"Peds",'Number on ART'!$F$10:$F$249,0),MATCH(N$130,'Number on ART'!$H$9:$AB$9,0)),
IF(AND(M198+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Forecast'!$B$131:$B$250,0),MATCH(N$130,'PLHIV Forecast'!$C$130:$W$130,0)),
INDEX('PLHIV Forecast'!$C$131:$W$250,MATCH($B198,'PLHIV Forecast'!$B$131:$B$250,0),MATCH(N$130,'PLHIV Forecast'!$C$130:$W$130,0))&lt;&gt;0),
INDEX('PLHIV Forecast'!$C$131:$W$250,MATCH($B198,'PLHIV Forecast'!$B$131:$B$250,0),MATCH(N$130,'PLHIV Forecast'!$C$130:$W$130,0)),
M198+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IF(N$130&lt;=Baseline_Year,
INDEX('Number on ART'!$H$10:$AB$249,MATCH($B198&amp;"Peds",'Number on ART'!$F$10:$F$249,0),MATCH(N$130,'Number on ART'!$H$9:$AB$9,0)),
IF(AND(M198+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Forecast'!$B$131:$B$250,0),MATCH(N$130,'PLHIV Forecast'!$C$130:$W$130,0)),
INDEX('PLHIV Forecast'!$C$131:$W$250,MATCH($B198,'PLHIV Forecast'!$B$131:$B$250,0),MATCH(N$130,'PLHIV Forecast'!$C$130:$W$130,0))&lt;&gt;0),
INDEX('PLHIV Forecast'!$C$131:$W$250,MATCH($B198,'PLHIV Forecast'!$B$131:$B$250,0),MATCH(N$130,'PLHIV Forecast'!$C$130:$W$130,0)),
M198+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O198" s="84">
        <f>IF(IF(O$130&lt;=Baseline_Year,
INDEX('Number on ART'!$H$10:$AB$249,MATCH($B198&amp;"Peds",'Number on ART'!$F$10:$F$249,0),MATCH(O$130,'Number on ART'!$H$9:$AB$9,0)),
IF(AND(N198+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Forecast'!$B$131:$B$250,0),MATCH(O$130,'PLHIV Forecast'!$C$130:$W$130,0)),
INDEX('PLHIV Forecast'!$C$131:$W$250,MATCH($B198,'PLHIV Forecast'!$B$131:$B$250,0),MATCH(O$130,'PLHIV Forecast'!$C$130:$W$130,0))&lt;&gt;0),
INDEX('PLHIV Forecast'!$C$131:$W$250,MATCH($B198,'PLHIV Forecast'!$B$131:$B$250,0),MATCH(O$130,'PLHIV Forecast'!$C$130:$W$130,0)),
N198+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IF(O$130&lt;=Baseline_Year,
INDEX('Number on ART'!$H$10:$AB$249,MATCH($B198&amp;"Peds",'Number on ART'!$F$10:$F$249,0),MATCH(O$130,'Number on ART'!$H$9:$AB$9,0)),
IF(AND(N198+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Forecast'!$B$131:$B$250,0),MATCH(O$130,'PLHIV Forecast'!$C$130:$W$130,0)),
INDEX('PLHIV Forecast'!$C$131:$W$250,MATCH($B198,'PLHIV Forecast'!$B$131:$B$250,0),MATCH(O$130,'PLHIV Forecast'!$C$130:$W$130,0))&lt;&gt;0),
INDEX('PLHIV Forecast'!$C$131:$W$250,MATCH($B198,'PLHIV Forecast'!$B$131:$B$250,0),MATCH(O$130,'PLHIV Forecast'!$C$130:$W$130,0)),
N198+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P198" s="84">
        <f>IF(IF(P$130&lt;=Baseline_Year,
INDEX('Number on ART'!$H$10:$AB$249,MATCH($B198&amp;"Peds",'Number on ART'!$F$10:$F$249,0),MATCH(P$130,'Number on ART'!$H$9:$AB$9,0)),
IF(AND(O198+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Forecast'!$B$131:$B$250,0),MATCH(P$130,'PLHIV Forecast'!$C$130:$W$130,0)),
INDEX('PLHIV Forecast'!$C$131:$W$250,MATCH($B198,'PLHIV Forecast'!$B$131:$B$250,0),MATCH(P$130,'PLHIV Forecast'!$C$130:$W$130,0))&lt;&gt;0),
INDEX('PLHIV Forecast'!$C$131:$W$250,MATCH($B198,'PLHIV Forecast'!$B$131:$B$250,0),MATCH(P$130,'PLHIV Forecast'!$C$130:$W$130,0)),
O198+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IF(P$130&lt;=Baseline_Year,
INDEX('Number on ART'!$H$10:$AB$249,MATCH($B198&amp;"Peds",'Number on ART'!$F$10:$F$249,0),MATCH(P$130,'Number on ART'!$H$9:$AB$9,0)),
IF(AND(O198+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Forecast'!$B$131:$B$250,0),MATCH(P$130,'PLHIV Forecast'!$C$130:$W$130,0)),
INDEX('PLHIV Forecast'!$C$131:$W$250,MATCH($B198,'PLHIV Forecast'!$B$131:$B$250,0),MATCH(P$130,'PLHIV Forecast'!$C$130:$W$130,0))&lt;&gt;0),
INDEX('PLHIV Forecast'!$C$131:$W$250,MATCH($B198,'PLHIV Forecast'!$B$131:$B$250,0),MATCH(P$130,'PLHIV Forecast'!$C$130:$W$130,0)),
O198+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Q198" s="84">
        <f>IF(IF(Q$130&lt;=Baseline_Year,
INDEX('Number on ART'!$H$10:$AB$249,MATCH($B198&amp;"Peds",'Number on ART'!$F$10:$F$249,0),MATCH(Q$130,'Number on ART'!$H$9:$AB$9,0)),
IF(AND(P198+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Forecast'!$B$131:$B$250,0),MATCH(Q$130,'PLHIV Forecast'!$C$130:$W$130,0)),
INDEX('PLHIV Forecast'!$C$131:$W$250,MATCH($B198,'PLHIV Forecast'!$B$131:$B$250,0),MATCH(Q$130,'PLHIV Forecast'!$C$130:$W$130,0))&lt;&gt;0),
INDEX('PLHIV Forecast'!$C$131:$W$250,MATCH($B198,'PLHIV Forecast'!$B$131:$B$250,0),MATCH(Q$130,'PLHIV Forecast'!$C$130:$W$130,0)),
P198+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IF(Q$130&lt;=Baseline_Year,
INDEX('Number on ART'!$H$10:$AB$249,MATCH($B198&amp;"Peds",'Number on ART'!$F$10:$F$249,0),MATCH(Q$130,'Number on ART'!$H$9:$AB$9,0)),
IF(AND(P198+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Forecast'!$B$131:$B$250,0),MATCH(Q$130,'PLHIV Forecast'!$C$130:$W$130,0)),
INDEX('PLHIV Forecast'!$C$131:$W$250,MATCH($B198,'PLHIV Forecast'!$B$131:$B$250,0),MATCH(Q$130,'PLHIV Forecast'!$C$130:$W$130,0))&lt;&gt;0),
INDEX('PLHIV Forecast'!$C$131:$W$250,MATCH($B198,'PLHIV Forecast'!$B$131:$B$250,0),MATCH(Q$130,'PLHIV Forecast'!$C$130:$W$130,0)),
P198+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R198" s="84">
        <f>IF(IF(R$130&lt;=Baseline_Year,
INDEX('Number on ART'!$H$10:$AB$249,MATCH($B198&amp;"Peds",'Number on ART'!$F$10:$F$249,0),MATCH(R$130,'Number on ART'!$H$9:$AB$9,0)),
IF(AND(Q198+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Forecast'!$B$131:$B$250,0),MATCH(R$130,'PLHIV Forecast'!$C$130:$W$130,0)),
INDEX('PLHIV Forecast'!$C$131:$W$250,MATCH($B198,'PLHIV Forecast'!$B$131:$B$250,0),MATCH(R$130,'PLHIV Forecast'!$C$130:$W$130,0))&lt;&gt;0),
INDEX('PLHIV Forecast'!$C$131:$W$250,MATCH($B198,'PLHIV Forecast'!$B$131:$B$250,0),MATCH(R$130,'PLHIV Forecast'!$C$130:$W$130,0)),
Q198+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IF(R$130&lt;=Baseline_Year,
INDEX('Number on ART'!$H$10:$AB$249,MATCH($B198&amp;"Peds",'Number on ART'!$F$10:$F$249,0),MATCH(R$130,'Number on ART'!$H$9:$AB$9,0)),
IF(AND(Q198+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Forecast'!$B$131:$B$250,0),MATCH(R$130,'PLHIV Forecast'!$C$130:$W$130,0)),
INDEX('PLHIV Forecast'!$C$131:$W$250,MATCH($B198,'PLHIV Forecast'!$B$131:$B$250,0),MATCH(R$130,'PLHIV Forecast'!$C$130:$W$130,0))&lt;&gt;0),
INDEX('PLHIV Forecast'!$C$131:$W$250,MATCH($B198,'PLHIV Forecast'!$B$131:$B$250,0),MATCH(R$130,'PLHIV Forecast'!$C$130:$W$130,0)),
Q198+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S198" s="84">
        <f>IF(IF(S$130&lt;=Baseline_Year,
INDEX('Number on ART'!$H$10:$AB$249,MATCH($B198&amp;"Peds",'Number on ART'!$F$10:$F$249,0),MATCH(S$130,'Number on ART'!$H$9:$AB$9,0)),
IF(AND(R198+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Forecast'!$B$131:$B$250,0),MATCH(S$130,'PLHIV Forecast'!$C$130:$W$130,0)),
INDEX('PLHIV Forecast'!$C$131:$W$250,MATCH($B198,'PLHIV Forecast'!$B$131:$B$250,0),MATCH(S$130,'PLHIV Forecast'!$C$130:$W$130,0))&lt;&gt;0),
INDEX('PLHIV Forecast'!$C$131:$W$250,MATCH($B198,'PLHIV Forecast'!$B$131:$B$250,0),MATCH(S$130,'PLHIV Forecast'!$C$130:$W$130,0)),
R198+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IF(S$130&lt;=Baseline_Year,
INDEX('Number on ART'!$H$10:$AB$249,MATCH($B198&amp;"Peds",'Number on ART'!$F$10:$F$249,0),MATCH(S$130,'Number on ART'!$H$9:$AB$9,0)),
IF(AND(R198+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Forecast'!$B$131:$B$250,0),MATCH(S$130,'PLHIV Forecast'!$C$130:$W$130,0)),
INDEX('PLHIV Forecast'!$C$131:$W$250,MATCH($B198,'PLHIV Forecast'!$B$131:$B$250,0),MATCH(S$130,'PLHIV Forecast'!$C$130:$W$130,0))&lt;&gt;0),
INDEX('PLHIV Forecast'!$C$131:$W$250,MATCH($B198,'PLHIV Forecast'!$B$131:$B$250,0),MATCH(S$130,'PLHIV Forecast'!$C$130:$W$130,0)),
R198+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T198" s="84">
        <f>IF(IF(T$130&lt;=Baseline_Year,
INDEX('Number on ART'!$H$10:$AB$249,MATCH($B198&amp;"Peds",'Number on ART'!$F$10:$F$249,0),MATCH(T$130,'Number on ART'!$H$9:$AB$9,0)),
IF(AND(S198+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Forecast'!$B$131:$B$250,0),MATCH(T$130,'PLHIV Forecast'!$C$130:$W$130,0)),
INDEX('PLHIV Forecast'!$C$131:$W$250,MATCH($B198,'PLHIV Forecast'!$B$131:$B$250,0),MATCH(T$130,'PLHIV Forecast'!$C$130:$W$130,0))&lt;&gt;0),
INDEX('PLHIV Forecast'!$C$131:$W$250,MATCH($B198,'PLHIV Forecast'!$B$131:$B$250,0),MATCH(T$130,'PLHIV Forecast'!$C$130:$W$130,0)),
S198+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IF(T$130&lt;=Baseline_Year,
INDEX('Number on ART'!$H$10:$AB$249,MATCH($B198&amp;"Peds",'Number on ART'!$F$10:$F$249,0),MATCH(T$130,'Number on ART'!$H$9:$AB$9,0)),
IF(AND(S198+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Forecast'!$B$131:$B$250,0),MATCH(T$130,'PLHIV Forecast'!$C$130:$W$130,0)),
INDEX('PLHIV Forecast'!$C$131:$W$250,MATCH($B198,'PLHIV Forecast'!$B$131:$B$250,0),MATCH(T$130,'PLHIV Forecast'!$C$130:$W$130,0))&lt;&gt;0),
INDEX('PLHIV Forecast'!$C$131:$W$250,MATCH($B198,'PLHIV Forecast'!$B$131:$B$250,0),MATCH(T$130,'PLHIV Forecast'!$C$130:$W$130,0)),
S198+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U198" s="84">
        <f>IF(IF(U$130&lt;=Baseline_Year,
INDEX('Number on ART'!$H$10:$AB$249,MATCH($B198&amp;"Peds",'Number on ART'!$F$10:$F$249,0),MATCH(U$130,'Number on ART'!$H$9:$AB$9,0)),
IF(AND(T198+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Forecast'!$B$131:$B$250,0),MATCH(U$130,'PLHIV Forecast'!$C$130:$W$130,0)),
INDEX('PLHIV Forecast'!$C$131:$W$250,MATCH($B198,'PLHIV Forecast'!$B$131:$B$250,0),MATCH(U$130,'PLHIV Forecast'!$C$130:$W$130,0))&lt;&gt;0),
INDEX('PLHIV Forecast'!$C$131:$W$250,MATCH($B198,'PLHIV Forecast'!$B$131:$B$250,0),MATCH(U$130,'PLHIV Forecast'!$C$130:$W$130,0)),
T198+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IF(U$130&lt;=Baseline_Year,
INDEX('Number on ART'!$H$10:$AB$249,MATCH($B198&amp;"Peds",'Number on ART'!$F$10:$F$249,0),MATCH(U$130,'Number on ART'!$H$9:$AB$9,0)),
IF(AND(T198+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Forecast'!$B$131:$B$250,0),MATCH(U$130,'PLHIV Forecast'!$C$130:$W$130,0)),
INDEX('PLHIV Forecast'!$C$131:$W$250,MATCH($B198,'PLHIV Forecast'!$B$131:$B$250,0),MATCH(U$130,'PLHIV Forecast'!$C$130:$W$130,0))&lt;&gt;0),
INDEX('PLHIV Forecast'!$C$131:$W$250,MATCH($B198,'PLHIV Forecast'!$B$131:$B$250,0),MATCH(U$130,'PLHIV Forecast'!$C$130:$W$130,0)),
T198+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V198" s="84">
        <f>IF(IF(V$130&lt;=Baseline_Year,
INDEX('Number on ART'!$H$10:$AB$249,MATCH($B198&amp;"Peds",'Number on ART'!$F$10:$F$249,0),MATCH(V$130,'Number on ART'!$H$9:$AB$9,0)),
IF(AND(U198+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Forecast'!$B$131:$B$250,0),MATCH(V$130,'PLHIV Forecast'!$C$130:$W$130,0)),
INDEX('PLHIV Forecast'!$C$131:$W$250,MATCH($B198,'PLHIV Forecast'!$B$131:$B$250,0),MATCH(V$130,'PLHIV Forecast'!$C$130:$W$130,0))&lt;&gt;0),
INDEX('PLHIV Forecast'!$C$131:$W$250,MATCH($B198,'PLHIV Forecast'!$B$131:$B$250,0),MATCH(V$130,'PLHIV Forecast'!$C$130:$W$130,0)),
U198+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IF(V$130&lt;=Baseline_Year,
INDEX('Number on ART'!$H$10:$AB$249,MATCH($B198&amp;"Peds",'Number on ART'!$F$10:$F$249,0),MATCH(V$130,'Number on ART'!$H$9:$AB$9,0)),
IF(AND(U198+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Forecast'!$B$131:$B$250,0),MATCH(V$130,'PLHIV Forecast'!$C$130:$W$130,0)),
INDEX('PLHIV Forecast'!$C$131:$W$250,MATCH($B198,'PLHIV Forecast'!$B$131:$B$250,0),MATCH(V$130,'PLHIV Forecast'!$C$130:$W$130,0))&lt;&gt;0),
INDEX('PLHIV Forecast'!$C$131:$W$250,MATCH($B198,'PLHIV Forecast'!$B$131:$B$250,0),MATCH(V$130,'PLHIV Forecast'!$C$130:$W$130,0)),
U198+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W198" s="84">
        <f>IF(IF(W$130&lt;=Baseline_Year,
INDEX('Number on ART'!$H$10:$AB$249,MATCH($B198&amp;"Peds",'Number on ART'!$F$10:$F$249,0),MATCH(W$130,'Number on ART'!$H$9:$AB$9,0)),
IF(AND(V198+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Forecast'!$C$131:$W$250,MATCH($B198,'PLHIV Forecast'!$B$131:$B$250,0),MATCH(W$130,'PLHIV Forecast'!$C$130:$W$130,0)),
INDEX('PLHIV Forecast'!$C$131:$W$250,MATCH($B198,'PLHIV Forecast'!$B$131:$B$250,0),MATCH(W$130,'PLHIV Forecast'!$C$130:$W$130,0))&lt;&gt;0),
INDEX('PLHIV Forecast'!$C$131:$W$250,MATCH($B198,'PLHIV Forecast'!$B$131:$B$250,0),MATCH(W$130,'PLHIV Forecast'!$C$130:$W$130,0)),
V198+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)))&lt;0,
0,
IF(W$130&lt;=Baseline_Year,
INDEX('Number on ART'!$H$10:$AB$249,MATCH($B198&amp;"Peds",'Number on ART'!$F$10:$F$249,0),MATCH(W$130,'Number on ART'!$H$9:$AB$9,0)),
IF(AND(V198+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)&gt;INDEX('PLHIV Forecast'!$C$8:$W$127,MATCH($B198,'PLHIV Forecast'!$B$131:$B$250,0),MATCH(W$130,'PLHIV Forecast'!$C$130:$W$130,0)),
INDEX('PLHIV Forecast'!$C$131:$W$250,MATCH($B198,'PLHIV Forecast'!$B$131:$B$250,0),MATCH(W$130,'PLHIV Forecast'!$C$130:$W$130,0))&lt;&gt;0),
INDEX('PLHIV Forecast'!$C$131:$W$250,MATCH($B198,'PLHIV Forecast'!$B$131:$B$250,0),MATCH(W$130,'PLHIV Forecast'!$C$130:$W$130,0)),
V198+
AVERAGE((INDEX($C$131:$W$250,MATCH($B198,$B$131:$B$250),MATCH(Baseline_Year,$C$130:$W$130,))-INDEX($C$131:$W$250,MATCH($B198,$B$131:$B$250),MATCH(Baseline_Year-1,$C$130:$W$130,))),
(INDEX($C$131:$W$250,MATCH($B198,$B$131:$B$250),MATCH(Baseline_Year-1,$C$130:$W$130,))-INDEX($C$131:$W$250,MATCH($B198,$B$131:$B$250),MATCH(Baseline_Year-2,$C$130:$W$130,))),
(INDEX($C$131:$W$250,MATCH($B198,$B$131:$B$250),MATCH(Baseline_Year-2,$C$130:$W$130,))-INDEX($C$131:$W$250,MATCH($B198,$B$131:$B$250),MATCH(Baseline_Year-3,$C$130:$W$130,)))
))))</f>
        <v>0</v>
      </c>
      <c r="X198" s="9" t="str">
        <f>IF(SUM(C198:W198)&lt;&gt;0,
IF(P198='PLHIV Forecast'!P198,"# peds on ART capped by total CLHIV starting 2023",
IF(Q198='PLHIV Forecast'!Q198,"# peds on ART capped by total CLHIV starting 2024",
IF(R198='PLHIV Forecast'!R198,"# peds on ART capped by total CLHIV starting 2025",
IF(S198='PLHIV Forecast'!S198,"# peds on ART capped by total CLHIV starting 2026",
IF(T198='PLHIV Forecast'!T198,"# peds on ART capped by total CLHIV starting 2027",
IF(U198='PLHIV Forecast'!U198,"# peds on ART capped by total CLHIV starting 2028",
IF(V198='PLHIV Forecast'!V198,"# peds on ART capped by total CLHIV starting 2029",
IF(W198='PLHIV Forecast'!W198,"# peds on ART capped by total CLHIV starting 2030",
"")))))))),"")</f>
        <v/>
      </c>
    </row>
    <row r="199" spans="2:24" x14ac:dyDescent="0.35">
      <c r="B199" s="17" t="str">
        <f>Countries!B72</f>
        <v>Madagascar</v>
      </c>
      <c r="C199" s="47">
        <f>IF(C$7&lt;='Algorithms &amp; Assumptions'!$C$3,INDEX('Number on ART'!$H$10:$AB$249,MATCH($B199&amp;"Peds",'Number on ART'!$F$10:$F$249,0),MATCH(C$7,'Number on ART'!$H$9:$AB$9,0)),"Error")</f>
        <v>18</v>
      </c>
      <c r="D199" s="47">
        <f>IF(D$7&lt;='Algorithms &amp; Assumptions'!$C$3,INDEX('Number on ART'!$H$10:$AB$249,MATCH($B199&amp;"Peds",'Number on ART'!$F$10:$F$249,0),MATCH(D$7,'Number on ART'!$H$9:$AB$9,0)),"Error")</f>
        <v>13</v>
      </c>
      <c r="E199" s="47">
        <f>IF(E$7&lt;='Algorithms &amp; Assumptions'!$C$3,INDEX('Number on ART'!$H$10:$AB$249,MATCH($B199&amp;"Peds",'Number on ART'!$F$10:$F$249,0),MATCH(E$7,'Number on ART'!$H$9:$AB$9,0)),"Error")</f>
        <v>14</v>
      </c>
      <c r="F199" s="47">
        <f>IF(F$7&lt;='Algorithms &amp; Assumptions'!$C$3,INDEX('Number on ART'!$H$10:$AB$249,MATCH($B199&amp;"Peds",'Number on ART'!$F$10:$F$249,0),MATCH(F$7,'Number on ART'!$H$9:$AB$9,0)),"Error")</f>
        <v>17</v>
      </c>
      <c r="G199" s="84">
        <f>IF(IF(G$130&lt;=Baseline_Year,
INDEX('Number on ART'!$H$10:$AB$249,MATCH($B199&amp;"Peds",'Number on ART'!$F$10:$F$249,0),MATCH(G$130,'Number on ART'!$H$9:$AB$9,0)),
IF(AND(F199+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Forecast'!$B$131:$B$250,0),MATCH(G$130,'PLHIV Forecast'!$C$130:$W$130,0)),
INDEX('PLHIV Forecast'!$C$131:$W$250,MATCH($B199,'PLHIV Forecast'!$B$131:$B$250,0),MATCH(G$130,'PLHIV Forecast'!$C$130:$W$130,0))&lt;&gt;0),
INDEX('PLHIV Forecast'!$C$131:$W$250,MATCH($B199,'PLHIV Forecast'!$B$131:$B$250,0),MATCH(G$130,'PLHIV Forecast'!$C$130:$W$130,0)),
F199+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IF(G$130&lt;=Baseline_Year,
INDEX('Number on ART'!$H$10:$AB$249,MATCH($B199&amp;"Peds",'Number on ART'!$F$10:$F$249,0),MATCH(G$130,'Number on ART'!$H$9:$AB$9,0)),
IF(AND(F199+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Forecast'!$B$131:$B$250,0),MATCH(G$130,'PLHIV Forecast'!$C$130:$W$130,0)),
INDEX('PLHIV Forecast'!$C$131:$W$250,MATCH($B199,'PLHIV Forecast'!$B$131:$B$250,0),MATCH(G$130,'PLHIV Forecast'!$C$130:$W$130,0))&lt;&gt;0),
INDEX('PLHIV Forecast'!$C$131:$W$250,MATCH($B199,'PLHIV Forecast'!$B$131:$B$250,0),MATCH(G$130,'PLHIV Forecast'!$C$130:$W$130,0)),
F199+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29</v>
      </c>
      <c r="H199" s="84">
        <f>IF(IF(H$130&lt;=Baseline_Year,
INDEX('Number on ART'!$H$10:$AB$249,MATCH($B199&amp;"Peds",'Number on ART'!$F$10:$F$249,0),MATCH(H$130,'Number on ART'!$H$9:$AB$9,0)),
IF(AND(G199+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Forecast'!$B$131:$B$250,0),MATCH(H$130,'PLHIV Forecast'!$C$130:$W$130,0)),
INDEX('PLHIV Forecast'!$C$131:$W$250,MATCH($B199,'PLHIV Forecast'!$B$131:$B$250,0),MATCH(H$130,'PLHIV Forecast'!$C$130:$W$130,0))&lt;&gt;0),
INDEX('PLHIV Forecast'!$C$131:$W$250,MATCH($B199,'PLHIV Forecast'!$B$131:$B$250,0),MATCH(H$130,'PLHIV Forecast'!$C$130:$W$130,0)),
G199+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IF(H$130&lt;=Baseline_Year,
INDEX('Number on ART'!$H$10:$AB$249,MATCH($B199&amp;"Peds",'Number on ART'!$F$10:$F$249,0),MATCH(H$130,'Number on ART'!$H$9:$AB$9,0)),
IF(AND(G199+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Forecast'!$B$131:$B$250,0),MATCH(H$130,'PLHIV Forecast'!$C$130:$W$130,0)),
INDEX('PLHIV Forecast'!$C$131:$W$250,MATCH($B199,'PLHIV Forecast'!$B$131:$B$250,0),MATCH(H$130,'PLHIV Forecast'!$C$130:$W$130,0))&lt;&gt;0),
INDEX('PLHIV Forecast'!$C$131:$W$250,MATCH($B199,'PLHIV Forecast'!$B$131:$B$250,0),MATCH(H$130,'PLHIV Forecast'!$C$130:$W$130,0)),
G199+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16</v>
      </c>
      <c r="I199" s="84">
        <f>IF(IF(I$130&lt;=Baseline_Year,
INDEX('Number on ART'!$H$10:$AB$249,MATCH($B199&amp;"Peds",'Number on ART'!$F$10:$F$249,0),MATCH(I$130,'Number on ART'!$H$9:$AB$9,0)),
IF(AND(H199+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Forecast'!$B$131:$B$250,0),MATCH(I$130,'PLHIV Forecast'!$C$130:$W$130,0)),
INDEX('PLHIV Forecast'!$C$131:$W$250,MATCH($B199,'PLHIV Forecast'!$B$131:$B$250,0),MATCH(I$130,'PLHIV Forecast'!$C$130:$W$130,0))&lt;&gt;0),
INDEX('PLHIV Forecast'!$C$131:$W$250,MATCH($B199,'PLHIV Forecast'!$B$131:$B$250,0),MATCH(I$130,'PLHIV Forecast'!$C$130:$W$130,0)),
H199+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IF(I$130&lt;=Baseline_Year,
INDEX('Number on ART'!$H$10:$AB$249,MATCH($B199&amp;"Peds",'Number on ART'!$F$10:$F$249,0),MATCH(I$130,'Number on ART'!$H$9:$AB$9,0)),
IF(AND(H199+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Forecast'!$B$131:$B$250,0),MATCH(I$130,'PLHIV Forecast'!$C$130:$W$130,0)),
INDEX('PLHIV Forecast'!$C$131:$W$250,MATCH($B199,'PLHIV Forecast'!$B$131:$B$250,0),MATCH(I$130,'PLHIV Forecast'!$C$130:$W$130,0))&lt;&gt;0),
INDEX('PLHIV Forecast'!$C$131:$W$250,MATCH($B199,'PLHIV Forecast'!$B$131:$B$250,0),MATCH(I$130,'PLHIV Forecast'!$C$130:$W$130,0)),
H199+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41</v>
      </c>
      <c r="J199" s="84">
        <f>IF(IF(J$130&lt;=Baseline_Year,
INDEX('Number on ART'!$H$10:$AB$249,MATCH($B199&amp;"Peds",'Number on ART'!$F$10:$F$249,0),MATCH(J$130,'Number on ART'!$H$9:$AB$9,0)),
IF(AND(I199+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Forecast'!$B$131:$B$250,0),MATCH(J$130,'PLHIV Forecast'!$C$130:$W$130,0)),
INDEX('PLHIV Forecast'!$C$131:$W$250,MATCH($B199,'PLHIV Forecast'!$B$131:$B$250,0),MATCH(J$130,'PLHIV Forecast'!$C$130:$W$130,0))&lt;&gt;0),
INDEX('PLHIV Forecast'!$C$131:$W$250,MATCH($B199,'PLHIV Forecast'!$B$131:$B$250,0),MATCH(J$130,'PLHIV Forecast'!$C$130:$W$130,0)),
I199+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IF(J$130&lt;=Baseline_Year,
INDEX('Number on ART'!$H$10:$AB$249,MATCH($B199&amp;"Peds",'Number on ART'!$F$10:$F$249,0),MATCH(J$130,'Number on ART'!$H$9:$AB$9,0)),
IF(AND(I199+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Forecast'!$B$131:$B$250,0),MATCH(J$130,'PLHIV Forecast'!$C$130:$W$130,0)),
INDEX('PLHIV Forecast'!$C$131:$W$250,MATCH($B199,'PLHIV Forecast'!$B$131:$B$250,0),MATCH(J$130,'PLHIV Forecast'!$C$130:$W$130,0))&lt;&gt;0),
INDEX('PLHIV Forecast'!$C$131:$W$250,MATCH($B199,'PLHIV Forecast'!$B$131:$B$250,0),MATCH(J$130,'PLHIV Forecast'!$C$130:$W$130,0)),
I199+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55</v>
      </c>
      <c r="K199" s="84">
        <f>IF(IF(K$130&lt;=Baseline_Year,
INDEX('Number on ART'!$H$10:$AB$249,MATCH($B199&amp;"Peds",'Number on ART'!$F$10:$F$249,0),MATCH(K$130,'Number on ART'!$H$9:$AB$9,0)),
IF(AND(J199+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Forecast'!$B$131:$B$250,0),MATCH(K$130,'PLHIV Forecast'!$C$130:$W$130,0)),
INDEX('PLHIV Forecast'!$C$131:$W$250,MATCH($B199,'PLHIV Forecast'!$B$131:$B$250,0),MATCH(K$130,'PLHIV Forecast'!$C$130:$W$130,0))&lt;&gt;0),
INDEX('PLHIV Forecast'!$C$131:$W$250,MATCH($B199,'PLHIV Forecast'!$B$131:$B$250,0),MATCH(K$130,'PLHIV Forecast'!$C$130:$W$130,0)),
J199+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IF(K$130&lt;=Baseline_Year,
INDEX('Number on ART'!$H$10:$AB$249,MATCH($B199&amp;"Peds",'Number on ART'!$F$10:$F$249,0),MATCH(K$130,'Number on ART'!$H$9:$AB$9,0)),
IF(AND(J199+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Forecast'!$B$131:$B$250,0),MATCH(K$130,'PLHIV Forecast'!$C$130:$W$130,0)),
INDEX('PLHIV Forecast'!$C$131:$W$250,MATCH($B199,'PLHIV Forecast'!$B$131:$B$250,0),MATCH(K$130,'PLHIV Forecast'!$C$130:$W$130,0))&lt;&gt;0),
INDEX('PLHIV Forecast'!$C$131:$W$250,MATCH($B199,'PLHIV Forecast'!$B$131:$B$250,0),MATCH(K$130,'PLHIV Forecast'!$C$130:$W$130,0)),
J199+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91</v>
      </c>
      <c r="L199" s="84">
        <f>IF(IF(L$130&lt;=Baseline_Year,
INDEX('Number on ART'!$H$10:$AB$249,MATCH($B199&amp;"Peds",'Number on ART'!$F$10:$F$249,0),MATCH(L$130,'Number on ART'!$H$9:$AB$9,0)),
IF(AND(K199+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Forecast'!$B$131:$B$250,0),MATCH(L$130,'PLHIV Forecast'!$C$130:$W$130,0)),
INDEX('PLHIV Forecast'!$C$131:$W$250,MATCH($B199,'PLHIV Forecast'!$B$131:$B$250,0),MATCH(L$130,'PLHIV Forecast'!$C$130:$W$130,0))&lt;&gt;0),
INDEX('PLHIV Forecast'!$C$131:$W$250,MATCH($B199,'PLHIV Forecast'!$B$131:$B$250,0),MATCH(L$130,'PLHIV Forecast'!$C$130:$W$130,0)),
K199+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IF(L$130&lt;=Baseline_Year,
INDEX('Number on ART'!$H$10:$AB$249,MATCH($B199&amp;"Peds",'Number on ART'!$F$10:$F$249,0),MATCH(L$130,'Number on ART'!$H$9:$AB$9,0)),
IF(AND(K199+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Forecast'!$B$131:$B$250,0),MATCH(L$130,'PLHIV Forecast'!$C$130:$W$130,0)),
INDEX('PLHIV Forecast'!$C$131:$W$250,MATCH($B199,'PLHIV Forecast'!$B$131:$B$250,0),MATCH(L$130,'PLHIV Forecast'!$C$130:$W$130,0))&lt;&gt;0),
INDEX('PLHIV Forecast'!$C$131:$W$250,MATCH($B199,'PLHIV Forecast'!$B$131:$B$250,0),MATCH(L$130,'PLHIV Forecast'!$C$130:$W$130,0)),
K199+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151</v>
      </c>
      <c r="M199" s="84">
        <f>IF(IF(M$130&lt;=Baseline_Year,
INDEX('Number on ART'!$H$10:$AB$249,MATCH($B199&amp;"Peds",'Number on ART'!$F$10:$F$249,0),MATCH(M$130,'Number on ART'!$H$9:$AB$9,0)),
IF(AND(L199+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Forecast'!$B$131:$B$250,0),MATCH(M$130,'PLHIV Forecast'!$C$130:$W$130,0)),
INDEX('PLHIV Forecast'!$C$131:$W$250,MATCH($B199,'PLHIV Forecast'!$B$131:$B$250,0),MATCH(M$130,'PLHIV Forecast'!$C$130:$W$130,0))&lt;&gt;0),
INDEX('PLHIV Forecast'!$C$131:$W$250,MATCH($B199,'PLHIV Forecast'!$B$131:$B$250,0),MATCH(M$130,'PLHIV Forecast'!$C$130:$W$130,0)),
L199+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IF(M$130&lt;=Baseline_Year,
INDEX('Number on ART'!$H$10:$AB$249,MATCH($B199&amp;"Peds",'Number on ART'!$F$10:$F$249,0),MATCH(M$130,'Number on ART'!$H$9:$AB$9,0)),
IF(AND(L199+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Forecast'!$B$131:$B$250,0),MATCH(M$130,'PLHIV Forecast'!$C$130:$W$130,0)),
INDEX('PLHIV Forecast'!$C$131:$W$250,MATCH($B199,'PLHIV Forecast'!$B$131:$B$250,0),MATCH(M$130,'PLHIV Forecast'!$C$130:$W$130,0))&lt;&gt;0),
INDEX('PLHIV Forecast'!$C$131:$W$250,MATCH($B199,'PLHIV Forecast'!$B$131:$B$250,0),MATCH(M$130,'PLHIV Forecast'!$C$130:$W$130,0)),
L199+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154</v>
      </c>
      <c r="N199" s="84">
        <f>IF(IF(N$130&lt;=Baseline_Year,
INDEX('Number on ART'!$H$10:$AB$249,MATCH($B199&amp;"Peds",'Number on ART'!$F$10:$F$249,0),MATCH(N$130,'Number on ART'!$H$9:$AB$9,0)),
IF(AND(M199+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Forecast'!$B$131:$B$250,0),MATCH(N$130,'PLHIV Forecast'!$C$130:$W$130,0)),
INDEX('PLHIV Forecast'!$C$131:$W$250,MATCH($B199,'PLHIV Forecast'!$B$131:$B$250,0),MATCH(N$130,'PLHIV Forecast'!$C$130:$W$130,0))&lt;&gt;0),
INDEX('PLHIV Forecast'!$C$131:$W$250,MATCH($B199,'PLHIV Forecast'!$B$131:$B$250,0),MATCH(N$130,'PLHIV Forecast'!$C$130:$W$130,0)),
M199+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IF(N$130&lt;=Baseline_Year,
INDEX('Number on ART'!$H$10:$AB$249,MATCH($B199&amp;"Peds",'Number on ART'!$F$10:$F$249,0),MATCH(N$130,'Number on ART'!$H$9:$AB$9,0)),
IF(AND(M199+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Forecast'!$B$131:$B$250,0),MATCH(N$130,'PLHIV Forecast'!$C$130:$W$130,0)),
INDEX('PLHIV Forecast'!$C$131:$W$250,MATCH($B199,'PLHIV Forecast'!$B$131:$B$250,0),MATCH(N$130,'PLHIV Forecast'!$C$130:$W$130,0))&lt;&gt;0),
INDEX('PLHIV Forecast'!$C$131:$W$250,MATCH($B199,'PLHIV Forecast'!$B$131:$B$250,0),MATCH(N$130,'PLHIV Forecast'!$C$130:$W$130,0)),
M199+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256</v>
      </c>
      <c r="O199" s="84">
        <f>IF(IF(O$130&lt;=Baseline_Year,
INDEX('Number on ART'!$H$10:$AB$249,MATCH($B199&amp;"Peds",'Number on ART'!$F$10:$F$249,0),MATCH(O$130,'Number on ART'!$H$9:$AB$9,0)),
IF(AND(N199+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Forecast'!$B$131:$B$250,0),MATCH(O$130,'PLHIV Forecast'!$C$130:$W$130,0)),
INDEX('PLHIV Forecast'!$C$131:$W$250,MATCH($B199,'PLHIV Forecast'!$B$131:$B$250,0),MATCH(O$130,'PLHIV Forecast'!$C$130:$W$130,0))&lt;&gt;0),
INDEX('PLHIV Forecast'!$C$131:$W$250,MATCH($B199,'PLHIV Forecast'!$B$131:$B$250,0),MATCH(O$130,'PLHIV Forecast'!$C$130:$W$130,0)),
N199+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IF(O$130&lt;=Baseline_Year,
INDEX('Number on ART'!$H$10:$AB$249,MATCH($B199&amp;"Peds",'Number on ART'!$F$10:$F$249,0),MATCH(O$130,'Number on ART'!$H$9:$AB$9,0)),
IF(AND(N199+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Forecast'!$B$131:$B$250,0),MATCH(O$130,'PLHIV Forecast'!$C$130:$W$130,0)),
INDEX('PLHIV Forecast'!$C$131:$W$250,MATCH($B199,'PLHIV Forecast'!$B$131:$B$250,0),MATCH(O$130,'PLHIV Forecast'!$C$130:$W$130,0))&lt;&gt;0),
INDEX('PLHIV Forecast'!$C$131:$W$250,MATCH($B199,'PLHIV Forecast'!$B$131:$B$250,0),MATCH(O$130,'PLHIV Forecast'!$C$130:$W$130,0)),
N199+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341</v>
      </c>
      <c r="P199" s="84">
        <f>IF(IF(P$130&lt;=Baseline_Year,
INDEX('Number on ART'!$H$10:$AB$249,MATCH($B199&amp;"Peds",'Number on ART'!$F$10:$F$249,0),MATCH(P$130,'Number on ART'!$H$9:$AB$9,0)),
IF(AND(O199+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Forecast'!$B$131:$B$250,0),MATCH(P$130,'PLHIV Forecast'!$C$130:$W$130,0)),
INDEX('PLHIV Forecast'!$C$131:$W$250,MATCH($B199,'PLHIV Forecast'!$B$131:$B$250,0),MATCH(P$130,'PLHIV Forecast'!$C$130:$W$130,0))&lt;&gt;0),
INDEX('PLHIV Forecast'!$C$131:$W$250,MATCH($B199,'PLHIV Forecast'!$B$131:$B$250,0),MATCH(P$130,'PLHIV Forecast'!$C$130:$W$130,0)),
O199+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IF(P$130&lt;=Baseline_Year,
INDEX('Number on ART'!$H$10:$AB$249,MATCH($B199&amp;"Peds",'Number on ART'!$F$10:$F$249,0),MATCH(P$130,'Number on ART'!$H$9:$AB$9,0)),
IF(AND(O199+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Forecast'!$B$131:$B$250,0),MATCH(P$130,'PLHIV Forecast'!$C$130:$W$130,0)),
INDEX('PLHIV Forecast'!$C$131:$W$250,MATCH($B199,'PLHIV Forecast'!$B$131:$B$250,0),MATCH(P$130,'PLHIV Forecast'!$C$130:$W$130,0))&lt;&gt;0),
INDEX('PLHIV Forecast'!$C$131:$W$250,MATCH($B199,'PLHIV Forecast'!$B$131:$B$250,0),MATCH(P$130,'PLHIV Forecast'!$C$130:$W$130,0)),
O199+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404.33333333333331</v>
      </c>
      <c r="Q199" s="84">
        <f>IF(IF(Q$130&lt;=Baseline_Year,
INDEX('Number on ART'!$H$10:$AB$249,MATCH($B199&amp;"Peds",'Number on ART'!$F$10:$F$249,0),MATCH(Q$130,'Number on ART'!$H$9:$AB$9,0)),
IF(AND(P199+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Forecast'!$B$131:$B$250,0),MATCH(Q$130,'PLHIV Forecast'!$C$130:$W$130,0)),
INDEX('PLHIV Forecast'!$C$131:$W$250,MATCH($B199,'PLHIV Forecast'!$B$131:$B$250,0),MATCH(Q$130,'PLHIV Forecast'!$C$130:$W$130,0))&lt;&gt;0),
INDEX('PLHIV Forecast'!$C$131:$W$250,MATCH($B199,'PLHIV Forecast'!$B$131:$B$250,0),MATCH(Q$130,'PLHIV Forecast'!$C$130:$W$130,0)),
P199+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IF(Q$130&lt;=Baseline_Year,
INDEX('Number on ART'!$H$10:$AB$249,MATCH($B199&amp;"Peds",'Number on ART'!$F$10:$F$249,0),MATCH(Q$130,'Number on ART'!$H$9:$AB$9,0)),
IF(AND(P199+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Forecast'!$B$131:$B$250,0),MATCH(Q$130,'PLHIV Forecast'!$C$130:$W$130,0)),
INDEX('PLHIV Forecast'!$C$131:$W$250,MATCH($B199,'PLHIV Forecast'!$B$131:$B$250,0),MATCH(Q$130,'PLHIV Forecast'!$C$130:$W$130,0))&lt;&gt;0),
INDEX('PLHIV Forecast'!$C$131:$W$250,MATCH($B199,'PLHIV Forecast'!$B$131:$B$250,0),MATCH(Q$130,'PLHIV Forecast'!$C$130:$W$130,0)),
P199+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467.66666666666663</v>
      </c>
      <c r="R199" s="84">
        <f>IF(IF(R$130&lt;=Baseline_Year,
INDEX('Number on ART'!$H$10:$AB$249,MATCH($B199&amp;"Peds",'Number on ART'!$F$10:$F$249,0),MATCH(R$130,'Number on ART'!$H$9:$AB$9,0)),
IF(AND(Q199+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Forecast'!$B$131:$B$250,0),MATCH(R$130,'PLHIV Forecast'!$C$130:$W$130,0)),
INDEX('PLHIV Forecast'!$C$131:$W$250,MATCH($B199,'PLHIV Forecast'!$B$131:$B$250,0),MATCH(R$130,'PLHIV Forecast'!$C$130:$W$130,0))&lt;&gt;0),
INDEX('PLHIV Forecast'!$C$131:$W$250,MATCH($B199,'PLHIV Forecast'!$B$131:$B$250,0),MATCH(R$130,'PLHIV Forecast'!$C$130:$W$130,0)),
Q199+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IF(R$130&lt;=Baseline_Year,
INDEX('Number on ART'!$H$10:$AB$249,MATCH($B199&amp;"Peds",'Number on ART'!$F$10:$F$249,0),MATCH(R$130,'Number on ART'!$H$9:$AB$9,0)),
IF(AND(Q199+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Forecast'!$B$131:$B$250,0),MATCH(R$130,'PLHIV Forecast'!$C$130:$W$130,0)),
INDEX('PLHIV Forecast'!$C$131:$W$250,MATCH($B199,'PLHIV Forecast'!$B$131:$B$250,0),MATCH(R$130,'PLHIV Forecast'!$C$130:$W$130,0))&lt;&gt;0),
INDEX('PLHIV Forecast'!$C$131:$W$250,MATCH($B199,'PLHIV Forecast'!$B$131:$B$250,0),MATCH(R$130,'PLHIV Forecast'!$C$130:$W$130,0)),
Q199+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531</v>
      </c>
      <c r="S199" s="84">
        <f>IF(IF(S$130&lt;=Baseline_Year,
INDEX('Number on ART'!$H$10:$AB$249,MATCH($B199&amp;"Peds",'Number on ART'!$F$10:$F$249,0),MATCH(S$130,'Number on ART'!$H$9:$AB$9,0)),
IF(AND(R199+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Forecast'!$B$131:$B$250,0),MATCH(S$130,'PLHIV Forecast'!$C$130:$W$130,0)),
INDEX('PLHIV Forecast'!$C$131:$W$250,MATCH($B199,'PLHIV Forecast'!$B$131:$B$250,0),MATCH(S$130,'PLHIV Forecast'!$C$130:$W$130,0))&lt;&gt;0),
INDEX('PLHIV Forecast'!$C$131:$W$250,MATCH($B199,'PLHIV Forecast'!$B$131:$B$250,0),MATCH(S$130,'PLHIV Forecast'!$C$130:$W$130,0)),
R199+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IF(S$130&lt;=Baseline_Year,
INDEX('Number on ART'!$H$10:$AB$249,MATCH($B199&amp;"Peds",'Number on ART'!$F$10:$F$249,0),MATCH(S$130,'Number on ART'!$H$9:$AB$9,0)),
IF(AND(R199+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Forecast'!$B$131:$B$250,0),MATCH(S$130,'PLHIV Forecast'!$C$130:$W$130,0)),
INDEX('PLHIV Forecast'!$C$131:$W$250,MATCH($B199,'PLHIV Forecast'!$B$131:$B$250,0),MATCH(S$130,'PLHIV Forecast'!$C$130:$W$130,0))&lt;&gt;0),
INDEX('PLHIV Forecast'!$C$131:$W$250,MATCH($B199,'PLHIV Forecast'!$B$131:$B$250,0),MATCH(S$130,'PLHIV Forecast'!$C$130:$W$130,0)),
R199+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594.33333333333337</v>
      </c>
      <c r="T199" s="84">
        <f>IF(IF(T$130&lt;=Baseline_Year,
INDEX('Number on ART'!$H$10:$AB$249,MATCH($B199&amp;"Peds",'Number on ART'!$F$10:$F$249,0),MATCH(T$130,'Number on ART'!$H$9:$AB$9,0)),
IF(AND(S199+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Forecast'!$B$131:$B$250,0),MATCH(T$130,'PLHIV Forecast'!$C$130:$W$130,0)),
INDEX('PLHIV Forecast'!$C$131:$W$250,MATCH($B199,'PLHIV Forecast'!$B$131:$B$250,0),MATCH(T$130,'PLHIV Forecast'!$C$130:$W$130,0))&lt;&gt;0),
INDEX('PLHIV Forecast'!$C$131:$W$250,MATCH($B199,'PLHIV Forecast'!$B$131:$B$250,0),MATCH(T$130,'PLHIV Forecast'!$C$130:$W$130,0)),
S199+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IF(T$130&lt;=Baseline_Year,
INDEX('Number on ART'!$H$10:$AB$249,MATCH($B199&amp;"Peds",'Number on ART'!$F$10:$F$249,0),MATCH(T$130,'Number on ART'!$H$9:$AB$9,0)),
IF(AND(S199+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Forecast'!$B$131:$B$250,0),MATCH(T$130,'PLHIV Forecast'!$C$130:$W$130,0)),
INDEX('PLHIV Forecast'!$C$131:$W$250,MATCH($B199,'PLHIV Forecast'!$B$131:$B$250,0),MATCH(T$130,'PLHIV Forecast'!$C$130:$W$130,0))&lt;&gt;0),
INDEX('PLHIV Forecast'!$C$131:$W$250,MATCH($B199,'PLHIV Forecast'!$B$131:$B$250,0),MATCH(T$130,'PLHIV Forecast'!$C$130:$W$130,0)),
S199+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657.66666666666674</v>
      </c>
      <c r="U199" s="84">
        <f>IF(IF(U$130&lt;=Baseline_Year,
INDEX('Number on ART'!$H$10:$AB$249,MATCH($B199&amp;"Peds",'Number on ART'!$F$10:$F$249,0),MATCH(U$130,'Number on ART'!$H$9:$AB$9,0)),
IF(AND(T199+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Forecast'!$B$131:$B$250,0),MATCH(U$130,'PLHIV Forecast'!$C$130:$W$130,0)),
INDEX('PLHIV Forecast'!$C$131:$W$250,MATCH($B199,'PLHIV Forecast'!$B$131:$B$250,0),MATCH(U$130,'PLHIV Forecast'!$C$130:$W$130,0))&lt;&gt;0),
INDEX('PLHIV Forecast'!$C$131:$W$250,MATCH($B199,'PLHIV Forecast'!$B$131:$B$250,0),MATCH(U$130,'PLHIV Forecast'!$C$130:$W$130,0)),
T199+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IF(U$130&lt;=Baseline_Year,
INDEX('Number on ART'!$H$10:$AB$249,MATCH($B199&amp;"Peds",'Number on ART'!$F$10:$F$249,0),MATCH(U$130,'Number on ART'!$H$9:$AB$9,0)),
IF(AND(T199+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Forecast'!$B$131:$B$250,0),MATCH(U$130,'PLHIV Forecast'!$C$130:$W$130,0)),
INDEX('PLHIV Forecast'!$C$131:$W$250,MATCH($B199,'PLHIV Forecast'!$B$131:$B$250,0),MATCH(U$130,'PLHIV Forecast'!$C$130:$W$130,0))&lt;&gt;0),
INDEX('PLHIV Forecast'!$C$131:$W$250,MATCH($B199,'PLHIV Forecast'!$B$131:$B$250,0),MATCH(U$130,'PLHIV Forecast'!$C$130:$W$130,0)),
T199+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721.00000000000011</v>
      </c>
      <c r="V199" s="84">
        <f>IF(IF(V$130&lt;=Baseline_Year,
INDEX('Number on ART'!$H$10:$AB$249,MATCH($B199&amp;"Peds",'Number on ART'!$F$10:$F$249,0),MATCH(V$130,'Number on ART'!$H$9:$AB$9,0)),
IF(AND(U199+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Forecast'!$B$131:$B$250,0),MATCH(V$130,'PLHIV Forecast'!$C$130:$W$130,0)),
INDEX('PLHIV Forecast'!$C$131:$W$250,MATCH($B199,'PLHIV Forecast'!$B$131:$B$250,0),MATCH(V$130,'PLHIV Forecast'!$C$130:$W$130,0))&lt;&gt;0),
INDEX('PLHIV Forecast'!$C$131:$W$250,MATCH($B199,'PLHIV Forecast'!$B$131:$B$250,0),MATCH(V$130,'PLHIV Forecast'!$C$130:$W$130,0)),
U199+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IF(V$130&lt;=Baseline_Year,
INDEX('Number on ART'!$H$10:$AB$249,MATCH($B199&amp;"Peds",'Number on ART'!$F$10:$F$249,0),MATCH(V$130,'Number on ART'!$H$9:$AB$9,0)),
IF(AND(U199+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Forecast'!$B$131:$B$250,0),MATCH(V$130,'PLHIV Forecast'!$C$130:$W$130,0)),
INDEX('PLHIV Forecast'!$C$131:$W$250,MATCH($B199,'PLHIV Forecast'!$B$131:$B$250,0),MATCH(V$130,'PLHIV Forecast'!$C$130:$W$130,0))&lt;&gt;0),
INDEX('PLHIV Forecast'!$C$131:$W$250,MATCH($B199,'PLHIV Forecast'!$B$131:$B$250,0),MATCH(V$130,'PLHIV Forecast'!$C$130:$W$130,0)),
U199+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784.33333333333348</v>
      </c>
      <c r="W199" s="84">
        <f>IF(IF(W$130&lt;=Baseline_Year,
INDEX('Number on ART'!$H$10:$AB$249,MATCH($B199&amp;"Peds",'Number on ART'!$F$10:$F$249,0),MATCH(W$130,'Number on ART'!$H$9:$AB$9,0)),
IF(AND(V199+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Forecast'!$C$131:$W$250,MATCH($B199,'PLHIV Forecast'!$B$131:$B$250,0),MATCH(W$130,'PLHIV Forecast'!$C$130:$W$130,0)),
INDEX('PLHIV Forecast'!$C$131:$W$250,MATCH($B199,'PLHIV Forecast'!$B$131:$B$250,0),MATCH(W$130,'PLHIV Forecast'!$C$130:$W$130,0))&lt;&gt;0),
INDEX('PLHIV Forecast'!$C$131:$W$250,MATCH($B199,'PLHIV Forecast'!$B$131:$B$250,0),MATCH(W$130,'PLHIV Forecast'!$C$130:$W$130,0)),
V199+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)))&lt;0,
0,
IF(W$130&lt;=Baseline_Year,
INDEX('Number on ART'!$H$10:$AB$249,MATCH($B199&amp;"Peds",'Number on ART'!$F$10:$F$249,0),MATCH(W$130,'Number on ART'!$H$9:$AB$9,0)),
IF(AND(V199+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)&gt;INDEX('PLHIV Forecast'!$C$8:$W$127,MATCH($B199,'PLHIV Forecast'!$B$131:$B$250,0),MATCH(W$130,'PLHIV Forecast'!$C$130:$W$130,0)),
INDEX('PLHIV Forecast'!$C$131:$W$250,MATCH($B199,'PLHIV Forecast'!$B$131:$B$250,0),MATCH(W$130,'PLHIV Forecast'!$C$130:$W$130,0))&lt;&gt;0),
INDEX('PLHIV Forecast'!$C$131:$W$250,MATCH($B199,'PLHIV Forecast'!$B$131:$B$250,0),MATCH(W$130,'PLHIV Forecast'!$C$130:$W$130,0)),
V199+
AVERAGE((INDEX($C$131:$W$250,MATCH($B199,$B$131:$B$250),MATCH(Baseline_Year,$C$130:$W$130,))-INDEX($C$131:$W$250,MATCH($B199,$B$131:$B$250),MATCH(Baseline_Year-1,$C$130:$W$130,))),
(INDEX($C$131:$W$250,MATCH($B199,$B$131:$B$250),MATCH(Baseline_Year-1,$C$130:$W$130,))-INDEX($C$131:$W$250,MATCH($B199,$B$131:$B$250),MATCH(Baseline_Year-2,$C$130:$W$130,))),
(INDEX($C$131:$W$250,MATCH($B199,$B$131:$B$250),MATCH(Baseline_Year-2,$C$130:$W$130,))-INDEX($C$131:$W$250,MATCH($B199,$B$131:$B$250),MATCH(Baseline_Year-3,$C$130:$W$130,)))
))))</f>
        <v>847.66666666666686</v>
      </c>
      <c r="X199" s="9" t="str">
        <f>IF(SUM(C199:W199)&lt;&gt;0,
IF(P199='PLHIV Forecast'!P199,"# peds on ART capped by total CLHIV starting 2023",
IF(Q199='PLHIV Forecast'!Q199,"# peds on ART capped by total CLHIV starting 2024",
IF(R199='PLHIV Forecast'!R199,"# peds on ART capped by total CLHIV starting 2025",
IF(S199='PLHIV Forecast'!S199,"# peds on ART capped by total CLHIV starting 2026",
IF(T199='PLHIV Forecast'!T199,"# peds on ART capped by total CLHIV starting 2027",
IF(U199='PLHIV Forecast'!U199,"# peds on ART capped by total CLHIV starting 2028",
IF(V199='PLHIV Forecast'!V199,"# peds on ART capped by total CLHIV starting 2029",
IF(W199='PLHIV Forecast'!W199,"# peds on ART capped by total CLHIV starting 2030",
"")))))))),"")</f>
        <v/>
      </c>
    </row>
    <row r="200" spans="2:24" x14ac:dyDescent="0.35">
      <c r="B200" s="17" t="str">
        <f>Countries!B73</f>
        <v>Malawi</v>
      </c>
      <c r="C200" s="47">
        <f>IF(C$7&lt;='Algorithms &amp; Assumptions'!$C$3,INDEX('Number on ART'!$H$10:$AB$249,MATCH($B200&amp;"Peds",'Number on ART'!$F$10:$F$249,0),MATCH(C$7,'Number on ART'!$H$9:$AB$9,0)),"Error")</f>
        <v>15733</v>
      </c>
      <c r="D200" s="47">
        <f>IF(D$7&lt;='Algorithms &amp; Assumptions'!$C$3,INDEX('Number on ART'!$H$10:$AB$249,MATCH($B200&amp;"Peds",'Number on ART'!$F$10:$F$249,0),MATCH(D$7,'Number on ART'!$H$9:$AB$9,0)),"Error")</f>
        <v>20286</v>
      </c>
      <c r="E200" s="47">
        <f>IF(E$7&lt;='Algorithms &amp; Assumptions'!$C$3,INDEX('Number on ART'!$H$10:$AB$249,MATCH($B200&amp;"Peds",'Number on ART'!$F$10:$F$249,0),MATCH(E$7,'Number on ART'!$H$9:$AB$9,0)),"Error")</f>
        <v>24876</v>
      </c>
      <c r="F200" s="47">
        <f>IF(F$7&lt;='Algorithms &amp; Assumptions'!$C$3,INDEX('Number on ART'!$H$10:$AB$249,MATCH($B200&amp;"Peds",'Number on ART'!$F$10:$F$249,0),MATCH(F$7,'Number on ART'!$H$9:$AB$9,0)),"Error")</f>
        <v>29462</v>
      </c>
      <c r="G200" s="84">
        <f>IF(IF(G$130&lt;=Baseline_Year,
INDEX('Number on ART'!$H$10:$AB$249,MATCH($B200&amp;"Peds",'Number on ART'!$F$10:$F$249,0),MATCH(G$130,'Number on ART'!$H$9:$AB$9,0)),
IF(AND(F200+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Forecast'!$B$131:$B$250,0),MATCH(G$130,'PLHIV Forecast'!$C$130:$W$130,0)),
INDEX('PLHIV Forecast'!$C$131:$W$250,MATCH($B200,'PLHIV Forecast'!$B$131:$B$250,0),MATCH(G$130,'PLHIV Forecast'!$C$130:$W$130,0))&lt;&gt;0),
INDEX('PLHIV Forecast'!$C$131:$W$250,MATCH($B200,'PLHIV Forecast'!$B$131:$B$250,0),MATCH(G$130,'PLHIV Forecast'!$C$130:$W$130,0)),
F200+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IF(G$130&lt;=Baseline_Year,
INDEX('Number on ART'!$H$10:$AB$249,MATCH($B200&amp;"Peds",'Number on ART'!$F$10:$F$249,0),MATCH(G$130,'Number on ART'!$H$9:$AB$9,0)),
IF(AND(F200+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Forecast'!$B$131:$B$250,0),MATCH(G$130,'PLHIV Forecast'!$C$130:$W$130,0)),
INDEX('PLHIV Forecast'!$C$131:$W$250,MATCH($B200,'PLHIV Forecast'!$B$131:$B$250,0),MATCH(G$130,'PLHIV Forecast'!$C$130:$W$130,0))&lt;&gt;0),
INDEX('PLHIV Forecast'!$C$131:$W$250,MATCH($B200,'PLHIV Forecast'!$B$131:$B$250,0),MATCH(G$130,'PLHIV Forecast'!$C$130:$W$130,0)),
F200+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32517</v>
      </c>
      <c r="H200" s="84">
        <f>IF(IF(H$130&lt;=Baseline_Year,
INDEX('Number on ART'!$H$10:$AB$249,MATCH($B200&amp;"Peds",'Number on ART'!$F$10:$F$249,0),MATCH(H$130,'Number on ART'!$H$9:$AB$9,0)),
IF(AND(G200+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Forecast'!$B$131:$B$250,0),MATCH(H$130,'PLHIV Forecast'!$C$130:$W$130,0)),
INDEX('PLHIV Forecast'!$C$131:$W$250,MATCH($B200,'PLHIV Forecast'!$B$131:$B$250,0),MATCH(H$130,'PLHIV Forecast'!$C$130:$W$130,0))&lt;&gt;0),
INDEX('PLHIV Forecast'!$C$131:$W$250,MATCH($B200,'PLHIV Forecast'!$B$131:$B$250,0),MATCH(H$130,'PLHIV Forecast'!$C$130:$W$130,0)),
G200+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IF(H$130&lt;=Baseline_Year,
INDEX('Number on ART'!$H$10:$AB$249,MATCH($B200&amp;"Peds",'Number on ART'!$F$10:$F$249,0),MATCH(H$130,'Number on ART'!$H$9:$AB$9,0)),
IF(AND(G200+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Forecast'!$B$131:$B$250,0),MATCH(H$130,'PLHIV Forecast'!$C$130:$W$130,0)),
INDEX('PLHIV Forecast'!$C$131:$W$250,MATCH($B200,'PLHIV Forecast'!$B$131:$B$250,0),MATCH(H$130,'PLHIV Forecast'!$C$130:$W$130,0))&lt;&gt;0),
INDEX('PLHIV Forecast'!$C$131:$W$250,MATCH($B200,'PLHIV Forecast'!$B$131:$B$250,0),MATCH(H$130,'PLHIV Forecast'!$C$130:$W$130,0)),
G200+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35872</v>
      </c>
      <c r="I200" s="84">
        <f>IF(IF(I$130&lt;=Baseline_Year,
INDEX('Number on ART'!$H$10:$AB$249,MATCH($B200&amp;"Peds",'Number on ART'!$F$10:$F$249,0),MATCH(I$130,'Number on ART'!$H$9:$AB$9,0)),
IF(AND(H200+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Forecast'!$B$131:$B$250,0),MATCH(I$130,'PLHIV Forecast'!$C$130:$W$130,0)),
INDEX('PLHIV Forecast'!$C$131:$W$250,MATCH($B200,'PLHIV Forecast'!$B$131:$B$250,0),MATCH(I$130,'PLHIV Forecast'!$C$130:$W$130,0))&lt;&gt;0),
INDEX('PLHIV Forecast'!$C$131:$W$250,MATCH($B200,'PLHIV Forecast'!$B$131:$B$250,0),MATCH(I$130,'PLHIV Forecast'!$C$130:$W$130,0)),
H200+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IF(I$130&lt;=Baseline_Year,
INDEX('Number on ART'!$H$10:$AB$249,MATCH($B200&amp;"Peds",'Number on ART'!$F$10:$F$249,0),MATCH(I$130,'Number on ART'!$H$9:$AB$9,0)),
IF(AND(H200+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Forecast'!$B$131:$B$250,0),MATCH(I$130,'PLHIV Forecast'!$C$130:$W$130,0)),
INDEX('PLHIV Forecast'!$C$131:$W$250,MATCH($B200,'PLHIV Forecast'!$B$131:$B$250,0),MATCH(I$130,'PLHIV Forecast'!$C$130:$W$130,0))&lt;&gt;0),
INDEX('PLHIV Forecast'!$C$131:$W$250,MATCH($B200,'PLHIV Forecast'!$B$131:$B$250,0),MATCH(I$130,'PLHIV Forecast'!$C$130:$W$130,0)),
H200+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41031</v>
      </c>
      <c r="J200" s="84">
        <f>IF(IF(J$130&lt;=Baseline_Year,
INDEX('Number on ART'!$H$10:$AB$249,MATCH($B200&amp;"Peds",'Number on ART'!$F$10:$F$249,0),MATCH(J$130,'Number on ART'!$H$9:$AB$9,0)),
IF(AND(I200+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Forecast'!$B$131:$B$250,0),MATCH(J$130,'PLHIV Forecast'!$C$130:$W$130,0)),
INDEX('PLHIV Forecast'!$C$131:$W$250,MATCH($B200,'PLHIV Forecast'!$B$131:$B$250,0),MATCH(J$130,'PLHIV Forecast'!$C$130:$W$130,0))&lt;&gt;0),
INDEX('PLHIV Forecast'!$C$131:$W$250,MATCH($B200,'PLHIV Forecast'!$B$131:$B$250,0),MATCH(J$130,'PLHIV Forecast'!$C$130:$W$130,0)),
I200+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IF(J$130&lt;=Baseline_Year,
INDEX('Number on ART'!$H$10:$AB$249,MATCH($B200&amp;"Peds",'Number on ART'!$F$10:$F$249,0),MATCH(J$130,'Number on ART'!$H$9:$AB$9,0)),
IF(AND(I200+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Forecast'!$B$131:$B$250,0),MATCH(J$130,'PLHIV Forecast'!$C$130:$W$130,0)),
INDEX('PLHIV Forecast'!$C$131:$W$250,MATCH($B200,'PLHIV Forecast'!$B$131:$B$250,0),MATCH(J$130,'PLHIV Forecast'!$C$130:$W$130,0))&lt;&gt;0),
INDEX('PLHIV Forecast'!$C$131:$W$250,MATCH($B200,'PLHIV Forecast'!$B$131:$B$250,0),MATCH(J$130,'PLHIV Forecast'!$C$130:$W$130,0)),
I200+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45481</v>
      </c>
      <c r="K200" s="84">
        <f>IF(IF(K$130&lt;=Baseline_Year,
INDEX('Number on ART'!$H$10:$AB$249,MATCH($B200&amp;"Peds",'Number on ART'!$F$10:$F$249,0),MATCH(K$130,'Number on ART'!$H$9:$AB$9,0)),
IF(AND(J200+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Forecast'!$B$131:$B$250,0),MATCH(K$130,'PLHIV Forecast'!$C$130:$W$130,0)),
INDEX('PLHIV Forecast'!$C$131:$W$250,MATCH($B200,'PLHIV Forecast'!$B$131:$B$250,0),MATCH(K$130,'PLHIV Forecast'!$C$130:$W$130,0))&lt;&gt;0),
INDEX('PLHIV Forecast'!$C$131:$W$250,MATCH($B200,'PLHIV Forecast'!$B$131:$B$250,0),MATCH(K$130,'PLHIV Forecast'!$C$130:$W$130,0)),
J200+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IF(K$130&lt;=Baseline_Year,
INDEX('Number on ART'!$H$10:$AB$249,MATCH($B200&amp;"Peds",'Number on ART'!$F$10:$F$249,0),MATCH(K$130,'Number on ART'!$H$9:$AB$9,0)),
IF(AND(J200+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Forecast'!$B$131:$B$250,0),MATCH(K$130,'PLHIV Forecast'!$C$130:$W$130,0)),
INDEX('PLHIV Forecast'!$C$131:$W$250,MATCH($B200,'PLHIV Forecast'!$B$131:$B$250,0),MATCH(K$130,'PLHIV Forecast'!$C$130:$W$130,0))&lt;&gt;0),
INDEX('PLHIV Forecast'!$C$131:$W$250,MATCH($B200,'PLHIV Forecast'!$B$131:$B$250,0),MATCH(K$130,'PLHIV Forecast'!$C$130:$W$130,0)),
J200+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45096</v>
      </c>
      <c r="L200" s="84">
        <f>IF(IF(L$130&lt;=Baseline_Year,
INDEX('Number on ART'!$H$10:$AB$249,MATCH($B200&amp;"Peds",'Number on ART'!$F$10:$F$249,0),MATCH(L$130,'Number on ART'!$H$9:$AB$9,0)),
IF(AND(K200+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Forecast'!$B$131:$B$250,0),MATCH(L$130,'PLHIV Forecast'!$C$130:$W$130,0)),
INDEX('PLHIV Forecast'!$C$131:$W$250,MATCH($B200,'PLHIV Forecast'!$B$131:$B$250,0),MATCH(L$130,'PLHIV Forecast'!$C$130:$W$130,0))&lt;&gt;0),
INDEX('PLHIV Forecast'!$C$131:$W$250,MATCH($B200,'PLHIV Forecast'!$B$131:$B$250,0),MATCH(L$130,'PLHIV Forecast'!$C$130:$W$130,0)),
K200+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IF(L$130&lt;=Baseline_Year,
INDEX('Number on ART'!$H$10:$AB$249,MATCH($B200&amp;"Peds",'Number on ART'!$F$10:$F$249,0),MATCH(L$130,'Number on ART'!$H$9:$AB$9,0)),
IF(AND(K200+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Forecast'!$B$131:$B$250,0),MATCH(L$130,'PLHIV Forecast'!$C$130:$W$130,0)),
INDEX('PLHIV Forecast'!$C$131:$W$250,MATCH($B200,'PLHIV Forecast'!$B$131:$B$250,0),MATCH(L$130,'PLHIV Forecast'!$C$130:$W$130,0))&lt;&gt;0),
INDEX('PLHIV Forecast'!$C$131:$W$250,MATCH($B200,'PLHIV Forecast'!$B$131:$B$250,0),MATCH(L$130,'PLHIV Forecast'!$C$130:$W$130,0)),
K200+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47960</v>
      </c>
      <c r="M200" s="84">
        <f>IF(IF(M$130&lt;=Baseline_Year,
INDEX('Number on ART'!$H$10:$AB$249,MATCH($B200&amp;"Peds",'Number on ART'!$F$10:$F$249,0),MATCH(M$130,'Number on ART'!$H$9:$AB$9,0)),
IF(AND(L200+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Forecast'!$B$131:$B$250,0),MATCH(M$130,'PLHIV Forecast'!$C$130:$W$130,0)),
INDEX('PLHIV Forecast'!$C$131:$W$250,MATCH($B200,'PLHIV Forecast'!$B$131:$B$250,0),MATCH(M$130,'PLHIV Forecast'!$C$130:$W$130,0))&lt;&gt;0),
INDEX('PLHIV Forecast'!$C$131:$W$250,MATCH($B200,'PLHIV Forecast'!$B$131:$B$250,0),MATCH(M$130,'PLHIV Forecast'!$C$130:$W$130,0)),
L200+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IF(M$130&lt;=Baseline_Year,
INDEX('Number on ART'!$H$10:$AB$249,MATCH($B200&amp;"Peds",'Number on ART'!$F$10:$F$249,0),MATCH(M$130,'Number on ART'!$H$9:$AB$9,0)),
IF(AND(L200+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Forecast'!$B$131:$B$250,0),MATCH(M$130,'PLHIV Forecast'!$C$130:$W$130,0)),
INDEX('PLHIV Forecast'!$C$131:$W$250,MATCH($B200,'PLHIV Forecast'!$B$131:$B$250,0),MATCH(M$130,'PLHIV Forecast'!$C$130:$W$130,0))&lt;&gt;0),
INDEX('PLHIV Forecast'!$C$131:$W$250,MATCH($B200,'PLHIV Forecast'!$B$131:$B$250,0),MATCH(M$130,'PLHIV Forecast'!$C$130:$W$130,0)),
L200+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46274</v>
      </c>
      <c r="N200" s="84">
        <f>IF(IF(N$130&lt;=Baseline_Year,
INDEX('Number on ART'!$H$10:$AB$249,MATCH($B200&amp;"Peds",'Number on ART'!$F$10:$F$249,0),MATCH(N$130,'Number on ART'!$H$9:$AB$9,0)),
IF(AND(M200+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Forecast'!$B$131:$B$250,0),MATCH(N$130,'PLHIV Forecast'!$C$130:$W$130,0)),
INDEX('PLHIV Forecast'!$C$131:$W$250,MATCH($B200,'PLHIV Forecast'!$B$131:$B$250,0),MATCH(N$130,'PLHIV Forecast'!$C$130:$W$130,0))&lt;&gt;0),
INDEX('PLHIV Forecast'!$C$131:$W$250,MATCH($B200,'PLHIV Forecast'!$B$131:$B$250,0),MATCH(N$130,'PLHIV Forecast'!$C$130:$W$130,0)),
M200+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IF(N$130&lt;=Baseline_Year,
INDEX('Number on ART'!$H$10:$AB$249,MATCH($B200&amp;"Peds",'Number on ART'!$F$10:$F$249,0),MATCH(N$130,'Number on ART'!$H$9:$AB$9,0)),
IF(AND(M200+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Forecast'!$B$131:$B$250,0),MATCH(N$130,'PLHIV Forecast'!$C$130:$W$130,0)),
INDEX('PLHIV Forecast'!$C$131:$W$250,MATCH($B200,'PLHIV Forecast'!$B$131:$B$250,0),MATCH(N$130,'PLHIV Forecast'!$C$130:$W$130,0))&lt;&gt;0),
INDEX('PLHIV Forecast'!$C$131:$W$250,MATCH($B200,'PLHIV Forecast'!$B$131:$B$250,0),MATCH(N$130,'PLHIV Forecast'!$C$130:$W$130,0)),
M200+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42484</v>
      </c>
      <c r="O200" s="84">
        <f>IF(IF(O$130&lt;=Baseline_Year,
INDEX('Number on ART'!$H$10:$AB$249,MATCH($B200&amp;"Peds",'Number on ART'!$F$10:$F$249,0),MATCH(O$130,'Number on ART'!$H$9:$AB$9,0)),
IF(AND(N200+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Forecast'!$B$131:$B$250,0),MATCH(O$130,'PLHIV Forecast'!$C$130:$W$130,0)),
INDEX('PLHIV Forecast'!$C$131:$W$250,MATCH($B200,'PLHIV Forecast'!$B$131:$B$250,0),MATCH(O$130,'PLHIV Forecast'!$C$130:$W$130,0))&lt;&gt;0),
INDEX('PLHIV Forecast'!$C$131:$W$250,MATCH($B200,'PLHIV Forecast'!$B$131:$B$250,0),MATCH(O$130,'PLHIV Forecast'!$C$130:$W$130,0)),
N200+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IF(O$130&lt;=Baseline_Year,
INDEX('Number on ART'!$H$10:$AB$249,MATCH($B200&amp;"Peds",'Number on ART'!$F$10:$F$249,0),MATCH(O$130,'Number on ART'!$H$9:$AB$9,0)),
IF(AND(N200+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Forecast'!$B$131:$B$250,0),MATCH(O$130,'PLHIV Forecast'!$C$130:$W$130,0)),
INDEX('PLHIV Forecast'!$C$131:$W$250,MATCH($B200,'PLHIV Forecast'!$B$131:$B$250,0),MATCH(O$130,'PLHIV Forecast'!$C$130:$W$130,0))&lt;&gt;0),
INDEX('PLHIV Forecast'!$C$131:$W$250,MATCH($B200,'PLHIV Forecast'!$B$131:$B$250,0),MATCH(O$130,'PLHIV Forecast'!$C$130:$W$130,0)),
N200+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39966</v>
      </c>
      <c r="P200" s="84">
        <f>IF(IF(P$130&lt;=Baseline_Year,
INDEX('Number on ART'!$H$10:$AB$249,MATCH($B200&amp;"Peds",'Number on ART'!$F$10:$F$249,0),MATCH(P$130,'Number on ART'!$H$9:$AB$9,0)),
IF(AND(O200+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Forecast'!$B$131:$B$250,0),MATCH(P$130,'PLHIV Forecast'!$C$130:$W$130,0)),
INDEX('PLHIV Forecast'!$C$131:$W$250,MATCH($B200,'PLHIV Forecast'!$B$131:$B$250,0),MATCH(P$130,'PLHIV Forecast'!$C$130:$W$130,0))&lt;&gt;0),
INDEX('PLHIV Forecast'!$C$131:$W$250,MATCH($B200,'PLHIV Forecast'!$B$131:$B$250,0),MATCH(P$130,'PLHIV Forecast'!$C$130:$W$130,0)),
O200+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IF(P$130&lt;=Baseline_Year,
INDEX('Number on ART'!$H$10:$AB$249,MATCH($B200&amp;"Peds",'Number on ART'!$F$10:$F$249,0),MATCH(P$130,'Number on ART'!$H$9:$AB$9,0)),
IF(AND(O200+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Forecast'!$B$131:$B$250,0),MATCH(P$130,'PLHIV Forecast'!$C$130:$W$130,0)),
INDEX('PLHIV Forecast'!$C$131:$W$250,MATCH($B200,'PLHIV Forecast'!$B$131:$B$250,0),MATCH(P$130,'PLHIV Forecast'!$C$130:$W$130,0))&lt;&gt;0),
INDEX('PLHIV Forecast'!$C$131:$W$250,MATCH($B200,'PLHIV Forecast'!$B$131:$B$250,0),MATCH(P$130,'PLHIV Forecast'!$C$130:$W$130,0)),
O200+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37301.333333333336</v>
      </c>
      <c r="Q200" s="84">
        <f>IF(IF(Q$130&lt;=Baseline_Year,
INDEX('Number on ART'!$H$10:$AB$249,MATCH($B200&amp;"Peds",'Number on ART'!$F$10:$F$249,0),MATCH(Q$130,'Number on ART'!$H$9:$AB$9,0)),
IF(AND(P200+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Forecast'!$B$131:$B$250,0),MATCH(Q$130,'PLHIV Forecast'!$C$130:$W$130,0)),
INDEX('PLHIV Forecast'!$C$131:$W$250,MATCH($B200,'PLHIV Forecast'!$B$131:$B$250,0),MATCH(Q$130,'PLHIV Forecast'!$C$130:$W$130,0))&lt;&gt;0),
INDEX('PLHIV Forecast'!$C$131:$W$250,MATCH($B200,'PLHIV Forecast'!$B$131:$B$250,0),MATCH(Q$130,'PLHIV Forecast'!$C$130:$W$130,0)),
P200+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IF(Q$130&lt;=Baseline_Year,
INDEX('Number on ART'!$H$10:$AB$249,MATCH($B200&amp;"Peds",'Number on ART'!$F$10:$F$249,0),MATCH(Q$130,'Number on ART'!$H$9:$AB$9,0)),
IF(AND(P200+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Forecast'!$B$131:$B$250,0),MATCH(Q$130,'PLHIV Forecast'!$C$130:$W$130,0)),
INDEX('PLHIV Forecast'!$C$131:$W$250,MATCH($B200,'PLHIV Forecast'!$B$131:$B$250,0),MATCH(Q$130,'PLHIV Forecast'!$C$130:$W$130,0))&lt;&gt;0),
INDEX('PLHIV Forecast'!$C$131:$W$250,MATCH($B200,'PLHIV Forecast'!$B$131:$B$250,0),MATCH(Q$130,'PLHIV Forecast'!$C$130:$W$130,0)),
P200+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34636.666666666672</v>
      </c>
      <c r="R200" s="84">
        <f>IF(IF(R$130&lt;=Baseline_Year,
INDEX('Number on ART'!$H$10:$AB$249,MATCH($B200&amp;"Peds",'Number on ART'!$F$10:$F$249,0),MATCH(R$130,'Number on ART'!$H$9:$AB$9,0)),
IF(AND(Q200+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Forecast'!$B$131:$B$250,0),MATCH(R$130,'PLHIV Forecast'!$C$130:$W$130,0)),
INDEX('PLHIV Forecast'!$C$131:$W$250,MATCH($B200,'PLHIV Forecast'!$B$131:$B$250,0),MATCH(R$130,'PLHIV Forecast'!$C$130:$W$130,0))&lt;&gt;0),
INDEX('PLHIV Forecast'!$C$131:$W$250,MATCH($B200,'PLHIV Forecast'!$B$131:$B$250,0),MATCH(R$130,'PLHIV Forecast'!$C$130:$W$130,0)),
Q200+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IF(R$130&lt;=Baseline_Year,
INDEX('Number on ART'!$H$10:$AB$249,MATCH($B200&amp;"Peds",'Number on ART'!$F$10:$F$249,0),MATCH(R$130,'Number on ART'!$H$9:$AB$9,0)),
IF(AND(Q200+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Forecast'!$B$131:$B$250,0),MATCH(R$130,'PLHIV Forecast'!$C$130:$W$130,0)),
INDEX('PLHIV Forecast'!$C$131:$W$250,MATCH($B200,'PLHIV Forecast'!$B$131:$B$250,0),MATCH(R$130,'PLHIV Forecast'!$C$130:$W$130,0))&lt;&gt;0),
INDEX('PLHIV Forecast'!$C$131:$W$250,MATCH($B200,'PLHIV Forecast'!$B$131:$B$250,0),MATCH(R$130,'PLHIV Forecast'!$C$130:$W$130,0)),
Q200+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31972.000000000004</v>
      </c>
      <c r="S200" s="84">
        <f>IF(IF(S$130&lt;=Baseline_Year,
INDEX('Number on ART'!$H$10:$AB$249,MATCH($B200&amp;"Peds",'Number on ART'!$F$10:$F$249,0),MATCH(S$130,'Number on ART'!$H$9:$AB$9,0)),
IF(AND(R200+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Forecast'!$B$131:$B$250,0),MATCH(S$130,'PLHIV Forecast'!$C$130:$W$130,0)),
INDEX('PLHIV Forecast'!$C$131:$W$250,MATCH($B200,'PLHIV Forecast'!$B$131:$B$250,0),MATCH(S$130,'PLHIV Forecast'!$C$130:$W$130,0))&lt;&gt;0),
INDEX('PLHIV Forecast'!$C$131:$W$250,MATCH($B200,'PLHIV Forecast'!$B$131:$B$250,0),MATCH(S$130,'PLHIV Forecast'!$C$130:$W$130,0)),
R200+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IF(S$130&lt;=Baseline_Year,
INDEX('Number on ART'!$H$10:$AB$249,MATCH($B200&amp;"Peds",'Number on ART'!$F$10:$F$249,0),MATCH(S$130,'Number on ART'!$H$9:$AB$9,0)),
IF(AND(R200+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Forecast'!$B$131:$B$250,0),MATCH(S$130,'PLHIV Forecast'!$C$130:$W$130,0)),
INDEX('PLHIV Forecast'!$C$131:$W$250,MATCH($B200,'PLHIV Forecast'!$B$131:$B$250,0),MATCH(S$130,'PLHIV Forecast'!$C$130:$W$130,0))&lt;&gt;0),
INDEX('PLHIV Forecast'!$C$131:$W$250,MATCH($B200,'PLHIV Forecast'!$B$131:$B$250,0),MATCH(S$130,'PLHIV Forecast'!$C$130:$W$130,0)),
R200+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29307.333333333336</v>
      </c>
      <c r="T200" s="84">
        <f>IF(IF(T$130&lt;=Baseline_Year,
INDEX('Number on ART'!$H$10:$AB$249,MATCH($B200&amp;"Peds",'Number on ART'!$F$10:$F$249,0),MATCH(T$130,'Number on ART'!$H$9:$AB$9,0)),
IF(AND(S200+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Forecast'!$B$131:$B$250,0),MATCH(T$130,'PLHIV Forecast'!$C$130:$W$130,0)),
INDEX('PLHIV Forecast'!$C$131:$W$250,MATCH($B200,'PLHIV Forecast'!$B$131:$B$250,0),MATCH(T$130,'PLHIV Forecast'!$C$130:$W$130,0))&lt;&gt;0),
INDEX('PLHIV Forecast'!$C$131:$W$250,MATCH($B200,'PLHIV Forecast'!$B$131:$B$250,0),MATCH(T$130,'PLHIV Forecast'!$C$130:$W$130,0)),
S200+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IF(T$130&lt;=Baseline_Year,
INDEX('Number on ART'!$H$10:$AB$249,MATCH($B200&amp;"Peds",'Number on ART'!$F$10:$F$249,0),MATCH(T$130,'Number on ART'!$H$9:$AB$9,0)),
IF(AND(S200+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Forecast'!$B$131:$B$250,0),MATCH(T$130,'PLHIV Forecast'!$C$130:$W$130,0)),
INDEX('PLHIV Forecast'!$C$131:$W$250,MATCH($B200,'PLHIV Forecast'!$B$131:$B$250,0),MATCH(T$130,'PLHIV Forecast'!$C$130:$W$130,0))&lt;&gt;0),
INDEX('PLHIV Forecast'!$C$131:$W$250,MATCH($B200,'PLHIV Forecast'!$B$131:$B$250,0),MATCH(T$130,'PLHIV Forecast'!$C$130:$W$130,0)),
S200+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26642.666666666668</v>
      </c>
      <c r="U200" s="84">
        <f>IF(IF(U$130&lt;=Baseline_Year,
INDEX('Number on ART'!$H$10:$AB$249,MATCH($B200&amp;"Peds",'Number on ART'!$F$10:$F$249,0),MATCH(U$130,'Number on ART'!$H$9:$AB$9,0)),
IF(AND(T200+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Forecast'!$B$131:$B$250,0),MATCH(U$130,'PLHIV Forecast'!$C$130:$W$130,0)),
INDEX('PLHIV Forecast'!$C$131:$W$250,MATCH($B200,'PLHIV Forecast'!$B$131:$B$250,0),MATCH(U$130,'PLHIV Forecast'!$C$130:$W$130,0))&lt;&gt;0),
INDEX('PLHIV Forecast'!$C$131:$W$250,MATCH($B200,'PLHIV Forecast'!$B$131:$B$250,0),MATCH(U$130,'PLHIV Forecast'!$C$130:$W$130,0)),
T200+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IF(U$130&lt;=Baseline_Year,
INDEX('Number on ART'!$H$10:$AB$249,MATCH($B200&amp;"Peds",'Number on ART'!$F$10:$F$249,0),MATCH(U$130,'Number on ART'!$H$9:$AB$9,0)),
IF(AND(T200+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Forecast'!$B$131:$B$250,0),MATCH(U$130,'PLHIV Forecast'!$C$130:$W$130,0)),
INDEX('PLHIV Forecast'!$C$131:$W$250,MATCH($B200,'PLHIV Forecast'!$B$131:$B$250,0),MATCH(U$130,'PLHIV Forecast'!$C$130:$W$130,0))&lt;&gt;0),
INDEX('PLHIV Forecast'!$C$131:$W$250,MATCH($B200,'PLHIV Forecast'!$B$131:$B$250,0),MATCH(U$130,'PLHIV Forecast'!$C$130:$W$130,0)),
T200+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23978</v>
      </c>
      <c r="V200" s="84">
        <f>IF(IF(V$130&lt;=Baseline_Year,
INDEX('Number on ART'!$H$10:$AB$249,MATCH($B200&amp;"Peds",'Number on ART'!$F$10:$F$249,0),MATCH(V$130,'Number on ART'!$H$9:$AB$9,0)),
IF(AND(U200+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Forecast'!$B$131:$B$250,0),MATCH(V$130,'PLHIV Forecast'!$C$130:$W$130,0)),
INDEX('PLHIV Forecast'!$C$131:$W$250,MATCH($B200,'PLHIV Forecast'!$B$131:$B$250,0),MATCH(V$130,'PLHIV Forecast'!$C$130:$W$130,0))&lt;&gt;0),
INDEX('PLHIV Forecast'!$C$131:$W$250,MATCH($B200,'PLHIV Forecast'!$B$131:$B$250,0),MATCH(V$130,'PLHIV Forecast'!$C$130:$W$130,0)),
U200+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IF(V$130&lt;=Baseline_Year,
INDEX('Number on ART'!$H$10:$AB$249,MATCH($B200&amp;"Peds",'Number on ART'!$F$10:$F$249,0),MATCH(V$130,'Number on ART'!$H$9:$AB$9,0)),
IF(AND(U200+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Forecast'!$B$131:$B$250,0),MATCH(V$130,'PLHIV Forecast'!$C$130:$W$130,0)),
INDEX('PLHIV Forecast'!$C$131:$W$250,MATCH($B200,'PLHIV Forecast'!$B$131:$B$250,0),MATCH(V$130,'PLHIV Forecast'!$C$130:$W$130,0))&lt;&gt;0),
INDEX('PLHIV Forecast'!$C$131:$W$250,MATCH($B200,'PLHIV Forecast'!$B$131:$B$250,0),MATCH(V$130,'PLHIV Forecast'!$C$130:$W$130,0)),
U200+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21313.333333333332</v>
      </c>
      <c r="W200" s="84">
        <f>IF(IF(W$130&lt;=Baseline_Year,
INDEX('Number on ART'!$H$10:$AB$249,MATCH($B200&amp;"Peds",'Number on ART'!$F$10:$F$249,0),MATCH(W$130,'Number on ART'!$H$9:$AB$9,0)),
IF(AND(V200+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Forecast'!$C$131:$W$250,MATCH($B200,'PLHIV Forecast'!$B$131:$B$250,0),MATCH(W$130,'PLHIV Forecast'!$C$130:$W$130,0)),
INDEX('PLHIV Forecast'!$C$131:$W$250,MATCH($B200,'PLHIV Forecast'!$B$131:$B$250,0),MATCH(W$130,'PLHIV Forecast'!$C$130:$W$130,0))&lt;&gt;0),
INDEX('PLHIV Forecast'!$C$131:$W$250,MATCH($B200,'PLHIV Forecast'!$B$131:$B$250,0),MATCH(W$130,'PLHIV Forecast'!$C$130:$W$130,0)),
V200+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)))&lt;0,
0,
IF(W$130&lt;=Baseline_Year,
INDEX('Number on ART'!$H$10:$AB$249,MATCH($B200&amp;"Peds",'Number on ART'!$F$10:$F$249,0),MATCH(W$130,'Number on ART'!$H$9:$AB$9,0)),
IF(AND(V200+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)&gt;INDEX('PLHIV Forecast'!$C$8:$W$127,MATCH($B200,'PLHIV Forecast'!$B$131:$B$250,0),MATCH(W$130,'PLHIV Forecast'!$C$130:$W$130,0)),
INDEX('PLHIV Forecast'!$C$131:$W$250,MATCH($B200,'PLHIV Forecast'!$B$131:$B$250,0),MATCH(W$130,'PLHIV Forecast'!$C$130:$W$130,0))&lt;&gt;0),
INDEX('PLHIV Forecast'!$C$131:$W$250,MATCH($B200,'PLHIV Forecast'!$B$131:$B$250,0),MATCH(W$130,'PLHIV Forecast'!$C$130:$W$130,0)),
V200+
AVERAGE((INDEX($C$131:$W$250,MATCH($B200,$B$131:$B$250),MATCH(Baseline_Year,$C$130:$W$130,))-INDEX($C$131:$W$250,MATCH($B200,$B$131:$B$250),MATCH(Baseline_Year-1,$C$130:$W$130,))),
(INDEX($C$131:$W$250,MATCH($B200,$B$131:$B$250),MATCH(Baseline_Year-1,$C$130:$W$130,))-INDEX($C$131:$W$250,MATCH($B200,$B$131:$B$250),MATCH(Baseline_Year-2,$C$130:$W$130,))),
(INDEX($C$131:$W$250,MATCH($B200,$B$131:$B$250),MATCH(Baseline_Year-2,$C$130:$W$130,))-INDEX($C$131:$W$250,MATCH($B200,$B$131:$B$250),MATCH(Baseline_Year-3,$C$130:$W$130,)))
))))</f>
        <v>18648.666666666664</v>
      </c>
      <c r="X200" s="9" t="str">
        <f>IF(SUM(C200:W200)&lt;&gt;0,
IF(P200='PLHIV Forecast'!P200,"# peds on ART capped by total CLHIV starting 2023",
IF(Q200='PLHIV Forecast'!Q200,"# peds on ART capped by total CLHIV starting 2024",
IF(R200='PLHIV Forecast'!R200,"# peds on ART capped by total CLHIV starting 2025",
IF(S200='PLHIV Forecast'!S200,"# peds on ART capped by total CLHIV starting 2026",
IF(T200='PLHIV Forecast'!T200,"# peds on ART capped by total CLHIV starting 2027",
IF(U200='PLHIV Forecast'!U200,"# peds on ART capped by total CLHIV starting 2028",
IF(V200='PLHIV Forecast'!V200,"# peds on ART capped by total CLHIV starting 2029",
IF(W200='PLHIV Forecast'!W200,"# peds on ART capped by total CLHIV starting 2030",
"")))))))),"")</f>
        <v/>
      </c>
    </row>
    <row r="201" spans="2:24" x14ac:dyDescent="0.35">
      <c r="B201" s="17" t="str">
        <f>Countries!B74</f>
        <v>Malaysia</v>
      </c>
      <c r="C201" s="47">
        <f>IF(C$7&lt;='Algorithms &amp; Assumptions'!$C$3,INDEX('Number on ART'!$H$10:$AB$249,MATCH($B201&amp;"Peds",'Number on ART'!$F$10:$F$249,0),MATCH(C$7,'Number on ART'!$H$9:$AB$9,0)),"Error")</f>
        <v>392</v>
      </c>
      <c r="D201" s="47">
        <f>IF(D$7&lt;='Algorithms &amp; Assumptions'!$C$3,INDEX('Number on ART'!$H$10:$AB$249,MATCH($B201&amp;"Peds",'Number on ART'!$F$10:$F$249,0),MATCH(D$7,'Number on ART'!$H$9:$AB$9,0)),"Error")</f>
        <v>408</v>
      </c>
      <c r="E201" s="47">
        <f>IF(E$7&lt;='Algorithms &amp; Assumptions'!$C$3,INDEX('Number on ART'!$H$10:$AB$249,MATCH($B201&amp;"Peds",'Number on ART'!$F$10:$F$249,0),MATCH(E$7,'Number on ART'!$H$9:$AB$9,0)),"Error")</f>
        <v>399</v>
      </c>
      <c r="F201" s="47">
        <f>IF(F$7&lt;='Algorithms &amp; Assumptions'!$C$3,INDEX('Number on ART'!$H$10:$AB$249,MATCH($B201&amp;"Peds",'Number on ART'!$F$10:$F$249,0),MATCH(F$7,'Number on ART'!$H$9:$AB$9,0)),"Error")</f>
        <v>403</v>
      </c>
      <c r="G201" s="84">
        <f>IF(IF(G$130&lt;=Baseline_Year,
INDEX('Number on ART'!$H$10:$AB$249,MATCH($B201&amp;"Peds",'Number on ART'!$F$10:$F$249,0),MATCH(G$130,'Number on ART'!$H$9:$AB$9,0)),
IF(AND(F201+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Forecast'!$B$131:$B$250,0),MATCH(G$130,'PLHIV Forecast'!$C$130:$W$130,0)),
INDEX('PLHIV Forecast'!$C$131:$W$250,MATCH($B201,'PLHIV Forecast'!$B$131:$B$250,0),MATCH(G$130,'PLHIV Forecast'!$C$130:$W$130,0))&lt;&gt;0),
INDEX('PLHIV Forecast'!$C$131:$W$250,MATCH($B201,'PLHIV Forecast'!$B$131:$B$250,0),MATCH(G$130,'PLHIV Forecast'!$C$130:$W$130,0)),
F201+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IF(G$130&lt;=Baseline_Year,
INDEX('Number on ART'!$H$10:$AB$249,MATCH($B201&amp;"Peds",'Number on ART'!$F$10:$F$249,0),MATCH(G$130,'Number on ART'!$H$9:$AB$9,0)),
IF(AND(F201+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Forecast'!$B$131:$B$250,0),MATCH(G$130,'PLHIV Forecast'!$C$130:$W$130,0)),
INDEX('PLHIV Forecast'!$C$131:$W$250,MATCH($B201,'PLHIV Forecast'!$B$131:$B$250,0),MATCH(G$130,'PLHIV Forecast'!$C$130:$W$130,0))&lt;&gt;0),
INDEX('PLHIV Forecast'!$C$131:$W$250,MATCH($B201,'PLHIV Forecast'!$B$131:$B$250,0),MATCH(G$130,'PLHIV Forecast'!$C$130:$W$130,0)),
F201+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388</v>
      </c>
      <c r="H201" s="84">
        <f>IF(IF(H$130&lt;=Baseline_Year,
INDEX('Number on ART'!$H$10:$AB$249,MATCH($B201&amp;"Peds",'Number on ART'!$F$10:$F$249,0),MATCH(H$130,'Number on ART'!$H$9:$AB$9,0)),
IF(AND(G201+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Forecast'!$B$131:$B$250,0),MATCH(H$130,'PLHIV Forecast'!$C$130:$W$130,0)),
INDEX('PLHIV Forecast'!$C$131:$W$250,MATCH($B201,'PLHIV Forecast'!$B$131:$B$250,0),MATCH(H$130,'PLHIV Forecast'!$C$130:$W$130,0))&lt;&gt;0),
INDEX('PLHIV Forecast'!$C$131:$W$250,MATCH($B201,'PLHIV Forecast'!$B$131:$B$250,0),MATCH(H$130,'PLHIV Forecast'!$C$130:$W$130,0)),
G201+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IF(H$130&lt;=Baseline_Year,
INDEX('Number on ART'!$H$10:$AB$249,MATCH($B201&amp;"Peds",'Number on ART'!$F$10:$F$249,0),MATCH(H$130,'Number on ART'!$H$9:$AB$9,0)),
IF(AND(G201+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Forecast'!$B$131:$B$250,0),MATCH(H$130,'PLHIV Forecast'!$C$130:$W$130,0)),
INDEX('PLHIV Forecast'!$C$131:$W$250,MATCH($B201,'PLHIV Forecast'!$B$131:$B$250,0),MATCH(H$130,'PLHIV Forecast'!$C$130:$W$130,0))&lt;&gt;0),
INDEX('PLHIV Forecast'!$C$131:$W$250,MATCH($B201,'PLHIV Forecast'!$B$131:$B$250,0),MATCH(H$130,'PLHIV Forecast'!$C$130:$W$130,0)),
G201+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370</v>
      </c>
      <c r="I201" s="84">
        <f>IF(IF(I$130&lt;=Baseline_Year,
INDEX('Number on ART'!$H$10:$AB$249,MATCH($B201&amp;"Peds",'Number on ART'!$F$10:$F$249,0),MATCH(I$130,'Number on ART'!$H$9:$AB$9,0)),
IF(AND(H201+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Forecast'!$B$131:$B$250,0),MATCH(I$130,'PLHIV Forecast'!$C$130:$W$130,0)),
INDEX('PLHIV Forecast'!$C$131:$W$250,MATCH($B201,'PLHIV Forecast'!$B$131:$B$250,0),MATCH(I$130,'PLHIV Forecast'!$C$130:$W$130,0))&lt;&gt;0),
INDEX('PLHIV Forecast'!$C$131:$W$250,MATCH($B201,'PLHIV Forecast'!$B$131:$B$250,0),MATCH(I$130,'PLHIV Forecast'!$C$130:$W$130,0)),
H201+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IF(I$130&lt;=Baseline_Year,
INDEX('Number on ART'!$H$10:$AB$249,MATCH($B201&amp;"Peds",'Number on ART'!$F$10:$F$249,0),MATCH(I$130,'Number on ART'!$H$9:$AB$9,0)),
IF(AND(H201+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Forecast'!$B$131:$B$250,0),MATCH(I$130,'PLHIV Forecast'!$C$130:$W$130,0)),
INDEX('PLHIV Forecast'!$C$131:$W$250,MATCH($B201,'PLHIV Forecast'!$B$131:$B$250,0),MATCH(I$130,'PLHIV Forecast'!$C$130:$W$130,0))&lt;&gt;0),
INDEX('PLHIV Forecast'!$C$131:$W$250,MATCH($B201,'PLHIV Forecast'!$B$131:$B$250,0),MATCH(I$130,'PLHIV Forecast'!$C$130:$W$130,0)),
H201+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351</v>
      </c>
      <c r="J201" s="84">
        <f>IF(IF(J$130&lt;=Baseline_Year,
INDEX('Number on ART'!$H$10:$AB$249,MATCH($B201&amp;"Peds",'Number on ART'!$F$10:$F$249,0),MATCH(J$130,'Number on ART'!$H$9:$AB$9,0)),
IF(AND(I201+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Forecast'!$B$131:$B$250,0),MATCH(J$130,'PLHIV Forecast'!$C$130:$W$130,0)),
INDEX('PLHIV Forecast'!$C$131:$W$250,MATCH($B201,'PLHIV Forecast'!$B$131:$B$250,0),MATCH(J$130,'PLHIV Forecast'!$C$130:$W$130,0))&lt;&gt;0),
INDEX('PLHIV Forecast'!$C$131:$W$250,MATCH($B201,'PLHIV Forecast'!$B$131:$B$250,0),MATCH(J$130,'PLHIV Forecast'!$C$130:$W$130,0)),
I201+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IF(J$130&lt;=Baseline_Year,
INDEX('Number on ART'!$H$10:$AB$249,MATCH($B201&amp;"Peds",'Number on ART'!$F$10:$F$249,0),MATCH(J$130,'Number on ART'!$H$9:$AB$9,0)),
IF(AND(I201+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Forecast'!$B$131:$B$250,0),MATCH(J$130,'PLHIV Forecast'!$C$130:$W$130,0)),
INDEX('PLHIV Forecast'!$C$131:$W$250,MATCH($B201,'PLHIV Forecast'!$B$131:$B$250,0),MATCH(J$130,'PLHIV Forecast'!$C$130:$W$130,0))&lt;&gt;0),
INDEX('PLHIV Forecast'!$C$131:$W$250,MATCH($B201,'PLHIV Forecast'!$B$131:$B$250,0),MATCH(J$130,'PLHIV Forecast'!$C$130:$W$130,0)),
I201+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329</v>
      </c>
      <c r="K201" s="84">
        <f>IF(IF(K$130&lt;=Baseline_Year,
INDEX('Number on ART'!$H$10:$AB$249,MATCH($B201&amp;"Peds",'Number on ART'!$F$10:$F$249,0),MATCH(K$130,'Number on ART'!$H$9:$AB$9,0)),
IF(AND(J201+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Forecast'!$B$131:$B$250,0),MATCH(K$130,'PLHIV Forecast'!$C$130:$W$130,0)),
INDEX('PLHIV Forecast'!$C$131:$W$250,MATCH($B201,'PLHIV Forecast'!$B$131:$B$250,0),MATCH(K$130,'PLHIV Forecast'!$C$130:$W$130,0))&lt;&gt;0),
INDEX('PLHIV Forecast'!$C$131:$W$250,MATCH($B201,'PLHIV Forecast'!$B$131:$B$250,0),MATCH(K$130,'PLHIV Forecast'!$C$130:$W$130,0)),
J201+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IF(K$130&lt;=Baseline_Year,
INDEX('Number on ART'!$H$10:$AB$249,MATCH($B201&amp;"Peds",'Number on ART'!$F$10:$F$249,0),MATCH(K$130,'Number on ART'!$H$9:$AB$9,0)),
IF(AND(J201+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Forecast'!$B$131:$B$250,0),MATCH(K$130,'PLHIV Forecast'!$C$130:$W$130,0)),
INDEX('PLHIV Forecast'!$C$131:$W$250,MATCH($B201,'PLHIV Forecast'!$B$131:$B$250,0),MATCH(K$130,'PLHIV Forecast'!$C$130:$W$130,0))&lt;&gt;0),
INDEX('PLHIV Forecast'!$C$131:$W$250,MATCH($B201,'PLHIV Forecast'!$B$131:$B$250,0),MATCH(K$130,'PLHIV Forecast'!$C$130:$W$130,0)),
J201+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314</v>
      </c>
      <c r="L201" s="84">
        <f>IF(IF(L$130&lt;=Baseline_Year,
INDEX('Number on ART'!$H$10:$AB$249,MATCH($B201&amp;"Peds",'Number on ART'!$F$10:$F$249,0),MATCH(L$130,'Number on ART'!$H$9:$AB$9,0)),
IF(AND(K201+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Forecast'!$B$131:$B$250,0),MATCH(L$130,'PLHIV Forecast'!$C$130:$W$130,0)),
INDEX('PLHIV Forecast'!$C$131:$W$250,MATCH($B201,'PLHIV Forecast'!$B$131:$B$250,0),MATCH(L$130,'PLHIV Forecast'!$C$130:$W$130,0))&lt;&gt;0),
INDEX('PLHIV Forecast'!$C$131:$W$250,MATCH($B201,'PLHIV Forecast'!$B$131:$B$250,0),MATCH(L$130,'PLHIV Forecast'!$C$130:$W$130,0)),
K201+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IF(L$130&lt;=Baseline_Year,
INDEX('Number on ART'!$H$10:$AB$249,MATCH($B201&amp;"Peds",'Number on ART'!$F$10:$F$249,0),MATCH(L$130,'Number on ART'!$H$9:$AB$9,0)),
IF(AND(K201+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Forecast'!$B$131:$B$250,0),MATCH(L$130,'PLHIV Forecast'!$C$130:$W$130,0)),
INDEX('PLHIV Forecast'!$C$131:$W$250,MATCH($B201,'PLHIV Forecast'!$B$131:$B$250,0),MATCH(L$130,'PLHIV Forecast'!$C$130:$W$130,0))&lt;&gt;0),
INDEX('PLHIV Forecast'!$C$131:$W$250,MATCH($B201,'PLHIV Forecast'!$B$131:$B$250,0),MATCH(L$130,'PLHIV Forecast'!$C$130:$W$130,0)),
K201+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301</v>
      </c>
      <c r="M201" s="84">
        <f>IF(IF(M$130&lt;=Baseline_Year,
INDEX('Number on ART'!$H$10:$AB$249,MATCH($B201&amp;"Peds",'Number on ART'!$F$10:$F$249,0),MATCH(M$130,'Number on ART'!$H$9:$AB$9,0)),
IF(AND(L201+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Forecast'!$B$131:$B$250,0),MATCH(M$130,'PLHIV Forecast'!$C$130:$W$130,0)),
INDEX('PLHIV Forecast'!$C$131:$W$250,MATCH($B201,'PLHIV Forecast'!$B$131:$B$250,0),MATCH(M$130,'PLHIV Forecast'!$C$130:$W$130,0))&lt;&gt;0),
INDEX('PLHIV Forecast'!$C$131:$W$250,MATCH($B201,'PLHIV Forecast'!$B$131:$B$250,0),MATCH(M$130,'PLHIV Forecast'!$C$130:$W$130,0)),
L201+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IF(M$130&lt;=Baseline_Year,
INDEX('Number on ART'!$H$10:$AB$249,MATCH($B201&amp;"Peds",'Number on ART'!$F$10:$F$249,0),MATCH(M$130,'Number on ART'!$H$9:$AB$9,0)),
IF(AND(L201+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Forecast'!$B$131:$B$250,0),MATCH(M$130,'PLHIV Forecast'!$C$130:$W$130,0)),
INDEX('PLHIV Forecast'!$C$131:$W$250,MATCH($B201,'PLHIV Forecast'!$B$131:$B$250,0),MATCH(M$130,'PLHIV Forecast'!$C$130:$W$130,0))&lt;&gt;0),
INDEX('PLHIV Forecast'!$C$131:$W$250,MATCH($B201,'PLHIV Forecast'!$B$131:$B$250,0),MATCH(M$130,'PLHIV Forecast'!$C$130:$W$130,0)),
L201+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260</v>
      </c>
      <c r="N201" s="84">
        <f>IF(IF(N$130&lt;=Baseline_Year,
INDEX('Number on ART'!$H$10:$AB$249,MATCH($B201&amp;"Peds",'Number on ART'!$F$10:$F$249,0),MATCH(N$130,'Number on ART'!$H$9:$AB$9,0)),
IF(AND(M201+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Forecast'!$B$131:$B$250,0),MATCH(N$130,'PLHIV Forecast'!$C$130:$W$130,0)),
INDEX('PLHIV Forecast'!$C$131:$W$250,MATCH($B201,'PLHIV Forecast'!$B$131:$B$250,0),MATCH(N$130,'PLHIV Forecast'!$C$130:$W$130,0))&lt;&gt;0),
INDEX('PLHIV Forecast'!$C$131:$W$250,MATCH($B201,'PLHIV Forecast'!$B$131:$B$250,0),MATCH(N$130,'PLHIV Forecast'!$C$130:$W$130,0)),
M201+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IF(N$130&lt;=Baseline_Year,
INDEX('Number on ART'!$H$10:$AB$249,MATCH($B201&amp;"Peds",'Number on ART'!$F$10:$F$249,0),MATCH(N$130,'Number on ART'!$H$9:$AB$9,0)),
IF(AND(M201+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Forecast'!$B$131:$B$250,0),MATCH(N$130,'PLHIV Forecast'!$C$130:$W$130,0)),
INDEX('PLHIV Forecast'!$C$131:$W$250,MATCH($B201,'PLHIV Forecast'!$B$131:$B$250,0),MATCH(N$130,'PLHIV Forecast'!$C$130:$W$130,0))&lt;&gt;0),
INDEX('PLHIV Forecast'!$C$131:$W$250,MATCH($B201,'PLHIV Forecast'!$B$131:$B$250,0),MATCH(N$130,'PLHIV Forecast'!$C$130:$W$130,0)),
M201+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238</v>
      </c>
      <c r="O201" s="84">
        <f>IF(IF(O$130&lt;=Baseline_Year,
INDEX('Number on ART'!$H$10:$AB$249,MATCH($B201&amp;"Peds",'Number on ART'!$F$10:$F$249,0),MATCH(O$130,'Number on ART'!$H$9:$AB$9,0)),
IF(AND(N201+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Forecast'!$B$131:$B$250,0),MATCH(O$130,'PLHIV Forecast'!$C$130:$W$130,0)),
INDEX('PLHIV Forecast'!$C$131:$W$250,MATCH($B201,'PLHIV Forecast'!$B$131:$B$250,0),MATCH(O$130,'PLHIV Forecast'!$C$130:$W$130,0))&lt;&gt;0),
INDEX('PLHIV Forecast'!$C$131:$W$250,MATCH($B201,'PLHIV Forecast'!$B$131:$B$250,0),MATCH(O$130,'PLHIV Forecast'!$C$130:$W$130,0)),
N201+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IF(O$130&lt;=Baseline_Year,
INDEX('Number on ART'!$H$10:$AB$249,MATCH($B201&amp;"Peds",'Number on ART'!$F$10:$F$249,0),MATCH(O$130,'Number on ART'!$H$9:$AB$9,0)),
IF(AND(N201+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Forecast'!$B$131:$B$250,0),MATCH(O$130,'PLHIV Forecast'!$C$130:$W$130,0)),
INDEX('PLHIV Forecast'!$C$131:$W$250,MATCH($B201,'PLHIV Forecast'!$B$131:$B$250,0),MATCH(O$130,'PLHIV Forecast'!$C$130:$W$130,0))&lt;&gt;0),
INDEX('PLHIV Forecast'!$C$131:$W$250,MATCH($B201,'PLHIV Forecast'!$B$131:$B$250,0),MATCH(O$130,'PLHIV Forecast'!$C$130:$W$130,0)),
N201+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198</v>
      </c>
      <c r="P201" s="84">
        <f>IF(IF(P$130&lt;=Baseline_Year,
INDEX('Number on ART'!$H$10:$AB$249,MATCH($B201&amp;"Peds",'Number on ART'!$F$10:$F$249,0),MATCH(P$130,'Number on ART'!$H$9:$AB$9,0)),
IF(AND(O201+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Forecast'!$B$131:$B$250,0),MATCH(P$130,'PLHIV Forecast'!$C$130:$W$130,0)),
INDEX('PLHIV Forecast'!$C$131:$W$250,MATCH($B201,'PLHIV Forecast'!$B$131:$B$250,0),MATCH(P$130,'PLHIV Forecast'!$C$130:$W$130,0))&lt;&gt;0),
INDEX('PLHIV Forecast'!$C$131:$W$250,MATCH($B201,'PLHIV Forecast'!$B$131:$B$250,0),MATCH(P$130,'PLHIV Forecast'!$C$130:$W$130,0)),
O201+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IF(P$130&lt;=Baseline_Year,
INDEX('Number on ART'!$H$10:$AB$249,MATCH($B201&amp;"Peds",'Number on ART'!$F$10:$F$249,0),MATCH(P$130,'Number on ART'!$H$9:$AB$9,0)),
IF(AND(O201+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Forecast'!$B$131:$B$250,0),MATCH(P$130,'PLHIV Forecast'!$C$130:$W$130,0)),
INDEX('PLHIV Forecast'!$C$131:$W$250,MATCH($B201,'PLHIV Forecast'!$B$131:$B$250,0),MATCH(P$130,'PLHIV Forecast'!$C$130:$W$130,0))&lt;&gt;0),
INDEX('PLHIV Forecast'!$C$131:$W$250,MATCH($B201,'PLHIV Forecast'!$B$131:$B$250,0),MATCH(P$130,'PLHIV Forecast'!$C$130:$W$130,0)),
O201+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163.66666666666666</v>
      </c>
      <c r="Q201" s="84">
        <f>IF(IF(Q$130&lt;=Baseline_Year,
INDEX('Number on ART'!$H$10:$AB$249,MATCH($B201&amp;"Peds",'Number on ART'!$F$10:$F$249,0),MATCH(Q$130,'Number on ART'!$H$9:$AB$9,0)),
IF(AND(P201+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Forecast'!$B$131:$B$250,0),MATCH(Q$130,'PLHIV Forecast'!$C$130:$W$130,0)),
INDEX('PLHIV Forecast'!$C$131:$W$250,MATCH($B201,'PLHIV Forecast'!$B$131:$B$250,0),MATCH(Q$130,'PLHIV Forecast'!$C$130:$W$130,0))&lt;&gt;0),
INDEX('PLHIV Forecast'!$C$131:$W$250,MATCH($B201,'PLHIV Forecast'!$B$131:$B$250,0),MATCH(Q$130,'PLHIV Forecast'!$C$130:$W$130,0)),
P201+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IF(Q$130&lt;=Baseline_Year,
INDEX('Number on ART'!$H$10:$AB$249,MATCH($B201&amp;"Peds",'Number on ART'!$F$10:$F$249,0),MATCH(Q$130,'Number on ART'!$H$9:$AB$9,0)),
IF(AND(P201+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Forecast'!$B$131:$B$250,0),MATCH(Q$130,'PLHIV Forecast'!$C$130:$W$130,0)),
INDEX('PLHIV Forecast'!$C$131:$W$250,MATCH($B201,'PLHIV Forecast'!$B$131:$B$250,0),MATCH(Q$130,'PLHIV Forecast'!$C$130:$W$130,0))&lt;&gt;0),
INDEX('PLHIV Forecast'!$C$131:$W$250,MATCH($B201,'PLHIV Forecast'!$B$131:$B$250,0),MATCH(Q$130,'PLHIV Forecast'!$C$130:$W$130,0)),
P201+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129.33333333333331</v>
      </c>
      <c r="R201" s="84">
        <f>IF(IF(R$130&lt;=Baseline_Year,
INDEX('Number on ART'!$H$10:$AB$249,MATCH($B201&amp;"Peds",'Number on ART'!$F$10:$F$249,0),MATCH(R$130,'Number on ART'!$H$9:$AB$9,0)),
IF(AND(Q201+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Forecast'!$B$131:$B$250,0),MATCH(R$130,'PLHIV Forecast'!$C$130:$W$130,0)),
INDEX('PLHIV Forecast'!$C$131:$W$250,MATCH($B201,'PLHIV Forecast'!$B$131:$B$250,0),MATCH(R$130,'PLHIV Forecast'!$C$130:$W$130,0))&lt;&gt;0),
INDEX('PLHIV Forecast'!$C$131:$W$250,MATCH($B201,'PLHIV Forecast'!$B$131:$B$250,0),MATCH(R$130,'PLHIV Forecast'!$C$130:$W$130,0)),
Q201+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IF(R$130&lt;=Baseline_Year,
INDEX('Number on ART'!$H$10:$AB$249,MATCH($B201&amp;"Peds",'Number on ART'!$F$10:$F$249,0),MATCH(R$130,'Number on ART'!$H$9:$AB$9,0)),
IF(AND(Q201+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Forecast'!$B$131:$B$250,0),MATCH(R$130,'PLHIV Forecast'!$C$130:$W$130,0)),
INDEX('PLHIV Forecast'!$C$131:$W$250,MATCH($B201,'PLHIV Forecast'!$B$131:$B$250,0),MATCH(R$130,'PLHIV Forecast'!$C$130:$W$130,0))&lt;&gt;0),
INDEX('PLHIV Forecast'!$C$131:$W$250,MATCH($B201,'PLHIV Forecast'!$B$131:$B$250,0),MATCH(R$130,'PLHIV Forecast'!$C$130:$W$130,0)),
Q201+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94.999999999999972</v>
      </c>
      <c r="S201" s="84">
        <f>IF(IF(S$130&lt;=Baseline_Year,
INDEX('Number on ART'!$H$10:$AB$249,MATCH($B201&amp;"Peds",'Number on ART'!$F$10:$F$249,0),MATCH(S$130,'Number on ART'!$H$9:$AB$9,0)),
IF(AND(R201+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Forecast'!$B$131:$B$250,0),MATCH(S$130,'PLHIV Forecast'!$C$130:$W$130,0)),
INDEX('PLHIV Forecast'!$C$131:$W$250,MATCH($B201,'PLHIV Forecast'!$B$131:$B$250,0),MATCH(S$130,'PLHIV Forecast'!$C$130:$W$130,0))&lt;&gt;0),
INDEX('PLHIV Forecast'!$C$131:$W$250,MATCH($B201,'PLHIV Forecast'!$B$131:$B$250,0),MATCH(S$130,'PLHIV Forecast'!$C$130:$W$130,0)),
R201+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IF(S$130&lt;=Baseline_Year,
INDEX('Number on ART'!$H$10:$AB$249,MATCH($B201&amp;"Peds",'Number on ART'!$F$10:$F$249,0),MATCH(S$130,'Number on ART'!$H$9:$AB$9,0)),
IF(AND(R201+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Forecast'!$B$131:$B$250,0),MATCH(S$130,'PLHIV Forecast'!$C$130:$W$130,0)),
INDEX('PLHIV Forecast'!$C$131:$W$250,MATCH($B201,'PLHIV Forecast'!$B$131:$B$250,0),MATCH(S$130,'PLHIV Forecast'!$C$130:$W$130,0))&lt;&gt;0),
INDEX('PLHIV Forecast'!$C$131:$W$250,MATCH($B201,'PLHIV Forecast'!$B$131:$B$250,0),MATCH(S$130,'PLHIV Forecast'!$C$130:$W$130,0)),
R201+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60.666666666666636</v>
      </c>
      <c r="T201" s="84">
        <f>IF(IF(T$130&lt;=Baseline_Year,
INDEX('Number on ART'!$H$10:$AB$249,MATCH($B201&amp;"Peds",'Number on ART'!$F$10:$F$249,0),MATCH(T$130,'Number on ART'!$H$9:$AB$9,0)),
IF(AND(S201+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Forecast'!$B$131:$B$250,0),MATCH(T$130,'PLHIV Forecast'!$C$130:$W$130,0)),
INDEX('PLHIV Forecast'!$C$131:$W$250,MATCH($B201,'PLHIV Forecast'!$B$131:$B$250,0),MATCH(T$130,'PLHIV Forecast'!$C$130:$W$130,0))&lt;&gt;0),
INDEX('PLHIV Forecast'!$C$131:$W$250,MATCH($B201,'PLHIV Forecast'!$B$131:$B$250,0),MATCH(T$130,'PLHIV Forecast'!$C$130:$W$130,0)),
S201+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IF(T$130&lt;=Baseline_Year,
INDEX('Number on ART'!$H$10:$AB$249,MATCH($B201&amp;"Peds",'Number on ART'!$F$10:$F$249,0),MATCH(T$130,'Number on ART'!$H$9:$AB$9,0)),
IF(AND(S201+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Forecast'!$B$131:$B$250,0),MATCH(T$130,'PLHIV Forecast'!$C$130:$W$130,0)),
INDEX('PLHIV Forecast'!$C$131:$W$250,MATCH($B201,'PLHIV Forecast'!$B$131:$B$250,0),MATCH(T$130,'PLHIV Forecast'!$C$130:$W$130,0))&lt;&gt;0),
INDEX('PLHIV Forecast'!$C$131:$W$250,MATCH($B201,'PLHIV Forecast'!$B$131:$B$250,0),MATCH(T$130,'PLHIV Forecast'!$C$130:$W$130,0)),
S201+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26.3333333333333</v>
      </c>
      <c r="U201" s="84">
        <f>IF(IF(U$130&lt;=Baseline_Year,
INDEX('Number on ART'!$H$10:$AB$249,MATCH($B201&amp;"Peds",'Number on ART'!$F$10:$F$249,0),MATCH(U$130,'Number on ART'!$H$9:$AB$9,0)),
IF(AND(T201+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Forecast'!$B$131:$B$250,0),MATCH(U$130,'PLHIV Forecast'!$C$130:$W$130,0)),
INDEX('PLHIV Forecast'!$C$131:$W$250,MATCH($B201,'PLHIV Forecast'!$B$131:$B$250,0),MATCH(U$130,'PLHIV Forecast'!$C$130:$W$130,0))&lt;&gt;0),
INDEX('PLHIV Forecast'!$C$131:$W$250,MATCH($B201,'PLHIV Forecast'!$B$131:$B$250,0),MATCH(U$130,'PLHIV Forecast'!$C$130:$W$130,0)),
T201+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IF(U$130&lt;=Baseline_Year,
INDEX('Number on ART'!$H$10:$AB$249,MATCH($B201&amp;"Peds",'Number on ART'!$F$10:$F$249,0),MATCH(U$130,'Number on ART'!$H$9:$AB$9,0)),
IF(AND(T201+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Forecast'!$B$131:$B$250,0),MATCH(U$130,'PLHIV Forecast'!$C$130:$W$130,0)),
INDEX('PLHIV Forecast'!$C$131:$W$250,MATCH($B201,'PLHIV Forecast'!$B$131:$B$250,0),MATCH(U$130,'PLHIV Forecast'!$C$130:$W$130,0))&lt;&gt;0),
INDEX('PLHIV Forecast'!$C$131:$W$250,MATCH($B201,'PLHIV Forecast'!$B$131:$B$250,0),MATCH(U$130,'PLHIV Forecast'!$C$130:$W$130,0)),
T201+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0</v>
      </c>
      <c r="V201" s="84">
        <f>IF(IF(V$130&lt;=Baseline_Year,
INDEX('Number on ART'!$H$10:$AB$249,MATCH($B201&amp;"Peds",'Number on ART'!$F$10:$F$249,0),MATCH(V$130,'Number on ART'!$H$9:$AB$9,0)),
IF(AND(U201+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Forecast'!$B$131:$B$250,0),MATCH(V$130,'PLHIV Forecast'!$C$130:$W$130,0)),
INDEX('PLHIV Forecast'!$C$131:$W$250,MATCH($B201,'PLHIV Forecast'!$B$131:$B$250,0),MATCH(V$130,'PLHIV Forecast'!$C$130:$W$130,0))&lt;&gt;0),
INDEX('PLHIV Forecast'!$C$131:$W$250,MATCH($B201,'PLHIV Forecast'!$B$131:$B$250,0),MATCH(V$130,'PLHIV Forecast'!$C$130:$W$130,0)),
U201+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IF(V$130&lt;=Baseline_Year,
INDEX('Number on ART'!$H$10:$AB$249,MATCH($B201&amp;"Peds",'Number on ART'!$F$10:$F$249,0),MATCH(V$130,'Number on ART'!$H$9:$AB$9,0)),
IF(AND(U201+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Forecast'!$B$131:$B$250,0),MATCH(V$130,'PLHIV Forecast'!$C$130:$W$130,0)),
INDEX('PLHIV Forecast'!$C$131:$W$250,MATCH($B201,'PLHIV Forecast'!$B$131:$B$250,0),MATCH(V$130,'PLHIV Forecast'!$C$130:$W$130,0))&lt;&gt;0),
INDEX('PLHIV Forecast'!$C$131:$W$250,MATCH($B201,'PLHIV Forecast'!$B$131:$B$250,0),MATCH(V$130,'PLHIV Forecast'!$C$130:$W$130,0)),
U201+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0</v>
      </c>
      <c r="W201" s="84">
        <f>IF(IF(W$130&lt;=Baseline_Year,
INDEX('Number on ART'!$H$10:$AB$249,MATCH($B201&amp;"Peds",'Number on ART'!$F$10:$F$249,0),MATCH(W$130,'Number on ART'!$H$9:$AB$9,0)),
IF(AND(V201+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Forecast'!$C$131:$W$250,MATCH($B201,'PLHIV Forecast'!$B$131:$B$250,0),MATCH(W$130,'PLHIV Forecast'!$C$130:$W$130,0)),
INDEX('PLHIV Forecast'!$C$131:$W$250,MATCH($B201,'PLHIV Forecast'!$B$131:$B$250,0),MATCH(W$130,'PLHIV Forecast'!$C$130:$W$130,0))&lt;&gt;0),
INDEX('PLHIV Forecast'!$C$131:$W$250,MATCH($B201,'PLHIV Forecast'!$B$131:$B$250,0),MATCH(W$130,'PLHIV Forecast'!$C$130:$W$130,0)),
V201+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)))&lt;0,
0,
IF(W$130&lt;=Baseline_Year,
INDEX('Number on ART'!$H$10:$AB$249,MATCH($B201&amp;"Peds",'Number on ART'!$F$10:$F$249,0),MATCH(W$130,'Number on ART'!$H$9:$AB$9,0)),
IF(AND(V201+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)&gt;INDEX('PLHIV Forecast'!$C$8:$W$127,MATCH($B201,'PLHIV Forecast'!$B$131:$B$250,0),MATCH(W$130,'PLHIV Forecast'!$C$130:$W$130,0)),
INDEX('PLHIV Forecast'!$C$131:$W$250,MATCH($B201,'PLHIV Forecast'!$B$131:$B$250,0),MATCH(W$130,'PLHIV Forecast'!$C$130:$W$130,0))&lt;&gt;0),
INDEX('PLHIV Forecast'!$C$131:$W$250,MATCH($B201,'PLHIV Forecast'!$B$131:$B$250,0),MATCH(W$130,'PLHIV Forecast'!$C$130:$W$130,0)),
V201+
AVERAGE((INDEX($C$131:$W$250,MATCH($B201,$B$131:$B$250),MATCH(Baseline_Year,$C$130:$W$130,))-INDEX($C$131:$W$250,MATCH($B201,$B$131:$B$250),MATCH(Baseline_Year-1,$C$130:$W$130,))),
(INDEX($C$131:$W$250,MATCH($B201,$B$131:$B$250),MATCH(Baseline_Year-1,$C$130:$W$130,))-INDEX($C$131:$W$250,MATCH($B201,$B$131:$B$250),MATCH(Baseline_Year-2,$C$130:$W$130,))),
(INDEX($C$131:$W$250,MATCH($B201,$B$131:$B$250),MATCH(Baseline_Year-2,$C$130:$W$130,))-INDEX($C$131:$W$250,MATCH($B201,$B$131:$B$250),MATCH(Baseline_Year-3,$C$130:$W$130,)))
))))</f>
        <v>0</v>
      </c>
      <c r="X201" s="9" t="str">
        <f>IF(SUM(C201:W201)&lt;&gt;0,
IF(P201='PLHIV Forecast'!P201,"# peds on ART capped by total CLHIV starting 2023",
IF(Q201='PLHIV Forecast'!Q201,"# peds on ART capped by total CLHIV starting 2024",
IF(R201='PLHIV Forecast'!R201,"# peds on ART capped by total CLHIV starting 2025",
IF(S201='PLHIV Forecast'!S201,"# peds on ART capped by total CLHIV starting 2026",
IF(T201='PLHIV Forecast'!T201,"# peds on ART capped by total CLHIV starting 2027",
IF(U201='PLHIV Forecast'!U201,"# peds on ART capped by total CLHIV starting 2028",
IF(V201='PLHIV Forecast'!V201,"# peds on ART capped by total CLHIV starting 2029",
IF(W201='PLHIV Forecast'!W201,"# peds on ART capped by total CLHIV starting 2030",
"")))))))),"")</f>
        <v/>
      </c>
    </row>
    <row r="202" spans="2:24" x14ac:dyDescent="0.35">
      <c r="B202" s="17" t="str">
        <f>Countries!B75</f>
        <v>Maldives</v>
      </c>
      <c r="C202" s="47">
        <f>IF(C$7&lt;='Algorithms &amp; Assumptions'!$C$3,INDEX('Number on ART'!$H$10:$AB$249,MATCH($B202&amp;"Peds",'Number on ART'!$F$10:$F$249,0),MATCH(C$7,'Number on ART'!$H$9:$AB$9,0)),"Error")</f>
        <v>0</v>
      </c>
      <c r="D202" s="47">
        <f>IF(D$7&lt;='Algorithms &amp; Assumptions'!$C$3,INDEX('Number on ART'!$H$10:$AB$249,MATCH($B202&amp;"Peds",'Number on ART'!$F$10:$F$249,0),MATCH(D$7,'Number on ART'!$H$9:$AB$9,0)),"Error")</f>
        <v>0</v>
      </c>
      <c r="E202" s="47">
        <f>IF(E$7&lt;='Algorithms &amp; Assumptions'!$C$3,INDEX('Number on ART'!$H$10:$AB$249,MATCH($B202&amp;"Peds",'Number on ART'!$F$10:$F$249,0),MATCH(E$7,'Number on ART'!$H$9:$AB$9,0)),"Error")</f>
        <v>0</v>
      </c>
      <c r="F202" s="47">
        <f>IF(F$7&lt;='Algorithms &amp; Assumptions'!$C$3,INDEX('Number on ART'!$H$10:$AB$249,MATCH($B202&amp;"Peds",'Number on ART'!$F$10:$F$249,0),MATCH(F$7,'Number on ART'!$H$9:$AB$9,0)),"Error")</f>
        <v>0</v>
      </c>
      <c r="G202" s="84">
        <f>IF(IF(G$130&lt;=Baseline_Year,
INDEX('Number on ART'!$H$10:$AB$249,MATCH($B202&amp;"Peds",'Number on ART'!$F$10:$F$249,0),MATCH(G$130,'Number on ART'!$H$9:$AB$9,0)),
IF(AND(F202+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Forecast'!$B$131:$B$250,0),MATCH(G$130,'PLHIV Forecast'!$C$130:$W$130,0)),
INDEX('PLHIV Forecast'!$C$131:$W$250,MATCH($B202,'PLHIV Forecast'!$B$131:$B$250,0),MATCH(G$130,'PLHIV Forecast'!$C$130:$W$130,0))&lt;&gt;0),
INDEX('PLHIV Forecast'!$C$131:$W$250,MATCH($B202,'PLHIV Forecast'!$B$131:$B$250,0),MATCH(G$130,'PLHIV Forecast'!$C$130:$W$130,0)),
F202+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IF(G$130&lt;=Baseline_Year,
INDEX('Number on ART'!$H$10:$AB$249,MATCH($B202&amp;"Peds",'Number on ART'!$F$10:$F$249,0),MATCH(G$130,'Number on ART'!$H$9:$AB$9,0)),
IF(AND(F202+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Forecast'!$B$131:$B$250,0),MATCH(G$130,'PLHIV Forecast'!$C$130:$W$130,0)),
INDEX('PLHIV Forecast'!$C$131:$W$250,MATCH($B202,'PLHIV Forecast'!$B$131:$B$250,0),MATCH(G$130,'PLHIV Forecast'!$C$130:$W$130,0))&lt;&gt;0),
INDEX('PLHIV Forecast'!$C$131:$W$250,MATCH($B202,'PLHIV Forecast'!$B$131:$B$250,0),MATCH(G$130,'PLHIV Forecast'!$C$130:$W$130,0)),
F202+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H202" s="84">
        <f>IF(IF(H$130&lt;=Baseline_Year,
INDEX('Number on ART'!$H$10:$AB$249,MATCH($B202&amp;"Peds",'Number on ART'!$F$10:$F$249,0),MATCH(H$130,'Number on ART'!$H$9:$AB$9,0)),
IF(AND(G202+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Forecast'!$B$131:$B$250,0),MATCH(H$130,'PLHIV Forecast'!$C$130:$W$130,0)),
INDEX('PLHIV Forecast'!$C$131:$W$250,MATCH($B202,'PLHIV Forecast'!$B$131:$B$250,0),MATCH(H$130,'PLHIV Forecast'!$C$130:$W$130,0))&lt;&gt;0),
INDEX('PLHIV Forecast'!$C$131:$W$250,MATCH($B202,'PLHIV Forecast'!$B$131:$B$250,0),MATCH(H$130,'PLHIV Forecast'!$C$130:$W$130,0)),
G202+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IF(H$130&lt;=Baseline_Year,
INDEX('Number on ART'!$H$10:$AB$249,MATCH($B202&amp;"Peds",'Number on ART'!$F$10:$F$249,0),MATCH(H$130,'Number on ART'!$H$9:$AB$9,0)),
IF(AND(G202+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Forecast'!$B$131:$B$250,0),MATCH(H$130,'PLHIV Forecast'!$C$130:$W$130,0)),
INDEX('PLHIV Forecast'!$C$131:$W$250,MATCH($B202,'PLHIV Forecast'!$B$131:$B$250,0),MATCH(H$130,'PLHIV Forecast'!$C$130:$W$130,0))&lt;&gt;0),
INDEX('PLHIV Forecast'!$C$131:$W$250,MATCH($B202,'PLHIV Forecast'!$B$131:$B$250,0),MATCH(H$130,'PLHIV Forecast'!$C$130:$W$130,0)),
G202+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I202" s="84">
        <f>IF(IF(I$130&lt;=Baseline_Year,
INDEX('Number on ART'!$H$10:$AB$249,MATCH($B202&amp;"Peds",'Number on ART'!$F$10:$F$249,0),MATCH(I$130,'Number on ART'!$H$9:$AB$9,0)),
IF(AND(H202+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Forecast'!$B$131:$B$250,0),MATCH(I$130,'PLHIV Forecast'!$C$130:$W$130,0)),
INDEX('PLHIV Forecast'!$C$131:$W$250,MATCH($B202,'PLHIV Forecast'!$B$131:$B$250,0),MATCH(I$130,'PLHIV Forecast'!$C$130:$W$130,0))&lt;&gt;0),
INDEX('PLHIV Forecast'!$C$131:$W$250,MATCH($B202,'PLHIV Forecast'!$B$131:$B$250,0),MATCH(I$130,'PLHIV Forecast'!$C$130:$W$130,0)),
H202+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IF(I$130&lt;=Baseline_Year,
INDEX('Number on ART'!$H$10:$AB$249,MATCH($B202&amp;"Peds",'Number on ART'!$F$10:$F$249,0),MATCH(I$130,'Number on ART'!$H$9:$AB$9,0)),
IF(AND(H202+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Forecast'!$B$131:$B$250,0),MATCH(I$130,'PLHIV Forecast'!$C$130:$W$130,0)),
INDEX('PLHIV Forecast'!$C$131:$W$250,MATCH($B202,'PLHIV Forecast'!$B$131:$B$250,0),MATCH(I$130,'PLHIV Forecast'!$C$130:$W$130,0))&lt;&gt;0),
INDEX('PLHIV Forecast'!$C$131:$W$250,MATCH($B202,'PLHIV Forecast'!$B$131:$B$250,0),MATCH(I$130,'PLHIV Forecast'!$C$130:$W$130,0)),
H202+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J202" s="84">
        <f>IF(IF(J$130&lt;=Baseline_Year,
INDEX('Number on ART'!$H$10:$AB$249,MATCH($B202&amp;"Peds",'Number on ART'!$F$10:$F$249,0),MATCH(J$130,'Number on ART'!$H$9:$AB$9,0)),
IF(AND(I202+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Forecast'!$B$131:$B$250,0),MATCH(J$130,'PLHIV Forecast'!$C$130:$W$130,0)),
INDEX('PLHIV Forecast'!$C$131:$W$250,MATCH($B202,'PLHIV Forecast'!$B$131:$B$250,0),MATCH(J$130,'PLHIV Forecast'!$C$130:$W$130,0))&lt;&gt;0),
INDEX('PLHIV Forecast'!$C$131:$W$250,MATCH($B202,'PLHIV Forecast'!$B$131:$B$250,0),MATCH(J$130,'PLHIV Forecast'!$C$130:$W$130,0)),
I202+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IF(J$130&lt;=Baseline_Year,
INDEX('Number on ART'!$H$10:$AB$249,MATCH($B202&amp;"Peds",'Number on ART'!$F$10:$F$249,0),MATCH(J$130,'Number on ART'!$H$9:$AB$9,0)),
IF(AND(I202+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Forecast'!$B$131:$B$250,0),MATCH(J$130,'PLHIV Forecast'!$C$130:$W$130,0)),
INDEX('PLHIV Forecast'!$C$131:$W$250,MATCH($B202,'PLHIV Forecast'!$B$131:$B$250,0),MATCH(J$130,'PLHIV Forecast'!$C$130:$W$130,0))&lt;&gt;0),
INDEX('PLHIV Forecast'!$C$131:$W$250,MATCH($B202,'PLHIV Forecast'!$B$131:$B$250,0),MATCH(J$130,'PLHIV Forecast'!$C$130:$W$130,0)),
I202+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K202" s="84">
        <f>IF(IF(K$130&lt;=Baseline_Year,
INDEX('Number on ART'!$H$10:$AB$249,MATCH($B202&amp;"Peds",'Number on ART'!$F$10:$F$249,0),MATCH(K$130,'Number on ART'!$H$9:$AB$9,0)),
IF(AND(J202+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Forecast'!$B$131:$B$250,0),MATCH(K$130,'PLHIV Forecast'!$C$130:$W$130,0)),
INDEX('PLHIV Forecast'!$C$131:$W$250,MATCH($B202,'PLHIV Forecast'!$B$131:$B$250,0),MATCH(K$130,'PLHIV Forecast'!$C$130:$W$130,0))&lt;&gt;0),
INDEX('PLHIV Forecast'!$C$131:$W$250,MATCH($B202,'PLHIV Forecast'!$B$131:$B$250,0),MATCH(K$130,'PLHIV Forecast'!$C$130:$W$130,0)),
J202+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IF(K$130&lt;=Baseline_Year,
INDEX('Number on ART'!$H$10:$AB$249,MATCH($B202&amp;"Peds",'Number on ART'!$F$10:$F$249,0),MATCH(K$130,'Number on ART'!$H$9:$AB$9,0)),
IF(AND(J202+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Forecast'!$B$131:$B$250,0),MATCH(K$130,'PLHIV Forecast'!$C$130:$W$130,0)),
INDEX('PLHIV Forecast'!$C$131:$W$250,MATCH($B202,'PLHIV Forecast'!$B$131:$B$250,0),MATCH(K$130,'PLHIV Forecast'!$C$130:$W$130,0))&lt;&gt;0),
INDEX('PLHIV Forecast'!$C$131:$W$250,MATCH($B202,'PLHIV Forecast'!$B$131:$B$250,0),MATCH(K$130,'PLHIV Forecast'!$C$130:$W$130,0)),
J202+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L202" s="84">
        <f>IF(IF(L$130&lt;=Baseline_Year,
INDEX('Number on ART'!$H$10:$AB$249,MATCH($B202&amp;"Peds",'Number on ART'!$F$10:$F$249,0),MATCH(L$130,'Number on ART'!$H$9:$AB$9,0)),
IF(AND(K202+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Forecast'!$B$131:$B$250,0),MATCH(L$130,'PLHIV Forecast'!$C$130:$W$130,0)),
INDEX('PLHIV Forecast'!$C$131:$W$250,MATCH($B202,'PLHIV Forecast'!$B$131:$B$250,0),MATCH(L$130,'PLHIV Forecast'!$C$130:$W$130,0))&lt;&gt;0),
INDEX('PLHIV Forecast'!$C$131:$W$250,MATCH($B202,'PLHIV Forecast'!$B$131:$B$250,0),MATCH(L$130,'PLHIV Forecast'!$C$130:$W$130,0)),
K202+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IF(L$130&lt;=Baseline_Year,
INDEX('Number on ART'!$H$10:$AB$249,MATCH($B202&amp;"Peds",'Number on ART'!$F$10:$F$249,0),MATCH(L$130,'Number on ART'!$H$9:$AB$9,0)),
IF(AND(K202+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Forecast'!$B$131:$B$250,0),MATCH(L$130,'PLHIV Forecast'!$C$130:$W$130,0)),
INDEX('PLHIV Forecast'!$C$131:$W$250,MATCH($B202,'PLHIV Forecast'!$B$131:$B$250,0),MATCH(L$130,'PLHIV Forecast'!$C$130:$W$130,0))&lt;&gt;0),
INDEX('PLHIV Forecast'!$C$131:$W$250,MATCH($B202,'PLHIV Forecast'!$B$131:$B$250,0),MATCH(L$130,'PLHIV Forecast'!$C$130:$W$130,0)),
K202+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M202" s="84">
        <f>IF(IF(M$130&lt;=Baseline_Year,
INDEX('Number on ART'!$H$10:$AB$249,MATCH($B202&amp;"Peds",'Number on ART'!$F$10:$F$249,0),MATCH(M$130,'Number on ART'!$H$9:$AB$9,0)),
IF(AND(L202+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Forecast'!$B$131:$B$250,0),MATCH(M$130,'PLHIV Forecast'!$C$130:$W$130,0)),
INDEX('PLHIV Forecast'!$C$131:$W$250,MATCH($B202,'PLHIV Forecast'!$B$131:$B$250,0),MATCH(M$130,'PLHIV Forecast'!$C$130:$W$130,0))&lt;&gt;0),
INDEX('PLHIV Forecast'!$C$131:$W$250,MATCH($B202,'PLHIV Forecast'!$B$131:$B$250,0),MATCH(M$130,'PLHIV Forecast'!$C$130:$W$130,0)),
L202+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IF(M$130&lt;=Baseline_Year,
INDEX('Number on ART'!$H$10:$AB$249,MATCH($B202&amp;"Peds",'Number on ART'!$F$10:$F$249,0),MATCH(M$130,'Number on ART'!$H$9:$AB$9,0)),
IF(AND(L202+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Forecast'!$B$131:$B$250,0),MATCH(M$130,'PLHIV Forecast'!$C$130:$W$130,0)),
INDEX('PLHIV Forecast'!$C$131:$W$250,MATCH($B202,'PLHIV Forecast'!$B$131:$B$250,0),MATCH(M$130,'PLHIV Forecast'!$C$130:$W$130,0))&lt;&gt;0),
INDEX('PLHIV Forecast'!$C$131:$W$250,MATCH($B202,'PLHIV Forecast'!$B$131:$B$250,0),MATCH(M$130,'PLHIV Forecast'!$C$130:$W$130,0)),
L202+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N202" s="84">
        <f>IF(IF(N$130&lt;=Baseline_Year,
INDEX('Number on ART'!$H$10:$AB$249,MATCH($B202&amp;"Peds",'Number on ART'!$F$10:$F$249,0),MATCH(N$130,'Number on ART'!$H$9:$AB$9,0)),
IF(AND(M202+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Forecast'!$B$131:$B$250,0),MATCH(N$130,'PLHIV Forecast'!$C$130:$W$130,0)),
INDEX('PLHIV Forecast'!$C$131:$W$250,MATCH($B202,'PLHIV Forecast'!$B$131:$B$250,0),MATCH(N$130,'PLHIV Forecast'!$C$130:$W$130,0))&lt;&gt;0),
INDEX('PLHIV Forecast'!$C$131:$W$250,MATCH($B202,'PLHIV Forecast'!$B$131:$B$250,0),MATCH(N$130,'PLHIV Forecast'!$C$130:$W$130,0)),
M202+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IF(N$130&lt;=Baseline_Year,
INDEX('Number on ART'!$H$10:$AB$249,MATCH($B202&amp;"Peds",'Number on ART'!$F$10:$F$249,0),MATCH(N$130,'Number on ART'!$H$9:$AB$9,0)),
IF(AND(M202+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Forecast'!$B$131:$B$250,0),MATCH(N$130,'PLHIV Forecast'!$C$130:$W$130,0)),
INDEX('PLHIV Forecast'!$C$131:$W$250,MATCH($B202,'PLHIV Forecast'!$B$131:$B$250,0),MATCH(N$130,'PLHIV Forecast'!$C$130:$W$130,0))&lt;&gt;0),
INDEX('PLHIV Forecast'!$C$131:$W$250,MATCH($B202,'PLHIV Forecast'!$B$131:$B$250,0),MATCH(N$130,'PLHIV Forecast'!$C$130:$W$130,0)),
M202+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O202" s="84">
        <f>IF(IF(O$130&lt;=Baseline_Year,
INDEX('Number on ART'!$H$10:$AB$249,MATCH($B202&amp;"Peds",'Number on ART'!$F$10:$F$249,0),MATCH(O$130,'Number on ART'!$H$9:$AB$9,0)),
IF(AND(N202+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Forecast'!$B$131:$B$250,0),MATCH(O$130,'PLHIV Forecast'!$C$130:$W$130,0)),
INDEX('PLHIV Forecast'!$C$131:$W$250,MATCH($B202,'PLHIV Forecast'!$B$131:$B$250,0),MATCH(O$130,'PLHIV Forecast'!$C$130:$W$130,0))&lt;&gt;0),
INDEX('PLHIV Forecast'!$C$131:$W$250,MATCH($B202,'PLHIV Forecast'!$B$131:$B$250,0),MATCH(O$130,'PLHIV Forecast'!$C$130:$W$130,0)),
N202+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IF(O$130&lt;=Baseline_Year,
INDEX('Number on ART'!$H$10:$AB$249,MATCH($B202&amp;"Peds",'Number on ART'!$F$10:$F$249,0),MATCH(O$130,'Number on ART'!$H$9:$AB$9,0)),
IF(AND(N202+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Forecast'!$B$131:$B$250,0),MATCH(O$130,'PLHIV Forecast'!$C$130:$W$130,0)),
INDEX('PLHIV Forecast'!$C$131:$W$250,MATCH($B202,'PLHIV Forecast'!$B$131:$B$250,0),MATCH(O$130,'PLHIV Forecast'!$C$130:$W$130,0))&lt;&gt;0),
INDEX('PLHIV Forecast'!$C$131:$W$250,MATCH($B202,'PLHIV Forecast'!$B$131:$B$250,0),MATCH(O$130,'PLHIV Forecast'!$C$130:$W$130,0)),
N202+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P202" s="84">
        <f>IF(IF(P$130&lt;=Baseline_Year,
INDEX('Number on ART'!$H$10:$AB$249,MATCH($B202&amp;"Peds",'Number on ART'!$F$10:$F$249,0),MATCH(P$130,'Number on ART'!$H$9:$AB$9,0)),
IF(AND(O202+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Forecast'!$B$131:$B$250,0),MATCH(P$130,'PLHIV Forecast'!$C$130:$W$130,0)),
INDEX('PLHIV Forecast'!$C$131:$W$250,MATCH($B202,'PLHIV Forecast'!$B$131:$B$250,0),MATCH(P$130,'PLHIV Forecast'!$C$130:$W$130,0))&lt;&gt;0),
INDEX('PLHIV Forecast'!$C$131:$W$250,MATCH($B202,'PLHIV Forecast'!$B$131:$B$250,0),MATCH(P$130,'PLHIV Forecast'!$C$130:$W$130,0)),
O202+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IF(P$130&lt;=Baseline_Year,
INDEX('Number on ART'!$H$10:$AB$249,MATCH($B202&amp;"Peds",'Number on ART'!$F$10:$F$249,0),MATCH(P$130,'Number on ART'!$H$9:$AB$9,0)),
IF(AND(O202+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Forecast'!$B$131:$B$250,0),MATCH(P$130,'PLHIV Forecast'!$C$130:$W$130,0)),
INDEX('PLHIV Forecast'!$C$131:$W$250,MATCH($B202,'PLHIV Forecast'!$B$131:$B$250,0),MATCH(P$130,'PLHIV Forecast'!$C$130:$W$130,0))&lt;&gt;0),
INDEX('PLHIV Forecast'!$C$131:$W$250,MATCH($B202,'PLHIV Forecast'!$B$131:$B$250,0),MATCH(P$130,'PLHIV Forecast'!$C$130:$W$130,0)),
O202+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Q202" s="84">
        <f>IF(IF(Q$130&lt;=Baseline_Year,
INDEX('Number on ART'!$H$10:$AB$249,MATCH($B202&amp;"Peds",'Number on ART'!$F$10:$F$249,0),MATCH(Q$130,'Number on ART'!$H$9:$AB$9,0)),
IF(AND(P202+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Forecast'!$B$131:$B$250,0),MATCH(Q$130,'PLHIV Forecast'!$C$130:$W$130,0)),
INDEX('PLHIV Forecast'!$C$131:$W$250,MATCH($B202,'PLHIV Forecast'!$B$131:$B$250,0),MATCH(Q$130,'PLHIV Forecast'!$C$130:$W$130,0))&lt;&gt;0),
INDEX('PLHIV Forecast'!$C$131:$W$250,MATCH($B202,'PLHIV Forecast'!$B$131:$B$250,0),MATCH(Q$130,'PLHIV Forecast'!$C$130:$W$130,0)),
P202+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IF(Q$130&lt;=Baseline_Year,
INDEX('Number on ART'!$H$10:$AB$249,MATCH($B202&amp;"Peds",'Number on ART'!$F$10:$F$249,0),MATCH(Q$130,'Number on ART'!$H$9:$AB$9,0)),
IF(AND(P202+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Forecast'!$B$131:$B$250,0),MATCH(Q$130,'PLHIV Forecast'!$C$130:$W$130,0)),
INDEX('PLHIV Forecast'!$C$131:$W$250,MATCH($B202,'PLHIV Forecast'!$B$131:$B$250,0),MATCH(Q$130,'PLHIV Forecast'!$C$130:$W$130,0))&lt;&gt;0),
INDEX('PLHIV Forecast'!$C$131:$W$250,MATCH($B202,'PLHIV Forecast'!$B$131:$B$250,0),MATCH(Q$130,'PLHIV Forecast'!$C$130:$W$130,0)),
P202+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R202" s="84">
        <f>IF(IF(R$130&lt;=Baseline_Year,
INDEX('Number on ART'!$H$10:$AB$249,MATCH($B202&amp;"Peds",'Number on ART'!$F$10:$F$249,0),MATCH(R$130,'Number on ART'!$H$9:$AB$9,0)),
IF(AND(Q202+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Forecast'!$B$131:$B$250,0),MATCH(R$130,'PLHIV Forecast'!$C$130:$W$130,0)),
INDEX('PLHIV Forecast'!$C$131:$W$250,MATCH($B202,'PLHIV Forecast'!$B$131:$B$250,0),MATCH(R$130,'PLHIV Forecast'!$C$130:$W$130,0))&lt;&gt;0),
INDEX('PLHIV Forecast'!$C$131:$W$250,MATCH($B202,'PLHIV Forecast'!$B$131:$B$250,0),MATCH(R$130,'PLHIV Forecast'!$C$130:$W$130,0)),
Q202+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IF(R$130&lt;=Baseline_Year,
INDEX('Number on ART'!$H$10:$AB$249,MATCH($B202&amp;"Peds",'Number on ART'!$F$10:$F$249,0),MATCH(R$130,'Number on ART'!$H$9:$AB$9,0)),
IF(AND(Q202+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Forecast'!$B$131:$B$250,0),MATCH(R$130,'PLHIV Forecast'!$C$130:$W$130,0)),
INDEX('PLHIV Forecast'!$C$131:$W$250,MATCH($B202,'PLHIV Forecast'!$B$131:$B$250,0),MATCH(R$130,'PLHIV Forecast'!$C$130:$W$130,0))&lt;&gt;0),
INDEX('PLHIV Forecast'!$C$131:$W$250,MATCH($B202,'PLHIV Forecast'!$B$131:$B$250,0),MATCH(R$130,'PLHIV Forecast'!$C$130:$W$130,0)),
Q202+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S202" s="84">
        <f>IF(IF(S$130&lt;=Baseline_Year,
INDEX('Number on ART'!$H$10:$AB$249,MATCH($B202&amp;"Peds",'Number on ART'!$F$10:$F$249,0),MATCH(S$130,'Number on ART'!$H$9:$AB$9,0)),
IF(AND(R202+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Forecast'!$B$131:$B$250,0),MATCH(S$130,'PLHIV Forecast'!$C$130:$W$130,0)),
INDEX('PLHIV Forecast'!$C$131:$W$250,MATCH($B202,'PLHIV Forecast'!$B$131:$B$250,0),MATCH(S$130,'PLHIV Forecast'!$C$130:$W$130,0))&lt;&gt;0),
INDEX('PLHIV Forecast'!$C$131:$W$250,MATCH($B202,'PLHIV Forecast'!$B$131:$B$250,0),MATCH(S$130,'PLHIV Forecast'!$C$130:$W$130,0)),
R202+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IF(S$130&lt;=Baseline_Year,
INDEX('Number on ART'!$H$10:$AB$249,MATCH($B202&amp;"Peds",'Number on ART'!$F$10:$F$249,0),MATCH(S$130,'Number on ART'!$H$9:$AB$9,0)),
IF(AND(R202+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Forecast'!$B$131:$B$250,0),MATCH(S$130,'PLHIV Forecast'!$C$130:$W$130,0)),
INDEX('PLHIV Forecast'!$C$131:$W$250,MATCH($B202,'PLHIV Forecast'!$B$131:$B$250,0),MATCH(S$130,'PLHIV Forecast'!$C$130:$W$130,0))&lt;&gt;0),
INDEX('PLHIV Forecast'!$C$131:$W$250,MATCH($B202,'PLHIV Forecast'!$B$131:$B$250,0),MATCH(S$130,'PLHIV Forecast'!$C$130:$W$130,0)),
R202+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T202" s="84">
        <f>IF(IF(T$130&lt;=Baseline_Year,
INDEX('Number on ART'!$H$10:$AB$249,MATCH($B202&amp;"Peds",'Number on ART'!$F$10:$F$249,0),MATCH(T$130,'Number on ART'!$H$9:$AB$9,0)),
IF(AND(S202+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Forecast'!$B$131:$B$250,0),MATCH(T$130,'PLHIV Forecast'!$C$130:$W$130,0)),
INDEX('PLHIV Forecast'!$C$131:$W$250,MATCH($B202,'PLHIV Forecast'!$B$131:$B$250,0),MATCH(T$130,'PLHIV Forecast'!$C$130:$W$130,0))&lt;&gt;0),
INDEX('PLHIV Forecast'!$C$131:$W$250,MATCH($B202,'PLHIV Forecast'!$B$131:$B$250,0),MATCH(T$130,'PLHIV Forecast'!$C$130:$W$130,0)),
S202+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IF(T$130&lt;=Baseline_Year,
INDEX('Number on ART'!$H$10:$AB$249,MATCH($B202&amp;"Peds",'Number on ART'!$F$10:$F$249,0),MATCH(T$130,'Number on ART'!$H$9:$AB$9,0)),
IF(AND(S202+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Forecast'!$B$131:$B$250,0),MATCH(T$130,'PLHIV Forecast'!$C$130:$W$130,0)),
INDEX('PLHIV Forecast'!$C$131:$W$250,MATCH($B202,'PLHIV Forecast'!$B$131:$B$250,0),MATCH(T$130,'PLHIV Forecast'!$C$130:$W$130,0))&lt;&gt;0),
INDEX('PLHIV Forecast'!$C$131:$W$250,MATCH($B202,'PLHIV Forecast'!$B$131:$B$250,0),MATCH(T$130,'PLHIV Forecast'!$C$130:$W$130,0)),
S202+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U202" s="84">
        <f>IF(IF(U$130&lt;=Baseline_Year,
INDEX('Number on ART'!$H$10:$AB$249,MATCH($B202&amp;"Peds",'Number on ART'!$F$10:$F$249,0),MATCH(U$130,'Number on ART'!$H$9:$AB$9,0)),
IF(AND(T202+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Forecast'!$B$131:$B$250,0),MATCH(U$130,'PLHIV Forecast'!$C$130:$W$130,0)),
INDEX('PLHIV Forecast'!$C$131:$W$250,MATCH($B202,'PLHIV Forecast'!$B$131:$B$250,0),MATCH(U$130,'PLHIV Forecast'!$C$130:$W$130,0))&lt;&gt;0),
INDEX('PLHIV Forecast'!$C$131:$W$250,MATCH($B202,'PLHIV Forecast'!$B$131:$B$250,0),MATCH(U$130,'PLHIV Forecast'!$C$130:$W$130,0)),
T202+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IF(U$130&lt;=Baseline_Year,
INDEX('Number on ART'!$H$10:$AB$249,MATCH($B202&amp;"Peds",'Number on ART'!$F$10:$F$249,0),MATCH(U$130,'Number on ART'!$H$9:$AB$9,0)),
IF(AND(T202+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Forecast'!$B$131:$B$250,0),MATCH(U$130,'PLHIV Forecast'!$C$130:$W$130,0)),
INDEX('PLHIV Forecast'!$C$131:$W$250,MATCH($B202,'PLHIV Forecast'!$B$131:$B$250,0),MATCH(U$130,'PLHIV Forecast'!$C$130:$W$130,0))&lt;&gt;0),
INDEX('PLHIV Forecast'!$C$131:$W$250,MATCH($B202,'PLHIV Forecast'!$B$131:$B$250,0),MATCH(U$130,'PLHIV Forecast'!$C$130:$W$130,0)),
T202+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V202" s="84">
        <f>IF(IF(V$130&lt;=Baseline_Year,
INDEX('Number on ART'!$H$10:$AB$249,MATCH($B202&amp;"Peds",'Number on ART'!$F$10:$F$249,0),MATCH(V$130,'Number on ART'!$H$9:$AB$9,0)),
IF(AND(U202+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Forecast'!$B$131:$B$250,0),MATCH(V$130,'PLHIV Forecast'!$C$130:$W$130,0)),
INDEX('PLHIV Forecast'!$C$131:$W$250,MATCH($B202,'PLHIV Forecast'!$B$131:$B$250,0),MATCH(V$130,'PLHIV Forecast'!$C$130:$W$130,0))&lt;&gt;0),
INDEX('PLHIV Forecast'!$C$131:$W$250,MATCH($B202,'PLHIV Forecast'!$B$131:$B$250,0),MATCH(V$130,'PLHIV Forecast'!$C$130:$W$130,0)),
U202+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IF(V$130&lt;=Baseline_Year,
INDEX('Number on ART'!$H$10:$AB$249,MATCH($B202&amp;"Peds",'Number on ART'!$F$10:$F$249,0),MATCH(V$130,'Number on ART'!$H$9:$AB$9,0)),
IF(AND(U202+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Forecast'!$B$131:$B$250,0),MATCH(V$130,'PLHIV Forecast'!$C$130:$W$130,0)),
INDEX('PLHIV Forecast'!$C$131:$W$250,MATCH($B202,'PLHIV Forecast'!$B$131:$B$250,0),MATCH(V$130,'PLHIV Forecast'!$C$130:$W$130,0))&lt;&gt;0),
INDEX('PLHIV Forecast'!$C$131:$W$250,MATCH($B202,'PLHIV Forecast'!$B$131:$B$250,0),MATCH(V$130,'PLHIV Forecast'!$C$130:$W$130,0)),
U202+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W202" s="84">
        <f>IF(IF(W$130&lt;=Baseline_Year,
INDEX('Number on ART'!$H$10:$AB$249,MATCH($B202&amp;"Peds",'Number on ART'!$F$10:$F$249,0),MATCH(W$130,'Number on ART'!$H$9:$AB$9,0)),
IF(AND(V202+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Forecast'!$C$131:$W$250,MATCH($B202,'PLHIV Forecast'!$B$131:$B$250,0),MATCH(W$130,'PLHIV Forecast'!$C$130:$W$130,0)),
INDEX('PLHIV Forecast'!$C$131:$W$250,MATCH($B202,'PLHIV Forecast'!$B$131:$B$250,0),MATCH(W$130,'PLHIV Forecast'!$C$130:$W$130,0))&lt;&gt;0),
INDEX('PLHIV Forecast'!$C$131:$W$250,MATCH($B202,'PLHIV Forecast'!$B$131:$B$250,0),MATCH(W$130,'PLHIV Forecast'!$C$130:$W$130,0)),
V202+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)))&lt;0,
0,
IF(W$130&lt;=Baseline_Year,
INDEX('Number on ART'!$H$10:$AB$249,MATCH($B202&amp;"Peds",'Number on ART'!$F$10:$F$249,0),MATCH(W$130,'Number on ART'!$H$9:$AB$9,0)),
IF(AND(V202+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)&gt;INDEX('PLHIV Forecast'!$C$8:$W$127,MATCH($B202,'PLHIV Forecast'!$B$131:$B$250,0),MATCH(W$130,'PLHIV Forecast'!$C$130:$W$130,0)),
INDEX('PLHIV Forecast'!$C$131:$W$250,MATCH($B202,'PLHIV Forecast'!$B$131:$B$250,0),MATCH(W$130,'PLHIV Forecast'!$C$130:$W$130,0))&lt;&gt;0),
INDEX('PLHIV Forecast'!$C$131:$W$250,MATCH($B202,'PLHIV Forecast'!$B$131:$B$250,0),MATCH(W$130,'PLHIV Forecast'!$C$130:$W$130,0)),
V202+
AVERAGE((INDEX($C$131:$W$250,MATCH($B202,$B$131:$B$250),MATCH(Baseline_Year,$C$130:$W$130,))-INDEX($C$131:$W$250,MATCH($B202,$B$131:$B$250),MATCH(Baseline_Year-1,$C$130:$W$130,))),
(INDEX($C$131:$W$250,MATCH($B202,$B$131:$B$250),MATCH(Baseline_Year-1,$C$130:$W$130,))-INDEX($C$131:$W$250,MATCH($B202,$B$131:$B$250),MATCH(Baseline_Year-2,$C$130:$W$130,))),
(INDEX($C$131:$W$250,MATCH($B202,$B$131:$B$250),MATCH(Baseline_Year-2,$C$130:$W$130,))-INDEX($C$131:$W$250,MATCH($B202,$B$131:$B$250),MATCH(Baseline_Year-3,$C$130:$W$130,)))
))))</f>
        <v>0</v>
      </c>
      <c r="X202" s="9" t="str">
        <f>IF(SUM(C202:W202)&lt;&gt;0,
IF(P202='PLHIV Forecast'!P202,"# peds on ART capped by total CLHIV starting 2023",
IF(Q202='PLHIV Forecast'!Q202,"# peds on ART capped by total CLHIV starting 2024",
IF(R202='PLHIV Forecast'!R202,"# peds on ART capped by total CLHIV starting 2025",
IF(S202='PLHIV Forecast'!S202,"# peds on ART capped by total CLHIV starting 2026",
IF(T202='PLHIV Forecast'!T202,"# peds on ART capped by total CLHIV starting 2027",
IF(U202='PLHIV Forecast'!U202,"# peds on ART capped by total CLHIV starting 2028",
IF(V202='PLHIV Forecast'!V202,"# peds on ART capped by total CLHIV starting 2029",
IF(W202='PLHIV Forecast'!W202,"# peds on ART capped by total CLHIV starting 2030",
"")))))))),"")</f>
        <v/>
      </c>
    </row>
    <row r="203" spans="2:24" x14ac:dyDescent="0.35">
      <c r="B203" s="17" t="str">
        <f>Countries!B76</f>
        <v>Mali</v>
      </c>
      <c r="C203" s="47">
        <f>IF(C$7&lt;='Algorithms &amp; Assumptions'!$C$3,INDEX('Number on ART'!$H$10:$AB$249,MATCH($B203&amp;"Peds",'Number on ART'!$F$10:$F$249,0),MATCH(C$7,'Number on ART'!$H$9:$AB$9,0)),"Error")</f>
        <v>1392</v>
      </c>
      <c r="D203" s="47">
        <f>IF(D$7&lt;='Algorithms &amp; Assumptions'!$C$3,INDEX('Number on ART'!$H$10:$AB$249,MATCH($B203&amp;"Peds",'Number on ART'!$F$10:$F$249,0),MATCH(D$7,'Number on ART'!$H$9:$AB$9,0)),"Error")</f>
        <v>1732</v>
      </c>
      <c r="E203" s="47">
        <f>IF(E$7&lt;='Algorithms &amp; Assumptions'!$C$3,INDEX('Number on ART'!$H$10:$AB$249,MATCH($B203&amp;"Peds",'Number on ART'!$F$10:$F$249,0),MATCH(E$7,'Number on ART'!$H$9:$AB$9,0)),"Error")</f>
        <v>1912</v>
      </c>
      <c r="F203" s="47">
        <f>IF(F$7&lt;='Algorithms &amp; Assumptions'!$C$3,INDEX('Number on ART'!$H$10:$AB$249,MATCH($B203&amp;"Peds",'Number on ART'!$F$10:$F$249,0),MATCH(F$7,'Number on ART'!$H$9:$AB$9,0)),"Error")</f>
        <v>2001</v>
      </c>
      <c r="G203" s="84">
        <f>IF(IF(G$130&lt;=Baseline_Year,
INDEX('Number on ART'!$H$10:$AB$249,MATCH($B203&amp;"Peds",'Number on ART'!$F$10:$F$249,0),MATCH(G$130,'Number on ART'!$H$9:$AB$9,0)),
IF(AND(F203+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Forecast'!$B$131:$B$250,0),MATCH(G$130,'PLHIV Forecast'!$C$130:$W$130,0)),
INDEX('PLHIV Forecast'!$C$131:$W$250,MATCH($B203,'PLHIV Forecast'!$B$131:$B$250,0),MATCH(G$130,'PLHIV Forecast'!$C$130:$W$130,0))&lt;&gt;0),
INDEX('PLHIV Forecast'!$C$131:$W$250,MATCH($B203,'PLHIV Forecast'!$B$131:$B$250,0),MATCH(G$130,'PLHIV Forecast'!$C$130:$W$130,0)),
F203+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IF(G$130&lt;=Baseline_Year,
INDEX('Number on ART'!$H$10:$AB$249,MATCH($B203&amp;"Peds",'Number on ART'!$F$10:$F$249,0),MATCH(G$130,'Number on ART'!$H$9:$AB$9,0)),
IF(AND(F203+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Forecast'!$B$131:$B$250,0),MATCH(G$130,'PLHIV Forecast'!$C$130:$W$130,0)),
INDEX('PLHIV Forecast'!$C$131:$W$250,MATCH($B203,'PLHIV Forecast'!$B$131:$B$250,0),MATCH(G$130,'PLHIV Forecast'!$C$130:$W$130,0))&lt;&gt;0),
INDEX('PLHIV Forecast'!$C$131:$W$250,MATCH($B203,'PLHIV Forecast'!$B$131:$B$250,0),MATCH(G$130,'PLHIV Forecast'!$C$130:$W$130,0)),
F203+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2359</v>
      </c>
      <c r="H203" s="84">
        <f>IF(IF(H$130&lt;=Baseline_Year,
INDEX('Number on ART'!$H$10:$AB$249,MATCH($B203&amp;"Peds",'Number on ART'!$F$10:$F$249,0),MATCH(H$130,'Number on ART'!$H$9:$AB$9,0)),
IF(AND(G203+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Forecast'!$B$131:$B$250,0),MATCH(H$130,'PLHIV Forecast'!$C$130:$W$130,0)),
INDEX('PLHIV Forecast'!$C$131:$W$250,MATCH($B203,'PLHIV Forecast'!$B$131:$B$250,0),MATCH(H$130,'PLHIV Forecast'!$C$130:$W$130,0))&lt;&gt;0),
INDEX('PLHIV Forecast'!$C$131:$W$250,MATCH($B203,'PLHIV Forecast'!$B$131:$B$250,0),MATCH(H$130,'PLHIV Forecast'!$C$130:$W$130,0)),
G203+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IF(H$130&lt;=Baseline_Year,
INDEX('Number on ART'!$H$10:$AB$249,MATCH($B203&amp;"Peds",'Number on ART'!$F$10:$F$249,0),MATCH(H$130,'Number on ART'!$H$9:$AB$9,0)),
IF(AND(G203+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Forecast'!$B$131:$B$250,0),MATCH(H$130,'PLHIV Forecast'!$C$130:$W$130,0)),
INDEX('PLHIV Forecast'!$C$131:$W$250,MATCH($B203,'PLHIV Forecast'!$B$131:$B$250,0),MATCH(H$130,'PLHIV Forecast'!$C$130:$W$130,0))&lt;&gt;0),
INDEX('PLHIV Forecast'!$C$131:$W$250,MATCH($B203,'PLHIV Forecast'!$B$131:$B$250,0),MATCH(H$130,'PLHIV Forecast'!$C$130:$W$130,0)),
G203+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2665</v>
      </c>
      <c r="I203" s="84">
        <f>IF(IF(I$130&lt;=Baseline_Year,
INDEX('Number on ART'!$H$10:$AB$249,MATCH($B203&amp;"Peds",'Number on ART'!$F$10:$F$249,0),MATCH(I$130,'Number on ART'!$H$9:$AB$9,0)),
IF(AND(H203+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Forecast'!$B$131:$B$250,0),MATCH(I$130,'PLHIV Forecast'!$C$130:$W$130,0)),
INDEX('PLHIV Forecast'!$C$131:$W$250,MATCH($B203,'PLHIV Forecast'!$B$131:$B$250,0),MATCH(I$130,'PLHIV Forecast'!$C$130:$W$130,0))&lt;&gt;0),
INDEX('PLHIV Forecast'!$C$131:$W$250,MATCH($B203,'PLHIV Forecast'!$B$131:$B$250,0),MATCH(I$130,'PLHIV Forecast'!$C$130:$W$130,0)),
H203+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IF(I$130&lt;=Baseline_Year,
INDEX('Number on ART'!$H$10:$AB$249,MATCH($B203&amp;"Peds",'Number on ART'!$F$10:$F$249,0),MATCH(I$130,'Number on ART'!$H$9:$AB$9,0)),
IF(AND(H203+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Forecast'!$B$131:$B$250,0),MATCH(I$130,'PLHIV Forecast'!$C$130:$W$130,0)),
INDEX('PLHIV Forecast'!$C$131:$W$250,MATCH($B203,'PLHIV Forecast'!$B$131:$B$250,0),MATCH(I$130,'PLHIV Forecast'!$C$130:$W$130,0))&lt;&gt;0),
INDEX('PLHIV Forecast'!$C$131:$W$250,MATCH($B203,'PLHIV Forecast'!$B$131:$B$250,0),MATCH(I$130,'PLHIV Forecast'!$C$130:$W$130,0)),
H203+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2820</v>
      </c>
      <c r="J203" s="84">
        <f>IF(IF(J$130&lt;=Baseline_Year,
INDEX('Number on ART'!$H$10:$AB$249,MATCH($B203&amp;"Peds",'Number on ART'!$F$10:$F$249,0),MATCH(J$130,'Number on ART'!$H$9:$AB$9,0)),
IF(AND(I203+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Forecast'!$B$131:$B$250,0),MATCH(J$130,'PLHIV Forecast'!$C$130:$W$130,0)),
INDEX('PLHIV Forecast'!$C$131:$W$250,MATCH($B203,'PLHIV Forecast'!$B$131:$B$250,0),MATCH(J$130,'PLHIV Forecast'!$C$130:$W$130,0))&lt;&gt;0),
INDEX('PLHIV Forecast'!$C$131:$W$250,MATCH($B203,'PLHIV Forecast'!$B$131:$B$250,0),MATCH(J$130,'PLHIV Forecast'!$C$130:$W$130,0)),
I203+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IF(J$130&lt;=Baseline_Year,
INDEX('Number on ART'!$H$10:$AB$249,MATCH($B203&amp;"Peds",'Number on ART'!$F$10:$F$249,0),MATCH(J$130,'Number on ART'!$H$9:$AB$9,0)),
IF(AND(I203+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Forecast'!$B$131:$B$250,0),MATCH(J$130,'PLHIV Forecast'!$C$130:$W$130,0)),
INDEX('PLHIV Forecast'!$C$131:$W$250,MATCH($B203,'PLHIV Forecast'!$B$131:$B$250,0),MATCH(J$130,'PLHIV Forecast'!$C$130:$W$130,0))&lt;&gt;0),
INDEX('PLHIV Forecast'!$C$131:$W$250,MATCH($B203,'PLHIV Forecast'!$B$131:$B$250,0),MATCH(J$130,'PLHIV Forecast'!$C$130:$W$130,0)),
I203+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3030</v>
      </c>
      <c r="K203" s="84">
        <f>IF(IF(K$130&lt;=Baseline_Year,
INDEX('Number on ART'!$H$10:$AB$249,MATCH($B203&amp;"Peds",'Number on ART'!$F$10:$F$249,0),MATCH(K$130,'Number on ART'!$H$9:$AB$9,0)),
IF(AND(J203+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Forecast'!$B$131:$B$250,0),MATCH(K$130,'PLHIV Forecast'!$C$130:$W$130,0)),
INDEX('PLHIV Forecast'!$C$131:$W$250,MATCH($B203,'PLHIV Forecast'!$B$131:$B$250,0),MATCH(K$130,'PLHIV Forecast'!$C$130:$W$130,0))&lt;&gt;0),
INDEX('PLHIV Forecast'!$C$131:$W$250,MATCH($B203,'PLHIV Forecast'!$B$131:$B$250,0),MATCH(K$130,'PLHIV Forecast'!$C$130:$W$130,0)),
J203+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IF(K$130&lt;=Baseline_Year,
INDEX('Number on ART'!$H$10:$AB$249,MATCH($B203&amp;"Peds",'Number on ART'!$F$10:$F$249,0),MATCH(K$130,'Number on ART'!$H$9:$AB$9,0)),
IF(AND(J203+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Forecast'!$B$131:$B$250,0),MATCH(K$130,'PLHIV Forecast'!$C$130:$W$130,0)),
INDEX('PLHIV Forecast'!$C$131:$W$250,MATCH($B203,'PLHIV Forecast'!$B$131:$B$250,0),MATCH(K$130,'PLHIV Forecast'!$C$130:$W$130,0))&lt;&gt;0),
INDEX('PLHIV Forecast'!$C$131:$W$250,MATCH($B203,'PLHIV Forecast'!$B$131:$B$250,0),MATCH(K$130,'PLHIV Forecast'!$C$130:$W$130,0)),
J203+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3446</v>
      </c>
      <c r="L203" s="84">
        <f>IF(IF(L$130&lt;=Baseline_Year,
INDEX('Number on ART'!$H$10:$AB$249,MATCH($B203&amp;"Peds",'Number on ART'!$F$10:$F$249,0),MATCH(L$130,'Number on ART'!$H$9:$AB$9,0)),
IF(AND(K203+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Forecast'!$B$131:$B$250,0),MATCH(L$130,'PLHIV Forecast'!$C$130:$W$130,0)),
INDEX('PLHIV Forecast'!$C$131:$W$250,MATCH($B203,'PLHIV Forecast'!$B$131:$B$250,0),MATCH(L$130,'PLHIV Forecast'!$C$130:$W$130,0))&lt;&gt;0),
INDEX('PLHIV Forecast'!$C$131:$W$250,MATCH($B203,'PLHIV Forecast'!$B$131:$B$250,0),MATCH(L$130,'PLHIV Forecast'!$C$130:$W$130,0)),
K203+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IF(L$130&lt;=Baseline_Year,
INDEX('Number on ART'!$H$10:$AB$249,MATCH($B203&amp;"Peds",'Number on ART'!$F$10:$F$249,0),MATCH(L$130,'Number on ART'!$H$9:$AB$9,0)),
IF(AND(K203+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Forecast'!$B$131:$B$250,0),MATCH(L$130,'PLHIV Forecast'!$C$130:$W$130,0)),
INDEX('PLHIV Forecast'!$C$131:$W$250,MATCH($B203,'PLHIV Forecast'!$B$131:$B$250,0),MATCH(L$130,'PLHIV Forecast'!$C$130:$W$130,0))&lt;&gt;0),
INDEX('PLHIV Forecast'!$C$131:$W$250,MATCH($B203,'PLHIV Forecast'!$B$131:$B$250,0),MATCH(L$130,'PLHIV Forecast'!$C$130:$W$130,0)),
K203+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2401</v>
      </c>
      <c r="M203" s="84">
        <f>IF(IF(M$130&lt;=Baseline_Year,
INDEX('Number on ART'!$H$10:$AB$249,MATCH($B203&amp;"Peds",'Number on ART'!$F$10:$F$249,0),MATCH(M$130,'Number on ART'!$H$9:$AB$9,0)),
IF(AND(L203+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Forecast'!$B$131:$B$250,0),MATCH(M$130,'PLHIV Forecast'!$C$130:$W$130,0)),
INDEX('PLHIV Forecast'!$C$131:$W$250,MATCH($B203,'PLHIV Forecast'!$B$131:$B$250,0),MATCH(M$130,'PLHIV Forecast'!$C$130:$W$130,0))&lt;&gt;0),
INDEX('PLHIV Forecast'!$C$131:$W$250,MATCH($B203,'PLHIV Forecast'!$B$131:$B$250,0),MATCH(M$130,'PLHIV Forecast'!$C$130:$W$130,0)),
L203+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IF(M$130&lt;=Baseline_Year,
INDEX('Number on ART'!$H$10:$AB$249,MATCH($B203&amp;"Peds",'Number on ART'!$F$10:$F$249,0),MATCH(M$130,'Number on ART'!$H$9:$AB$9,0)),
IF(AND(L203+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Forecast'!$B$131:$B$250,0),MATCH(M$130,'PLHIV Forecast'!$C$130:$W$130,0)),
INDEX('PLHIV Forecast'!$C$131:$W$250,MATCH($B203,'PLHIV Forecast'!$B$131:$B$250,0),MATCH(M$130,'PLHIV Forecast'!$C$130:$W$130,0))&lt;&gt;0),
INDEX('PLHIV Forecast'!$C$131:$W$250,MATCH($B203,'PLHIV Forecast'!$B$131:$B$250,0),MATCH(M$130,'PLHIV Forecast'!$C$130:$W$130,0)),
L203+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4136</v>
      </c>
      <c r="N203" s="84">
        <f>IF(IF(N$130&lt;=Baseline_Year,
INDEX('Number on ART'!$H$10:$AB$249,MATCH($B203&amp;"Peds",'Number on ART'!$F$10:$F$249,0),MATCH(N$130,'Number on ART'!$H$9:$AB$9,0)),
IF(AND(M203+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Forecast'!$B$131:$B$250,0),MATCH(N$130,'PLHIV Forecast'!$C$130:$W$130,0)),
INDEX('PLHIV Forecast'!$C$131:$W$250,MATCH($B203,'PLHIV Forecast'!$B$131:$B$250,0),MATCH(N$130,'PLHIV Forecast'!$C$130:$W$130,0))&lt;&gt;0),
INDEX('PLHIV Forecast'!$C$131:$W$250,MATCH($B203,'PLHIV Forecast'!$B$131:$B$250,0),MATCH(N$130,'PLHIV Forecast'!$C$130:$W$130,0)),
M203+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IF(N$130&lt;=Baseline_Year,
INDEX('Number on ART'!$H$10:$AB$249,MATCH($B203&amp;"Peds",'Number on ART'!$F$10:$F$249,0),MATCH(N$130,'Number on ART'!$H$9:$AB$9,0)),
IF(AND(M203+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Forecast'!$B$131:$B$250,0),MATCH(N$130,'PLHIV Forecast'!$C$130:$W$130,0)),
INDEX('PLHIV Forecast'!$C$131:$W$250,MATCH($B203,'PLHIV Forecast'!$B$131:$B$250,0),MATCH(N$130,'PLHIV Forecast'!$C$130:$W$130,0))&lt;&gt;0),
INDEX('PLHIV Forecast'!$C$131:$W$250,MATCH($B203,'PLHIV Forecast'!$B$131:$B$250,0),MATCH(N$130,'PLHIV Forecast'!$C$130:$W$130,0)),
M203+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3859</v>
      </c>
      <c r="O203" s="84">
        <f>IF(IF(O$130&lt;=Baseline_Year,
INDEX('Number on ART'!$H$10:$AB$249,MATCH($B203&amp;"Peds",'Number on ART'!$F$10:$F$249,0),MATCH(O$130,'Number on ART'!$H$9:$AB$9,0)),
IF(AND(N203+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Forecast'!$B$131:$B$250,0),MATCH(O$130,'PLHIV Forecast'!$C$130:$W$130,0)),
INDEX('PLHIV Forecast'!$C$131:$W$250,MATCH($B203,'PLHIV Forecast'!$B$131:$B$250,0),MATCH(O$130,'PLHIV Forecast'!$C$130:$W$130,0))&lt;&gt;0),
INDEX('PLHIV Forecast'!$C$131:$W$250,MATCH($B203,'PLHIV Forecast'!$B$131:$B$250,0),MATCH(O$130,'PLHIV Forecast'!$C$130:$W$130,0)),
N203+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IF(O$130&lt;=Baseline_Year,
INDEX('Number on ART'!$H$10:$AB$249,MATCH($B203&amp;"Peds",'Number on ART'!$F$10:$F$249,0),MATCH(O$130,'Number on ART'!$H$9:$AB$9,0)),
IF(AND(N203+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Forecast'!$B$131:$B$250,0),MATCH(O$130,'PLHIV Forecast'!$C$130:$W$130,0)),
INDEX('PLHIV Forecast'!$C$131:$W$250,MATCH($B203,'PLHIV Forecast'!$B$131:$B$250,0),MATCH(O$130,'PLHIV Forecast'!$C$130:$W$130,0))&lt;&gt;0),
INDEX('PLHIV Forecast'!$C$131:$W$250,MATCH($B203,'PLHIV Forecast'!$B$131:$B$250,0),MATCH(O$130,'PLHIV Forecast'!$C$130:$W$130,0)),
N203+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4073</v>
      </c>
      <c r="P203" s="84">
        <f>IF(IF(P$130&lt;=Baseline_Year,
INDEX('Number on ART'!$H$10:$AB$249,MATCH($B203&amp;"Peds",'Number on ART'!$F$10:$F$249,0),MATCH(P$130,'Number on ART'!$H$9:$AB$9,0)),
IF(AND(O203+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Forecast'!$B$131:$B$250,0),MATCH(P$130,'PLHIV Forecast'!$C$130:$W$130,0)),
INDEX('PLHIV Forecast'!$C$131:$W$250,MATCH($B203,'PLHIV Forecast'!$B$131:$B$250,0),MATCH(P$130,'PLHIV Forecast'!$C$130:$W$130,0))&lt;&gt;0),
INDEX('PLHIV Forecast'!$C$131:$W$250,MATCH($B203,'PLHIV Forecast'!$B$131:$B$250,0),MATCH(P$130,'PLHIV Forecast'!$C$130:$W$130,0)),
O203+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IF(P$130&lt;=Baseline_Year,
INDEX('Number on ART'!$H$10:$AB$249,MATCH($B203&amp;"Peds",'Number on ART'!$F$10:$F$249,0),MATCH(P$130,'Number on ART'!$H$9:$AB$9,0)),
IF(AND(O203+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Forecast'!$B$131:$B$250,0),MATCH(P$130,'PLHIV Forecast'!$C$130:$W$130,0)),
INDEX('PLHIV Forecast'!$C$131:$W$250,MATCH($B203,'PLHIV Forecast'!$B$131:$B$250,0),MATCH(P$130,'PLHIV Forecast'!$C$130:$W$130,0))&lt;&gt;0),
INDEX('PLHIV Forecast'!$C$131:$W$250,MATCH($B203,'PLHIV Forecast'!$B$131:$B$250,0),MATCH(P$130,'PLHIV Forecast'!$C$130:$W$130,0)),
O203+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4630.333333333333</v>
      </c>
      <c r="Q203" s="84">
        <f>IF(IF(Q$130&lt;=Baseline_Year,
INDEX('Number on ART'!$H$10:$AB$249,MATCH($B203&amp;"Peds",'Number on ART'!$F$10:$F$249,0),MATCH(Q$130,'Number on ART'!$H$9:$AB$9,0)),
IF(AND(P203+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Forecast'!$B$131:$B$250,0),MATCH(Q$130,'PLHIV Forecast'!$C$130:$W$130,0)),
INDEX('PLHIV Forecast'!$C$131:$W$250,MATCH($B203,'PLHIV Forecast'!$B$131:$B$250,0),MATCH(Q$130,'PLHIV Forecast'!$C$130:$W$130,0))&lt;&gt;0),
INDEX('PLHIV Forecast'!$C$131:$W$250,MATCH($B203,'PLHIV Forecast'!$B$131:$B$250,0),MATCH(Q$130,'PLHIV Forecast'!$C$130:$W$130,0)),
P203+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IF(Q$130&lt;=Baseline_Year,
INDEX('Number on ART'!$H$10:$AB$249,MATCH($B203&amp;"Peds",'Number on ART'!$F$10:$F$249,0),MATCH(Q$130,'Number on ART'!$H$9:$AB$9,0)),
IF(AND(P203+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Forecast'!$B$131:$B$250,0),MATCH(Q$130,'PLHIV Forecast'!$C$130:$W$130,0)),
INDEX('PLHIV Forecast'!$C$131:$W$250,MATCH($B203,'PLHIV Forecast'!$B$131:$B$250,0),MATCH(Q$130,'PLHIV Forecast'!$C$130:$W$130,0))&lt;&gt;0),
INDEX('PLHIV Forecast'!$C$131:$W$250,MATCH($B203,'PLHIV Forecast'!$B$131:$B$250,0),MATCH(Q$130,'PLHIV Forecast'!$C$130:$W$130,0)),
P203+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5187.6666666666661</v>
      </c>
      <c r="R203" s="84">
        <f>IF(IF(R$130&lt;=Baseline_Year,
INDEX('Number on ART'!$H$10:$AB$249,MATCH($B203&amp;"Peds",'Number on ART'!$F$10:$F$249,0),MATCH(R$130,'Number on ART'!$H$9:$AB$9,0)),
IF(AND(Q203+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Forecast'!$B$131:$B$250,0),MATCH(R$130,'PLHIV Forecast'!$C$130:$W$130,0)),
INDEX('PLHIV Forecast'!$C$131:$W$250,MATCH($B203,'PLHIV Forecast'!$B$131:$B$250,0),MATCH(R$130,'PLHIV Forecast'!$C$130:$W$130,0))&lt;&gt;0),
INDEX('PLHIV Forecast'!$C$131:$W$250,MATCH($B203,'PLHIV Forecast'!$B$131:$B$250,0),MATCH(R$130,'PLHIV Forecast'!$C$130:$W$130,0)),
Q203+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IF(R$130&lt;=Baseline_Year,
INDEX('Number on ART'!$H$10:$AB$249,MATCH($B203&amp;"Peds",'Number on ART'!$F$10:$F$249,0),MATCH(R$130,'Number on ART'!$H$9:$AB$9,0)),
IF(AND(Q203+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Forecast'!$B$131:$B$250,0),MATCH(R$130,'PLHIV Forecast'!$C$130:$W$130,0)),
INDEX('PLHIV Forecast'!$C$131:$W$250,MATCH($B203,'PLHIV Forecast'!$B$131:$B$250,0),MATCH(R$130,'PLHIV Forecast'!$C$130:$W$130,0))&lt;&gt;0),
INDEX('PLHIV Forecast'!$C$131:$W$250,MATCH($B203,'PLHIV Forecast'!$B$131:$B$250,0),MATCH(R$130,'PLHIV Forecast'!$C$130:$W$130,0)),
Q203+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5744.9999999999991</v>
      </c>
      <c r="S203" s="84">
        <f>IF(IF(S$130&lt;=Baseline_Year,
INDEX('Number on ART'!$H$10:$AB$249,MATCH($B203&amp;"Peds",'Number on ART'!$F$10:$F$249,0),MATCH(S$130,'Number on ART'!$H$9:$AB$9,0)),
IF(AND(R203+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Forecast'!$B$131:$B$250,0),MATCH(S$130,'PLHIV Forecast'!$C$130:$W$130,0)),
INDEX('PLHIV Forecast'!$C$131:$W$250,MATCH($B203,'PLHIV Forecast'!$B$131:$B$250,0),MATCH(S$130,'PLHIV Forecast'!$C$130:$W$130,0))&lt;&gt;0),
INDEX('PLHIV Forecast'!$C$131:$W$250,MATCH($B203,'PLHIV Forecast'!$B$131:$B$250,0),MATCH(S$130,'PLHIV Forecast'!$C$130:$W$130,0)),
R203+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IF(S$130&lt;=Baseline_Year,
INDEX('Number on ART'!$H$10:$AB$249,MATCH($B203&amp;"Peds",'Number on ART'!$F$10:$F$249,0),MATCH(S$130,'Number on ART'!$H$9:$AB$9,0)),
IF(AND(R203+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Forecast'!$B$131:$B$250,0),MATCH(S$130,'PLHIV Forecast'!$C$130:$W$130,0)),
INDEX('PLHIV Forecast'!$C$131:$W$250,MATCH($B203,'PLHIV Forecast'!$B$131:$B$250,0),MATCH(S$130,'PLHIV Forecast'!$C$130:$W$130,0))&lt;&gt;0),
INDEX('PLHIV Forecast'!$C$131:$W$250,MATCH($B203,'PLHIV Forecast'!$B$131:$B$250,0),MATCH(S$130,'PLHIV Forecast'!$C$130:$W$130,0)),
R203+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6302.3333333333321</v>
      </c>
      <c r="T203" s="84">
        <f>IF(IF(T$130&lt;=Baseline_Year,
INDEX('Number on ART'!$H$10:$AB$249,MATCH($B203&amp;"Peds",'Number on ART'!$F$10:$F$249,0),MATCH(T$130,'Number on ART'!$H$9:$AB$9,0)),
IF(AND(S203+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Forecast'!$B$131:$B$250,0),MATCH(T$130,'PLHIV Forecast'!$C$130:$W$130,0)),
INDEX('PLHIV Forecast'!$C$131:$W$250,MATCH($B203,'PLHIV Forecast'!$B$131:$B$250,0),MATCH(T$130,'PLHIV Forecast'!$C$130:$W$130,0))&lt;&gt;0),
INDEX('PLHIV Forecast'!$C$131:$W$250,MATCH($B203,'PLHIV Forecast'!$B$131:$B$250,0),MATCH(T$130,'PLHIV Forecast'!$C$130:$W$130,0)),
S203+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IF(T$130&lt;=Baseline_Year,
INDEX('Number on ART'!$H$10:$AB$249,MATCH($B203&amp;"Peds",'Number on ART'!$F$10:$F$249,0),MATCH(T$130,'Number on ART'!$H$9:$AB$9,0)),
IF(AND(S203+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Forecast'!$B$131:$B$250,0),MATCH(T$130,'PLHIV Forecast'!$C$130:$W$130,0)),
INDEX('PLHIV Forecast'!$C$131:$W$250,MATCH($B203,'PLHIV Forecast'!$B$131:$B$250,0),MATCH(T$130,'PLHIV Forecast'!$C$130:$W$130,0))&lt;&gt;0),
INDEX('PLHIV Forecast'!$C$131:$W$250,MATCH($B203,'PLHIV Forecast'!$B$131:$B$250,0),MATCH(T$130,'PLHIV Forecast'!$C$130:$W$130,0)),
S203+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6859.6666666666652</v>
      </c>
      <c r="U203" s="84">
        <f>IF(IF(U$130&lt;=Baseline_Year,
INDEX('Number on ART'!$H$10:$AB$249,MATCH($B203&amp;"Peds",'Number on ART'!$F$10:$F$249,0),MATCH(U$130,'Number on ART'!$H$9:$AB$9,0)),
IF(AND(T203+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Forecast'!$B$131:$B$250,0),MATCH(U$130,'PLHIV Forecast'!$C$130:$W$130,0)),
INDEX('PLHIV Forecast'!$C$131:$W$250,MATCH($B203,'PLHIV Forecast'!$B$131:$B$250,0),MATCH(U$130,'PLHIV Forecast'!$C$130:$W$130,0))&lt;&gt;0),
INDEX('PLHIV Forecast'!$C$131:$W$250,MATCH($B203,'PLHIV Forecast'!$B$131:$B$250,0),MATCH(U$130,'PLHIV Forecast'!$C$130:$W$130,0)),
T203+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IF(U$130&lt;=Baseline_Year,
INDEX('Number on ART'!$H$10:$AB$249,MATCH($B203&amp;"Peds",'Number on ART'!$F$10:$F$249,0),MATCH(U$130,'Number on ART'!$H$9:$AB$9,0)),
IF(AND(T203+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Forecast'!$B$131:$B$250,0),MATCH(U$130,'PLHIV Forecast'!$C$130:$W$130,0)),
INDEX('PLHIV Forecast'!$C$131:$W$250,MATCH($B203,'PLHIV Forecast'!$B$131:$B$250,0),MATCH(U$130,'PLHIV Forecast'!$C$130:$W$130,0))&lt;&gt;0),
INDEX('PLHIV Forecast'!$C$131:$W$250,MATCH($B203,'PLHIV Forecast'!$B$131:$B$250,0),MATCH(U$130,'PLHIV Forecast'!$C$130:$W$130,0)),
T203+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7416.9999999999982</v>
      </c>
      <c r="V203" s="84">
        <f>IF(IF(V$130&lt;=Baseline_Year,
INDEX('Number on ART'!$H$10:$AB$249,MATCH($B203&amp;"Peds",'Number on ART'!$F$10:$F$249,0),MATCH(V$130,'Number on ART'!$H$9:$AB$9,0)),
IF(AND(U203+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Forecast'!$B$131:$B$250,0),MATCH(V$130,'PLHIV Forecast'!$C$130:$W$130,0)),
INDEX('PLHIV Forecast'!$C$131:$W$250,MATCH($B203,'PLHIV Forecast'!$B$131:$B$250,0),MATCH(V$130,'PLHIV Forecast'!$C$130:$W$130,0))&lt;&gt;0),
INDEX('PLHIV Forecast'!$C$131:$W$250,MATCH($B203,'PLHIV Forecast'!$B$131:$B$250,0),MATCH(V$130,'PLHIV Forecast'!$C$130:$W$130,0)),
U203+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IF(V$130&lt;=Baseline_Year,
INDEX('Number on ART'!$H$10:$AB$249,MATCH($B203&amp;"Peds",'Number on ART'!$F$10:$F$249,0),MATCH(V$130,'Number on ART'!$H$9:$AB$9,0)),
IF(AND(U203+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Forecast'!$B$131:$B$250,0),MATCH(V$130,'PLHIV Forecast'!$C$130:$W$130,0)),
INDEX('PLHIV Forecast'!$C$131:$W$250,MATCH($B203,'PLHIV Forecast'!$B$131:$B$250,0),MATCH(V$130,'PLHIV Forecast'!$C$130:$W$130,0))&lt;&gt;0),
INDEX('PLHIV Forecast'!$C$131:$W$250,MATCH($B203,'PLHIV Forecast'!$B$131:$B$250,0),MATCH(V$130,'PLHIV Forecast'!$C$130:$W$130,0)),
U203+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7974.3333333333312</v>
      </c>
      <c r="W203" s="84">
        <f>IF(IF(W$130&lt;=Baseline_Year,
INDEX('Number on ART'!$H$10:$AB$249,MATCH($B203&amp;"Peds",'Number on ART'!$F$10:$F$249,0),MATCH(W$130,'Number on ART'!$H$9:$AB$9,0)),
IF(AND(V203+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Forecast'!$C$131:$W$250,MATCH($B203,'PLHIV Forecast'!$B$131:$B$250,0),MATCH(W$130,'PLHIV Forecast'!$C$130:$W$130,0)),
INDEX('PLHIV Forecast'!$C$131:$W$250,MATCH($B203,'PLHIV Forecast'!$B$131:$B$250,0),MATCH(W$130,'PLHIV Forecast'!$C$130:$W$130,0))&lt;&gt;0),
INDEX('PLHIV Forecast'!$C$131:$W$250,MATCH($B203,'PLHIV Forecast'!$B$131:$B$250,0),MATCH(W$130,'PLHIV Forecast'!$C$130:$W$130,0)),
V203+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)))&lt;0,
0,
IF(W$130&lt;=Baseline_Year,
INDEX('Number on ART'!$H$10:$AB$249,MATCH($B203&amp;"Peds",'Number on ART'!$F$10:$F$249,0),MATCH(W$130,'Number on ART'!$H$9:$AB$9,0)),
IF(AND(V203+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)&gt;INDEX('PLHIV Forecast'!$C$8:$W$127,MATCH($B203,'PLHIV Forecast'!$B$131:$B$250,0),MATCH(W$130,'PLHIV Forecast'!$C$130:$W$130,0)),
INDEX('PLHIV Forecast'!$C$131:$W$250,MATCH($B203,'PLHIV Forecast'!$B$131:$B$250,0),MATCH(W$130,'PLHIV Forecast'!$C$130:$W$130,0))&lt;&gt;0),
INDEX('PLHIV Forecast'!$C$131:$W$250,MATCH($B203,'PLHIV Forecast'!$B$131:$B$250,0),MATCH(W$130,'PLHIV Forecast'!$C$130:$W$130,0)),
V203+
AVERAGE((INDEX($C$131:$W$250,MATCH($B203,$B$131:$B$250),MATCH(Baseline_Year,$C$130:$W$130,))-INDEX($C$131:$W$250,MATCH($B203,$B$131:$B$250),MATCH(Baseline_Year-1,$C$130:$W$130,))),
(INDEX($C$131:$W$250,MATCH($B203,$B$131:$B$250),MATCH(Baseline_Year-1,$C$130:$W$130,))-INDEX($C$131:$W$250,MATCH($B203,$B$131:$B$250),MATCH(Baseline_Year-2,$C$130:$W$130,))),
(INDEX($C$131:$W$250,MATCH($B203,$B$131:$B$250),MATCH(Baseline_Year-2,$C$130:$W$130,))-INDEX($C$131:$W$250,MATCH($B203,$B$131:$B$250),MATCH(Baseline_Year-3,$C$130:$W$130,)))
))))</f>
        <v>8531.6666666666642</v>
      </c>
      <c r="X203" s="9" t="str">
        <f>IF(SUM(C203:W203)&lt;&gt;0,
IF(P203='PLHIV Forecast'!P203,"# peds on ART capped by total CLHIV starting 2023",
IF(Q203='PLHIV Forecast'!Q203,"# peds on ART capped by total CLHIV starting 2024",
IF(R203='PLHIV Forecast'!R203,"# peds on ART capped by total CLHIV starting 2025",
IF(S203='PLHIV Forecast'!S203,"# peds on ART capped by total CLHIV starting 2026",
IF(T203='PLHIV Forecast'!T203,"# peds on ART capped by total CLHIV starting 2027",
IF(U203='PLHIV Forecast'!U203,"# peds on ART capped by total CLHIV starting 2028",
IF(V203='PLHIV Forecast'!V203,"# peds on ART capped by total CLHIV starting 2029",
IF(W203='PLHIV Forecast'!W203,"# peds on ART capped by total CLHIV starting 2030",
"")))))))),"")</f>
        <v/>
      </c>
    </row>
    <row r="204" spans="2:24" x14ac:dyDescent="0.35">
      <c r="B204" s="17" t="str">
        <f>Countries!B77</f>
        <v>Mauritania</v>
      </c>
      <c r="C204" s="47">
        <f>IF(C$7&lt;='Algorithms &amp; Assumptions'!$C$3,INDEX('Number on ART'!$H$10:$AB$249,MATCH($B204&amp;"Peds",'Number on ART'!$F$10:$F$249,0),MATCH(C$7,'Number on ART'!$H$9:$AB$9,0)),"Error")</f>
        <v>26</v>
      </c>
      <c r="D204" s="47">
        <f>IF(D$7&lt;='Algorithms &amp; Assumptions'!$C$3,INDEX('Number on ART'!$H$10:$AB$249,MATCH($B204&amp;"Peds",'Number on ART'!$F$10:$F$249,0),MATCH(D$7,'Number on ART'!$H$9:$AB$9,0)),"Error")</f>
        <v>0</v>
      </c>
      <c r="E204" s="47">
        <f>IF(E$7&lt;='Algorithms &amp; Assumptions'!$C$3,INDEX('Number on ART'!$H$10:$AB$249,MATCH($B204&amp;"Peds",'Number on ART'!$F$10:$F$249,0),MATCH(E$7,'Number on ART'!$H$9:$AB$9,0)),"Error")</f>
        <v>0</v>
      </c>
      <c r="F204" s="47">
        <f>IF(F$7&lt;='Algorithms &amp; Assumptions'!$C$3,INDEX('Number on ART'!$H$10:$AB$249,MATCH($B204&amp;"Peds",'Number on ART'!$F$10:$F$249,0),MATCH(F$7,'Number on ART'!$H$9:$AB$9,0)),"Error")</f>
        <v>99</v>
      </c>
      <c r="G204" s="84">
        <f>IF(IF(G$130&lt;=Baseline_Year,
INDEX('Number on ART'!$H$10:$AB$249,MATCH($B204&amp;"Peds",'Number on ART'!$F$10:$F$249,0),MATCH(G$130,'Number on ART'!$H$9:$AB$9,0)),
IF(AND(F204+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Forecast'!$B$131:$B$250,0),MATCH(G$130,'PLHIV Forecast'!$C$130:$W$130,0)),
INDEX('PLHIV Forecast'!$C$131:$W$250,MATCH($B204,'PLHIV Forecast'!$B$131:$B$250,0),MATCH(G$130,'PLHIV Forecast'!$C$130:$W$130,0))&lt;&gt;0),
INDEX('PLHIV Forecast'!$C$131:$W$250,MATCH($B204,'PLHIV Forecast'!$B$131:$B$250,0),MATCH(G$130,'PLHIV Forecast'!$C$130:$W$130,0)),
F204+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IF(G$130&lt;=Baseline_Year,
INDEX('Number on ART'!$H$10:$AB$249,MATCH($B204&amp;"Peds",'Number on ART'!$F$10:$F$249,0),MATCH(G$130,'Number on ART'!$H$9:$AB$9,0)),
IF(AND(F204+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Forecast'!$B$131:$B$250,0),MATCH(G$130,'PLHIV Forecast'!$C$130:$W$130,0)),
INDEX('PLHIV Forecast'!$C$131:$W$250,MATCH($B204,'PLHIV Forecast'!$B$131:$B$250,0),MATCH(G$130,'PLHIV Forecast'!$C$130:$W$130,0))&lt;&gt;0),
INDEX('PLHIV Forecast'!$C$131:$W$250,MATCH($B204,'PLHIV Forecast'!$B$131:$B$250,0),MATCH(G$130,'PLHIV Forecast'!$C$130:$W$130,0)),
F204+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126</v>
      </c>
      <c r="H204" s="84">
        <f>IF(IF(H$130&lt;=Baseline_Year,
INDEX('Number on ART'!$H$10:$AB$249,MATCH($B204&amp;"Peds",'Number on ART'!$F$10:$F$249,0),MATCH(H$130,'Number on ART'!$H$9:$AB$9,0)),
IF(AND(G204+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Forecast'!$B$131:$B$250,0),MATCH(H$130,'PLHIV Forecast'!$C$130:$W$130,0)),
INDEX('PLHIV Forecast'!$C$131:$W$250,MATCH($B204,'PLHIV Forecast'!$B$131:$B$250,0),MATCH(H$130,'PLHIV Forecast'!$C$130:$W$130,0))&lt;&gt;0),
INDEX('PLHIV Forecast'!$C$131:$W$250,MATCH($B204,'PLHIV Forecast'!$B$131:$B$250,0),MATCH(H$130,'PLHIV Forecast'!$C$130:$W$130,0)),
G204+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IF(H$130&lt;=Baseline_Year,
INDEX('Number on ART'!$H$10:$AB$249,MATCH($B204&amp;"Peds",'Number on ART'!$F$10:$F$249,0),MATCH(H$130,'Number on ART'!$H$9:$AB$9,0)),
IF(AND(G204+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Forecast'!$B$131:$B$250,0),MATCH(H$130,'PLHIV Forecast'!$C$130:$W$130,0)),
INDEX('PLHIV Forecast'!$C$131:$W$250,MATCH($B204,'PLHIV Forecast'!$B$131:$B$250,0),MATCH(H$130,'PLHIV Forecast'!$C$130:$W$130,0))&lt;&gt;0),
INDEX('PLHIV Forecast'!$C$131:$W$250,MATCH($B204,'PLHIV Forecast'!$B$131:$B$250,0),MATCH(H$130,'PLHIV Forecast'!$C$130:$W$130,0)),
G204+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157</v>
      </c>
      <c r="I204" s="84">
        <f>IF(IF(I$130&lt;=Baseline_Year,
INDEX('Number on ART'!$H$10:$AB$249,MATCH($B204&amp;"Peds",'Number on ART'!$F$10:$F$249,0),MATCH(I$130,'Number on ART'!$H$9:$AB$9,0)),
IF(AND(H204+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Forecast'!$B$131:$B$250,0),MATCH(I$130,'PLHIV Forecast'!$C$130:$W$130,0)),
INDEX('PLHIV Forecast'!$C$131:$W$250,MATCH($B204,'PLHIV Forecast'!$B$131:$B$250,0),MATCH(I$130,'PLHIV Forecast'!$C$130:$W$130,0))&lt;&gt;0),
INDEX('PLHIV Forecast'!$C$131:$W$250,MATCH($B204,'PLHIV Forecast'!$B$131:$B$250,0),MATCH(I$130,'PLHIV Forecast'!$C$130:$W$130,0)),
H204+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IF(I$130&lt;=Baseline_Year,
INDEX('Number on ART'!$H$10:$AB$249,MATCH($B204&amp;"Peds",'Number on ART'!$F$10:$F$249,0),MATCH(I$130,'Number on ART'!$H$9:$AB$9,0)),
IF(AND(H204+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Forecast'!$B$131:$B$250,0),MATCH(I$130,'PLHIV Forecast'!$C$130:$W$130,0)),
INDEX('PLHIV Forecast'!$C$131:$W$250,MATCH($B204,'PLHIV Forecast'!$B$131:$B$250,0),MATCH(I$130,'PLHIV Forecast'!$C$130:$W$130,0))&lt;&gt;0),
INDEX('PLHIV Forecast'!$C$131:$W$250,MATCH($B204,'PLHIV Forecast'!$B$131:$B$250,0),MATCH(I$130,'PLHIV Forecast'!$C$130:$W$130,0)),
H204+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162</v>
      </c>
      <c r="J204" s="84">
        <f>IF(IF(J$130&lt;=Baseline_Year,
INDEX('Number on ART'!$H$10:$AB$249,MATCH($B204&amp;"Peds",'Number on ART'!$F$10:$F$249,0),MATCH(J$130,'Number on ART'!$H$9:$AB$9,0)),
IF(AND(I204+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Forecast'!$B$131:$B$250,0),MATCH(J$130,'PLHIV Forecast'!$C$130:$W$130,0)),
INDEX('PLHIV Forecast'!$C$131:$W$250,MATCH($B204,'PLHIV Forecast'!$B$131:$B$250,0),MATCH(J$130,'PLHIV Forecast'!$C$130:$W$130,0))&lt;&gt;0),
INDEX('PLHIV Forecast'!$C$131:$W$250,MATCH($B204,'PLHIV Forecast'!$B$131:$B$250,0),MATCH(J$130,'PLHIV Forecast'!$C$130:$W$130,0)),
I204+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IF(J$130&lt;=Baseline_Year,
INDEX('Number on ART'!$H$10:$AB$249,MATCH($B204&amp;"Peds",'Number on ART'!$F$10:$F$249,0),MATCH(J$130,'Number on ART'!$H$9:$AB$9,0)),
IF(AND(I204+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Forecast'!$B$131:$B$250,0),MATCH(J$130,'PLHIV Forecast'!$C$130:$W$130,0)),
INDEX('PLHIV Forecast'!$C$131:$W$250,MATCH($B204,'PLHIV Forecast'!$B$131:$B$250,0),MATCH(J$130,'PLHIV Forecast'!$C$130:$W$130,0))&lt;&gt;0),
INDEX('PLHIV Forecast'!$C$131:$W$250,MATCH($B204,'PLHIV Forecast'!$B$131:$B$250,0),MATCH(J$130,'PLHIV Forecast'!$C$130:$W$130,0)),
I204+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163</v>
      </c>
      <c r="K204" s="84">
        <f>IF(IF(K$130&lt;=Baseline_Year,
INDEX('Number on ART'!$H$10:$AB$249,MATCH($B204&amp;"Peds",'Number on ART'!$F$10:$F$249,0),MATCH(K$130,'Number on ART'!$H$9:$AB$9,0)),
IF(AND(J204+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Forecast'!$B$131:$B$250,0),MATCH(K$130,'PLHIV Forecast'!$C$130:$W$130,0)),
INDEX('PLHIV Forecast'!$C$131:$W$250,MATCH($B204,'PLHIV Forecast'!$B$131:$B$250,0),MATCH(K$130,'PLHIV Forecast'!$C$130:$W$130,0))&lt;&gt;0),
INDEX('PLHIV Forecast'!$C$131:$W$250,MATCH($B204,'PLHIV Forecast'!$B$131:$B$250,0),MATCH(K$130,'PLHIV Forecast'!$C$130:$W$130,0)),
J204+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IF(K$130&lt;=Baseline_Year,
INDEX('Number on ART'!$H$10:$AB$249,MATCH($B204&amp;"Peds",'Number on ART'!$F$10:$F$249,0),MATCH(K$130,'Number on ART'!$H$9:$AB$9,0)),
IF(AND(J204+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Forecast'!$B$131:$B$250,0),MATCH(K$130,'PLHIV Forecast'!$C$130:$W$130,0)),
INDEX('PLHIV Forecast'!$C$131:$W$250,MATCH($B204,'PLHIV Forecast'!$B$131:$B$250,0),MATCH(K$130,'PLHIV Forecast'!$C$130:$W$130,0))&lt;&gt;0),
INDEX('PLHIV Forecast'!$C$131:$W$250,MATCH($B204,'PLHIV Forecast'!$B$131:$B$250,0),MATCH(K$130,'PLHIV Forecast'!$C$130:$W$130,0)),
J204+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175</v>
      </c>
      <c r="L204" s="84">
        <f>IF(IF(L$130&lt;=Baseline_Year,
INDEX('Number on ART'!$H$10:$AB$249,MATCH($B204&amp;"Peds",'Number on ART'!$F$10:$F$249,0),MATCH(L$130,'Number on ART'!$H$9:$AB$9,0)),
IF(AND(K204+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Forecast'!$B$131:$B$250,0),MATCH(L$130,'PLHIV Forecast'!$C$130:$W$130,0)),
INDEX('PLHIV Forecast'!$C$131:$W$250,MATCH($B204,'PLHIV Forecast'!$B$131:$B$250,0),MATCH(L$130,'PLHIV Forecast'!$C$130:$W$130,0))&lt;&gt;0),
INDEX('PLHIV Forecast'!$C$131:$W$250,MATCH($B204,'PLHIV Forecast'!$B$131:$B$250,0),MATCH(L$130,'PLHIV Forecast'!$C$130:$W$130,0)),
K204+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IF(L$130&lt;=Baseline_Year,
INDEX('Number on ART'!$H$10:$AB$249,MATCH($B204&amp;"Peds",'Number on ART'!$F$10:$F$249,0),MATCH(L$130,'Number on ART'!$H$9:$AB$9,0)),
IF(AND(K204+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Forecast'!$B$131:$B$250,0),MATCH(L$130,'PLHIV Forecast'!$C$130:$W$130,0)),
INDEX('PLHIV Forecast'!$C$131:$W$250,MATCH($B204,'PLHIV Forecast'!$B$131:$B$250,0),MATCH(L$130,'PLHIV Forecast'!$C$130:$W$130,0))&lt;&gt;0),
INDEX('PLHIV Forecast'!$C$131:$W$250,MATCH($B204,'PLHIV Forecast'!$B$131:$B$250,0),MATCH(L$130,'PLHIV Forecast'!$C$130:$W$130,0)),
K204+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165</v>
      </c>
      <c r="M204" s="84">
        <f>IF(IF(M$130&lt;=Baseline_Year,
INDEX('Number on ART'!$H$10:$AB$249,MATCH($B204&amp;"Peds",'Number on ART'!$F$10:$F$249,0),MATCH(M$130,'Number on ART'!$H$9:$AB$9,0)),
IF(AND(L204+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Forecast'!$B$131:$B$250,0),MATCH(M$130,'PLHIV Forecast'!$C$130:$W$130,0)),
INDEX('PLHIV Forecast'!$C$131:$W$250,MATCH($B204,'PLHIV Forecast'!$B$131:$B$250,0),MATCH(M$130,'PLHIV Forecast'!$C$130:$W$130,0))&lt;&gt;0),
INDEX('PLHIV Forecast'!$C$131:$W$250,MATCH($B204,'PLHIV Forecast'!$B$131:$B$250,0),MATCH(M$130,'PLHIV Forecast'!$C$130:$W$130,0)),
L204+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IF(M$130&lt;=Baseline_Year,
INDEX('Number on ART'!$H$10:$AB$249,MATCH($B204&amp;"Peds",'Number on ART'!$F$10:$F$249,0),MATCH(M$130,'Number on ART'!$H$9:$AB$9,0)),
IF(AND(L204+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Forecast'!$B$131:$B$250,0),MATCH(M$130,'PLHIV Forecast'!$C$130:$W$130,0)),
INDEX('PLHIV Forecast'!$C$131:$W$250,MATCH($B204,'PLHIV Forecast'!$B$131:$B$250,0),MATCH(M$130,'PLHIV Forecast'!$C$130:$W$130,0))&lt;&gt;0),
INDEX('PLHIV Forecast'!$C$131:$W$250,MATCH($B204,'PLHIV Forecast'!$B$131:$B$250,0),MATCH(M$130,'PLHIV Forecast'!$C$130:$W$130,0)),
L204+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160</v>
      </c>
      <c r="N204" s="84">
        <f>IF(IF(N$130&lt;=Baseline_Year,
INDEX('Number on ART'!$H$10:$AB$249,MATCH($B204&amp;"Peds",'Number on ART'!$F$10:$F$249,0),MATCH(N$130,'Number on ART'!$H$9:$AB$9,0)),
IF(AND(M204+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Forecast'!$B$131:$B$250,0),MATCH(N$130,'PLHIV Forecast'!$C$130:$W$130,0)),
INDEX('PLHIV Forecast'!$C$131:$W$250,MATCH($B204,'PLHIV Forecast'!$B$131:$B$250,0),MATCH(N$130,'PLHIV Forecast'!$C$130:$W$130,0))&lt;&gt;0),
INDEX('PLHIV Forecast'!$C$131:$W$250,MATCH($B204,'PLHIV Forecast'!$B$131:$B$250,0),MATCH(N$130,'PLHIV Forecast'!$C$130:$W$130,0)),
M204+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IF(N$130&lt;=Baseline_Year,
INDEX('Number on ART'!$H$10:$AB$249,MATCH($B204&amp;"Peds",'Number on ART'!$F$10:$F$249,0),MATCH(N$130,'Number on ART'!$H$9:$AB$9,0)),
IF(AND(M204+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Forecast'!$B$131:$B$250,0),MATCH(N$130,'PLHIV Forecast'!$C$130:$W$130,0)),
INDEX('PLHIV Forecast'!$C$131:$W$250,MATCH($B204,'PLHIV Forecast'!$B$131:$B$250,0),MATCH(N$130,'PLHIV Forecast'!$C$130:$W$130,0))&lt;&gt;0),
INDEX('PLHIV Forecast'!$C$131:$W$250,MATCH($B204,'PLHIV Forecast'!$B$131:$B$250,0),MATCH(N$130,'PLHIV Forecast'!$C$130:$W$130,0)),
M204+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153</v>
      </c>
      <c r="O204" s="84">
        <f>IF(IF(O$130&lt;=Baseline_Year,
INDEX('Number on ART'!$H$10:$AB$249,MATCH($B204&amp;"Peds",'Number on ART'!$F$10:$F$249,0),MATCH(O$130,'Number on ART'!$H$9:$AB$9,0)),
IF(AND(N204+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Forecast'!$B$131:$B$250,0),MATCH(O$130,'PLHIV Forecast'!$C$130:$W$130,0)),
INDEX('PLHIV Forecast'!$C$131:$W$250,MATCH($B204,'PLHIV Forecast'!$B$131:$B$250,0),MATCH(O$130,'PLHIV Forecast'!$C$130:$W$130,0))&lt;&gt;0),
INDEX('PLHIV Forecast'!$C$131:$W$250,MATCH($B204,'PLHIV Forecast'!$B$131:$B$250,0),MATCH(O$130,'PLHIV Forecast'!$C$130:$W$130,0)),
N204+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IF(O$130&lt;=Baseline_Year,
INDEX('Number on ART'!$H$10:$AB$249,MATCH($B204&amp;"Peds",'Number on ART'!$F$10:$F$249,0),MATCH(O$130,'Number on ART'!$H$9:$AB$9,0)),
IF(AND(N204+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Forecast'!$B$131:$B$250,0),MATCH(O$130,'PLHIV Forecast'!$C$130:$W$130,0)),
INDEX('PLHIV Forecast'!$C$131:$W$250,MATCH($B204,'PLHIV Forecast'!$B$131:$B$250,0),MATCH(O$130,'PLHIV Forecast'!$C$130:$W$130,0))&lt;&gt;0),
INDEX('PLHIV Forecast'!$C$131:$W$250,MATCH($B204,'PLHIV Forecast'!$B$131:$B$250,0),MATCH(O$130,'PLHIV Forecast'!$C$130:$W$130,0)),
N204+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145</v>
      </c>
      <c r="P204" s="84">
        <f>IF(IF(P$130&lt;=Baseline_Year,
INDEX('Number on ART'!$H$10:$AB$249,MATCH($B204&amp;"Peds",'Number on ART'!$F$10:$F$249,0),MATCH(P$130,'Number on ART'!$H$9:$AB$9,0)),
IF(AND(O204+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Forecast'!$B$131:$B$250,0),MATCH(P$130,'PLHIV Forecast'!$C$130:$W$130,0)),
INDEX('PLHIV Forecast'!$C$131:$W$250,MATCH($B204,'PLHIV Forecast'!$B$131:$B$250,0),MATCH(P$130,'PLHIV Forecast'!$C$130:$W$130,0))&lt;&gt;0),
INDEX('PLHIV Forecast'!$C$131:$W$250,MATCH($B204,'PLHIV Forecast'!$B$131:$B$250,0),MATCH(P$130,'PLHIV Forecast'!$C$130:$W$130,0)),
O204+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IF(P$130&lt;=Baseline_Year,
INDEX('Number on ART'!$H$10:$AB$249,MATCH($B204&amp;"Peds",'Number on ART'!$F$10:$F$249,0),MATCH(P$130,'Number on ART'!$H$9:$AB$9,0)),
IF(AND(O204+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Forecast'!$B$131:$B$250,0),MATCH(P$130,'PLHIV Forecast'!$C$130:$W$130,0)),
INDEX('PLHIV Forecast'!$C$131:$W$250,MATCH($B204,'PLHIV Forecast'!$B$131:$B$250,0),MATCH(P$130,'PLHIV Forecast'!$C$130:$W$130,0))&lt;&gt;0),
INDEX('PLHIV Forecast'!$C$131:$W$250,MATCH($B204,'PLHIV Forecast'!$B$131:$B$250,0),MATCH(P$130,'PLHIV Forecast'!$C$130:$W$130,0)),
O204+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138.33333333333334</v>
      </c>
      <c r="Q204" s="84">
        <f>IF(IF(Q$130&lt;=Baseline_Year,
INDEX('Number on ART'!$H$10:$AB$249,MATCH($B204&amp;"Peds",'Number on ART'!$F$10:$F$249,0),MATCH(Q$130,'Number on ART'!$H$9:$AB$9,0)),
IF(AND(P204+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Forecast'!$B$131:$B$250,0),MATCH(Q$130,'PLHIV Forecast'!$C$130:$W$130,0)),
INDEX('PLHIV Forecast'!$C$131:$W$250,MATCH($B204,'PLHIV Forecast'!$B$131:$B$250,0),MATCH(Q$130,'PLHIV Forecast'!$C$130:$W$130,0))&lt;&gt;0),
INDEX('PLHIV Forecast'!$C$131:$W$250,MATCH($B204,'PLHIV Forecast'!$B$131:$B$250,0),MATCH(Q$130,'PLHIV Forecast'!$C$130:$W$130,0)),
P204+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IF(Q$130&lt;=Baseline_Year,
INDEX('Number on ART'!$H$10:$AB$249,MATCH($B204&amp;"Peds",'Number on ART'!$F$10:$F$249,0),MATCH(Q$130,'Number on ART'!$H$9:$AB$9,0)),
IF(AND(P204+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Forecast'!$B$131:$B$250,0),MATCH(Q$130,'PLHIV Forecast'!$C$130:$W$130,0)),
INDEX('PLHIV Forecast'!$C$131:$W$250,MATCH($B204,'PLHIV Forecast'!$B$131:$B$250,0),MATCH(Q$130,'PLHIV Forecast'!$C$130:$W$130,0))&lt;&gt;0),
INDEX('PLHIV Forecast'!$C$131:$W$250,MATCH($B204,'PLHIV Forecast'!$B$131:$B$250,0),MATCH(Q$130,'PLHIV Forecast'!$C$130:$W$130,0)),
P204+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131.66666666666669</v>
      </c>
      <c r="R204" s="84">
        <f>IF(IF(R$130&lt;=Baseline_Year,
INDEX('Number on ART'!$H$10:$AB$249,MATCH($B204&amp;"Peds",'Number on ART'!$F$10:$F$249,0),MATCH(R$130,'Number on ART'!$H$9:$AB$9,0)),
IF(AND(Q204+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Forecast'!$B$131:$B$250,0),MATCH(R$130,'PLHIV Forecast'!$C$130:$W$130,0)),
INDEX('PLHIV Forecast'!$C$131:$W$250,MATCH($B204,'PLHIV Forecast'!$B$131:$B$250,0),MATCH(R$130,'PLHIV Forecast'!$C$130:$W$130,0))&lt;&gt;0),
INDEX('PLHIV Forecast'!$C$131:$W$250,MATCH($B204,'PLHIV Forecast'!$B$131:$B$250,0),MATCH(R$130,'PLHIV Forecast'!$C$130:$W$130,0)),
Q204+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IF(R$130&lt;=Baseline_Year,
INDEX('Number on ART'!$H$10:$AB$249,MATCH($B204&amp;"Peds",'Number on ART'!$F$10:$F$249,0),MATCH(R$130,'Number on ART'!$H$9:$AB$9,0)),
IF(AND(Q204+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Forecast'!$B$131:$B$250,0),MATCH(R$130,'PLHIV Forecast'!$C$130:$W$130,0)),
INDEX('PLHIV Forecast'!$C$131:$W$250,MATCH($B204,'PLHIV Forecast'!$B$131:$B$250,0),MATCH(R$130,'PLHIV Forecast'!$C$130:$W$130,0))&lt;&gt;0),
INDEX('PLHIV Forecast'!$C$131:$W$250,MATCH($B204,'PLHIV Forecast'!$B$131:$B$250,0),MATCH(R$130,'PLHIV Forecast'!$C$130:$W$130,0)),
Q204+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125.00000000000001</v>
      </c>
      <c r="S204" s="84">
        <f>IF(IF(S$130&lt;=Baseline_Year,
INDEX('Number on ART'!$H$10:$AB$249,MATCH($B204&amp;"Peds",'Number on ART'!$F$10:$F$249,0),MATCH(S$130,'Number on ART'!$H$9:$AB$9,0)),
IF(AND(R204+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Forecast'!$B$131:$B$250,0),MATCH(S$130,'PLHIV Forecast'!$C$130:$W$130,0)),
INDEX('PLHIV Forecast'!$C$131:$W$250,MATCH($B204,'PLHIV Forecast'!$B$131:$B$250,0),MATCH(S$130,'PLHIV Forecast'!$C$130:$W$130,0))&lt;&gt;0),
INDEX('PLHIV Forecast'!$C$131:$W$250,MATCH($B204,'PLHIV Forecast'!$B$131:$B$250,0),MATCH(S$130,'PLHIV Forecast'!$C$130:$W$130,0)),
R204+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IF(S$130&lt;=Baseline_Year,
INDEX('Number on ART'!$H$10:$AB$249,MATCH($B204&amp;"Peds",'Number on ART'!$F$10:$F$249,0),MATCH(S$130,'Number on ART'!$H$9:$AB$9,0)),
IF(AND(R204+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Forecast'!$B$131:$B$250,0),MATCH(S$130,'PLHIV Forecast'!$C$130:$W$130,0)),
INDEX('PLHIV Forecast'!$C$131:$W$250,MATCH($B204,'PLHIV Forecast'!$B$131:$B$250,0),MATCH(S$130,'PLHIV Forecast'!$C$130:$W$130,0))&lt;&gt;0),
INDEX('PLHIV Forecast'!$C$131:$W$250,MATCH($B204,'PLHIV Forecast'!$B$131:$B$250,0),MATCH(S$130,'PLHIV Forecast'!$C$130:$W$130,0)),
R204+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118.33333333333334</v>
      </c>
      <c r="T204" s="84">
        <f>IF(IF(T$130&lt;=Baseline_Year,
INDEX('Number on ART'!$H$10:$AB$249,MATCH($B204&amp;"Peds",'Number on ART'!$F$10:$F$249,0),MATCH(T$130,'Number on ART'!$H$9:$AB$9,0)),
IF(AND(S204+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Forecast'!$B$131:$B$250,0),MATCH(T$130,'PLHIV Forecast'!$C$130:$W$130,0)),
INDEX('PLHIV Forecast'!$C$131:$W$250,MATCH($B204,'PLHIV Forecast'!$B$131:$B$250,0),MATCH(T$130,'PLHIV Forecast'!$C$130:$W$130,0))&lt;&gt;0),
INDEX('PLHIV Forecast'!$C$131:$W$250,MATCH($B204,'PLHIV Forecast'!$B$131:$B$250,0),MATCH(T$130,'PLHIV Forecast'!$C$130:$W$130,0)),
S204+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IF(T$130&lt;=Baseline_Year,
INDEX('Number on ART'!$H$10:$AB$249,MATCH($B204&amp;"Peds",'Number on ART'!$F$10:$F$249,0),MATCH(T$130,'Number on ART'!$H$9:$AB$9,0)),
IF(AND(S204+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Forecast'!$B$131:$B$250,0),MATCH(T$130,'PLHIV Forecast'!$C$130:$W$130,0)),
INDEX('PLHIV Forecast'!$C$131:$W$250,MATCH($B204,'PLHIV Forecast'!$B$131:$B$250,0),MATCH(T$130,'PLHIV Forecast'!$C$130:$W$130,0))&lt;&gt;0),
INDEX('PLHIV Forecast'!$C$131:$W$250,MATCH($B204,'PLHIV Forecast'!$B$131:$B$250,0),MATCH(T$130,'PLHIV Forecast'!$C$130:$W$130,0)),
S204+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111.66666666666667</v>
      </c>
      <c r="U204" s="84">
        <f>IF(IF(U$130&lt;=Baseline_Year,
INDEX('Number on ART'!$H$10:$AB$249,MATCH($B204&amp;"Peds",'Number on ART'!$F$10:$F$249,0),MATCH(U$130,'Number on ART'!$H$9:$AB$9,0)),
IF(AND(T204+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Forecast'!$B$131:$B$250,0),MATCH(U$130,'PLHIV Forecast'!$C$130:$W$130,0)),
INDEX('PLHIV Forecast'!$C$131:$W$250,MATCH($B204,'PLHIV Forecast'!$B$131:$B$250,0),MATCH(U$130,'PLHIV Forecast'!$C$130:$W$130,0))&lt;&gt;0),
INDEX('PLHIV Forecast'!$C$131:$W$250,MATCH($B204,'PLHIV Forecast'!$B$131:$B$250,0),MATCH(U$130,'PLHIV Forecast'!$C$130:$W$130,0)),
T204+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IF(U$130&lt;=Baseline_Year,
INDEX('Number on ART'!$H$10:$AB$249,MATCH($B204&amp;"Peds",'Number on ART'!$F$10:$F$249,0),MATCH(U$130,'Number on ART'!$H$9:$AB$9,0)),
IF(AND(T204+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Forecast'!$B$131:$B$250,0),MATCH(U$130,'PLHIV Forecast'!$C$130:$W$130,0)),
INDEX('PLHIV Forecast'!$C$131:$W$250,MATCH($B204,'PLHIV Forecast'!$B$131:$B$250,0),MATCH(U$130,'PLHIV Forecast'!$C$130:$W$130,0))&lt;&gt;0),
INDEX('PLHIV Forecast'!$C$131:$W$250,MATCH($B204,'PLHIV Forecast'!$B$131:$B$250,0),MATCH(U$130,'PLHIV Forecast'!$C$130:$W$130,0)),
T204+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105</v>
      </c>
      <c r="V204" s="84">
        <f>IF(IF(V$130&lt;=Baseline_Year,
INDEX('Number on ART'!$H$10:$AB$249,MATCH($B204&amp;"Peds",'Number on ART'!$F$10:$F$249,0),MATCH(V$130,'Number on ART'!$H$9:$AB$9,0)),
IF(AND(U204+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Forecast'!$B$131:$B$250,0),MATCH(V$130,'PLHIV Forecast'!$C$130:$W$130,0)),
INDEX('PLHIV Forecast'!$C$131:$W$250,MATCH($B204,'PLHIV Forecast'!$B$131:$B$250,0),MATCH(V$130,'PLHIV Forecast'!$C$130:$W$130,0))&lt;&gt;0),
INDEX('PLHIV Forecast'!$C$131:$W$250,MATCH($B204,'PLHIV Forecast'!$B$131:$B$250,0),MATCH(V$130,'PLHIV Forecast'!$C$130:$W$130,0)),
U204+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IF(V$130&lt;=Baseline_Year,
INDEX('Number on ART'!$H$10:$AB$249,MATCH($B204&amp;"Peds",'Number on ART'!$F$10:$F$249,0),MATCH(V$130,'Number on ART'!$H$9:$AB$9,0)),
IF(AND(U204+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Forecast'!$B$131:$B$250,0),MATCH(V$130,'PLHIV Forecast'!$C$130:$W$130,0)),
INDEX('PLHIV Forecast'!$C$131:$W$250,MATCH($B204,'PLHIV Forecast'!$B$131:$B$250,0),MATCH(V$130,'PLHIV Forecast'!$C$130:$W$130,0))&lt;&gt;0),
INDEX('PLHIV Forecast'!$C$131:$W$250,MATCH($B204,'PLHIV Forecast'!$B$131:$B$250,0),MATCH(V$130,'PLHIV Forecast'!$C$130:$W$130,0)),
U204+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98.333333333333329</v>
      </c>
      <c r="W204" s="84">
        <f>IF(IF(W$130&lt;=Baseline_Year,
INDEX('Number on ART'!$H$10:$AB$249,MATCH($B204&amp;"Peds",'Number on ART'!$F$10:$F$249,0),MATCH(W$130,'Number on ART'!$H$9:$AB$9,0)),
IF(AND(V204+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Forecast'!$C$131:$W$250,MATCH($B204,'PLHIV Forecast'!$B$131:$B$250,0),MATCH(W$130,'PLHIV Forecast'!$C$130:$W$130,0)),
INDEX('PLHIV Forecast'!$C$131:$W$250,MATCH($B204,'PLHIV Forecast'!$B$131:$B$250,0),MATCH(W$130,'PLHIV Forecast'!$C$130:$W$130,0))&lt;&gt;0),
INDEX('PLHIV Forecast'!$C$131:$W$250,MATCH($B204,'PLHIV Forecast'!$B$131:$B$250,0),MATCH(W$130,'PLHIV Forecast'!$C$130:$W$130,0)),
V204+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)))&lt;0,
0,
IF(W$130&lt;=Baseline_Year,
INDEX('Number on ART'!$H$10:$AB$249,MATCH($B204&amp;"Peds",'Number on ART'!$F$10:$F$249,0),MATCH(W$130,'Number on ART'!$H$9:$AB$9,0)),
IF(AND(V204+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)&gt;INDEX('PLHIV Forecast'!$C$8:$W$127,MATCH($B204,'PLHIV Forecast'!$B$131:$B$250,0),MATCH(W$130,'PLHIV Forecast'!$C$130:$W$130,0)),
INDEX('PLHIV Forecast'!$C$131:$W$250,MATCH($B204,'PLHIV Forecast'!$B$131:$B$250,0),MATCH(W$130,'PLHIV Forecast'!$C$130:$W$130,0))&lt;&gt;0),
INDEX('PLHIV Forecast'!$C$131:$W$250,MATCH($B204,'PLHIV Forecast'!$B$131:$B$250,0),MATCH(W$130,'PLHIV Forecast'!$C$130:$W$130,0)),
V204+
AVERAGE((INDEX($C$131:$W$250,MATCH($B204,$B$131:$B$250),MATCH(Baseline_Year,$C$130:$W$130,))-INDEX($C$131:$W$250,MATCH($B204,$B$131:$B$250),MATCH(Baseline_Year-1,$C$130:$W$130,))),
(INDEX($C$131:$W$250,MATCH($B204,$B$131:$B$250),MATCH(Baseline_Year-1,$C$130:$W$130,))-INDEX($C$131:$W$250,MATCH($B204,$B$131:$B$250),MATCH(Baseline_Year-2,$C$130:$W$130,))),
(INDEX($C$131:$W$250,MATCH($B204,$B$131:$B$250),MATCH(Baseline_Year-2,$C$130:$W$130,))-INDEX($C$131:$W$250,MATCH($B204,$B$131:$B$250),MATCH(Baseline_Year-3,$C$130:$W$130,)))
))))</f>
        <v>91.666666666666657</v>
      </c>
      <c r="X204" s="9" t="str">
        <f>IF(SUM(C204:W204)&lt;&gt;0,
IF(P204='PLHIV Forecast'!P204,"# peds on ART capped by total CLHIV starting 2023",
IF(Q204='PLHIV Forecast'!Q204,"# peds on ART capped by total CLHIV starting 2024",
IF(R204='PLHIV Forecast'!R204,"# peds on ART capped by total CLHIV starting 2025",
IF(S204='PLHIV Forecast'!S204,"# peds on ART capped by total CLHIV starting 2026",
IF(T204='PLHIV Forecast'!T204,"# peds on ART capped by total CLHIV starting 2027",
IF(U204='PLHIV Forecast'!U204,"# peds on ART capped by total CLHIV starting 2028",
IF(V204='PLHIV Forecast'!V204,"# peds on ART capped by total CLHIV starting 2029",
IF(W204='PLHIV Forecast'!W204,"# peds on ART capped by total CLHIV starting 2030",
"")))))))),"")</f>
        <v/>
      </c>
    </row>
    <row r="205" spans="2:24" x14ac:dyDescent="0.35">
      <c r="B205" s="17" t="str">
        <f>Countries!B78</f>
        <v>Mauritius</v>
      </c>
      <c r="C205" s="47">
        <f>IF(C$7&lt;='Algorithms &amp; Assumptions'!$C$3,INDEX('Number on ART'!$H$10:$AB$249,MATCH($B205&amp;"Peds",'Number on ART'!$F$10:$F$249,0),MATCH(C$7,'Number on ART'!$H$9:$AB$9,0)),"Error")</f>
        <v>0</v>
      </c>
      <c r="D205" s="47">
        <f>IF(D$7&lt;='Algorithms &amp; Assumptions'!$C$3,INDEX('Number on ART'!$H$10:$AB$249,MATCH($B205&amp;"Peds",'Number on ART'!$F$10:$F$249,0),MATCH(D$7,'Number on ART'!$H$9:$AB$9,0)),"Error")</f>
        <v>0</v>
      </c>
      <c r="E205" s="47">
        <f>IF(E$7&lt;='Algorithms &amp; Assumptions'!$C$3,INDEX('Number on ART'!$H$10:$AB$249,MATCH($B205&amp;"Peds",'Number on ART'!$F$10:$F$249,0),MATCH(E$7,'Number on ART'!$H$9:$AB$9,0)),"Error")</f>
        <v>0</v>
      </c>
      <c r="F205" s="47">
        <f>IF(F$7&lt;='Algorithms &amp; Assumptions'!$C$3,INDEX('Number on ART'!$H$10:$AB$249,MATCH($B205&amp;"Peds",'Number on ART'!$F$10:$F$249,0),MATCH(F$7,'Number on ART'!$H$9:$AB$9,0)),"Error")</f>
        <v>0</v>
      </c>
      <c r="G205" s="84">
        <f>IF(IF(G$130&lt;=Baseline_Year,
INDEX('Number on ART'!$H$10:$AB$249,MATCH($B205&amp;"Peds",'Number on ART'!$F$10:$F$249,0),MATCH(G$130,'Number on ART'!$H$9:$AB$9,0)),
IF(AND(F205+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Forecast'!$B$131:$B$250,0),MATCH(G$130,'PLHIV Forecast'!$C$130:$W$130,0)),
INDEX('PLHIV Forecast'!$C$131:$W$250,MATCH($B205,'PLHIV Forecast'!$B$131:$B$250,0),MATCH(G$130,'PLHIV Forecast'!$C$130:$W$130,0))&lt;&gt;0),
INDEX('PLHIV Forecast'!$C$131:$W$250,MATCH($B205,'PLHIV Forecast'!$B$131:$B$250,0),MATCH(G$130,'PLHIV Forecast'!$C$130:$W$130,0)),
F205+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IF(G$130&lt;=Baseline_Year,
INDEX('Number on ART'!$H$10:$AB$249,MATCH($B205&amp;"Peds",'Number on ART'!$F$10:$F$249,0),MATCH(G$130,'Number on ART'!$H$9:$AB$9,0)),
IF(AND(F205+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Forecast'!$B$131:$B$250,0),MATCH(G$130,'PLHIV Forecast'!$C$130:$W$130,0)),
INDEX('PLHIV Forecast'!$C$131:$W$250,MATCH($B205,'PLHIV Forecast'!$B$131:$B$250,0),MATCH(G$130,'PLHIV Forecast'!$C$130:$W$130,0))&lt;&gt;0),
INDEX('PLHIV Forecast'!$C$131:$W$250,MATCH($B205,'PLHIV Forecast'!$B$131:$B$250,0),MATCH(G$130,'PLHIV Forecast'!$C$130:$W$130,0)),
F205+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H205" s="84">
        <f>IF(IF(H$130&lt;=Baseline_Year,
INDEX('Number on ART'!$H$10:$AB$249,MATCH($B205&amp;"Peds",'Number on ART'!$F$10:$F$249,0),MATCH(H$130,'Number on ART'!$H$9:$AB$9,0)),
IF(AND(G205+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Forecast'!$B$131:$B$250,0),MATCH(H$130,'PLHIV Forecast'!$C$130:$W$130,0)),
INDEX('PLHIV Forecast'!$C$131:$W$250,MATCH($B205,'PLHIV Forecast'!$B$131:$B$250,0),MATCH(H$130,'PLHIV Forecast'!$C$130:$W$130,0))&lt;&gt;0),
INDEX('PLHIV Forecast'!$C$131:$W$250,MATCH($B205,'PLHIV Forecast'!$B$131:$B$250,0),MATCH(H$130,'PLHIV Forecast'!$C$130:$W$130,0)),
G205+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IF(H$130&lt;=Baseline_Year,
INDEX('Number on ART'!$H$10:$AB$249,MATCH($B205&amp;"Peds",'Number on ART'!$F$10:$F$249,0),MATCH(H$130,'Number on ART'!$H$9:$AB$9,0)),
IF(AND(G205+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Forecast'!$B$131:$B$250,0),MATCH(H$130,'PLHIV Forecast'!$C$130:$W$130,0)),
INDEX('PLHIV Forecast'!$C$131:$W$250,MATCH($B205,'PLHIV Forecast'!$B$131:$B$250,0),MATCH(H$130,'PLHIV Forecast'!$C$130:$W$130,0))&lt;&gt;0),
INDEX('PLHIV Forecast'!$C$131:$W$250,MATCH($B205,'PLHIV Forecast'!$B$131:$B$250,0),MATCH(H$130,'PLHIV Forecast'!$C$130:$W$130,0)),
G205+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I205" s="84">
        <f>IF(IF(I$130&lt;=Baseline_Year,
INDEX('Number on ART'!$H$10:$AB$249,MATCH($B205&amp;"Peds",'Number on ART'!$F$10:$F$249,0),MATCH(I$130,'Number on ART'!$H$9:$AB$9,0)),
IF(AND(H205+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Forecast'!$B$131:$B$250,0),MATCH(I$130,'PLHIV Forecast'!$C$130:$W$130,0)),
INDEX('PLHIV Forecast'!$C$131:$W$250,MATCH($B205,'PLHIV Forecast'!$B$131:$B$250,0),MATCH(I$130,'PLHIV Forecast'!$C$130:$W$130,0))&lt;&gt;0),
INDEX('PLHIV Forecast'!$C$131:$W$250,MATCH($B205,'PLHIV Forecast'!$B$131:$B$250,0),MATCH(I$130,'PLHIV Forecast'!$C$130:$W$130,0)),
H205+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IF(I$130&lt;=Baseline_Year,
INDEX('Number on ART'!$H$10:$AB$249,MATCH($B205&amp;"Peds",'Number on ART'!$F$10:$F$249,0),MATCH(I$130,'Number on ART'!$H$9:$AB$9,0)),
IF(AND(H205+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Forecast'!$B$131:$B$250,0),MATCH(I$130,'PLHIV Forecast'!$C$130:$W$130,0)),
INDEX('PLHIV Forecast'!$C$131:$W$250,MATCH($B205,'PLHIV Forecast'!$B$131:$B$250,0),MATCH(I$130,'PLHIV Forecast'!$C$130:$W$130,0))&lt;&gt;0),
INDEX('PLHIV Forecast'!$C$131:$W$250,MATCH($B205,'PLHIV Forecast'!$B$131:$B$250,0),MATCH(I$130,'PLHIV Forecast'!$C$130:$W$130,0)),
H205+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J205" s="84">
        <f>IF(IF(J$130&lt;=Baseline_Year,
INDEX('Number on ART'!$H$10:$AB$249,MATCH($B205&amp;"Peds",'Number on ART'!$F$10:$F$249,0),MATCH(J$130,'Number on ART'!$H$9:$AB$9,0)),
IF(AND(I205+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Forecast'!$B$131:$B$250,0),MATCH(J$130,'PLHIV Forecast'!$C$130:$W$130,0)),
INDEX('PLHIV Forecast'!$C$131:$W$250,MATCH($B205,'PLHIV Forecast'!$B$131:$B$250,0),MATCH(J$130,'PLHIV Forecast'!$C$130:$W$130,0))&lt;&gt;0),
INDEX('PLHIV Forecast'!$C$131:$W$250,MATCH($B205,'PLHIV Forecast'!$B$131:$B$250,0),MATCH(J$130,'PLHIV Forecast'!$C$130:$W$130,0)),
I205+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IF(J$130&lt;=Baseline_Year,
INDEX('Number on ART'!$H$10:$AB$249,MATCH($B205&amp;"Peds",'Number on ART'!$F$10:$F$249,0),MATCH(J$130,'Number on ART'!$H$9:$AB$9,0)),
IF(AND(I205+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Forecast'!$B$131:$B$250,0),MATCH(J$130,'PLHIV Forecast'!$C$130:$W$130,0)),
INDEX('PLHIV Forecast'!$C$131:$W$250,MATCH($B205,'PLHIV Forecast'!$B$131:$B$250,0),MATCH(J$130,'PLHIV Forecast'!$C$130:$W$130,0))&lt;&gt;0),
INDEX('PLHIV Forecast'!$C$131:$W$250,MATCH($B205,'PLHIV Forecast'!$B$131:$B$250,0),MATCH(J$130,'PLHIV Forecast'!$C$130:$W$130,0)),
I205+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K205" s="84">
        <f>IF(IF(K$130&lt;=Baseline_Year,
INDEX('Number on ART'!$H$10:$AB$249,MATCH($B205&amp;"Peds",'Number on ART'!$F$10:$F$249,0),MATCH(K$130,'Number on ART'!$H$9:$AB$9,0)),
IF(AND(J205+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Forecast'!$B$131:$B$250,0),MATCH(K$130,'PLHIV Forecast'!$C$130:$W$130,0)),
INDEX('PLHIV Forecast'!$C$131:$W$250,MATCH($B205,'PLHIV Forecast'!$B$131:$B$250,0),MATCH(K$130,'PLHIV Forecast'!$C$130:$W$130,0))&lt;&gt;0),
INDEX('PLHIV Forecast'!$C$131:$W$250,MATCH($B205,'PLHIV Forecast'!$B$131:$B$250,0),MATCH(K$130,'PLHIV Forecast'!$C$130:$W$130,0)),
J205+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IF(K$130&lt;=Baseline_Year,
INDEX('Number on ART'!$H$10:$AB$249,MATCH($B205&amp;"Peds",'Number on ART'!$F$10:$F$249,0),MATCH(K$130,'Number on ART'!$H$9:$AB$9,0)),
IF(AND(J205+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Forecast'!$B$131:$B$250,0),MATCH(K$130,'PLHIV Forecast'!$C$130:$W$130,0)),
INDEX('PLHIV Forecast'!$C$131:$W$250,MATCH($B205,'PLHIV Forecast'!$B$131:$B$250,0),MATCH(K$130,'PLHIV Forecast'!$C$130:$W$130,0))&lt;&gt;0),
INDEX('PLHIV Forecast'!$C$131:$W$250,MATCH($B205,'PLHIV Forecast'!$B$131:$B$250,0),MATCH(K$130,'PLHIV Forecast'!$C$130:$W$130,0)),
J205+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L205" s="84">
        <f>IF(IF(L$130&lt;=Baseline_Year,
INDEX('Number on ART'!$H$10:$AB$249,MATCH($B205&amp;"Peds",'Number on ART'!$F$10:$F$249,0),MATCH(L$130,'Number on ART'!$H$9:$AB$9,0)),
IF(AND(K205+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Forecast'!$B$131:$B$250,0),MATCH(L$130,'PLHIV Forecast'!$C$130:$W$130,0)),
INDEX('PLHIV Forecast'!$C$131:$W$250,MATCH($B205,'PLHIV Forecast'!$B$131:$B$250,0),MATCH(L$130,'PLHIV Forecast'!$C$130:$W$130,0))&lt;&gt;0),
INDEX('PLHIV Forecast'!$C$131:$W$250,MATCH($B205,'PLHIV Forecast'!$B$131:$B$250,0),MATCH(L$130,'PLHIV Forecast'!$C$130:$W$130,0)),
K205+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IF(L$130&lt;=Baseline_Year,
INDEX('Number on ART'!$H$10:$AB$249,MATCH($B205&amp;"Peds",'Number on ART'!$F$10:$F$249,0),MATCH(L$130,'Number on ART'!$H$9:$AB$9,0)),
IF(AND(K205+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Forecast'!$B$131:$B$250,0),MATCH(L$130,'PLHIV Forecast'!$C$130:$W$130,0)),
INDEX('PLHIV Forecast'!$C$131:$W$250,MATCH($B205,'PLHIV Forecast'!$B$131:$B$250,0),MATCH(L$130,'PLHIV Forecast'!$C$130:$W$130,0))&lt;&gt;0),
INDEX('PLHIV Forecast'!$C$131:$W$250,MATCH($B205,'PLHIV Forecast'!$B$131:$B$250,0),MATCH(L$130,'PLHIV Forecast'!$C$130:$W$130,0)),
K205+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M205" s="84">
        <f>IF(IF(M$130&lt;=Baseline_Year,
INDEX('Number on ART'!$H$10:$AB$249,MATCH($B205&amp;"Peds",'Number on ART'!$F$10:$F$249,0),MATCH(M$130,'Number on ART'!$H$9:$AB$9,0)),
IF(AND(L205+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Forecast'!$B$131:$B$250,0),MATCH(M$130,'PLHIV Forecast'!$C$130:$W$130,0)),
INDEX('PLHIV Forecast'!$C$131:$W$250,MATCH($B205,'PLHIV Forecast'!$B$131:$B$250,0),MATCH(M$130,'PLHIV Forecast'!$C$130:$W$130,0))&lt;&gt;0),
INDEX('PLHIV Forecast'!$C$131:$W$250,MATCH($B205,'PLHIV Forecast'!$B$131:$B$250,0),MATCH(M$130,'PLHIV Forecast'!$C$130:$W$130,0)),
L205+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IF(M$130&lt;=Baseline_Year,
INDEX('Number on ART'!$H$10:$AB$249,MATCH($B205&amp;"Peds",'Number on ART'!$F$10:$F$249,0),MATCH(M$130,'Number on ART'!$H$9:$AB$9,0)),
IF(AND(L205+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Forecast'!$B$131:$B$250,0),MATCH(M$130,'PLHIV Forecast'!$C$130:$W$130,0)),
INDEX('PLHIV Forecast'!$C$131:$W$250,MATCH($B205,'PLHIV Forecast'!$B$131:$B$250,0),MATCH(M$130,'PLHIV Forecast'!$C$130:$W$130,0))&lt;&gt;0),
INDEX('PLHIV Forecast'!$C$131:$W$250,MATCH($B205,'PLHIV Forecast'!$B$131:$B$250,0),MATCH(M$130,'PLHIV Forecast'!$C$130:$W$130,0)),
L205+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N205" s="84">
        <f>IF(IF(N$130&lt;=Baseline_Year,
INDEX('Number on ART'!$H$10:$AB$249,MATCH($B205&amp;"Peds",'Number on ART'!$F$10:$F$249,0),MATCH(N$130,'Number on ART'!$H$9:$AB$9,0)),
IF(AND(M205+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Forecast'!$B$131:$B$250,0),MATCH(N$130,'PLHIV Forecast'!$C$130:$W$130,0)),
INDEX('PLHIV Forecast'!$C$131:$W$250,MATCH($B205,'PLHIV Forecast'!$B$131:$B$250,0),MATCH(N$130,'PLHIV Forecast'!$C$130:$W$130,0))&lt;&gt;0),
INDEX('PLHIV Forecast'!$C$131:$W$250,MATCH($B205,'PLHIV Forecast'!$B$131:$B$250,0),MATCH(N$130,'PLHIV Forecast'!$C$130:$W$130,0)),
M205+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IF(N$130&lt;=Baseline_Year,
INDEX('Number on ART'!$H$10:$AB$249,MATCH($B205&amp;"Peds",'Number on ART'!$F$10:$F$249,0),MATCH(N$130,'Number on ART'!$H$9:$AB$9,0)),
IF(AND(M205+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Forecast'!$B$131:$B$250,0),MATCH(N$130,'PLHIV Forecast'!$C$130:$W$130,0)),
INDEX('PLHIV Forecast'!$C$131:$W$250,MATCH($B205,'PLHIV Forecast'!$B$131:$B$250,0),MATCH(N$130,'PLHIV Forecast'!$C$130:$W$130,0))&lt;&gt;0),
INDEX('PLHIV Forecast'!$C$131:$W$250,MATCH($B205,'PLHIV Forecast'!$B$131:$B$250,0),MATCH(N$130,'PLHIV Forecast'!$C$130:$W$130,0)),
M205+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O205" s="84">
        <f>IF(IF(O$130&lt;=Baseline_Year,
INDEX('Number on ART'!$H$10:$AB$249,MATCH($B205&amp;"Peds",'Number on ART'!$F$10:$F$249,0),MATCH(O$130,'Number on ART'!$H$9:$AB$9,0)),
IF(AND(N205+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Forecast'!$B$131:$B$250,0),MATCH(O$130,'PLHIV Forecast'!$C$130:$W$130,0)),
INDEX('PLHIV Forecast'!$C$131:$W$250,MATCH($B205,'PLHIV Forecast'!$B$131:$B$250,0),MATCH(O$130,'PLHIV Forecast'!$C$130:$W$130,0))&lt;&gt;0),
INDEX('PLHIV Forecast'!$C$131:$W$250,MATCH($B205,'PLHIV Forecast'!$B$131:$B$250,0),MATCH(O$130,'PLHIV Forecast'!$C$130:$W$130,0)),
N205+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IF(O$130&lt;=Baseline_Year,
INDEX('Number on ART'!$H$10:$AB$249,MATCH($B205&amp;"Peds",'Number on ART'!$F$10:$F$249,0),MATCH(O$130,'Number on ART'!$H$9:$AB$9,0)),
IF(AND(N205+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Forecast'!$B$131:$B$250,0),MATCH(O$130,'PLHIV Forecast'!$C$130:$W$130,0)),
INDEX('PLHIV Forecast'!$C$131:$W$250,MATCH($B205,'PLHIV Forecast'!$B$131:$B$250,0),MATCH(O$130,'PLHIV Forecast'!$C$130:$W$130,0))&lt;&gt;0),
INDEX('PLHIV Forecast'!$C$131:$W$250,MATCH($B205,'PLHIV Forecast'!$B$131:$B$250,0),MATCH(O$130,'PLHIV Forecast'!$C$130:$W$130,0)),
N205+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P205" s="84">
        <f>IF(IF(P$130&lt;=Baseline_Year,
INDEX('Number on ART'!$H$10:$AB$249,MATCH($B205&amp;"Peds",'Number on ART'!$F$10:$F$249,0),MATCH(P$130,'Number on ART'!$H$9:$AB$9,0)),
IF(AND(O205+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Forecast'!$B$131:$B$250,0),MATCH(P$130,'PLHIV Forecast'!$C$130:$W$130,0)),
INDEX('PLHIV Forecast'!$C$131:$W$250,MATCH($B205,'PLHIV Forecast'!$B$131:$B$250,0),MATCH(P$130,'PLHIV Forecast'!$C$130:$W$130,0))&lt;&gt;0),
INDEX('PLHIV Forecast'!$C$131:$W$250,MATCH($B205,'PLHIV Forecast'!$B$131:$B$250,0),MATCH(P$130,'PLHIV Forecast'!$C$130:$W$130,0)),
O205+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IF(P$130&lt;=Baseline_Year,
INDEX('Number on ART'!$H$10:$AB$249,MATCH($B205&amp;"Peds",'Number on ART'!$F$10:$F$249,0),MATCH(P$130,'Number on ART'!$H$9:$AB$9,0)),
IF(AND(O205+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Forecast'!$B$131:$B$250,0),MATCH(P$130,'PLHIV Forecast'!$C$130:$W$130,0)),
INDEX('PLHIV Forecast'!$C$131:$W$250,MATCH($B205,'PLHIV Forecast'!$B$131:$B$250,0),MATCH(P$130,'PLHIV Forecast'!$C$130:$W$130,0))&lt;&gt;0),
INDEX('PLHIV Forecast'!$C$131:$W$250,MATCH($B205,'PLHIV Forecast'!$B$131:$B$250,0),MATCH(P$130,'PLHIV Forecast'!$C$130:$W$130,0)),
O205+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Q205" s="84">
        <f>IF(IF(Q$130&lt;=Baseline_Year,
INDEX('Number on ART'!$H$10:$AB$249,MATCH($B205&amp;"Peds",'Number on ART'!$F$10:$F$249,0),MATCH(Q$130,'Number on ART'!$H$9:$AB$9,0)),
IF(AND(P205+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Forecast'!$B$131:$B$250,0),MATCH(Q$130,'PLHIV Forecast'!$C$130:$W$130,0)),
INDEX('PLHIV Forecast'!$C$131:$W$250,MATCH($B205,'PLHIV Forecast'!$B$131:$B$250,0),MATCH(Q$130,'PLHIV Forecast'!$C$130:$W$130,0))&lt;&gt;0),
INDEX('PLHIV Forecast'!$C$131:$W$250,MATCH($B205,'PLHIV Forecast'!$B$131:$B$250,0),MATCH(Q$130,'PLHIV Forecast'!$C$130:$W$130,0)),
P205+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IF(Q$130&lt;=Baseline_Year,
INDEX('Number on ART'!$H$10:$AB$249,MATCH($B205&amp;"Peds",'Number on ART'!$F$10:$F$249,0),MATCH(Q$130,'Number on ART'!$H$9:$AB$9,0)),
IF(AND(P205+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Forecast'!$B$131:$B$250,0),MATCH(Q$130,'PLHIV Forecast'!$C$130:$W$130,0)),
INDEX('PLHIV Forecast'!$C$131:$W$250,MATCH($B205,'PLHIV Forecast'!$B$131:$B$250,0),MATCH(Q$130,'PLHIV Forecast'!$C$130:$W$130,0))&lt;&gt;0),
INDEX('PLHIV Forecast'!$C$131:$W$250,MATCH($B205,'PLHIV Forecast'!$B$131:$B$250,0),MATCH(Q$130,'PLHIV Forecast'!$C$130:$W$130,0)),
P205+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R205" s="84">
        <f>IF(IF(R$130&lt;=Baseline_Year,
INDEX('Number on ART'!$H$10:$AB$249,MATCH($B205&amp;"Peds",'Number on ART'!$F$10:$F$249,0),MATCH(R$130,'Number on ART'!$H$9:$AB$9,0)),
IF(AND(Q205+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Forecast'!$B$131:$B$250,0),MATCH(R$130,'PLHIV Forecast'!$C$130:$W$130,0)),
INDEX('PLHIV Forecast'!$C$131:$W$250,MATCH($B205,'PLHIV Forecast'!$B$131:$B$250,0),MATCH(R$130,'PLHIV Forecast'!$C$130:$W$130,0))&lt;&gt;0),
INDEX('PLHIV Forecast'!$C$131:$W$250,MATCH($B205,'PLHIV Forecast'!$B$131:$B$250,0),MATCH(R$130,'PLHIV Forecast'!$C$130:$W$130,0)),
Q205+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IF(R$130&lt;=Baseline_Year,
INDEX('Number on ART'!$H$10:$AB$249,MATCH($B205&amp;"Peds",'Number on ART'!$F$10:$F$249,0),MATCH(R$130,'Number on ART'!$H$9:$AB$9,0)),
IF(AND(Q205+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Forecast'!$B$131:$B$250,0),MATCH(R$130,'PLHIV Forecast'!$C$130:$W$130,0)),
INDEX('PLHIV Forecast'!$C$131:$W$250,MATCH($B205,'PLHIV Forecast'!$B$131:$B$250,0),MATCH(R$130,'PLHIV Forecast'!$C$130:$W$130,0))&lt;&gt;0),
INDEX('PLHIV Forecast'!$C$131:$W$250,MATCH($B205,'PLHIV Forecast'!$B$131:$B$250,0),MATCH(R$130,'PLHIV Forecast'!$C$130:$W$130,0)),
Q205+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S205" s="84">
        <f>IF(IF(S$130&lt;=Baseline_Year,
INDEX('Number on ART'!$H$10:$AB$249,MATCH($B205&amp;"Peds",'Number on ART'!$F$10:$F$249,0),MATCH(S$130,'Number on ART'!$H$9:$AB$9,0)),
IF(AND(R205+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Forecast'!$B$131:$B$250,0),MATCH(S$130,'PLHIV Forecast'!$C$130:$W$130,0)),
INDEX('PLHIV Forecast'!$C$131:$W$250,MATCH($B205,'PLHIV Forecast'!$B$131:$B$250,0),MATCH(S$130,'PLHIV Forecast'!$C$130:$W$130,0))&lt;&gt;0),
INDEX('PLHIV Forecast'!$C$131:$W$250,MATCH($B205,'PLHIV Forecast'!$B$131:$B$250,0),MATCH(S$130,'PLHIV Forecast'!$C$130:$W$130,0)),
R205+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IF(S$130&lt;=Baseline_Year,
INDEX('Number on ART'!$H$10:$AB$249,MATCH($B205&amp;"Peds",'Number on ART'!$F$10:$F$249,0),MATCH(S$130,'Number on ART'!$H$9:$AB$9,0)),
IF(AND(R205+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Forecast'!$B$131:$B$250,0),MATCH(S$130,'PLHIV Forecast'!$C$130:$W$130,0)),
INDEX('PLHIV Forecast'!$C$131:$W$250,MATCH($B205,'PLHIV Forecast'!$B$131:$B$250,0),MATCH(S$130,'PLHIV Forecast'!$C$130:$W$130,0))&lt;&gt;0),
INDEX('PLHIV Forecast'!$C$131:$W$250,MATCH($B205,'PLHIV Forecast'!$B$131:$B$250,0),MATCH(S$130,'PLHIV Forecast'!$C$130:$W$130,0)),
R205+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T205" s="84">
        <f>IF(IF(T$130&lt;=Baseline_Year,
INDEX('Number on ART'!$H$10:$AB$249,MATCH($B205&amp;"Peds",'Number on ART'!$F$10:$F$249,0),MATCH(T$130,'Number on ART'!$H$9:$AB$9,0)),
IF(AND(S205+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Forecast'!$B$131:$B$250,0),MATCH(T$130,'PLHIV Forecast'!$C$130:$W$130,0)),
INDEX('PLHIV Forecast'!$C$131:$W$250,MATCH($B205,'PLHIV Forecast'!$B$131:$B$250,0),MATCH(T$130,'PLHIV Forecast'!$C$130:$W$130,0))&lt;&gt;0),
INDEX('PLHIV Forecast'!$C$131:$W$250,MATCH($B205,'PLHIV Forecast'!$B$131:$B$250,0),MATCH(T$130,'PLHIV Forecast'!$C$130:$W$130,0)),
S205+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IF(T$130&lt;=Baseline_Year,
INDEX('Number on ART'!$H$10:$AB$249,MATCH($B205&amp;"Peds",'Number on ART'!$F$10:$F$249,0),MATCH(T$130,'Number on ART'!$H$9:$AB$9,0)),
IF(AND(S205+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Forecast'!$B$131:$B$250,0),MATCH(T$130,'PLHIV Forecast'!$C$130:$W$130,0)),
INDEX('PLHIV Forecast'!$C$131:$W$250,MATCH($B205,'PLHIV Forecast'!$B$131:$B$250,0),MATCH(T$130,'PLHIV Forecast'!$C$130:$W$130,0))&lt;&gt;0),
INDEX('PLHIV Forecast'!$C$131:$W$250,MATCH($B205,'PLHIV Forecast'!$B$131:$B$250,0),MATCH(T$130,'PLHIV Forecast'!$C$130:$W$130,0)),
S205+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U205" s="84">
        <f>IF(IF(U$130&lt;=Baseline_Year,
INDEX('Number on ART'!$H$10:$AB$249,MATCH($B205&amp;"Peds",'Number on ART'!$F$10:$F$249,0),MATCH(U$130,'Number on ART'!$H$9:$AB$9,0)),
IF(AND(T205+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Forecast'!$B$131:$B$250,0),MATCH(U$130,'PLHIV Forecast'!$C$130:$W$130,0)),
INDEX('PLHIV Forecast'!$C$131:$W$250,MATCH($B205,'PLHIV Forecast'!$B$131:$B$250,0),MATCH(U$130,'PLHIV Forecast'!$C$130:$W$130,0))&lt;&gt;0),
INDEX('PLHIV Forecast'!$C$131:$W$250,MATCH($B205,'PLHIV Forecast'!$B$131:$B$250,0),MATCH(U$130,'PLHIV Forecast'!$C$130:$W$130,0)),
T205+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IF(U$130&lt;=Baseline_Year,
INDEX('Number on ART'!$H$10:$AB$249,MATCH($B205&amp;"Peds",'Number on ART'!$F$10:$F$249,0),MATCH(U$130,'Number on ART'!$H$9:$AB$9,0)),
IF(AND(T205+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Forecast'!$B$131:$B$250,0),MATCH(U$130,'PLHIV Forecast'!$C$130:$W$130,0)),
INDEX('PLHIV Forecast'!$C$131:$W$250,MATCH($B205,'PLHIV Forecast'!$B$131:$B$250,0),MATCH(U$130,'PLHIV Forecast'!$C$130:$W$130,0))&lt;&gt;0),
INDEX('PLHIV Forecast'!$C$131:$W$250,MATCH($B205,'PLHIV Forecast'!$B$131:$B$250,0),MATCH(U$130,'PLHIV Forecast'!$C$130:$W$130,0)),
T205+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V205" s="84">
        <f>IF(IF(V$130&lt;=Baseline_Year,
INDEX('Number on ART'!$H$10:$AB$249,MATCH($B205&amp;"Peds",'Number on ART'!$F$10:$F$249,0),MATCH(V$130,'Number on ART'!$H$9:$AB$9,0)),
IF(AND(U205+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Forecast'!$B$131:$B$250,0),MATCH(V$130,'PLHIV Forecast'!$C$130:$W$130,0)),
INDEX('PLHIV Forecast'!$C$131:$W$250,MATCH($B205,'PLHIV Forecast'!$B$131:$B$250,0),MATCH(V$130,'PLHIV Forecast'!$C$130:$W$130,0))&lt;&gt;0),
INDEX('PLHIV Forecast'!$C$131:$W$250,MATCH($B205,'PLHIV Forecast'!$B$131:$B$250,0),MATCH(V$130,'PLHIV Forecast'!$C$130:$W$130,0)),
U205+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IF(V$130&lt;=Baseline_Year,
INDEX('Number on ART'!$H$10:$AB$249,MATCH($B205&amp;"Peds",'Number on ART'!$F$10:$F$249,0),MATCH(V$130,'Number on ART'!$H$9:$AB$9,0)),
IF(AND(U205+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Forecast'!$B$131:$B$250,0),MATCH(V$130,'PLHIV Forecast'!$C$130:$W$130,0)),
INDEX('PLHIV Forecast'!$C$131:$W$250,MATCH($B205,'PLHIV Forecast'!$B$131:$B$250,0),MATCH(V$130,'PLHIV Forecast'!$C$130:$W$130,0))&lt;&gt;0),
INDEX('PLHIV Forecast'!$C$131:$W$250,MATCH($B205,'PLHIV Forecast'!$B$131:$B$250,0),MATCH(V$130,'PLHIV Forecast'!$C$130:$W$130,0)),
U205+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W205" s="84">
        <f>IF(IF(W$130&lt;=Baseline_Year,
INDEX('Number on ART'!$H$10:$AB$249,MATCH($B205&amp;"Peds",'Number on ART'!$F$10:$F$249,0),MATCH(W$130,'Number on ART'!$H$9:$AB$9,0)),
IF(AND(V205+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Forecast'!$C$131:$W$250,MATCH($B205,'PLHIV Forecast'!$B$131:$B$250,0),MATCH(W$130,'PLHIV Forecast'!$C$130:$W$130,0)),
INDEX('PLHIV Forecast'!$C$131:$W$250,MATCH($B205,'PLHIV Forecast'!$B$131:$B$250,0),MATCH(W$130,'PLHIV Forecast'!$C$130:$W$130,0))&lt;&gt;0),
INDEX('PLHIV Forecast'!$C$131:$W$250,MATCH($B205,'PLHIV Forecast'!$B$131:$B$250,0),MATCH(W$130,'PLHIV Forecast'!$C$130:$W$130,0)),
V205+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)))&lt;0,
0,
IF(W$130&lt;=Baseline_Year,
INDEX('Number on ART'!$H$10:$AB$249,MATCH($B205&amp;"Peds",'Number on ART'!$F$10:$F$249,0),MATCH(W$130,'Number on ART'!$H$9:$AB$9,0)),
IF(AND(V205+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)&gt;INDEX('PLHIV Forecast'!$C$8:$W$127,MATCH($B205,'PLHIV Forecast'!$B$131:$B$250,0),MATCH(W$130,'PLHIV Forecast'!$C$130:$W$130,0)),
INDEX('PLHIV Forecast'!$C$131:$W$250,MATCH($B205,'PLHIV Forecast'!$B$131:$B$250,0),MATCH(W$130,'PLHIV Forecast'!$C$130:$W$130,0))&lt;&gt;0),
INDEX('PLHIV Forecast'!$C$131:$W$250,MATCH($B205,'PLHIV Forecast'!$B$131:$B$250,0),MATCH(W$130,'PLHIV Forecast'!$C$130:$W$130,0)),
V205+
AVERAGE((INDEX($C$131:$W$250,MATCH($B205,$B$131:$B$250),MATCH(Baseline_Year,$C$130:$W$130,))-INDEX($C$131:$W$250,MATCH($B205,$B$131:$B$250),MATCH(Baseline_Year-1,$C$130:$W$130,))),
(INDEX($C$131:$W$250,MATCH($B205,$B$131:$B$250),MATCH(Baseline_Year-1,$C$130:$W$130,))-INDEX($C$131:$W$250,MATCH($B205,$B$131:$B$250),MATCH(Baseline_Year-2,$C$130:$W$130,))),
(INDEX($C$131:$W$250,MATCH($B205,$B$131:$B$250),MATCH(Baseline_Year-2,$C$130:$W$130,))-INDEX($C$131:$W$250,MATCH($B205,$B$131:$B$250),MATCH(Baseline_Year-3,$C$130:$W$130,)))
))))</f>
        <v>0</v>
      </c>
      <c r="X205" s="9" t="str">
        <f>IF(SUM(C205:W205)&lt;&gt;0,
IF(P205='PLHIV Forecast'!P205,"# peds on ART capped by total CLHIV starting 2023",
IF(Q205='PLHIV Forecast'!Q205,"# peds on ART capped by total CLHIV starting 2024",
IF(R205='PLHIV Forecast'!R205,"# peds on ART capped by total CLHIV starting 2025",
IF(S205='PLHIV Forecast'!S205,"# peds on ART capped by total CLHIV starting 2026",
IF(T205='PLHIV Forecast'!T205,"# peds on ART capped by total CLHIV starting 2027",
IF(U205='PLHIV Forecast'!U205,"# peds on ART capped by total CLHIV starting 2028",
IF(V205='PLHIV Forecast'!V205,"# peds on ART capped by total CLHIV starting 2029",
IF(W205='PLHIV Forecast'!W205,"# peds on ART capped by total CLHIV starting 2030",
"")))))))),"")</f>
        <v/>
      </c>
    </row>
    <row r="206" spans="2:24" x14ac:dyDescent="0.35">
      <c r="B206" s="17" t="str">
        <f>Countries!B79</f>
        <v>Mexico</v>
      </c>
      <c r="C206" s="47">
        <f>IF(C$7&lt;='Algorithms &amp; Assumptions'!$C$3,INDEX('Number on ART'!$H$10:$AB$249,MATCH($B206&amp;"Peds",'Number on ART'!$F$10:$F$249,0),MATCH(C$7,'Number on ART'!$H$9:$AB$9,0)),"Error")</f>
        <v>1495</v>
      </c>
      <c r="D206" s="47">
        <f>IF(D$7&lt;='Algorithms &amp; Assumptions'!$C$3,INDEX('Number on ART'!$H$10:$AB$249,MATCH($B206&amp;"Peds",'Number on ART'!$F$10:$F$249,0),MATCH(D$7,'Number on ART'!$H$9:$AB$9,0)),"Error")</f>
        <v>1620</v>
      </c>
      <c r="E206" s="47">
        <f>IF(E$7&lt;='Algorithms &amp; Assumptions'!$C$3,INDEX('Number on ART'!$H$10:$AB$249,MATCH($B206&amp;"Peds",'Number on ART'!$F$10:$F$249,0),MATCH(E$7,'Number on ART'!$H$9:$AB$9,0)),"Error")</f>
        <v>1781</v>
      </c>
      <c r="F206" s="47">
        <f>IF(F$7&lt;='Algorithms &amp; Assumptions'!$C$3,INDEX('Number on ART'!$H$10:$AB$249,MATCH($B206&amp;"Peds",'Number on ART'!$F$10:$F$249,0),MATCH(F$7,'Number on ART'!$H$9:$AB$9,0)),"Error")</f>
        <v>1805</v>
      </c>
      <c r="G206" s="84">
        <f>IF(IF(G$130&lt;=Baseline_Year,
INDEX('Number on ART'!$H$10:$AB$249,MATCH($B206&amp;"Peds",'Number on ART'!$F$10:$F$249,0),MATCH(G$130,'Number on ART'!$H$9:$AB$9,0)),
IF(AND(F206+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Forecast'!$B$131:$B$250,0),MATCH(G$130,'PLHIV Forecast'!$C$130:$W$130,0)),
INDEX('PLHIV Forecast'!$C$131:$W$250,MATCH($B206,'PLHIV Forecast'!$B$131:$B$250,0),MATCH(G$130,'PLHIV Forecast'!$C$130:$W$130,0))&lt;&gt;0),
INDEX('PLHIV Forecast'!$C$131:$W$250,MATCH($B206,'PLHIV Forecast'!$B$131:$B$250,0),MATCH(G$130,'PLHIV Forecast'!$C$130:$W$130,0)),
F206+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IF(G$130&lt;=Baseline_Year,
INDEX('Number on ART'!$H$10:$AB$249,MATCH($B206&amp;"Peds",'Number on ART'!$F$10:$F$249,0),MATCH(G$130,'Number on ART'!$H$9:$AB$9,0)),
IF(AND(F206+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Forecast'!$B$131:$B$250,0),MATCH(G$130,'PLHIV Forecast'!$C$130:$W$130,0)),
INDEX('PLHIV Forecast'!$C$131:$W$250,MATCH($B206,'PLHIV Forecast'!$B$131:$B$250,0),MATCH(G$130,'PLHIV Forecast'!$C$130:$W$130,0))&lt;&gt;0),
INDEX('PLHIV Forecast'!$C$131:$W$250,MATCH($B206,'PLHIV Forecast'!$B$131:$B$250,0),MATCH(G$130,'PLHIV Forecast'!$C$130:$W$130,0)),
F206+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1815</v>
      </c>
      <c r="H206" s="84">
        <f>IF(IF(H$130&lt;=Baseline_Year,
INDEX('Number on ART'!$H$10:$AB$249,MATCH($B206&amp;"Peds",'Number on ART'!$F$10:$F$249,0),MATCH(H$130,'Number on ART'!$H$9:$AB$9,0)),
IF(AND(G206+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Forecast'!$B$131:$B$250,0),MATCH(H$130,'PLHIV Forecast'!$C$130:$W$130,0)),
INDEX('PLHIV Forecast'!$C$131:$W$250,MATCH($B206,'PLHIV Forecast'!$B$131:$B$250,0),MATCH(H$130,'PLHIV Forecast'!$C$130:$W$130,0))&lt;&gt;0),
INDEX('PLHIV Forecast'!$C$131:$W$250,MATCH($B206,'PLHIV Forecast'!$B$131:$B$250,0),MATCH(H$130,'PLHIV Forecast'!$C$130:$W$130,0)),
G206+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IF(H$130&lt;=Baseline_Year,
INDEX('Number on ART'!$H$10:$AB$249,MATCH($B206&amp;"Peds",'Number on ART'!$F$10:$F$249,0),MATCH(H$130,'Number on ART'!$H$9:$AB$9,0)),
IF(AND(G206+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Forecast'!$B$131:$B$250,0),MATCH(H$130,'PLHIV Forecast'!$C$130:$W$130,0)),
INDEX('PLHIV Forecast'!$C$131:$W$250,MATCH($B206,'PLHIV Forecast'!$B$131:$B$250,0),MATCH(H$130,'PLHIV Forecast'!$C$130:$W$130,0))&lt;&gt;0),
INDEX('PLHIV Forecast'!$C$131:$W$250,MATCH($B206,'PLHIV Forecast'!$B$131:$B$250,0),MATCH(H$130,'PLHIV Forecast'!$C$130:$W$130,0)),
G206+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1826</v>
      </c>
      <c r="I206" s="84">
        <f>IF(IF(I$130&lt;=Baseline_Year,
INDEX('Number on ART'!$H$10:$AB$249,MATCH($B206&amp;"Peds",'Number on ART'!$F$10:$F$249,0),MATCH(I$130,'Number on ART'!$H$9:$AB$9,0)),
IF(AND(H206+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Forecast'!$B$131:$B$250,0),MATCH(I$130,'PLHIV Forecast'!$C$130:$W$130,0)),
INDEX('PLHIV Forecast'!$C$131:$W$250,MATCH($B206,'PLHIV Forecast'!$B$131:$B$250,0),MATCH(I$130,'PLHIV Forecast'!$C$130:$W$130,0))&lt;&gt;0),
INDEX('PLHIV Forecast'!$C$131:$W$250,MATCH($B206,'PLHIV Forecast'!$B$131:$B$250,0),MATCH(I$130,'PLHIV Forecast'!$C$130:$W$130,0)),
H206+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IF(I$130&lt;=Baseline_Year,
INDEX('Number on ART'!$H$10:$AB$249,MATCH($B206&amp;"Peds",'Number on ART'!$F$10:$F$249,0),MATCH(I$130,'Number on ART'!$H$9:$AB$9,0)),
IF(AND(H206+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Forecast'!$B$131:$B$250,0),MATCH(I$130,'PLHIV Forecast'!$C$130:$W$130,0)),
INDEX('PLHIV Forecast'!$C$131:$W$250,MATCH($B206,'PLHIV Forecast'!$B$131:$B$250,0),MATCH(I$130,'PLHIV Forecast'!$C$130:$W$130,0))&lt;&gt;0),
INDEX('PLHIV Forecast'!$C$131:$W$250,MATCH($B206,'PLHIV Forecast'!$B$131:$B$250,0),MATCH(I$130,'PLHIV Forecast'!$C$130:$W$130,0)),
H206+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1785</v>
      </c>
      <c r="J206" s="84">
        <f>IF(IF(J$130&lt;=Baseline_Year,
INDEX('Number on ART'!$H$10:$AB$249,MATCH($B206&amp;"Peds",'Number on ART'!$F$10:$F$249,0),MATCH(J$130,'Number on ART'!$H$9:$AB$9,0)),
IF(AND(I206+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Forecast'!$B$131:$B$250,0),MATCH(J$130,'PLHIV Forecast'!$C$130:$W$130,0)),
INDEX('PLHIV Forecast'!$C$131:$W$250,MATCH($B206,'PLHIV Forecast'!$B$131:$B$250,0),MATCH(J$130,'PLHIV Forecast'!$C$130:$W$130,0))&lt;&gt;0),
INDEX('PLHIV Forecast'!$C$131:$W$250,MATCH($B206,'PLHIV Forecast'!$B$131:$B$250,0),MATCH(J$130,'PLHIV Forecast'!$C$130:$W$130,0)),
I206+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IF(J$130&lt;=Baseline_Year,
INDEX('Number on ART'!$H$10:$AB$249,MATCH($B206&amp;"Peds",'Number on ART'!$F$10:$F$249,0),MATCH(J$130,'Number on ART'!$H$9:$AB$9,0)),
IF(AND(I206+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Forecast'!$B$131:$B$250,0),MATCH(J$130,'PLHIV Forecast'!$C$130:$W$130,0)),
INDEX('PLHIV Forecast'!$C$131:$W$250,MATCH($B206,'PLHIV Forecast'!$B$131:$B$250,0),MATCH(J$130,'PLHIV Forecast'!$C$130:$W$130,0))&lt;&gt;0),
INDEX('PLHIV Forecast'!$C$131:$W$250,MATCH($B206,'PLHIV Forecast'!$B$131:$B$250,0),MATCH(J$130,'PLHIV Forecast'!$C$130:$W$130,0)),
I206+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1743</v>
      </c>
      <c r="K206" s="84">
        <f>IF(IF(K$130&lt;=Baseline_Year,
INDEX('Number on ART'!$H$10:$AB$249,MATCH($B206&amp;"Peds",'Number on ART'!$F$10:$F$249,0),MATCH(K$130,'Number on ART'!$H$9:$AB$9,0)),
IF(AND(J206+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Forecast'!$B$131:$B$250,0),MATCH(K$130,'PLHIV Forecast'!$C$130:$W$130,0)),
INDEX('PLHIV Forecast'!$C$131:$W$250,MATCH($B206,'PLHIV Forecast'!$B$131:$B$250,0),MATCH(K$130,'PLHIV Forecast'!$C$130:$W$130,0))&lt;&gt;0),
INDEX('PLHIV Forecast'!$C$131:$W$250,MATCH($B206,'PLHIV Forecast'!$B$131:$B$250,0),MATCH(K$130,'PLHIV Forecast'!$C$130:$W$130,0)),
J206+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IF(K$130&lt;=Baseline_Year,
INDEX('Number on ART'!$H$10:$AB$249,MATCH($B206&amp;"Peds",'Number on ART'!$F$10:$F$249,0),MATCH(K$130,'Number on ART'!$H$9:$AB$9,0)),
IF(AND(J206+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Forecast'!$B$131:$B$250,0),MATCH(K$130,'PLHIV Forecast'!$C$130:$W$130,0)),
INDEX('PLHIV Forecast'!$C$131:$W$250,MATCH($B206,'PLHIV Forecast'!$B$131:$B$250,0),MATCH(K$130,'PLHIV Forecast'!$C$130:$W$130,0))&lt;&gt;0),
INDEX('PLHIV Forecast'!$C$131:$W$250,MATCH($B206,'PLHIV Forecast'!$B$131:$B$250,0),MATCH(K$130,'PLHIV Forecast'!$C$130:$W$130,0)),
J206+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1671</v>
      </c>
      <c r="L206" s="84">
        <f>IF(IF(L$130&lt;=Baseline_Year,
INDEX('Number on ART'!$H$10:$AB$249,MATCH($B206&amp;"Peds",'Number on ART'!$F$10:$F$249,0),MATCH(L$130,'Number on ART'!$H$9:$AB$9,0)),
IF(AND(K206+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Forecast'!$B$131:$B$250,0),MATCH(L$130,'PLHIV Forecast'!$C$130:$W$130,0)),
INDEX('PLHIV Forecast'!$C$131:$W$250,MATCH($B206,'PLHIV Forecast'!$B$131:$B$250,0),MATCH(L$130,'PLHIV Forecast'!$C$130:$W$130,0))&lt;&gt;0),
INDEX('PLHIV Forecast'!$C$131:$W$250,MATCH($B206,'PLHIV Forecast'!$B$131:$B$250,0),MATCH(L$130,'PLHIV Forecast'!$C$130:$W$130,0)),
K206+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IF(L$130&lt;=Baseline_Year,
INDEX('Number on ART'!$H$10:$AB$249,MATCH($B206&amp;"Peds",'Number on ART'!$F$10:$F$249,0),MATCH(L$130,'Number on ART'!$H$9:$AB$9,0)),
IF(AND(K206+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Forecast'!$B$131:$B$250,0),MATCH(L$130,'PLHIV Forecast'!$C$130:$W$130,0)),
INDEX('PLHIV Forecast'!$C$131:$W$250,MATCH($B206,'PLHIV Forecast'!$B$131:$B$250,0),MATCH(L$130,'PLHIV Forecast'!$C$130:$W$130,0))&lt;&gt;0),
INDEX('PLHIV Forecast'!$C$131:$W$250,MATCH($B206,'PLHIV Forecast'!$B$131:$B$250,0),MATCH(L$130,'PLHIV Forecast'!$C$130:$W$130,0)),
K206+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1697</v>
      </c>
      <c r="M206" s="84">
        <f>IF(IF(M$130&lt;=Baseline_Year,
INDEX('Number on ART'!$H$10:$AB$249,MATCH($B206&amp;"Peds",'Number on ART'!$F$10:$F$249,0),MATCH(M$130,'Number on ART'!$H$9:$AB$9,0)),
IF(AND(L206+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Forecast'!$B$131:$B$250,0),MATCH(M$130,'PLHIV Forecast'!$C$130:$W$130,0)),
INDEX('PLHIV Forecast'!$C$131:$W$250,MATCH($B206,'PLHIV Forecast'!$B$131:$B$250,0),MATCH(M$130,'PLHIV Forecast'!$C$130:$W$130,0))&lt;&gt;0),
INDEX('PLHIV Forecast'!$C$131:$W$250,MATCH($B206,'PLHIV Forecast'!$B$131:$B$250,0),MATCH(M$130,'PLHIV Forecast'!$C$130:$W$130,0)),
L206+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IF(M$130&lt;=Baseline_Year,
INDEX('Number on ART'!$H$10:$AB$249,MATCH($B206&amp;"Peds",'Number on ART'!$F$10:$F$249,0),MATCH(M$130,'Number on ART'!$H$9:$AB$9,0)),
IF(AND(L206+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Forecast'!$B$131:$B$250,0),MATCH(M$130,'PLHIV Forecast'!$C$130:$W$130,0)),
INDEX('PLHIV Forecast'!$C$131:$W$250,MATCH($B206,'PLHIV Forecast'!$B$131:$B$250,0),MATCH(M$130,'PLHIV Forecast'!$C$130:$W$130,0))&lt;&gt;0),
INDEX('PLHIV Forecast'!$C$131:$W$250,MATCH($B206,'PLHIV Forecast'!$B$131:$B$250,0),MATCH(M$130,'PLHIV Forecast'!$C$130:$W$130,0)),
L206+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1680</v>
      </c>
      <c r="N206" s="84">
        <f>IF(IF(N$130&lt;=Baseline_Year,
INDEX('Number on ART'!$H$10:$AB$249,MATCH($B206&amp;"Peds",'Number on ART'!$F$10:$F$249,0),MATCH(N$130,'Number on ART'!$H$9:$AB$9,0)),
IF(AND(M206+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Forecast'!$B$131:$B$250,0),MATCH(N$130,'PLHIV Forecast'!$C$130:$W$130,0)),
INDEX('PLHIV Forecast'!$C$131:$W$250,MATCH($B206,'PLHIV Forecast'!$B$131:$B$250,0),MATCH(N$130,'PLHIV Forecast'!$C$130:$W$130,0))&lt;&gt;0),
INDEX('PLHIV Forecast'!$C$131:$W$250,MATCH($B206,'PLHIV Forecast'!$B$131:$B$250,0),MATCH(N$130,'PLHIV Forecast'!$C$130:$W$130,0)),
M206+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IF(N$130&lt;=Baseline_Year,
INDEX('Number on ART'!$H$10:$AB$249,MATCH($B206&amp;"Peds",'Number on ART'!$F$10:$F$249,0),MATCH(N$130,'Number on ART'!$H$9:$AB$9,0)),
IF(AND(M206+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Forecast'!$B$131:$B$250,0),MATCH(N$130,'PLHIV Forecast'!$C$130:$W$130,0)),
INDEX('PLHIV Forecast'!$C$131:$W$250,MATCH($B206,'PLHIV Forecast'!$B$131:$B$250,0),MATCH(N$130,'PLHIV Forecast'!$C$130:$W$130,0))&lt;&gt;0),
INDEX('PLHIV Forecast'!$C$131:$W$250,MATCH($B206,'PLHIV Forecast'!$B$131:$B$250,0),MATCH(N$130,'PLHIV Forecast'!$C$130:$W$130,0)),
M206+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1549</v>
      </c>
      <c r="O206" s="84">
        <f>IF(IF(O$130&lt;=Baseline_Year,
INDEX('Number on ART'!$H$10:$AB$249,MATCH($B206&amp;"Peds",'Number on ART'!$F$10:$F$249,0),MATCH(O$130,'Number on ART'!$H$9:$AB$9,0)),
IF(AND(N206+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Forecast'!$B$131:$B$250,0),MATCH(O$130,'PLHIV Forecast'!$C$130:$W$130,0)),
INDEX('PLHIV Forecast'!$C$131:$W$250,MATCH($B206,'PLHIV Forecast'!$B$131:$B$250,0),MATCH(O$130,'PLHIV Forecast'!$C$130:$W$130,0))&lt;&gt;0),
INDEX('PLHIV Forecast'!$C$131:$W$250,MATCH($B206,'PLHIV Forecast'!$B$131:$B$250,0),MATCH(O$130,'PLHIV Forecast'!$C$130:$W$130,0)),
N206+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IF(O$130&lt;=Baseline_Year,
INDEX('Number on ART'!$H$10:$AB$249,MATCH($B206&amp;"Peds",'Number on ART'!$F$10:$F$249,0),MATCH(O$130,'Number on ART'!$H$9:$AB$9,0)),
IF(AND(N206+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Forecast'!$B$131:$B$250,0),MATCH(O$130,'PLHIV Forecast'!$C$130:$W$130,0)),
INDEX('PLHIV Forecast'!$C$131:$W$250,MATCH($B206,'PLHIV Forecast'!$B$131:$B$250,0),MATCH(O$130,'PLHIV Forecast'!$C$130:$W$130,0))&lt;&gt;0),
INDEX('PLHIV Forecast'!$C$131:$W$250,MATCH($B206,'PLHIV Forecast'!$B$131:$B$250,0),MATCH(O$130,'PLHIV Forecast'!$C$130:$W$130,0)),
N206+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1600</v>
      </c>
      <c r="P206" s="84">
        <f>IF(IF(P$130&lt;=Baseline_Year,
INDEX('Number on ART'!$H$10:$AB$249,MATCH($B206&amp;"Peds",'Number on ART'!$F$10:$F$249,0),MATCH(P$130,'Number on ART'!$H$9:$AB$9,0)),
IF(AND(O206+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Forecast'!$B$131:$B$250,0),MATCH(P$130,'PLHIV Forecast'!$C$130:$W$130,0)),
INDEX('PLHIV Forecast'!$C$131:$W$250,MATCH($B206,'PLHIV Forecast'!$B$131:$B$250,0),MATCH(P$130,'PLHIV Forecast'!$C$130:$W$130,0))&lt;&gt;0),
INDEX('PLHIV Forecast'!$C$131:$W$250,MATCH($B206,'PLHIV Forecast'!$B$131:$B$250,0),MATCH(P$130,'PLHIV Forecast'!$C$130:$W$130,0)),
O206+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IF(P$130&lt;=Baseline_Year,
INDEX('Number on ART'!$H$10:$AB$249,MATCH($B206&amp;"Peds",'Number on ART'!$F$10:$F$249,0),MATCH(P$130,'Number on ART'!$H$9:$AB$9,0)),
IF(AND(O206+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Forecast'!$B$131:$B$250,0),MATCH(P$130,'PLHIV Forecast'!$C$130:$W$130,0)),
INDEX('PLHIV Forecast'!$C$131:$W$250,MATCH($B206,'PLHIV Forecast'!$B$131:$B$250,0),MATCH(P$130,'PLHIV Forecast'!$C$130:$W$130,0))&lt;&gt;0),
INDEX('PLHIV Forecast'!$C$131:$W$250,MATCH($B206,'PLHIV Forecast'!$B$131:$B$250,0),MATCH(P$130,'PLHIV Forecast'!$C$130:$W$130,0)),
O206+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1567.6666666666667</v>
      </c>
      <c r="Q206" s="84">
        <f>IF(IF(Q$130&lt;=Baseline_Year,
INDEX('Number on ART'!$H$10:$AB$249,MATCH($B206&amp;"Peds",'Number on ART'!$F$10:$F$249,0),MATCH(Q$130,'Number on ART'!$H$9:$AB$9,0)),
IF(AND(P206+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Forecast'!$B$131:$B$250,0),MATCH(Q$130,'PLHIV Forecast'!$C$130:$W$130,0)),
INDEX('PLHIV Forecast'!$C$131:$W$250,MATCH($B206,'PLHIV Forecast'!$B$131:$B$250,0),MATCH(Q$130,'PLHIV Forecast'!$C$130:$W$130,0))&lt;&gt;0),
INDEX('PLHIV Forecast'!$C$131:$W$250,MATCH($B206,'PLHIV Forecast'!$B$131:$B$250,0),MATCH(Q$130,'PLHIV Forecast'!$C$130:$W$130,0)),
P206+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IF(Q$130&lt;=Baseline_Year,
INDEX('Number on ART'!$H$10:$AB$249,MATCH($B206&amp;"Peds",'Number on ART'!$F$10:$F$249,0),MATCH(Q$130,'Number on ART'!$H$9:$AB$9,0)),
IF(AND(P206+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Forecast'!$B$131:$B$250,0),MATCH(Q$130,'PLHIV Forecast'!$C$130:$W$130,0)),
INDEX('PLHIV Forecast'!$C$131:$W$250,MATCH($B206,'PLHIV Forecast'!$B$131:$B$250,0),MATCH(Q$130,'PLHIV Forecast'!$C$130:$W$130,0))&lt;&gt;0),
INDEX('PLHIV Forecast'!$C$131:$W$250,MATCH($B206,'PLHIV Forecast'!$B$131:$B$250,0),MATCH(Q$130,'PLHIV Forecast'!$C$130:$W$130,0)),
P206+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1535.3333333333335</v>
      </c>
      <c r="R206" s="84">
        <f>IF(IF(R$130&lt;=Baseline_Year,
INDEX('Number on ART'!$H$10:$AB$249,MATCH($B206&amp;"Peds",'Number on ART'!$F$10:$F$249,0),MATCH(R$130,'Number on ART'!$H$9:$AB$9,0)),
IF(AND(Q206+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Forecast'!$B$131:$B$250,0),MATCH(R$130,'PLHIV Forecast'!$C$130:$W$130,0)),
INDEX('PLHIV Forecast'!$C$131:$W$250,MATCH($B206,'PLHIV Forecast'!$B$131:$B$250,0),MATCH(R$130,'PLHIV Forecast'!$C$130:$W$130,0))&lt;&gt;0),
INDEX('PLHIV Forecast'!$C$131:$W$250,MATCH($B206,'PLHIV Forecast'!$B$131:$B$250,0),MATCH(R$130,'PLHIV Forecast'!$C$130:$W$130,0)),
Q206+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IF(R$130&lt;=Baseline_Year,
INDEX('Number on ART'!$H$10:$AB$249,MATCH($B206&amp;"Peds",'Number on ART'!$F$10:$F$249,0),MATCH(R$130,'Number on ART'!$H$9:$AB$9,0)),
IF(AND(Q206+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Forecast'!$B$131:$B$250,0),MATCH(R$130,'PLHIV Forecast'!$C$130:$W$130,0)),
INDEX('PLHIV Forecast'!$C$131:$W$250,MATCH($B206,'PLHIV Forecast'!$B$131:$B$250,0),MATCH(R$130,'PLHIV Forecast'!$C$130:$W$130,0))&lt;&gt;0),
INDEX('PLHIV Forecast'!$C$131:$W$250,MATCH($B206,'PLHIV Forecast'!$B$131:$B$250,0),MATCH(R$130,'PLHIV Forecast'!$C$130:$W$130,0)),
Q206+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1503.0000000000002</v>
      </c>
      <c r="S206" s="84">
        <f>IF(IF(S$130&lt;=Baseline_Year,
INDEX('Number on ART'!$H$10:$AB$249,MATCH($B206&amp;"Peds",'Number on ART'!$F$10:$F$249,0),MATCH(S$130,'Number on ART'!$H$9:$AB$9,0)),
IF(AND(R206+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Forecast'!$B$131:$B$250,0),MATCH(S$130,'PLHIV Forecast'!$C$130:$W$130,0)),
INDEX('PLHIV Forecast'!$C$131:$W$250,MATCH($B206,'PLHIV Forecast'!$B$131:$B$250,0),MATCH(S$130,'PLHIV Forecast'!$C$130:$W$130,0))&lt;&gt;0),
INDEX('PLHIV Forecast'!$C$131:$W$250,MATCH($B206,'PLHIV Forecast'!$B$131:$B$250,0),MATCH(S$130,'PLHIV Forecast'!$C$130:$W$130,0)),
R206+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IF(S$130&lt;=Baseline_Year,
INDEX('Number on ART'!$H$10:$AB$249,MATCH($B206&amp;"Peds",'Number on ART'!$F$10:$F$249,0),MATCH(S$130,'Number on ART'!$H$9:$AB$9,0)),
IF(AND(R206+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Forecast'!$B$131:$B$250,0),MATCH(S$130,'PLHIV Forecast'!$C$130:$W$130,0)),
INDEX('PLHIV Forecast'!$C$131:$W$250,MATCH($B206,'PLHIV Forecast'!$B$131:$B$250,0),MATCH(S$130,'PLHIV Forecast'!$C$130:$W$130,0))&lt;&gt;0),
INDEX('PLHIV Forecast'!$C$131:$W$250,MATCH($B206,'PLHIV Forecast'!$B$131:$B$250,0),MATCH(S$130,'PLHIV Forecast'!$C$130:$W$130,0)),
R206+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1470.666666666667</v>
      </c>
      <c r="T206" s="84">
        <f>IF(IF(T$130&lt;=Baseline_Year,
INDEX('Number on ART'!$H$10:$AB$249,MATCH($B206&amp;"Peds",'Number on ART'!$F$10:$F$249,0),MATCH(T$130,'Number on ART'!$H$9:$AB$9,0)),
IF(AND(S206+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Forecast'!$B$131:$B$250,0),MATCH(T$130,'PLHIV Forecast'!$C$130:$W$130,0)),
INDEX('PLHIV Forecast'!$C$131:$W$250,MATCH($B206,'PLHIV Forecast'!$B$131:$B$250,0),MATCH(T$130,'PLHIV Forecast'!$C$130:$W$130,0))&lt;&gt;0),
INDEX('PLHIV Forecast'!$C$131:$W$250,MATCH($B206,'PLHIV Forecast'!$B$131:$B$250,0),MATCH(T$130,'PLHIV Forecast'!$C$130:$W$130,0)),
S206+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IF(T$130&lt;=Baseline_Year,
INDEX('Number on ART'!$H$10:$AB$249,MATCH($B206&amp;"Peds",'Number on ART'!$F$10:$F$249,0),MATCH(T$130,'Number on ART'!$H$9:$AB$9,0)),
IF(AND(S206+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Forecast'!$B$131:$B$250,0),MATCH(T$130,'PLHIV Forecast'!$C$130:$W$130,0)),
INDEX('PLHIV Forecast'!$C$131:$W$250,MATCH($B206,'PLHIV Forecast'!$B$131:$B$250,0),MATCH(T$130,'PLHIV Forecast'!$C$130:$W$130,0))&lt;&gt;0),
INDEX('PLHIV Forecast'!$C$131:$W$250,MATCH($B206,'PLHIV Forecast'!$B$131:$B$250,0),MATCH(T$130,'PLHIV Forecast'!$C$130:$W$130,0)),
S206+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1438.3333333333337</v>
      </c>
      <c r="U206" s="84">
        <f>IF(IF(U$130&lt;=Baseline_Year,
INDEX('Number on ART'!$H$10:$AB$249,MATCH($B206&amp;"Peds",'Number on ART'!$F$10:$F$249,0),MATCH(U$130,'Number on ART'!$H$9:$AB$9,0)),
IF(AND(T206+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Forecast'!$B$131:$B$250,0),MATCH(U$130,'PLHIV Forecast'!$C$130:$W$130,0)),
INDEX('PLHIV Forecast'!$C$131:$W$250,MATCH($B206,'PLHIV Forecast'!$B$131:$B$250,0),MATCH(U$130,'PLHIV Forecast'!$C$130:$W$130,0))&lt;&gt;0),
INDEX('PLHIV Forecast'!$C$131:$W$250,MATCH($B206,'PLHIV Forecast'!$B$131:$B$250,0),MATCH(U$130,'PLHIV Forecast'!$C$130:$W$130,0)),
T206+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IF(U$130&lt;=Baseline_Year,
INDEX('Number on ART'!$H$10:$AB$249,MATCH($B206&amp;"Peds",'Number on ART'!$F$10:$F$249,0),MATCH(U$130,'Number on ART'!$H$9:$AB$9,0)),
IF(AND(T206+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Forecast'!$B$131:$B$250,0),MATCH(U$130,'PLHIV Forecast'!$C$130:$W$130,0)),
INDEX('PLHIV Forecast'!$C$131:$W$250,MATCH($B206,'PLHIV Forecast'!$B$131:$B$250,0),MATCH(U$130,'PLHIV Forecast'!$C$130:$W$130,0))&lt;&gt;0),
INDEX('PLHIV Forecast'!$C$131:$W$250,MATCH($B206,'PLHIV Forecast'!$B$131:$B$250,0),MATCH(U$130,'PLHIV Forecast'!$C$130:$W$130,0)),
T206+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1406.0000000000005</v>
      </c>
      <c r="V206" s="84">
        <f>IF(IF(V$130&lt;=Baseline_Year,
INDEX('Number on ART'!$H$10:$AB$249,MATCH($B206&amp;"Peds",'Number on ART'!$F$10:$F$249,0),MATCH(V$130,'Number on ART'!$H$9:$AB$9,0)),
IF(AND(U206+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Forecast'!$B$131:$B$250,0),MATCH(V$130,'PLHIV Forecast'!$C$130:$W$130,0)),
INDEX('PLHIV Forecast'!$C$131:$W$250,MATCH($B206,'PLHIV Forecast'!$B$131:$B$250,0),MATCH(V$130,'PLHIV Forecast'!$C$130:$W$130,0))&lt;&gt;0),
INDEX('PLHIV Forecast'!$C$131:$W$250,MATCH($B206,'PLHIV Forecast'!$B$131:$B$250,0),MATCH(V$130,'PLHIV Forecast'!$C$130:$W$130,0)),
U206+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IF(V$130&lt;=Baseline_Year,
INDEX('Number on ART'!$H$10:$AB$249,MATCH($B206&amp;"Peds",'Number on ART'!$F$10:$F$249,0),MATCH(V$130,'Number on ART'!$H$9:$AB$9,0)),
IF(AND(U206+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Forecast'!$B$131:$B$250,0),MATCH(V$130,'PLHIV Forecast'!$C$130:$W$130,0)),
INDEX('PLHIV Forecast'!$C$131:$W$250,MATCH($B206,'PLHIV Forecast'!$B$131:$B$250,0),MATCH(V$130,'PLHIV Forecast'!$C$130:$W$130,0))&lt;&gt;0),
INDEX('PLHIV Forecast'!$C$131:$W$250,MATCH($B206,'PLHIV Forecast'!$B$131:$B$250,0),MATCH(V$130,'PLHIV Forecast'!$C$130:$W$130,0)),
U206+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1373.6666666666672</v>
      </c>
      <c r="W206" s="84">
        <f>IF(IF(W$130&lt;=Baseline_Year,
INDEX('Number on ART'!$H$10:$AB$249,MATCH($B206&amp;"Peds",'Number on ART'!$F$10:$F$249,0),MATCH(W$130,'Number on ART'!$H$9:$AB$9,0)),
IF(AND(V206+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Forecast'!$C$131:$W$250,MATCH($B206,'PLHIV Forecast'!$B$131:$B$250,0),MATCH(W$130,'PLHIV Forecast'!$C$130:$W$130,0)),
INDEX('PLHIV Forecast'!$C$131:$W$250,MATCH($B206,'PLHIV Forecast'!$B$131:$B$250,0),MATCH(W$130,'PLHIV Forecast'!$C$130:$W$130,0))&lt;&gt;0),
INDEX('PLHIV Forecast'!$C$131:$W$250,MATCH($B206,'PLHIV Forecast'!$B$131:$B$250,0),MATCH(W$130,'PLHIV Forecast'!$C$130:$W$130,0)),
V206+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)))&lt;0,
0,
IF(W$130&lt;=Baseline_Year,
INDEX('Number on ART'!$H$10:$AB$249,MATCH($B206&amp;"Peds",'Number on ART'!$F$10:$F$249,0),MATCH(W$130,'Number on ART'!$H$9:$AB$9,0)),
IF(AND(V206+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)&gt;INDEX('PLHIV Forecast'!$C$8:$W$127,MATCH($B206,'PLHIV Forecast'!$B$131:$B$250,0),MATCH(W$130,'PLHIV Forecast'!$C$130:$W$130,0)),
INDEX('PLHIV Forecast'!$C$131:$W$250,MATCH($B206,'PLHIV Forecast'!$B$131:$B$250,0),MATCH(W$130,'PLHIV Forecast'!$C$130:$W$130,0))&lt;&gt;0),
INDEX('PLHIV Forecast'!$C$131:$W$250,MATCH($B206,'PLHIV Forecast'!$B$131:$B$250,0),MATCH(W$130,'PLHIV Forecast'!$C$130:$W$130,0)),
V206+
AVERAGE((INDEX($C$131:$W$250,MATCH($B206,$B$131:$B$250),MATCH(Baseline_Year,$C$130:$W$130,))-INDEX($C$131:$W$250,MATCH($B206,$B$131:$B$250),MATCH(Baseline_Year-1,$C$130:$W$130,))),
(INDEX($C$131:$W$250,MATCH($B206,$B$131:$B$250),MATCH(Baseline_Year-1,$C$130:$W$130,))-INDEX($C$131:$W$250,MATCH($B206,$B$131:$B$250),MATCH(Baseline_Year-2,$C$130:$W$130,))),
(INDEX($C$131:$W$250,MATCH($B206,$B$131:$B$250),MATCH(Baseline_Year-2,$C$130:$W$130,))-INDEX($C$131:$W$250,MATCH($B206,$B$131:$B$250),MATCH(Baseline_Year-3,$C$130:$W$130,)))
))))</f>
        <v>1341.3333333333339</v>
      </c>
      <c r="X206" s="9" t="str">
        <f>IF(SUM(C206:W206)&lt;&gt;0,
IF(P206='PLHIV Forecast'!P206,"# peds on ART capped by total CLHIV starting 2023",
IF(Q206='PLHIV Forecast'!Q206,"# peds on ART capped by total CLHIV starting 2024",
IF(R206='PLHIV Forecast'!R206,"# peds on ART capped by total CLHIV starting 2025",
IF(S206='PLHIV Forecast'!S206,"# peds on ART capped by total CLHIV starting 2026",
IF(T206='PLHIV Forecast'!T206,"# peds on ART capped by total CLHIV starting 2027",
IF(U206='PLHIV Forecast'!U206,"# peds on ART capped by total CLHIV starting 2028",
IF(V206='PLHIV Forecast'!V206,"# peds on ART capped by total CLHIV starting 2029",
IF(W206='PLHIV Forecast'!W206,"# peds on ART capped by total CLHIV starting 2030",
"")))))))),"")</f>
        <v/>
      </c>
    </row>
    <row r="207" spans="2:24" x14ac:dyDescent="0.35">
      <c r="B207" s="17" t="str">
        <f>Countries!B80</f>
        <v>Moldova</v>
      </c>
      <c r="C207" s="47">
        <f>IF(C$7&lt;='Algorithms &amp; Assumptions'!$C$3,INDEX('Number on ART'!$H$10:$AB$249,MATCH($B207&amp;"Peds",'Number on ART'!$F$10:$F$249,0),MATCH(C$7,'Number on ART'!$H$9:$AB$9,0)),"Error")</f>
        <v>41</v>
      </c>
      <c r="D207" s="47">
        <f>IF(D$7&lt;='Algorithms &amp; Assumptions'!$C$3,INDEX('Number on ART'!$H$10:$AB$249,MATCH($B207&amp;"Peds",'Number on ART'!$F$10:$F$249,0),MATCH(D$7,'Number on ART'!$H$9:$AB$9,0)),"Error")</f>
        <v>52</v>
      </c>
      <c r="E207" s="47">
        <f>IF(E$7&lt;='Algorithms &amp; Assumptions'!$C$3,INDEX('Number on ART'!$H$10:$AB$249,MATCH($B207&amp;"Peds",'Number on ART'!$F$10:$F$249,0),MATCH(E$7,'Number on ART'!$H$9:$AB$9,0)),"Error")</f>
        <v>63</v>
      </c>
      <c r="F207" s="47">
        <f>IF(F$7&lt;='Algorithms &amp; Assumptions'!$C$3,INDEX('Number on ART'!$H$10:$AB$249,MATCH($B207&amp;"Peds",'Number on ART'!$F$10:$F$249,0),MATCH(F$7,'Number on ART'!$H$9:$AB$9,0)),"Error")</f>
        <v>82</v>
      </c>
      <c r="G207" s="84">
        <f>IF(IF(G$130&lt;=Baseline_Year,
INDEX('Number on ART'!$H$10:$AB$249,MATCH($B207&amp;"Peds",'Number on ART'!$F$10:$F$249,0),MATCH(G$130,'Number on ART'!$H$9:$AB$9,0)),
IF(AND(F207+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Forecast'!$B$131:$B$250,0),MATCH(G$130,'PLHIV Forecast'!$C$130:$W$130,0)),
INDEX('PLHIV Forecast'!$C$131:$W$250,MATCH($B207,'PLHIV Forecast'!$B$131:$B$250,0),MATCH(G$130,'PLHIV Forecast'!$C$130:$W$130,0))&lt;&gt;0),
INDEX('PLHIV Forecast'!$C$131:$W$250,MATCH($B207,'PLHIV Forecast'!$B$131:$B$250,0),MATCH(G$130,'PLHIV Forecast'!$C$130:$W$130,0)),
F207+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IF(G$130&lt;=Baseline_Year,
INDEX('Number on ART'!$H$10:$AB$249,MATCH($B207&amp;"Peds",'Number on ART'!$F$10:$F$249,0),MATCH(G$130,'Number on ART'!$H$9:$AB$9,0)),
IF(AND(F207+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Forecast'!$B$131:$B$250,0),MATCH(G$130,'PLHIV Forecast'!$C$130:$W$130,0)),
INDEX('PLHIV Forecast'!$C$131:$W$250,MATCH($B207,'PLHIV Forecast'!$B$131:$B$250,0),MATCH(G$130,'PLHIV Forecast'!$C$130:$W$130,0))&lt;&gt;0),
INDEX('PLHIV Forecast'!$C$131:$W$250,MATCH($B207,'PLHIV Forecast'!$B$131:$B$250,0),MATCH(G$130,'PLHIV Forecast'!$C$130:$W$130,0)),
F207+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98</v>
      </c>
      <c r="H207" s="84">
        <f>IF(IF(H$130&lt;=Baseline_Year,
INDEX('Number on ART'!$H$10:$AB$249,MATCH($B207&amp;"Peds",'Number on ART'!$F$10:$F$249,0),MATCH(H$130,'Number on ART'!$H$9:$AB$9,0)),
IF(AND(G207+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Forecast'!$B$131:$B$250,0),MATCH(H$130,'PLHIV Forecast'!$C$130:$W$130,0)),
INDEX('PLHIV Forecast'!$C$131:$W$250,MATCH($B207,'PLHIV Forecast'!$B$131:$B$250,0),MATCH(H$130,'PLHIV Forecast'!$C$130:$W$130,0))&lt;&gt;0),
INDEX('PLHIV Forecast'!$C$131:$W$250,MATCH($B207,'PLHIV Forecast'!$B$131:$B$250,0),MATCH(H$130,'PLHIV Forecast'!$C$130:$W$130,0)),
G207+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IF(H$130&lt;=Baseline_Year,
INDEX('Number on ART'!$H$10:$AB$249,MATCH($B207&amp;"Peds",'Number on ART'!$F$10:$F$249,0),MATCH(H$130,'Number on ART'!$H$9:$AB$9,0)),
IF(AND(G207+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Forecast'!$B$131:$B$250,0),MATCH(H$130,'PLHIV Forecast'!$C$130:$W$130,0)),
INDEX('PLHIV Forecast'!$C$131:$W$250,MATCH($B207,'PLHIV Forecast'!$B$131:$B$250,0),MATCH(H$130,'PLHIV Forecast'!$C$130:$W$130,0))&lt;&gt;0),
INDEX('PLHIV Forecast'!$C$131:$W$250,MATCH($B207,'PLHIV Forecast'!$B$131:$B$250,0),MATCH(H$130,'PLHIV Forecast'!$C$130:$W$130,0)),
G207+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106</v>
      </c>
      <c r="I207" s="84">
        <f>IF(IF(I$130&lt;=Baseline_Year,
INDEX('Number on ART'!$H$10:$AB$249,MATCH($B207&amp;"Peds",'Number on ART'!$F$10:$F$249,0),MATCH(I$130,'Number on ART'!$H$9:$AB$9,0)),
IF(AND(H207+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Forecast'!$B$131:$B$250,0),MATCH(I$130,'PLHIV Forecast'!$C$130:$W$130,0)),
INDEX('PLHIV Forecast'!$C$131:$W$250,MATCH($B207,'PLHIV Forecast'!$B$131:$B$250,0),MATCH(I$130,'PLHIV Forecast'!$C$130:$W$130,0))&lt;&gt;0),
INDEX('PLHIV Forecast'!$C$131:$W$250,MATCH($B207,'PLHIV Forecast'!$B$131:$B$250,0),MATCH(I$130,'PLHIV Forecast'!$C$130:$W$130,0)),
H207+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IF(I$130&lt;=Baseline_Year,
INDEX('Number on ART'!$H$10:$AB$249,MATCH($B207&amp;"Peds",'Number on ART'!$F$10:$F$249,0),MATCH(I$130,'Number on ART'!$H$9:$AB$9,0)),
IF(AND(H207+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Forecast'!$B$131:$B$250,0),MATCH(I$130,'PLHIV Forecast'!$C$130:$W$130,0)),
INDEX('PLHIV Forecast'!$C$131:$W$250,MATCH($B207,'PLHIV Forecast'!$B$131:$B$250,0),MATCH(I$130,'PLHIV Forecast'!$C$130:$W$130,0))&lt;&gt;0),
INDEX('PLHIV Forecast'!$C$131:$W$250,MATCH($B207,'PLHIV Forecast'!$B$131:$B$250,0),MATCH(I$130,'PLHIV Forecast'!$C$130:$W$130,0)),
H207+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122</v>
      </c>
      <c r="J207" s="84">
        <f>IF(IF(J$130&lt;=Baseline_Year,
INDEX('Number on ART'!$H$10:$AB$249,MATCH($B207&amp;"Peds",'Number on ART'!$F$10:$F$249,0),MATCH(J$130,'Number on ART'!$H$9:$AB$9,0)),
IF(AND(I207+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Forecast'!$B$131:$B$250,0),MATCH(J$130,'PLHIV Forecast'!$C$130:$W$130,0)),
INDEX('PLHIV Forecast'!$C$131:$W$250,MATCH($B207,'PLHIV Forecast'!$B$131:$B$250,0),MATCH(J$130,'PLHIV Forecast'!$C$130:$W$130,0))&lt;&gt;0),
INDEX('PLHIV Forecast'!$C$131:$W$250,MATCH($B207,'PLHIV Forecast'!$B$131:$B$250,0),MATCH(J$130,'PLHIV Forecast'!$C$130:$W$130,0)),
I207+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IF(J$130&lt;=Baseline_Year,
INDEX('Number on ART'!$H$10:$AB$249,MATCH($B207&amp;"Peds",'Number on ART'!$F$10:$F$249,0),MATCH(J$130,'Number on ART'!$H$9:$AB$9,0)),
IF(AND(I207+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Forecast'!$B$131:$B$250,0),MATCH(J$130,'PLHIV Forecast'!$C$130:$W$130,0)),
INDEX('PLHIV Forecast'!$C$131:$W$250,MATCH($B207,'PLHIV Forecast'!$B$131:$B$250,0),MATCH(J$130,'PLHIV Forecast'!$C$130:$W$130,0))&lt;&gt;0),
INDEX('PLHIV Forecast'!$C$131:$W$250,MATCH($B207,'PLHIV Forecast'!$B$131:$B$250,0),MATCH(J$130,'PLHIV Forecast'!$C$130:$W$130,0)),
I207+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130</v>
      </c>
      <c r="K207" s="84">
        <f>IF(IF(K$130&lt;=Baseline_Year,
INDEX('Number on ART'!$H$10:$AB$249,MATCH($B207&amp;"Peds",'Number on ART'!$F$10:$F$249,0),MATCH(K$130,'Number on ART'!$H$9:$AB$9,0)),
IF(AND(J207+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Forecast'!$B$131:$B$250,0),MATCH(K$130,'PLHIV Forecast'!$C$130:$W$130,0)),
INDEX('PLHIV Forecast'!$C$131:$W$250,MATCH($B207,'PLHIV Forecast'!$B$131:$B$250,0),MATCH(K$130,'PLHIV Forecast'!$C$130:$W$130,0))&lt;&gt;0),
INDEX('PLHIV Forecast'!$C$131:$W$250,MATCH($B207,'PLHIV Forecast'!$B$131:$B$250,0),MATCH(K$130,'PLHIV Forecast'!$C$130:$W$130,0)),
J207+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IF(K$130&lt;=Baseline_Year,
INDEX('Number on ART'!$H$10:$AB$249,MATCH($B207&amp;"Peds",'Number on ART'!$F$10:$F$249,0),MATCH(K$130,'Number on ART'!$H$9:$AB$9,0)),
IF(AND(J207+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Forecast'!$B$131:$B$250,0),MATCH(K$130,'PLHIV Forecast'!$C$130:$W$130,0)),
INDEX('PLHIV Forecast'!$C$131:$W$250,MATCH($B207,'PLHIV Forecast'!$B$131:$B$250,0),MATCH(K$130,'PLHIV Forecast'!$C$130:$W$130,0))&lt;&gt;0),
INDEX('PLHIV Forecast'!$C$131:$W$250,MATCH($B207,'PLHIV Forecast'!$B$131:$B$250,0),MATCH(K$130,'PLHIV Forecast'!$C$130:$W$130,0)),
J207+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126</v>
      </c>
      <c r="L207" s="84">
        <f>IF(IF(L$130&lt;=Baseline_Year,
INDEX('Number on ART'!$H$10:$AB$249,MATCH($B207&amp;"Peds",'Number on ART'!$F$10:$F$249,0),MATCH(L$130,'Number on ART'!$H$9:$AB$9,0)),
IF(AND(K207+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Forecast'!$B$131:$B$250,0),MATCH(L$130,'PLHIV Forecast'!$C$130:$W$130,0)),
INDEX('PLHIV Forecast'!$C$131:$W$250,MATCH($B207,'PLHIV Forecast'!$B$131:$B$250,0),MATCH(L$130,'PLHIV Forecast'!$C$130:$W$130,0))&lt;&gt;0),
INDEX('PLHIV Forecast'!$C$131:$W$250,MATCH($B207,'PLHIV Forecast'!$B$131:$B$250,0),MATCH(L$130,'PLHIV Forecast'!$C$130:$W$130,0)),
K207+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IF(L$130&lt;=Baseline_Year,
INDEX('Number on ART'!$H$10:$AB$249,MATCH($B207&amp;"Peds",'Number on ART'!$F$10:$F$249,0),MATCH(L$130,'Number on ART'!$H$9:$AB$9,0)),
IF(AND(K207+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Forecast'!$B$131:$B$250,0),MATCH(L$130,'PLHIV Forecast'!$C$130:$W$130,0)),
INDEX('PLHIV Forecast'!$C$131:$W$250,MATCH($B207,'PLHIV Forecast'!$B$131:$B$250,0),MATCH(L$130,'PLHIV Forecast'!$C$130:$W$130,0))&lt;&gt;0),
INDEX('PLHIV Forecast'!$C$131:$W$250,MATCH($B207,'PLHIV Forecast'!$B$131:$B$250,0),MATCH(L$130,'PLHIV Forecast'!$C$130:$W$130,0)),
K207+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131</v>
      </c>
      <c r="M207" s="84">
        <f>IF(IF(M$130&lt;=Baseline_Year,
INDEX('Number on ART'!$H$10:$AB$249,MATCH($B207&amp;"Peds",'Number on ART'!$F$10:$F$249,0),MATCH(M$130,'Number on ART'!$H$9:$AB$9,0)),
IF(AND(L207+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Forecast'!$B$131:$B$250,0),MATCH(M$130,'PLHIV Forecast'!$C$130:$W$130,0)),
INDEX('PLHIV Forecast'!$C$131:$W$250,MATCH($B207,'PLHIV Forecast'!$B$131:$B$250,0),MATCH(M$130,'PLHIV Forecast'!$C$130:$W$130,0))&lt;&gt;0),
INDEX('PLHIV Forecast'!$C$131:$W$250,MATCH($B207,'PLHIV Forecast'!$B$131:$B$250,0),MATCH(M$130,'PLHIV Forecast'!$C$130:$W$130,0)),
L207+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IF(M$130&lt;=Baseline_Year,
INDEX('Number on ART'!$H$10:$AB$249,MATCH($B207&amp;"Peds",'Number on ART'!$F$10:$F$249,0),MATCH(M$130,'Number on ART'!$H$9:$AB$9,0)),
IF(AND(L207+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Forecast'!$B$131:$B$250,0),MATCH(M$130,'PLHIV Forecast'!$C$130:$W$130,0)),
INDEX('PLHIV Forecast'!$C$131:$W$250,MATCH($B207,'PLHIV Forecast'!$B$131:$B$250,0),MATCH(M$130,'PLHIV Forecast'!$C$130:$W$130,0))&lt;&gt;0),
INDEX('PLHIV Forecast'!$C$131:$W$250,MATCH($B207,'PLHIV Forecast'!$B$131:$B$250,0),MATCH(M$130,'PLHIV Forecast'!$C$130:$W$130,0)),
L207+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132</v>
      </c>
      <c r="N207" s="84">
        <f>IF(IF(N$130&lt;=Baseline_Year,
INDEX('Number on ART'!$H$10:$AB$249,MATCH($B207&amp;"Peds",'Number on ART'!$F$10:$F$249,0),MATCH(N$130,'Number on ART'!$H$9:$AB$9,0)),
IF(AND(M207+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Forecast'!$B$131:$B$250,0),MATCH(N$130,'PLHIV Forecast'!$C$130:$W$130,0)),
INDEX('PLHIV Forecast'!$C$131:$W$250,MATCH($B207,'PLHIV Forecast'!$B$131:$B$250,0),MATCH(N$130,'PLHIV Forecast'!$C$130:$W$130,0))&lt;&gt;0),
INDEX('PLHIV Forecast'!$C$131:$W$250,MATCH($B207,'PLHIV Forecast'!$B$131:$B$250,0),MATCH(N$130,'PLHIV Forecast'!$C$130:$W$130,0)),
M207+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IF(N$130&lt;=Baseline_Year,
INDEX('Number on ART'!$H$10:$AB$249,MATCH($B207&amp;"Peds",'Number on ART'!$F$10:$F$249,0),MATCH(N$130,'Number on ART'!$H$9:$AB$9,0)),
IF(AND(M207+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Forecast'!$B$131:$B$250,0),MATCH(N$130,'PLHIV Forecast'!$C$130:$W$130,0)),
INDEX('PLHIV Forecast'!$C$131:$W$250,MATCH($B207,'PLHIV Forecast'!$B$131:$B$250,0),MATCH(N$130,'PLHIV Forecast'!$C$130:$W$130,0))&lt;&gt;0),
INDEX('PLHIV Forecast'!$C$131:$W$250,MATCH($B207,'PLHIV Forecast'!$B$131:$B$250,0),MATCH(N$130,'PLHIV Forecast'!$C$130:$W$130,0)),
M207+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131</v>
      </c>
      <c r="O207" s="84">
        <f>IF(IF(O$130&lt;=Baseline_Year,
INDEX('Number on ART'!$H$10:$AB$249,MATCH($B207&amp;"Peds",'Number on ART'!$F$10:$F$249,0),MATCH(O$130,'Number on ART'!$H$9:$AB$9,0)),
IF(AND(N207+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Forecast'!$B$131:$B$250,0),MATCH(O$130,'PLHIV Forecast'!$C$130:$W$130,0)),
INDEX('PLHIV Forecast'!$C$131:$W$250,MATCH($B207,'PLHIV Forecast'!$B$131:$B$250,0),MATCH(O$130,'PLHIV Forecast'!$C$130:$W$130,0))&lt;&gt;0),
INDEX('PLHIV Forecast'!$C$131:$W$250,MATCH($B207,'PLHIV Forecast'!$B$131:$B$250,0),MATCH(O$130,'PLHIV Forecast'!$C$130:$W$130,0)),
N207+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IF(O$130&lt;=Baseline_Year,
INDEX('Number on ART'!$H$10:$AB$249,MATCH($B207&amp;"Peds",'Number on ART'!$F$10:$F$249,0),MATCH(O$130,'Number on ART'!$H$9:$AB$9,0)),
IF(AND(N207+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Forecast'!$B$131:$B$250,0),MATCH(O$130,'PLHIV Forecast'!$C$130:$W$130,0)),
INDEX('PLHIV Forecast'!$C$131:$W$250,MATCH($B207,'PLHIV Forecast'!$B$131:$B$250,0),MATCH(O$130,'PLHIV Forecast'!$C$130:$W$130,0))&lt;&gt;0),
INDEX('PLHIV Forecast'!$C$131:$W$250,MATCH($B207,'PLHIV Forecast'!$B$131:$B$250,0),MATCH(O$130,'PLHIV Forecast'!$C$130:$W$130,0)),
N207+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129</v>
      </c>
      <c r="P207" s="84">
        <f>IF(IF(P$130&lt;=Baseline_Year,
INDEX('Number on ART'!$H$10:$AB$249,MATCH($B207&amp;"Peds",'Number on ART'!$F$10:$F$249,0),MATCH(P$130,'Number on ART'!$H$9:$AB$9,0)),
IF(AND(O207+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Forecast'!$B$131:$B$250,0),MATCH(P$130,'PLHIV Forecast'!$C$130:$W$130,0)),
INDEX('PLHIV Forecast'!$C$131:$W$250,MATCH($B207,'PLHIV Forecast'!$B$131:$B$250,0),MATCH(P$130,'PLHIV Forecast'!$C$130:$W$130,0))&lt;&gt;0),
INDEX('PLHIV Forecast'!$C$131:$W$250,MATCH($B207,'PLHIV Forecast'!$B$131:$B$250,0),MATCH(P$130,'PLHIV Forecast'!$C$130:$W$130,0)),
O207+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IF(P$130&lt;=Baseline_Year,
INDEX('Number on ART'!$H$10:$AB$249,MATCH($B207&amp;"Peds",'Number on ART'!$F$10:$F$249,0),MATCH(P$130,'Number on ART'!$H$9:$AB$9,0)),
IF(AND(O207+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Forecast'!$B$131:$B$250,0),MATCH(P$130,'PLHIV Forecast'!$C$130:$W$130,0)),
INDEX('PLHIV Forecast'!$C$131:$W$250,MATCH($B207,'PLHIV Forecast'!$B$131:$B$250,0),MATCH(P$130,'PLHIV Forecast'!$C$130:$W$130,0))&lt;&gt;0),
INDEX('PLHIV Forecast'!$C$131:$W$250,MATCH($B207,'PLHIV Forecast'!$B$131:$B$250,0),MATCH(P$130,'PLHIV Forecast'!$C$130:$W$130,0)),
O207+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128.33333333333334</v>
      </c>
      <c r="Q207" s="84">
        <f>IF(IF(Q$130&lt;=Baseline_Year,
INDEX('Number on ART'!$H$10:$AB$249,MATCH($B207&amp;"Peds",'Number on ART'!$F$10:$F$249,0),MATCH(Q$130,'Number on ART'!$H$9:$AB$9,0)),
IF(AND(P207+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Forecast'!$B$131:$B$250,0),MATCH(Q$130,'PLHIV Forecast'!$C$130:$W$130,0)),
INDEX('PLHIV Forecast'!$C$131:$W$250,MATCH($B207,'PLHIV Forecast'!$B$131:$B$250,0),MATCH(Q$130,'PLHIV Forecast'!$C$130:$W$130,0))&lt;&gt;0),
INDEX('PLHIV Forecast'!$C$131:$W$250,MATCH($B207,'PLHIV Forecast'!$B$131:$B$250,0),MATCH(Q$130,'PLHIV Forecast'!$C$130:$W$130,0)),
P207+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IF(Q$130&lt;=Baseline_Year,
INDEX('Number on ART'!$H$10:$AB$249,MATCH($B207&amp;"Peds",'Number on ART'!$F$10:$F$249,0),MATCH(Q$130,'Number on ART'!$H$9:$AB$9,0)),
IF(AND(P207+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Forecast'!$B$131:$B$250,0),MATCH(Q$130,'PLHIV Forecast'!$C$130:$W$130,0)),
INDEX('PLHIV Forecast'!$C$131:$W$250,MATCH($B207,'PLHIV Forecast'!$B$131:$B$250,0),MATCH(Q$130,'PLHIV Forecast'!$C$130:$W$130,0))&lt;&gt;0),
INDEX('PLHIV Forecast'!$C$131:$W$250,MATCH($B207,'PLHIV Forecast'!$B$131:$B$250,0),MATCH(Q$130,'PLHIV Forecast'!$C$130:$W$130,0)),
P207+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127.66666666666667</v>
      </c>
      <c r="R207" s="84">
        <f>IF(IF(R$130&lt;=Baseline_Year,
INDEX('Number on ART'!$H$10:$AB$249,MATCH($B207&amp;"Peds",'Number on ART'!$F$10:$F$249,0),MATCH(R$130,'Number on ART'!$H$9:$AB$9,0)),
IF(AND(Q207+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Forecast'!$B$131:$B$250,0),MATCH(R$130,'PLHIV Forecast'!$C$130:$W$130,0)),
INDEX('PLHIV Forecast'!$C$131:$W$250,MATCH($B207,'PLHIV Forecast'!$B$131:$B$250,0),MATCH(R$130,'PLHIV Forecast'!$C$130:$W$130,0))&lt;&gt;0),
INDEX('PLHIV Forecast'!$C$131:$W$250,MATCH($B207,'PLHIV Forecast'!$B$131:$B$250,0),MATCH(R$130,'PLHIV Forecast'!$C$130:$W$130,0)),
Q207+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IF(R$130&lt;=Baseline_Year,
INDEX('Number on ART'!$H$10:$AB$249,MATCH($B207&amp;"Peds",'Number on ART'!$F$10:$F$249,0),MATCH(R$130,'Number on ART'!$H$9:$AB$9,0)),
IF(AND(Q207+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Forecast'!$B$131:$B$250,0),MATCH(R$130,'PLHIV Forecast'!$C$130:$W$130,0)),
INDEX('PLHIV Forecast'!$C$131:$W$250,MATCH($B207,'PLHIV Forecast'!$B$131:$B$250,0),MATCH(R$130,'PLHIV Forecast'!$C$130:$W$130,0))&lt;&gt;0),
INDEX('PLHIV Forecast'!$C$131:$W$250,MATCH($B207,'PLHIV Forecast'!$B$131:$B$250,0),MATCH(R$130,'PLHIV Forecast'!$C$130:$W$130,0)),
Q207+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127</v>
      </c>
      <c r="S207" s="84">
        <f>IF(IF(S$130&lt;=Baseline_Year,
INDEX('Number on ART'!$H$10:$AB$249,MATCH($B207&amp;"Peds",'Number on ART'!$F$10:$F$249,0),MATCH(S$130,'Number on ART'!$H$9:$AB$9,0)),
IF(AND(R207+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Forecast'!$B$131:$B$250,0),MATCH(S$130,'PLHIV Forecast'!$C$130:$W$130,0)),
INDEX('PLHIV Forecast'!$C$131:$W$250,MATCH($B207,'PLHIV Forecast'!$B$131:$B$250,0),MATCH(S$130,'PLHIV Forecast'!$C$130:$W$130,0))&lt;&gt;0),
INDEX('PLHIV Forecast'!$C$131:$W$250,MATCH($B207,'PLHIV Forecast'!$B$131:$B$250,0),MATCH(S$130,'PLHIV Forecast'!$C$130:$W$130,0)),
R207+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IF(S$130&lt;=Baseline_Year,
INDEX('Number on ART'!$H$10:$AB$249,MATCH($B207&amp;"Peds",'Number on ART'!$F$10:$F$249,0),MATCH(S$130,'Number on ART'!$H$9:$AB$9,0)),
IF(AND(R207+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Forecast'!$B$131:$B$250,0),MATCH(S$130,'PLHIV Forecast'!$C$130:$W$130,0)),
INDEX('PLHIV Forecast'!$C$131:$W$250,MATCH($B207,'PLHIV Forecast'!$B$131:$B$250,0),MATCH(S$130,'PLHIV Forecast'!$C$130:$W$130,0))&lt;&gt;0),
INDEX('PLHIV Forecast'!$C$131:$W$250,MATCH($B207,'PLHIV Forecast'!$B$131:$B$250,0),MATCH(S$130,'PLHIV Forecast'!$C$130:$W$130,0)),
R207+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126.33333333333333</v>
      </c>
      <c r="T207" s="84">
        <f>IF(IF(T$130&lt;=Baseline_Year,
INDEX('Number on ART'!$H$10:$AB$249,MATCH($B207&amp;"Peds",'Number on ART'!$F$10:$F$249,0),MATCH(T$130,'Number on ART'!$H$9:$AB$9,0)),
IF(AND(S207+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Forecast'!$B$131:$B$250,0),MATCH(T$130,'PLHIV Forecast'!$C$130:$W$130,0)),
INDEX('PLHIV Forecast'!$C$131:$W$250,MATCH($B207,'PLHIV Forecast'!$B$131:$B$250,0),MATCH(T$130,'PLHIV Forecast'!$C$130:$W$130,0))&lt;&gt;0),
INDEX('PLHIV Forecast'!$C$131:$W$250,MATCH($B207,'PLHIV Forecast'!$B$131:$B$250,0),MATCH(T$130,'PLHIV Forecast'!$C$130:$W$130,0)),
S207+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IF(T$130&lt;=Baseline_Year,
INDEX('Number on ART'!$H$10:$AB$249,MATCH($B207&amp;"Peds",'Number on ART'!$F$10:$F$249,0),MATCH(T$130,'Number on ART'!$H$9:$AB$9,0)),
IF(AND(S207+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Forecast'!$B$131:$B$250,0),MATCH(T$130,'PLHIV Forecast'!$C$130:$W$130,0)),
INDEX('PLHIV Forecast'!$C$131:$W$250,MATCH($B207,'PLHIV Forecast'!$B$131:$B$250,0),MATCH(T$130,'PLHIV Forecast'!$C$130:$W$130,0))&lt;&gt;0),
INDEX('PLHIV Forecast'!$C$131:$W$250,MATCH($B207,'PLHIV Forecast'!$B$131:$B$250,0),MATCH(T$130,'PLHIV Forecast'!$C$130:$W$130,0)),
S207+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125.66666666666666</v>
      </c>
      <c r="U207" s="84">
        <f>IF(IF(U$130&lt;=Baseline_Year,
INDEX('Number on ART'!$H$10:$AB$249,MATCH($B207&amp;"Peds",'Number on ART'!$F$10:$F$249,0),MATCH(U$130,'Number on ART'!$H$9:$AB$9,0)),
IF(AND(T207+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Forecast'!$B$131:$B$250,0),MATCH(U$130,'PLHIV Forecast'!$C$130:$W$130,0)),
INDEX('PLHIV Forecast'!$C$131:$W$250,MATCH($B207,'PLHIV Forecast'!$B$131:$B$250,0),MATCH(U$130,'PLHIV Forecast'!$C$130:$W$130,0))&lt;&gt;0),
INDEX('PLHIV Forecast'!$C$131:$W$250,MATCH($B207,'PLHIV Forecast'!$B$131:$B$250,0),MATCH(U$130,'PLHIV Forecast'!$C$130:$W$130,0)),
T207+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IF(U$130&lt;=Baseline_Year,
INDEX('Number on ART'!$H$10:$AB$249,MATCH($B207&amp;"Peds",'Number on ART'!$F$10:$F$249,0),MATCH(U$130,'Number on ART'!$H$9:$AB$9,0)),
IF(AND(T207+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Forecast'!$B$131:$B$250,0),MATCH(U$130,'PLHIV Forecast'!$C$130:$W$130,0)),
INDEX('PLHIV Forecast'!$C$131:$W$250,MATCH($B207,'PLHIV Forecast'!$B$131:$B$250,0),MATCH(U$130,'PLHIV Forecast'!$C$130:$W$130,0))&lt;&gt;0),
INDEX('PLHIV Forecast'!$C$131:$W$250,MATCH($B207,'PLHIV Forecast'!$B$131:$B$250,0),MATCH(U$130,'PLHIV Forecast'!$C$130:$W$130,0)),
T207+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124.99999999999999</v>
      </c>
      <c r="V207" s="84">
        <f>IF(IF(V$130&lt;=Baseline_Year,
INDEX('Number on ART'!$H$10:$AB$249,MATCH($B207&amp;"Peds",'Number on ART'!$F$10:$F$249,0),MATCH(V$130,'Number on ART'!$H$9:$AB$9,0)),
IF(AND(U207+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Forecast'!$B$131:$B$250,0),MATCH(V$130,'PLHIV Forecast'!$C$130:$W$130,0)),
INDEX('PLHIV Forecast'!$C$131:$W$250,MATCH($B207,'PLHIV Forecast'!$B$131:$B$250,0),MATCH(V$130,'PLHIV Forecast'!$C$130:$W$130,0))&lt;&gt;0),
INDEX('PLHIV Forecast'!$C$131:$W$250,MATCH($B207,'PLHIV Forecast'!$B$131:$B$250,0),MATCH(V$130,'PLHIV Forecast'!$C$130:$W$130,0)),
U207+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IF(V$130&lt;=Baseline_Year,
INDEX('Number on ART'!$H$10:$AB$249,MATCH($B207&amp;"Peds",'Number on ART'!$F$10:$F$249,0),MATCH(V$130,'Number on ART'!$H$9:$AB$9,0)),
IF(AND(U207+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Forecast'!$B$131:$B$250,0),MATCH(V$130,'PLHIV Forecast'!$C$130:$W$130,0)),
INDEX('PLHIV Forecast'!$C$131:$W$250,MATCH($B207,'PLHIV Forecast'!$B$131:$B$250,0),MATCH(V$130,'PLHIV Forecast'!$C$130:$W$130,0))&lt;&gt;0),
INDEX('PLHIV Forecast'!$C$131:$W$250,MATCH($B207,'PLHIV Forecast'!$B$131:$B$250,0),MATCH(V$130,'PLHIV Forecast'!$C$130:$W$130,0)),
U207+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124.33333333333331</v>
      </c>
      <c r="W207" s="84">
        <f>IF(IF(W$130&lt;=Baseline_Year,
INDEX('Number on ART'!$H$10:$AB$249,MATCH($B207&amp;"Peds",'Number on ART'!$F$10:$F$249,0),MATCH(W$130,'Number on ART'!$H$9:$AB$9,0)),
IF(AND(V207+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Forecast'!$C$131:$W$250,MATCH($B207,'PLHIV Forecast'!$B$131:$B$250,0),MATCH(W$130,'PLHIV Forecast'!$C$130:$W$130,0)),
INDEX('PLHIV Forecast'!$C$131:$W$250,MATCH($B207,'PLHIV Forecast'!$B$131:$B$250,0),MATCH(W$130,'PLHIV Forecast'!$C$130:$W$130,0))&lt;&gt;0),
INDEX('PLHIV Forecast'!$C$131:$W$250,MATCH($B207,'PLHIV Forecast'!$B$131:$B$250,0),MATCH(W$130,'PLHIV Forecast'!$C$130:$W$130,0)),
V207+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)))&lt;0,
0,
IF(W$130&lt;=Baseline_Year,
INDEX('Number on ART'!$H$10:$AB$249,MATCH($B207&amp;"Peds",'Number on ART'!$F$10:$F$249,0),MATCH(W$130,'Number on ART'!$H$9:$AB$9,0)),
IF(AND(V207+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)&gt;INDEX('PLHIV Forecast'!$C$8:$W$127,MATCH($B207,'PLHIV Forecast'!$B$131:$B$250,0),MATCH(W$130,'PLHIV Forecast'!$C$130:$W$130,0)),
INDEX('PLHIV Forecast'!$C$131:$W$250,MATCH($B207,'PLHIV Forecast'!$B$131:$B$250,0),MATCH(W$130,'PLHIV Forecast'!$C$130:$W$130,0))&lt;&gt;0),
INDEX('PLHIV Forecast'!$C$131:$W$250,MATCH($B207,'PLHIV Forecast'!$B$131:$B$250,0),MATCH(W$130,'PLHIV Forecast'!$C$130:$W$130,0)),
V207+
AVERAGE((INDEX($C$131:$W$250,MATCH($B207,$B$131:$B$250),MATCH(Baseline_Year,$C$130:$W$130,))-INDEX($C$131:$W$250,MATCH($B207,$B$131:$B$250),MATCH(Baseline_Year-1,$C$130:$W$130,))),
(INDEX($C$131:$W$250,MATCH($B207,$B$131:$B$250),MATCH(Baseline_Year-1,$C$130:$W$130,))-INDEX($C$131:$W$250,MATCH($B207,$B$131:$B$250),MATCH(Baseline_Year-2,$C$130:$W$130,))),
(INDEX($C$131:$W$250,MATCH($B207,$B$131:$B$250),MATCH(Baseline_Year-2,$C$130:$W$130,))-INDEX($C$131:$W$250,MATCH($B207,$B$131:$B$250),MATCH(Baseline_Year-3,$C$130:$W$130,)))
))))</f>
        <v>123.66666666666664</v>
      </c>
      <c r="X207" s="9" t="str">
        <f>IF(SUM(C207:W207)&lt;&gt;0,
IF(P207='PLHIV Forecast'!P207,"# peds on ART capped by total CLHIV starting 2023",
IF(Q207='PLHIV Forecast'!Q207,"# peds on ART capped by total CLHIV starting 2024",
IF(R207='PLHIV Forecast'!R207,"# peds on ART capped by total CLHIV starting 2025",
IF(S207='PLHIV Forecast'!S207,"# peds on ART capped by total CLHIV starting 2026",
IF(T207='PLHIV Forecast'!T207,"# peds on ART capped by total CLHIV starting 2027",
IF(U207='PLHIV Forecast'!U207,"# peds on ART capped by total CLHIV starting 2028",
IF(V207='PLHIV Forecast'!V207,"# peds on ART capped by total CLHIV starting 2029",
IF(W207='PLHIV Forecast'!W207,"# peds on ART capped by total CLHIV starting 2030",
"")))))))),"")</f>
        <v/>
      </c>
    </row>
    <row r="208" spans="2:24" x14ac:dyDescent="0.35">
      <c r="B208" s="17" t="str">
        <f>Countries!B81</f>
        <v>Mongolia</v>
      </c>
      <c r="C208" s="47">
        <f>IF(C$7&lt;='Algorithms &amp; Assumptions'!$C$3,INDEX('Number on ART'!$H$10:$AB$249,MATCH($B208&amp;"Peds",'Number on ART'!$F$10:$F$249,0),MATCH(C$7,'Number on ART'!$H$9:$AB$9,0)),"Error")</f>
        <v>0</v>
      </c>
      <c r="D208" s="47">
        <f>IF(D$7&lt;='Algorithms &amp; Assumptions'!$C$3,INDEX('Number on ART'!$H$10:$AB$249,MATCH($B208&amp;"Peds",'Number on ART'!$F$10:$F$249,0),MATCH(D$7,'Number on ART'!$H$9:$AB$9,0)),"Error")</f>
        <v>0</v>
      </c>
      <c r="E208" s="47">
        <f>IF(E$7&lt;='Algorithms &amp; Assumptions'!$C$3,INDEX('Number on ART'!$H$10:$AB$249,MATCH($B208&amp;"Peds",'Number on ART'!$F$10:$F$249,0),MATCH(E$7,'Number on ART'!$H$9:$AB$9,0)),"Error")</f>
        <v>0</v>
      </c>
      <c r="F208" s="47">
        <f>IF(F$7&lt;='Algorithms &amp; Assumptions'!$C$3,INDEX('Number on ART'!$H$10:$AB$249,MATCH($B208&amp;"Peds",'Number on ART'!$F$10:$F$249,0),MATCH(F$7,'Number on ART'!$H$9:$AB$9,0)),"Error")</f>
        <v>0</v>
      </c>
      <c r="G208" s="84">
        <f>IF(IF(G$130&lt;=Baseline_Year,
INDEX('Number on ART'!$H$10:$AB$249,MATCH($B208&amp;"Peds",'Number on ART'!$F$10:$F$249,0),MATCH(G$130,'Number on ART'!$H$9:$AB$9,0)),
IF(AND(F208+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Forecast'!$B$131:$B$250,0),MATCH(G$130,'PLHIV Forecast'!$C$130:$W$130,0)),
INDEX('PLHIV Forecast'!$C$131:$W$250,MATCH($B208,'PLHIV Forecast'!$B$131:$B$250,0),MATCH(G$130,'PLHIV Forecast'!$C$130:$W$130,0))&lt;&gt;0),
INDEX('PLHIV Forecast'!$C$131:$W$250,MATCH($B208,'PLHIV Forecast'!$B$131:$B$250,0),MATCH(G$130,'PLHIV Forecast'!$C$130:$W$130,0)),
F208+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IF(G$130&lt;=Baseline_Year,
INDEX('Number on ART'!$H$10:$AB$249,MATCH($B208&amp;"Peds",'Number on ART'!$F$10:$F$249,0),MATCH(G$130,'Number on ART'!$H$9:$AB$9,0)),
IF(AND(F208+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Forecast'!$B$131:$B$250,0),MATCH(G$130,'PLHIV Forecast'!$C$130:$W$130,0)),
INDEX('PLHIV Forecast'!$C$131:$W$250,MATCH($B208,'PLHIV Forecast'!$B$131:$B$250,0),MATCH(G$130,'PLHIV Forecast'!$C$130:$W$130,0))&lt;&gt;0),
INDEX('PLHIV Forecast'!$C$131:$W$250,MATCH($B208,'PLHIV Forecast'!$B$131:$B$250,0),MATCH(G$130,'PLHIV Forecast'!$C$130:$W$130,0)),
F208+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H208" s="84">
        <f>IF(IF(H$130&lt;=Baseline_Year,
INDEX('Number on ART'!$H$10:$AB$249,MATCH($B208&amp;"Peds",'Number on ART'!$F$10:$F$249,0),MATCH(H$130,'Number on ART'!$H$9:$AB$9,0)),
IF(AND(G208+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Forecast'!$B$131:$B$250,0),MATCH(H$130,'PLHIV Forecast'!$C$130:$W$130,0)),
INDEX('PLHIV Forecast'!$C$131:$W$250,MATCH($B208,'PLHIV Forecast'!$B$131:$B$250,0),MATCH(H$130,'PLHIV Forecast'!$C$130:$W$130,0))&lt;&gt;0),
INDEX('PLHIV Forecast'!$C$131:$W$250,MATCH($B208,'PLHIV Forecast'!$B$131:$B$250,0),MATCH(H$130,'PLHIV Forecast'!$C$130:$W$130,0)),
G208+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IF(H$130&lt;=Baseline_Year,
INDEX('Number on ART'!$H$10:$AB$249,MATCH($B208&amp;"Peds",'Number on ART'!$F$10:$F$249,0),MATCH(H$130,'Number on ART'!$H$9:$AB$9,0)),
IF(AND(G208+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Forecast'!$B$131:$B$250,0),MATCH(H$130,'PLHIV Forecast'!$C$130:$W$130,0)),
INDEX('PLHIV Forecast'!$C$131:$W$250,MATCH($B208,'PLHIV Forecast'!$B$131:$B$250,0),MATCH(H$130,'PLHIV Forecast'!$C$130:$W$130,0))&lt;&gt;0),
INDEX('PLHIV Forecast'!$C$131:$W$250,MATCH($B208,'PLHIV Forecast'!$B$131:$B$250,0),MATCH(H$130,'PLHIV Forecast'!$C$130:$W$130,0)),
G208+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I208" s="84">
        <f>IF(IF(I$130&lt;=Baseline_Year,
INDEX('Number on ART'!$H$10:$AB$249,MATCH($B208&amp;"Peds",'Number on ART'!$F$10:$F$249,0),MATCH(I$130,'Number on ART'!$H$9:$AB$9,0)),
IF(AND(H208+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Forecast'!$B$131:$B$250,0),MATCH(I$130,'PLHIV Forecast'!$C$130:$W$130,0)),
INDEX('PLHIV Forecast'!$C$131:$W$250,MATCH($B208,'PLHIV Forecast'!$B$131:$B$250,0),MATCH(I$130,'PLHIV Forecast'!$C$130:$W$130,0))&lt;&gt;0),
INDEX('PLHIV Forecast'!$C$131:$W$250,MATCH($B208,'PLHIV Forecast'!$B$131:$B$250,0),MATCH(I$130,'PLHIV Forecast'!$C$130:$W$130,0)),
H208+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IF(I$130&lt;=Baseline_Year,
INDEX('Number on ART'!$H$10:$AB$249,MATCH($B208&amp;"Peds",'Number on ART'!$F$10:$F$249,0),MATCH(I$130,'Number on ART'!$H$9:$AB$9,0)),
IF(AND(H208+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Forecast'!$B$131:$B$250,0),MATCH(I$130,'PLHIV Forecast'!$C$130:$W$130,0)),
INDEX('PLHIV Forecast'!$C$131:$W$250,MATCH($B208,'PLHIV Forecast'!$B$131:$B$250,0),MATCH(I$130,'PLHIV Forecast'!$C$130:$W$130,0))&lt;&gt;0),
INDEX('PLHIV Forecast'!$C$131:$W$250,MATCH($B208,'PLHIV Forecast'!$B$131:$B$250,0),MATCH(I$130,'PLHIV Forecast'!$C$130:$W$130,0)),
H208+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J208" s="84">
        <f>IF(IF(J$130&lt;=Baseline_Year,
INDEX('Number on ART'!$H$10:$AB$249,MATCH($B208&amp;"Peds",'Number on ART'!$F$10:$F$249,0),MATCH(J$130,'Number on ART'!$H$9:$AB$9,0)),
IF(AND(I208+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Forecast'!$B$131:$B$250,0),MATCH(J$130,'PLHIV Forecast'!$C$130:$W$130,0)),
INDEX('PLHIV Forecast'!$C$131:$W$250,MATCH($B208,'PLHIV Forecast'!$B$131:$B$250,0),MATCH(J$130,'PLHIV Forecast'!$C$130:$W$130,0))&lt;&gt;0),
INDEX('PLHIV Forecast'!$C$131:$W$250,MATCH($B208,'PLHIV Forecast'!$B$131:$B$250,0),MATCH(J$130,'PLHIV Forecast'!$C$130:$W$130,0)),
I208+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IF(J$130&lt;=Baseline_Year,
INDEX('Number on ART'!$H$10:$AB$249,MATCH($B208&amp;"Peds",'Number on ART'!$F$10:$F$249,0),MATCH(J$130,'Number on ART'!$H$9:$AB$9,0)),
IF(AND(I208+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Forecast'!$B$131:$B$250,0),MATCH(J$130,'PLHIV Forecast'!$C$130:$W$130,0)),
INDEX('PLHIV Forecast'!$C$131:$W$250,MATCH($B208,'PLHIV Forecast'!$B$131:$B$250,0),MATCH(J$130,'PLHIV Forecast'!$C$130:$W$130,0))&lt;&gt;0),
INDEX('PLHIV Forecast'!$C$131:$W$250,MATCH($B208,'PLHIV Forecast'!$B$131:$B$250,0),MATCH(J$130,'PLHIV Forecast'!$C$130:$W$130,0)),
I208+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K208" s="84">
        <f>IF(IF(K$130&lt;=Baseline_Year,
INDEX('Number on ART'!$H$10:$AB$249,MATCH($B208&amp;"Peds",'Number on ART'!$F$10:$F$249,0),MATCH(K$130,'Number on ART'!$H$9:$AB$9,0)),
IF(AND(J208+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Forecast'!$B$131:$B$250,0),MATCH(K$130,'PLHIV Forecast'!$C$130:$W$130,0)),
INDEX('PLHIV Forecast'!$C$131:$W$250,MATCH($B208,'PLHIV Forecast'!$B$131:$B$250,0),MATCH(K$130,'PLHIV Forecast'!$C$130:$W$130,0))&lt;&gt;0),
INDEX('PLHIV Forecast'!$C$131:$W$250,MATCH($B208,'PLHIV Forecast'!$B$131:$B$250,0),MATCH(K$130,'PLHIV Forecast'!$C$130:$W$130,0)),
J208+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IF(K$130&lt;=Baseline_Year,
INDEX('Number on ART'!$H$10:$AB$249,MATCH($B208&amp;"Peds",'Number on ART'!$F$10:$F$249,0),MATCH(K$130,'Number on ART'!$H$9:$AB$9,0)),
IF(AND(J208+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Forecast'!$B$131:$B$250,0),MATCH(K$130,'PLHIV Forecast'!$C$130:$W$130,0)),
INDEX('PLHIV Forecast'!$C$131:$W$250,MATCH($B208,'PLHIV Forecast'!$B$131:$B$250,0),MATCH(K$130,'PLHIV Forecast'!$C$130:$W$130,0))&lt;&gt;0),
INDEX('PLHIV Forecast'!$C$131:$W$250,MATCH($B208,'PLHIV Forecast'!$B$131:$B$250,0),MATCH(K$130,'PLHIV Forecast'!$C$130:$W$130,0)),
J208+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L208" s="84">
        <f>IF(IF(L$130&lt;=Baseline_Year,
INDEX('Number on ART'!$H$10:$AB$249,MATCH($B208&amp;"Peds",'Number on ART'!$F$10:$F$249,0),MATCH(L$130,'Number on ART'!$H$9:$AB$9,0)),
IF(AND(K208+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Forecast'!$B$131:$B$250,0),MATCH(L$130,'PLHIV Forecast'!$C$130:$W$130,0)),
INDEX('PLHIV Forecast'!$C$131:$W$250,MATCH($B208,'PLHIV Forecast'!$B$131:$B$250,0),MATCH(L$130,'PLHIV Forecast'!$C$130:$W$130,0))&lt;&gt;0),
INDEX('PLHIV Forecast'!$C$131:$W$250,MATCH($B208,'PLHIV Forecast'!$B$131:$B$250,0),MATCH(L$130,'PLHIV Forecast'!$C$130:$W$130,0)),
K208+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IF(L$130&lt;=Baseline_Year,
INDEX('Number on ART'!$H$10:$AB$249,MATCH($B208&amp;"Peds",'Number on ART'!$F$10:$F$249,0),MATCH(L$130,'Number on ART'!$H$9:$AB$9,0)),
IF(AND(K208+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Forecast'!$B$131:$B$250,0),MATCH(L$130,'PLHIV Forecast'!$C$130:$W$130,0)),
INDEX('PLHIV Forecast'!$C$131:$W$250,MATCH($B208,'PLHIV Forecast'!$B$131:$B$250,0),MATCH(L$130,'PLHIV Forecast'!$C$130:$W$130,0))&lt;&gt;0),
INDEX('PLHIV Forecast'!$C$131:$W$250,MATCH($B208,'PLHIV Forecast'!$B$131:$B$250,0),MATCH(L$130,'PLHIV Forecast'!$C$130:$W$130,0)),
K208+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M208" s="84">
        <f>IF(IF(M$130&lt;=Baseline_Year,
INDEX('Number on ART'!$H$10:$AB$249,MATCH($B208&amp;"Peds",'Number on ART'!$F$10:$F$249,0),MATCH(M$130,'Number on ART'!$H$9:$AB$9,0)),
IF(AND(L208+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Forecast'!$B$131:$B$250,0),MATCH(M$130,'PLHIV Forecast'!$C$130:$W$130,0)),
INDEX('PLHIV Forecast'!$C$131:$W$250,MATCH($B208,'PLHIV Forecast'!$B$131:$B$250,0),MATCH(M$130,'PLHIV Forecast'!$C$130:$W$130,0))&lt;&gt;0),
INDEX('PLHIV Forecast'!$C$131:$W$250,MATCH($B208,'PLHIV Forecast'!$B$131:$B$250,0),MATCH(M$130,'PLHIV Forecast'!$C$130:$W$130,0)),
L208+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IF(M$130&lt;=Baseline_Year,
INDEX('Number on ART'!$H$10:$AB$249,MATCH($B208&amp;"Peds",'Number on ART'!$F$10:$F$249,0),MATCH(M$130,'Number on ART'!$H$9:$AB$9,0)),
IF(AND(L208+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Forecast'!$B$131:$B$250,0),MATCH(M$130,'PLHIV Forecast'!$C$130:$W$130,0)),
INDEX('PLHIV Forecast'!$C$131:$W$250,MATCH($B208,'PLHIV Forecast'!$B$131:$B$250,0),MATCH(M$130,'PLHIV Forecast'!$C$130:$W$130,0))&lt;&gt;0),
INDEX('PLHIV Forecast'!$C$131:$W$250,MATCH($B208,'PLHIV Forecast'!$B$131:$B$250,0),MATCH(M$130,'PLHIV Forecast'!$C$130:$W$130,0)),
L208+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N208" s="84">
        <f>IF(IF(N$130&lt;=Baseline_Year,
INDEX('Number on ART'!$H$10:$AB$249,MATCH($B208&amp;"Peds",'Number on ART'!$F$10:$F$249,0),MATCH(N$130,'Number on ART'!$H$9:$AB$9,0)),
IF(AND(M208+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Forecast'!$B$131:$B$250,0),MATCH(N$130,'PLHIV Forecast'!$C$130:$W$130,0)),
INDEX('PLHIV Forecast'!$C$131:$W$250,MATCH($B208,'PLHIV Forecast'!$B$131:$B$250,0),MATCH(N$130,'PLHIV Forecast'!$C$130:$W$130,0))&lt;&gt;0),
INDEX('PLHIV Forecast'!$C$131:$W$250,MATCH($B208,'PLHIV Forecast'!$B$131:$B$250,0),MATCH(N$130,'PLHIV Forecast'!$C$130:$W$130,0)),
M208+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IF(N$130&lt;=Baseline_Year,
INDEX('Number on ART'!$H$10:$AB$249,MATCH($B208&amp;"Peds",'Number on ART'!$F$10:$F$249,0),MATCH(N$130,'Number on ART'!$H$9:$AB$9,0)),
IF(AND(M208+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Forecast'!$B$131:$B$250,0),MATCH(N$130,'PLHIV Forecast'!$C$130:$W$130,0)),
INDEX('PLHIV Forecast'!$C$131:$W$250,MATCH($B208,'PLHIV Forecast'!$B$131:$B$250,0),MATCH(N$130,'PLHIV Forecast'!$C$130:$W$130,0))&lt;&gt;0),
INDEX('PLHIV Forecast'!$C$131:$W$250,MATCH($B208,'PLHIV Forecast'!$B$131:$B$250,0),MATCH(N$130,'PLHIV Forecast'!$C$130:$W$130,0)),
M208+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O208" s="84">
        <f>IF(IF(O$130&lt;=Baseline_Year,
INDEX('Number on ART'!$H$10:$AB$249,MATCH($B208&amp;"Peds",'Number on ART'!$F$10:$F$249,0),MATCH(O$130,'Number on ART'!$H$9:$AB$9,0)),
IF(AND(N208+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Forecast'!$B$131:$B$250,0),MATCH(O$130,'PLHIV Forecast'!$C$130:$W$130,0)),
INDEX('PLHIV Forecast'!$C$131:$W$250,MATCH($B208,'PLHIV Forecast'!$B$131:$B$250,0),MATCH(O$130,'PLHIV Forecast'!$C$130:$W$130,0))&lt;&gt;0),
INDEX('PLHIV Forecast'!$C$131:$W$250,MATCH($B208,'PLHIV Forecast'!$B$131:$B$250,0),MATCH(O$130,'PLHIV Forecast'!$C$130:$W$130,0)),
N208+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IF(O$130&lt;=Baseline_Year,
INDEX('Number on ART'!$H$10:$AB$249,MATCH($B208&amp;"Peds",'Number on ART'!$F$10:$F$249,0),MATCH(O$130,'Number on ART'!$H$9:$AB$9,0)),
IF(AND(N208+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Forecast'!$B$131:$B$250,0),MATCH(O$130,'PLHIV Forecast'!$C$130:$W$130,0)),
INDEX('PLHIV Forecast'!$C$131:$W$250,MATCH($B208,'PLHIV Forecast'!$B$131:$B$250,0),MATCH(O$130,'PLHIV Forecast'!$C$130:$W$130,0))&lt;&gt;0),
INDEX('PLHIV Forecast'!$C$131:$W$250,MATCH($B208,'PLHIV Forecast'!$B$131:$B$250,0),MATCH(O$130,'PLHIV Forecast'!$C$130:$W$130,0)),
N208+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P208" s="84">
        <f>IF(IF(P$130&lt;=Baseline_Year,
INDEX('Number on ART'!$H$10:$AB$249,MATCH($B208&amp;"Peds",'Number on ART'!$F$10:$F$249,0),MATCH(P$130,'Number on ART'!$H$9:$AB$9,0)),
IF(AND(O208+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Forecast'!$B$131:$B$250,0),MATCH(P$130,'PLHIV Forecast'!$C$130:$W$130,0)),
INDEX('PLHIV Forecast'!$C$131:$W$250,MATCH($B208,'PLHIV Forecast'!$B$131:$B$250,0),MATCH(P$130,'PLHIV Forecast'!$C$130:$W$130,0))&lt;&gt;0),
INDEX('PLHIV Forecast'!$C$131:$W$250,MATCH($B208,'PLHIV Forecast'!$B$131:$B$250,0),MATCH(P$130,'PLHIV Forecast'!$C$130:$W$130,0)),
O208+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IF(P$130&lt;=Baseline_Year,
INDEX('Number on ART'!$H$10:$AB$249,MATCH($B208&amp;"Peds",'Number on ART'!$F$10:$F$249,0),MATCH(P$130,'Number on ART'!$H$9:$AB$9,0)),
IF(AND(O208+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Forecast'!$B$131:$B$250,0),MATCH(P$130,'PLHIV Forecast'!$C$130:$W$130,0)),
INDEX('PLHIV Forecast'!$C$131:$W$250,MATCH($B208,'PLHIV Forecast'!$B$131:$B$250,0),MATCH(P$130,'PLHIV Forecast'!$C$130:$W$130,0))&lt;&gt;0),
INDEX('PLHIV Forecast'!$C$131:$W$250,MATCH($B208,'PLHIV Forecast'!$B$131:$B$250,0),MATCH(P$130,'PLHIV Forecast'!$C$130:$W$130,0)),
O208+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Q208" s="84">
        <f>IF(IF(Q$130&lt;=Baseline_Year,
INDEX('Number on ART'!$H$10:$AB$249,MATCH($B208&amp;"Peds",'Number on ART'!$F$10:$F$249,0),MATCH(Q$130,'Number on ART'!$H$9:$AB$9,0)),
IF(AND(P208+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Forecast'!$B$131:$B$250,0),MATCH(Q$130,'PLHIV Forecast'!$C$130:$W$130,0)),
INDEX('PLHIV Forecast'!$C$131:$W$250,MATCH($B208,'PLHIV Forecast'!$B$131:$B$250,0),MATCH(Q$130,'PLHIV Forecast'!$C$130:$W$130,0))&lt;&gt;0),
INDEX('PLHIV Forecast'!$C$131:$W$250,MATCH($B208,'PLHIV Forecast'!$B$131:$B$250,0),MATCH(Q$130,'PLHIV Forecast'!$C$130:$W$130,0)),
P208+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IF(Q$130&lt;=Baseline_Year,
INDEX('Number on ART'!$H$10:$AB$249,MATCH($B208&amp;"Peds",'Number on ART'!$F$10:$F$249,0),MATCH(Q$130,'Number on ART'!$H$9:$AB$9,0)),
IF(AND(P208+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Forecast'!$B$131:$B$250,0),MATCH(Q$130,'PLHIV Forecast'!$C$130:$W$130,0)),
INDEX('PLHIV Forecast'!$C$131:$W$250,MATCH($B208,'PLHIV Forecast'!$B$131:$B$250,0),MATCH(Q$130,'PLHIV Forecast'!$C$130:$W$130,0))&lt;&gt;0),
INDEX('PLHIV Forecast'!$C$131:$W$250,MATCH($B208,'PLHIV Forecast'!$B$131:$B$250,0),MATCH(Q$130,'PLHIV Forecast'!$C$130:$W$130,0)),
P208+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R208" s="84">
        <f>IF(IF(R$130&lt;=Baseline_Year,
INDEX('Number on ART'!$H$10:$AB$249,MATCH($B208&amp;"Peds",'Number on ART'!$F$10:$F$249,0),MATCH(R$130,'Number on ART'!$H$9:$AB$9,0)),
IF(AND(Q208+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Forecast'!$B$131:$B$250,0),MATCH(R$130,'PLHIV Forecast'!$C$130:$W$130,0)),
INDEX('PLHIV Forecast'!$C$131:$W$250,MATCH($B208,'PLHIV Forecast'!$B$131:$B$250,0),MATCH(R$130,'PLHIV Forecast'!$C$130:$W$130,0))&lt;&gt;0),
INDEX('PLHIV Forecast'!$C$131:$W$250,MATCH($B208,'PLHIV Forecast'!$B$131:$B$250,0),MATCH(R$130,'PLHIV Forecast'!$C$130:$W$130,0)),
Q208+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IF(R$130&lt;=Baseline_Year,
INDEX('Number on ART'!$H$10:$AB$249,MATCH($B208&amp;"Peds",'Number on ART'!$F$10:$F$249,0),MATCH(R$130,'Number on ART'!$H$9:$AB$9,0)),
IF(AND(Q208+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Forecast'!$B$131:$B$250,0),MATCH(R$130,'PLHIV Forecast'!$C$130:$W$130,0)),
INDEX('PLHIV Forecast'!$C$131:$W$250,MATCH($B208,'PLHIV Forecast'!$B$131:$B$250,0),MATCH(R$130,'PLHIV Forecast'!$C$130:$W$130,0))&lt;&gt;0),
INDEX('PLHIV Forecast'!$C$131:$W$250,MATCH($B208,'PLHIV Forecast'!$B$131:$B$250,0),MATCH(R$130,'PLHIV Forecast'!$C$130:$W$130,0)),
Q208+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S208" s="84">
        <f>IF(IF(S$130&lt;=Baseline_Year,
INDEX('Number on ART'!$H$10:$AB$249,MATCH($B208&amp;"Peds",'Number on ART'!$F$10:$F$249,0),MATCH(S$130,'Number on ART'!$H$9:$AB$9,0)),
IF(AND(R208+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Forecast'!$B$131:$B$250,0),MATCH(S$130,'PLHIV Forecast'!$C$130:$W$130,0)),
INDEX('PLHIV Forecast'!$C$131:$W$250,MATCH($B208,'PLHIV Forecast'!$B$131:$B$250,0),MATCH(S$130,'PLHIV Forecast'!$C$130:$W$130,0))&lt;&gt;0),
INDEX('PLHIV Forecast'!$C$131:$W$250,MATCH($B208,'PLHIV Forecast'!$B$131:$B$250,0),MATCH(S$130,'PLHIV Forecast'!$C$130:$W$130,0)),
R208+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IF(S$130&lt;=Baseline_Year,
INDEX('Number on ART'!$H$10:$AB$249,MATCH($B208&amp;"Peds",'Number on ART'!$F$10:$F$249,0),MATCH(S$130,'Number on ART'!$H$9:$AB$9,0)),
IF(AND(R208+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Forecast'!$B$131:$B$250,0),MATCH(S$130,'PLHIV Forecast'!$C$130:$W$130,0)),
INDEX('PLHIV Forecast'!$C$131:$W$250,MATCH($B208,'PLHIV Forecast'!$B$131:$B$250,0),MATCH(S$130,'PLHIV Forecast'!$C$130:$W$130,0))&lt;&gt;0),
INDEX('PLHIV Forecast'!$C$131:$W$250,MATCH($B208,'PLHIV Forecast'!$B$131:$B$250,0),MATCH(S$130,'PLHIV Forecast'!$C$130:$W$130,0)),
R208+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T208" s="84">
        <f>IF(IF(T$130&lt;=Baseline_Year,
INDEX('Number on ART'!$H$10:$AB$249,MATCH($B208&amp;"Peds",'Number on ART'!$F$10:$F$249,0),MATCH(T$130,'Number on ART'!$H$9:$AB$9,0)),
IF(AND(S208+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Forecast'!$B$131:$B$250,0),MATCH(T$130,'PLHIV Forecast'!$C$130:$W$130,0)),
INDEX('PLHIV Forecast'!$C$131:$W$250,MATCH($B208,'PLHIV Forecast'!$B$131:$B$250,0),MATCH(T$130,'PLHIV Forecast'!$C$130:$W$130,0))&lt;&gt;0),
INDEX('PLHIV Forecast'!$C$131:$W$250,MATCH($B208,'PLHIV Forecast'!$B$131:$B$250,0),MATCH(T$130,'PLHIV Forecast'!$C$130:$W$130,0)),
S208+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IF(T$130&lt;=Baseline_Year,
INDEX('Number on ART'!$H$10:$AB$249,MATCH($B208&amp;"Peds",'Number on ART'!$F$10:$F$249,0),MATCH(T$130,'Number on ART'!$H$9:$AB$9,0)),
IF(AND(S208+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Forecast'!$B$131:$B$250,0),MATCH(T$130,'PLHIV Forecast'!$C$130:$W$130,0)),
INDEX('PLHIV Forecast'!$C$131:$W$250,MATCH($B208,'PLHIV Forecast'!$B$131:$B$250,0),MATCH(T$130,'PLHIV Forecast'!$C$130:$W$130,0))&lt;&gt;0),
INDEX('PLHIV Forecast'!$C$131:$W$250,MATCH($B208,'PLHIV Forecast'!$B$131:$B$250,0),MATCH(T$130,'PLHIV Forecast'!$C$130:$W$130,0)),
S208+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U208" s="84">
        <f>IF(IF(U$130&lt;=Baseline_Year,
INDEX('Number on ART'!$H$10:$AB$249,MATCH($B208&amp;"Peds",'Number on ART'!$F$10:$F$249,0),MATCH(U$130,'Number on ART'!$H$9:$AB$9,0)),
IF(AND(T208+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Forecast'!$B$131:$B$250,0),MATCH(U$130,'PLHIV Forecast'!$C$130:$W$130,0)),
INDEX('PLHIV Forecast'!$C$131:$W$250,MATCH($B208,'PLHIV Forecast'!$B$131:$B$250,0),MATCH(U$130,'PLHIV Forecast'!$C$130:$W$130,0))&lt;&gt;0),
INDEX('PLHIV Forecast'!$C$131:$W$250,MATCH($B208,'PLHIV Forecast'!$B$131:$B$250,0),MATCH(U$130,'PLHIV Forecast'!$C$130:$W$130,0)),
T208+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IF(U$130&lt;=Baseline_Year,
INDEX('Number on ART'!$H$10:$AB$249,MATCH($B208&amp;"Peds",'Number on ART'!$F$10:$F$249,0),MATCH(U$130,'Number on ART'!$H$9:$AB$9,0)),
IF(AND(T208+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Forecast'!$B$131:$B$250,0),MATCH(U$130,'PLHIV Forecast'!$C$130:$W$130,0)),
INDEX('PLHIV Forecast'!$C$131:$W$250,MATCH($B208,'PLHIV Forecast'!$B$131:$B$250,0),MATCH(U$130,'PLHIV Forecast'!$C$130:$W$130,0))&lt;&gt;0),
INDEX('PLHIV Forecast'!$C$131:$W$250,MATCH($B208,'PLHIV Forecast'!$B$131:$B$250,0),MATCH(U$130,'PLHIV Forecast'!$C$130:$W$130,0)),
T208+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V208" s="84">
        <f>IF(IF(V$130&lt;=Baseline_Year,
INDEX('Number on ART'!$H$10:$AB$249,MATCH($B208&amp;"Peds",'Number on ART'!$F$10:$F$249,0),MATCH(V$130,'Number on ART'!$H$9:$AB$9,0)),
IF(AND(U208+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Forecast'!$B$131:$B$250,0),MATCH(V$130,'PLHIV Forecast'!$C$130:$W$130,0)),
INDEX('PLHIV Forecast'!$C$131:$W$250,MATCH($B208,'PLHIV Forecast'!$B$131:$B$250,0),MATCH(V$130,'PLHIV Forecast'!$C$130:$W$130,0))&lt;&gt;0),
INDEX('PLHIV Forecast'!$C$131:$W$250,MATCH($B208,'PLHIV Forecast'!$B$131:$B$250,0),MATCH(V$130,'PLHIV Forecast'!$C$130:$W$130,0)),
U208+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IF(V$130&lt;=Baseline_Year,
INDEX('Number on ART'!$H$10:$AB$249,MATCH($B208&amp;"Peds",'Number on ART'!$F$10:$F$249,0),MATCH(V$130,'Number on ART'!$H$9:$AB$9,0)),
IF(AND(U208+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Forecast'!$B$131:$B$250,0),MATCH(V$130,'PLHIV Forecast'!$C$130:$W$130,0)),
INDEX('PLHIV Forecast'!$C$131:$W$250,MATCH($B208,'PLHIV Forecast'!$B$131:$B$250,0),MATCH(V$130,'PLHIV Forecast'!$C$130:$W$130,0))&lt;&gt;0),
INDEX('PLHIV Forecast'!$C$131:$W$250,MATCH($B208,'PLHIV Forecast'!$B$131:$B$250,0),MATCH(V$130,'PLHIV Forecast'!$C$130:$W$130,0)),
U208+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W208" s="84">
        <f>IF(IF(W$130&lt;=Baseline_Year,
INDEX('Number on ART'!$H$10:$AB$249,MATCH($B208&amp;"Peds",'Number on ART'!$F$10:$F$249,0),MATCH(W$130,'Number on ART'!$H$9:$AB$9,0)),
IF(AND(V208+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Forecast'!$C$131:$W$250,MATCH($B208,'PLHIV Forecast'!$B$131:$B$250,0),MATCH(W$130,'PLHIV Forecast'!$C$130:$W$130,0)),
INDEX('PLHIV Forecast'!$C$131:$W$250,MATCH($B208,'PLHIV Forecast'!$B$131:$B$250,0),MATCH(W$130,'PLHIV Forecast'!$C$130:$W$130,0))&lt;&gt;0),
INDEX('PLHIV Forecast'!$C$131:$W$250,MATCH($B208,'PLHIV Forecast'!$B$131:$B$250,0),MATCH(W$130,'PLHIV Forecast'!$C$130:$W$130,0)),
V208+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)))&lt;0,
0,
IF(W$130&lt;=Baseline_Year,
INDEX('Number on ART'!$H$10:$AB$249,MATCH($B208&amp;"Peds",'Number on ART'!$F$10:$F$249,0),MATCH(W$130,'Number on ART'!$H$9:$AB$9,0)),
IF(AND(V208+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)&gt;INDEX('PLHIV Forecast'!$C$8:$W$127,MATCH($B208,'PLHIV Forecast'!$B$131:$B$250,0),MATCH(W$130,'PLHIV Forecast'!$C$130:$W$130,0)),
INDEX('PLHIV Forecast'!$C$131:$W$250,MATCH($B208,'PLHIV Forecast'!$B$131:$B$250,0),MATCH(W$130,'PLHIV Forecast'!$C$130:$W$130,0))&lt;&gt;0),
INDEX('PLHIV Forecast'!$C$131:$W$250,MATCH($B208,'PLHIV Forecast'!$B$131:$B$250,0),MATCH(W$130,'PLHIV Forecast'!$C$130:$W$130,0)),
V208+
AVERAGE((INDEX($C$131:$W$250,MATCH($B208,$B$131:$B$250),MATCH(Baseline_Year,$C$130:$W$130,))-INDEX($C$131:$W$250,MATCH($B208,$B$131:$B$250),MATCH(Baseline_Year-1,$C$130:$W$130,))),
(INDEX($C$131:$W$250,MATCH($B208,$B$131:$B$250),MATCH(Baseline_Year-1,$C$130:$W$130,))-INDEX($C$131:$W$250,MATCH($B208,$B$131:$B$250),MATCH(Baseline_Year-2,$C$130:$W$130,))),
(INDEX($C$131:$W$250,MATCH($B208,$B$131:$B$250),MATCH(Baseline_Year-2,$C$130:$W$130,))-INDEX($C$131:$W$250,MATCH($B208,$B$131:$B$250),MATCH(Baseline_Year-3,$C$130:$W$130,)))
))))</f>
        <v>0</v>
      </c>
      <c r="X208" s="9" t="str">
        <f>IF(SUM(C208:W208)&lt;&gt;0,
IF(P208='PLHIV Forecast'!P208,"# peds on ART capped by total CLHIV starting 2023",
IF(Q208='PLHIV Forecast'!Q208,"# peds on ART capped by total CLHIV starting 2024",
IF(R208='PLHIV Forecast'!R208,"# peds on ART capped by total CLHIV starting 2025",
IF(S208='PLHIV Forecast'!S208,"# peds on ART capped by total CLHIV starting 2026",
IF(T208='PLHIV Forecast'!T208,"# peds on ART capped by total CLHIV starting 2027",
IF(U208='PLHIV Forecast'!U208,"# peds on ART capped by total CLHIV starting 2028",
IF(V208='PLHIV Forecast'!V208,"# peds on ART capped by total CLHIV starting 2029",
IF(W208='PLHIV Forecast'!W208,"# peds on ART capped by total CLHIV starting 2030",
"")))))))),"")</f>
        <v/>
      </c>
    </row>
    <row r="209" spans="2:24" x14ac:dyDescent="0.35">
      <c r="B209" s="17" t="str">
        <f>Countries!B82</f>
        <v>Montenegro</v>
      </c>
      <c r="C209" s="47">
        <f>IF(C$7&lt;='Algorithms &amp; Assumptions'!$C$3,INDEX('Number on ART'!$H$10:$AB$249,MATCH($B209&amp;"Peds",'Number on ART'!$F$10:$F$249,0),MATCH(C$7,'Number on ART'!$H$9:$AB$9,0)),"Error")</f>
        <v>0</v>
      </c>
      <c r="D209" s="47">
        <f>IF(D$7&lt;='Algorithms &amp; Assumptions'!$C$3,INDEX('Number on ART'!$H$10:$AB$249,MATCH($B209&amp;"Peds",'Number on ART'!$F$10:$F$249,0),MATCH(D$7,'Number on ART'!$H$9:$AB$9,0)),"Error")</f>
        <v>0</v>
      </c>
      <c r="E209" s="47">
        <f>IF(E$7&lt;='Algorithms &amp; Assumptions'!$C$3,INDEX('Number on ART'!$H$10:$AB$249,MATCH($B209&amp;"Peds",'Number on ART'!$F$10:$F$249,0),MATCH(E$7,'Number on ART'!$H$9:$AB$9,0)),"Error")</f>
        <v>0</v>
      </c>
      <c r="F209" s="47">
        <f>IF(F$7&lt;='Algorithms &amp; Assumptions'!$C$3,INDEX('Number on ART'!$H$10:$AB$249,MATCH($B209&amp;"Peds",'Number on ART'!$F$10:$F$249,0),MATCH(F$7,'Number on ART'!$H$9:$AB$9,0)),"Error")</f>
        <v>0</v>
      </c>
      <c r="G209" s="84">
        <f>IF(IF(G$130&lt;=Baseline_Year,
INDEX('Number on ART'!$H$10:$AB$249,MATCH($B209&amp;"Peds",'Number on ART'!$F$10:$F$249,0),MATCH(G$130,'Number on ART'!$H$9:$AB$9,0)),
IF(AND(F209+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Forecast'!$B$131:$B$250,0),MATCH(G$130,'PLHIV Forecast'!$C$130:$W$130,0)),
INDEX('PLHIV Forecast'!$C$131:$W$250,MATCH($B209,'PLHIV Forecast'!$B$131:$B$250,0),MATCH(G$130,'PLHIV Forecast'!$C$130:$W$130,0))&lt;&gt;0),
INDEX('PLHIV Forecast'!$C$131:$W$250,MATCH($B209,'PLHIV Forecast'!$B$131:$B$250,0),MATCH(G$130,'PLHIV Forecast'!$C$130:$W$130,0)),
F209+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IF(G$130&lt;=Baseline_Year,
INDEX('Number on ART'!$H$10:$AB$249,MATCH($B209&amp;"Peds",'Number on ART'!$F$10:$F$249,0),MATCH(G$130,'Number on ART'!$H$9:$AB$9,0)),
IF(AND(F209+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Forecast'!$B$131:$B$250,0),MATCH(G$130,'PLHIV Forecast'!$C$130:$W$130,0)),
INDEX('PLHIV Forecast'!$C$131:$W$250,MATCH($B209,'PLHIV Forecast'!$B$131:$B$250,0),MATCH(G$130,'PLHIV Forecast'!$C$130:$W$130,0))&lt;&gt;0),
INDEX('PLHIV Forecast'!$C$131:$W$250,MATCH($B209,'PLHIV Forecast'!$B$131:$B$250,0),MATCH(G$130,'PLHIV Forecast'!$C$130:$W$130,0)),
F209+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H209" s="84">
        <f>IF(IF(H$130&lt;=Baseline_Year,
INDEX('Number on ART'!$H$10:$AB$249,MATCH($B209&amp;"Peds",'Number on ART'!$F$10:$F$249,0),MATCH(H$130,'Number on ART'!$H$9:$AB$9,0)),
IF(AND(G209+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Forecast'!$B$131:$B$250,0),MATCH(H$130,'PLHIV Forecast'!$C$130:$W$130,0)),
INDEX('PLHIV Forecast'!$C$131:$W$250,MATCH($B209,'PLHIV Forecast'!$B$131:$B$250,0),MATCH(H$130,'PLHIV Forecast'!$C$130:$W$130,0))&lt;&gt;0),
INDEX('PLHIV Forecast'!$C$131:$W$250,MATCH($B209,'PLHIV Forecast'!$B$131:$B$250,0),MATCH(H$130,'PLHIV Forecast'!$C$130:$W$130,0)),
G209+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IF(H$130&lt;=Baseline_Year,
INDEX('Number on ART'!$H$10:$AB$249,MATCH($B209&amp;"Peds",'Number on ART'!$F$10:$F$249,0),MATCH(H$130,'Number on ART'!$H$9:$AB$9,0)),
IF(AND(G209+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Forecast'!$B$131:$B$250,0),MATCH(H$130,'PLHIV Forecast'!$C$130:$W$130,0)),
INDEX('PLHIV Forecast'!$C$131:$W$250,MATCH($B209,'PLHIV Forecast'!$B$131:$B$250,0),MATCH(H$130,'PLHIV Forecast'!$C$130:$W$130,0))&lt;&gt;0),
INDEX('PLHIV Forecast'!$C$131:$W$250,MATCH($B209,'PLHIV Forecast'!$B$131:$B$250,0),MATCH(H$130,'PLHIV Forecast'!$C$130:$W$130,0)),
G209+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I209" s="84">
        <f>IF(IF(I$130&lt;=Baseline_Year,
INDEX('Number on ART'!$H$10:$AB$249,MATCH($B209&amp;"Peds",'Number on ART'!$F$10:$F$249,0),MATCH(I$130,'Number on ART'!$H$9:$AB$9,0)),
IF(AND(H209+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Forecast'!$B$131:$B$250,0),MATCH(I$130,'PLHIV Forecast'!$C$130:$W$130,0)),
INDEX('PLHIV Forecast'!$C$131:$W$250,MATCH($B209,'PLHIV Forecast'!$B$131:$B$250,0),MATCH(I$130,'PLHIV Forecast'!$C$130:$W$130,0))&lt;&gt;0),
INDEX('PLHIV Forecast'!$C$131:$W$250,MATCH($B209,'PLHIV Forecast'!$B$131:$B$250,0),MATCH(I$130,'PLHIV Forecast'!$C$130:$W$130,0)),
H209+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IF(I$130&lt;=Baseline_Year,
INDEX('Number on ART'!$H$10:$AB$249,MATCH($B209&amp;"Peds",'Number on ART'!$F$10:$F$249,0),MATCH(I$130,'Number on ART'!$H$9:$AB$9,0)),
IF(AND(H209+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Forecast'!$B$131:$B$250,0),MATCH(I$130,'PLHIV Forecast'!$C$130:$W$130,0)),
INDEX('PLHIV Forecast'!$C$131:$W$250,MATCH($B209,'PLHIV Forecast'!$B$131:$B$250,0),MATCH(I$130,'PLHIV Forecast'!$C$130:$W$130,0))&lt;&gt;0),
INDEX('PLHIV Forecast'!$C$131:$W$250,MATCH($B209,'PLHIV Forecast'!$B$131:$B$250,0),MATCH(I$130,'PLHIV Forecast'!$C$130:$W$130,0)),
H209+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J209" s="84">
        <f>IF(IF(J$130&lt;=Baseline_Year,
INDEX('Number on ART'!$H$10:$AB$249,MATCH($B209&amp;"Peds",'Number on ART'!$F$10:$F$249,0),MATCH(J$130,'Number on ART'!$H$9:$AB$9,0)),
IF(AND(I209+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Forecast'!$B$131:$B$250,0),MATCH(J$130,'PLHIV Forecast'!$C$130:$W$130,0)),
INDEX('PLHIV Forecast'!$C$131:$W$250,MATCH($B209,'PLHIV Forecast'!$B$131:$B$250,0),MATCH(J$130,'PLHIV Forecast'!$C$130:$W$130,0))&lt;&gt;0),
INDEX('PLHIV Forecast'!$C$131:$W$250,MATCH($B209,'PLHIV Forecast'!$B$131:$B$250,0),MATCH(J$130,'PLHIV Forecast'!$C$130:$W$130,0)),
I209+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IF(J$130&lt;=Baseline_Year,
INDEX('Number on ART'!$H$10:$AB$249,MATCH($B209&amp;"Peds",'Number on ART'!$F$10:$F$249,0),MATCH(J$130,'Number on ART'!$H$9:$AB$9,0)),
IF(AND(I209+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Forecast'!$B$131:$B$250,0),MATCH(J$130,'PLHIV Forecast'!$C$130:$W$130,0)),
INDEX('PLHIV Forecast'!$C$131:$W$250,MATCH($B209,'PLHIV Forecast'!$B$131:$B$250,0),MATCH(J$130,'PLHIV Forecast'!$C$130:$W$130,0))&lt;&gt;0),
INDEX('PLHIV Forecast'!$C$131:$W$250,MATCH($B209,'PLHIV Forecast'!$B$131:$B$250,0),MATCH(J$130,'PLHIV Forecast'!$C$130:$W$130,0)),
I209+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K209" s="84">
        <f>IF(IF(K$130&lt;=Baseline_Year,
INDEX('Number on ART'!$H$10:$AB$249,MATCH($B209&amp;"Peds",'Number on ART'!$F$10:$F$249,0),MATCH(K$130,'Number on ART'!$H$9:$AB$9,0)),
IF(AND(J209+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Forecast'!$B$131:$B$250,0),MATCH(K$130,'PLHIV Forecast'!$C$130:$W$130,0)),
INDEX('PLHIV Forecast'!$C$131:$W$250,MATCH($B209,'PLHIV Forecast'!$B$131:$B$250,0),MATCH(K$130,'PLHIV Forecast'!$C$130:$W$130,0))&lt;&gt;0),
INDEX('PLHIV Forecast'!$C$131:$W$250,MATCH($B209,'PLHIV Forecast'!$B$131:$B$250,0),MATCH(K$130,'PLHIV Forecast'!$C$130:$W$130,0)),
J209+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IF(K$130&lt;=Baseline_Year,
INDEX('Number on ART'!$H$10:$AB$249,MATCH($B209&amp;"Peds",'Number on ART'!$F$10:$F$249,0),MATCH(K$130,'Number on ART'!$H$9:$AB$9,0)),
IF(AND(J209+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Forecast'!$B$131:$B$250,0),MATCH(K$130,'PLHIV Forecast'!$C$130:$W$130,0)),
INDEX('PLHIV Forecast'!$C$131:$W$250,MATCH($B209,'PLHIV Forecast'!$B$131:$B$250,0),MATCH(K$130,'PLHIV Forecast'!$C$130:$W$130,0))&lt;&gt;0),
INDEX('PLHIV Forecast'!$C$131:$W$250,MATCH($B209,'PLHIV Forecast'!$B$131:$B$250,0),MATCH(K$130,'PLHIV Forecast'!$C$130:$W$130,0)),
J209+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L209" s="84">
        <f>IF(IF(L$130&lt;=Baseline_Year,
INDEX('Number on ART'!$H$10:$AB$249,MATCH($B209&amp;"Peds",'Number on ART'!$F$10:$F$249,0),MATCH(L$130,'Number on ART'!$H$9:$AB$9,0)),
IF(AND(K209+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Forecast'!$B$131:$B$250,0),MATCH(L$130,'PLHIV Forecast'!$C$130:$W$130,0)),
INDEX('PLHIV Forecast'!$C$131:$W$250,MATCH($B209,'PLHIV Forecast'!$B$131:$B$250,0),MATCH(L$130,'PLHIV Forecast'!$C$130:$W$130,0))&lt;&gt;0),
INDEX('PLHIV Forecast'!$C$131:$W$250,MATCH($B209,'PLHIV Forecast'!$B$131:$B$250,0),MATCH(L$130,'PLHIV Forecast'!$C$130:$W$130,0)),
K209+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IF(L$130&lt;=Baseline_Year,
INDEX('Number on ART'!$H$10:$AB$249,MATCH($B209&amp;"Peds",'Number on ART'!$F$10:$F$249,0),MATCH(L$130,'Number on ART'!$H$9:$AB$9,0)),
IF(AND(K209+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Forecast'!$B$131:$B$250,0),MATCH(L$130,'PLHIV Forecast'!$C$130:$W$130,0)),
INDEX('PLHIV Forecast'!$C$131:$W$250,MATCH($B209,'PLHIV Forecast'!$B$131:$B$250,0),MATCH(L$130,'PLHIV Forecast'!$C$130:$W$130,0))&lt;&gt;0),
INDEX('PLHIV Forecast'!$C$131:$W$250,MATCH($B209,'PLHIV Forecast'!$B$131:$B$250,0),MATCH(L$130,'PLHIV Forecast'!$C$130:$W$130,0)),
K209+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M209" s="84">
        <f>IF(IF(M$130&lt;=Baseline_Year,
INDEX('Number on ART'!$H$10:$AB$249,MATCH($B209&amp;"Peds",'Number on ART'!$F$10:$F$249,0),MATCH(M$130,'Number on ART'!$H$9:$AB$9,0)),
IF(AND(L209+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Forecast'!$B$131:$B$250,0),MATCH(M$130,'PLHIV Forecast'!$C$130:$W$130,0)),
INDEX('PLHIV Forecast'!$C$131:$W$250,MATCH($B209,'PLHIV Forecast'!$B$131:$B$250,0),MATCH(M$130,'PLHIV Forecast'!$C$130:$W$130,0))&lt;&gt;0),
INDEX('PLHIV Forecast'!$C$131:$W$250,MATCH($B209,'PLHIV Forecast'!$B$131:$B$250,0),MATCH(M$130,'PLHIV Forecast'!$C$130:$W$130,0)),
L209+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IF(M$130&lt;=Baseline_Year,
INDEX('Number on ART'!$H$10:$AB$249,MATCH($B209&amp;"Peds",'Number on ART'!$F$10:$F$249,0),MATCH(M$130,'Number on ART'!$H$9:$AB$9,0)),
IF(AND(L209+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Forecast'!$B$131:$B$250,0),MATCH(M$130,'PLHIV Forecast'!$C$130:$W$130,0)),
INDEX('PLHIV Forecast'!$C$131:$W$250,MATCH($B209,'PLHIV Forecast'!$B$131:$B$250,0),MATCH(M$130,'PLHIV Forecast'!$C$130:$W$130,0))&lt;&gt;0),
INDEX('PLHIV Forecast'!$C$131:$W$250,MATCH($B209,'PLHIV Forecast'!$B$131:$B$250,0),MATCH(M$130,'PLHIV Forecast'!$C$130:$W$130,0)),
L209+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N209" s="84">
        <f>IF(IF(N$130&lt;=Baseline_Year,
INDEX('Number on ART'!$H$10:$AB$249,MATCH($B209&amp;"Peds",'Number on ART'!$F$10:$F$249,0),MATCH(N$130,'Number on ART'!$H$9:$AB$9,0)),
IF(AND(M209+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Forecast'!$B$131:$B$250,0),MATCH(N$130,'PLHIV Forecast'!$C$130:$W$130,0)),
INDEX('PLHIV Forecast'!$C$131:$W$250,MATCH($B209,'PLHIV Forecast'!$B$131:$B$250,0),MATCH(N$130,'PLHIV Forecast'!$C$130:$W$130,0))&lt;&gt;0),
INDEX('PLHIV Forecast'!$C$131:$W$250,MATCH($B209,'PLHIV Forecast'!$B$131:$B$250,0),MATCH(N$130,'PLHIV Forecast'!$C$130:$W$130,0)),
M209+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IF(N$130&lt;=Baseline_Year,
INDEX('Number on ART'!$H$10:$AB$249,MATCH($B209&amp;"Peds",'Number on ART'!$F$10:$F$249,0),MATCH(N$130,'Number on ART'!$H$9:$AB$9,0)),
IF(AND(M209+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Forecast'!$B$131:$B$250,0),MATCH(N$130,'PLHIV Forecast'!$C$130:$W$130,0)),
INDEX('PLHIV Forecast'!$C$131:$W$250,MATCH($B209,'PLHIV Forecast'!$B$131:$B$250,0),MATCH(N$130,'PLHIV Forecast'!$C$130:$W$130,0))&lt;&gt;0),
INDEX('PLHIV Forecast'!$C$131:$W$250,MATCH($B209,'PLHIV Forecast'!$B$131:$B$250,0),MATCH(N$130,'PLHIV Forecast'!$C$130:$W$130,0)),
M209+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O209" s="84">
        <f>IF(IF(O$130&lt;=Baseline_Year,
INDEX('Number on ART'!$H$10:$AB$249,MATCH($B209&amp;"Peds",'Number on ART'!$F$10:$F$249,0),MATCH(O$130,'Number on ART'!$H$9:$AB$9,0)),
IF(AND(N209+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Forecast'!$B$131:$B$250,0),MATCH(O$130,'PLHIV Forecast'!$C$130:$W$130,0)),
INDEX('PLHIV Forecast'!$C$131:$W$250,MATCH($B209,'PLHIV Forecast'!$B$131:$B$250,0),MATCH(O$130,'PLHIV Forecast'!$C$130:$W$130,0))&lt;&gt;0),
INDEX('PLHIV Forecast'!$C$131:$W$250,MATCH($B209,'PLHIV Forecast'!$B$131:$B$250,0),MATCH(O$130,'PLHIV Forecast'!$C$130:$W$130,0)),
N209+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IF(O$130&lt;=Baseline_Year,
INDEX('Number on ART'!$H$10:$AB$249,MATCH($B209&amp;"Peds",'Number on ART'!$F$10:$F$249,0),MATCH(O$130,'Number on ART'!$H$9:$AB$9,0)),
IF(AND(N209+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Forecast'!$B$131:$B$250,0),MATCH(O$130,'PLHIV Forecast'!$C$130:$W$130,0)),
INDEX('PLHIV Forecast'!$C$131:$W$250,MATCH($B209,'PLHIV Forecast'!$B$131:$B$250,0),MATCH(O$130,'PLHIV Forecast'!$C$130:$W$130,0))&lt;&gt;0),
INDEX('PLHIV Forecast'!$C$131:$W$250,MATCH($B209,'PLHIV Forecast'!$B$131:$B$250,0),MATCH(O$130,'PLHIV Forecast'!$C$130:$W$130,0)),
N209+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P209" s="84">
        <f>IF(IF(P$130&lt;=Baseline_Year,
INDEX('Number on ART'!$H$10:$AB$249,MATCH($B209&amp;"Peds",'Number on ART'!$F$10:$F$249,0),MATCH(P$130,'Number on ART'!$H$9:$AB$9,0)),
IF(AND(O209+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Forecast'!$B$131:$B$250,0),MATCH(P$130,'PLHIV Forecast'!$C$130:$W$130,0)),
INDEX('PLHIV Forecast'!$C$131:$W$250,MATCH($B209,'PLHIV Forecast'!$B$131:$B$250,0),MATCH(P$130,'PLHIV Forecast'!$C$130:$W$130,0))&lt;&gt;0),
INDEX('PLHIV Forecast'!$C$131:$W$250,MATCH($B209,'PLHIV Forecast'!$B$131:$B$250,0),MATCH(P$130,'PLHIV Forecast'!$C$130:$W$130,0)),
O209+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IF(P$130&lt;=Baseline_Year,
INDEX('Number on ART'!$H$10:$AB$249,MATCH($B209&amp;"Peds",'Number on ART'!$F$10:$F$249,0),MATCH(P$130,'Number on ART'!$H$9:$AB$9,0)),
IF(AND(O209+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Forecast'!$B$131:$B$250,0),MATCH(P$130,'PLHIV Forecast'!$C$130:$W$130,0)),
INDEX('PLHIV Forecast'!$C$131:$W$250,MATCH($B209,'PLHIV Forecast'!$B$131:$B$250,0),MATCH(P$130,'PLHIV Forecast'!$C$130:$W$130,0))&lt;&gt;0),
INDEX('PLHIV Forecast'!$C$131:$W$250,MATCH($B209,'PLHIV Forecast'!$B$131:$B$250,0),MATCH(P$130,'PLHIV Forecast'!$C$130:$W$130,0)),
O209+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Q209" s="84">
        <f>IF(IF(Q$130&lt;=Baseline_Year,
INDEX('Number on ART'!$H$10:$AB$249,MATCH($B209&amp;"Peds",'Number on ART'!$F$10:$F$249,0),MATCH(Q$130,'Number on ART'!$H$9:$AB$9,0)),
IF(AND(P209+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Forecast'!$B$131:$B$250,0),MATCH(Q$130,'PLHIV Forecast'!$C$130:$W$130,0)),
INDEX('PLHIV Forecast'!$C$131:$W$250,MATCH($B209,'PLHIV Forecast'!$B$131:$B$250,0),MATCH(Q$130,'PLHIV Forecast'!$C$130:$W$130,0))&lt;&gt;0),
INDEX('PLHIV Forecast'!$C$131:$W$250,MATCH($B209,'PLHIV Forecast'!$B$131:$B$250,0),MATCH(Q$130,'PLHIV Forecast'!$C$130:$W$130,0)),
P209+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IF(Q$130&lt;=Baseline_Year,
INDEX('Number on ART'!$H$10:$AB$249,MATCH($B209&amp;"Peds",'Number on ART'!$F$10:$F$249,0),MATCH(Q$130,'Number on ART'!$H$9:$AB$9,0)),
IF(AND(P209+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Forecast'!$B$131:$B$250,0),MATCH(Q$130,'PLHIV Forecast'!$C$130:$W$130,0)),
INDEX('PLHIV Forecast'!$C$131:$W$250,MATCH($B209,'PLHIV Forecast'!$B$131:$B$250,0),MATCH(Q$130,'PLHIV Forecast'!$C$130:$W$130,0))&lt;&gt;0),
INDEX('PLHIV Forecast'!$C$131:$W$250,MATCH($B209,'PLHIV Forecast'!$B$131:$B$250,0),MATCH(Q$130,'PLHIV Forecast'!$C$130:$W$130,0)),
P209+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R209" s="84">
        <f>IF(IF(R$130&lt;=Baseline_Year,
INDEX('Number on ART'!$H$10:$AB$249,MATCH($B209&amp;"Peds",'Number on ART'!$F$10:$F$249,0),MATCH(R$130,'Number on ART'!$H$9:$AB$9,0)),
IF(AND(Q209+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Forecast'!$B$131:$B$250,0),MATCH(R$130,'PLHIV Forecast'!$C$130:$W$130,0)),
INDEX('PLHIV Forecast'!$C$131:$W$250,MATCH($B209,'PLHIV Forecast'!$B$131:$B$250,0),MATCH(R$130,'PLHIV Forecast'!$C$130:$W$130,0))&lt;&gt;0),
INDEX('PLHIV Forecast'!$C$131:$W$250,MATCH($B209,'PLHIV Forecast'!$B$131:$B$250,0),MATCH(R$130,'PLHIV Forecast'!$C$130:$W$130,0)),
Q209+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IF(R$130&lt;=Baseline_Year,
INDEX('Number on ART'!$H$10:$AB$249,MATCH($B209&amp;"Peds",'Number on ART'!$F$10:$F$249,0),MATCH(R$130,'Number on ART'!$H$9:$AB$9,0)),
IF(AND(Q209+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Forecast'!$B$131:$B$250,0),MATCH(R$130,'PLHIV Forecast'!$C$130:$W$130,0)),
INDEX('PLHIV Forecast'!$C$131:$W$250,MATCH($B209,'PLHIV Forecast'!$B$131:$B$250,0),MATCH(R$130,'PLHIV Forecast'!$C$130:$W$130,0))&lt;&gt;0),
INDEX('PLHIV Forecast'!$C$131:$W$250,MATCH($B209,'PLHIV Forecast'!$B$131:$B$250,0),MATCH(R$130,'PLHIV Forecast'!$C$130:$W$130,0)),
Q209+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S209" s="84">
        <f>IF(IF(S$130&lt;=Baseline_Year,
INDEX('Number on ART'!$H$10:$AB$249,MATCH($B209&amp;"Peds",'Number on ART'!$F$10:$F$249,0),MATCH(S$130,'Number on ART'!$H$9:$AB$9,0)),
IF(AND(R209+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Forecast'!$B$131:$B$250,0),MATCH(S$130,'PLHIV Forecast'!$C$130:$W$130,0)),
INDEX('PLHIV Forecast'!$C$131:$W$250,MATCH($B209,'PLHIV Forecast'!$B$131:$B$250,0),MATCH(S$130,'PLHIV Forecast'!$C$130:$W$130,0))&lt;&gt;0),
INDEX('PLHIV Forecast'!$C$131:$W$250,MATCH($B209,'PLHIV Forecast'!$B$131:$B$250,0),MATCH(S$130,'PLHIV Forecast'!$C$130:$W$130,0)),
R209+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IF(S$130&lt;=Baseline_Year,
INDEX('Number on ART'!$H$10:$AB$249,MATCH($B209&amp;"Peds",'Number on ART'!$F$10:$F$249,0),MATCH(S$130,'Number on ART'!$H$9:$AB$9,0)),
IF(AND(R209+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Forecast'!$B$131:$B$250,0),MATCH(S$130,'PLHIV Forecast'!$C$130:$W$130,0)),
INDEX('PLHIV Forecast'!$C$131:$W$250,MATCH($B209,'PLHIV Forecast'!$B$131:$B$250,0),MATCH(S$130,'PLHIV Forecast'!$C$130:$W$130,0))&lt;&gt;0),
INDEX('PLHIV Forecast'!$C$131:$W$250,MATCH($B209,'PLHIV Forecast'!$B$131:$B$250,0),MATCH(S$130,'PLHIV Forecast'!$C$130:$W$130,0)),
R209+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T209" s="84">
        <f>IF(IF(T$130&lt;=Baseline_Year,
INDEX('Number on ART'!$H$10:$AB$249,MATCH($B209&amp;"Peds",'Number on ART'!$F$10:$F$249,0),MATCH(T$130,'Number on ART'!$H$9:$AB$9,0)),
IF(AND(S209+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Forecast'!$B$131:$B$250,0),MATCH(T$130,'PLHIV Forecast'!$C$130:$W$130,0)),
INDEX('PLHIV Forecast'!$C$131:$W$250,MATCH($B209,'PLHIV Forecast'!$B$131:$B$250,0),MATCH(T$130,'PLHIV Forecast'!$C$130:$W$130,0))&lt;&gt;0),
INDEX('PLHIV Forecast'!$C$131:$W$250,MATCH($B209,'PLHIV Forecast'!$B$131:$B$250,0),MATCH(T$130,'PLHIV Forecast'!$C$130:$W$130,0)),
S209+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IF(T$130&lt;=Baseline_Year,
INDEX('Number on ART'!$H$10:$AB$249,MATCH($B209&amp;"Peds",'Number on ART'!$F$10:$F$249,0),MATCH(T$130,'Number on ART'!$H$9:$AB$9,0)),
IF(AND(S209+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Forecast'!$B$131:$B$250,0),MATCH(T$130,'PLHIV Forecast'!$C$130:$W$130,0)),
INDEX('PLHIV Forecast'!$C$131:$W$250,MATCH($B209,'PLHIV Forecast'!$B$131:$B$250,0),MATCH(T$130,'PLHIV Forecast'!$C$130:$W$130,0))&lt;&gt;0),
INDEX('PLHIV Forecast'!$C$131:$W$250,MATCH($B209,'PLHIV Forecast'!$B$131:$B$250,0),MATCH(T$130,'PLHIV Forecast'!$C$130:$W$130,0)),
S209+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U209" s="84">
        <f>IF(IF(U$130&lt;=Baseline_Year,
INDEX('Number on ART'!$H$10:$AB$249,MATCH($B209&amp;"Peds",'Number on ART'!$F$10:$F$249,0),MATCH(U$130,'Number on ART'!$H$9:$AB$9,0)),
IF(AND(T209+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Forecast'!$B$131:$B$250,0),MATCH(U$130,'PLHIV Forecast'!$C$130:$W$130,0)),
INDEX('PLHIV Forecast'!$C$131:$W$250,MATCH($B209,'PLHIV Forecast'!$B$131:$B$250,0),MATCH(U$130,'PLHIV Forecast'!$C$130:$W$130,0))&lt;&gt;0),
INDEX('PLHIV Forecast'!$C$131:$W$250,MATCH($B209,'PLHIV Forecast'!$B$131:$B$250,0),MATCH(U$130,'PLHIV Forecast'!$C$130:$W$130,0)),
T209+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IF(U$130&lt;=Baseline_Year,
INDEX('Number on ART'!$H$10:$AB$249,MATCH($B209&amp;"Peds",'Number on ART'!$F$10:$F$249,0),MATCH(U$130,'Number on ART'!$H$9:$AB$9,0)),
IF(AND(T209+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Forecast'!$B$131:$B$250,0),MATCH(U$130,'PLHIV Forecast'!$C$130:$W$130,0)),
INDEX('PLHIV Forecast'!$C$131:$W$250,MATCH($B209,'PLHIV Forecast'!$B$131:$B$250,0),MATCH(U$130,'PLHIV Forecast'!$C$130:$W$130,0))&lt;&gt;0),
INDEX('PLHIV Forecast'!$C$131:$W$250,MATCH($B209,'PLHIV Forecast'!$B$131:$B$250,0),MATCH(U$130,'PLHIV Forecast'!$C$130:$W$130,0)),
T209+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V209" s="84">
        <f>IF(IF(V$130&lt;=Baseline_Year,
INDEX('Number on ART'!$H$10:$AB$249,MATCH($B209&amp;"Peds",'Number on ART'!$F$10:$F$249,0),MATCH(V$130,'Number on ART'!$H$9:$AB$9,0)),
IF(AND(U209+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Forecast'!$B$131:$B$250,0),MATCH(V$130,'PLHIV Forecast'!$C$130:$W$130,0)),
INDEX('PLHIV Forecast'!$C$131:$W$250,MATCH($B209,'PLHIV Forecast'!$B$131:$B$250,0),MATCH(V$130,'PLHIV Forecast'!$C$130:$W$130,0))&lt;&gt;0),
INDEX('PLHIV Forecast'!$C$131:$W$250,MATCH($B209,'PLHIV Forecast'!$B$131:$B$250,0),MATCH(V$130,'PLHIV Forecast'!$C$130:$W$130,0)),
U209+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IF(V$130&lt;=Baseline_Year,
INDEX('Number on ART'!$H$10:$AB$249,MATCH($B209&amp;"Peds",'Number on ART'!$F$10:$F$249,0),MATCH(V$130,'Number on ART'!$H$9:$AB$9,0)),
IF(AND(U209+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Forecast'!$B$131:$B$250,0),MATCH(V$130,'PLHIV Forecast'!$C$130:$W$130,0)),
INDEX('PLHIV Forecast'!$C$131:$W$250,MATCH($B209,'PLHIV Forecast'!$B$131:$B$250,0),MATCH(V$130,'PLHIV Forecast'!$C$130:$W$130,0))&lt;&gt;0),
INDEX('PLHIV Forecast'!$C$131:$W$250,MATCH($B209,'PLHIV Forecast'!$B$131:$B$250,0),MATCH(V$130,'PLHIV Forecast'!$C$130:$W$130,0)),
U209+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W209" s="84">
        <f>IF(IF(W$130&lt;=Baseline_Year,
INDEX('Number on ART'!$H$10:$AB$249,MATCH($B209&amp;"Peds",'Number on ART'!$F$10:$F$249,0),MATCH(W$130,'Number on ART'!$H$9:$AB$9,0)),
IF(AND(V209+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Forecast'!$C$131:$W$250,MATCH($B209,'PLHIV Forecast'!$B$131:$B$250,0),MATCH(W$130,'PLHIV Forecast'!$C$130:$W$130,0)),
INDEX('PLHIV Forecast'!$C$131:$W$250,MATCH($B209,'PLHIV Forecast'!$B$131:$B$250,0),MATCH(W$130,'PLHIV Forecast'!$C$130:$W$130,0))&lt;&gt;0),
INDEX('PLHIV Forecast'!$C$131:$W$250,MATCH($B209,'PLHIV Forecast'!$B$131:$B$250,0),MATCH(W$130,'PLHIV Forecast'!$C$130:$W$130,0)),
V209+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)))&lt;0,
0,
IF(W$130&lt;=Baseline_Year,
INDEX('Number on ART'!$H$10:$AB$249,MATCH($B209&amp;"Peds",'Number on ART'!$F$10:$F$249,0),MATCH(W$130,'Number on ART'!$H$9:$AB$9,0)),
IF(AND(V209+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)&gt;INDEX('PLHIV Forecast'!$C$8:$W$127,MATCH($B209,'PLHIV Forecast'!$B$131:$B$250,0),MATCH(W$130,'PLHIV Forecast'!$C$130:$W$130,0)),
INDEX('PLHIV Forecast'!$C$131:$W$250,MATCH($B209,'PLHIV Forecast'!$B$131:$B$250,0),MATCH(W$130,'PLHIV Forecast'!$C$130:$W$130,0))&lt;&gt;0),
INDEX('PLHIV Forecast'!$C$131:$W$250,MATCH($B209,'PLHIV Forecast'!$B$131:$B$250,0),MATCH(W$130,'PLHIV Forecast'!$C$130:$W$130,0)),
V209+
AVERAGE((INDEX($C$131:$W$250,MATCH($B209,$B$131:$B$250),MATCH(Baseline_Year,$C$130:$W$130,))-INDEX($C$131:$W$250,MATCH($B209,$B$131:$B$250),MATCH(Baseline_Year-1,$C$130:$W$130,))),
(INDEX($C$131:$W$250,MATCH($B209,$B$131:$B$250),MATCH(Baseline_Year-1,$C$130:$W$130,))-INDEX($C$131:$W$250,MATCH($B209,$B$131:$B$250),MATCH(Baseline_Year-2,$C$130:$W$130,))),
(INDEX($C$131:$W$250,MATCH($B209,$B$131:$B$250),MATCH(Baseline_Year-2,$C$130:$W$130,))-INDEX($C$131:$W$250,MATCH($B209,$B$131:$B$250),MATCH(Baseline_Year-3,$C$130:$W$130,)))
))))</f>
        <v>0</v>
      </c>
      <c r="X209" s="9" t="str">
        <f>IF(SUM(C209:W209)&lt;&gt;0,
IF(P209='PLHIV Forecast'!P209,"# peds on ART capped by total CLHIV starting 2023",
IF(Q209='PLHIV Forecast'!Q209,"# peds on ART capped by total CLHIV starting 2024",
IF(R209='PLHIV Forecast'!R209,"# peds on ART capped by total CLHIV starting 2025",
IF(S209='PLHIV Forecast'!S209,"# peds on ART capped by total CLHIV starting 2026",
IF(T209='PLHIV Forecast'!T209,"# peds on ART capped by total CLHIV starting 2027",
IF(U209='PLHIV Forecast'!U209,"# peds on ART capped by total CLHIV starting 2028",
IF(V209='PLHIV Forecast'!V209,"# peds on ART capped by total CLHIV starting 2029",
IF(W209='PLHIV Forecast'!W209,"# peds on ART capped by total CLHIV starting 2030",
"")))))))),"")</f>
        <v/>
      </c>
    </row>
    <row r="210" spans="2:24" x14ac:dyDescent="0.35">
      <c r="B210" s="17" t="str">
        <f>Countries!B83</f>
        <v>Morocco</v>
      </c>
      <c r="C210" s="47">
        <f>IF(C$7&lt;='Algorithms &amp; Assumptions'!$C$3,INDEX('Number on ART'!$H$10:$AB$249,MATCH($B210&amp;"Peds",'Number on ART'!$F$10:$F$249,0),MATCH(C$7,'Number on ART'!$H$9:$AB$9,0)),"Error")</f>
        <v>148</v>
      </c>
      <c r="D210" s="47">
        <f>IF(D$7&lt;='Algorithms &amp; Assumptions'!$C$3,INDEX('Number on ART'!$H$10:$AB$249,MATCH($B210&amp;"Peds",'Number on ART'!$F$10:$F$249,0),MATCH(D$7,'Number on ART'!$H$9:$AB$9,0)),"Error")</f>
        <v>188</v>
      </c>
      <c r="E210" s="47">
        <f>IF(E$7&lt;='Algorithms &amp; Assumptions'!$C$3,INDEX('Number on ART'!$H$10:$AB$249,MATCH($B210&amp;"Peds",'Number on ART'!$F$10:$F$249,0),MATCH(E$7,'Number on ART'!$H$9:$AB$9,0)),"Error")</f>
        <v>222</v>
      </c>
      <c r="F210" s="47">
        <f>IF(F$7&lt;='Algorithms &amp; Assumptions'!$C$3,INDEX('Number on ART'!$H$10:$AB$249,MATCH($B210&amp;"Peds",'Number on ART'!$F$10:$F$249,0),MATCH(F$7,'Number on ART'!$H$9:$AB$9,0)),"Error")</f>
        <v>300</v>
      </c>
      <c r="G210" s="84">
        <f>IF(IF(G$130&lt;=Baseline_Year,
INDEX('Number on ART'!$H$10:$AB$249,MATCH($B210&amp;"Peds",'Number on ART'!$F$10:$F$249,0),MATCH(G$130,'Number on ART'!$H$9:$AB$9,0)),
IF(AND(F210+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Forecast'!$B$131:$B$250,0),MATCH(G$130,'PLHIV Forecast'!$C$130:$W$130,0)),
INDEX('PLHIV Forecast'!$C$131:$W$250,MATCH($B210,'PLHIV Forecast'!$B$131:$B$250,0),MATCH(G$130,'PLHIV Forecast'!$C$130:$W$130,0))&lt;&gt;0),
INDEX('PLHIV Forecast'!$C$131:$W$250,MATCH($B210,'PLHIV Forecast'!$B$131:$B$250,0),MATCH(G$130,'PLHIV Forecast'!$C$130:$W$130,0)),
F210+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IF(G$130&lt;=Baseline_Year,
INDEX('Number on ART'!$H$10:$AB$249,MATCH($B210&amp;"Peds",'Number on ART'!$F$10:$F$249,0),MATCH(G$130,'Number on ART'!$H$9:$AB$9,0)),
IF(AND(F210+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Forecast'!$B$131:$B$250,0),MATCH(G$130,'PLHIV Forecast'!$C$130:$W$130,0)),
INDEX('PLHIV Forecast'!$C$131:$W$250,MATCH($B210,'PLHIV Forecast'!$B$131:$B$250,0),MATCH(G$130,'PLHIV Forecast'!$C$130:$W$130,0))&lt;&gt;0),
INDEX('PLHIV Forecast'!$C$131:$W$250,MATCH($B210,'PLHIV Forecast'!$B$131:$B$250,0),MATCH(G$130,'PLHIV Forecast'!$C$130:$W$130,0)),
F210+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404</v>
      </c>
      <c r="H210" s="84">
        <f>IF(IF(H$130&lt;=Baseline_Year,
INDEX('Number on ART'!$H$10:$AB$249,MATCH($B210&amp;"Peds",'Number on ART'!$F$10:$F$249,0),MATCH(H$130,'Number on ART'!$H$9:$AB$9,0)),
IF(AND(G210+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Forecast'!$B$131:$B$250,0),MATCH(H$130,'PLHIV Forecast'!$C$130:$W$130,0)),
INDEX('PLHIV Forecast'!$C$131:$W$250,MATCH($B210,'PLHIV Forecast'!$B$131:$B$250,0),MATCH(H$130,'PLHIV Forecast'!$C$130:$W$130,0))&lt;&gt;0),
INDEX('PLHIV Forecast'!$C$131:$W$250,MATCH($B210,'PLHIV Forecast'!$B$131:$B$250,0),MATCH(H$130,'PLHIV Forecast'!$C$130:$W$130,0)),
G210+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IF(H$130&lt;=Baseline_Year,
INDEX('Number on ART'!$H$10:$AB$249,MATCH($B210&amp;"Peds",'Number on ART'!$F$10:$F$249,0),MATCH(H$130,'Number on ART'!$H$9:$AB$9,0)),
IF(AND(G210+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Forecast'!$B$131:$B$250,0),MATCH(H$130,'PLHIV Forecast'!$C$130:$W$130,0)),
INDEX('PLHIV Forecast'!$C$131:$W$250,MATCH($B210,'PLHIV Forecast'!$B$131:$B$250,0),MATCH(H$130,'PLHIV Forecast'!$C$130:$W$130,0))&lt;&gt;0),
INDEX('PLHIV Forecast'!$C$131:$W$250,MATCH($B210,'PLHIV Forecast'!$B$131:$B$250,0),MATCH(H$130,'PLHIV Forecast'!$C$130:$W$130,0)),
G210+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433</v>
      </c>
      <c r="I210" s="84">
        <f>IF(IF(I$130&lt;=Baseline_Year,
INDEX('Number on ART'!$H$10:$AB$249,MATCH($B210&amp;"Peds",'Number on ART'!$F$10:$F$249,0),MATCH(I$130,'Number on ART'!$H$9:$AB$9,0)),
IF(AND(H210+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Forecast'!$B$131:$B$250,0),MATCH(I$130,'PLHIV Forecast'!$C$130:$W$130,0)),
INDEX('PLHIV Forecast'!$C$131:$W$250,MATCH($B210,'PLHIV Forecast'!$B$131:$B$250,0),MATCH(I$130,'PLHIV Forecast'!$C$130:$W$130,0))&lt;&gt;0),
INDEX('PLHIV Forecast'!$C$131:$W$250,MATCH($B210,'PLHIV Forecast'!$B$131:$B$250,0),MATCH(I$130,'PLHIV Forecast'!$C$130:$W$130,0)),
H210+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IF(I$130&lt;=Baseline_Year,
INDEX('Number on ART'!$H$10:$AB$249,MATCH($B210&amp;"Peds",'Number on ART'!$F$10:$F$249,0),MATCH(I$130,'Number on ART'!$H$9:$AB$9,0)),
IF(AND(H210+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Forecast'!$B$131:$B$250,0),MATCH(I$130,'PLHIV Forecast'!$C$130:$W$130,0)),
INDEX('PLHIV Forecast'!$C$131:$W$250,MATCH($B210,'PLHIV Forecast'!$B$131:$B$250,0),MATCH(I$130,'PLHIV Forecast'!$C$130:$W$130,0))&lt;&gt;0),
INDEX('PLHIV Forecast'!$C$131:$W$250,MATCH($B210,'PLHIV Forecast'!$B$131:$B$250,0),MATCH(I$130,'PLHIV Forecast'!$C$130:$W$130,0)),
H210+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485</v>
      </c>
      <c r="J210" s="84">
        <f>IF(IF(J$130&lt;=Baseline_Year,
INDEX('Number on ART'!$H$10:$AB$249,MATCH($B210&amp;"Peds",'Number on ART'!$F$10:$F$249,0),MATCH(J$130,'Number on ART'!$H$9:$AB$9,0)),
IF(AND(I210+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Forecast'!$B$131:$B$250,0),MATCH(J$130,'PLHIV Forecast'!$C$130:$W$130,0)),
INDEX('PLHIV Forecast'!$C$131:$W$250,MATCH($B210,'PLHIV Forecast'!$B$131:$B$250,0),MATCH(J$130,'PLHIV Forecast'!$C$130:$W$130,0))&lt;&gt;0),
INDEX('PLHIV Forecast'!$C$131:$W$250,MATCH($B210,'PLHIV Forecast'!$B$131:$B$250,0),MATCH(J$130,'PLHIV Forecast'!$C$130:$W$130,0)),
I210+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IF(J$130&lt;=Baseline_Year,
INDEX('Number on ART'!$H$10:$AB$249,MATCH($B210&amp;"Peds",'Number on ART'!$F$10:$F$249,0),MATCH(J$130,'Number on ART'!$H$9:$AB$9,0)),
IF(AND(I210+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Forecast'!$B$131:$B$250,0),MATCH(J$130,'PLHIV Forecast'!$C$130:$W$130,0)),
INDEX('PLHIV Forecast'!$C$131:$W$250,MATCH($B210,'PLHIV Forecast'!$B$131:$B$250,0),MATCH(J$130,'PLHIV Forecast'!$C$130:$W$130,0))&lt;&gt;0),
INDEX('PLHIV Forecast'!$C$131:$W$250,MATCH($B210,'PLHIV Forecast'!$B$131:$B$250,0),MATCH(J$130,'PLHIV Forecast'!$C$130:$W$130,0)),
I210+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528</v>
      </c>
      <c r="K210" s="84">
        <f>IF(IF(K$130&lt;=Baseline_Year,
INDEX('Number on ART'!$H$10:$AB$249,MATCH($B210&amp;"Peds",'Number on ART'!$F$10:$F$249,0),MATCH(K$130,'Number on ART'!$H$9:$AB$9,0)),
IF(AND(J210+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Forecast'!$B$131:$B$250,0),MATCH(K$130,'PLHIV Forecast'!$C$130:$W$130,0)),
INDEX('PLHIV Forecast'!$C$131:$W$250,MATCH($B210,'PLHIV Forecast'!$B$131:$B$250,0),MATCH(K$130,'PLHIV Forecast'!$C$130:$W$130,0))&lt;&gt;0),
INDEX('PLHIV Forecast'!$C$131:$W$250,MATCH($B210,'PLHIV Forecast'!$B$131:$B$250,0),MATCH(K$130,'PLHIV Forecast'!$C$130:$W$130,0)),
J210+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IF(K$130&lt;=Baseline_Year,
INDEX('Number on ART'!$H$10:$AB$249,MATCH($B210&amp;"Peds",'Number on ART'!$F$10:$F$249,0),MATCH(K$130,'Number on ART'!$H$9:$AB$9,0)),
IF(AND(J210+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Forecast'!$B$131:$B$250,0),MATCH(K$130,'PLHIV Forecast'!$C$130:$W$130,0)),
INDEX('PLHIV Forecast'!$C$131:$W$250,MATCH($B210,'PLHIV Forecast'!$B$131:$B$250,0),MATCH(K$130,'PLHIV Forecast'!$C$130:$W$130,0))&lt;&gt;0),
INDEX('PLHIV Forecast'!$C$131:$W$250,MATCH($B210,'PLHIV Forecast'!$B$131:$B$250,0),MATCH(K$130,'PLHIV Forecast'!$C$130:$W$130,0)),
J210+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575</v>
      </c>
      <c r="L210" s="84">
        <f>IF(IF(L$130&lt;=Baseline_Year,
INDEX('Number on ART'!$H$10:$AB$249,MATCH($B210&amp;"Peds",'Number on ART'!$F$10:$F$249,0),MATCH(L$130,'Number on ART'!$H$9:$AB$9,0)),
IF(AND(K210+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Forecast'!$B$131:$B$250,0),MATCH(L$130,'PLHIV Forecast'!$C$130:$W$130,0)),
INDEX('PLHIV Forecast'!$C$131:$W$250,MATCH($B210,'PLHIV Forecast'!$B$131:$B$250,0),MATCH(L$130,'PLHIV Forecast'!$C$130:$W$130,0))&lt;&gt;0),
INDEX('PLHIV Forecast'!$C$131:$W$250,MATCH($B210,'PLHIV Forecast'!$B$131:$B$250,0),MATCH(L$130,'PLHIV Forecast'!$C$130:$W$130,0)),
K210+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IF(L$130&lt;=Baseline_Year,
INDEX('Number on ART'!$H$10:$AB$249,MATCH($B210&amp;"Peds",'Number on ART'!$F$10:$F$249,0),MATCH(L$130,'Number on ART'!$H$9:$AB$9,0)),
IF(AND(K210+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Forecast'!$B$131:$B$250,0),MATCH(L$130,'PLHIV Forecast'!$C$130:$W$130,0)),
INDEX('PLHIV Forecast'!$C$131:$W$250,MATCH($B210,'PLHIV Forecast'!$B$131:$B$250,0),MATCH(L$130,'PLHIV Forecast'!$C$130:$W$130,0))&lt;&gt;0),
INDEX('PLHIV Forecast'!$C$131:$W$250,MATCH($B210,'PLHIV Forecast'!$B$131:$B$250,0),MATCH(L$130,'PLHIV Forecast'!$C$130:$W$130,0)),
K210+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649</v>
      </c>
      <c r="M210" s="84">
        <f>IF(IF(M$130&lt;=Baseline_Year,
INDEX('Number on ART'!$H$10:$AB$249,MATCH($B210&amp;"Peds",'Number on ART'!$F$10:$F$249,0),MATCH(M$130,'Number on ART'!$H$9:$AB$9,0)),
IF(AND(L210+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Forecast'!$B$131:$B$250,0),MATCH(M$130,'PLHIV Forecast'!$C$130:$W$130,0)),
INDEX('PLHIV Forecast'!$C$131:$W$250,MATCH($B210,'PLHIV Forecast'!$B$131:$B$250,0),MATCH(M$130,'PLHIV Forecast'!$C$130:$W$130,0))&lt;&gt;0),
INDEX('PLHIV Forecast'!$C$131:$W$250,MATCH($B210,'PLHIV Forecast'!$B$131:$B$250,0),MATCH(M$130,'PLHIV Forecast'!$C$130:$W$130,0)),
L210+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IF(M$130&lt;=Baseline_Year,
INDEX('Number on ART'!$H$10:$AB$249,MATCH($B210&amp;"Peds",'Number on ART'!$F$10:$F$249,0),MATCH(M$130,'Number on ART'!$H$9:$AB$9,0)),
IF(AND(L210+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Forecast'!$B$131:$B$250,0),MATCH(M$130,'PLHIV Forecast'!$C$130:$W$130,0)),
INDEX('PLHIV Forecast'!$C$131:$W$250,MATCH($B210,'PLHIV Forecast'!$B$131:$B$250,0),MATCH(M$130,'PLHIV Forecast'!$C$130:$W$130,0))&lt;&gt;0),
INDEX('PLHIV Forecast'!$C$131:$W$250,MATCH($B210,'PLHIV Forecast'!$B$131:$B$250,0),MATCH(M$130,'PLHIV Forecast'!$C$130:$W$130,0)),
L210+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720</v>
      </c>
      <c r="N210" s="84">
        <f>IF(IF(N$130&lt;=Baseline_Year,
INDEX('Number on ART'!$H$10:$AB$249,MATCH($B210&amp;"Peds",'Number on ART'!$F$10:$F$249,0),MATCH(N$130,'Number on ART'!$H$9:$AB$9,0)),
IF(AND(M210+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Forecast'!$B$131:$B$250,0),MATCH(N$130,'PLHIV Forecast'!$C$130:$W$130,0)),
INDEX('PLHIV Forecast'!$C$131:$W$250,MATCH($B210,'PLHIV Forecast'!$B$131:$B$250,0),MATCH(N$130,'PLHIV Forecast'!$C$130:$W$130,0))&lt;&gt;0),
INDEX('PLHIV Forecast'!$C$131:$W$250,MATCH($B210,'PLHIV Forecast'!$B$131:$B$250,0),MATCH(N$130,'PLHIV Forecast'!$C$130:$W$130,0)),
M210+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IF(N$130&lt;=Baseline_Year,
INDEX('Number on ART'!$H$10:$AB$249,MATCH($B210&amp;"Peds",'Number on ART'!$F$10:$F$249,0),MATCH(N$130,'Number on ART'!$H$9:$AB$9,0)),
IF(AND(M210+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Forecast'!$B$131:$B$250,0),MATCH(N$130,'PLHIV Forecast'!$C$130:$W$130,0)),
INDEX('PLHIV Forecast'!$C$131:$W$250,MATCH($B210,'PLHIV Forecast'!$B$131:$B$250,0),MATCH(N$130,'PLHIV Forecast'!$C$130:$W$130,0))&lt;&gt;0),
INDEX('PLHIV Forecast'!$C$131:$W$250,MATCH($B210,'PLHIV Forecast'!$B$131:$B$250,0),MATCH(N$130,'PLHIV Forecast'!$C$130:$W$130,0)),
M210+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749</v>
      </c>
      <c r="O210" s="84">
        <f>IF(IF(O$130&lt;=Baseline_Year,
INDEX('Number on ART'!$H$10:$AB$249,MATCH($B210&amp;"Peds",'Number on ART'!$F$10:$F$249,0),MATCH(O$130,'Number on ART'!$H$9:$AB$9,0)),
IF(AND(N210+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Forecast'!$B$131:$B$250,0),MATCH(O$130,'PLHIV Forecast'!$C$130:$W$130,0)),
INDEX('PLHIV Forecast'!$C$131:$W$250,MATCH($B210,'PLHIV Forecast'!$B$131:$B$250,0),MATCH(O$130,'PLHIV Forecast'!$C$130:$W$130,0))&lt;&gt;0),
INDEX('PLHIV Forecast'!$C$131:$W$250,MATCH($B210,'PLHIV Forecast'!$B$131:$B$250,0),MATCH(O$130,'PLHIV Forecast'!$C$130:$W$130,0)),
N210+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IF(O$130&lt;=Baseline_Year,
INDEX('Number on ART'!$H$10:$AB$249,MATCH($B210&amp;"Peds",'Number on ART'!$F$10:$F$249,0),MATCH(O$130,'Number on ART'!$H$9:$AB$9,0)),
IF(AND(N210+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Forecast'!$B$131:$B$250,0),MATCH(O$130,'PLHIV Forecast'!$C$130:$W$130,0)),
INDEX('PLHIV Forecast'!$C$131:$W$250,MATCH($B210,'PLHIV Forecast'!$B$131:$B$250,0),MATCH(O$130,'PLHIV Forecast'!$C$130:$W$130,0))&lt;&gt;0),
INDEX('PLHIV Forecast'!$C$131:$W$250,MATCH($B210,'PLHIV Forecast'!$B$131:$B$250,0),MATCH(O$130,'PLHIV Forecast'!$C$130:$W$130,0)),
N210+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719</v>
      </c>
      <c r="P210" s="84">
        <f>IF(IF(P$130&lt;=Baseline_Year,
INDEX('Number on ART'!$H$10:$AB$249,MATCH($B210&amp;"Peds",'Number on ART'!$F$10:$F$249,0),MATCH(P$130,'Number on ART'!$H$9:$AB$9,0)),
IF(AND(O210+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Forecast'!$B$131:$B$250,0),MATCH(P$130,'PLHIV Forecast'!$C$130:$W$130,0)),
INDEX('PLHIV Forecast'!$C$131:$W$250,MATCH($B210,'PLHIV Forecast'!$B$131:$B$250,0),MATCH(P$130,'PLHIV Forecast'!$C$130:$W$130,0))&lt;&gt;0),
INDEX('PLHIV Forecast'!$C$131:$W$250,MATCH($B210,'PLHIV Forecast'!$B$131:$B$250,0),MATCH(P$130,'PLHIV Forecast'!$C$130:$W$130,0)),
O210+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IF(P$130&lt;=Baseline_Year,
INDEX('Number on ART'!$H$10:$AB$249,MATCH($B210&amp;"Peds",'Number on ART'!$F$10:$F$249,0),MATCH(P$130,'Number on ART'!$H$9:$AB$9,0)),
IF(AND(O210+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Forecast'!$B$131:$B$250,0),MATCH(P$130,'PLHIV Forecast'!$C$130:$W$130,0)),
INDEX('PLHIV Forecast'!$C$131:$W$250,MATCH($B210,'PLHIV Forecast'!$B$131:$B$250,0),MATCH(P$130,'PLHIV Forecast'!$C$130:$W$130,0))&lt;&gt;0),
INDEX('PLHIV Forecast'!$C$131:$W$250,MATCH($B210,'PLHIV Forecast'!$B$131:$B$250,0),MATCH(P$130,'PLHIV Forecast'!$C$130:$W$130,0)),
O210+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742.33333333333337</v>
      </c>
      <c r="Q210" s="84">
        <f>IF(IF(Q$130&lt;=Baseline_Year,
INDEX('Number on ART'!$H$10:$AB$249,MATCH($B210&amp;"Peds",'Number on ART'!$F$10:$F$249,0),MATCH(Q$130,'Number on ART'!$H$9:$AB$9,0)),
IF(AND(P210+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Forecast'!$B$131:$B$250,0),MATCH(Q$130,'PLHIV Forecast'!$C$130:$W$130,0)),
INDEX('PLHIV Forecast'!$C$131:$W$250,MATCH($B210,'PLHIV Forecast'!$B$131:$B$250,0),MATCH(Q$130,'PLHIV Forecast'!$C$130:$W$130,0))&lt;&gt;0),
INDEX('PLHIV Forecast'!$C$131:$W$250,MATCH($B210,'PLHIV Forecast'!$B$131:$B$250,0),MATCH(Q$130,'PLHIV Forecast'!$C$130:$W$130,0)),
P210+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IF(Q$130&lt;=Baseline_Year,
INDEX('Number on ART'!$H$10:$AB$249,MATCH($B210&amp;"Peds",'Number on ART'!$F$10:$F$249,0),MATCH(Q$130,'Number on ART'!$H$9:$AB$9,0)),
IF(AND(P210+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Forecast'!$B$131:$B$250,0),MATCH(Q$130,'PLHIV Forecast'!$C$130:$W$130,0)),
INDEX('PLHIV Forecast'!$C$131:$W$250,MATCH($B210,'PLHIV Forecast'!$B$131:$B$250,0),MATCH(Q$130,'PLHIV Forecast'!$C$130:$W$130,0))&lt;&gt;0),
INDEX('PLHIV Forecast'!$C$131:$W$250,MATCH($B210,'PLHIV Forecast'!$B$131:$B$250,0),MATCH(Q$130,'PLHIV Forecast'!$C$130:$W$130,0)),
P210+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765.66666666666674</v>
      </c>
      <c r="R210" s="84">
        <f>IF(IF(R$130&lt;=Baseline_Year,
INDEX('Number on ART'!$H$10:$AB$249,MATCH($B210&amp;"Peds",'Number on ART'!$F$10:$F$249,0),MATCH(R$130,'Number on ART'!$H$9:$AB$9,0)),
IF(AND(Q210+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Forecast'!$B$131:$B$250,0),MATCH(R$130,'PLHIV Forecast'!$C$130:$W$130,0)),
INDEX('PLHIV Forecast'!$C$131:$W$250,MATCH($B210,'PLHIV Forecast'!$B$131:$B$250,0),MATCH(R$130,'PLHIV Forecast'!$C$130:$W$130,0))&lt;&gt;0),
INDEX('PLHIV Forecast'!$C$131:$W$250,MATCH($B210,'PLHIV Forecast'!$B$131:$B$250,0),MATCH(R$130,'PLHIV Forecast'!$C$130:$W$130,0)),
Q210+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IF(R$130&lt;=Baseline_Year,
INDEX('Number on ART'!$H$10:$AB$249,MATCH($B210&amp;"Peds",'Number on ART'!$F$10:$F$249,0),MATCH(R$130,'Number on ART'!$H$9:$AB$9,0)),
IF(AND(Q210+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Forecast'!$B$131:$B$250,0),MATCH(R$130,'PLHIV Forecast'!$C$130:$W$130,0)),
INDEX('PLHIV Forecast'!$C$131:$W$250,MATCH($B210,'PLHIV Forecast'!$B$131:$B$250,0),MATCH(R$130,'PLHIV Forecast'!$C$130:$W$130,0))&lt;&gt;0),
INDEX('PLHIV Forecast'!$C$131:$W$250,MATCH($B210,'PLHIV Forecast'!$B$131:$B$250,0),MATCH(R$130,'PLHIV Forecast'!$C$130:$W$130,0)),
Q210+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789.00000000000011</v>
      </c>
      <c r="S210" s="84">
        <f>IF(IF(S$130&lt;=Baseline_Year,
INDEX('Number on ART'!$H$10:$AB$249,MATCH($B210&amp;"Peds",'Number on ART'!$F$10:$F$249,0),MATCH(S$130,'Number on ART'!$H$9:$AB$9,0)),
IF(AND(R210+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Forecast'!$B$131:$B$250,0),MATCH(S$130,'PLHIV Forecast'!$C$130:$W$130,0)),
INDEX('PLHIV Forecast'!$C$131:$W$250,MATCH($B210,'PLHIV Forecast'!$B$131:$B$250,0),MATCH(S$130,'PLHIV Forecast'!$C$130:$W$130,0))&lt;&gt;0),
INDEX('PLHIV Forecast'!$C$131:$W$250,MATCH($B210,'PLHIV Forecast'!$B$131:$B$250,0),MATCH(S$130,'PLHIV Forecast'!$C$130:$W$130,0)),
R210+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IF(S$130&lt;=Baseline_Year,
INDEX('Number on ART'!$H$10:$AB$249,MATCH($B210&amp;"Peds",'Number on ART'!$F$10:$F$249,0),MATCH(S$130,'Number on ART'!$H$9:$AB$9,0)),
IF(AND(R210+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Forecast'!$B$131:$B$250,0),MATCH(S$130,'PLHIV Forecast'!$C$130:$W$130,0)),
INDEX('PLHIV Forecast'!$C$131:$W$250,MATCH($B210,'PLHIV Forecast'!$B$131:$B$250,0),MATCH(S$130,'PLHIV Forecast'!$C$130:$W$130,0))&lt;&gt;0),
INDEX('PLHIV Forecast'!$C$131:$W$250,MATCH($B210,'PLHIV Forecast'!$B$131:$B$250,0),MATCH(S$130,'PLHIV Forecast'!$C$130:$W$130,0)),
R210+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812.33333333333348</v>
      </c>
      <c r="T210" s="84">
        <f>IF(IF(T$130&lt;=Baseline_Year,
INDEX('Number on ART'!$H$10:$AB$249,MATCH($B210&amp;"Peds",'Number on ART'!$F$10:$F$249,0),MATCH(T$130,'Number on ART'!$H$9:$AB$9,0)),
IF(AND(S210+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Forecast'!$B$131:$B$250,0),MATCH(T$130,'PLHIV Forecast'!$C$130:$W$130,0)),
INDEX('PLHIV Forecast'!$C$131:$W$250,MATCH($B210,'PLHIV Forecast'!$B$131:$B$250,0),MATCH(T$130,'PLHIV Forecast'!$C$130:$W$130,0))&lt;&gt;0),
INDEX('PLHIV Forecast'!$C$131:$W$250,MATCH($B210,'PLHIV Forecast'!$B$131:$B$250,0),MATCH(T$130,'PLHIV Forecast'!$C$130:$W$130,0)),
S210+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IF(T$130&lt;=Baseline_Year,
INDEX('Number on ART'!$H$10:$AB$249,MATCH($B210&amp;"Peds",'Number on ART'!$F$10:$F$249,0),MATCH(T$130,'Number on ART'!$H$9:$AB$9,0)),
IF(AND(S210+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Forecast'!$B$131:$B$250,0),MATCH(T$130,'PLHIV Forecast'!$C$130:$W$130,0)),
INDEX('PLHIV Forecast'!$C$131:$W$250,MATCH($B210,'PLHIV Forecast'!$B$131:$B$250,0),MATCH(T$130,'PLHIV Forecast'!$C$130:$W$130,0))&lt;&gt;0),
INDEX('PLHIV Forecast'!$C$131:$W$250,MATCH($B210,'PLHIV Forecast'!$B$131:$B$250,0),MATCH(T$130,'PLHIV Forecast'!$C$130:$W$130,0)),
S210+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835.66666666666686</v>
      </c>
      <c r="U210" s="84">
        <f>IF(IF(U$130&lt;=Baseline_Year,
INDEX('Number on ART'!$H$10:$AB$249,MATCH($B210&amp;"Peds",'Number on ART'!$F$10:$F$249,0),MATCH(U$130,'Number on ART'!$H$9:$AB$9,0)),
IF(AND(T210+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Forecast'!$B$131:$B$250,0),MATCH(U$130,'PLHIV Forecast'!$C$130:$W$130,0)),
INDEX('PLHIV Forecast'!$C$131:$W$250,MATCH($B210,'PLHIV Forecast'!$B$131:$B$250,0),MATCH(U$130,'PLHIV Forecast'!$C$130:$W$130,0))&lt;&gt;0),
INDEX('PLHIV Forecast'!$C$131:$W$250,MATCH($B210,'PLHIV Forecast'!$B$131:$B$250,0),MATCH(U$130,'PLHIV Forecast'!$C$130:$W$130,0)),
T210+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IF(U$130&lt;=Baseline_Year,
INDEX('Number on ART'!$H$10:$AB$249,MATCH($B210&amp;"Peds",'Number on ART'!$F$10:$F$249,0),MATCH(U$130,'Number on ART'!$H$9:$AB$9,0)),
IF(AND(T210+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Forecast'!$B$131:$B$250,0),MATCH(U$130,'PLHIV Forecast'!$C$130:$W$130,0)),
INDEX('PLHIV Forecast'!$C$131:$W$250,MATCH($B210,'PLHIV Forecast'!$B$131:$B$250,0),MATCH(U$130,'PLHIV Forecast'!$C$130:$W$130,0))&lt;&gt;0),
INDEX('PLHIV Forecast'!$C$131:$W$250,MATCH($B210,'PLHIV Forecast'!$B$131:$B$250,0),MATCH(U$130,'PLHIV Forecast'!$C$130:$W$130,0)),
T210+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859.00000000000023</v>
      </c>
      <c r="V210" s="84">
        <f>IF(IF(V$130&lt;=Baseline_Year,
INDEX('Number on ART'!$H$10:$AB$249,MATCH($B210&amp;"Peds",'Number on ART'!$F$10:$F$249,0),MATCH(V$130,'Number on ART'!$H$9:$AB$9,0)),
IF(AND(U210+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Forecast'!$B$131:$B$250,0),MATCH(V$130,'PLHIV Forecast'!$C$130:$W$130,0)),
INDEX('PLHIV Forecast'!$C$131:$W$250,MATCH($B210,'PLHIV Forecast'!$B$131:$B$250,0),MATCH(V$130,'PLHIV Forecast'!$C$130:$W$130,0))&lt;&gt;0),
INDEX('PLHIV Forecast'!$C$131:$W$250,MATCH($B210,'PLHIV Forecast'!$B$131:$B$250,0),MATCH(V$130,'PLHIV Forecast'!$C$130:$W$130,0)),
U210+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IF(V$130&lt;=Baseline_Year,
INDEX('Number on ART'!$H$10:$AB$249,MATCH($B210&amp;"Peds",'Number on ART'!$F$10:$F$249,0),MATCH(V$130,'Number on ART'!$H$9:$AB$9,0)),
IF(AND(U210+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Forecast'!$B$131:$B$250,0),MATCH(V$130,'PLHIV Forecast'!$C$130:$W$130,0)),
INDEX('PLHIV Forecast'!$C$131:$W$250,MATCH($B210,'PLHIV Forecast'!$B$131:$B$250,0),MATCH(V$130,'PLHIV Forecast'!$C$130:$W$130,0))&lt;&gt;0),
INDEX('PLHIV Forecast'!$C$131:$W$250,MATCH($B210,'PLHIV Forecast'!$B$131:$B$250,0),MATCH(V$130,'PLHIV Forecast'!$C$130:$W$130,0)),
U210+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882.3333333333336</v>
      </c>
      <c r="W210" s="84">
        <f>IF(IF(W$130&lt;=Baseline_Year,
INDEX('Number on ART'!$H$10:$AB$249,MATCH($B210&amp;"Peds",'Number on ART'!$F$10:$F$249,0),MATCH(W$130,'Number on ART'!$H$9:$AB$9,0)),
IF(AND(V210+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Forecast'!$C$131:$W$250,MATCH($B210,'PLHIV Forecast'!$B$131:$B$250,0),MATCH(W$130,'PLHIV Forecast'!$C$130:$W$130,0)),
INDEX('PLHIV Forecast'!$C$131:$W$250,MATCH($B210,'PLHIV Forecast'!$B$131:$B$250,0),MATCH(W$130,'PLHIV Forecast'!$C$130:$W$130,0))&lt;&gt;0),
INDEX('PLHIV Forecast'!$C$131:$W$250,MATCH($B210,'PLHIV Forecast'!$B$131:$B$250,0),MATCH(W$130,'PLHIV Forecast'!$C$130:$W$130,0)),
V210+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)))&lt;0,
0,
IF(W$130&lt;=Baseline_Year,
INDEX('Number on ART'!$H$10:$AB$249,MATCH($B210&amp;"Peds",'Number on ART'!$F$10:$F$249,0),MATCH(W$130,'Number on ART'!$H$9:$AB$9,0)),
IF(AND(V210+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)&gt;INDEX('PLHIV Forecast'!$C$8:$W$127,MATCH($B210,'PLHIV Forecast'!$B$131:$B$250,0),MATCH(W$130,'PLHIV Forecast'!$C$130:$W$130,0)),
INDEX('PLHIV Forecast'!$C$131:$W$250,MATCH($B210,'PLHIV Forecast'!$B$131:$B$250,0),MATCH(W$130,'PLHIV Forecast'!$C$130:$W$130,0))&lt;&gt;0),
INDEX('PLHIV Forecast'!$C$131:$W$250,MATCH($B210,'PLHIV Forecast'!$B$131:$B$250,0),MATCH(W$130,'PLHIV Forecast'!$C$130:$W$130,0)),
V210+
AVERAGE((INDEX($C$131:$W$250,MATCH($B210,$B$131:$B$250),MATCH(Baseline_Year,$C$130:$W$130,))-INDEX($C$131:$W$250,MATCH($B210,$B$131:$B$250),MATCH(Baseline_Year-1,$C$130:$W$130,))),
(INDEX($C$131:$W$250,MATCH($B210,$B$131:$B$250),MATCH(Baseline_Year-1,$C$130:$W$130,))-INDEX($C$131:$W$250,MATCH($B210,$B$131:$B$250),MATCH(Baseline_Year-2,$C$130:$W$130,))),
(INDEX($C$131:$W$250,MATCH($B210,$B$131:$B$250),MATCH(Baseline_Year-2,$C$130:$W$130,))-INDEX($C$131:$W$250,MATCH($B210,$B$131:$B$250),MATCH(Baseline_Year-3,$C$130:$W$130,)))
))))</f>
        <v>905.66666666666697</v>
      </c>
      <c r="X210" s="9" t="str">
        <f>IF(SUM(C210:W210)&lt;&gt;0,
IF(P210='PLHIV Forecast'!P210,"# peds on ART capped by total CLHIV starting 2023",
IF(Q210='PLHIV Forecast'!Q210,"# peds on ART capped by total CLHIV starting 2024",
IF(R210='PLHIV Forecast'!R210,"# peds on ART capped by total CLHIV starting 2025",
IF(S210='PLHIV Forecast'!S210,"# peds on ART capped by total CLHIV starting 2026",
IF(T210='PLHIV Forecast'!T210,"# peds on ART capped by total CLHIV starting 2027",
IF(U210='PLHIV Forecast'!U210,"# peds on ART capped by total CLHIV starting 2028",
IF(V210='PLHIV Forecast'!V210,"# peds on ART capped by total CLHIV starting 2029",
IF(W210='PLHIV Forecast'!W210,"# peds on ART capped by total CLHIV starting 2030",
"")))))))),"")</f>
        <v/>
      </c>
    </row>
    <row r="211" spans="2:24" x14ac:dyDescent="0.35">
      <c r="B211" s="17" t="str">
        <f>Countries!B84</f>
        <v>Mozambique</v>
      </c>
      <c r="C211" s="47">
        <f>IF(C$7&lt;='Algorithms &amp; Assumptions'!$C$3,INDEX('Number on ART'!$H$10:$AB$249,MATCH($B211&amp;"Peds",'Number on ART'!$F$10:$F$249,0),MATCH(C$7,'Number on ART'!$H$9:$AB$9,0)),"Error")</f>
        <v>17395</v>
      </c>
      <c r="D211" s="47">
        <f>IF(D$7&lt;='Algorithms &amp; Assumptions'!$C$3,INDEX('Number on ART'!$H$10:$AB$249,MATCH($B211&amp;"Peds",'Number on ART'!$F$10:$F$249,0),MATCH(D$7,'Number on ART'!$H$9:$AB$9,0)),"Error")</f>
        <v>23053</v>
      </c>
      <c r="E211" s="47">
        <f>IF(E$7&lt;='Algorithms &amp; Assumptions'!$C$3,INDEX('Number on ART'!$H$10:$AB$249,MATCH($B211&amp;"Peds",'Number on ART'!$F$10:$F$249,0),MATCH(E$7,'Number on ART'!$H$9:$AB$9,0)),"Error")</f>
        <v>25890</v>
      </c>
      <c r="F211" s="47">
        <f>IF(F$7&lt;='Algorithms &amp; Assumptions'!$C$3,INDEX('Number on ART'!$H$10:$AB$249,MATCH($B211&amp;"Peds",'Number on ART'!$F$10:$F$249,0),MATCH(F$7,'Number on ART'!$H$9:$AB$9,0)),"Error")</f>
        <v>38999</v>
      </c>
      <c r="G211" s="84">
        <f>IF(IF(G$130&lt;=Baseline_Year,
INDEX('Number on ART'!$H$10:$AB$249,MATCH($B211&amp;"Peds",'Number on ART'!$F$10:$F$249,0),MATCH(G$130,'Number on ART'!$H$9:$AB$9,0)),
IF(AND(F211+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Forecast'!$B$131:$B$250,0),MATCH(G$130,'PLHIV Forecast'!$C$130:$W$130,0)),
INDEX('PLHIV Forecast'!$C$131:$W$250,MATCH($B211,'PLHIV Forecast'!$B$131:$B$250,0),MATCH(G$130,'PLHIV Forecast'!$C$130:$W$130,0))&lt;&gt;0),
INDEX('PLHIV Forecast'!$C$131:$W$250,MATCH($B211,'PLHIV Forecast'!$B$131:$B$250,0),MATCH(G$130,'PLHIV Forecast'!$C$130:$W$130,0)),
F211+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IF(G$130&lt;=Baseline_Year,
INDEX('Number on ART'!$H$10:$AB$249,MATCH($B211&amp;"Peds",'Number on ART'!$F$10:$F$249,0),MATCH(G$130,'Number on ART'!$H$9:$AB$9,0)),
IF(AND(F211+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Forecast'!$B$131:$B$250,0),MATCH(G$130,'PLHIV Forecast'!$C$130:$W$130,0)),
INDEX('PLHIV Forecast'!$C$131:$W$250,MATCH($B211,'PLHIV Forecast'!$B$131:$B$250,0),MATCH(G$130,'PLHIV Forecast'!$C$130:$W$130,0))&lt;&gt;0),
INDEX('PLHIV Forecast'!$C$131:$W$250,MATCH($B211,'PLHIV Forecast'!$B$131:$B$250,0),MATCH(G$130,'PLHIV Forecast'!$C$130:$W$130,0)),
F211+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60768</v>
      </c>
      <c r="H211" s="84">
        <f>IF(IF(H$130&lt;=Baseline_Year,
INDEX('Number on ART'!$H$10:$AB$249,MATCH($B211&amp;"Peds",'Number on ART'!$F$10:$F$249,0),MATCH(H$130,'Number on ART'!$H$9:$AB$9,0)),
IF(AND(G211+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Forecast'!$B$131:$B$250,0),MATCH(H$130,'PLHIV Forecast'!$C$130:$W$130,0)),
INDEX('PLHIV Forecast'!$C$131:$W$250,MATCH($B211,'PLHIV Forecast'!$B$131:$B$250,0),MATCH(H$130,'PLHIV Forecast'!$C$130:$W$130,0))&lt;&gt;0),
INDEX('PLHIV Forecast'!$C$131:$W$250,MATCH($B211,'PLHIV Forecast'!$B$131:$B$250,0),MATCH(H$130,'PLHIV Forecast'!$C$130:$W$130,0)),
G211+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IF(H$130&lt;=Baseline_Year,
INDEX('Number on ART'!$H$10:$AB$249,MATCH($B211&amp;"Peds",'Number on ART'!$F$10:$F$249,0),MATCH(H$130,'Number on ART'!$H$9:$AB$9,0)),
IF(AND(G211+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Forecast'!$B$131:$B$250,0),MATCH(H$130,'PLHIV Forecast'!$C$130:$W$130,0)),
INDEX('PLHIV Forecast'!$C$131:$W$250,MATCH($B211,'PLHIV Forecast'!$B$131:$B$250,0),MATCH(H$130,'PLHIV Forecast'!$C$130:$W$130,0))&lt;&gt;0),
INDEX('PLHIV Forecast'!$C$131:$W$250,MATCH($B211,'PLHIV Forecast'!$B$131:$B$250,0),MATCH(H$130,'PLHIV Forecast'!$C$130:$W$130,0)),
G211+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64273</v>
      </c>
      <c r="I211" s="84">
        <f>IF(IF(I$130&lt;=Baseline_Year,
INDEX('Number on ART'!$H$10:$AB$249,MATCH($B211&amp;"Peds",'Number on ART'!$F$10:$F$249,0),MATCH(I$130,'Number on ART'!$H$9:$AB$9,0)),
IF(AND(H211+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Forecast'!$B$131:$B$250,0),MATCH(I$130,'PLHIV Forecast'!$C$130:$W$130,0)),
INDEX('PLHIV Forecast'!$C$131:$W$250,MATCH($B211,'PLHIV Forecast'!$B$131:$B$250,0),MATCH(I$130,'PLHIV Forecast'!$C$130:$W$130,0))&lt;&gt;0),
INDEX('PLHIV Forecast'!$C$131:$W$250,MATCH($B211,'PLHIV Forecast'!$B$131:$B$250,0),MATCH(I$130,'PLHIV Forecast'!$C$130:$W$130,0)),
H211+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IF(I$130&lt;=Baseline_Year,
INDEX('Number on ART'!$H$10:$AB$249,MATCH($B211&amp;"Peds",'Number on ART'!$F$10:$F$249,0),MATCH(I$130,'Number on ART'!$H$9:$AB$9,0)),
IF(AND(H211+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Forecast'!$B$131:$B$250,0),MATCH(I$130,'PLHIV Forecast'!$C$130:$W$130,0)),
INDEX('PLHIV Forecast'!$C$131:$W$250,MATCH($B211,'PLHIV Forecast'!$B$131:$B$250,0),MATCH(I$130,'PLHIV Forecast'!$C$130:$W$130,0))&lt;&gt;0),
INDEX('PLHIV Forecast'!$C$131:$W$250,MATCH($B211,'PLHIV Forecast'!$B$131:$B$250,0),MATCH(I$130,'PLHIV Forecast'!$C$130:$W$130,0)),
H211+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75953</v>
      </c>
      <c r="J211" s="84">
        <f>IF(IF(J$130&lt;=Baseline_Year,
INDEX('Number on ART'!$H$10:$AB$249,MATCH($B211&amp;"Peds",'Number on ART'!$F$10:$F$249,0),MATCH(J$130,'Number on ART'!$H$9:$AB$9,0)),
IF(AND(I211+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Forecast'!$B$131:$B$250,0),MATCH(J$130,'PLHIV Forecast'!$C$130:$W$130,0)),
INDEX('PLHIV Forecast'!$C$131:$W$250,MATCH($B211,'PLHIV Forecast'!$B$131:$B$250,0),MATCH(J$130,'PLHIV Forecast'!$C$130:$W$130,0))&lt;&gt;0),
INDEX('PLHIV Forecast'!$C$131:$W$250,MATCH($B211,'PLHIV Forecast'!$B$131:$B$250,0),MATCH(J$130,'PLHIV Forecast'!$C$130:$W$130,0)),
I211+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IF(J$130&lt;=Baseline_Year,
INDEX('Number on ART'!$H$10:$AB$249,MATCH($B211&amp;"Peds",'Number on ART'!$F$10:$F$249,0),MATCH(J$130,'Number on ART'!$H$9:$AB$9,0)),
IF(AND(I211+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Forecast'!$B$131:$B$250,0),MATCH(J$130,'PLHIV Forecast'!$C$130:$W$130,0)),
INDEX('PLHIV Forecast'!$C$131:$W$250,MATCH($B211,'PLHIV Forecast'!$B$131:$B$250,0),MATCH(J$130,'PLHIV Forecast'!$C$130:$W$130,0))&lt;&gt;0),
INDEX('PLHIV Forecast'!$C$131:$W$250,MATCH($B211,'PLHIV Forecast'!$B$131:$B$250,0),MATCH(J$130,'PLHIV Forecast'!$C$130:$W$130,0)),
I211+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86508</v>
      </c>
      <c r="K211" s="84">
        <f>IF(IF(K$130&lt;=Baseline_Year,
INDEX('Number on ART'!$H$10:$AB$249,MATCH($B211&amp;"Peds",'Number on ART'!$F$10:$F$249,0),MATCH(K$130,'Number on ART'!$H$9:$AB$9,0)),
IF(AND(J211+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Forecast'!$B$131:$B$250,0),MATCH(K$130,'PLHIV Forecast'!$C$130:$W$130,0)),
INDEX('PLHIV Forecast'!$C$131:$W$250,MATCH($B211,'PLHIV Forecast'!$B$131:$B$250,0),MATCH(K$130,'PLHIV Forecast'!$C$130:$W$130,0))&lt;&gt;0),
INDEX('PLHIV Forecast'!$C$131:$W$250,MATCH($B211,'PLHIV Forecast'!$B$131:$B$250,0),MATCH(K$130,'PLHIV Forecast'!$C$130:$W$130,0)),
J211+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IF(K$130&lt;=Baseline_Year,
INDEX('Number on ART'!$H$10:$AB$249,MATCH($B211&amp;"Peds",'Number on ART'!$F$10:$F$249,0),MATCH(K$130,'Number on ART'!$H$9:$AB$9,0)),
IF(AND(J211+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Forecast'!$B$131:$B$250,0),MATCH(K$130,'PLHIV Forecast'!$C$130:$W$130,0)),
INDEX('PLHIV Forecast'!$C$131:$W$250,MATCH($B211,'PLHIV Forecast'!$B$131:$B$250,0),MATCH(K$130,'PLHIV Forecast'!$C$130:$W$130,0))&lt;&gt;0),
INDEX('PLHIV Forecast'!$C$131:$W$250,MATCH($B211,'PLHIV Forecast'!$B$131:$B$250,0),MATCH(K$130,'PLHIV Forecast'!$C$130:$W$130,0)),
J211+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86920</v>
      </c>
      <c r="L211" s="84">
        <f>IF(IF(L$130&lt;=Baseline_Year,
INDEX('Number on ART'!$H$10:$AB$249,MATCH($B211&amp;"Peds",'Number on ART'!$F$10:$F$249,0),MATCH(L$130,'Number on ART'!$H$9:$AB$9,0)),
IF(AND(K211+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Forecast'!$B$131:$B$250,0),MATCH(L$130,'PLHIV Forecast'!$C$130:$W$130,0)),
INDEX('PLHIV Forecast'!$C$131:$W$250,MATCH($B211,'PLHIV Forecast'!$B$131:$B$250,0),MATCH(L$130,'PLHIV Forecast'!$C$130:$W$130,0))&lt;&gt;0),
INDEX('PLHIV Forecast'!$C$131:$W$250,MATCH($B211,'PLHIV Forecast'!$B$131:$B$250,0),MATCH(L$130,'PLHIV Forecast'!$C$130:$W$130,0)),
K211+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IF(L$130&lt;=Baseline_Year,
INDEX('Number on ART'!$H$10:$AB$249,MATCH($B211&amp;"Peds",'Number on ART'!$F$10:$F$249,0),MATCH(L$130,'Number on ART'!$H$9:$AB$9,0)),
IF(AND(K211+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Forecast'!$B$131:$B$250,0),MATCH(L$130,'PLHIV Forecast'!$C$130:$W$130,0)),
INDEX('PLHIV Forecast'!$C$131:$W$250,MATCH($B211,'PLHIV Forecast'!$B$131:$B$250,0),MATCH(L$130,'PLHIV Forecast'!$C$130:$W$130,0))&lt;&gt;0),
INDEX('PLHIV Forecast'!$C$131:$W$250,MATCH($B211,'PLHIV Forecast'!$B$131:$B$250,0),MATCH(L$130,'PLHIV Forecast'!$C$130:$W$130,0)),
K211+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95080</v>
      </c>
      <c r="M211" s="84">
        <f>IF(IF(M$130&lt;=Baseline_Year,
INDEX('Number on ART'!$H$10:$AB$249,MATCH($B211&amp;"Peds",'Number on ART'!$F$10:$F$249,0),MATCH(M$130,'Number on ART'!$H$9:$AB$9,0)),
IF(AND(L211+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Forecast'!$B$131:$B$250,0),MATCH(M$130,'PLHIV Forecast'!$C$130:$W$130,0)),
INDEX('PLHIV Forecast'!$C$131:$W$250,MATCH($B211,'PLHIV Forecast'!$B$131:$B$250,0),MATCH(M$130,'PLHIV Forecast'!$C$130:$W$130,0))&lt;&gt;0),
INDEX('PLHIV Forecast'!$C$131:$W$250,MATCH($B211,'PLHIV Forecast'!$B$131:$B$250,0),MATCH(M$130,'PLHIV Forecast'!$C$130:$W$130,0)),
L211+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IF(M$130&lt;=Baseline_Year,
INDEX('Number on ART'!$H$10:$AB$249,MATCH($B211&amp;"Peds",'Number on ART'!$F$10:$F$249,0),MATCH(M$130,'Number on ART'!$H$9:$AB$9,0)),
IF(AND(L211+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Forecast'!$B$131:$B$250,0),MATCH(M$130,'PLHIV Forecast'!$C$130:$W$130,0)),
INDEX('PLHIV Forecast'!$C$131:$W$250,MATCH($B211,'PLHIV Forecast'!$B$131:$B$250,0),MATCH(M$130,'PLHIV Forecast'!$C$130:$W$130,0))&lt;&gt;0),
INDEX('PLHIV Forecast'!$C$131:$W$250,MATCH($B211,'PLHIV Forecast'!$B$131:$B$250,0),MATCH(M$130,'PLHIV Forecast'!$C$130:$W$130,0)),
L211+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82491</v>
      </c>
      <c r="N211" s="84">
        <f>IF(IF(N$130&lt;=Baseline_Year,
INDEX('Number on ART'!$H$10:$AB$249,MATCH($B211&amp;"Peds",'Number on ART'!$F$10:$F$249,0),MATCH(N$130,'Number on ART'!$H$9:$AB$9,0)),
IF(AND(M211+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Forecast'!$B$131:$B$250,0),MATCH(N$130,'PLHIV Forecast'!$C$130:$W$130,0)),
INDEX('PLHIV Forecast'!$C$131:$W$250,MATCH($B211,'PLHIV Forecast'!$B$131:$B$250,0),MATCH(N$130,'PLHIV Forecast'!$C$130:$W$130,0))&lt;&gt;0),
INDEX('PLHIV Forecast'!$C$131:$W$250,MATCH($B211,'PLHIV Forecast'!$B$131:$B$250,0),MATCH(N$130,'PLHIV Forecast'!$C$130:$W$130,0)),
M211+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IF(N$130&lt;=Baseline_Year,
INDEX('Number on ART'!$H$10:$AB$249,MATCH($B211&amp;"Peds",'Number on ART'!$F$10:$F$249,0),MATCH(N$130,'Number on ART'!$H$9:$AB$9,0)),
IF(AND(M211+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Forecast'!$B$131:$B$250,0),MATCH(N$130,'PLHIV Forecast'!$C$130:$W$130,0)),
INDEX('PLHIV Forecast'!$C$131:$W$250,MATCH($B211,'PLHIV Forecast'!$B$131:$B$250,0),MATCH(N$130,'PLHIV Forecast'!$C$130:$W$130,0))&lt;&gt;0),
INDEX('PLHIV Forecast'!$C$131:$W$250,MATCH($B211,'PLHIV Forecast'!$B$131:$B$250,0),MATCH(N$130,'PLHIV Forecast'!$C$130:$W$130,0)),
M211+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97792</v>
      </c>
      <c r="O211" s="84">
        <f>IF(IF(O$130&lt;=Baseline_Year,
INDEX('Number on ART'!$H$10:$AB$249,MATCH($B211&amp;"Peds",'Number on ART'!$F$10:$F$249,0),MATCH(O$130,'Number on ART'!$H$9:$AB$9,0)),
IF(AND(N211+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Forecast'!$B$131:$B$250,0),MATCH(O$130,'PLHIV Forecast'!$C$130:$W$130,0)),
INDEX('PLHIV Forecast'!$C$131:$W$250,MATCH($B211,'PLHIV Forecast'!$B$131:$B$250,0),MATCH(O$130,'PLHIV Forecast'!$C$130:$W$130,0))&lt;&gt;0),
INDEX('PLHIV Forecast'!$C$131:$W$250,MATCH($B211,'PLHIV Forecast'!$B$131:$B$250,0),MATCH(O$130,'PLHIV Forecast'!$C$130:$W$130,0)),
N211+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IF(O$130&lt;=Baseline_Year,
INDEX('Number on ART'!$H$10:$AB$249,MATCH($B211&amp;"Peds",'Number on ART'!$F$10:$F$249,0),MATCH(O$130,'Number on ART'!$H$9:$AB$9,0)),
IF(AND(N211+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Forecast'!$B$131:$B$250,0),MATCH(O$130,'PLHIV Forecast'!$C$130:$W$130,0)),
INDEX('PLHIV Forecast'!$C$131:$W$250,MATCH($B211,'PLHIV Forecast'!$B$131:$B$250,0),MATCH(O$130,'PLHIV Forecast'!$C$130:$W$130,0))&lt;&gt;0),
INDEX('PLHIV Forecast'!$C$131:$W$250,MATCH($B211,'PLHIV Forecast'!$B$131:$B$250,0),MATCH(O$130,'PLHIV Forecast'!$C$130:$W$130,0)),
N211+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109400</v>
      </c>
      <c r="P211" s="84">
        <f>IF(IF(P$130&lt;=Baseline_Year,
INDEX('Number on ART'!$H$10:$AB$249,MATCH($B211&amp;"Peds",'Number on ART'!$F$10:$F$249,0),MATCH(P$130,'Number on ART'!$H$9:$AB$9,0)),
IF(AND(O211+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Forecast'!$B$131:$B$250,0),MATCH(P$130,'PLHIV Forecast'!$C$130:$W$130,0)),
INDEX('PLHIV Forecast'!$C$131:$W$250,MATCH($B211,'PLHIV Forecast'!$B$131:$B$250,0),MATCH(P$130,'PLHIV Forecast'!$C$130:$W$130,0))&lt;&gt;0),
INDEX('PLHIV Forecast'!$C$131:$W$250,MATCH($B211,'PLHIV Forecast'!$B$131:$B$250,0),MATCH(P$130,'PLHIV Forecast'!$C$130:$W$130,0)),
O211+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IF(P$130&lt;=Baseline_Year,
INDEX('Number on ART'!$H$10:$AB$249,MATCH($B211&amp;"Peds",'Number on ART'!$F$10:$F$249,0),MATCH(P$130,'Number on ART'!$H$9:$AB$9,0)),
IF(AND(O211+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Forecast'!$B$131:$B$250,0),MATCH(P$130,'PLHIV Forecast'!$C$130:$W$130,0)),
INDEX('PLHIV Forecast'!$C$131:$W$250,MATCH($B211,'PLHIV Forecast'!$B$131:$B$250,0),MATCH(P$130,'PLHIV Forecast'!$C$130:$W$130,0))&lt;&gt;0),
INDEX('PLHIV Forecast'!$C$131:$W$250,MATCH($B211,'PLHIV Forecast'!$B$131:$B$250,0),MATCH(P$130,'PLHIV Forecast'!$C$130:$W$130,0)),
O211+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114173.33333333333</v>
      </c>
      <c r="Q211" s="84">
        <f>IF(IF(Q$130&lt;=Baseline_Year,
INDEX('Number on ART'!$H$10:$AB$249,MATCH($B211&amp;"Peds",'Number on ART'!$F$10:$F$249,0),MATCH(Q$130,'Number on ART'!$H$9:$AB$9,0)),
IF(AND(P211+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Forecast'!$B$131:$B$250,0),MATCH(Q$130,'PLHIV Forecast'!$C$130:$W$130,0)),
INDEX('PLHIV Forecast'!$C$131:$W$250,MATCH($B211,'PLHIV Forecast'!$B$131:$B$250,0),MATCH(Q$130,'PLHIV Forecast'!$C$130:$W$130,0))&lt;&gt;0),
INDEX('PLHIV Forecast'!$C$131:$W$250,MATCH($B211,'PLHIV Forecast'!$B$131:$B$250,0),MATCH(Q$130,'PLHIV Forecast'!$C$130:$W$130,0)),
P211+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IF(Q$130&lt;=Baseline_Year,
INDEX('Number on ART'!$H$10:$AB$249,MATCH($B211&amp;"Peds",'Number on ART'!$F$10:$F$249,0),MATCH(Q$130,'Number on ART'!$H$9:$AB$9,0)),
IF(AND(P211+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Forecast'!$B$131:$B$250,0),MATCH(Q$130,'PLHIV Forecast'!$C$130:$W$130,0)),
INDEX('PLHIV Forecast'!$C$131:$W$250,MATCH($B211,'PLHIV Forecast'!$B$131:$B$250,0),MATCH(Q$130,'PLHIV Forecast'!$C$130:$W$130,0))&lt;&gt;0),
INDEX('PLHIV Forecast'!$C$131:$W$250,MATCH($B211,'PLHIV Forecast'!$B$131:$B$250,0),MATCH(Q$130,'PLHIV Forecast'!$C$130:$W$130,0)),
P211+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118946.66666666666</v>
      </c>
      <c r="R211" s="84">
        <f>IF(IF(R$130&lt;=Baseline_Year,
INDEX('Number on ART'!$H$10:$AB$249,MATCH($B211&amp;"Peds",'Number on ART'!$F$10:$F$249,0),MATCH(R$130,'Number on ART'!$H$9:$AB$9,0)),
IF(AND(Q211+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Forecast'!$B$131:$B$250,0),MATCH(R$130,'PLHIV Forecast'!$C$130:$W$130,0)),
INDEX('PLHIV Forecast'!$C$131:$W$250,MATCH($B211,'PLHIV Forecast'!$B$131:$B$250,0),MATCH(R$130,'PLHIV Forecast'!$C$130:$W$130,0))&lt;&gt;0),
INDEX('PLHIV Forecast'!$C$131:$W$250,MATCH($B211,'PLHIV Forecast'!$B$131:$B$250,0),MATCH(R$130,'PLHIV Forecast'!$C$130:$W$130,0)),
Q211+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IF(R$130&lt;=Baseline_Year,
INDEX('Number on ART'!$H$10:$AB$249,MATCH($B211&amp;"Peds",'Number on ART'!$F$10:$F$249,0),MATCH(R$130,'Number on ART'!$H$9:$AB$9,0)),
IF(AND(Q211+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Forecast'!$B$131:$B$250,0),MATCH(R$130,'PLHIV Forecast'!$C$130:$W$130,0)),
INDEX('PLHIV Forecast'!$C$131:$W$250,MATCH($B211,'PLHIV Forecast'!$B$131:$B$250,0),MATCH(R$130,'PLHIV Forecast'!$C$130:$W$130,0))&lt;&gt;0),
INDEX('PLHIV Forecast'!$C$131:$W$250,MATCH($B211,'PLHIV Forecast'!$B$131:$B$250,0),MATCH(R$130,'PLHIV Forecast'!$C$130:$W$130,0)),
Q211+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123719.99999999999</v>
      </c>
      <c r="S211" s="84">
        <f>IF(IF(S$130&lt;=Baseline_Year,
INDEX('Number on ART'!$H$10:$AB$249,MATCH($B211&amp;"Peds",'Number on ART'!$F$10:$F$249,0),MATCH(S$130,'Number on ART'!$H$9:$AB$9,0)),
IF(AND(R211+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Forecast'!$B$131:$B$250,0),MATCH(S$130,'PLHIV Forecast'!$C$130:$W$130,0)),
INDEX('PLHIV Forecast'!$C$131:$W$250,MATCH($B211,'PLHIV Forecast'!$B$131:$B$250,0),MATCH(S$130,'PLHIV Forecast'!$C$130:$W$130,0))&lt;&gt;0),
INDEX('PLHIV Forecast'!$C$131:$W$250,MATCH($B211,'PLHIV Forecast'!$B$131:$B$250,0),MATCH(S$130,'PLHIV Forecast'!$C$130:$W$130,0)),
R211+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IF(S$130&lt;=Baseline_Year,
INDEX('Number on ART'!$H$10:$AB$249,MATCH($B211&amp;"Peds",'Number on ART'!$F$10:$F$249,0),MATCH(S$130,'Number on ART'!$H$9:$AB$9,0)),
IF(AND(R211+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Forecast'!$B$131:$B$250,0),MATCH(S$130,'PLHIV Forecast'!$C$130:$W$130,0)),
INDEX('PLHIV Forecast'!$C$131:$W$250,MATCH($B211,'PLHIV Forecast'!$B$131:$B$250,0),MATCH(S$130,'PLHIV Forecast'!$C$130:$W$130,0))&lt;&gt;0),
INDEX('PLHIV Forecast'!$C$131:$W$250,MATCH($B211,'PLHIV Forecast'!$B$131:$B$250,0),MATCH(S$130,'PLHIV Forecast'!$C$130:$W$130,0)),
R211+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128493.33333333331</v>
      </c>
      <c r="T211" s="84">
        <f>IF(IF(T$130&lt;=Baseline_Year,
INDEX('Number on ART'!$H$10:$AB$249,MATCH($B211&amp;"Peds",'Number on ART'!$F$10:$F$249,0),MATCH(T$130,'Number on ART'!$H$9:$AB$9,0)),
IF(AND(S211+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Forecast'!$B$131:$B$250,0),MATCH(T$130,'PLHIV Forecast'!$C$130:$W$130,0)),
INDEX('PLHIV Forecast'!$C$131:$W$250,MATCH($B211,'PLHIV Forecast'!$B$131:$B$250,0),MATCH(T$130,'PLHIV Forecast'!$C$130:$W$130,0))&lt;&gt;0),
INDEX('PLHIV Forecast'!$C$131:$W$250,MATCH($B211,'PLHIV Forecast'!$B$131:$B$250,0),MATCH(T$130,'PLHIV Forecast'!$C$130:$W$130,0)),
S211+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IF(T$130&lt;=Baseline_Year,
INDEX('Number on ART'!$H$10:$AB$249,MATCH($B211&amp;"Peds",'Number on ART'!$F$10:$F$249,0),MATCH(T$130,'Number on ART'!$H$9:$AB$9,0)),
IF(AND(S211+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Forecast'!$B$131:$B$250,0),MATCH(T$130,'PLHIV Forecast'!$C$130:$W$130,0)),
INDEX('PLHIV Forecast'!$C$131:$W$250,MATCH($B211,'PLHIV Forecast'!$B$131:$B$250,0),MATCH(T$130,'PLHIV Forecast'!$C$130:$W$130,0))&lt;&gt;0),
INDEX('PLHIV Forecast'!$C$131:$W$250,MATCH($B211,'PLHIV Forecast'!$B$131:$B$250,0),MATCH(T$130,'PLHIV Forecast'!$C$130:$W$130,0)),
S211+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133266.66666666666</v>
      </c>
      <c r="U211" s="84">
        <f>IF(IF(U$130&lt;=Baseline_Year,
INDEX('Number on ART'!$H$10:$AB$249,MATCH($B211&amp;"Peds",'Number on ART'!$F$10:$F$249,0),MATCH(U$130,'Number on ART'!$H$9:$AB$9,0)),
IF(AND(T211+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Forecast'!$B$131:$B$250,0),MATCH(U$130,'PLHIV Forecast'!$C$130:$W$130,0)),
INDEX('PLHIV Forecast'!$C$131:$W$250,MATCH($B211,'PLHIV Forecast'!$B$131:$B$250,0),MATCH(U$130,'PLHIV Forecast'!$C$130:$W$130,0))&lt;&gt;0),
INDEX('PLHIV Forecast'!$C$131:$W$250,MATCH($B211,'PLHIV Forecast'!$B$131:$B$250,0),MATCH(U$130,'PLHIV Forecast'!$C$130:$W$130,0)),
T211+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IF(U$130&lt;=Baseline_Year,
INDEX('Number on ART'!$H$10:$AB$249,MATCH($B211&amp;"Peds",'Number on ART'!$F$10:$F$249,0),MATCH(U$130,'Number on ART'!$H$9:$AB$9,0)),
IF(AND(T211+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Forecast'!$B$131:$B$250,0),MATCH(U$130,'PLHIV Forecast'!$C$130:$W$130,0)),
INDEX('PLHIV Forecast'!$C$131:$W$250,MATCH($B211,'PLHIV Forecast'!$B$131:$B$250,0),MATCH(U$130,'PLHIV Forecast'!$C$130:$W$130,0))&lt;&gt;0),
INDEX('PLHIV Forecast'!$C$131:$W$250,MATCH($B211,'PLHIV Forecast'!$B$131:$B$250,0),MATCH(U$130,'PLHIV Forecast'!$C$130:$W$130,0)),
T211+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138040</v>
      </c>
      <c r="V211" s="84">
        <f>IF(IF(V$130&lt;=Baseline_Year,
INDEX('Number on ART'!$H$10:$AB$249,MATCH($B211&amp;"Peds",'Number on ART'!$F$10:$F$249,0),MATCH(V$130,'Number on ART'!$H$9:$AB$9,0)),
IF(AND(U211+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Forecast'!$B$131:$B$250,0),MATCH(V$130,'PLHIV Forecast'!$C$130:$W$130,0)),
INDEX('PLHIV Forecast'!$C$131:$W$250,MATCH($B211,'PLHIV Forecast'!$B$131:$B$250,0),MATCH(V$130,'PLHIV Forecast'!$C$130:$W$130,0))&lt;&gt;0),
INDEX('PLHIV Forecast'!$C$131:$W$250,MATCH($B211,'PLHIV Forecast'!$B$131:$B$250,0),MATCH(V$130,'PLHIV Forecast'!$C$130:$W$130,0)),
U211+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IF(V$130&lt;=Baseline_Year,
INDEX('Number on ART'!$H$10:$AB$249,MATCH($B211&amp;"Peds",'Number on ART'!$F$10:$F$249,0),MATCH(V$130,'Number on ART'!$H$9:$AB$9,0)),
IF(AND(U211+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Forecast'!$B$131:$B$250,0),MATCH(V$130,'PLHIV Forecast'!$C$130:$W$130,0)),
INDEX('PLHIV Forecast'!$C$131:$W$250,MATCH($B211,'PLHIV Forecast'!$B$131:$B$250,0),MATCH(V$130,'PLHIV Forecast'!$C$130:$W$130,0))&lt;&gt;0),
INDEX('PLHIV Forecast'!$C$131:$W$250,MATCH($B211,'PLHIV Forecast'!$B$131:$B$250,0),MATCH(V$130,'PLHIV Forecast'!$C$130:$W$130,0)),
U211+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142813.33333333334</v>
      </c>
      <c r="W211" s="84">
        <f>IF(IF(W$130&lt;=Baseline_Year,
INDEX('Number on ART'!$H$10:$AB$249,MATCH($B211&amp;"Peds",'Number on ART'!$F$10:$F$249,0),MATCH(W$130,'Number on ART'!$H$9:$AB$9,0)),
IF(AND(V211+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Forecast'!$C$131:$W$250,MATCH($B211,'PLHIV Forecast'!$B$131:$B$250,0),MATCH(W$130,'PLHIV Forecast'!$C$130:$W$130,0)),
INDEX('PLHIV Forecast'!$C$131:$W$250,MATCH($B211,'PLHIV Forecast'!$B$131:$B$250,0),MATCH(W$130,'PLHIV Forecast'!$C$130:$W$130,0))&lt;&gt;0),
INDEX('PLHIV Forecast'!$C$131:$W$250,MATCH($B211,'PLHIV Forecast'!$B$131:$B$250,0),MATCH(W$130,'PLHIV Forecast'!$C$130:$W$130,0)),
V211+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)))&lt;0,
0,
IF(W$130&lt;=Baseline_Year,
INDEX('Number on ART'!$H$10:$AB$249,MATCH($B211&amp;"Peds",'Number on ART'!$F$10:$F$249,0),MATCH(W$130,'Number on ART'!$H$9:$AB$9,0)),
IF(AND(V211+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)&gt;INDEX('PLHIV Forecast'!$C$8:$W$127,MATCH($B211,'PLHIV Forecast'!$B$131:$B$250,0),MATCH(W$130,'PLHIV Forecast'!$C$130:$W$130,0)),
INDEX('PLHIV Forecast'!$C$131:$W$250,MATCH($B211,'PLHIV Forecast'!$B$131:$B$250,0),MATCH(W$130,'PLHIV Forecast'!$C$130:$W$130,0))&lt;&gt;0),
INDEX('PLHIV Forecast'!$C$131:$W$250,MATCH($B211,'PLHIV Forecast'!$B$131:$B$250,0),MATCH(W$130,'PLHIV Forecast'!$C$130:$W$130,0)),
V211+
AVERAGE((INDEX($C$131:$W$250,MATCH($B211,$B$131:$B$250),MATCH(Baseline_Year,$C$130:$W$130,))-INDEX($C$131:$W$250,MATCH($B211,$B$131:$B$250),MATCH(Baseline_Year-1,$C$130:$W$130,))),
(INDEX($C$131:$W$250,MATCH($B211,$B$131:$B$250),MATCH(Baseline_Year-1,$C$130:$W$130,))-INDEX($C$131:$W$250,MATCH($B211,$B$131:$B$250),MATCH(Baseline_Year-2,$C$130:$W$130,))),
(INDEX($C$131:$W$250,MATCH($B211,$B$131:$B$250),MATCH(Baseline_Year-2,$C$130:$W$130,))-INDEX($C$131:$W$250,MATCH($B211,$B$131:$B$250),MATCH(Baseline_Year-3,$C$130:$W$130,)))
))))</f>
        <v>147586.66666666669</v>
      </c>
      <c r="X211" s="9" t="str">
        <f>IF(SUM(C211:W211)&lt;&gt;0,
IF(P211='PLHIV Forecast'!P211,"# peds on ART capped by total CLHIV starting 2023",
IF(Q211='PLHIV Forecast'!Q211,"# peds on ART capped by total CLHIV starting 2024",
IF(R211='PLHIV Forecast'!R211,"# peds on ART capped by total CLHIV starting 2025",
IF(S211='PLHIV Forecast'!S211,"# peds on ART capped by total CLHIV starting 2026",
IF(T211='PLHIV Forecast'!T211,"# peds on ART capped by total CLHIV starting 2027",
IF(U211='PLHIV Forecast'!U211,"# peds on ART capped by total CLHIV starting 2028",
IF(V211='PLHIV Forecast'!V211,"# peds on ART capped by total CLHIV starting 2029",
IF(W211='PLHIV Forecast'!W211,"# peds on ART capped by total CLHIV starting 2030",
"")))))))),"")</f>
        <v/>
      </c>
    </row>
    <row r="212" spans="2:24" x14ac:dyDescent="0.35">
      <c r="B212" s="17" t="str">
        <f>Countries!B85</f>
        <v>Myanmar</v>
      </c>
      <c r="C212" s="47">
        <f>IF(C$7&lt;='Algorithms &amp; Assumptions'!$C$3,INDEX('Number on ART'!$H$10:$AB$249,MATCH($B212&amp;"Peds",'Number on ART'!$F$10:$F$249,0),MATCH(C$7,'Number on ART'!$H$9:$AB$9,0)),"Error")</f>
        <v>2111</v>
      </c>
      <c r="D212" s="47">
        <f>IF(D$7&lt;='Algorithms &amp; Assumptions'!$C$3,INDEX('Number on ART'!$H$10:$AB$249,MATCH($B212&amp;"Peds",'Number on ART'!$F$10:$F$249,0),MATCH(D$7,'Number on ART'!$H$9:$AB$9,0)),"Error")</f>
        <v>2995</v>
      </c>
      <c r="E212" s="47">
        <f>IF(E$7&lt;='Algorithms &amp; Assumptions'!$C$3,INDEX('Number on ART'!$H$10:$AB$249,MATCH($B212&amp;"Peds",'Number on ART'!$F$10:$F$249,0),MATCH(E$7,'Number on ART'!$H$9:$AB$9,0)),"Error")</f>
        <v>4031</v>
      </c>
      <c r="F212" s="47">
        <f>IF(F$7&lt;='Algorithms &amp; Assumptions'!$C$3,INDEX('Number on ART'!$H$10:$AB$249,MATCH($B212&amp;"Peds",'Number on ART'!$F$10:$F$249,0),MATCH(F$7,'Number on ART'!$H$9:$AB$9,0)),"Error")</f>
        <v>4925</v>
      </c>
      <c r="G212" s="84">
        <f>IF(IF(G$130&lt;=Baseline_Year,
INDEX('Number on ART'!$H$10:$AB$249,MATCH($B212&amp;"Peds",'Number on ART'!$F$10:$F$249,0),MATCH(G$130,'Number on ART'!$H$9:$AB$9,0)),
IF(AND(F212+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Forecast'!$B$131:$B$250,0),MATCH(G$130,'PLHIV Forecast'!$C$130:$W$130,0)),
INDEX('PLHIV Forecast'!$C$131:$W$250,MATCH($B212,'PLHIV Forecast'!$B$131:$B$250,0),MATCH(G$130,'PLHIV Forecast'!$C$130:$W$130,0))&lt;&gt;0),
INDEX('PLHIV Forecast'!$C$131:$W$250,MATCH($B212,'PLHIV Forecast'!$B$131:$B$250,0),MATCH(G$130,'PLHIV Forecast'!$C$130:$W$130,0)),
F212+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IF(G$130&lt;=Baseline_Year,
INDEX('Number on ART'!$H$10:$AB$249,MATCH($B212&amp;"Peds",'Number on ART'!$F$10:$F$249,0),MATCH(G$130,'Number on ART'!$H$9:$AB$9,0)),
IF(AND(F212+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Forecast'!$B$131:$B$250,0),MATCH(G$130,'PLHIV Forecast'!$C$130:$W$130,0)),
INDEX('PLHIV Forecast'!$C$131:$W$250,MATCH($B212,'PLHIV Forecast'!$B$131:$B$250,0),MATCH(G$130,'PLHIV Forecast'!$C$130:$W$130,0))&lt;&gt;0),
INDEX('PLHIV Forecast'!$C$131:$W$250,MATCH($B212,'PLHIV Forecast'!$B$131:$B$250,0),MATCH(G$130,'PLHIV Forecast'!$C$130:$W$130,0)),
F212+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5683</v>
      </c>
      <c r="H212" s="84">
        <f>IF(IF(H$130&lt;=Baseline_Year,
INDEX('Number on ART'!$H$10:$AB$249,MATCH($B212&amp;"Peds",'Number on ART'!$F$10:$F$249,0),MATCH(H$130,'Number on ART'!$H$9:$AB$9,0)),
IF(AND(G212+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Forecast'!$B$131:$B$250,0),MATCH(H$130,'PLHIV Forecast'!$C$130:$W$130,0)),
INDEX('PLHIV Forecast'!$C$131:$W$250,MATCH($B212,'PLHIV Forecast'!$B$131:$B$250,0),MATCH(H$130,'PLHIV Forecast'!$C$130:$W$130,0))&lt;&gt;0),
INDEX('PLHIV Forecast'!$C$131:$W$250,MATCH($B212,'PLHIV Forecast'!$B$131:$B$250,0),MATCH(H$130,'PLHIV Forecast'!$C$130:$W$130,0)),
G212+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IF(H$130&lt;=Baseline_Year,
INDEX('Number on ART'!$H$10:$AB$249,MATCH($B212&amp;"Peds",'Number on ART'!$F$10:$F$249,0),MATCH(H$130,'Number on ART'!$H$9:$AB$9,0)),
IF(AND(G212+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Forecast'!$B$131:$B$250,0),MATCH(H$130,'PLHIV Forecast'!$C$130:$W$130,0)),
INDEX('PLHIV Forecast'!$C$131:$W$250,MATCH($B212,'PLHIV Forecast'!$B$131:$B$250,0),MATCH(H$130,'PLHIV Forecast'!$C$130:$W$130,0))&lt;&gt;0),
INDEX('PLHIV Forecast'!$C$131:$W$250,MATCH($B212,'PLHIV Forecast'!$B$131:$B$250,0),MATCH(H$130,'PLHIV Forecast'!$C$130:$W$130,0)),
G212+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6916</v>
      </c>
      <c r="I212" s="84">
        <f>IF(IF(I$130&lt;=Baseline_Year,
INDEX('Number on ART'!$H$10:$AB$249,MATCH($B212&amp;"Peds",'Number on ART'!$F$10:$F$249,0),MATCH(I$130,'Number on ART'!$H$9:$AB$9,0)),
IF(AND(H212+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Forecast'!$B$131:$B$250,0),MATCH(I$130,'PLHIV Forecast'!$C$130:$W$130,0)),
INDEX('PLHIV Forecast'!$C$131:$W$250,MATCH($B212,'PLHIV Forecast'!$B$131:$B$250,0),MATCH(I$130,'PLHIV Forecast'!$C$130:$W$130,0))&lt;&gt;0),
INDEX('PLHIV Forecast'!$C$131:$W$250,MATCH($B212,'PLHIV Forecast'!$B$131:$B$250,0),MATCH(I$130,'PLHIV Forecast'!$C$130:$W$130,0)),
H212+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IF(I$130&lt;=Baseline_Year,
INDEX('Number on ART'!$H$10:$AB$249,MATCH($B212&amp;"Peds",'Number on ART'!$F$10:$F$249,0),MATCH(I$130,'Number on ART'!$H$9:$AB$9,0)),
IF(AND(H212+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Forecast'!$B$131:$B$250,0),MATCH(I$130,'PLHIV Forecast'!$C$130:$W$130,0)),
INDEX('PLHIV Forecast'!$C$131:$W$250,MATCH($B212,'PLHIV Forecast'!$B$131:$B$250,0),MATCH(I$130,'PLHIV Forecast'!$C$130:$W$130,0))&lt;&gt;0),
INDEX('PLHIV Forecast'!$C$131:$W$250,MATCH($B212,'PLHIV Forecast'!$B$131:$B$250,0),MATCH(I$130,'PLHIV Forecast'!$C$130:$W$130,0)),
H212+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7298</v>
      </c>
      <c r="J212" s="84">
        <f>IF(IF(J$130&lt;=Baseline_Year,
INDEX('Number on ART'!$H$10:$AB$249,MATCH($B212&amp;"Peds",'Number on ART'!$F$10:$F$249,0),MATCH(J$130,'Number on ART'!$H$9:$AB$9,0)),
IF(AND(I212+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Forecast'!$B$131:$B$250,0),MATCH(J$130,'PLHIV Forecast'!$C$130:$W$130,0)),
INDEX('PLHIV Forecast'!$C$131:$W$250,MATCH($B212,'PLHIV Forecast'!$B$131:$B$250,0),MATCH(J$130,'PLHIV Forecast'!$C$130:$W$130,0))&lt;&gt;0),
INDEX('PLHIV Forecast'!$C$131:$W$250,MATCH($B212,'PLHIV Forecast'!$B$131:$B$250,0),MATCH(J$130,'PLHIV Forecast'!$C$130:$W$130,0)),
I212+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IF(J$130&lt;=Baseline_Year,
INDEX('Number on ART'!$H$10:$AB$249,MATCH($B212&amp;"Peds",'Number on ART'!$F$10:$F$249,0),MATCH(J$130,'Number on ART'!$H$9:$AB$9,0)),
IF(AND(I212+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Forecast'!$B$131:$B$250,0),MATCH(J$130,'PLHIV Forecast'!$C$130:$W$130,0)),
INDEX('PLHIV Forecast'!$C$131:$W$250,MATCH($B212,'PLHIV Forecast'!$B$131:$B$250,0),MATCH(J$130,'PLHIV Forecast'!$C$130:$W$130,0))&lt;&gt;0),
INDEX('PLHIV Forecast'!$C$131:$W$250,MATCH($B212,'PLHIV Forecast'!$B$131:$B$250,0),MATCH(J$130,'PLHIV Forecast'!$C$130:$W$130,0)),
I212+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7669</v>
      </c>
      <c r="K212" s="84">
        <f>IF(IF(K$130&lt;=Baseline_Year,
INDEX('Number on ART'!$H$10:$AB$249,MATCH($B212&amp;"Peds",'Number on ART'!$F$10:$F$249,0),MATCH(K$130,'Number on ART'!$H$9:$AB$9,0)),
IF(AND(J212+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Forecast'!$B$131:$B$250,0),MATCH(K$130,'PLHIV Forecast'!$C$130:$W$130,0)),
INDEX('PLHIV Forecast'!$C$131:$W$250,MATCH($B212,'PLHIV Forecast'!$B$131:$B$250,0),MATCH(K$130,'PLHIV Forecast'!$C$130:$W$130,0))&lt;&gt;0),
INDEX('PLHIV Forecast'!$C$131:$W$250,MATCH($B212,'PLHIV Forecast'!$B$131:$B$250,0),MATCH(K$130,'PLHIV Forecast'!$C$130:$W$130,0)),
J212+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IF(K$130&lt;=Baseline_Year,
INDEX('Number on ART'!$H$10:$AB$249,MATCH($B212&amp;"Peds",'Number on ART'!$F$10:$F$249,0),MATCH(K$130,'Number on ART'!$H$9:$AB$9,0)),
IF(AND(J212+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Forecast'!$B$131:$B$250,0),MATCH(K$130,'PLHIV Forecast'!$C$130:$W$130,0)),
INDEX('PLHIV Forecast'!$C$131:$W$250,MATCH($B212,'PLHIV Forecast'!$B$131:$B$250,0),MATCH(K$130,'PLHIV Forecast'!$C$130:$W$130,0))&lt;&gt;0),
INDEX('PLHIV Forecast'!$C$131:$W$250,MATCH($B212,'PLHIV Forecast'!$B$131:$B$250,0),MATCH(K$130,'PLHIV Forecast'!$C$130:$W$130,0)),
J212+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7887</v>
      </c>
      <c r="L212" s="84">
        <f>IF(IF(L$130&lt;=Baseline_Year,
INDEX('Number on ART'!$H$10:$AB$249,MATCH($B212&amp;"Peds",'Number on ART'!$F$10:$F$249,0),MATCH(L$130,'Number on ART'!$H$9:$AB$9,0)),
IF(AND(K212+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Forecast'!$B$131:$B$250,0),MATCH(L$130,'PLHIV Forecast'!$C$130:$W$130,0)),
INDEX('PLHIV Forecast'!$C$131:$W$250,MATCH($B212,'PLHIV Forecast'!$B$131:$B$250,0),MATCH(L$130,'PLHIV Forecast'!$C$130:$W$130,0))&lt;&gt;0),
INDEX('PLHIV Forecast'!$C$131:$W$250,MATCH($B212,'PLHIV Forecast'!$B$131:$B$250,0),MATCH(L$130,'PLHIV Forecast'!$C$130:$W$130,0)),
K212+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IF(L$130&lt;=Baseline_Year,
INDEX('Number on ART'!$H$10:$AB$249,MATCH($B212&amp;"Peds",'Number on ART'!$F$10:$F$249,0),MATCH(L$130,'Number on ART'!$H$9:$AB$9,0)),
IF(AND(K212+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Forecast'!$B$131:$B$250,0),MATCH(L$130,'PLHIV Forecast'!$C$130:$W$130,0)),
INDEX('PLHIV Forecast'!$C$131:$W$250,MATCH($B212,'PLHIV Forecast'!$B$131:$B$250,0),MATCH(L$130,'PLHIV Forecast'!$C$130:$W$130,0))&lt;&gt;0),
INDEX('PLHIV Forecast'!$C$131:$W$250,MATCH($B212,'PLHIV Forecast'!$B$131:$B$250,0),MATCH(L$130,'PLHIV Forecast'!$C$130:$W$130,0)),
K212+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7927</v>
      </c>
      <c r="M212" s="84">
        <f>IF(IF(M$130&lt;=Baseline_Year,
INDEX('Number on ART'!$H$10:$AB$249,MATCH($B212&amp;"Peds",'Number on ART'!$F$10:$F$249,0),MATCH(M$130,'Number on ART'!$H$9:$AB$9,0)),
IF(AND(L212+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Forecast'!$B$131:$B$250,0),MATCH(M$130,'PLHIV Forecast'!$C$130:$W$130,0)),
INDEX('PLHIV Forecast'!$C$131:$W$250,MATCH($B212,'PLHIV Forecast'!$B$131:$B$250,0),MATCH(M$130,'PLHIV Forecast'!$C$130:$W$130,0))&lt;&gt;0),
INDEX('PLHIV Forecast'!$C$131:$W$250,MATCH($B212,'PLHIV Forecast'!$B$131:$B$250,0),MATCH(M$130,'PLHIV Forecast'!$C$130:$W$130,0)),
L212+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IF(M$130&lt;=Baseline_Year,
INDEX('Number on ART'!$H$10:$AB$249,MATCH($B212&amp;"Peds",'Number on ART'!$F$10:$F$249,0),MATCH(M$130,'Number on ART'!$H$9:$AB$9,0)),
IF(AND(L212+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Forecast'!$B$131:$B$250,0),MATCH(M$130,'PLHIV Forecast'!$C$130:$W$130,0)),
INDEX('PLHIV Forecast'!$C$131:$W$250,MATCH($B212,'PLHIV Forecast'!$B$131:$B$250,0),MATCH(M$130,'PLHIV Forecast'!$C$130:$W$130,0))&lt;&gt;0),
INDEX('PLHIV Forecast'!$C$131:$W$250,MATCH($B212,'PLHIV Forecast'!$B$131:$B$250,0),MATCH(M$130,'PLHIV Forecast'!$C$130:$W$130,0)),
L212+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7697</v>
      </c>
      <c r="N212" s="84">
        <f>IF(IF(N$130&lt;=Baseline_Year,
INDEX('Number on ART'!$H$10:$AB$249,MATCH($B212&amp;"Peds",'Number on ART'!$F$10:$F$249,0),MATCH(N$130,'Number on ART'!$H$9:$AB$9,0)),
IF(AND(M212+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Forecast'!$B$131:$B$250,0),MATCH(N$130,'PLHIV Forecast'!$C$130:$W$130,0)),
INDEX('PLHIV Forecast'!$C$131:$W$250,MATCH($B212,'PLHIV Forecast'!$B$131:$B$250,0),MATCH(N$130,'PLHIV Forecast'!$C$130:$W$130,0))&lt;&gt;0),
INDEX('PLHIV Forecast'!$C$131:$W$250,MATCH($B212,'PLHIV Forecast'!$B$131:$B$250,0),MATCH(N$130,'PLHIV Forecast'!$C$130:$W$130,0)),
M212+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IF(N$130&lt;=Baseline_Year,
INDEX('Number on ART'!$H$10:$AB$249,MATCH($B212&amp;"Peds",'Number on ART'!$F$10:$F$249,0),MATCH(N$130,'Number on ART'!$H$9:$AB$9,0)),
IF(AND(M212+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Forecast'!$B$131:$B$250,0),MATCH(N$130,'PLHIV Forecast'!$C$130:$W$130,0)),
INDEX('PLHIV Forecast'!$C$131:$W$250,MATCH($B212,'PLHIV Forecast'!$B$131:$B$250,0),MATCH(N$130,'PLHIV Forecast'!$C$130:$W$130,0))&lt;&gt;0),
INDEX('PLHIV Forecast'!$C$131:$W$250,MATCH($B212,'PLHIV Forecast'!$B$131:$B$250,0),MATCH(N$130,'PLHIV Forecast'!$C$130:$W$130,0)),
M212+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6587</v>
      </c>
      <c r="O212" s="84">
        <f>IF(IF(O$130&lt;=Baseline_Year,
INDEX('Number on ART'!$H$10:$AB$249,MATCH($B212&amp;"Peds",'Number on ART'!$F$10:$F$249,0),MATCH(O$130,'Number on ART'!$H$9:$AB$9,0)),
IF(AND(N212+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Forecast'!$B$131:$B$250,0),MATCH(O$130,'PLHIV Forecast'!$C$130:$W$130,0)),
INDEX('PLHIV Forecast'!$C$131:$W$250,MATCH($B212,'PLHIV Forecast'!$B$131:$B$250,0),MATCH(O$130,'PLHIV Forecast'!$C$130:$W$130,0))&lt;&gt;0),
INDEX('PLHIV Forecast'!$C$131:$W$250,MATCH($B212,'PLHIV Forecast'!$B$131:$B$250,0),MATCH(O$130,'PLHIV Forecast'!$C$130:$W$130,0)),
N212+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IF(O$130&lt;=Baseline_Year,
INDEX('Number on ART'!$H$10:$AB$249,MATCH($B212&amp;"Peds",'Number on ART'!$F$10:$F$249,0),MATCH(O$130,'Number on ART'!$H$9:$AB$9,0)),
IF(AND(N212+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Forecast'!$B$131:$B$250,0),MATCH(O$130,'PLHIV Forecast'!$C$130:$W$130,0)),
INDEX('PLHIV Forecast'!$C$131:$W$250,MATCH($B212,'PLHIV Forecast'!$B$131:$B$250,0),MATCH(O$130,'PLHIV Forecast'!$C$130:$W$130,0))&lt;&gt;0),
INDEX('PLHIV Forecast'!$C$131:$W$250,MATCH($B212,'PLHIV Forecast'!$B$131:$B$250,0),MATCH(O$130,'PLHIV Forecast'!$C$130:$W$130,0)),
N212+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6137</v>
      </c>
      <c r="P212" s="84">
        <f>IF(IF(P$130&lt;=Baseline_Year,
INDEX('Number on ART'!$H$10:$AB$249,MATCH($B212&amp;"Peds",'Number on ART'!$F$10:$F$249,0),MATCH(P$130,'Number on ART'!$H$9:$AB$9,0)),
IF(AND(O212+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Forecast'!$B$131:$B$250,0),MATCH(P$130,'PLHIV Forecast'!$C$130:$W$130,0)),
INDEX('PLHIV Forecast'!$C$131:$W$250,MATCH($B212,'PLHIV Forecast'!$B$131:$B$250,0),MATCH(P$130,'PLHIV Forecast'!$C$130:$W$130,0))&lt;&gt;0),
INDEX('PLHIV Forecast'!$C$131:$W$250,MATCH($B212,'PLHIV Forecast'!$B$131:$B$250,0),MATCH(P$130,'PLHIV Forecast'!$C$130:$W$130,0)),
O212+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IF(P$130&lt;=Baseline_Year,
INDEX('Number on ART'!$H$10:$AB$249,MATCH($B212&amp;"Peds",'Number on ART'!$F$10:$F$249,0),MATCH(P$130,'Number on ART'!$H$9:$AB$9,0)),
IF(AND(O212+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Forecast'!$B$131:$B$250,0),MATCH(P$130,'PLHIV Forecast'!$C$130:$W$130,0)),
INDEX('PLHIV Forecast'!$C$131:$W$250,MATCH($B212,'PLHIV Forecast'!$B$131:$B$250,0),MATCH(P$130,'PLHIV Forecast'!$C$130:$W$130,0))&lt;&gt;0),
INDEX('PLHIV Forecast'!$C$131:$W$250,MATCH($B212,'PLHIV Forecast'!$B$131:$B$250,0),MATCH(P$130,'PLHIV Forecast'!$C$130:$W$130,0)),
O212+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5540.333333333333</v>
      </c>
      <c r="Q212" s="84">
        <f>IF(IF(Q$130&lt;=Baseline_Year,
INDEX('Number on ART'!$H$10:$AB$249,MATCH($B212&amp;"Peds",'Number on ART'!$F$10:$F$249,0),MATCH(Q$130,'Number on ART'!$H$9:$AB$9,0)),
IF(AND(P212+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Forecast'!$B$131:$B$250,0),MATCH(Q$130,'PLHIV Forecast'!$C$130:$W$130,0)),
INDEX('PLHIV Forecast'!$C$131:$W$250,MATCH($B212,'PLHIV Forecast'!$B$131:$B$250,0),MATCH(Q$130,'PLHIV Forecast'!$C$130:$W$130,0))&lt;&gt;0),
INDEX('PLHIV Forecast'!$C$131:$W$250,MATCH($B212,'PLHIV Forecast'!$B$131:$B$250,0),MATCH(Q$130,'PLHIV Forecast'!$C$130:$W$130,0)),
P212+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IF(Q$130&lt;=Baseline_Year,
INDEX('Number on ART'!$H$10:$AB$249,MATCH($B212&amp;"Peds",'Number on ART'!$F$10:$F$249,0),MATCH(Q$130,'Number on ART'!$H$9:$AB$9,0)),
IF(AND(P212+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Forecast'!$B$131:$B$250,0),MATCH(Q$130,'PLHIV Forecast'!$C$130:$W$130,0)),
INDEX('PLHIV Forecast'!$C$131:$W$250,MATCH($B212,'PLHIV Forecast'!$B$131:$B$250,0),MATCH(Q$130,'PLHIV Forecast'!$C$130:$W$130,0))&lt;&gt;0),
INDEX('PLHIV Forecast'!$C$131:$W$250,MATCH($B212,'PLHIV Forecast'!$B$131:$B$250,0),MATCH(Q$130,'PLHIV Forecast'!$C$130:$W$130,0)),
P212+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4943.6666666666661</v>
      </c>
      <c r="R212" s="84">
        <f>IF(IF(R$130&lt;=Baseline_Year,
INDEX('Number on ART'!$H$10:$AB$249,MATCH($B212&amp;"Peds",'Number on ART'!$F$10:$F$249,0),MATCH(R$130,'Number on ART'!$H$9:$AB$9,0)),
IF(AND(Q212+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Forecast'!$B$131:$B$250,0),MATCH(R$130,'PLHIV Forecast'!$C$130:$W$130,0)),
INDEX('PLHIV Forecast'!$C$131:$W$250,MATCH($B212,'PLHIV Forecast'!$B$131:$B$250,0),MATCH(R$130,'PLHIV Forecast'!$C$130:$W$130,0))&lt;&gt;0),
INDEX('PLHIV Forecast'!$C$131:$W$250,MATCH($B212,'PLHIV Forecast'!$B$131:$B$250,0),MATCH(R$130,'PLHIV Forecast'!$C$130:$W$130,0)),
Q212+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IF(R$130&lt;=Baseline_Year,
INDEX('Number on ART'!$H$10:$AB$249,MATCH($B212&amp;"Peds",'Number on ART'!$F$10:$F$249,0),MATCH(R$130,'Number on ART'!$H$9:$AB$9,0)),
IF(AND(Q212+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Forecast'!$B$131:$B$250,0),MATCH(R$130,'PLHIV Forecast'!$C$130:$W$130,0)),
INDEX('PLHIV Forecast'!$C$131:$W$250,MATCH($B212,'PLHIV Forecast'!$B$131:$B$250,0),MATCH(R$130,'PLHIV Forecast'!$C$130:$W$130,0))&lt;&gt;0),
INDEX('PLHIV Forecast'!$C$131:$W$250,MATCH($B212,'PLHIV Forecast'!$B$131:$B$250,0),MATCH(R$130,'PLHIV Forecast'!$C$130:$W$130,0)),
Q212+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4346.9999999999991</v>
      </c>
      <c r="S212" s="84">
        <f>IF(IF(S$130&lt;=Baseline_Year,
INDEX('Number on ART'!$H$10:$AB$249,MATCH($B212&amp;"Peds",'Number on ART'!$F$10:$F$249,0),MATCH(S$130,'Number on ART'!$H$9:$AB$9,0)),
IF(AND(R212+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Forecast'!$B$131:$B$250,0),MATCH(S$130,'PLHIV Forecast'!$C$130:$W$130,0)),
INDEX('PLHIV Forecast'!$C$131:$W$250,MATCH($B212,'PLHIV Forecast'!$B$131:$B$250,0),MATCH(S$130,'PLHIV Forecast'!$C$130:$W$130,0))&lt;&gt;0),
INDEX('PLHIV Forecast'!$C$131:$W$250,MATCH($B212,'PLHIV Forecast'!$B$131:$B$250,0),MATCH(S$130,'PLHIV Forecast'!$C$130:$W$130,0)),
R212+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IF(S$130&lt;=Baseline_Year,
INDEX('Number on ART'!$H$10:$AB$249,MATCH($B212&amp;"Peds",'Number on ART'!$F$10:$F$249,0),MATCH(S$130,'Number on ART'!$H$9:$AB$9,0)),
IF(AND(R212+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Forecast'!$B$131:$B$250,0),MATCH(S$130,'PLHIV Forecast'!$C$130:$W$130,0)),
INDEX('PLHIV Forecast'!$C$131:$W$250,MATCH($B212,'PLHIV Forecast'!$B$131:$B$250,0),MATCH(S$130,'PLHIV Forecast'!$C$130:$W$130,0))&lt;&gt;0),
INDEX('PLHIV Forecast'!$C$131:$W$250,MATCH($B212,'PLHIV Forecast'!$B$131:$B$250,0),MATCH(S$130,'PLHIV Forecast'!$C$130:$W$130,0)),
R212+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3750.3333333333326</v>
      </c>
      <c r="T212" s="84">
        <f>IF(IF(T$130&lt;=Baseline_Year,
INDEX('Number on ART'!$H$10:$AB$249,MATCH($B212&amp;"Peds",'Number on ART'!$F$10:$F$249,0),MATCH(T$130,'Number on ART'!$H$9:$AB$9,0)),
IF(AND(S212+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Forecast'!$B$131:$B$250,0),MATCH(T$130,'PLHIV Forecast'!$C$130:$W$130,0)),
INDEX('PLHIV Forecast'!$C$131:$W$250,MATCH($B212,'PLHIV Forecast'!$B$131:$B$250,0),MATCH(T$130,'PLHIV Forecast'!$C$130:$W$130,0))&lt;&gt;0),
INDEX('PLHIV Forecast'!$C$131:$W$250,MATCH($B212,'PLHIV Forecast'!$B$131:$B$250,0),MATCH(T$130,'PLHIV Forecast'!$C$130:$W$130,0)),
S212+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IF(T$130&lt;=Baseline_Year,
INDEX('Number on ART'!$H$10:$AB$249,MATCH($B212&amp;"Peds",'Number on ART'!$F$10:$F$249,0),MATCH(T$130,'Number on ART'!$H$9:$AB$9,0)),
IF(AND(S212+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Forecast'!$B$131:$B$250,0),MATCH(T$130,'PLHIV Forecast'!$C$130:$W$130,0)),
INDEX('PLHIV Forecast'!$C$131:$W$250,MATCH($B212,'PLHIV Forecast'!$B$131:$B$250,0),MATCH(T$130,'PLHIV Forecast'!$C$130:$W$130,0))&lt;&gt;0),
INDEX('PLHIV Forecast'!$C$131:$W$250,MATCH($B212,'PLHIV Forecast'!$B$131:$B$250,0),MATCH(T$130,'PLHIV Forecast'!$C$130:$W$130,0)),
S212+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3153.6666666666661</v>
      </c>
      <c r="U212" s="84">
        <f>IF(IF(U$130&lt;=Baseline_Year,
INDEX('Number on ART'!$H$10:$AB$249,MATCH($B212&amp;"Peds",'Number on ART'!$F$10:$F$249,0),MATCH(U$130,'Number on ART'!$H$9:$AB$9,0)),
IF(AND(T212+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Forecast'!$B$131:$B$250,0),MATCH(U$130,'PLHIV Forecast'!$C$130:$W$130,0)),
INDEX('PLHIV Forecast'!$C$131:$W$250,MATCH($B212,'PLHIV Forecast'!$B$131:$B$250,0),MATCH(U$130,'PLHIV Forecast'!$C$130:$W$130,0))&lt;&gt;0),
INDEX('PLHIV Forecast'!$C$131:$W$250,MATCH($B212,'PLHIV Forecast'!$B$131:$B$250,0),MATCH(U$130,'PLHIV Forecast'!$C$130:$W$130,0)),
T212+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IF(U$130&lt;=Baseline_Year,
INDEX('Number on ART'!$H$10:$AB$249,MATCH($B212&amp;"Peds",'Number on ART'!$F$10:$F$249,0),MATCH(U$130,'Number on ART'!$H$9:$AB$9,0)),
IF(AND(T212+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Forecast'!$B$131:$B$250,0),MATCH(U$130,'PLHIV Forecast'!$C$130:$W$130,0)),
INDEX('PLHIV Forecast'!$C$131:$W$250,MATCH($B212,'PLHIV Forecast'!$B$131:$B$250,0),MATCH(U$130,'PLHIV Forecast'!$C$130:$W$130,0))&lt;&gt;0),
INDEX('PLHIV Forecast'!$C$131:$W$250,MATCH($B212,'PLHIV Forecast'!$B$131:$B$250,0),MATCH(U$130,'PLHIV Forecast'!$C$130:$W$130,0)),
T212+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2556.9999999999995</v>
      </c>
      <c r="V212" s="84">
        <f>IF(IF(V$130&lt;=Baseline_Year,
INDEX('Number on ART'!$H$10:$AB$249,MATCH($B212&amp;"Peds",'Number on ART'!$F$10:$F$249,0),MATCH(V$130,'Number on ART'!$H$9:$AB$9,0)),
IF(AND(U212+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Forecast'!$B$131:$B$250,0),MATCH(V$130,'PLHIV Forecast'!$C$130:$W$130,0)),
INDEX('PLHIV Forecast'!$C$131:$W$250,MATCH($B212,'PLHIV Forecast'!$B$131:$B$250,0),MATCH(V$130,'PLHIV Forecast'!$C$130:$W$130,0))&lt;&gt;0),
INDEX('PLHIV Forecast'!$C$131:$W$250,MATCH($B212,'PLHIV Forecast'!$B$131:$B$250,0),MATCH(V$130,'PLHIV Forecast'!$C$130:$W$130,0)),
U212+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IF(V$130&lt;=Baseline_Year,
INDEX('Number on ART'!$H$10:$AB$249,MATCH($B212&amp;"Peds",'Number on ART'!$F$10:$F$249,0),MATCH(V$130,'Number on ART'!$H$9:$AB$9,0)),
IF(AND(U212+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Forecast'!$B$131:$B$250,0),MATCH(V$130,'PLHIV Forecast'!$C$130:$W$130,0)),
INDEX('PLHIV Forecast'!$C$131:$W$250,MATCH($B212,'PLHIV Forecast'!$B$131:$B$250,0),MATCH(V$130,'PLHIV Forecast'!$C$130:$W$130,0))&lt;&gt;0),
INDEX('PLHIV Forecast'!$C$131:$W$250,MATCH($B212,'PLHIV Forecast'!$B$131:$B$250,0),MATCH(V$130,'PLHIV Forecast'!$C$130:$W$130,0)),
U212+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1960.333333333333</v>
      </c>
      <c r="W212" s="84">
        <f>IF(IF(W$130&lt;=Baseline_Year,
INDEX('Number on ART'!$H$10:$AB$249,MATCH($B212&amp;"Peds",'Number on ART'!$F$10:$F$249,0),MATCH(W$130,'Number on ART'!$H$9:$AB$9,0)),
IF(AND(V212+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Forecast'!$C$131:$W$250,MATCH($B212,'PLHIV Forecast'!$B$131:$B$250,0),MATCH(W$130,'PLHIV Forecast'!$C$130:$W$130,0)),
INDEX('PLHIV Forecast'!$C$131:$W$250,MATCH($B212,'PLHIV Forecast'!$B$131:$B$250,0),MATCH(W$130,'PLHIV Forecast'!$C$130:$W$130,0))&lt;&gt;0),
INDEX('PLHIV Forecast'!$C$131:$W$250,MATCH($B212,'PLHIV Forecast'!$B$131:$B$250,0),MATCH(W$130,'PLHIV Forecast'!$C$130:$W$130,0)),
V212+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)))&lt;0,
0,
IF(W$130&lt;=Baseline_Year,
INDEX('Number on ART'!$H$10:$AB$249,MATCH($B212&amp;"Peds",'Number on ART'!$F$10:$F$249,0),MATCH(W$130,'Number on ART'!$H$9:$AB$9,0)),
IF(AND(V212+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)&gt;INDEX('PLHIV Forecast'!$C$8:$W$127,MATCH($B212,'PLHIV Forecast'!$B$131:$B$250,0),MATCH(W$130,'PLHIV Forecast'!$C$130:$W$130,0)),
INDEX('PLHIV Forecast'!$C$131:$W$250,MATCH($B212,'PLHIV Forecast'!$B$131:$B$250,0),MATCH(W$130,'PLHIV Forecast'!$C$130:$W$130,0))&lt;&gt;0),
INDEX('PLHIV Forecast'!$C$131:$W$250,MATCH($B212,'PLHIV Forecast'!$B$131:$B$250,0),MATCH(W$130,'PLHIV Forecast'!$C$130:$W$130,0)),
V212+
AVERAGE((INDEX($C$131:$W$250,MATCH($B212,$B$131:$B$250),MATCH(Baseline_Year,$C$130:$W$130,))-INDEX($C$131:$W$250,MATCH($B212,$B$131:$B$250),MATCH(Baseline_Year-1,$C$130:$W$130,))),
(INDEX($C$131:$W$250,MATCH($B212,$B$131:$B$250),MATCH(Baseline_Year-1,$C$130:$W$130,))-INDEX($C$131:$W$250,MATCH($B212,$B$131:$B$250),MATCH(Baseline_Year-2,$C$130:$W$130,))),
(INDEX($C$131:$W$250,MATCH($B212,$B$131:$B$250),MATCH(Baseline_Year-2,$C$130:$W$130,))-INDEX($C$131:$W$250,MATCH($B212,$B$131:$B$250),MATCH(Baseline_Year-3,$C$130:$W$130,)))
))))</f>
        <v>1363.6666666666665</v>
      </c>
      <c r="X212" s="9" t="str">
        <f>IF(SUM(C212:W212)&lt;&gt;0,
IF(P212='PLHIV Forecast'!P212,"# peds on ART capped by total CLHIV starting 2023",
IF(Q212='PLHIV Forecast'!Q212,"# peds on ART capped by total CLHIV starting 2024",
IF(R212='PLHIV Forecast'!R212,"# peds on ART capped by total CLHIV starting 2025",
IF(S212='PLHIV Forecast'!S212,"# peds on ART capped by total CLHIV starting 2026",
IF(T212='PLHIV Forecast'!T212,"# peds on ART capped by total CLHIV starting 2027",
IF(U212='PLHIV Forecast'!U212,"# peds on ART capped by total CLHIV starting 2028",
IF(V212='PLHIV Forecast'!V212,"# peds on ART capped by total CLHIV starting 2029",
IF(W212='PLHIV Forecast'!W212,"# peds on ART capped by total CLHIV starting 2030",
"")))))))),"")</f>
        <v/>
      </c>
    </row>
    <row r="213" spans="2:24" x14ac:dyDescent="0.35">
      <c r="B213" s="17" t="str">
        <f>Countries!B86</f>
        <v>Namibia</v>
      </c>
      <c r="C213" s="47">
        <f>IF(C$7&lt;='Algorithms &amp; Assumptions'!$C$3,INDEX('Number on ART'!$H$10:$AB$249,MATCH($B213&amp;"Peds",'Number on ART'!$F$10:$F$249,0),MATCH(C$7,'Number on ART'!$H$9:$AB$9,0)),"Error")</f>
        <v>8054</v>
      </c>
      <c r="D213" s="47">
        <f>IF(D$7&lt;='Algorithms &amp; Assumptions'!$C$3,INDEX('Number on ART'!$H$10:$AB$249,MATCH($B213&amp;"Peds",'Number on ART'!$F$10:$F$249,0),MATCH(D$7,'Number on ART'!$H$9:$AB$9,0)),"Error")</f>
        <v>9113</v>
      </c>
      <c r="E213" s="47">
        <f>IF(E$7&lt;='Algorithms &amp; Assumptions'!$C$3,INDEX('Number on ART'!$H$10:$AB$249,MATCH($B213&amp;"Peds",'Number on ART'!$F$10:$F$249,0),MATCH(E$7,'Number on ART'!$H$9:$AB$9,0)),"Error")</f>
        <v>10029</v>
      </c>
      <c r="F213" s="47">
        <f>IF(F$7&lt;='Algorithms &amp; Assumptions'!$C$3,INDEX('Number on ART'!$H$10:$AB$249,MATCH($B213&amp;"Peds",'Number on ART'!$F$10:$F$249,0),MATCH(F$7,'Number on ART'!$H$9:$AB$9,0)),"Error")</f>
        <v>9161</v>
      </c>
      <c r="G213" s="84">
        <f>IF(IF(G$130&lt;=Baseline_Year,
INDEX('Number on ART'!$H$10:$AB$249,MATCH($B213&amp;"Peds",'Number on ART'!$F$10:$F$249,0),MATCH(G$130,'Number on ART'!$H$9:$AB$9,0)),
IF(AND(F213+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Forecast'!$B$131:$B$250,0),MATCH(G$130,'PLHIV Forecast'!$C$130:$W$130,0)),
INDEX('PLHIV Forecast'!$C$131:$W$250,MATCH($B213,'PLHIV Forecast'!$B$131:$B$250,0),MATCH(G$130,'PLHIV Forecast'!$C$130:$W$130,0))&lt;&gt;0),
INDEX('PLHIV Forecast'!$C$131:$W$250,MATCH($B213,'PLHIV Forecast'!$B$131:$B$250,0),MATCH(G$130,'PLHIV Forecast'!$C$130:$W$130,0)),
F213+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IF(G$130&lt;=Baseline_Year,
INDEX('Number on ART'!$H$10:$AB$249,MATCH($B213&amp;"Peds",'Number on ART'!$F$10:$F$249,0),MATCH(G$130,'Number on ART'!$H$9:$AB$9,0)),
IF(AND(F213+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Forecast'!$B$131:$B$250,0),MATCH(G$130,'PLHIV Forecast'!$C$130:$W$130,0)),
INDEX('PLHIV Forecast'!$C$131:$W$250,MATCH($B213,'PLHIV Forecast'!$B$131:$B$250,0),MATCH(G$130,'PLHIV Forecast'!$C$130:$W$130,0))&lt;&gt;0),
INDEX('PLHIV Forecast'!$C$131:$W$250,MATCH($B213,'PLHIV Forecast'!$B$131:$B$250,0),MATCH(G$130,'PLHIV Forecast'!$C$130:$W$130,0)),
F213+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8892</v>
      </c>
      <c r="H213" s="84">
        <f>IF(IF(H$130&lt;=Baseline_Year,
INDEX('Number on ART'!$H$10:$AB$249,MATCH($B213&amp;"Peds",'Number on ART'!$F$10:$F$249,0),MATCH(H$130,'Number on ART'!$H$9:$AB$9,0)),
IF(AND(G213+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Forecast'!$B$131:$B$250,0),MATCH(H$130,'PLHIV Forecast'!$C$130:$W$130,0)),
INDEX('PLHIV Forecast'!$C$131:$W$250,MATCH($B213,'PLHIV Forecast'!$B$131:$B$250,0),MATCH(H$130,'PLHIV Forecast'!$C$130:$W$130,0))&lt;&gt;0),
INDEX('PLHIV Forecast'!$C$131:$W$250,MATCH($B213,'PLHIV Forecast'!$B$131:$B$250,0),MATCH(H$130,'PLHIV Forecast'!$C$130:$W$130,0)),
G213+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IF(H$130&lt;=Baseline_Year,
INDEX('Number on ART'!$H$10:$AB$249,MATCH($B213&amp;"Peds",'Number on ART'!$F$10:$F$249,0),MATCH(H$130,'Number on ART'!$H$9:$AB$9,0)),
IF(AND(G213+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Forecast'!$B$131:$B$250,0),MATCH(H$130,'PLHIV Forecast'!$C$130:$W$130,0)),
INDEX('PLHIV Forecast'!$C$131:$W$250,MATCH($B213,'PLHIV Forecast'!$B$131:$B$250,0),MATCH(H$130,'PLHIV Forecast'!$C$130:$W$130,0))&lt;&gt;0),
INDEX('PLHIV Forecast'!$C$131:$W$250,MATCH($B213,'PLHIV Forecast'!$B$131:$B$250,0),MATCH(H$130,'PLHIV Forecast'!$C$130:$W$130,0)),
G213+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8825</v>
      </c>
      <c r="I213" s="84">
        <f>IF(IF(I$130&lt;=Baseline_Year,
INDEX('Number on ART'!$H$10:$AB$249,MATCH($B213&amp;"Peds",'Number on ART'!$F$10:$F$249,0),MATCH(I$130,'Number on ART'!$H$9:$AB$9,0)),
IF(AND(H213+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Forecast'!$B$131:$B$250,0),MATCH(I$130,'PLHIV Forecast'!$C$130:$W$130,0)),
INDEX('PLHIV Forecast'!$C$131:$W$250,MATCH($B213,'PLHIV Forecast'!$B$131:$B$250,0),MATCH(I$130,'PLHIV Forecast'!$C$130:$W$130,0))&lt;&gt;0),
INDEX('PLHIV Forecast'!$C$131:$W$250,MATCH($B213,'PLHIV Forecast'!$B$131:$B$250,0),MATCH(I$130,'PLHIV Forecast'!$C$130:$W$130,0)),
H213+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IF(I$130&lt;=Baseline_Year,
INDEX('Number on ART'!$H$10:$AB$249,MATCH($B213&amp;"Peds",'Number on ART'!$F$10:$F$249,0),MATCH(I$130,'Number on ART'!$H$9:$AB$9,0)),
IF(AND(H213+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Forecast'!$B$131:$B$250,0),MATCH(I$130,'PLHIV Forecast'!$C$130:$W$130,0)),
INDEX('PLHIV Forecast'!$C$131:$W$250,MATCH($B213,'PLHIV Forecast'!$B$131:$B$250,0),MATCH(I$130,'PLHIV Forecast'!$C$130:$W$130,0))&lt;&gt;0),
INDEX('PLHIV Forecast'!$C$131:$W$250,MATCH($B213,'PLHIV Forecast'!$B$131:$B$250,0),MATCH(I$130,'PLHIV Forecast'!$C$130:$W$130,0)),
H213+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8135</v>
      </c>
      <c r="J213" s="84">
        <f>IF(IF(J$130&lt;=Baseline_Year,
INDEX('Number on ART'!$H$10:$AB$249,MATCH($B213&amp;"Peds",'Number on ART'!$F$10:$F$249,0),MATCH(J$130,'Number on ART'!$H$9:$AB$9,0)),
IF(AND(I213+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Forecast'!$B$131:$B$250,0),MATCH(J$130,'PLHIV Forecast'!$C$130:$W$130,0)),
INDEX('PLHIV Forecast'!$C$131:$W$250,MATCH($B213,'PLHIV Forecast'!$B$131:$B$250,0),MATCH(J$130,'PLHIV Forecast'!$C$130:$W$130,0))&lt;&gt;0),
INDEX('PLHIV Forecast'!$C$131:$W$250,MATCH($B213,'PLHIV Forecast'!$B$131:$B$250,0),MATCH(J$130,'PLHIV Forecast'!$C$130:$W$130,0)),
I213+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IF(J$130&lt;=Baseline_Year,
INDEX('Number on ART'!$H$10:$AB$249,MATCH($B213&amp;"Peds",'Number on ART'!$F$10:$F$249,0),MATCH(J$130,'Number on ART'!$H$9:$AB$9,0)),
IF(AND(I213+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Forecast'!$B$131:$B$250,0),MATCH(J$130,'PLHIV Forecast'!$C$130:$W$130,0)),
INDEX('PLHIV Forecast'!$C$131:$W$250,MATCH($B213,'PLHIV Forecast'!$B$131:$B$250,0),MATCH(J$130,'PLHIV Forecast'!$C$130:$W$130,0))&lt;&gt;0),
INDEX('PLHIV Forecast'!$C$131:$W$250,MATCH($B213,'PLHIV Forecast'!$B$131:$B$250,0),MATCH(J$130,'PLHIV Forecast'!$C$130:$W$130,0)),
I213+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7823</v>
      </c>
      <c r="K213" s="84">
        <f>IF(IF(K$130&lt;=Baseline_Year,
INDEX('Number on ART'!$H$10:$AB$249,MATCH($B213&amp;"Peds",'Number on ART'!$F$10:$F$249,0),MATCH(K$130,'Number on ART'!$H$9:$AB$9,0)),
IF(AND(J213+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Forecast'!$B$131:$B$250,0),MATCH(K$130,'PLHIV Forecast'!$C$130:$W$130,0)),
INDEX('PLHIV Forecast'!$C$131:$W$250,MATCH($B213,'PLHIV Forecast'!$B$131:$B$250,0),MATCH(K$130,'PLHIV Forecast'!$C$130:$W$130,0))&lt;&gt;0),
INDEX('PLHIV Forecast'!$C$131:$W$250,MATCH($B213,'PLHIV Forecast'!$B$131:$B$250,0),MATCH(K$130,'PLHIV Forecast'!$C$130:$W$130,0)),
J213+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IF(K$130&lt;=Baseline_Year,
INDEX('Number on ART'!$H$10:$AB$249,MATCH($B213&amp;"Peds",'Number on ART'!$F$10:$F$249,0),MATCH(K$130,'Number on ART'!$H$9:$AB$9,0)),
IF(AND(J213+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Forecast'!$B$131:$B$250,0),MATCH(K$130,'PLHIV Forecast'!$C$130:$W$130,0)),
INDEX('PLHIV Forecast'!$C$131:$W$250,MATCH($B213,'PLHIV Forecast'!$B$131:$B$250,0),MATCH(K$130,'PLHIV Forecast'!$C$130:$W$130,0))&lt;&gt;0),
INDEX('PLHIV Forecast'!$C$131:$W$250,MATCH($B213,'PLHIV Forecast'!$B$131:$B$250,0),MATCH(K$130,'PLHIV Forecast'!$C$130:$W$130,0)),
J213+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7598</v>
      </c>
      <c r="L213" s="84">
        <f>IF(IF(L$130&lt;=Baseline_Year,
INDEX('Number on ART'!$H$10:$AB$249,MATCH($B213&amp;"Peds",'Number on ART'!$F$10:$F$249,0),MATCH(L$130,'Number on ART'!$H$9:$AB$9,0)),
IF(AND(K213+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Forecast'!$B$131:$B$250,0),MATCH(L$130,'PLHIV Forecast'!$C$130:$W$130,0)),
INDEX('PLHIV Forecast'!$C$131:$W$250,MATCH($B213,'PLHIV Forecast'!$B$131:$B$250,0),MATCH(L$130,'PLHIV Forecast'!$C$130:$W$130,0))&lt;&gt;0),
INDEX('PLHIV Forecast'!$C$131:$W$250,MATCH($B213,'PLHIV Forecast'!$B$131:$B$250,0),MATCH(L$130,'PLHIV Forecast'!$C$130:$W$130,0)),
K213+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IF(L$130&lt;=Baseline_Year,
INDEX('Number on ART'!$H$10:$AB$249,MATCH($B213&amp;"Peds",'Number on ART'!$F$10:$F$249,0),MATCH(L$130,'Number on ART'!$H$9:$AB$9,0)),
IF(AND(K213+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Forecast'!$B$131:$B$250,0),MATCH(L$130,'PLHIV Forecast'!$C$130:$W$130,0)),
INDEX('PLHIV Forecast'!$C$131:$W$250,MATCH($B213,'PLHIV Forecast'!$B$131:$B$250,0),MATCH(L$130,'PLHIV Forecast'!$C$130:$W$130,0))&lt;&gt;0),
INDEX('PLHIV Forecast'!$C$131:$W$250,MATCH($B213,'PLHIV Forecast'!$B$131:$B$250,0),MATCH(L$130,'PLHIV Forecast'!$C$130:$W$130,0)),
K213+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7198</v>
      </c>
      <c r="M213" s="84">
        <f>IF(IF(M$130&lt;=Baseline_Year,
INDEX('Number on ART'!$H$10:$AB$249,MATCH($B213&amp;"Peds",'Number on ART'!$F$10:$F$249,0),MATCH(M$130,'Number on ART'!$H$9:$AB$9,0)),
IF(AND(L213+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Forecast'!$B$131:$B$250,0),MATCH(M$130,'PLHIV Forecast'!$C$130:$W$130,0)),
INDEX('PLHIV Forecast'!$C$131:$W$250,MATCH($B213,'PLHIV Forecast'!$B$131:$B$250,0),MATCH(M$130,'PLHIV Forecast'!$C$130:$W$130,0))&lt;&gt;0),
INDEX('PLHIV Forecast'!$C$131:$W$250,MATCH($B213,'PLHIV Forecast'!$B$131:$B$250,0),MATCH(M$130,'PLHIV Forecast'!$C$130:$W$130,0)),
L213+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IF(M$130&lt;=Baseline_Year,
INDEX('Number on ART'!$H$10:$AB$249,MATCH($B213&amp;"Peds",'Number on ART'!$F$10:$F$249,0),MATCH(M$130,'Number on ART'!$H$9:$AB$9,0)),
IF(AND(L213+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Forecast'!$B$131:$B$250,0),MATCH(M$130,'PLHIV Forecast'!$C$130:$W$130,0)),
INDEX('PLHIV Forecast'!$C$131:$W$250,MATCH($B213,'PLHIV Forecast'!$B$131:$B$250,0),MATCH(M$130,'PLHIV Forecast'!$C$130:$W$130,0))&lt;&gt;0),
INDEX('PLHIV Forecast'!$C$131:$W$250,MATCH($B213,'PLHIV Forecast'!$B$131:$B$250,0),MATCH(M$130,'PLHIV Forecast'!$C$130:$W$130,0)),
L213+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6290</v>
      </c>
      <c r="N213" s="84">
        <f>IF(IF(N$130&lt;=Baseline_Year,
INDEX('Number on ART'!$H$10:$AB$249,MATCH($B213&amp;"Peds",'Number on ART'!$F$10:$F$249,0),MATCH(N$130,'Number on ART'!$H$9:$AB$9,0)),
IF(AND(M213+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Forecast'!$B$131:$B$250,0),MATCH(N$130,'PLHIV Forecast'!$C$130:$W$130,0)),
INDEX('PLHIV Forecast'!$C$131:$W$250,MATCH($B213,'PLHIV Forecast'!$B$131:$B$250,0),MATCH(N$130,'PLHIV Forecast'!$C$130:$W$130,0))&lt;&gt;0),
INDEX('PLHIV Forecast'!$C$131:$W$250,MATCH($B213,'PLHIV Forecast'!$B$131:$B$250,0),MATCH(N$130,'PLHIV Forecast'!$C$130:$W$130,0)),
M213+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IF(N$130&lt;=Baseline_Year,
INDEX('Number on ART'!$H$10:$AB$249,MATCH($B213&amp;"Peds",'Number on ART'!$F$10:$F$249,0),MATCH(N$130,'Number on ART'!$H$9:$AB$9,0)),
IF(AND(M213+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Forecast'!$B$131:$B$250,0),MATCH(N$130,'PLHIV Forecast'!$C$130:$W$130,0)),
INDEX('PLHIV Forecast'!$C$131:$W$250,MATCH($B213,'PLHIV Forecast'!$B$131:$B$250,0),MATCH(N$130,'PLHIV Forecast'!$C$130:$W$130,0))&lt;&gt;0),
INDEX('PLHIV Forecast'!$C$131:$W$250,MATCH($B213,'PLHIV Forecast'!$B$131:$B$250,0),MATCH(N$130,'PLHIV Forecast'!$C$130:$W$130,0)),
M213+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5923</v>
      </c>
      <c r="O213" s="84">
        <f>IF(IF(O$130&lt;=Baseline_Year,
INDEX('Number on ART'!$H$10:$AB$249,MATCH($B213&amp;"Peds",'Number on ART'!$F$10:$F$249,0),MATCH(O$130,'Number on ART'!$H$9:$AB$9,0)),
IF(AND(N213+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Forecast'!$B$131:$B$250,0),MATCH(O$130,'PLHIV Forecast'!$C$130:$W$130,0)),
INDEX('PLHIV Forecast'!$C$131:$W$250,MATCH($B213,'PLHIV Forecast'!$B$131:$B$250,0),MATCH(O$130,'PLHIV Forecast'!$C$130:$W$130,0))&lt;&gt;0),
INDEX('PLHIV Forecast'!$C$131:$W$250,MATCH($B213,'PLHIV Forecast'!$B$131:$B$250,0),MATCH(O$130,'PLHIV Forecast'!$C$130:$W$130,0)),
N213+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IF(O$130&lt;=Baseline_Year,
INDEX('Number on ART'!$H$10:$AB$249,MATCH($B213&amp;"Peds",'Number on ART'!$F$10:$F$249,0),MATCH(O$130,'Number on ART'!$H$9:$AB$9,0)),
IF(AND(N213+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Forecast'!$B$131:$B$250,0),MATCH(O$130,'PLHIV Forecast'!$C$130:$W$130,0)),
INDEX('PLHIV Forecast'!$C$131:$W$250,MATCH($B213,'PLHIV Forecast'!$B$131:$B$250,0),MATCH(O$130,'PLHIV Forecast'!$C$130:$W$130,0))&lt;&gt;0),
INDEX('PLHIV Forecast'!$C$131:$W$250,MATCH($B213,'PLHIV Forecast'!$B$131:$B$250,0),MATCH(O$130,'PLHIV Forecast'!$C$130:$W$130,0)),
N213+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5469</v>
      </c>
      <c r="P213" s="84">
        <f>IF(IF(P$130&lt;=Baseline_Year,
INDEX('Number on ART'!$H$10:$AB$249,MATCH($B213&amp;"Peds",'Number on ART'!$F$10:$F$249,0),MATCH(P$130,'Number on ART'!$H$9:$AB$9,0)),
IF(AND(O213+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Forecast'!$B$131:$B$250,0),MATCH(P$130,'PLHIV Forecast'!$C$130:$W$130,0)),
INDEX('PLHIV Forecast'!$C$131:$W$250,MATCH($B213,'PLHIV Forecast'!$B$131:$B$250,0),MATCH(P$130,'PLHIV Forecast'!$C$130:$W$130,0))&lt;&gt;0),
INDEX('PLHIV Forecast'!$C$131:$W$250,MATCH($B213,'PLHIV Forecast'!$B$131:$B$250,0),MATCH(P$130,'PLHIV Forecast'!$C$130:$W$130,0)),
O213+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IF(P$130&lt;=Baseline_Year,
INDEX('Number on ART'!$H$10:$AB$249,MATCH($B213&amp;"Peds",'Number on ART'!$F$10:$F$249,0),MATCH(P$130,'Number on ART'!$H$9:$AB$9,0)),
IF(AND(O213+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Forecast'!$B$131:$B$250,0),MATCH(P$130,'PLHIV Forecast'!$C$130:$W$130,0)),
INDEX('PLHIV Forecast'!$C$131:$W$250,MATCH($B213,'PLHIV Forecast'!$B$131:$B$250,0),MATCH(P$130,'PLHIV Forecast'!$C$130:$W$130,0))&lt;&gt;0),
INDEX('PLHIV Forecast'!$C$131:$W$250,MATCH($B213,'PLHIV Forecast'!$B$131:$B$250,0),MATCH(P$130,'PLHIV Forecast'!$C$130:$W$130,0)),
O213+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4892.666666666667</v>
      </c>
      <c r="Q213" s="84">
        <f>IF(IF(Q$130&lt;=Baseline_Year,
INDEX('Number on ART'!$H$10:$AB$249,MATCH($B213&amp;"Peds",'Number on ART'!$F$10:$F$249,0),MATCH(Q$130,'Number on ART'!$H$9:$AB$9,0)),
IF(AND(P213+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Forecast'!$B$131:$B$250,0),MATCH(Q$130,'PLHIV Forecast'!$C$130:$W$130,0)),
INDEX('PLHIV Forecast'!$C$131:$W$250,MATCH($B213,'PLHIV Forecast'!$B$131:$B$250,0),MATCH(Q$130,'PLHIV Forecast'!$C$130:$W$130,0))&lt;&gt;0),
INDEX('PLHIV Forecast'!$C$131:$W$250,MATCH($B213,'PLHIV Forecast'!$B$131:$B$250,0),MATCH(Q$130,'PLHIV Forecast'!$C$130:$W$130,0)),
P213+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IF(Q$130&lt;=Baseline_Year,
INDEX('Number on ART'!$H$10:$AB$249,MATCH($B213&amp;"Peds",'Number on ART'!$F$10:$F$249,0),MATCH(Q$130,'Number on ART'!$H$9:$AB$9,0)),
IF(AND(P213+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Forecast'!$B$131:$B$250,0),MATCH(Q$130,'PLHIV Forecast'!$C$130:$W$130,0)),
INDEX('PLHIV Forecast'!$C$131:$W$250,MATCH($B213,'PLHIV Forecast'!$B$131:$B$250,0),MATCH(Q$130,'PLHIV Forecast'!$C$130:$W$130,0))&lt;&gt;0),
INDEX('PLHIV Forecast'!$C$131:$W$250,MATCH($B213,'PLHIV Forecast'!$B$131:$B$250,0),MATCH(Q$130,'PLHIV Forecast'!$C$130:$W$130,0)),
P213+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4316.3333333333339</v>
      </c>
      <c r="R213" s="84">
        <f>IF(IF(R$130&lt;=Baseline_Year,
INDEX('Number on ART'!$H$10:$AB$249,MATCH($B213&amp;"Peds",'Number on ART'!$F$10:$F$249,0),MATCH(R$130,'Number on ART'!$H$9:$AB$9,0)),
IF(AND(Q213+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Forecast'!$B$131:$B$250,0),MATCH(R$130,'PLHIV Forecast'!$C$130:$W$130,0)),
INDEX('PLHIV Forecast'!$C$131:$W$250,MATCH($B213,'PLHIV Forecast'!$B$131:$B$250,0),MATCH(R$130,'PLHIV Forecast'!$C$130:$W$130,0))&lt;&gt;0),
INDEX('PLHIV Forecast'!$C$131:$W$250,MATCH($B213,'PLHIV Forecast'!$B$131:$B$250,0),MATCH(R$130,'PLHIV Forecast'!$C$130:$W$130,0)),
Q213+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IF(R$130&lt;=Baseline_Year,
INDEX('Number on ART'!$H$10:$AB$249,MATCH($B213&amp;"Peds",'Number on ART'!$F$10:$F$249,0),MATCH(R$130,'Number on ART'!$H$9:$AB$9,0)),
IF(AND(Q213+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Forecast'!$B$131:$B$250,0),MATCH(R$130,'PLHIV Forecast'!$C$130:$W$130,0)),
INDEX('PLHIV Forecast'!$C$131:$W$250,MATCH($B213,'PLHIV Forecast'!$B$131:$B$250,0),MATCH(R$130,'PLHIV Forecast'!$C$130:$W$130,0))&lt;&gt;0),
INDEX('PLHIV Forecast'!$C$131:$W$250,MATCH($B213,'PLHIV Forecast'!$B$131:$B$250,0),MATCH(R$130,'PLHIV Forecast'!$C$130:$W$130,0)),
Q213+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3740.0000000000005</v>
      </c>
      <c r="S213" s="84">
        <f>IF(IF(S$130&lt;=Baseline_Year,
INDEX('Number on ART'!$H$10:$AB$249,MATCH($B213&amp;"Peds",'Number on ART'!$F$10:$F$249,0),MATCH(S$130,'Number on ART'!$H$9:$AB$9,0)),
IF(AND(R213+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Forecast'!$B$131:$B$250,0),MATCH(S$130,'PLHIV Forecast'!$C$130:$W$130,0)),
INDEX('PLHIV Forecast'!$C$131:$W$250,MATCH($B213,'PLHIV Forecast'!$B$131:$B$250,0),MATCH(S$130,'PLHIV Forecast'!$C$130:$W$130,0))&lt;&gt;0),
INDEX('PLHIV Forecast'!$C$131:$W$250,MATCH($B213,'PLHIV Forecast'!$B$131:$B$250,0),MATCH(S$130,'PLHIV Forecast'!$C$130:$W$130,0)),
R213+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IF(S$130&lt;=Baseline_Year,
INDEX('Number on ART'!$H$10:$AB$249,MATCH($B213&amp;"Peds",'Number on ART'!$F$10:$F$249,0),MATCH(S$130,'Number on ART'!$H$9:$AB$9,0)),
IF(AND(R213+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Forecast'!$B$131:$B$250,0),MATCH(S$130,'PLHIV Forecast'!$C$130:$W$130,0)),
INDEX('PLHIV Forecast'!$C$131:$W$250,MATCH($B213,'PLHIV Forecast'!$B$131:$B$250,0),MATCH(S$130,'PLHIV Forecast'!$C$130:$W$130,0))&lt;&gt;0),
INDEX('PLHIV Forecast'!$C$131:$W$250,MATCH($B213,'PLHIV Forecast'!$B$131:$B$250,0),MATCH(S$130,'PLHIV Forecast'!$C$130:$W$130,0)),
R213+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3163.666666666667</v>
      </c>
      <c r="T213" s="84">
        <f>IF(IF(T$130&lt;=Baseline_Year,
INDEX('Number on ART'!$H$10:$AB$249,MATCH($B213&amp;"Peds",'Number on ART'!$F$10:$F$249,0),MATCH(T$130,'Number on ART'!$H$9:$AB$9,0)),
IF(AND(S213+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Forecast'!$B$131:$B$250,0),MATCH(T$130,'PLHIV Forecast'!$C$130:$W$130,0)),
INDEX('PLHIV Forecast'!$C$131:$W$250,MATCH($B213,'PLHIV Forecast'!$B$131:$B$250,0),MATCH(T$130,'PLHIV Forecast'!$C$130:$W$130,0))&lt;&gt;0),
INDEX('PLHIV Forecast'!$C$131:$W$250,MATCH($B213,'PLHIV Forecast'!$B$131:$B$250,0),MATCH(T$130,'PLHIV Forecast'!$C$130:$W$130,0)),
S213+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IF(T$130&lt;=Baseline_Year,
INDEX('Number on ART'!$H$10:$AB$249,MATCH($B213&amp;"Peds",'Number on ART'!$F$10:$F$249,0),MATCH(T$130,'Number on ART'!$H$9:$AB$9,0)),
IF(AND(S213+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Forecast'!$B$131:$B$250,0),MATCH(T$130,'PLHIV Forecast'!$C$130:$W$130,0)),
INDEX('PLHIV Forecast'!$C$131:$W$250,MATCH($B213,'PLHIV Forecast'!$B$131:$B$250,0),MATCH(T$130,'PLHIV Forecast'!$C$130:$W$130,0))&lt;&gt;0),
INDEX('PLHIV Forecast'!$C$131:$W$250,MATCH($B213,'PLHIV Forecast'!$B$131:$B$250,0),MATCH(T$130,'PLHIV Forecast'!$C$130:$W$130,0)),
S213+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2587.3333333333335</v>
      </c>
      <c r="U213" s="84">
        <f>IF(IF(U$130&lt;=Baseline_Year,
INDEX('Number on ART'!$H$10:$AB$249,MATCH($B213&amp;"Peds",'Number on ART'!$F$10:$F$249,0),MATCH(U$130,'Number on ART'!$H$9:$AB$9,0)),
IF(AND(T213+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Forecast'!$B$131:$B$250,0),MATCH(U$130,'PLHIV Forecast'!$C$130:$W$130,0)),
INDEX('PLHIV Forecast'!$C$131:$W$250,MATCH($B213,'PLHIV Forecast'!$B$131:$B$250,0),MATCH(U$130,'PLHIV Forecast'!$C$130:$W$130,0))&lt;&gt;0),
INDEX('PLHIV Forecast'!$C$131:$W$250,MATCH($B213,'PLHIV Forecast'!$B$131:$B$250,0),MATCH(U$130,'PLHIV Forecast'!$C$130:$W$130,0)),
T213+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IF(U$130&lt;=Baseline_Year,
INDEX('Number on ART'!$H$10:$AB$249,MATCH($B213&amp;"Peds",'Number on ART'!$F$10:$F$249,0),MATCH(U$130,'Number on ART'!$H$9:$AB$9,0)),
IF(AND(T213+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Forecast'!$B$131:$B$250,0),MATCH(U$130,'PLHIV Forecast'!$C$130:$W$130,0)),
INDEX('PLHIV Forecast'!$C$131:$W$250,MATCH($B213,'PLHIV Forecast'!$B$131:$B$250,0),MATCH(U$130,'PLHIV Forecast'!$C$130:$W$130,0))&lt;&gt;0),
INDEX('PLHIV Forecast'!$C$131:$W$250,MATCH($B213,'PLHIV Forecast'!$B$131:$B$250,0),MATCH(U$130,'PLHIV Forecast'!$C$130:$W$130,0)),
T213+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2011</v>
      </c>
      <c r="V213" s="84">
        <f>IF(IF(V$130&lt;=Baseline_Year,
INDEX('Number on ART'!$H$10:$AB$249,MATCH($B213&amp;"Peds",'Number on ART'!$F$10:$F$249,0),MATCH(V$130,'Number on ART'!$H$9:$AB$9,0)),
IF(AND(U213+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Forecast'!$B$131:$B$250,0),MATCH(V$130,'PLHIV Forecast'!$C$130:$W$130,0)),
INDEX('PLHIV Forecast'!$C$131:$W$250,MATCH($B213,'PLHIV Forecast'!$B$131:$B$250,0),MATCH(V$130,'PLHIV Forecast'!$C$130:$W$130,0))&lt;&gt;0),
INDEX('PLHIV Forecast'!$C$131:$W$250,MATCH($B213,'PLHIV Forecast'!$B$131:$B$250,0),MATCH(V$130,'PLHIV Forecast'!$C$130:$W$130,0)),
U213+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IF(V$130&lt;=Baseline_Year,
INDEX('Number on ART'!$H$10:$AB$249,MATCH($B213&amp;"Peds",'Number on ART'!$F$10:$F$249,0),MATCH(V$130,'Number on ART'!$H$9:$AB$9,0)),
IF(AND(U213+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Forecast'!$B$131:$B$250,0),MATCH(V$130,'PLHIV Forecast'!$C$130:$W$130,0)),
INDEX('PLHIV Forecast'!$C$131:$W$250,MATCH($B213,'PLHIV Forecast'!$B$131:$B$250,0),MATCH(V$130,'PLHIV Forecast'!$C$130:$W$130,0))&lt;&gt;0),
INDEX('PLHIV Forecast'!$C$131:$W$250,MATCH($B213,'PLHIV Forecast'!$B$131:$B$250,0),MATCH(V$130,'PLHIV Forecast'!$C$130:$W$130,0)),
U213+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1434.6666666666665</v>
      </c>
      <c r="W213" s="84">
        <f>IF(IF(W$130&lt;=Baseline_Year,
INDEX('Number on ART'!$H$10:$AB$249,MATCH($B213&amp;"Peds",'Number on ART'!$F$10:$F$249,0),MATCH(W$130,'Number on ART'!$H$9:$AB$9,0)),
IF(AND(V213+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Forecast'!$C$131:$W$250,MATCH($B213,'PLHIV Forecast'!$B$131:$B$250,0),MATCH(W$130,'PLHIV Forecast'!$C$130:$W$130,0)),
INDEX('PLHIV Forecast'!$C$131:$W$250,MATCH($B213,'PLHIV Forecast'!$B$131:$B$250,0),MATCH(W$130,'PLHIV Forecast'!$C$130:$W$130,0))&lt;&gt;0),
INDEX('PLHIV Forecast'!$C$131:$W$250,MATCH($B213,'PLHIV Forecast'!$B$131:$B$250,0),MATCH(W$130,'PLHIV Forecast'!$C$130:$W$130,0)),
V213+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)))&lt;0,
0,
IF(W$130&lt;=Baseline_Year,
INDEX('Number on ART'!$H$10:$AB$249,MATCH($B213&amp;"Peds",'Number on ART'!$F$10:$F$249,0),MATCH(W$130,'Number on ART'!$H$9:$AB$9,0)),
IF(AND(V213+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)&gt;INDEX('PLHIV Forecast'!$C$8:$W$127,MATCH($B213,'PLHIV Forecast'!$B$131:$B$250,0),MATCH(W$130,'PLHIV Forecast'!$C$130:$W$130,0)),
INDEX('PLHIV Forecast'!$C$131:$W$250,MATCH($B213,'PLHIV Forecast'!$B$131:$B$250,0),MATCH(W$130,'PLHIV Forecast'!$C$130:$W$130,0))&lt;&gt;0),
INDEX('PLHIV Forecast'!$C$131:$W$250,MATCH($B213,'PLHIV Forecast'!$B$131:$B$250,0),MATCH(W$130,'PLHIV Forecast'!$C$130:$W$130,0)),
V213+
AVERAGE((INDEX($C$131:$W$250,MATCH($B213,$B$131:$B$250),MATCH(Baseline_Year,$C$130:$W$130,))-INDEX($C$131:$W$250,MATCH($B213,$B$131:$B$250),MATCH(Baseline_Year-1,$C$130:$W$130,))),
(INDEX($C$131:$W$250,MATCH($B213,$B$131:$B$250),MATCH(Baseline_Year-1,$C$130:$W$130,))-INDEX($C$131:$W$250,MATCH($B213,$B$131:$B$250),MATCH(Baseline_Year-2,$C$130:$W$130,))),
(INDEX($C$131:$W$250,MATCH($B213,$B$131:$B$250),MATCH(Baseline_Year-2,$C$130:$W$130,))-INDEX($C$131:$W$250,MATCH($B213,$B$131:$B$250),MATCH(Baseline_Year-3,$C$130:$W$130,)))
))))</f>
        <v>858.33333333333314</v>
      </c>
      <c r="X213" s="9" t="str">
        <f>IF(SUM(C213:W213)&lt;&gt;0,
IF(P213='PLHIV Forecast'!P213,"# peds on ART capped by total CLHIV starting 2023",
IF(Q213='PLHIV Forecast'!Q213,"# peds on ART capped by total CLHIV starting 2024",
IF(R213='PLHIV Forecast'!R213,"# peds on ART capped by total CLHIV starting 2025",
IF(S213='PLHIV Forecast'!S213,"# peds on ART capped by total CLHIV starting 2026",
IF(T213='PLHIV Forecast'!T213,"# peds on ART capped by total CLHIV starting 2027",
IF(U213='PLHIV Forecast'!U213,"# peds on ART capped by total CLHIV starting 2028",
IF(V213='PLHIV Forecast'!V213,"# peds on ART capped by total CLHIV starting 2029",
IF(W213='PLHIV Forecast'!W213,"# peds on ART capped by total CLHIV starting 2030",
"")))))))),"")</f>
        <v/>
      </c>
    </row>
    <row r="214" spans="2:24" x14ac:dyDescent="0.35">
      <c r="B214" s="17" t="str">
        <f>Countries!B87</f>
        <v>Nepal</v>
      </c>
      <c r="C214" s="47">
        <f>IF(C$7&lt;='Algorithms &amp; Assumptions'!$C$3,INDEX('Number on ART'!$H$10:$AB$249,MATCH($B214&amp;"Peds",'Number on ART'!$F$10:$F$249,0),MATCH(C$7,'Number on ART'!$H$9:$AB$9,0)),"Error")</f>
        <v>288</v>
      </c>
      <c r="D214" s="47">
        <f>IF(D$7&lt;='Algorithms &amp; Assumptions'!$C$3,INDEX('Number on ART'!$H$10:$AB$249,MATCH($B214&amp;"Peds",'Number on ART'!$F$10:$F$249,0),MATCH(D$7,'Number on ART'!$H$9:$AB$9,0)),"Error")</f>
        <v>432</v>
      </c>
      <c r="E214" s="47">
        <f>IF(E$7&lt;='Algorithms &amp; Assumptions'!$C$3,INDEX('Number on ART'!$H$10:$AB$249,MATCH($B214&amp;"Peds",'Number on ART'!$F$10:$F$249,0),MATCH(E$7,'Number on ART'!$H$9:$AB$9,0)),"Error")</f>
        <v>551</v>
      </c>
      <c r="F214" s="47">
        <f>IF(F$7&lt;='Algorithms &amp; Assumptions'!$C$3,INDEX('Number on ART'!$H$10:$AB$249,MATCH($B214&amp;"Peds",'Number on ART'!$F$10:$F$249,0),MATCH(F$7,'Number on ART'!$H$9:$AB$9,0)),"Error")</f>
        <v>638</v>
      </c>
      <c r="G214" s="84">
        <f>IF(IF(G$130&lt;=Baseline_Year,
INDEX('Number on ART'!$H$10:$AB$249,MATCH($B214&amp;"Peds",'Number on ART'!$F$10:$F$249,0),MATCH(G$130,'Number on ART'!$H$9:$AB$9,0)),
IF(AND(F214+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Forecast'!$B$131:$B$250,0),MATCH(G$130,'PLHIV Forecast'!$C$130:$W$130,0)),
INDEX('PLHIV Forecast'!$C$131:$W$250,MATCH($B214,'PLHIV Forecast'!$B$131:$B$250,0),MATCH(G$130,'PLHIV Forecast'!$C$130:$W$130,0))&lt;&gt;0),
INDEX('PLHIV Forecast'!$C$131:$W$250,MATCH($B214,'PLHIV Forecast'!$B$131:$B$250,0),MATCH(G$130,'PLHIV Forecast'!$C$130:$W$130,0)),
F214+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IF(G$130&lt;=Baseline_Year,
INDEX('Number on ART'!$H$10:$AB$249,MATCH($B214&amp;"Peds",'Number on ART'!$F$10:$F$249,0),MATCH(G$130,'Number on ART'!$H$9:$AB$9,0)),
IF(AND(F214+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Forecast'!$B$131:$B$250,0),MATCH(G$130,'PLHIV Forecast'!$C$130:$W$130,0)),
INDEX('PLHIV Forecast'!$C$131:$W$250,MATCH($B214,'PLHIV Forecast'!$B$131:$B$250,0),MATCH(G$130,'PLHIV Forecast'!$C$130:$W$130,0))&lt;&gt;0),
INDEX('PLHIV Forecast'!$C$131:$W$250,MATCH($B214,'PLHIV Forecast'!$B$131:$B$250,0),MATCH(G$130,'PLHIV Forecast'!$C$130:$W$130,0)),
F214+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783</v>
      </c>
      <c r="H214" s="84">
        <f>IF(IF(H$130&lt;=Baseline_Year,
INDEX('Number on ART'!$H$10:$AB$249,MATCH($B214&amp;"Peds",'Number on ART'!$F$10:$F$249,0),MATCH(H$130,'Number on ART'!$H$9:$AB$9,0)),
IF(AND(G214+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Forecast'!$B$131:$B$250,0),MATCH(H$130,'PLHIV Forecast'!$C$130:$W$130,0)),
INDEX('PLHIV Forecast'!$C$131:$W$250,MATCH($B214,'PLHIV Forecast'!$B$131:$B$250,0),MATCH(H$130,'PLHIV Forecast'!$C$130:$W$130,0))&lt;&gt;0),
INDEX('PLHIV Forecast'!$C$131:$W$250,MATCH($B214,'PLHIV Forecast'!$B$131:$B$250,0),MATCH(H$130,'PLHIV Forecast'!$C$130:$W$130,0)),
G214+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IF(H$130&lt;=Baseline_Year,
INDEX('Number on ART'!$H$10:$AB$249,MATCH($B214&amp;"Peds",'Number on ART'!$F$10:$F$249,0),MATCH(H$130,'Number on ART'!$H$9:$AB$9,0)),
IF(AND(G214+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Forecast'!$B$131:$B$250,0),MATCH(H$130,'PLHIV Forecast'!$C$130:$W$130,0)),
INDEX('PLHIV Forecast'!$C$131:$W$250,MATCH($B214,'PLHIV Forecast'!$B$131:$B$250,0),MATCH(H$130,'PLHIV Forecast'!$C$130:$W$130,0))&lt;&gt;0),
INDEX('PLHIV Forecast'!$C$131:$W$250,MATCH($B214,'PLHIV Forecast'!$B$131:$B$250,0),MATCH(H$130,'PLHIV Forecast'!$C$130:$W$130,0)),
G214+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893</v>
      </c>
      <c r="I214" s="84">
        <f>IF(IF(I$130&lt;=Baseline_Year,
INDEX('Number on ART'!$H$10:$AB$249,MATCH($B214&amp;"Peds",'Number on ART'!$F$10:$F$249,0),MATCH(I$130,'Number on ART'!$H$9:$AB$9,0)),
IF(AND(H214+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Forecast'!$B$131:$B$250,0),MATCH(I$130,'PLHIV Forecast'!$C$130:$W$130,0)),
INDEX('PLHIV Forecast'!$C$131:$W$250,MATCH($B214,'PLHIV Forecast'!$B$131:$B$250,0),MATCH(I$130,'PLHIV Forecast'!$C$130:$W$130,0))&lt;&gt;0),
INDEX('PLHIV Forecast'!$C$131:$W$250,MATCH($B214,'PLHIV Forecast'!$B$131:$B$250,0),MATCH(I$130,'PLHIV Forecast'!$C$130:$W$130,0)),
H214+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IF(I$130&lt;=Baseline_Year,
INDEX('Number on ART'!$H$10:$AB$249,MATCH($B214&amp;"Peds",'Number on ART'!$F$10:$F$249,0),MATCH(I$130,'Number on ART'!$H$9:$AB$9,0)),
IF(AND(H214+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Forecast'!$B$131:$B$250,0),MATCH(I$130,'PLHIV Forecast'!$C$130:$W$130,0)),
INDEX('PLHIV Forecast'!$C$131:$W$250,MATCH($B214,'PLHIV Forecast'!$B$131:$B$250,0),MATCH(I$130,'PLHIV Forecast'!$C$130:$W$130,0))&lt;&gt;0),
INDEX('PLHIV Forecast'!$C$131:$W$250,MATCH($B214,'PLHIV Forecast'!$B$131:$B$250,0),MATCH(I$130,'PLHIV Forecast'!$C$130:$W$130,0)),
H214+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982</v>
      </c>
      <c r="J214" s="84">
        <f>IF(IF(J$130&lt;=Baseline_Year,
INDEX('Number on ART'!$H$10:$AB$249,MATCH($B214&amp;"Peds",'Number on ART'!$F$10:$F$249,0),MATCH(J$130,'Number on ART'!$H$9:$AB$9,0)),
IF(AND(I214+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Forecast'!$B$131:$B$250,0),MATCH(J$130,'PLHIV Forecast'!$C$130:$W$130,0)),
INDEX('PLHIV Forecast'!$C$131:$W$250,MATCH($B214,'PLHIV Forecast'!$B$131:$B$250,0),MATCH(J$130,'PLHIV Forecast'!$C$130:$W$130,0))&lt;&gt;0),
INDEX('PLHIV Forecast'!$C$131:$W$250,MATCH($B214,'PLHIV Forecast'!$B$131:$B$250,0),MATCH(J$130,'PLHIV Forecast'!$C$130:$W$130,0)),
I214+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IF(J$130&lt;=Baseline_Year,
INDEX('Number on ART'!$H$10:$AB$249,MATCH($B214&amp;"Peds",'Number on ART'!$F$10:$F$249,0),MATCH(J$130,'Number on ART'!$H$9:$AB$9,0)),
IF(AND(I214+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Forecast'!$B$131:$B$250,0),MATCH(J$130,'PLHIV Forecast'!$C$130:$W$130,0)),
INDEX('PLHIV Forecast'!$C$131:$W$250,MATCH($B214,'PLHIV Forecast'!$B$131:$B$250,0),MATCH(J$130,'PLHIV Forecast'!$C$130:$W$130,0))&lt;&gt;0),
INDEX('PLHIV Forecast'!$C$131:$W$250,MATCH($B214,'PLHIV Forecast'!$B$131:$B$250,0),MATCH(J$130,'PLHIV Forecast'!$C$130:$W$130,0)),
I214+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1291</v>
      </c>
      <c r="K214" s="84">
        <f>IF(IF(K$130&lt;=Baseline_Year,
INDEX('Number on ART'!$H$10:$AB$249,MATCH($B214&amp;"Peds",'Number on ART'!$F$10:$F$249,0),MATCH(K$130,'Number on ART'!$H$9:$AB$9,0)),
IF(AND(J214+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Forecast'!$B$131:$B$250,0),MATCH(K$130,'PLHIV Forecast'!$C$130:$W$130,0)),
INDEX('PLHIV Forecast'!$C$131:$W$250,MATCH($B214,'PLHIV Forecast'!$B$131:$B$250,0),MATCH(K$130,'PLHIV Forecast'!$C$130:$W$130,0))&lt;&gt;0),
INDEX('PLHIV Forecast'!$C$131:$W$250,MATCH($B214,'PLHIV Forecast'!$B$131:$B$250,0),MATCH(K$130,'PLHIV Forecast'!$C$130:$W$130,0)),
J214+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IF(K$130&lt;=Baseline_Year,
INDEX('Number on ART'!$H$10:$AB$249,MATCH($B214&amp;"Peds",'Number on ART'!$F$10:$F$249,0),MATCH(K$130,'Number on ART'!$H$9:$AB$9,0)),
IF(AND(J214+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Forecast'!$B$131:$B$250,0),MATCH(K$130,'PLHIV Forecast'!$C$130:$W$130,0)),
INDEX('PLHIV Forecast'!$C$131:$W$250,MATCH($B214,'PLHIV Forecast'!$B$131:$B$250,0),MATCH(K$130,'PLHIV Forecast'!$C$130:$W$130,0))&lt;&gt;0),
INDEX('PLHIV Forecast'!$C$131:$W$250,MATCH($B214,'PLHIV Forecast'!$B$131:$B$250,0),MATCH(K$130,'PLHIV Forecast'!$C$130:$W$130,0)),
J214+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1275</v>
      </c>
      <c r="L214" s="84">
        <f>IF(IF(L$130&lt;=Baseline_Year,
INDEX('Number on ART'!$H$10:$AB$249,MATCH($B214&amp;"Peds",'Number on ART'!$F$10:$F$249,0),MATCH(L$130,'Number on ART'!$H$9:$AB$9,0)),
IF(AND(K214+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Forecast'!$B$131:$B$250,0),MATCH(L$130,'PLHIV Forecast'!$C$130:$W$130,0)),
INDEX('PLHIV Forecast'!$C$131:$W$250,MATCH($B214,'PLHIV Forecast'!$B$131:$B$250,0),MATCH(L$130,'PLHIV Forecast'!$C$130:$W$130,0))&lt;&gt;0),
INDEX('PLHIV Forecast'!$C$131:$W$250,MATCH($B214,'PLHIV Forecast'!$B$131:$B$250,0),MATCH(L$130,'PLHIV Forecast'!$C$130:$W$130,0)),
K214+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IF(L$130&lt;=Baseline_Year,
INDEX('Number on ART'!$H$10:$AB$249,MATCH($B214&amp;"Peds",'Number on ART'!$F$10:$F$249,0),MATCH(L$130,'Number on ART'!$H$9:$AB$9,0)),
IF(AND(K214+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Forecast'!$B$131:$B$250,0),MATCH(L$130,'PLHIV Forecast'!$C$130:$W$130,0)),
INDEX('PLHIV Forecast'!$C$131:$W$250,MATCH($B214,'PLHIV Forecast'!$B$131:$B$250,0),MATCH(L$130,'PLHIV Forecast'!$C$130:$W$130,0))&lt;&gt;0),
INDEX('PLHIV Forecast'!$C$131:$W$250,MATCH($B214,'PLHIV Forecast'!$B$131:$B$250,0),MATCH(L$130,'PLHIV Forecast'!$C$130:$W$130,0)),
K214+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1306</v>
      </c>
      <c r="M214" s="84">
        <f>IF(IF(M$130&lt;=Baseline_Year,
INDEX('Number on ART'!$H$10:$AB$249,MATCH($B214&amp;"Peds",'Number on ART'!$F$10:$F$249,0),MATCH(M$130,'Number on ART'!$H$9:$AB$9,0)),
IF(AND(L214+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Forecast'!$B$131:$B$250,0),MATCH(M$130,'PLHIV Forecast'!$C$130:$W$130,0)),
INDEX('PLHIV Forecast'!$C$131:$W$250,MATCH($B214,'PLHIV Forecast'!$B$131:$B$250,0),MATCH(M$130,'PLHIV Forecast'!$C$130:$W$130,0))&lt;&gt;0),
INDEX('PLHIV Forecast'!$C$131:$W$250,MATCH($B214,'PLHIV Forecast'!$B$131:$B$250,0),MATCH(M$130,'PLHIV Forecast'!$C$130:$W$130,0)),
L214+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IF(M$130&lt;=Baseline_Year,
INDEX('Number on ART'!$H$10:$AB$249,MATCH($B214&amp;"Peds",'Number on ART'!$F$10:$F$249,0),MATCH(M$130,'Number on ART'!$H$9:$AB$9,0)),
IF(AND(L214+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Forecast'!$B$131:$B$250,0),MATCH(M$130,'PLHIV Forecast'!$C$130:$W$130,0)),
INDEX('PLHIV Forecast'!$C$131:$W$250,MATCH($B214,'PLHIV Forecast'!$B$131:$B$250,0),MATCH(M$130,'PLHIV Forecast'!$C$130:$W$130,0))&lt;&gt;0),
INDEX('PLHIV Forecast'!$C$131:$W$250,MATCH($B214,'PLHIV Forecast'!$B$131:$B$250,0),MATCH(M$130,'PLHIV Forecast'!$C$130:$W$130,0)),
L214+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1221</v>
      </c>
      <c r="N214" s="84">
        <f>IF(IF(N$130&lt;=Baseline_Year,
INDEX('Number on ART'!$H$10:$AB$249,MATCH($B214&amp;"Peds",'Number on ART'!$F$10:$F$249,0),MATCH(N$130,'Number on ART'!$H$9:$AB$9,0)),
IF(AND(M214+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Forecast'!$B$131:$B$250,0),MATCH(N$130,'PLHIV Forecast'!$C$130:$W$130,0)),
INDEX('PLHIV Forecast'!$C$131:$W$250,MATCH($B214,'PLHIV Forecast'!$B$131:$B$250,0),MATCH(N$130,'PLHIV Forecast'!$C$130:$W$130,0))&lt;&gt;0),
INDEX('PLHIV Forecast'!$C$131:$W$250,MATCH($B214,'PLHIV Forecast'!$B$131:$B$250,0),MATCH(N$130,'PLHIV Forecast'!$C$130:$W$130,0)),
M214+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IF(N$130&lt;=Baseline_Year,
INDEX('Number on ART'!$H$10:$AB$249,MATCH($B214&amp;"Peds",'Number on ART'!$F$10:$F$249,0),MATCH(N$130,'Number on ART'!$H$9:$AB$9,0)),
IF(AND(M214+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Forecast'!$B$131:$B$250,0),MATCH(N$130,'PLHIV Forecast'!$C$130:$W$130,0)),
INDEX('PLHIV Forecast'!$C$131:$W$250,MATCH($B214,'PLHIV Forecast'!$B$131:$B$250,0),MATCH(N$130,'PLHIV Forecast'!$C$130:$W$130,0))&lt;&gt;0),
INDEX('PLHIV Forecast'!$C$131:$W$250,MATCH($B214,'PLHIV Forecast'!$B$131:$B$250,0),MATCH(N$130,'PLHIV Forecast'!$C$130:$W$130,0)),
M214+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1158</v>
      </c>
      <c r="O214" s="84">
        <f>IF(IF(O$130&lt;=Baseline_Year,
INDEX('Number on ART'!$H$10:$AB$249,MATCH($B214&amp;"Peds",'Number on ART'!$F$10:$F$249,0),MATCH(O$130,'Number on ART'!$H$9:$AB$9,0)),
IF(AND(N214+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Forecast'!$B$131:$B$250,0),MATCH(O$130,'PLHIV Forecast'!$C$130:$W$130,0)),
INDEX('PLHIV Forecast'!$C$131:$W$250,MATCH($B214,'PLHIV Forecast'!$B$131:$B$250,0),MATCH(O$130,'PLHIV Forecast'!$C$130:$W$130,0))&lt;&gt;0),
INDEX('PLHIV Forecast'!$C$131:$W$250,MATCH($B214,'PLHIV Forecast'!$B$131:$B$250,0),MATCH(O$130,'PLHIV Forecast'!$C$130:$W$130,0)),
N214+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IF(O$130&lt;=Baseline_Year,
INDEX('Number on ART'!$H$10:$AB$249,MATCH($B214&amp;"Peds",'Number on ART'!$F$10:$F$249,0),MATCH(O$130,'Number on ART'!$H$9:$AB$9,0)),
IF(AND(N214+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Forecast'!$B$131:$B$250,0),MATCH(O$130,'PLHIV Forecast'!$C$130:$W$130,0)),
INDEX('PLHIV Forecast'!$C$131:$W$250,MATCH($B214,'PLHIV Forecast'!$B$131:$B$250,0),MATCH(O$130,'PLHIV Forecast'!$C$130:$W$130,0))&lt;&gt;0),
INDEX('PLHIV Forecast'!$C$131:$W$250,MATCH($B214,'PLHIV Forecast'!$B$131:$B$250,0),MATCH(O$130,'PLHIV Forecast'!$C$130:$W$130,0)),
N214+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1125</v>
      </c>
      <c r="P214" s="84">
        <f>IF(IF(P$130&lt;=Baseline_Year,
INDEX('Number on ART'!$H$10:$AB$249,MATCH($B214&amp;"Peds",'Number on ART'!$F$10:$F$249,0),MATCH(P$130,'Number on ART'!$H$9:$AB$9,0)),
IF(AND(O214+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Forecast'!$B$131:$B$250,0),MATCH(P$130,'PLHIV Forecast'!$C$130:$W$130,0)),
INDEX('PLHIV Forecast'!$C$131:$W$250,MATCH($B214,'PLHIV Forecast'!$B$131:$B$250,0),MATCH(P$130,'PLHIV Forecast'!$C$130:$W$130,0))&lt;&gt;0),
INDEX('PLHIV Forecast'!$C$131:$W$250,MATCH($B214,'PLHIV Forecast'!$B$131:$B$250,0),MATCH(P$130,'PLHIV Forecast'!$C$130:$W$130,0)),
O214+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IF(P$130&lt;=Baseline_Year,
INDEX('Number on ART'!$H$10:$AB$249,MATCH($B214&amp;"Peds",'Number on ART'!$F$10:$F$249,0),MATCH(P$130,'Number on ART'!$H$9:$AB$9,0)),
IF(AND(O214+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Forecast'!$B$131:$B$250,0),MATCH(P$130,'PLHIV Forecast'!$C$130:$W$130,0)),
INDEX('PLHIV Forecast'!$C$131:$W$250,MATCH($B214,'PLHIV Forecast'!$B$131:$B$250,0),MATCH(P$130,'PLHIV Forecast'!$C$130:$W$130,0))&lt;&gt;0),
INDEX('PLHIV Forecast'!$C$131:$W$250,MATCH($B214,'PLHIV Forecast'!$B$131:$B$250,0),MATCH(P$130,'PLHIV Forecast'!$C$130:$W$130,0)),
O214+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1064.6666666666667</v>
      </c>
      <c r="Q214" s="84">
        <f>IF(IF(Q$130&lt;=Baseline_Year,
INDEX('Number on ART'!$H$10:$AB$249,MATCH($B214&amp;"Peds",'Number on ART'!$F$10:$F$249,0),MATCH(Q$130,'Number on ART'!$H$9:$AB$9,0)),
IF(AND(P214+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Forecast'!$B$131:$B$250,0),MATCH(Q$130,'PLHIV Forecast'!$C$130:$W$130,0)),
INDEX('PLHIV Forecast'!$C$131:$W$250,MATCH($B214,'PLHIV Forecast'!$B$131:$B$250,0),MATCH(Q$130,'PLHIV Forecast'!$C$130:$W$130,0))&lt;&gt;0),
INDEX('PLHIV Forecast'!$C$131:$W$250,MATCH($B214,'PLHIV Forecast'!$B$131:$B$250,0),MATCH(Q$130,'PLHIV Forecast'!$C$130:$W$130,0)),
P214+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IF(Q$130&lt;=Baseline_Year,
INDEX('Number on ART'!$H$10:$AB$249,MATCH($B214&amp;"Peds",'Number on ART'!$F$10:$F$249,0),MATCH(Q$130,'Number on ART'!$H$9:$AB$9,0)),
IF(AND(P214+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Forecast'!$B$131:$B$250,0),MATCH(Q$130,'PLHIV Forecast'!$C$130:$W$130,0)),
INDEX('PLHIV Forecast'!$C$131:$W$250,MATCH($B214,'PLHIV Forecast'!$B$131:$B$250,0),MATCH(Q$130,'PLHIV Forecast'!$C$130:$W$130,0))&lt;&gt;0),
INDEX('PLHIV Forecast'!$C$131:$W$250,MATCH($B214,'PLHIV Forecast'!$B$131:$B$250,0),MATCH(Q$130,'PLHIV Forecast'!$C$130:$W$130,0)),
P214+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1004.3333333333334</v>
      </c>
      <c r="R214" s="84">
        <f>IF(IF(R$130&lt;=Baseline_Year,
INDEX('Number on ART'!$H$10:$AB$249,MATCH($B214&amp;"Peds",'Number on ART'!$F$10:$F$249,0),MATCH(R$130,'Number on ART'!$H$9:$AB$9,0)),
IF(AND(Q214+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Forecast'!$B$131:$B$250,0),MATCH(R$130,'PLHIV Forecast'!$C$130:$W$130,0)),
INDEX('PLHIV Forecast'!$C$131:$W$250,MATCH($B214,'PLHIV Forecast'!$B$131:$B$250,0),MATCH(R$130,'PLHIV Forecast'!$C$130:$W$130,0))&lt;&gt;0),
INDEX('PLHIV Forecast'!$C$131:$W$250,MATCH($B214,'PLHIV Forecast'!$B$131:$B$250,0),MATCH(R$130,'PLHIV Forecast'!$C$130:$W$130,0)),
Q214+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IF(R$130&lt;=Baseline_Year,
INDEX('Number on ART'!$H$10:$AB$249,MATCH($B214&amp;"Peds",'Number on ART'!$F$10:$F$249,0),MATCH(R$130,'Number on ART'!$H$9:$AB$9,0)),
IF(AND(Q214+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Forecast'!$B$131:$B$250,0),MATCH(R$130,'PLHIV Forecast'!$C$130:$W$130,0)),
INDEX('PLHIV Forecast'!$C$131:$W$250,MATCH($B214,'PLHIV Forecast'!$B$131:$B$250,0),MATCH(R$130,'PLHIV Forecast'!$C$130:$W$130,0))&lt;&gt;0),
INDEX('PLHIV Forecast'!$C$131:$W$250,MATCH($B214,'PLHIV Forecast'!$B$131:$B$250,0),MATCH(R$130,'PLHIV Forecast'!$C$130:$W$130,0)),
Q214+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944</v>
      </c>
      <c r="S214" s="84">
        <f>IF(IF(S$130&lt;=Baseline_Year,
INDEX('Number on ART'!$H$10:$AB$249,MATCH($B214&amp;"Peds",'Number on ART'!$F$10:$F$249,0),MATCH(S$130,'Number on ART'!$H$9:$AB$9,0)),
IF(AND(R214+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Forecast'!$B$131:$B$250,0),MATCH(S$130,'PLHIV Forecast'!$C$130:$W$130,0)),
INDEX('PLHIV Forecast'!$C$131:$W$250,MATCH($B214,'PLHIV Forecast'!$B$131:$B$250,0),MATCH(S$130,'PLHIV Forecast'!$C$130:$W$130,0))&lt;&gt;0),
INDEX('PLHIV Forecast'!$C$131:$W$250,MATCH($B214,'PLHIV Forecast'!$B$131:$B$250,0),MATCH(S$130,'PLHIV Forecast'!$C$130:$W$130,0)),
R214+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IF(S$130&lt;=Baseline_Year,
INDEX('Number on ART'!$H$10:$AB$249,MATCH($B214&amp;"Peds",'Number on ART'!$F$10:$F$249,0),MATCH(S$130,'Number on ART'!$H$9:$AB$9,0)),
IF(AND(R214+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Forecast'!$B$131:$B$250,0),MATCH(S$130,'PLHIV Forecast'!$C$130:$W$130,0)),
INDEX('PLHIV Forecast'!$C$131:$W$250,MATCH($B214,'PLHIV Forecast'!$B$131:$B$250,0),MATCH(S$130,'PLHIV Forecast'!$C$130:$W$130,0))&lt;&gt;0),
INDEX('PLHIV Forecast'!$C$131:$W$250,MATCH($B214,'PLHIV Forecast'!$B$131:$B$250,0),MATCH(S$130,'PLHIV Forecast'!$C$130:$W$130,0)),
R214+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883.66666666666663</v>
      </c>
      <c r="T214" s="84">
        <f>IF(IF(T$130&lt;=Baseline_Year,
INDEX('Number on ART'!$H$10:$AB$249,MATCH($B214&amp;"Peds",'Number on ART'!$F$10:$F$249,0),MATCH(T$130,'Number on ART'!$H$9:$AB$9,0)),
IF(AND(S214+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Forecast'!$B$131:$B$250,0),MATCH(T$130,'PLHIV Forecast'!$C$130:$W$130,0)),
INDEX('PLHIV Forecast'!$C$131:$W$250,MATCH($B214,'PLHIV Forecast'!$B$131:$B$250,0),MATCH(T$130,'PLHIV Forecast'!$C$130:$W$130,0))&lt;&gt;0),
INDEX('PLHIV Forecast'!$C$131:$W$250,MATCH($B214,'PLHIV Forecast'!$B$131:$B$250,0),MATCH(T$130,'PLHIV Forecast'!$C$130:$W$130,0)),
S214+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IF(T$130&lt;=Baseline_Year,
INDEX('Number on ART'!$H$10:$AB$249,MATCH($B214&amp;"Peds",'Number on ART'!$F$10:$F$249,0),MATCH(T$130,'Number on ART'!$H$9:$AB$9,0)),
IF(AND(S214+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Forecast'!$B$131:$B$250,0),MATCH(T$130,'PLHIV Forecast'!$C$130:$W$130,0)),
INDEX('PLHIV Forecast'!$C$131:$W$250,MATCH($B214,'PLHIV Forecast'!$B$131:$B$250,0),MATCH(T$130,'PLHIV Forecast'!$C$130:$W$130,0))&lt;&gt;0),
INDEX('PLHIV Forecast'!$C$131:$W$250,MATCH($B214,'PLHIV Forecast'!$B$131:$B$250,0),MATCH(T$130,'PLHIV Forecast'!$C$130:$W$130,0)),
S214+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823.33333333333326</v>
      </c>
      <c r="U214" s="84">
        <f>IF(IF(U$130&lt;=Baseline_Year,
INDEX('Number on ART'!$H$10:$AB$249,MATCH($B214&amp;"Peds",'Number on ART'!$F$10:$F$249,0),MATCH(U$130,'Number on ART'!$H$9:$AB$9,0)),
IF(AND(T214+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Forecast'!$B$131:$B$250,0),MATCH(U$130,'PLHIV Forecast'!$C$130:$W$130,0)),
INDEX('PLHIV Forecast'!$C$131:$W$250,MATCH($B214,'PLHIV Forecast'!$B$131:$B$250,0),MATCH(U$130,'PLHIV Forecast'!$C$130:$W$130,0))&lt;&gt;0),
INDEX('PLHIV Forecast'!$C$131:$W$250,MATCH($B214,'PLHIV Forecast'!$B$131:$B$250,0),MATCH(U$130,'PLHIV Forecast'!$C$130:$W$130,0)),
T214+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IF(U$130&lt;=Baseline_Year,
INDEX('Number on ART'!$H$10:$AB$249,MATCH($B214&amp;"Peds",'Number on ART'!$F$10:$F$249,0),MATCH(U$130,'Number on ART'!$H$9:$AB$9,0)),
IF(AND(T214+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Forecast'!$B$131:$B$250,0),MATCH(U$130,'PLHIV Forecast'!$C$130:$W$130,0)),
INDEX('PLHIV Forecast'!$C$131:$W$250,MATCH($B214,'PLHIV Forecast'!$B$131:$B$250,0),MATCH(U$130,'PLHIV Forecast'!$C$130:$W$130,0))&lt;&gt;0),
INDEX('PLHIV Forecast'!$C$131:$W$250,MATCH($B214,'PLHIV Forecast'!$B$131:$B$250,0),MATCH(U$130,'PLHIV Forecast'!$C$130:$W$130,0)),
T214+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762.99999999999989</v>
      </c>
      <c r="V214" s="84">
        <f>IF(IF(V$130&lt;=Baseline_Year,
INDEX('Number on ART'!$H$10:$AB$249,MATCH($B214&amp;"Peds",'Number on ART'!$F$10:$F$249,0),MATCH(V$130,'Number on ART'!$H$9:$AB$9,0)),
IF(AND(U214+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Forecast'!$B$131:$B$250,0),MATCH(V$130,'PLHIV Forecast'!$C$130:$W$130,0)),
INDEX('PLHIV Forecast'!$C$131:$W$250,MATCH($B214,'PLHIV Forecast'!$B$131:$B$250,0),MATCH(V$130,'PLHIV Forecast'!$C$130:$W$130,0))&lt;&gt;0),
INDEX('PLHIV Forecast'!$C$131:$W$250,MATCH($B214,'PLHIV Forecast'!$B$131:$B$250,0),MATCH(V$130,'PLHIV Forecast'!$C$130:$W$130,0)),
U214+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IF(V$130&lt;=Baseline_Year,
INDEX('Number on ART'!$H$10:$AB$249,MATCH($B214&amp;"Peds",'Number on ART'!$F$10:$F$249,0),MATCH(V$130,'Number on ART'!$H$9:$AB$9,0)),
IF(AND(U214+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Forecast'!$B$131:$B$250,0),MATCH(V$130,'PLHIV Forecast'!$C$130:$W$130,0)),
INDEX('PLHIV Forecast'!$C$131:$W$250,MATCH($B214,'PLHIV Forecast'!$B$131:$B$250,0),MATCH(V$130,'PLHIV Forecast'!$C$130:$W$130,0))&lt;&gt;0),
INDEX('PLHIV Forecast'!$C$131:$W$250,MATCH($B214,'PLHIV Forecast'!$B$131:$B$250,0),MATCH(V$130,'PLHIV Forecast'!$C$130:$W$130,0)),
U214+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702.66666666666652</v>
      </c>
      <c r="W214" s="84">
        <f>IF(IF(W$130&lt;=Baseline_Year,
INDEX('Number on ART'!$H$10:$AB$249,MATCH($B214&amp;"Peds",'Number on ART'!$F$10:$F$249,0),MATCH(W$130,'Number on ART'!$H$9:$AB$9,0)),
IF(AND(V214+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Forecast'!$C$131:$W$250,MATCH($B214,'PLHIV Forecast'!$B$131:$B$250,0),MATCH(W$130,'PLHIV Forecast'!$C$130:$W$130,0)),
INDEX('PLHIV Forecast'!$C$131:$W$250,MATCH($B214,'PLHIV Forecast'!$B$131:$B$250,0),MATCH(W$130,'PLHIV Forecast'!$C$130:$W$130,0))&lt;&gt;0),
INDEX('PLHIV Forecast'!$C$131:$W$250,MATCH($B214,'PLHIV Forecast'!$B$131:$B$250,0),MATCH(W$130,'PLHIV Forecast'!$C$130:$W$130,0)),
V214+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)))&lt;0,
0,
IF(W$130&lt;=Baseline_Year,
INDEX('Number on ART'!$H$10:$AB$249,MATCH($B214&amp;"Peds",'Number on ART'!$F$10:$F$249,0),MATCH(W$130,'Number on ART'!$H$9:$AB$9,0)),
IF(AND(V214+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)&gt;INDEX('PLHIV Forecast'!$C$8:$W$127,MATCH($B214,'PLHIV Forecast'!$B$131:$B$250,0),MATCH(W$130,'PLHIV Forecast'!$C$130:$W$130,0)),
INDEX('PLHIV Forecast'!$C$131:$W$250,MATCH($B214,'PLHIV Forecast'!$B$131:$B$250,0),MATCH(W$130,'PLHIV Forecast'!$C$130:$W$130,0))&lt;&gt;0),
INDEX('PLHIV Forecast'!$C$131:$W$250,MATCH($B214,'PLHIV Forecast'!$B$131:$B$250,0),MATCH(W$130,'PLHIV Forecast'!$C$130:$W$130,0)),
V214+
AVERAGE((INDEX($C$131:$W$250,MATCH($B214,$B$131:$B$250),MATCH(Baseline_Year,$C$130:$W$130,))-INDEX($C$131:$W$250,MATCH($B214,$B$131:$B$250),MATCH(Baseline_Year-1,$C$130:$W$130,))),
(INDEX($C$131:$W$250,MATCH($B214,$B$131:$B$250),MATCH(Baseline_Year-1,$C$130:$W$130,))-INDEX($C$131:$W$250,MATCH($B214,$B$131:$B$250),MATCH(Baseline_Year-2,$C$130:$W$130,))),
(INDEX($C$131:$W$250,MATCH($B214,$B$131:$B$250),MATCH(Baseline_Year-2,$C$130:$W$130,))-INDEX($C$131:$W$250,MATCH($B214,$B$131:$B$250),MATCH(Baseline_Year-3,$C$130:$W$130,)))
))))</f>
        <v>642.33333333333314</v>
      </c>
      <c r="X214" s="9" t="str">
        <f>IF(SUM(C214:W214)&lt;&gt;0,
IF(P214='PLHIV Forecast'!P214,"# peds on ART capped by total CLHIV starting 2023",
IF(Q214='PLHIV Forecast'!Q214,"# peds on ART capped by total CLHIV starting 2024",
IF(R214='PLHIV Forecast'!R214,"# peds on ART capped by total CLHIV starting 2025",
IF(S214='PLHIV Forecast'!S214,"# peds on ART capped by total CLHIV starting 2026",
IF(T214='PLHIV Forecast'!T214,"# peds on ART capped by total CLHIV starting 2027",
IF(U214='PLHIV Forecast'!U214,"# peds on ART capped by total CLHIV starting 2028",
IF(V214='PLHIV Forecast'!V214,"# peds on ART capped by total CLHIV starting 2029",
IF(W214='PLHIV Forecast'!W214,"# peds on ART capped by total CLHIV starting 2030",
"")))))))),"")</f>
        <v/>
      </c>
    </row>
    <row r="215" spans="2:24" x14ac:dyDescent="0.35">
      <c r="B215" s="17" t="str">
        <f>Countries!B88</f>
        <v>Nicaragua</v>
      </c>
      <c r="C215" s="47">
        <f>IF(C$7&lt;='Algorithms &amp; Assumptions'!$C$3,INDEX('Number on ART'!$H$10:$AB$249,MATCH($B215&amp;"Peds",'Number on ART'!$F$10:$F$249,0),MATCH(C$7,'Number on ART'!$H$9:$AB$9,0)),"Error")</f>
        <v>0</v>
      </c>
      <c r="D215" s="47">
        <f>IF(D$7&lt;='Algorithms &amp; Assumptions'!$C$3,INDEX('Number on ART'!$H$10:$AB$249,MATCH($B215&amp;"Peds",'Number on ART'!$F$10:$F$249,0),MATCH(D$7,'Number on ART'!$H$9:$AB$9,0)),"Error")</f>
        <v>0</v>
      </c>
      <c r="E215" s="47">
        <f>IF(E$7&lt;='Algorithms &amp; Assumptions'!$C$3,INDEX('Number on ART'!$H$10:$AB$249,MATCH($B215&amp;"Peds",'Number on ART'!$F$10:$F$249,0),MATCH(E$7,'Number on ART'!$H$9:$AB$9,0)),"Error")</f>
        <v>0</v>
      </c>
      <c r="F215" s="47">
        <f>IF(F$7&lt;='Algorithms &amp; Assumptions'!$C$3,INDEX('Number on ART'!$H$10:$AB$249,MATCH($B215&amp;"Peds",'Number on ART'!$F$10:$F$249,0),MATCH(F$7,'Number on ART'!$H$9:$AB$9,0)),"Error")</f>
        <v>0</v>
      </c>
      <c r="G215" s="84">
        <f>IF(IF(G$130&lt;=Baseline_Year,
INDEX('Number on ART'!$H$10:$AB$249,MATCH($B215&amp;"Peds",'Number on ART'!$F$10:$F$249,0),MATCH(G$130,'Number on ART'!$H$9:$AB$9,0)),
IF(AND(F215+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Forecast'!$B$131:$B$250,0),MATCH(G$130,'PLHIV Forecast'!$C$130:$W$130,0)),
INDEX('PLHIV Forecast'!$C$131:$W$250,MATCH($B215,'PLHIV Forecast'!$B$131:$B$250,0),MATCH(G$130,'PLHIV Forecast'!$C$130:$W$130,0))&lt;&gt;0),
INDEX('PLHIV Forecast'!$C$131:$W$250,MATCH($B215,'PLHIV Forecast'!$B$131:$B$250,0),MATCH(G$130,'PLHIV Forecast'!$C$130:$W$130,0)),
F215+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IF(G$130&lt;=Baseline_Year,
INDEX('Number on ART'!$H$10:$AB$249,MATCH($B215&amp;"Peds",'Number on ART'!$F$10:$F$249,0),MATCH(G$130,'Number on ART'!$H$9:$AB$9,0)),
IF(AND(F215+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Forecast'!$B$131:$B$250,0),MATCH(G$130,'PLHIV Forecast'!$C$130:$W$130,0)),
INDEX('PLHIV Forecast'!$C$131:$W$250,MATCH($B215,'PLHIV Forecast'!$B$131:$B$250,0),MATCH(G$130,'PLHIV Forecast'!$C$130:$W$130,0))&lt;&gt;0),
INDEX('PLHIV Forecast'!$C$131:$W$250,MATCH($B215,'PLHIV Forecast'!$B$131:$B$250,0),MATCH(G$130,'PLHIV Forecast'!$C$130:$W$130,0)),
F215+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115</v>
      </c>
      <c r="H215" s="84">
        <f>IF(IF(H$130&lt;=Baseline_Year,
INDEX('Number on ART'!$H$10:$AB$249,MATCH($B215&amp;"Peds",'Number on ART'!$F$10:$F$249,0),MATCH(H$130,'Number on ART'!$H$9:$AB$9,0)),
IF(AND(G215+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Forecast'!$B$131:$B$250,0),MATCH(H$130,'PLHIV Forecast'!$C$130:$W$130,0)),
INDEX('PLHIV Forecast'!$C$131:$W$250,MATCH($B215,'PLHIV Forecast'!$B$131:$B$250,0),MATCH(H$130,'PLHIV Forecast'!$C$130:$W$130,0))&lt;&gt;0),
INDEX('PLHIV Forecast'!$C$131:$W$250,MATCH($B215,'PLHIV Forecast'!$B$131:$B$250,0),MATCH(H$130,'PLHIV Forecast'!$C$130:$W$130,0)),
G215+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IF(H$130&lt;=Baseline_Year,
INDEX('Number on ART'!$H$10:$AB$249,MATCH($B215&amp;"Peds",'Number on ART'!$F$10:$F$249,0),MATCH(H$130,'Number on ART'!$H$9:$AB$9,0)),
IF(AND(G215+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Forecast'!$B$131:$B$250,0),MATCH(H$130,'PLHIV Forecast'!$C$130:$W$130,0)),
INDEX('PLHIV Forecast'!$C$131:$W$250,MATCH($B215,'PLHIV Forecast'!$B$131:$B$250,0),MATCH(H$130,'PLHIV Forecast'!$C$130:$W$130,0))&lt;&gt;0),
INDEX('PLHIV Forecast'!$C$131:$W$250,MATCH($B215,'PLHIV Forecast'!$B$131:$B$250,0),MATCH(H$130,'PLHIV Forecast'!$C$130:$W$130,0)),
G215+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122</v>
      </c>
      <c r="I215" s="84">
        <f>IF(IF(I$130&lt;=Baseline_Year,
INDEX('Number on ART'!$H$10:$AB$249,MATCH($B215&amp;"Peds",'Number on ART'!$F$10:$F$249,0),MATCH(I$130,'Number on ART'!$H$9:$AB$9,0)),
IF(AND(H215+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Forecast'!$B$131:$B$250,0),MATCH(I$130,'PLHIV Forecast'!$C$130:$W$130,0)),
INDEX('PLHIV Forecast'!$C$131:$W$250,MATCH($B215,'PLHIV Forecast'!$B$131:$B$250,0),MATCH(I$130,'PLHIV Forecast'!$C$130:$W$130,0))&lt;&gt;0),
INDEX('PLHIV Forecast'!$C$131:$W$250,MATCH($B215,'PLHIV Forecast'!$B$131:$B$250,0),MATCH(I$130,'PLHIV Forecast'!$C$130:$W$130,0)),
H215+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IF(I$130&lt;=Baseline_Year,
INDEX('Number on ART'!$H$10:$AB$249,MATCH($B215&amp;"Peds",'Number on ART'!$F$10:$F$249,0),MATCH(I$130,'Number on ART'!$H$9:$AB$9,0)),
IF(AND(H215+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Forecast'!$B$131:$B$250,0),MATCH(I$130,'PLHIV Forecast'!$C$130:$W$130,0)),
INDEX('PLHIV Forecast'!$C$131:$W$250,MATCH($B215,'PLHIV Forecast'!$B$131:$B$250,0),MATCH(I$130,'PLHIV Forecast'!$C$130:$W$130,0))&lt;&gt;0),
INDEX('PLHIV Forecast'!$C$131:$W$250,MATCH($B215,'PLHIV Forecast'!$B$131:$B$250,0),MATCH(I$130,'PLHIV Forecast'!$C$130:$W$130,0)),
H215+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125</v>
      </c>
      <c r="J215" s="84">
        <f>IF(IF(J$130&lt;=Baseline_Year,
INDEX('Number on ART'!$H$10:$AB$249,MATCH($B215&amp;"Peds",'Number on ART'!$F$10:$F$249,0),MATCH(J$130,'Number on ART'!$H$9:$AB$9,0)),
IF(AND(I215+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Forecast'!$B$131:$B$250,0),MATCH(J$130,'PLHIV Forecast'!$C$130:$W$130,0)),
INDEX('PLHIV Forecast'!$C$131:$W$250,MATCH($B215,'PLHIV Forecast'!$B$131:$B$250,0),MATCH(J$130,'PLHIV Forecast'!$C$130:$W$130,0))&lt;&gt;0),
INDEX('PLHIV Forecast'!$C$131:$W$250,MATCH($B215,'PLHIV Forecast'!$B$131:$B$250,0),MATCH(J$130,'PLHIV Forecast'!$C$130:$W$130,0)),
I215+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IF(J$130&lt;=Baseline_Year,
INDEX('Number on ART'!$H$10:$AB$249,MATCH($B215&amp;"Peds",'Number on ART'!$F$10:$F$249,0),MATCH(J$130,'Number on ART'!$H$9:$AB$9,0)),
IF(AND(I215+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Forecast'!$B$131:$B$250,0),MATCH(J$130,'PLHIV Forecast'!$C$130:$W$130,0)),
INDEX('PLHIV Forecast'!$C$131:$W$250,MATCH($B215,'PLHIV Forecast'!$B$131:$B$250,0),MATCH(J$130,'PLHIV Forecast'!$C$130:$W$130,0))&lt;&gt;0),
INDEX('PLHIV Forecast'!$C$131:$W$250,MATCH($B215,'PLHIV Forecast'!$B$131:$B$250,0),MATCH(J$130,'PLHIV Forecast'!$C$130:$W$130,0)),
I215+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120</v>
      </c>
      <c r="K215" s="84">
        <f>IF(IF(K$130&lt;=Baseline_Year,
INDEX('Number on ART'!$H$10:$AB$249,MATCH($B215&amp;"Peds",'Number on ART'!$F$10:$F$249,0),MATCH(K$130,'Number on ART'!$H$9:$AB$9,0)),
IF(AND(J215+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Forecast'!$B$131:$B$250,0),MATCH(K$130,'PLHIV Forecast'!$C$130:$W$130,0)),
INDEX('PLHIV Forecast'!$C$131:$W$250,MATCH($B215,'PLHIV Forecast'!$B$131:$B$250,0),MATCH(K$130,'PLHIV Forecast'!$C$130:$W$130,0))&lt;&gt;0),
INDEX('PLHIV Forecast'!$C$131:$W$250,MATCH($B215,'PLHIV Forecast'!$B$131:$B$250,0),MATCH(K$130,'PLHIV Forecast'!$C$130:$W$130,0)),
J215+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IF(K$130&lt;=Baseline_Year,
INDEX('Number on ART'!$H$10:$AB$249,MATCH($B215&amp;"Peds",'Number on ART'!$F$10:$F$249,0),MATCH(K$130,'Number on ART'!$H$9:$AB$9,0)),
IF(AND(J215+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Forecast'!$B$131:$B$250,0),MATCH(K$130,'PLHIV Forecast'!$C$130:$W$130,0)),
INDEX('PLHIV Forecast'!$C$131:$W$250,MATCH($B215,'PLHIV Forecast'!$B$131:$B$250,0),MATCH(K$130,'PLHIV Forecast'!$C$130:$W$130,0))&lt;&gt;0),
INDEX('PLHIV Forecast'!$C$131:$W$250,MATCH($B215,'PLHIV Forecast'!$B$131:$B$250,0),MATCH(K$130,'PLHIV Forecast'!$C$130:$W$130,0)),
J215+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122</v>
      </c>
      <c r="L215" s="84">
        <f>IF(IF(L$130&lt;=Baseline_Year,
INDEX('Number on ART'!$H$10:$AB$249,MATCH($B215&amp;"Peds",'Number on ART'!$F$10:$F$249,0),MATCH(L$130,'Number on ART'!$H$9:$AB$9,0)),
IF(AND(K215+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Forecast'!$B$131:$B$250,0),MATCH(L$130,'PLHIV Forecast'!$C$130:$W$130,0)),
INDEX('PLHIV Forecast'!$C$131:$W$250,MATCH($B215,'PLHIV Forecast'!$B$131:$B$250,0),MATCH(L$130,'PLHIV Forecast'!$C$130:$W$130,0))&lt;&gt;0),
INDEX('PLHIV Forecast'!$C$131:$W$250,MATCH($B215,'PLHIV Forecast'!$B$131:$B$250,0),MATCH(L$130,'PLHIV Forecast'!$C$130:$W$130,0)),
K215+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IF(L$130&lt;=Baseline_Year,
INDEX('Number on ART'!$H$10:$AB$249,MATCH($B215&amp;"Peds",'Number on ART'!$F$10:$F$249,0),MATCH(L$130,'Number on ART'!$H$9:$AB$9,0)),
IF(AND(K215+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Forecast'!$B$131:$B$250,0),MATCH(L$130,'PLHIV Forecast'!$C$130:$W$130,0)),
INDEX('PLHIV Forecast'!$C$131:$W$250,MATCH($B215,'PLHIV Forecast'!$B$131:$B$250,0),MATCH(L$130,'PLHIV Forecast'!$C$130:$W$130,0))&lt;&gt;0),
INDEX('PLHIV Forecast'!$C$131:$W$250,MATCH($B215,'PLHIV Forecast'!$B$131:$B$250,0),MATCH(L$130,'PLHIV Forecast'!$C$130:$W$130,0)),
K215+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138</v>
      </c>
      <c r="M215" s="84">
        <f>IF(IF(M$130&lt;=Baseline_Year,
INDEX('Number on ART'!$H$10:$AB$249,MATCH($B215&amp;"Peds",'Number on ART'!$F$10:$F$249,0),MATCH(M$130,'Number on ART'!$H$9:$AB$9,0)),
IF(AND(L215+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Forecast'!$B$131:$B$250,0),MATCH(M$130,'PLHIV Forecast'!$C$130:$W$130,0)),
INDEX('PLHIV Forecast'!$C$131:$W$250,MATCH($B215,'PLHIV Forecast'!$B$131:$B$250,0),MATCH(M$130,'PLHIV Forecast'!$C$130:$W$130,0))&lt;&gt;0),
INDEX('PLHIV Forecast'!$C$131:$W$250,MATCH($B215,'PLHIV Forecast'!$B$131:$B$250,0),MATCH(M$130,'PLHIV Forecast'!$C$130:$W$130,0)),
L215+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IF(M$130&lt;=Baseline_Year,
INDEX('Number on ART'!$H$10:$AB$249,MATCH($B215&amp;"Peds",'Number on ART'!$F$10:$F$249,0),MATCH(M$130,'Number on ART'!$H$9:$AB$9,0)),
IF(AND(L215+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Forecast'!$B$131:$B$250,0),MATCH(M$130,'PLHIV Forecast'!$C$130:$W$130,0)),
INDEX('PLHIV Forecast'!$C$131:$W$250,MATCH($B215,'PLHIV Forecast'!$B$131:$B$250,0),MATCH(M$130,'PLHIV Forecast'!$C$130:$W$130,0))&lt;&gt;0),
INDEX('PLHIV Forecast'!$C$131:$W$250,MATCH($B215,'PLHIV Forecast'!$B$131:$B$250,0),MATCH(M$130,'PLHIV Forecast'!$C$130:$W$130,0)),
L215+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123</v>
      </c>
      <c r="N215" s="84">
        <f>IF(IF(N$130&lt;=Baseline_Year,
INDEX('Number on ART'!$H$10:$AB$249,MATCH($B215&amp;"Peds",'Number on ART'!$F$10:$F$249,0),MATCH(N$130,'Number on ART'!$H$9:$AB$9,0)),
IF(AND(M215+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Forecast'!$B$131:$B$250,0),MATCH(N$130,'PLHIV Forecast'!$C$130:$W$130,0)),
INDEX('PLHIV Forecast'!$C$131:$W$250,MATCH($B215,'PLHIV Forecast'!$B$131:$B$250,0),MATCH(N$130,'PLHIV Forecast'!$C$130:$W$130,0))&lt;&gt;0),
INDEX('PLHIV Forecast'!$C$131:$W$250,MATCH($B215,'PLHIV Forecast'!$B$131:$B$250,0),MATCH(N$130,'PLHIV Forecast'!$C$130:$W$130,0)),
M215+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IF(N$130&lt;=Baseline_Year,
INDEX('Number on ART'!$H$10:$AB$249,MATCH($B215&amp;"Peds",'Number on ART'!$F$10:$F$249,0),MATCH(N$130,'Number on ART'!$H$9:$AB$9,0)),
IF(AND(M215+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Forecast'!$B$131:$B$250,0),MATCH(N$130,'PLHIV Forecast'!$C$130:$W$130,0)),
INDEX('PLHIV Forecast'!$C$131:$W$250,MATCH($B215,'PLHIV Forecast'!$B$131:$B$250,0),MATCH(N$130,'PLHIV Forecast'!$C$130:$W$130,0))&lt;&gt;0),
INDEX('PLHIV Forecast'!$C$131:$W$250,MATCH($B215,'PLHIV Forecast'!$B$131:$B$250,0),MATCH(N$130,'PLHIV Forecast'!$C$130:$W$130,0)),
M215+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95</v>
      </c>
      <c r="O215" s="84">
        <f>IF(IF(O$130&lt;=Baseline_Year,
INDEX('Number on ART'!$H$10:$AB$249,MATCH($B215&amp;"Peds",'Number on ART'!$F$10:$F$249,0),MATCH(O$130,'Number on ART'!$H$9:$AB$9,0)),
IF(AND(N215+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Forecast'!$B$131:$B$250,0),MATCH(O$130,'PLHIV Forecast'!$C$130:$W$130,0)),
INDEX('PLHIV Forecast'!$C$131:$W$250,MATCH($B215,'PLHIV Forecast'!$B$131:$B$250,0),MATCH(O$130,'PLHIV Forecast'!$C$130:$W$130,0))&lt;&gt;0),
INDEX('PLHIV Forecast'!$C$131:$W$250,MATCH($B215,'PLHIV Forecast'!$B$131:$B$250,0),MATCH(O$130,'PLHIV Forecast'!$C$130:$W$130,0)),
N215+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IF(O$130&lt;=Baseline_Year,
INDEX('Number on ART'!$H$10:$AB$249,MATCH($B215&amp;"Peds",'Number on ART'!$F$10:$F$249,0),MATCH(O$130,'Number on ART'!$H$9:$AB$9,0)),
IF(AND(N215+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Forecast'!$B$131:$B$250,0),MATCH(O$130,'PLHIV Forecast'!$C$130:$W$130,0)),
INDEX('PLHIV Forecast'!$C$131:$W$250,MATCH($B215,'PLHIV Forecast'!$B$131:$B$250,0),MATCH(O$130,'PLHIV Forecast'!$C$130:$W$130,0))&lt;&gt;0),
INDEX('PLHIV Forecast'!$C$131:$W$250,MATCH($B215,'PLHIV Forecast'!$B$131:$B$250,0),MATCH(O$130,'PLHIV Forecast'!$C$130:$W$130,0)),
N215+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96</v>
      </c>
      <c r="P215" s="84">
        <f>IF(IF(P$130&lt;=Baseline_Year,
INDEX('Number on ART'!$H$10:$AB$249,MATCH($B215&amp;"Peds",'Number on ART'!$F$10:$F$249,0),MATCH(P$130,'Number on ART'!$H$9:$AB$9,0)),
IF(AND(O215+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Forecast'!$B$131:$B$250,0),MATCH(P$130,'PLHIV Forecast'!$C$130:$W$130,0)),
INDEX('PLHIV Forecast'!$C$131:$W$250,MATCH($B215,'PLHIV Forecast'!$B$131:$B$250,0),MATCH(P$130,'PLHIV Forecast'!$C$130:$W$130,0))&lt;&gt;0),
INDEX('PLHIV Forecast'!$C$131:$W$250,MATCH($B215,'PLHIV Forecast'!$B$131:$B$250,0),MATCH(P$130,'PLHIV Forecast'!$C$130:$W$130,0)),
O215+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IF(P$130&lt;=Baseline_Year,
INDEX('Number on ART'!$H$10:$AB$249,MATCH($B215&amp;"Peds",'Number on ART'!$F$10:$F$249,0),MATCH(P$130,'Number on ART'!$H$9:$AB$9,0)),
IF(AND(O215+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Forecast'!$B$131:$B$250,0),MATCH(P$130,'PLHIV Forecast'!$C$130:$W$130,0)),
INDEX('PLHIV Forecast'!$C$131:$W$250,MATCH($B215,'PLHIV Forecast'!$B$131:$B$250,0),MATCH(P$130,'PLHIV Forecast'!$C$130:$W$130,0))&lt;&gt;0),
INDEX('PLHIV Forecast'!$C$131:$W$250,MATCH($B215,'PLHIV Forecast'!$B$131:$B$250,0),MATCH(P$130,'PLHIV Forecast'!$C$130:$W$130,0)),
O215+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82</v>
      </c>
      <c r="Q215" s="84">
        <f>IF(IF(Q$130&lt;=Baseline_Year,
INDEX('Number on ART'!$H$10:$AB$249,MATCH($B215&amp;"Peds",'Number on ART'!$F$10:$F$249,0),MATCH(Q$130,'Number on ART'!$H$9:$AB$9,0)),
IF(AND(P215+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Forecast'!$B$131:$B$250,0),MATCH(Q$130,'PLHIV Forecast'!$C$130:$W$130,0)),
INDEX('PLHIV Forecast'!$C$131:$W$250,MATCH($B215,'PLHIV Forecast'!$B$131:$B$250,0),MATCH(Q$130,'PLHIV Forecast'!$C$130:$W$130,0))&lt;&gt;0),
INDEX('PLHIV Forecast'!$C$131:$W$250,MATCH($B215,'PLHIV Forecast'!$B$131:$B$250,0),MATCH(Q$130,'PLHIV Forecast'!$C$130:$W$130,0)),
P215+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IF(Q$130&lt;=Baseline_Year,
INDEX('Number on ART'!$H$10:$AB$249,MATCH($B215&amp;"Peds",'Number on ART'!$F$10:$F$249,0),MATCH(Q$130,'Number on ART'!$H$9:$AB$9,0)),
IF(AND(P215+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Forecast'!$B$131:$B$250,0),MATCH(Q$130,'PLHIV Forecast'!$C$130:$W$130,0)),
INDEX('PLHIV Forecast'!$C$131:$W$250,MATCH($B215,'PLHIV Forecast'!$B$131:$B$250,0),MATCH(Q$130,'PLHIV Forecast'!$C$130:$W$130,0))&lt;&gt;0),
INDEX('PLHIV Forecast'!$C$131:$W$250,MATCH($B215,'PLHIV Forecast'!$B$131:$B$250,0),MATCH(Q$130,'PLHIV Forecast'!$C$130:$W$130,0)),
P215+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68</v>
      </c>
      <c r="R215" s="84">
        <f>IF(IF(R$130&lt;=Baseline_Year,
INDEX('Number on ART'!$H$10:$AB$249,MATCH($B215&amp;"Peds",'Number on ART'!$F$10:$F$249,0),MATCH(R$130,'Number on ART'!$H$9:$AB$9,0)),
IF(AND(Q215+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Forecast'!$B$131:$B$250,0),MATCH(R$130,'PLHIV Forecast'!$C$130:$W$130,0)),
INDEX('PLHIV Forecast'!$C$131:$W$250,MATCH($B215,'PLHIV Forecast'!$B$131:$B$250,0),MATCH(R$130,'PLHIV Forecast'!$C$130:$W$130,0))&lt;&gt;0),
INDEX('PLHIV Forecast'!$C$131:$W$250,MATCH($B215,'PLHIV Forecast'!$B$131:$B$250,0),MATCH(R$130,'PLHIV Forecast'!$C$130:$W$130,0)),
Q215+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IF(R$130&lt;=Baseline_Year,
INDEX('Number on ART'!$H$10:$AB$249,MATCH($B215&amp;"Peds",'Number on ART'!$F$10:$F$249,0),MATCH(R$130,'Number on ART'!$H$9:$AB$9,0)),
IF(AND(Q215+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Forecast'!$B$131:$B$250,0),MATCH(R$130,'PLHIV Forecast'!$C$130:$W$130,0)),
INDEX('PLHIV Forecast'!$C$131:$W$250,MATCH($B215,'PLHIV Forecast'!$B$131:$B$250,0),MATCH(R$130,'PLHIV Forecast'!$C$130:$W$130,0))&lt;&gt;0),
INDEX('PLHIV Forecast'!$C$131:$W$250,MATCH($B215,'PLHIV Forecast'!$B$131:$B$250,0),MATCH(R$130,'PLHIV Forecast'!$C$130:$W$130,0)),
Q215+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54</v>
      </c>
      <c r="S215" s="84">
        <f>IF(IF(S$130&lt;=Baseline_Year,
INDEX('Number on ART'!$H$10:$AB$249,MATCH($B215&amp;"Peds",'Number on ART'!$F$10:$F$249,0),MATCH(S$130,'Number on ART'!$H$9:$AB$9,0)),
IF(AND(R215+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Forecast'!$B$131:$B$250,0),MATCH(S$130,'PLHIV Forecast'!$C$130:$W$130,0)),
INDEX('PLHIV Forecast'!$C$131:$W$250,MATCH($B215,'PLHIV Forecast'!$B$131:$B$250,0),MATCH(S$130,'PLHIV Forecast'!$C$130:$W$130,0))&lt;&gt;0),
INDEX('PLHIV Forecast'!$C$131:$W$250,MATCH($B215,'PLHIV Forecast'!$B$131:$B$250,0),MATCH(S$130,'PLHIV Forecast'!$C$130:$W$130,0)),
R215+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IF(S$130&lt;=Baseline_Year,
INDEX('Number on ART'!$H$10:$AB$249,MATCH($B215&amp;"Peds",'Number on ART'!$F$10:$F$249,0),MATCH(S$130,'Number on ART'!$H$9:$AB$9,0)),
IF(AND(R215+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Forecast'!$B$131:$B$250,0),MATCH(S$130,'PLHIV Forecast'!$C$130:$W$130,0)),
INDEX('PLHIV Forecast'!$C$131:$W$250,MATCH($B215,'PLHIV Forecast'!$B$131:$B$250,0),MATCH(S$130,'PLHIV Forecast'!$C$130:$W$130,0))&lt;&gt;0),
INDEX('PLHIV Forecast'!$C$131:$W$250,MATCH($B215,'PLHIV Forecast'!$B$131:$B$250,0),MATCH(S$130,'PLHIV Forecast'!$C$130:$W$130,0)),
R215+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40</v>
      </c>
      <c r="T215" s="84">
        <f>IF(IF(T$130&lt;=Baseline_Year,
INDEX('Number on ART'!$H$10:$AB$249,MATCH($B215&amp;"Peds",'Number on ART'!$F$10:$F$249,0),MATCH(T$130,'Number on ART'!$H$9:$AB$9,0)),
IF(AND(S215+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Forecast'!$B$131:$B$250,0),MATCH(T$130,'PLHIV Forecast'!$C$130:$W$130,0)),
INDEX('PLHIV Forecast'!$C$131:$W$250,MATCH($B215,'PLHIV Forecast'!$B$131:$B$250,0),MATCH(T$130,'PLHIV Forecast'!$C$130:$W$130,0))&lt;&gt;0),
INDEX('PLHIV Forecast'!$C$131:$W$250,MATCH($B215,'PLHIV Forecast'!$B$131:$B$250,0),MATCH(T$130,'PLHIV Forecast'!$C$130:$W$130,0)),
S215+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IF(T$130&lt;=Baseline_Year,
INDEX('Number on ART'!$H$10:$AB$249,MATCH($B215&amp;"Peds",'Number on ART'!$F$10:$F$249,0),MATCH(T$130,'Number on ART'!$H$9:$AB$9,0)),
IF(AND(S215+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Forecast'!$B$131:$B$250,0),MATCH(T$130,'PLHIV Forecast'!$C$130:$W$130,0)),
INDEX('PLHIV Forecast'!$C$131:$W$250,MATCH($B215,'PLHIV Forecast'!$B$131:$B$250,0),MATCH(T$130,'PLHIV Forecast'!$C$130:$W$130,0))&lt;&gt;0),
INDEX('PLHIV Forecast'!$C$131:$W$250,MATCH($B215,'PLHIV Forecast'!$B$131:$B$250,0),MATCH(T$130,'PLHIV Forecast'!$C$130:$W$130,0)),
S215+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26</v>
      </c>
      <c r="U215" s="84">
        <f>IF(IF(U$130&lt;=Baseline_Year,
INDEX('Number on ART'!$H$10:$AB$249,MATCH($B215&amp;"Peds",'Number on ART'!$F$10:$F$249,0),MATCH(U$130,'Number on ART'!$H$9:$AB$9,0)),
IF(AND(T215+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Forecast'!$B$131:$B$250,0),MATCH(U$130,'PLHIV Forecast'!$C$130:$W$130,0)),
INDEX('PLHIV Forecast'!$C$131:$W$250,MATCH($B215,'PLHIV Forecast'!$B$131:$B$250,0),MATCH(U$130,'PLHIV Forecast'!$C$130:$W$130,0))&lt;&gt;0),
INDEX('PLHIV Forecast'!$C$131:$W$250,MATCH($B215,'PLHIV Forecast'!$B$131:$B$250,0),MATCH(U$130,'PLHIV Forecast'!$C$130:$W$130,0)),
T215+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IF(U$130&lt;=Baseline_Year,
INDEX('Number on ART'!$H$10:$AB$249,MATCH($B215&amp;"Peds",'Number on ART'!$F$10:$F$249,0),MATCH(U$130,'Number on ART'!$H$9:$AB$9,0)),
IF(AND(T215+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Forecast'!$B$131:$B$250,0),MATCH(U$130,'PLHIV Forecast'!$C$130:$W$130,0)),
INDEX('PLHIV Forecast'!$C$131:$W$250,MATCH($B215,'PLHIV Forecast'!$B$131:$B$250,0),MATCH(U$130,'PLHIV Forecast'!$C$130:$W$130,0))&lt;&gt;0),
INDEX('PLHIV Forecast'!$C$131:$W$250,MATCH($B215,'PLHIV Forecast'!$B$131:$B$250,0),MATCH(U$130,'PLHIV Forecast'!$C$130:$W$130,0)),
T215+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12</v>
      </c>
      <c r="V215" s="84">
        <f>IF(IF(V$130&lt;=Baseline_Year,
INDEX('Number on ART'!$H$10:$AB$249,MATCH($B215&amp;"Peds",'Number on ART'!$F$10:$F$249,0),MATCH(V$130,'Number on ART'!$H$9:$AB$9,0)),
IF(AND(U215+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Forecast'!$B$131:$B$250,0),MATCH(V$130,'PLHIV Forecast'!$C$130:$W$130,0)),
INDEX('PLHIV Forecast'!$C$131:$W$250,MATCH($B215,'PLHIV Forecast'!$B$131:$B$250,0),MATCH(V$130,'PLHIV Forecast'!$C$130:$W$130,0))&lt;&gt;0),
INDEX('PLHIV Forecast'!$C$131:$W$250,MATCH($B215,'PLHIV Forecast'!$B$131:$B$250,0),MATCH(V$130,'PLHIV Forecast'!$C$130:$W$130,0)),
U215+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IF(V$130&lt;=Baseline_Year,
INDEX('Number on ART'!$H$10:$AB$249,MATCH($B215&amp;"Peds",'Number on ART'!$F$10:$F$249,0),MATCH(V$130,'Number on ART'!$H$9:$AB$9,0)),
IF(AND(U215+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Forecast'!$B$131:$B$250,0),MATCH(V$130,'PLHIV Forecast'!$C$130:$W$130,0)),
INDEX('PLHIV Forecast'!$C$131:$W$250,MATCH($B215,'PLHIV Forecast'!$B$131:$B$250,0),MATCH(V$130,'PLHIV Forecast'!$C$130:$W$130,0))&lt;&gt;0),
INDEX('PLHIV Forecast'!$C$131:$W$250,MATCH($B215,'PLHIV Forecast'!$B$131:$B$250,0),MATCH(V$130,'PLHIV Forecast'!$C$130:$W$130,0)),
U215+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0</v>
      </c>
      <c r="W215" s="84">
        <f>IF(IF(W$130&lt;=Baseline_Year,
INDEX('Number on ART'!$H$10:$AB$249,MATCH($B215&amp;"Peds",'Number on ART'!$F$10:$F$249,0),MATCH(W$130,'Number on ART'!$H$9:$AB$9,0)),
IF(AND(V215+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Forecast'!$C$131:$W$250,MATCH($B215,'PLHIV Forecast'!$B$131:$B$250,0),MATCH(W$130,'PLHIV Forecast'!$C$130:$W$130,0)),
INDEX('PLHIV Forecast'!$C$131:$W$250,MATCH($B215,'PLHIV Forecast'!$B$131:$B$250,0),MATCH(W$130,'PLHIV Forecast'!$C$130:$W$130,0))&lt;&gt;0),
INDEX('PLHIV Forecast'!$C$131:$W$250,MATCH($B215,'PLHIV Forecast'!$B$131:$B$250,0),MATCH(W$130,'PLHIV Forecast'!$C$130:$W$130,0)),
V215+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)))&lt;0,
0,
IF(W$130&lt;=Baseline_Year,
INDEX('Number on ART'!$H$10:$AB$249,MATCH($B215&amp;"Peds",'Number on ART'!$F$10:$F$249,0),MATCH(W$130,'Number on ART'!$H$9:$AB$9,0)),
IF(AND(V215+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)&gt;INDEX('PLHIV Forecast'!$C$8:$W$127,MATCH($B215,'PLHIV Forecast'!$B$131:$B$250,0),MATCH(W$130,'PLHIV Forecast'!$C$130:$W$130,0)),
INDEX('PLHIV Forecast'!$C$131:$W$250,MATCH($B215,'PLHIV Forecast'!$B$131:$B$250,0),MATCH(W$130,'PLHIV Forecast'!$C$130:$W$130,0))&lt;&gt;0),
INDEX('PLHIV Forecast'!$C$131:$W$250,MATCH($B215,'PLHIV Forecast'!$B$131:$B$250,0),MATCH(W$130,'PLHIV Forecast'!$C$130:$W$130,0)),
V215+
AVERAGE((INDEX($C$131:$W$250,MATCH($B215,$B$131:$B$250),MATCH(Baseline_Year,$C$130:$W$130,))-INDEX($C$131:$W$250,MATCH($B215,$B$131:$B$250),MATCH(Baseline_Year-1,$C$130:$W$130,))),
(INDEX($C$131:$W$250,MATCH($B215,$B$131:$B$250),MATCH(Baseline_Year-1,$C$130:$W$130,))-INDEX($C$131:$W$250,MATCH($B215,$B$131:$B$250),MATCH(Baseline_Year-2,$C$130:$W$130,))),
(INDEX($C$131:$W$250,MATCH($B215,$B$131:$B$250),MATCH(Baseline_Year-2,$C$130:$W$130,))-INDEX($C$131:$W$250,MATCH($B215,$B$131:$B$250),MATCH(Baseline_Year-3,$C$130:$W$130,)))
))))</f>
        <v>0</v>
      </c>
      <c r="X215" s="9" t="str">
        <f>IF(SUM(C215:W215)&lt;&gt;0,
IF(P215='PLHIV Forecast'!P215,"# peds on ART capped by total CLHIV starting 2023",
IF(Q215='PLHIV Forecast'!Q215,"# peds on ART capped by total CLHIV starting 2024",
IF(R215='PLHIV Forecast'!R215,"# peds on ART capped by total CLHIV starting 2025",
IF(S215='PLHIV Forecast'!S215,"# peds on ART capped by total CLHIV starting 2026",
IF(T215='PLHIV Forecast'!T215,"# peds on ART capped by total CLHIV starting 2027",
IF(U215='PLHIV Forecast'!U215,"# peds on ART capped by total CLHIV starting 2028",
IF(V215='PLHIV Forecast'!V215,"# peds on ART capped by total CLHIV starting 2029",
IF(W215='PLHIV Forecast'!W215,"# peds on ART capped by total CLHIV starting 2030",
"")))))))),"")</f>
        <v># peds on ART capped by total CLHIV starting 2029</v>
      </c>
    </row>
    <row r="216" spans="2:24" x14ac:dyDescent="0.35">
      <c r="B216" s="17" t="str">
        <f>Countries!B89</f>
        <v>Niger</v>
      </c>
      <c r="C216" s="47">
        <f>IF(C$7&lt;='Algorithms &amp; Assumptions'!$C$3,INDEX('Number on ART'!$H$10:$AB$249,MATCH($B216&amp;"Peds",'Number on ART'!$F$10:$F$249,0),MATCH(C$7,'Number on ART'!$H$9:$AB$9,0)),"Error")</f>
        <v>335</v>
      </c>
      <c r="D216" s="47">
        <f>IF(D$7&lt;='Algorithms &amp; Assumptions'!$C$3,INDEX('Number on ART'!$H$10:$AB$249,MATCH($B216&amp;"Peds",'Number on ART'!$F$10:$F$249,0),MATCH(D$7,'Number on ART'!$H$9:$AB$9,0)),"Error")</f>
        <v>496</v>
      </c>
      <c r="E216" s="47">
        <f>IF(E$7&lt;='Algorithms &amp; Assumptions'!$C$3,INDEX('Number on ART'!$H$10:$AB$249,MATCH($B216&amp;"Peds",'Number on ART'!$F$10:$F$249,0),MATCH(E$7,'Number on ART'!$H$9:$AB$9,0)),"Error")</f>
        <v>669</v>
      </c>
      <c r="F216" s="47">
        <f>IF(F$7&lt;='Algorithms &amp; Assumptions'!$C$3,INDEX('Number on ART'!$H$10:$AB$249,MATCH($B216&amp;"Peds",'Number on ART'!$F$10:$F$249,0),MATCH(F$7,'Number on ART'!$H$9:$AB$9,0)),"Error")</f>
        <v>554</v>
      </c>
      <c r="G216" s="84">
        <f>IF(IF(G$130&lt;=Baseline_Year,
INDEX('Number on ART'!$H$10:$AB$249,MATCH($B216&amp;"Peds",'Number on ART'!$F$10:$F$249,0),MATCH(G$130,'Number on ART'!$H$9:$AB$9,0)),
IF(AND(F216+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Forecast'!$B$131:$B$250,0),MATCH(G$130,'PLHIV Forecast'!$C$130:$W$130,0)),
INDEX('PLHIV Forecast'!$C$131:$W$250,MATCH($B216,'PLHIV Forecast'!$B$131:$B$250,0),MATCH(G$130,'PLHIV Forecast'!$C$130:$W$130,0))&lt;&gt;0),
INDEX('PLHIV Forecast'!$C$131:$W$250,MATCH($B216,'PLHIV Forecast'!$B$131:$B$250,0),MATCH(G$130,'PLHIV Forecast'!$C$130:$W$130,0)),
F216+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IF(G$130&lt;=Baseline_Year,
INDEX('Number on ART'!$H$10:$AB$249,MATCH($B216&amp;"Peds",'Number on ART'!$F$10:$F$249,0),MATCH(G$130,'Number on ART'!$H$9:$AB$9,0)),
IF(AND(F216+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Forecast'!$B$131:$B$250,0),MATCH(G$130,'PLHIV Forecast'!$C$130:$W$130,0)),
INDEX('PLHIV Forecast'!$C$131:$W$250,MATCH($B216,'PLHIV Forecast'!$B$131:$B$250,0),MATCH(G$130,'PLHIV Forecast'!$C$130:$W$130,0))&lt;&gt;0),
INDEX('PLHIV Forecast'!$C$131:$W$250,MATCH($B216,'PLHIV Forecast'!$B$131:$B$250,0),MATCH(G$130,'PLHIV Forecast'!$C$130:$W$130,0)),
F216+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654</v>
      </c>
      <c r="H216" s="84">
        <f>IF(IF(H$130&lt;=Baseline_Year,
INDEX('Number on ART'!$H$10:$AB$249,MATCH($B216&amp;"Peds",'Number on ART'!$F$10:$F$249,0),MATCH(H$130,'Number on ART'!$H$9:$AB$9,0)),
IF(AND(G216+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Forecast'!$B$131:$B$250,0),MATCH(H$130,'PLHIV Forecast'!$C$130:$W$130,0)),
INDEX('PLHIV Forecast'!$C$131:$W$250,MATCH($B216,'PLHIV Forecast'!$B$131:$B$250,0),MATCH(H$130,'PLHIV Forecast'!$C$130:$W$130,0))&lt;&gt;0),
INDEX('PLHIV Forecast'!$C$131:$W$250,MATCH($B216,'PLHIV Forecast'!$B$131:$B$250,0),MATCH(H$130,'PLHIV Forecast'!$C$130:$W$130,0)),
G216+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IF(H$130&lt;=Baseline_Year,
INDEX('Number on ART'!$H$10:$AB$249,MATCH($B216&amp;"Peds",'Number on ART'!$F$10:$F$249,0),MATCH(H$130,'Number on ART'!$H$9:$AB$9,0)),
IF(AND(G216+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Forecast'!$B$131:$B$250,0),MATCH(H$130,'PLHIV Forecast'!$C$130:$W$130,0)),
INDEX('PLHIV Forecast'!$C$131:$W$250,MATCH($B216,'PLHIV Forecast'!$B$131:$B$250,0),MATCH(H$130,'PLHIV Forecast'!$C$130:$W$130,0))&lt;&gt;0),
INDEX('PLHIV Forecast'!$C$131:$W$250,MATCH($B216,'PLHIV Forecast'!$B$131:$B$250,0),MATCH(H$130,'PLHIV Forecast'!$C$130:$W$130,0)),
G216+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922</v>
      </c>
      <c r="I216" s="84">
        <f>IF(IF(I$130&lt;=Baseline_Year,
INDEX('Number on ART'!$H$10:$AB$249,MATCH($B216&amp;"Peds",'Number on ART'!$F$10:$F$249,0),MATCH(I$130,'Number on ART'!$H$9:$AB$9,0)),
IF(AND(H216+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Forecast'!$B$131:$B$250,0),MATCH(I$130,'PLHIV Forecast'!$C$130:$W$130,0)),
INDEX('PLHIV Forecast'!$C$131:$W$250,MATCH($B216,'PLHIV Forecast'!$B$131:$B$250,0),MATCH(I$130,'PLHIV Forecast'!$C$130:$W$130,0))&lt;&gt;0),
INDEX('PLHIV Forecast'!$C$131:$W$250,MATCH($B216,'PLHIV Forecast'!$B$131:$B$250,0),MATCH(I$130,'PLHIV Forecast'!$C$130:$W$130,0)),
H216+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IF(I$130&lt;=Baseline_Year,
INDEX('Number on ART'!$H$10:$AB$249,MATCH($B216&amp;"Peds",'Number on ART'!$F$10:$F$249,0),MATCH(I$130,'Number on ART'!$H$9:$AB$9,0)),
IF(AND(H216+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Forecast'!$B$131:$B$250,0),MATCH(I$130,'PLHIV Forecast'!$C$130:$W$130,0)),
INDEX('PLHIV Forecast'!$C$131:$W$250,MATCH($B216,'PLHIV Forecast'!$B$131:$B$250,0),MATCH(I$130,'PLHIV Forecast'!$C$130:$W$130,0))&lt;&gt;0),
INDEX('PLHIV Forecast'!$C$131:$W$250,MATCH($B216,'PLHIV Forecast'!$B$131:$B$250,0),MATCH(I$130,'PLHIV Forecast'!$C$130:$W$130,0)),
H216+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894</v>
      </c>
      <c r="J216" s="84">
        <f>IF(IF(J$130&lt;=Baseline_Year,
INDEX('Number on ART'!$H$10:$AB$249,MATCH($B216&amp;"Peds",'Number on ART'!$F$10:$F$249,0),MATCH(J$130,'Number on ART'!$H$9:$AB$9,0)),
IF(AND(I216+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Forecast'!$B$131:$B$250,0),MATCH(J$130,'PLHIV Forecast'!$C$130:$W$130,0)),
INDEX('PLHIV Forecast'!$C$131:$W$250,MATCH($B216,'PLHIV Forecast'!$B$131:$B$250,0),MATCH(J$130,'PLHIV Forecast'!$C$130:$W$130,0))&lt;&gt;0),
INDEX('PLHIV Forecast'!$C$131:$W$250,MATCH($B216,'PLHIV Forecast'!$B$131:$B$250,0),MATCH(J$130,'PLHIV Forecast'!$C$130:$W$130,0)),
I216+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IF(J$130&lt;=Baseline_Year,
INDEX('Number on ART'!$H$10:$AB$249,MATCH($B216&amp;"Peds",'Number on ART'!$F$10:$F$249,0),MATCH(J$130,'Number on ART'!$H$9:$AB$9,0)),
IF(AND(I216+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Forecast'!$B$131:$B$250,0),MATCH(J$130,'PLHIV Forecast'!$C$130:$W$130,0)),
INDEX('PLHIV Forecast'!$C$131:$W$250,MATCH($B216,'PLHIV Forecast'!$B$131:$B$250,0),MATCH(J$130,'PLHIV Forecast'!$C$130:$W$130,0))&lt;&gt;0),
INDEX('PLHIV Forecast'!$C$131:$W$250,MATCH($B216,'PLHIV Forecast'!$B$131:$B$250,0),MATCH(J$130,'PLHIV Forecast'!$C$130:$W$130,0)),
I216+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2171</v>
      </c>
      <c r="K216" s="84">
        <f>IF(IF(K$130&lt;=Baseline_Year,
INDEX('Number on ART'!$H$10:$AB$249,MATCH($B216&amp;"Peds",'Number on ART'!$F$10:$F$249,0),MATCH(K$130,'Number on ART'!$H$9:$AB$9,0)),
IF(AND(J216+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Forecast'!$B$131:$B$250,0),MATCH(K$130,'PLHIV Forecast'!$C$130:$W$130,0)),
INDEX('PLHIV Forecast'!$C$131:$W$250,MATCH($B216,'PLHIV Forecast'!$B$131:$B$250,0),MATCH(K$130,'PLHIV Forecast'!$C$130:$W$130,0))&lt;&gt;0),
INDEX('PLHIV Forecast'!$C$131:$W$250,MATCH($B216,'PLHIV Forecast'!$B$131:$B$250,0),MATCH(K$130,'PLHIV Forecast'!$C$130:$W$130,0)),
J216+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IF(K$130&lt;=Baseline_Year,
INDEX('Number on ART'!$H$10:$AB$249,MATCH($B216&amp;"Peds",'Number on ART'!$F$10:$F$249,0),MATCH(K$130,'Number on ART'!$H$9:$AB$9,0)),
IF(AND(J216+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Forecast'!$B$131:$B$250,0),MATCH(K$130,'PLHIV Forecast'!$C$130:$W$130,0)),
INDEX('PLHIV Forecast'!$C$131:$W$250,MATCH($B216,'PLHIV Forecast'!$B$131:$B$250,0),MATCH(K$130,'PLHIV Forecast'!$C$130:$W$130,0))&lt;&gt;0),
INDEX('PLHIV Forecast'!$C$131:$W$250,MATCH($B216,'PLHIV Forecast'!$B$131:$B$250,0),MATCH(K$130,'PLHIV Forecast'!$C$130:$W$130,0)),
J216+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1330</v>
      </c>
      <c r="L216" s="84">
        <f>IF(IF(L$130&lt;=Baseline_Year,
INDEX('Number on ART'!$H$10:$AB$249,MATCH($B216&amp;"Peds",'Number on ART'!$F$10:$F$249,0),MATCH(L$130,'Number on ART'!$H$9:$AB$9,0)),
IF(AND(K216+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Forecast'!$B$131:$B$250,0),MATCH(L$130,'PLHIV Forecast'!$C$130:$W$130,0)),
INDEX('PLHIV Forecast'!$C$131:$W$250,MATCH($B216,'PLHIV Forecast'!$B$131:$B$250,0),MATCH(L$130,'PLHIV Forecast'!$C$130:$W$130,0))&lt;&gt;0),
INDEX('PLHIV Forecast'!$C$131:$W$250,MATCH($B216,'PLHIV Forecast'!$B$131:$B$250,0),MATCH(L$130,'PLHIV Forecast'!$C$130:$W$130,0)),
K216+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IF(L$130&lt;=Baseline_Year,
INDEX('Number on ART'!$H$10:$AB$249,MATCH($B216&amp;"Peds",'Number on ART'!$F$10:$F$249,0),MATCH(L$130,'Number on ART'!$H$9:$AB$9,0)),
IF(AND(K216+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Forecast'!$B$131:$B$250,0),MATCH(L$130,'PLHIV Forecast'!$C$130:$W$130,0)),
INDEX('PLHIV Forecast'!$C$131:$W$250,MATCH($B216,'PLHIV Forecast'!$B$131:$B$250,0),MATCH(L$130,'PLHIV Forecast'!$C$130:$W$130,0))&lt;&gt;0),
INDEX('PLHIV Forecast'!$C$131:$W$250,MATCH($B216,'PLHIV Forecast'!$B$131:$B$250,0),MATCH(L$130,'PLHIV Forecast'!$C$130:$W$130,0)),
K216+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1283</v>
      </c>
      <c r="M216" s="84">
        <f>IF(IF(M$130&lt;=Baseline_Year,
INDEX('Number on ART'!$H$10:$AB$249,MATCH($B216&amp;"Peds",'Number on ART'!$F$10:$F$249,0),MATCH(M$130,'Number on ART'!$H$9:$AB$9,0)),
IF(AND(L216+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Forecast'!$B$131:$B$250,0),MATCH(M$130,'PLHIV Forecast'!$C$130:$W$130,0)),
INDEX('PLHIV Forecast'!$C$131:$W$250,MATCH($B216,'PLHIV Forecast'!$B$131:$B$250,0),MATCH(M$130,'PLHIV Forecast'!$C$130:$W$130,0))&lt;&gt;0),
INDEX('PLHIV Forecast'!$C$131:$W$250,MATCH($B216,'PLHIV Forecast'!$B$131:$B$250,0),MATCH(M$130,'PLHIV Forecast'!$C$130:$W$130,0)),
L216+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IF(M$130&lt;=Baseline_Year,
INDEX('Number on ART'!$H$10:$AB$249,MATCH($B216&amp;"Peds",'Number on ART'!$F$10:$F$249,0),MATCH(M$130,'Number on ART'!$H$9:$AB$9,0)),
IF(AND(L216+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Forecast'!$B$131:$B$250,0),MATCH(M$130,'PLHIV Forecast'!$C$130:$W$130,0)),
INDEX('PLHIV Forecast'!$C$131:$W$250,MATCH($B216,'PLHIV Forecast'!$B$131:$B$250,0),MATCH(M$130,'PLHIV Forecast'!$C$130:$W$130,0))&lt;&gt;0),
INDEX('PLHIV Forecast'!$C$131:$W$250,MATCH($B216,'PLHIV Forecast'!$B$131:$B$250,0),MATCH(M$130,'PLHIV Forecast'!$C$130:$W$130,0)),
L216+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1118</v>
      </c>
      <c r="N216" s="84">
        <f>IF(IF(N$130&lt;=Baseline_Year,
INDEX('Number on ART'!$H$10:$AB$249,MATCH($B216&amp;"Peds",'Number on ART'!$F$10:$F$249,0),MATCH(N$130,'Number on ART'!$H$9:$AB$9,0)),
IF(AND(M216+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Forecast'!$B$131:$B$250,0),MATCH(N$130,'PLHIV Forecast'!$C$130:$W$130,0)),
INDEX('PLHIV Forecast'!$C$131:$W$250,MATCH($B216,'PLHIV Forecast'!$B$131:$B$250,0),MATCH(N$130,'PLHIV Forecast'!$C$130:$W$130,0))&lt;&gt;0),
INDEX('PLHIV Forecast'!$C$131:$W$250,MATCH($B216,'PLHIV Forecast'!$B$131:$B$250,0),MATCH(N$130,'PLHIV Forecast'!$C$130:$W$130,0)),
M216+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IF(N$130&lt;=Baseline_Year,
INDEX('Number on ART'!$H$10:$AB$249,MATCH($B216&amp;"Peds",'Number on ART'!$F$10:$F$249,0),MATCH(N$130,'Number on ART'!$H$9:$AB$9,0)),
IF(AND(M216+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Forecast'!$B$131:$B$250,0),MATCH(N$130,'PLHIV Forecast'!$C$130:$W$130,0)),
INDEX('PLHIV Forecast'!$C$131:$W$250,MATCH($B216,'PLHIV Forecast'!$B$131:$B$250,0),MATCH(N$130,'PLHIV Forecast'!$C$130:$W$130,0))&lt;&gt;0),
INDEX('PLHIV Forecast'!$C$131:$W$250,MATCH($B216,'PLHIV Forecast'!$B$131:$B$250,0),MATCH(N$130,'PLHIV Forecast'!$C$130:$W$130,0)),
M216+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1425</v>
      </c>
      <c r="O216" s="84">
        <f>IF(IF(O$130&lt;=Baseline_Year,
INDEX('Number on ART'!$H$10:$AB$249,MATCH($B216&amp;"Peds",'Number on ART'!$F$10:$F$249,0),MATCH(O$130,'Number on ART'!$H$9:$AB$9,0)),
IF(AND(N216+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Forecast'!$B$131:$B$250,0),MATCH(O$130,'PLHIV Forecast'!$C$130:$W$130,0)),
INDEX('PLHIV Forecast'!$C$131:$W$250,MATCH($B216,'PLHIV Forecast'!$B$131:$B$250,0),MATCH(O$130,'PLHIV Forecast'!$C$130:$W$130,0))&lt;&gt;0),
INDEX('PLHIV Forecast'!$C$131:$W$250,MATCH($B216,'PLHIV Forecast'!$B$131:$B$250,0),MATCH(O$130,'PLHIV Forecast'!$C$130:$W$130,0)),
N216+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IF(O$130&lt;=Baseline_Year,
INDEX('Number on ART'!$H$10:$AB$249,MATCH($B216&amp;"Peds",'Number on ART'!$F$10:$F$249,0),MATCH(O$130,'Number on ART'!$H$9:$AB$9,0)),
IF(AND(N216+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Forecast'!$B$131:$B$250,0),MATCH(O$130,'PLHIV Forecast'!$C$130:$W$130,0)),
INDEX('PLHIV Forecast'!$C$131:$W$250,MATCH($B216,'PLHIV Forecast'!$B$131:$B$250,0),MATCH(O$130,'PLHIV Forecast'!$C$130:$W$130,0))&lt;&gt;0),
INDEX('PLHIV Forecast'!$C$131:$W$250,MATCH($B216,'PLHIV Forecast'!$B$131:$B$250,0),MATCH(O$130,'PLHIV Forecast'!$C$130:$W$130,0)),
N216+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1481</v>
      </c>
      <c r="P216" s="84">
        <f>IF(IF(P$130&lt;=Baseline_Year,
INDEX('Number on ART'!$H$10:$AB$249,MATCH($B216&amp;"Peds",'Number on ART'!$F$10:$F$249,0),MATCH(P$130,'Number on ART'!$H$9:$AB$9,0)),
IF(AND(O216+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Forecast'!$B$131:$B$250,0),MATCH(P$130,'PLHIV Forecast'!$C$130:$W$130,0)),
INDEX('PLHIV Forecast'!$C$131:$W$250,MATCH($B216,'PLHIV Forecast'!$B$131:$B$250,0),MATCH(P$130,'PLHIV Forecast'!$C$130:$W$130,0))&lt;&gt;0),
INDEX('PLHIV Forecast'!$C$131:$W$250,MATCH($B216,'PLHIV Forecast'!$B$131:$B$250,0),MATCH(P$130,'PLHIV Forecast'!$C$130:$W$130,0)),
O216+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IF(P$130&lt;=Baseline_Year,
INDEX('Number on ART'!$H$10:$AB$249,MATCH($B216&amp;"Peds",'Number on ART'!$F$10:$F$249,0),MATCH(P$130,'Number on ART'!$H$9:$AB$9,0)),
IF(AND(O216+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Forecast'!$B$131:$B$250,0),MATCH(P$130,'PLHIV Forecast'!$C$130:$W$130,0)),
INDEX('PLHIV Forecast'!$C$131:$W$250,MATCH($B216,'PLHIV Forecast'!$B$131:$B$250,0),MATCH(P$130,'PLHIV Forecast'!$C$130:$W$130,0))&lt;&gt;0),
INDEX('PLHIV Forecast'!$C$131:$W$250,MATCH($B216,'PLHIV Forecast'!$B$131:$B$250,0),MATCH(P$130,'PLHIV Forecast'!$C$130:$W$130,0)),
O216+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1547</v>
      </c>
      <c r="Q216" s="84">
        <f>IF(IF(Q$130&lt;=Baseline_Year,
INDEX('Number on ART'!$H$10:$AB$249,MATCH($B216&amp;"Peds",'Number on ART'!$F$10:$F$249,0),MATCH(Q$130,'Number on ART'!$H$9:$AB$9,0)),
IF(AND(P216+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Forecast'!$B$131:$B$250,0),MATCH(Q$130,'PLHIV Forecast'!$C$130:$W$130,0)),
INDEX('PLHIV Forecast'!$C$131:$W$250,MATCH($B216,'PLHIV Forecast'!$B$131:$B$250,0),MATCH(Q$130,'PLHIV Forecast'!$C$130:$W$130,0))&lt;&gt;0),
INDEX('PLHIV Forecast'!$C$131:$W$250,MATCH($B216,'PLHIV Forecast'!$B$131:$B$250,0),MATCH(Q$130,'PLHIV Forecast'!$C$130:$W$130,0)),
P216+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IF(Q$130&lt;=Baseline_Year,
INDEX('Number on ART'!$H$10:$AB$249,MATCH($B216&amp;"Peds",'Number on ART'!$F$10:$F$249,0),MATCH(Q$130,'Number on ART'!$H$9:$AB$9,0)),
IF(AND(P216+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Forecast'!$B$131:$B$250,0),MATCH(Q$130,'PLHIV Forecast'!$C$130:$W$130,0)),
INDEX('PLHIV Forecast'!$C$131:$W$250,MATCH($B216,'PLHIV Forecast'!$B$131:$B$250,0),MATCH(Q$130,'PLHIV Forecast'!$C$130:$W$130,0))&lt;&gt;0),
INDEX('PLHIV Forecast'!$C$131:$W$250,MATCH($B216,'PLHIV Forecast'!$B$131:$B$250,0),MATCH(Q$130,'PLHIV Forecast'!$C$130:$W$130,0)),
P216+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1613</v>
      </c>
      <c r="R216" s="84">
        <f>IF(IF(R$130&lt;=Baseline_Year,
INDEX('Number on ART'!$H$10:$AB$249,MATCH($B216&amp;"Peds",'Number on ART'!$F$10:$F$249,0),MATCH(R$130,'Number on ART'!$H$9:$AB$9,0)),
IF(AND(Q216+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Forecast'!$B$131:$B$250,0),MATCH(R$130,'PLHIV Forecast'!$C$130:$W$130,0)),
INDEX('PLHIV Forecast'!$C$131:$W$250,MATCH($B216,'PLHIV Forecast'!$B$131:$B$250,0),MATCH(R$130,'PLHIV Forecast'!$C$130:$W$130,0))&lt;&gt;0),
INDEX('PLHIV Forecast'!$C$131:$W$250,MATCH($B216,'PLHIV Forecast'!$B$131:$B$250,0),MATCH(R$130,'PLHIV Forecast'!$C$130:$W$130,0)),
Q216+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IF(R$130&lt;=Baseline_Year,
INDEX('Number on ART'!$H$10:$AB$249,MATCH($B216&amp;"Peds",'Number on ART'!$F$10:$F$249,0),MATCH(R$130,'Number on ART'!$H$9:$AB$9,0)),
IF(AND(Q216+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Forecast'!$B$131:$B$250,0),MATCH(R$130,'PLHIV Forecast'!$C$130:$W$130,0)),
INDEX('PLHIV Forecast'!$C$131:$W$250,MATCH($B216,'PLHIV Forecast'!$B$131:$B$250,0),MATCH(R$130,'PLHIV Forecast'!$C$130:$W$130,0))&lt;&gt;0),
INDEX('PLHIV Forecast'!$C$131:$W$250,MATCH($B216,'PLHIV Forecast'!$B$131:$B$250,0),MATCH(R$130,'PLHIV Forecast'!$C$130:$W$130,0)),
Q216+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1679</v>
      </c>
      <c r="S216" s="84">
        <f>IF(IF(S$130&lt;=Baseline_Year,
INDEX('Number on ART'!$H$10:$AB$249,MATCH($B216&amp;"Peds",'Number on ART'!$F$10:$F$249,0),MATCH(S$130,'Number on ART'!$H$9:$AB$9,0)),
IF(AND(R216+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Forecast'!$B$131:$B$250,0),MATCH(S$130,'PLHIV Forecast'!$C$130:$W$130,0)),
INDEX('PLHIV Forecast'!$C$131:$W$250,MATCH($B216,'PLHIV Forecast'!$B$131:$B$250,0),MATCH(S$130,'PLHIV Forecast'!$C$130:$W$130,0))&lt;&gt;0),
INDEX('PLHIV Forecast'!$C$131:$W$250,MATCH($B216,'PLHIV Forecast'!$B$131:$B$250,0),MATCH(S$130,'PLHIV Forecast'!$C$130:$W$130,0)),
R216+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IF(S$130&lt;=Baseline_Year,
INDEX('Number on ART'!$H$10:$AB$249,MATCH($B216&amp;"Peds",'Number on ART'!$F$10:$F$249,0),MATCH(S$130,'Number on ART'!$H$9:$AB$9,0)),
IF(AND(R216+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Forecast'!$B$131:$B$250,0),MATCH(S$130,'PLHIV Forecast'!$C$130:$W$130,0)),
INDEX('PLHIV Forecast'!$C$131:$W$250,MATCH($B216,'PLHIV Forecast'!$B$131:$B$250,0),MATCH(S$130,'PLHIV Forecast'!$C$130:$W$130,0))&lt;&gt;0),
INDEX('PLHIV Forecast'!$C$131:$W$250,MATCH($B216,'PLHIV Forecast'!$B$131:$B$250,0),MATCH(S$130,'PLHIV Forecast'!$C$130:$W$130,0)),
R216+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1745</v>
      </c>
      <c r="T216" s="84">
        <f>IF(IF(T$130&lt;=Baseline_Year,
INDEX('Number on ART'!$H$10:$AB$249,MATCH($B216&amp;"Peds",'Number on ART'!$F$10:$F$249,0),MATCH(T$130,'Number on ART'!$H$9:$AB$9,0)),
IF(AND(S216+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Forecast'!$B$131:$B$250,0),MATCH(T$130,'PLHIV Forecast'!$C$130:$W$130,0)),
INDEX('PLHIV Forecast'!$C$131:$W$250,MATCH($B216,'PLHIV Forecast'!$B$131:$B$250,0),MATCH(T$130,'PLHIV Forecast'!$C$130:$W$130,0))&lt;&gt;0),
INDEX('PLHIV Forecast'!$C$131:$W$250,MATCH($B216,'PLHIV Forecast'!$B$131:$B$250,0),MATCH(T$130,'PLHIV Forecast'!$C$130:$W$130,0)),
S216+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IF(T$130&lt;=Baseline_Year,
INDEX('Number on ART'!$H$10:$AB$249,MATCH($B216&amp;"Peds",'Number on ART'!$F$10:$F$249,0),MATCH(T$130,'Number on ART'!$H$9:$AB$9,0)),
IF(AND(S216+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Forecast'!$B$131:$B$250,0),MATCH(T$130,'PLHIV Forecast'!$C$130:$W$130,0)),
INDEX('PLHIV Forecast'!$C$131:$W$250,MATCH($B216,'PLHIV Forecast'!$B$131:$B$250,0),MATCH(T$130,'PLHIV Forecast'!$C$130:$W$130,0))&lt;&gt;0),
INDEX('PLHIV Forecast'!$C$131:$W$250,MATCH($B216,'PLHIV Forecast'!$B$131:$B$250,0),MATCH(T$130,'PLHIV Forecast'!$C$130:$W$130,0)),
S216+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1811</v>
      </c>
      <c r="U216" s="84">
        <f>IF(IF(U$130&lt;=Baseline_Year,
INDEX('Number on ART'!$H$10:$AB$249,MATCH($B216&amp;"Peds",'Number on ART'!$F$10:$F$249,0),MATCH(U$130,'Number on ART'!$H$9:$AB$9,0)),
IF(AND(T216+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Forecast'!$B$131:$B$250,0),MATCH(U$130,'PLHIV Forecast'!$C$130:$W$130,0)),
INDEX('PLHIV Forecast'!$C$131:$W$250,MATCH($B216,'PLHIV Forecast'!$B$131:$B$250,0),MATCH(U$130,'PLHIV Forecast'!$C$130:$W$130,0))&lt;&gt;0),
INDEX('PLHIV Forecast'!$C$131:$W$250,MATCH($B216,'PLHIV Forecast'!$B$131:$B$250,0),MATCH(U$130,'PLHIV Forecast'!$C$130:$W$130,0)),
T216+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IF(U$130&lt;=Baseline_Year,
INDEX('Number on ART'!$H$10:$AB$249,MATCH($B216&amp;"Peds",'Number on ART'!$F$10:$F$249,0),MATCH(U$130,'Number on ART'!$H$9:$AB$9,0)),
IF(AND(T216+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Forecast'!$B$131:$B$250,0),MATCH(U$130,'PLHIV Forecast'!$C$130:$W$130,0)),
INDEX('PLHIV Forecast'!$C$131:$W$250,MATCH($B216,'PLHIV Forecast'!$B$131:$B$250,0),MATCH(U$130,'PLHIV Forecast'!$C$130:$W$130,0))&lt;&gt;0),
INDEX('PLHIV Forecast'!$C$131:$W$250,MATCH($B216,'PLHIV Forecast'!$B$131:$B$250,0),MATCH(U$130,'PLHIV Forecast'!$C$130:$W$130,0)),
T216+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1877</v>
      </c>
      <c r="V216" s="84">
        <f>IF(IF(V$130&lt;=Baseline_Year,
INDEX('Number on ART'!$H$10:$AB$249,MATCH($B216&amp;"Peds",'Number on ART'!$F$10:$F$249,0),MATCH(V$130,'Number on ART'!$H$9:$AB$9,0)),
IF(AND(U216+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Forecast'!$B$131:$B$250,0),MATCH(V$130,'PLHIV Forecast'!$C$130:$W$130,0)),
INDEX('PLHIV Forecast'!$C$131:$W$250,MATCH($B216,'PLHIV Forecast'!$B$131:$B$250,0),MATCH(V$130,'PLHIV Forecast'!$C$130:$W$130,0))&lt;&gt;0),
INDEX('PLHIV Forecast'!$C$131:$W$250,MATCH($B216,'PLHIV Forecast'!$B$131:$B$250,0),MATCH(V$130,'PLHIV Forecast'!$C$130:$W$130,0)),
U216+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IF(V$130&lt;=Baseline_Year,
INDEX('Number on ART'!$H$10:$AB$249,MATCH($B216&amp;"Peds",'Number on ART'!$F$10:$F$249,0),MATCH(V$130,'Number on ART'!$H$9:$AB$9,0)),
IF(AND(U216+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Forecast'!$B$131:$B$250,0),MATCH(V$130,'PLHIV Forecast'!$C$130:$W$130,0)),
INDEX('PLHIV Forecast'!$C$131:$W$250,MATCH($B216,'PLHIV Forecast'!$B$131:$B$250,0),MATCH(V$130,'PLHIV Forecast'!$C$130:$W$130,0))&lt;&gt;0),
INDEX('PLHIV Forecast'!$C$131:$W$250,MATCH($B216,'PLHIV Forecast'!$B$131:$B$250,0),MATCH(V$130,'PLHIV Forecast'!$C$130:$W$130,0)),
U216+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1943</v>
      </c>
      <c r="W216" s="84">
        <f>IF(IF(W$130&lt;=Baseline_Year,
INDEX('Number on ART'!$H$10:$AB$249,MATCH($B216&amp;"Peds",'Number on ART'!$F$10:$F$249,0),MATCH(W$130,'Number on ART'!$H$9:$AB$9,0)),
IF(AND(V216+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Forecast'!$C$131:$W$250,MATCH($B216,'PLHIV Forecast'!$B$131:$B$250,0),MATCH(W$130,'PLHIV Forecast'!$C$130:$W$130,0)),
INDEX('PLHIV Forecast'!$C$131:$W$250,MATCH($B216,'PLHIV Forecast'!$B$131:$B$250,0),MATCH(W$130,'PLHIV Forecast'!$C$130:$W$130,0))&lt;&gt;0),
INDEX('PLHIV Forecast'!$C$131:$W$250,MATCH($B216,'PLHIV Forecast'!$B$131:$B$250,0),MATCH(W$130,'PLHIV Forecast'!$C$130:$W$130,0)),
V216+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)))&lt;0,
0,
IF(W$130&lt;=Baseline_Year,
INDEX('Number on ART'!$H$10:$AB$249,MATCH($B216&amp;"Peds",'Number on ART'!$F$10:$F$249,0),MATCH(W$130,'Number on ART'!$H$9:$AB$9,0)),
IF(AND(V216+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)&gt;INDEX('PLHIV Forecast'!$C$8:$W$127,MATCH($B216,'PLHIV Forecast'!$B$131:$B$250,0),MATCH(W$130,'PLHIV Forecast'!$C$130:$W$130,0)),
INDEX('PLHIV Forecast'!$C$131:$W$250,MATCH($B216,'PLHIV Forecast'!$B$131:$B$250,0),MATCH(W$130,'PLHIV Forecast'!$C$130:$W$130,0))&lt;&gt;0),
INDEX('PLHIV Forecast'!$C$131:$W$250,MATCH($B216,'PLHIV Forecast'!$B$131:$B$250,0),MATCH(W$130,'PLHIV Forecast'!$C$130:$W$130,0)),
V216+
AVERAGE((INDEX($C$131:$W$250,MATCH($B216,$B$131:$B$250),MATCH(Baseline_Year,$C$130:$W$130,))-INDEX($C$131:$W$250,MATCH($B216,$B$131:$B$250),MATCH(Baseline_Year-1,$C$130:$W$130,))),
(INDEX($C$131:$W$250,MATCH($B216,$B$131:$B$250),MATCH(Baseline_Year-1,$C$130:$W$130,))-INDEX($C$131:$W$250,MATCH($B216,$B$131:$B$250),MATCH(Baseline_Year-2,$C$130:$W$130,))),
(INDEX($C$131:$W$250,MATCH($B216,$B$131:$B$250),MATCH(Baseline_Year-2,$C$130:$W$130,))-INDEX($C$131:$W$250,MATCH($B216,$B$131:$B$250),MATCH(Baseline_Year-3,$C$130:$W$130,)))
))))</f>
        <v>2009</v>
      </c>
      <c r="X216" s="9" t="str">
        <f>IF(SUM(C216:W216)&lt;&gt;0,
IF(P216='PLHIV Forecast'!P216,"# peds on ART capped by total CLHIV starting 2023",
IF(Q216='PLHIV Forecast'!Q216,"# peds on ART capped by total CLHIV starting 2024",
IF(R216='PLHIV Forecast'!R216,"# peds on ART capped by total CLHIV starting 2025",
IF(S216='PLHIV Forecast'!S216,"# peds on ART capped by total CLHIV starting 2026",
IF(T216='PLHIV Forecast'!T216,"# peds on ART capped by total CLHIV starting 2027",
IF(U216='PLHIV Forecast'!U216,"# peds on ART capped by total CLHIV starting 2028",
IF(V216='PLHIV Forecast'!V216,"# peds on ART capped by total CLHIV starting 2029",
IF(W216='PLHIV Forecast'!W216,"# peds on ART capped by total CLHIV starting 2030",
"")))))))),"")</f>
        <v/>
      </c>
    </row>
    <row r="217" spans="2:24" x14ac:dyDescent="0.35">
      <c r="B217" s="17" t="str">
        <f>Countries!B90</f>
        <v>Nigeria</v>
      </c>
      <c r="C217" s="47">
        <f>IF(C$7&lt;='Algorithms &amp; Assumptions'!$C$3,INDEX('Number on ART'!$H$10:$AB$249,MATCH($B217&amp;"Peds",'Number on ART'!$F$10:$F$249,0),MATCH(C$7,'Number on ART'!$H$9:$AB$9,0)),"Error")</f>
        <v>18228</v>
      </c>
      <c r="D217" s="47">
        <f>IF(D$7&lt;='Algorithms &amp; Assumptions'!$C$3,INDEX('Number on ART'!$H$10:$AB$249,MATCH($B217&amp;"Peds",'Number on ART'!$F$10:$F$249,0),MATCH(D$7,'Number on ART'!$H$9:$AB$9,0)),"Error")</f>
        <v>24362</v>
      </c>
      <c r="E217" s="47">
        <f>IF(E$7&lt;='Algorithms &amp; Assumptions'!$C$3,INDEX('Number on ART'!$H$10:$AB$249,MATCH($B217&amp;"Peds",'Number on ART'!$F$10:$F$249,0),MATCH(E$7,'Number on ART'!$H$9:$AB$9,0)),"Error")</f>
        <v>30847</v>
      </c>
      <c r="F217" s="47">
        <f>IF(F$7&lt;='Algorithms &amp; Assumptions'!$C$3,INDEX('Number on ART'!$H$10:$AB$249,MATCH($B217&amp;"Peds",'Number on ART'!$F$10:$F$249,0),MATCH(F$7,'Number on ART'!$H$9:$AB$9,0)),"Error")</f>
        <v>34120</v>
      </c>
      <c r="G217" s="84">
        <f>IF(IF(G$130&lt;=Baseline_Year,
INDEX('Number on ART'!$H$10:$AB$249,MATCH($B217&amp;"Peds",'Number on ART'!$F$10:$F$249,0),MATCH(G$130,'Number on ART'!$H$9:$AB$9,0)),
IF(AND(F217+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Forecast'!$B$131:$B$250,0),MATCH(G$130,'PLHIV Forecast'!$C$130:$W$130,0)),
INDEX('PLHIV Forecast'!$C$131:$W$250,MATCH($B217,'PLHIV Forecast'!$B$131:$B$250,0),MATCH(G$130,'PLHIV Forecast'!$C$130:$W$130,0))&lt;&gt;0),
INDEX('PLHIV Forecast'!$C$131:$W$250,MATCH($B217,'PLHIV Forecast'!$B$131:$B$250,0),MATCH(G$130,'PLHIV Forecast'!$C$130:$W$130,0)),
F217+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IF(G$130&lt;=Baseline_Year,
INDEX('Number on ART'!$H$10:$AB$249,MATCH($B217&amp;"Peds",'Number on ART'!$F$10:$F$249,0),MATCH(G$130,'Number on ART'!$H$9:$AB$9,0)),
IF(AND(F217+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Forecast'!$B$131:$B$250,0),MATCH(G$130,'PLHIV Forecast'!$C$130:$W$130,0)),
INDEX('PLHIV Forecast'!$C$131:$W$250,MATCH($B217,'PLHIV Forecast'!$B$131:$B$250,0),MATCH(G$130,'PLHIV Forecast'!$C$130:$W$130,0))&lt;&gt;0),
INDEX('PLHIV Forecast'!$C$131:$W$250,MATCH($B217,'PLHIV Forecast'!$B$131:$B$250,0),MATCH(G$130,'PLHIV Forecast'!$C$130:$W$130,0)),
F217+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38242</v>
      </c>
      <c r="H217" s="84">
        <f>IF(IF(H$130&lt;=Baseline_Year,
INDEX('Number on ART'!$H$10:$AB$249,MATCH($B217&amp;"Peds",'Number on ART'!$F$10:$F$249,0),MATCH(H$130,'Number on ART'!$H$9:$AB$9,0)),
IF(AND(G217+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Forecast'!$B$131:$B$250,0),MATCH(H$130,'PLHIV Forecast'!$C$130:$W$130,0)),
INDEX('PLHIV Forecast'!$C$131:$W$250,MATCH($B217,'PLHIV Forecast'!$B$131:$B$250,0),MATCH(H$130,'PLHIV Forecast'!$C$130:$W$130,0))&lt;&gt;0),
INDEX('PLHIV Forecast'!$C$131:$W$250,MATCH($B217,'PLHIV Forecast'!$B$131:$B$250,0),MATCH(H$130,'PLHIV Forecast'!$C$130:$W$130,0)),
G217+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IF(H$130&lt;=Baseline_Year,
INDEX('Number on ART'!$H$10:$AB$249,MATCH($B217&amp;"Peds",'Number on ART'!$F$10:$F$249,0),MATCH(H$130,'Number on ART'!$H$9:$AB$9,0)),
IF(AND(G217+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Forecast'!$B$131:$B$250,0),MATCH(H$130,'PLHIV Forecast'!$C$130:$W$130,0)),
INDEX('PLHIV Forecast'!$C$131:$W$250,MATCH($B217,'PLHIV Forecast'!$B$131:$B$250,0),MATCH(H$130,'PLHIV Forecast'!$C$130:$W$130,0))&lt;&gt;0),
INDEX('PLHIV Forecast'!$C$131:$W$250,MATCH($B217,'PLHIV Forecast'!$B$131:$B$250,0),MATCH(H$130,'PLHIV Forecast'!$C$130:$W$130,0)),
G217+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43867</v>
      </c>
      <c r="I217" s="84">
        <f>IF(IF(I$130&lt;=Baseline_Year,
INDEX('Number on ART'!$H$10:$AB$249,MATCH($B217&amp;"Peds",'Number on ART'!$F$10:$F$249,0),MATCH(I$130,'Number on ART'!$H$9:$AB$9,0)),
IF(AND(H217+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Forecast'!$B$131:$B$250,0),MATCH(I$130,'PLHIV Forecast'!$C$130:$W$130,0)),
INDEX('PLHIV Forecast'!$C$131:$W$250,MATCH($B217,'PLHIV Forecast'!$B$131:$B$250,0),MATCH(I$130,'PLHIV Forecast'!$C$130:$W$130,0))&lt;&gt;0),
INDEX('PLHIV Forecast'!$C$131:$W$250,MATCH($B217,'PLHIV Forecast'!$B$131:$B$250,0),MATCH(I$130,'PLHIV Forecast'!$C$130:$W$130,0)),
H217+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IF(I$130&lt;=Baseline_Year,
INDEX('Number on ART'!$H$10:$AB$249,MATCH($B217&amp;"Peds",'Number on ART'!$F$10:$F$249,0),MATCH(I$130,'Number on ART'!$H$9:$AB$9,0)),
IF(AND(H217+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Forecast'!$B$131:$B$250,0),MATCH(I$130,'PLHIV Forecast'!$C$130:$W$130,0)),
INDEX('PLHIV Forecast'!$C$131:$W$250,MATCH($B217,'PLHIV Forecast'!$B$131:$B$250,0),MATCH(I$130,'PLHIV Forecast'!$C$130:$W$130,0))&lt;&gt;0),
INDEX('PLHIV Forecast'!$C$131:$W$250,MATCH($B217,'PLHIV Forecast'!$B$131:$B$250,0),MATCH(I$130,'PLHIV Forecast'!$C$130:$W$130,0)),
H217+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48738</v>
      </c>
      <c r="J217" s="84">
        <f>IF(IF(J$130&lt;=Baseline_Year,
INDEX('Number on ART'!$H$10:$AB$249,MATCH($B217&amp;"Peds",'Number on ART'!$F$10:$F$249,0),MATCH(J$130,'Number on ART'!$H$9:$AB$9,0)),
IF(AND(I217+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Forecast'!$B$131:$B$250,0),MATCH(J$130,'PLHIV Forecast'!$C$130:$W$130,0)),
INDEX('PLHIV Forecast'!$C$131:$W$250,MATCH($B217,'PLHIV Forecast'!$B$131:$B$250,0),MATCH(J$130,'PLHIV Forecast'!$C$130:$W$130,0))&lt;&gt;0),
INDEX('PLHIV Forecast'!$C$131:$W$250,MATCH($B217,'PLHIV Forecast'!$B$131:$B$250,0),MATCH(J$130,'PLHIV Forecast'!$C$130:$W$130,0)),
I217+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IF(J$130&lt;=Baseline_Year,
INDEX('Number on ART'!$H$10:$AB$249,MATCH($B217&amp;"Peds",'Number on ART'!$F$10:$F$249,0),MATCH(J$130,'Number on ART'!$H$9:$AB$9,0)),
IF(AND(I217+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Forecast'!$B$131:$B$250,0),MATCH(J$130,'PLHIV Forecast'!$C$130:$W$130,0)),
INDEX('PLHIV Forecast'!$C$131:$W$250,MATCH($B217,'PLHIV Forecast'!$B$131:$B$250,0),MATCH(J$130,'PLHIV Forecast'!$C$130:$W$130,0))&lt;&gt;0),
INDEX('PLHIV Forecast'!$C$131:$W$250,MATCH($B217,'PLHIV Forecast'!$B$131:$B$250,0),MATCH(J$130,'PLHIV Forecast'!$C$130:$W$130,0)),
I217+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49721</v>
      </c>
      <c r="K217" s="84">
        <f>IF(IF(K$130&lt;=Baseline_Year,
INDEX('Number on ART'!$H$10:$AB$249,MATCH($B217&amp;"Peds",'Number on ART'!$F$10:$F$249,0),MATCH(K$130,'Number on ART'!$H$9:$AB$9,0)),
IF(AND(J217+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Forecast'!$B$131:$B$250,0),MATCH(K$130,'PLHIV Forecast'!$C$130:$W$130,0)),
INDEX('PLHIV Forecast'!$C$131:$W$250,MATCH($B217,'PLHIV Forecast'!$B$131:$B$250,0),MATCH(K$130,'PLHIV Forecast'!$C$130:$W$130,0))&lt;&gt;0),
INDEX('PLHIV Forecast'!$C$131:$W$250,MATCH($B217,'PLHIV Forecast'!$B$131:$B$250,0),MATCH(K$130,'PLHIV Forecast'!$C$130:$W$130,0)),
J217+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IF(K$130&lt;=Baseline_Year,
INDEX('Number on ART'!$H$10:$AB$249,MATCH($B217&amp;"Peds",'Number on ART'!$F$10:$F$249,0),MATCH(K$130,'Number on ART'!$H$9:$AB$9,0)),
IF(AND(J217+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Forecast'!$B$131:$B$250,0),MATCH(K$130,'PLHIV Forecast'!$C$130:$W$130,0)),
INDEX('PLHIV Forecast'!$C$131:$W$250,MATCH($B217,'PLHIV Forecast'!$B$131:$B$250,0),MATCH(K$130,'PLHIV Forecast'!$C$130:$W$130,0))&lt;&gt;0),
INDEX('PLHIV Forecast'!$C$131:$W$250,MATCH($B217,'PLHIV Forecast'!$B$131:$B$250,0),MATCH(K$130,'PLHIV Forecast'!$C$130:$W$130,0)),
J217+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50153</v>
      </c>
      <c r="L217" s="84">
        <f>IF(IF(L$130&lt;=Baseline_Year,
INDEX('Number on ART'!$H$10:$AB$249,MATCH($B217&amp;"Peds",'Number on ART'!$F$10:$F$249,0),MATCH(L$130,'Number on ART'!$H$9:$AB$9,0)),
IF(AND(K217+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Forecast'!$B$131:$B$250,0),MATCH(L$130,'PLHIV Forecast'!$C$130:$W$130,0)),
INDEX('PLHIV Forecast'!$C$131:$W$250,MATCH($B217,'PLHIV Forecast'!$B$131:$B$250,0),MATCH(L$130,'PLHIV Forecast'!$C$130:$W$130,0))&lt;&gt;0),
INDEX('PLHIV Forecast'!$C$131:$W$250,MATCH($B217,'PLHIV Forecast'!$B$131:$B$250,0),MATCH(L$130,'PLHIV Forecast'!$C$130:$W$130,0)),
K217+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IF(L$130&lt;=Baseline_Year,
INDEX('Number on ART'!$H$10:$AB$249,MATCH($B217&amp;"Peds",'Number on ART'!$F$10:$F$249,0),MATCH(L$130,'Number on ART'!$H$9:$AB$9,0)),
IF(AND(K217+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Forecast'!$B$131:$B$250,0),MATCH(L$130,'PLHIV Forecast'!$C$130:$W$130,0)),
INDEX('PLHIV Forecast'!$C$131:$W$250,MATCH($B217,'PLHIV Forecast'!$B$131:$B$250,0),MATCH(L$130,'PLHIV Forecast'!$C$130:$W$130,0))&lt;&gt;0),
INDEX('PLHIV Forecast'!$C$131:$W$250,MATCH($B217,'PLHIV Forecast'!$B$131:$B$250,0),MATCH(L$130,'PLHIV Forecast'!$C$130:$W$130,0)),
K217+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53531</v>
      </c>
      <c r="M217" s="84">
        <f>IF(IF(M$130&lt;=Baseline_Year,
INDEX('Number on ART'!$H$10:$AB$249,MATCH($B217&amp;"Peds",'Number on ART'!$F$10:$F$249,0),MATCH(M$130,'Number on ART'!$H$9:$AB$9,0)),
IF(AND(L217+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Forecast'!$B$131:$B$250,0),MATCH(M$130,'PLHIV Forecast'!$C$130:$W$130,0)),
INDEX('PLHIV Forecast'!$C$131:$W$250,MATCH($B217,'PLHIV Forecast'!$B$131:$B$250,0),MATCH(M$130,'PLHIV Forecast'!$C$130:$W$130,0))&lt;&gt;0),
INDEX('PLHIV Forecast'!$C$131:$W$250,MATCH($B217,'PLHIV Forecast'!$B$131:$B$250,0),MATCH(M$130,'PLHIV Forecast'!$C$130:$W$130,0)),
L217+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IF(M$130&lt;=Baseline_Year,
INDEX('Number on ART'!$H$10:$AB$249,MATCH($B217&amp;"Peds",'Number on ART'!$F$10:$F$249,0),MATCH(M$130,'Number on ART'!$H$9:$AB$9,0)),
IF(AND(L217+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Forecast'!$B$131:$B$250,0),MATCH(M$130,'PLHIV Forecast'!$C$130:$W$130,0)),
INDEX('PLHIV Forecast'!$C$131:$W$250,MATCH($B217,'PLHIV Forecast'!$B$131:$B$250,0),MATCH(M$130,'PLHIV Forecast'!$C$130:$W$130,0))&lt;&gt;0),
INDEX('PLHIV Forecast'!$C$131:$W$250,MATCH($B217,'PLHIV Forecast'!$B$131:$B$250,0),MATCH(M$130,'PLHIV Forecast'!$C$130:$W$130,0)),
L217+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53970</v>
      </c>
      <c r="N217" s="84">
        <f>IF(IF(N$130&lt;=Baseline_Year,
INDEX('Number on ART'!$H$10:$AB$249,MATCH($B217&amp;"Peds",'Number on ART'!$F$10:$F$249,0),MATCH(N$130,'Number on ART'!$H$9:$AB$9,0)),
IF(AND(M217+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Forecast'!$B$131:$B$250,0),MATCH(N$130,'PLHIV Forecast'!$C$130:$W$130,0)),
INDEX('PLHIV Forecast'!$C$131:$W$250,MATCH($B217,'PLHIV Forecast'!$B$131:$B$250,0),MATCH(N$130,'PLHIV Forecast'!$C$130:$W$130,0))&lt;&gt;0),
INDEX('PLHIV Forecast'!$C$131:$W$250,MATCH($B217,'PLHIV Forecast'!$B$131:$B$250,0),MATCH(N$130,'PLHIV Forecast'!$C$130:$W$130,0)),
M217+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IF(N$130&lt;=Baseline_Year,
INDEX('Number on ART'!$H$10:$AB$249,MATCH($B217&amp;"Peds",'Number on ART'!$F$10:$F$249,0),MATCH(N$130,'Number on ART'!$H$9:$AB$9,0)),
IF(AND(M217+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Forecast'!$B$131:$B$250,0),MATCH(N$130,'PLHIV Forecast'!$C$130:$W$130,0)),
INDEX('PLHIV Forecast'!$C$131:$W$250,MATCH($B217,'PLHIV Forecast'!$B$131:$B$250,0),MATCH(N$130,'PLHIV Forecast'!$C$130:$W$130,0))&lt;&gt;0),
INDEX('PLHIV Forecast'!$C$131:$W$250,MATCH($B217,'PLHIV Forecast'!$B$131:$B$250,0),MATCH(N$130,'PLHIV Forecast'!$C$130:$W$130,0)),
M217+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54410</v>
      </c>
      <c r="O217" s="84">
        <f>IF(IF(O$130&lt;=Baseline_Year,
INDEX('Number on ART'!$H$10:$AB$249,MATCH($B217&amp;"Peds",'Number on ART'!$F$10:$F$249,0),MATCH(O$130,'Number on ART'!$H$9:$AB$9,0)),
IF(AND(N217+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Forecast'!$B$131:$B$250,0),MATCH(O$130,'PLHIV Forecast'!$C$130:$W$130,0)),
INDEX('PLHIV Forecast'!$C$131:$W$250,MATCH($B217,'PLHIV Forecast'!$B$131:$B$250,0),MATCH(O$130,'PLHIV Forecast'!$C$130:$W$130,0))&lt;&gt;0),
INDEX('PLHIV Forecast'!$C$131:$W$250,MATCH($B217,'PLHIV Forecast'!$B$131:$B$250,0),MATCH(O$130,'PLHIV Forecast'!$C$130:$W$130,0)),
N217+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IF(O$130&lt;=Baseline_Year,
INDEX('Number on ART'!$H$10:$AB$249,MATCH($B217&amp;"Peds",'Number on ART'!$F$10:$F$249,0),MATCH(O$130,'Number on ART'!$H$9:$AB$9,0)),
IF(AND(N217+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Forecast'!$B$131:$B$250,0),MATCH(O$130,'PLHIV Forecast'!$C$130:$W$130,0)),
INDEX('PLHIV Forecast'!$C$131:$W$250,MATCH($B217,'PLHIV Forecast'!$B$131:$B$250,0),MATCH(O$130,'PLHIV Forecast'!$C$130:$W$130,0))&lt;&gt;0),
INDEX('PLHIV Forecast'!$C$131:$W$250,MATCH($B217,'PLHIV Forecast'!$B$131:$B$250,0),MATCH(O$130,'PLHIV Forecast'!$C$130:$W$130,0)),
N217+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54849.333333333372</v>
      </c>
      <c r="P217" s="84">
        <f>IF(IF(P$130&lt;=Baseline_Year,
INDEX('Number on ART'!$H$10:$AB$249,MATCH($B217&amp;"Peds",'Number on ART'!$F$10:$F$249,0),MATCH(P$130,'Number on ART'!$H$9:$AB$9,0)),
IF(AND(O217+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Forecast'!$B$131:$B$250,0),MATCH(P$130,'PLHIV Forecast'!$C$130:$W$130,0)),
INDEX('PLHIV Forecast'!$C$131:$W$250,MATCH($B217,'PLHIV Forecast'!$B$131:$B$250,0),MATCH(P$130,'PLHIV Forecast'!$C$130:$W$130,0))&lt;&gt;0),
INDEX('PLHIV Forecast'!$C$131:$W$250,MATCH($B217,'PLHIV Forecast'!$B$131:$B$250,0),MATCH(P$130,'PLHIV Forecast'!$C$130:$W$130,0)),
O217+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IF(P$130&lt;=Baseline_Year,
INDEX('Number on ART'!$H$10:$AB$249,MATCH($B217&amp;"Peds",'Number on ART'!$F$10:$F$249,0),MATCH(P$130,'Number on ART'!$H$9:$AB$9,0)),
IF(AND(O217+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Forecast'!$B$131:$B$250,0),MATCH(P$130,'PLHIV Forecast'!$C$130:$W$130,0)),
INDEX('PLHIV Forecast'!$C$131:$W$250,MATCH($B217,'PLHIV Forecast'!$B$131:$B$250,0),MATCH(P$130,'PLHIV Forecast'!$C$130:$W$130,0))&lt;&gt;0),
INDEX('PLHIV Forecast'!$C$131:$W$250,MATCH($B217,'PLHIV Forecast'!$B$131:$B$250,0),MATCH(P$130,'PLHIV Forecast'!$C$130:$W$130,0)),
O217+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55288.777777777832</v>
      </c>
      <c r="Q217" s="84">
        <f>IF(IF(Q$130&lt;=Baseline_Year,
INDEX('Number on ART'!$H$10:$AB$249,MATCH($B217&amp;"Peds",'Number on ART'!$F$10:$F$249,0),MATCH(Q$130,'Number on ART'!$H$9:$AB$9,0)),
IF(AND(P217+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Forecast'!$B$131:$B$250,0),MATCH(Q$130,'PLHIV Forecast'!$C$130:$W$130,0)),
INDEX('PLHIV Forecast'!$C$131:$W$250,MATCH($B217,'PLHIV Forecast'!$B$131:$B$250,0),MATCH(Q$130,'PLHIV Forecast'!$C$130:$W$130,0))&lt;&gt;0),
INDEX('PLHIV Forecast'!$C$131:$W$250,MATCH($B217,'PLHIV Forecast'!$B$131:$B$250,0),MATCH(Q$130,'PLHIV Forecast'!$C$130:$W$130,0)),
P217+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IF(Q$130&lt;=Baseline_Year,
INDEX('Number on ART'!$H$10:$AB$249,MATCH($B217&amp;"Peds",'Number on ART'!$F$10:$F$249,0),MATCH(Q$130,'Number on ART'!$H$9:$AB$9,0)),
IF(AND(P217+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Forecast'!$B$131:$B$250,0),MATCH(Q$130,'PLHIV Forecast'!$C$130:$W$130,0)),
INDEX('PLHIV Forecast'!$C$131:$W$250,MATCH($B217,'PLHIV Forecast'!$B$131:$B$250,0),MATCH(Q$130,'PLHIV Forecast'!$C$130:$W$130,0))&lt;&gt;0),
INDEX('PLHIV Forecast'!$C$131:$W$250,MATCH($B217,'PLHIV Forecast'!$B$131:$B$250,0),MATCH(Q$130,'PLHIV Forecast'!$C$130:$W$130,0)),
P217+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55728.222222222292</v>
      </c>
      <c r="R217" s="84">
        <f>IF(IF(R$130&lt;=Baseline_Year,
INDEX('Number on ART'!$H$10:$AB$249,MATCH($B217&amp;"Peds",'Number on ART'!$F$10:$F$249,0),MATCH(R$130,'Number on ART'!$H$9:$AB$9,0)),
IF(AND(Q217+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Forecast'!$B$131:$B$250,0),MATCH(R$130,'PLHIV Forecast'!$C$130:$W$130,0)),
INDEX('PLHIV Forecast'!$C$131:$W$250,MATCH($B217,'PLHIV Forecast'!$B$131:$B$250,0),MATCH(R$130,'PLHIV Forecast'!$C$130:$W$130,0))&lt;&gt;0),
INDEX('PLHIV Forecast'!$C$131:$W$250,MATCH($B217,'PLHIV Forecast'!$B$131:$B$250,0),MATCH(R$130,'PLHIV Forecast'!$C$130:$W$130,0)),
Q217+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IF(R$130&lt;=Baseline_Year,
INDEX('Number on ART'!$H$10:$AB$249,MATCH($B217&amp;"Peds",'Number on ART'!$F$10:$F$249,0),MATCH(R$130,'Number on ART'!$H$9:$AB$9,0)),
IF(AND(Q217+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Forecast'!$B$131:$B$250,0),MATCH(R$130,'PLHIV Forecast'!$C$130:$W$130,0)),
INDEX('PLHIV Forecast'!$C$131:$W$250,MATCH($B217,'PLHIV Forecast'!$B$131:$B$250,0),MATCH(R$130,'PLHIV Forecast'!$C$130:$W$130,0))&lt;&gt;0),
INDEX('PLHIV Forecast'!$C$131:$W$250,MATCH($B217,'PLHIV Forecast'!$B$131:$B$250,0),MATCH(R$130,'PLHIV Forecast'!$C$130:$W$130,0)),
Q217+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56167.666666666752</v>
      </c>
      <c r="S217" s="84">
        <f>IF(IF(S$130&lt;=Baseline_Year,
INDEX('Number on ART'!$H$10:$AB$249,MATCH($B217&amp;"Peds",'Number on ART'!$F$10:$F$249,0),MATCH(S$130,'Number on ART'!$H$9:$AB$9,0)),
IF(AND(R217+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Forecast'!$B$131:$B$250,0),MATCH(S$130,'PLHIV Forecast'!$C$130:$W$130,0)),
INDEX('PLHIV Forecast'!$C$131:$W$250,MATCH($B217,'PLHIV Forecast'!$B$131:$B$250,0),MATCH(S$130,'PLHIV Forecast'!$C$130:$W$130,0))&lt;&gt;0),
INDEX('PLHIV Forecast'!$C$131:$W$250,MATCH($B217,'PLHIV Forecast'!$B$131:$B$250,0),MATCH(S$130,'PLHIV Forecast'!$C$130:$W$130,0)),
R217+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IF(S$130&lt;=Baseline_Year,
INDEX('Number on ART'!$H$10:$AB$249,MATCH($B217&amp;"Peds",'Number on ART'!$F$10:$F$249,0),MATCH(S$130,'Number on ART'!$H$9:$AB$9,0)),
IF(AND(R217+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Forecast'!$B$131:$B$250,0),MATCH(S$130,'PLHIV Forecast'!$C$130:$W$130,0)),
INDEX('PLHIV Forecast'!$C$131:$W$250,MATCH($B217,'PLHIV Forecast'!$B$131:$B$250,0),MATCH(S$130,'PLHIV Forecast'!$C$130:$W$130,0))&lt;&gt;0),
INDEX('PLHIV Forecast'!$C$131:$W$250,MATCH($B217,'PLHIV Forecast'!$B$131:$B$250,0),MATCH(S$130,'PLHIV Forecast'!$C$130:$W$130,0)),
R217+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56607.111111111211</v>
      </c>
      <c r="T217" s="84">
        <f>IF(IF(T$130&lt;=Baseline_Year,
INDEX('Number on ART'!$H$10:$AB$249,MATCH($B217&amp;"Peds",'Number on ART'!$F$10:$F$249,0),MATCH(T$130,'Number on ART'!$H$9:$AB$9,0)),
IF(AND(S217+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Forecast'!$B$131:$B$250,0),MATCH(T$130,'PLHIV Forecast'!$C$130:$W$130,0)),
INDEX('PLHIV Forecast'!$C$131:$W$250,MATCH($B217,'PLHIV Forecast'!$B$131:$B$250,0),MATCH(T$130,'PLHIV Forecast'!$C$130:$W$130,0))&lt;&gt;0),
INDEX('PLHIV Forecast'!$C$131:$W$250,MATCH($B217,'PLHIV Forecast'!$B$131:$B$250,0),MATCH(T$130,'PLHIV Forecast'!$C$130:$W$130,0)),
S217+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IF(T$130&lt;=Baseline_Year,
INDEX('Number on ART'!$H$10:$AB$249,MATCH($B217&amp;"Peds",'Number on ART'!$F$10:$F$249,0),MATCH(T$130,'Number on ART'!$H$9:$AB$9,0)),
IF(AND(S217+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Forecast'!$B$131:$B$250,0),MATCH(T$130,'PLHIV Forecast'!$C$130:$W$130,0)),
INDEX('PLHIV Forecast'!$C$131:$W$250,MATCH($B217,'PLHIV Forecast'!$B$131:$B$250,0),MATCH(T$130,'PLHIV Forecast'!$C$130:$W$130,0))&lt;&gt;0),
INDEX('PLHIV Forecast'!$C$131:$W$250,MATCH($B217,'PLHIV Forecast'!$B$131:$B$250,0),MATCH(T$130,'PLHIV Forecast'!$C$130:$W$130,0)),
S217+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57046.555555555671</v>
      </c>
      <c r="U217" s="84">
        <f>IF(IF(U$130&lt;=Baseline_Year,
INDEX('Number on ART'!$H$10:$AB$249,MATCH($B217&amp;"Peds",'Number on ART'!$F$10:$F$249,0),MATCH(U$130,'Number on ART'!$H$9:$AB$9,0)),
IF(AND(T217+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Forecast'!$B$131:$B$250,0),MATCH(U$130,'PLHIV Forecast'!$C$130:$W$130,0)),
INDEX('PLHIV Forecast'!$C$131:$W$250,MATCH($B217,'PLHIV Forecast'!$B$131:$B$250,0),MATCH(U$130,'PLHIV Forecast'!$C$130:$W$130,0))&lt;&gt;0),
INDEX('PLHIV Forecast'!$C$131:$W$250,MATCH($B217,'PLHIV Forecast'!$B$131:$B$250,0),MATCH(U$130,'PLHIV Forecast'!$C$130:$W$130,0)),
T217+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IF(U$130&lt;=Baseline_Year,
INDEX('Number on ART'!$H$10:$AB$249,MATCH($B217&amp;"Peds",'Number on ART'!$F$10:$F$249,0),MATCH(U$130,'Number on ART'!$H$9:$AB$9,0)),
IF(AND(T217+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Forecast'!$B$131:$B$250,0),MATCH(U$130,'PLHIV Forecast'!$C$130:$W$130,0)),
INDEX('PLHIV Forecast'!$C$131:$W$250,MATCH($B217,'PLHIV Forecast'!$B$131:$B$250,0),MATCH(U$130,'PLHIV Forecast'!$C$130:$W$130,0))&lt;&gt;0),
INDEX('PLHIV Forecast'!$C$131:$W$250,MATCH($B217,'PLHIV Forecast'!$B$131:$B$250,0),MATCH(U$130,'PLHIV Forecast'!$C$130:$W$130,0)),
T217+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57486.000000000131</v>
      </c>
      <c r="V217" s="84">
        <f>IF(IF(V$130&lt;=Baseline_Year,
INDEX('Number on ART'!$H$10:$AB$249,MATCH($B217&amp;"Peds",'Number on ART'!$F$10:$F$249,0),MATCH(V$130,'Number on ART'!$H$9:$AB$9,0)),
IF(AND(U217+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Forecast'!$B$131:$B$250,0),MATCH(V$130,'PLHIV Forecast'!$C$130:$W$130,0)),
INDEX('PLHIV Forecast'!$C$131:$W$250,MATCH($B217,'PLHIV Forecast'!$B$131:$B$250,0),MATCH(V$130,'PLHIV Forecast'!$C$130:$W$130,0))&lt;&gt;0),
INDEX('PLHIV Forecast'!$C$131:$W$250,MATCH($B217,'PLHIV Forecast'!$B$131:$B$250,0),MATCH(V$130,'PLHIV Forecast'!$C$130:$W$130,0)),
U217+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IF(V$130&lt;=Baseline_Year,
INDEX('Number on ART'!$H$10:$AB$249,MATCH($B217&amp;"Peds",'Number on ART'!$F$10:$F$249,0),MATCH(V$130,'Number on ART'!$H$9:$AB$9,0)),
IF(AND(U217+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Forecast'!$B$131:$B$250,0),MATCH(V$130,'PLHIV Forecast'!$C$130:$W$130,0)),
INDEX('PLHIV Forecast'!$C$131:$W$250,MATCH($B217,'PLHIV Forecast'!$B$131:$B$250,0),MATCH(V$130,'PLHIV Forecast'!$C$130:$W$130,0))&lt;&gt;0),
INDEX('PLHIV Forecast'!$C$131:$W$250,MATCH($B217,'PLHIV Forecast'!$B$131:$B$250,0),MATCH(V$130,'PLHIV Forecast'!$C$130:$W$130,0)),
U217+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57925.444444444591</v>
      </c>
      <c r="W217" s="84">
        <f>IF(IF(W$130&lt;=Baseline_Year,
INDEX('Number on ART'!$H$10:$AB$249,MATCH($B217&amp;"Peds",'Number on ART'!$F$10:$F$249,0),MATCH(W$130,'Number on ART'!$H$9:$AB$9,0)),
IF(AND(V217+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Forecast'!$C$131:$W$250,MATCH($B217,'PLHIV Forecast'!$B$131:$B$250,0),MATCH(W$130,'PLHIV Forecast'!$C$130:$W$130,0)),
INDEX('PLHIV Forecast'!$C$131:$W$250,MATCH($B217,'PLHIV Forecast'!$B$131:$B$250,0),MATCH(W$130,'PLHIV Forecast'!$C$130:$W$130,0))&lt;&gt;0),
INDEX('PLHIV Forecast'!$C$131:$W$250,MATCH($B217,'PLHIV Forecast'!$B$131:$B$250,0),MATCH(W$130,'PLHIV Forecast'!$C$130:$W$130,0)),
V217+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)))&lt;0,
0,
IF(W$130&lt;=Baseline_Year,
INDEX('Number on ART'!$H$10:$AB$249,MATCH($B217&amp;"Peds",'Number on ART'!$F$10:$F$249,0),MATCH(W$130,'Number on ART'!$H$9:$AB$9,0)),
IF(AND(V217+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)&gt;INDEX('PLHIV Forecast'!$C$8:$W$127,MATCH($B217,'PLHIV Forecast'!$B$131:$B$250,0),MATCH(W$130,'PLHIV Forecast'!$C$130:$W$130,0)),
INDEX('PLHIV Forecast'!$C$131:$W$250,MATCH($B217,'PLHIV Forecast'!$B$131:$B$250,0),MATCH(W$130,'PLHIV Forecast'!$C$130:$W$130,0))&lt;&gt;0),
INDEX('PLHIV Forecast'!$C$131:$W$250,MATCH($B217,'PLHIV Forecast'!$B$131:$B$250,0),MATCH(W$130,'PLHIV Forecast'!$C$130:$W$130,0)),
V217+
AVERAGE((INDEX($C$131:$W$250,MATCH($B217,$B$131:$B$250),MATCH(Baseline_Year,$C$130:$W$130,))-INDEX($C$131:$W$250,MATCH($B217,$B$131:$B$250),MATCH(Baseline_Year-1,$C$130:$W$130,))),
(INDEX($C$131:$W$250,MATCH($B217,$B$131:$B$250),MATCH(Baseline_Year-1,$C$130:$W$130,))-INDEX($C$131:$W$250,MATCH($B217,$B$131:$B$250),MATCH(Baseline_Year-2,$C$130:$W$130,))),
(INDEX($C$131:$W$250,MATCH($B217,$B$131:$B$250),MATCH(Baseline_Year-2,$C$130:$W$130,))-INDEX($C$131:$W$250,MATCH($B217,$B$131:$B$250),MATCH(Baseline_Year-3,$C$130:$W$130,)))
))))</f>
        <v>58364.888888889051</v>
      </c>
      <c r="X217" s="9" t="str">
        <f>IF(SUM(C217:W217)&lt;&gt;0,
IF(P217='PLHIV Forecast'!P217,"# peds on ART capped by total CLHIV starting 2023",
IF(Q217='PLHIV Forecast'!Q217,"# peds on ART capped by total CLHIV starting 2024",
IF(R217='PLHIV Forecast'!R217,"# peds on ART capped by total CLHIV starting 2025",
IF(S217='PLHIV Forecast'!S217,"# peds on ART capped by total CLHIV starting 2026",
IF(T217='PLHIV Forecast'!T217,"# peds on ART capped by total CLHIV starting 2027",
IF(U217='PLHIV Forecast'!U217,"# peds on ART capped by total CLHIV starting 2028",
IF(V217='PLHIV Forecast'!V217,"# peds on ART capped by total CLHIV starting 2029",
IF(W217='PLHIV Forecast'!W217,"# peds on ART capped by total CLHIV starting 2030",
"")))))))),"")</f>
        <v/>
      </c>
    </row>
    <row r="218" spans="2:24" x14ac:dyDescent="0.35">
      <c r="B218" s="17" t="str">
        <f>Countries!B91</f>
        <v>Pakistan</v>
      </c>
      <c r="C218" s="47">
        <f>IF(C$7&lt;='Algorithms &amp; Assumptions'!$C$3,INDEX('Number on ART'!$H$10:$AB$249,MATCH($B218&amp;"Peds",'Number on ART'!$F$10:$F$249,0),MATCH(C$7,'Number on ART'!$H$9:$AB$9,0)),"Error")</f>
        <v>57</v>
      </c>
      <c r="D218" s="47">
        <f>IF(D$7&lt;='Algorithms &amp; Assumptions'!$C$3,INDEX('Number on ART'!$H$10:$AB$249,MATCH($B218&amp;"Peds",'Number on ART'!$F$10:$F$249,0),MATCH(D$7,'Number on ART'!$H$9:$AB$9,0)),"Error")</f>
        <v>51</v>
      </c>
      <c r="E218" s="47">
        <f>IF(E$7&lt;='Algorithms &amp; Assumptions'!$C$3,INDEX('Number on ART'!$H$10:$AB$249,MATCH($B218&amp;"Peds",'Number on ART'!$F$10:$F$249,0),MATCH(E$7,'Number on ART'!$H$9:$AB$9,0)),"Error")</f>
        <v>85</v>
      </c>
      <c r="F218" s="47">
        <f>IF(F$7&lt;='Algorithms &amp; Assumptions'!$C$3,INDEX('Number on ART'!$H$10:$AB$249,MATCH($B218&amp;"Peds",'Number on ART'!$F$10:$F$249,0),MATCH(F$7,'Number on ART'!$H$9:$AB$9,0)),"Error")</f>
        <v>108</v>
      </c>
      <c r="G218" s="84">
        <f>IF(IF(G$130&lt;=Baseline_Year,
INDEX('Number on ART'!$H$10:$AB$249,MATCH($B218&amp;"Peds",'Number on ART'!$F$10:$F$249,0),MATCH(G$130,'Number on ART'!$H$9:$AB$9,0)),
IF(AND(F218+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Forecast'!$B$131:$B$250,0),MATCH(G$130,'PLHIV Forecast'!$C$130:$W$130,0)),
INDEX('PLHIV Forecast'!$C$131:$W$250,MATCH($B218,'PLHIV Forecast'!$B$131:$B$250,0),MATCH(G$130,'PLHIV Forecast'!$C$130:$W$130,0))&lt;&gt;0),
INDEX('PLHIV Forecast'!$C$131:$W$250,MATCH($B218,'PLHIV Forecast'!$B$131:$B$250,0),MATCH(G$130,'PLHIV Forecast'!$C$130:$W$130,0)),
F218+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IF(G$130&lt;=Baseline_Year,
INDEX('Number on ART'!$H$10:$AB$249,MATCH($B218&amp;"Peds",'Number on ART'!$F$10:$F$249,0),MATCH(G$130,'Number on ART'!$H$9:$AB$9,0)),
IF(AND(F218+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Forecast'!$B$131:$B$250,0),MATCH(G$130,'PLHIV Forecast'!$C$130:$W$130,0)),
INDEX('PLHIV Forecast'!$C$131:$W$250,MATCH($B218,'PLHIV Forecast'!$B$131:$B$250,0),MATCH(G$130,'PLHIV Forecast'!$C$130:$W$130,0))&lt;&gt;0),
INDEX('PLHIV Forecast'!$C$131:$W$250,MATCH($B218,'PLHIV Forecast'!$B$131:$B$250,0),MATCH(G$130,'PLHIV Forecast'!$C$130:$W$130,0)),
F218+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133</v>
      </c>
      <c r="H218" s="84">
        <f>IF(IF(H$130&lt;=Baseline_Year,
INDEX('Number on ART'!$H$10:$AB$249,MATCH($B218&amp;"Peds",'Number on ART'!$F$10:$F$249,0),MATCH(H$130,'Number on ART'!$H$9:$AB$9,0)),
IF(AND(G218+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Forecast'!$B$131:$B$250,0),MATCH(H$130,'PLHIV Forecast'!$C$130:$W$130,0)),
INDEX('PLHIV Forecast'!$C$131:$W$250,MATCH($B218,'PLHIV Forecast'!$B$131:$B$250,0),MATCH(H$130,'PLHIV Forecast'!$C$130:$W$130,0))&lt;&gt;0),
INDEX('PLHIV Forecast'!$C$131:$W$250,MATCH($B218,'PLHIV Forecast'!$B$131:$B$250,0),MATCH(H$130,'PLHIV Forecast'!$C$130:$W$130,0)),
G218+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IF(H$130&lt;=Baseline_Year,
INDEX('Number on ART'!$H$10:$AB$249,MATCH($B218&amp;"Peds",'Number on ART'!$F$10:$F$249,0),MATCH(H$130,'Number on ART'!$H$9:$AB$9,0)),
IF(AND(G218+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Forecast'!$B$131:$B$250,0),MATCH(H$130,'PLHIV Forecast'!$C$130:$W$130,0)),
INDEX('PLHIV Forecast'!$C$131:$W$250,MATCH($B218,'PLHIV Forecast'!$B$131:$B$250,0),MATCH(H$130,'PLHIV Forecast'!$C$130:$W$130,0))&lt;&gt;0),
INDEX('PLHIV Forecast'!$C$131:$W$250,MATCH($B218,'PLHIV Forecast'!$B$131:$B$250,0),MATCH(H$130,'PLHIV Forecast'!$C$130:$W$130,0)),
G218+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263</v>
      </c>
      <c r="I218" s="84">
        <f>IF(IF(I$130&lt;=Baseline_Year,
INDEX('Number on ART'!$H$10:$AB$249,MATCH($B218&amp;"Peds",'Number on ART'!$F$10:$F$249,0),MATCH(I$130,'Number on ART'!$H$9:$AB$9,0)),
IF(AND(H218+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Forecast'!$B$131:$B$250,0),MATCH(I$130,'PLHIV Forecast'!$C$130:$W$130,0)),
INDEX('PLHIV Forecast'!$C$131:$W$250,MATCH($B218,'PLHIV Forecast'!$B$131:$B$250,0),MATCH(I$130,'PLHIV Forecast'!$C$130:$W$130,0))&lt;&gt;0),
INDEX('PLHIV Forecast'!$C$131:$W$250,MATCH($B218,'PLHIV Forecast'!$B$131:$B$250,0),MATCH(I$130,'PLHIV Forecast'!$C$130:$W$130,0)),
H218+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IF(I$130&lt;=Baseline_Year,
INDEX('Number on ART'!$H$10:$AB$249,MATCH($B218&amp;"Peds",'Number on ART'!$F$10:$F$249,0),MATCH(I$130,'Number on ART'!$H$9:$AB$9,0)),
IF(AND(H218+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Forecast'!$B$131:$B$250,0),MATCH(I$130,'PLHIV Forecast'!$C$130:$W$130,0)),
INDEX('PLHIV Forecast'!$C$131:$W$250,MATCH($B218,'PLHIV Forecast'!$B$131:$B$250,0),MATCH(I$130,'PLHIV Forecast'!$C$130:$W$130,0))&lt;&gt;0),
INDEX('PLHIV Forecast'!$C$131:$W$250,MATCH($B218,'PLHIV Forecast'!$B$131:$B$250,0),MATCH(I$130,'PLHIV Forecast'!$C$130:$W$130,0)),
H218+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334</v>
      </c>
      <c r="J218" s="84">
        <f>IF(IF(J$130&lt;=Baseline_Year,
INDEX('Number on ART'!$H$10:$AB$249,MATCH($B218&amp;"Peds",'Number on ART'!$F$10:$F$249,0),MATCH(J$130,'Number on ART'!$H$9:$AB$9,0)),
IF(AND(I218+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Forecast'!$B$131:$B$250,0),MATCH(J$130,'PLHIV Forecast'!$C$130:$W$130,0)),
INDEX('PLHIV Forecast'!$C$131:$W$250,MATCH($B218,'PLHIV Forecast'!$B$131:$B$250,0),MATCH(J$130,'PLHIV Forecast'!$C$130:$W$130,0))&lt;&gt;0),
INDEX('PLHIV Forecast'!$C$131:$W$250,MATCH($B218,'PLHIV Forecast'!$B$131:$B$250,0),MATCH(J$130,'PLHIV Forecast'!$C$130:$W$130,0)),
I218+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IF(J$130&lt;=Baseline_Year,
INDEX('Number on ART'!$H$10:$AB$249,MATCH($B218&amp;"Peds",'Number on ART'!$F$10:$F$249,0),MATCH(J$130,'Number on ART'!$H$9:$AB$9,0)),
IF(AND(I218+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Forecast'!$B$131:$B$250,0),MATCH(J$130,'PLHIV Forecast'!$C$130:$W$130,0)),
INDEX('PLHIV Forecast'!$C$131:$W$250,MATCH($B218,'PLHIV Forecast'!$B$131:$B$250,0),MATCH(J$130,'PLHIV Forecast'!$C$130:$W$130,0))&lt;&gt;0),
INDEX('PLHIV Forecast'!$C$131:$W$250,MATCH($B218,'PLHIV Forecast'!$B$131:$B$250,0),MATCH(J$130,'PLHIV Forecast'!$C$130:$W$130,0)),
I218+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445</v>
      </c>
      <c r="K218" s="84">
        <f>IF(IF(K$130&lt;=Baseline_Year,
INDEX('Number on ART'!$H$10:$AB$249,MATCH($B218&amp;"Peds",'Number on ART'!$F$10:$F$249,0),MATCH(K$130,'Number on ART'!$H$9:$AB$9,0)),
IF(AND(J218+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Forecast'!$B$131:$B$250,0),MATCH(K$130,'PLHIV Forecast'!$C$130:$W$130,0)),
INDEX('PLHIV Forecast'!$C$131:$W$250,MATCH($B218,'PLHIV Forecast'!$B$131:$B$250,0),MATCH(K$130,'PLHIV Forecast'!$C$130:$W$130,0))&lt;&gt;0),
INDEX('PLHIV Forecast'!$C$131:$W$250,MATCH($B218,'PLHIV Forecast'!$B$131:$B$250,0),MATCH(K$130,'PLHIV Forecast'!$C$130:$W$130,0)),
J218+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IF(K$130&lt;=Baseline_Year,
INDEX('Number on ART'!$H$10:$AB$249,MATCH($B218&amp;"Peds",'Number on ART'!$F$10:$F$249,0),MATCH(K$130,'Number on ART'!$H$9:$AB$9,0)),
IF(AND(J218+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Forecast'!$B$131:$B$250,0),MATCH(K$130,'PLHIV Forecast'!$C$130:$W$130,0)),
INDEX('PLHIV Forecast'!$C$131:$W$250,MATCH($B218,'PLHIV Forecast'!$B$131:$B$250,0),MATCH(K$130,'PLHIV Forecast'!$C$130:$W$130,0))&lt;&gt;0),
INDEX('PLHIV Forecast'!$C$131:$W$250,MATCH($B218,'PLHIV Forecast'!$B$131:$B$250,0),MATCH(K$130,'PLHIV Forecast'!$C$130:$W$130,0)),
J218+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614</v>
      </c>
      <c r="L218" s="84">
        <f>IF(IF(L$130&lt;=Baseline_Year,
INDEX('Number on ART'!$H$10:$AB$249,MATCH($B218&amp;"Peds",'Number on ART'!$F$10:$F$249,0),MATCH(L$130,'Number on ART'!$H$9:$AB$9,0)),
IF(AND(K218+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Forecast'!$B$131:$B$250,0),MATCH(L$130,'PLHIV Forecast'!$C$130:$W$130,0)),
INDEX('PLHIV Forecast'!$C$131:$W$250,MATCH($B218,'PLHIV Forecast'!$B$131:$B$250,0),MATCH(L$130,'PLHIV Forecast'!$C$130:$W$130,0))&lt;&gt;0),
INDEX('PLHIV Forecast'!$C$131:$W$250,MATCH($B218,'PLHIV Forecast'!$B$131:$B$250,0),MATCH(L$130,'PLHIV Forecast'!$C$130:$W$130,0)),
K218+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IF(L$130&lt;=Baseline_Year,
INDEX('Number on ART'!$H$10:$AB$249,MATCH($B218&amp;"Peds",'Number on ART'!$F$10:$F$249,0),MATCH(L$130,'Number on ART'!$H$9:$AB$9,0)),
IF(AND(K218+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Forecast'!$B$131:$B$250,0),MATCH(L$130,'PLHIV Forecast'!$C$130:$W$130,0)),
INDEX('PLHIV Forecast'!$C$131:$W$250,MATCH($B218,'PLHIV Forecast'!$B$131:$B$250,0),MATCH(L$130,'PLHIV Forecast'!$C$130:$W$130,0))&lt;&gt;0),
INDEX('PLHIV Forecast'!$C$131:$W$250,MATCH($B218,'PLHIV Forecast'!$B$131:$B$250,0),MATCH(L$130,'PLHIV Forecast'!$C$130:$W$130,0)),
K218+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1884</v>
      </c>
      <c r="M218" s="84">
        <f>IF(IF(M$130&lt;=Baseline_Year,
INDEX('Number on ART'!$H$10:$AB$249,MATCH($B218&amp;"Peds",'Number on ART'!$F$10:$F$249,0),MATCH(M$130,'Number on ART'!$H$9:$AB$9,0)),
IF(AND(L218+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Forecast'!$B$131:$B$250,0),MATCH(M$130,'PLHIV Forecast'!$C$130:$W$130,0)),
INDEX('PLHIV Forecast'!$C$131:$W$250,MATCH($B218,'PLHIV Forecast'!$B$131:$B$250,0),MATCH(M$130,'PLHIV Forecast'!$C$130:$W$130,0))&lt;&gt;0),
INDEX('PLHIV Forecast'!$C$131:$W$250,MATCH($B218,'PLHIV Forecast'!$B$131:$B$250,0),MATCH(M$130,'PLHIV Forecast'!$C$130:$W$130,0)),
L218+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IF(M$130&lt;=Baseline_Year,
INDEX('Number on ART'!$H$10:$AB$249,MATCH($B218&amp;"Peds",'Number on ART'!$F$10:$F$249,0),MATCH(M$130,'Number on ART'!$H$9:$AB$9,0)),
IF(AND(L218+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Forecast'!$B$131:$B$250,0),MATCH(M$130,'PLHIV Forecast'!$C$130:$W$130,0)),
INDEX('PLHIV Forecast'!$C$131:$W$250,MATCH($B218,'PLHIV Forecast'!$B$131:$B$250,0),MATCH(M$130,'PLHIV Forecast'!$C$130:$W$130,0))&lt;&gt;0),
INDEX('PLHIV Forecast'!$C$131:$W$250,MATCH($B218,'PLHIV Forecast'!$B$131:$B$250,0),MATCH(M$130,'PLHIV Forecast'!$C$130:$W$130,0)),
L218+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2113</v>
      </c>
      <c r="N218" s="84">
        <f>IF(IF(N$130&lt;=Baseline_Year,
INDEX('Number on ART'!$H$10:$AB$249,MATCH($B218&amp;"Peds",'Number on ART'!$F$10:$F$249,0),MATCH(N$130,'Number on ART'!$H$9:$AB$9,0)),
IF(AND(M218+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Forecast'!$B$131:$B$250,0),MATCH(N$130,'PLHIV Forecast'!$C$130:$W$130,0)),
INDEX('PLHIV Forecast'!$C$131:$W$250,MATCH($B218,'PLHIV Forecast'!$B$131:$B$250,0),MATCH(N$130,'PLHIV Forecast'!$C$130:$W$130,0))&lt;&gt;0),
INDEX('PLHIV Forecast'!$C$131:$W$250,MATCH($B218,'PLHIV Forecast'!$B$131:$B$250,0),MATCH(N$130,'PLHIV Forecast'!$C$130:$W$130,0)),
M218+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IF(N$130&lt;=Baseline_Year,
INDEX('Number on ART'!$H$10:$AB$249,MATCH($B218&amp;"Peds",'Number on ART'!$F$10:$F$249,0),MATCH(N$130,'Number on ART'!$H$9:$AB$9,0)),
IF(AND(M218+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Forecast'!$B$131:$B$250,0),MATCH(N$130,'PLHIV Forecast'!$C$130:$W$130,0)),
INDEX('PLHIV Forecast'!$C$131:$W$250,MATCH($B218,'PLHIV Forecast'!$B$131:$B$250,0),MATCH(N$130,'PLHIV Forecast'!$C$130:$W$130,0))&lt;&gt;0),
INDEX('PLHIV Forecast'!$C$131:$W$250,MATCH($B218,'PLHIV Forecast'!$B$131:$B$250,0),MATCH(N$130,'PLHIV Forecast'!$C$130:$W$130,0)),
M218+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2466</v>
      </c>
      <c r="O218" s="84">
        <f>IF(IF(O$130&lt;=Baseline_Year,
INDEX('Number on ART'!$H$10:$AB$249,MATCH($B218&amp;"Peds",'Number on ART'!$F$10:$F$249,0),MATCH(O$130,'Number on ART'!$H$9:$AB$9,0)),
IF(AND(N218+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Forecast'!$B$131:$B$250,0),MATCH(O$130,'PLHIV Forecast'!$C$130:$W$130,0)),
INDEX('PLHIV Forecast'!$C$131:$W$250,MATCH($B218,'PLHIV Forecast'!$B$131:$B$250,0),MATCH(O$130,'PLHIV Forecast'!$C$130:$W$130,0))&lt;&gt;0),
INDEX('PLHIV Forecast'!$C$131:$W$250,MATCH($B218,'PLHIV Forecast'!$B$131:$B$250,0),MATCH(O$130,'PLHIV Forecast'!$C$130:$W$130,0)),
N218+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IF(O$130&lt;=Baseline_Year,
INDEX('Number on ART'!$H$10:$AB$249,MATCH($B218&amp;"Peds",'Number on ART'!$F$10:$F$249,0),MATCH(O$130,'Number on ART'!$H$9:$AB$9,0)),
IF(AND(N218+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Forecast'!$B$131:$B$250,0),MATCH(O$130,'PLHIV Forecast'!$C$130:$W$130,0)),
INDEX('PLHIV Forecast'!$C$131:$W$250,MATCH($B218,'PLHIV Forecast'!$B$131:$B$250,0),MATCH(O$130,'PLHIV Forecast'!$C$130:$W$130,0))&lt;&gt;0),
INDEX('PLHIV Forecast'!$C$131:$W$250,MATCH($B218,'PLHIV Forecast'!$B$131:$B$250,0),MATCH(O$130,'PLHIV Forecast'!$C$130:$W$130,0)),
N218+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2796</v>
      </c>
      <c r="P218" s="84">
        <f>IF(IF(P$130&lt;=Baseline_Year,
INDEX('Number on ART'!$H$10:$AB$249,MATCH($B218&amp;"Peds",'Number on ART'!$F$10:$F$249,0),MATCH(P$130,'Number on ART'!$H$9:$AB$9,0)),
IF(AND(O218+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Forecast'!$B$131:$B$250,0),MATCH(P$130,'PLHIV Forecast'!$C$130:$W$130,0)),
INDEX('PLHIV Forecast'!$C$131:$W$250,MATCH($B218,'PLHIV Forecast'!$B$131:$B$250,0),MATCH(P$130,'PLHIV Forecast'!$C$130:$W$130,0))&lt;&gt;0),
INDEX('PLHIV Forecast'!$C$131:$W$250,MATCH($B218,'PLHIV Forecast'!$B$131:$B$250,0),MATCH(P$130,'PLHIV Forecast'!$C$130:$W$130,0)),
O218+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IF(P$130&lt;=Baseline_Year,
INDEX('Number on ART'!$H$10:$AB$249,MATCH($B218&amp;"Peds",'Number on ART'!$F$10:$F$249,0),MATCH(P$130,'Number on ART'!$H$9:$AB$9,0)),
IF(AND(O218+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Forecast'!$B$131:$B$250,0),MATCH(P$130,'PLHIV Forecast'!$C$130:$W$130,0)),
INDEX('PLHIV Forecast'!$C$131:$W$250,MATCH($B218,'PLHIV Forecast'!$B$131:$B$250,0),MATCH(P$130,'PLHIV Forecast'!$C$130:$W$130,0))&lt;&gt;0),
INDEX('PLHIV Forecast'!$C$131:$W$250,MATCH($B218,'PLHIV Forecast'!$B$131:$B$250,0),MATCH(P$130,'PLHIV Forecast'!$C$130:$W$130,0)),
O218+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3100</v>
      </c>
      <c r="Q218" s="84">
        <f>IF(IF(Q$130&lt;=Baseline_Year,
INDEX('Number on ART'!$H$10:$AB$249,MATCH($B218&amp;"Peds",'Number on ART'!$F$10:$F$249,0),MATCH(Q$130,'Number on ART'!$H$9:$AB$9,0)),
IF(AND(P218+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Forecast'!$B$131:$B$250,0),MATCH(Q$130,'PLHIV Forecast'!$C$130:$W$130,0)),
INDEX('PLHIV Forecast'!$C$131:$W$250,MATCH($B218,'PLHIV Forecast'!$B$131:$B$250,0),MATCH(Q$130,'PLHIV Forecast'!$C$130:$W$130,0))&lt;&gt;0),
INDEX('PLHIV Forecast'!$C$131:$W$250,MATCH($B218,'PLHIV Forecast'!$B$131:$B$250,0),MATCH(Q$130,'PLHIV Forecast'!$C$130:$W$130,0)),
P218+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IF(Q$130&lt;=Baseline_Year,
INDEX('Number on ART'!$H$10:$AB$249,MATCH($B218&amp;"Peds",'Number on ART'!$F$10:$F$249,0),MATCH(Q$130,'Number on ART'!$H$9:$AB$9,0)),
IF(AND(P218+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Forecast'!$B$131:$B$250,0),MATCH(Q$130,'PLHIV Forecast'!$C$130:$W$130,0)),
INDEX('PLHIV Forecast'!$C$131:$W$250,MATCH($B218,'PLHIV Forecast'!$B$131:$B$250,0),MATCH(Q$130,'PLHIV Forecast'!$C$130:$W$130,0))&lt;&gt;0),
INDEX('PLHIV Forecast'!$C$131:$W$250,MATCH($B218,'PLHIV Forecast'!$B$131:$B$250,0),MATCH(Q$130,'PLHIV Forecast'!$C$130:$W$130,0)),
P218+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3404</v>
      </c>
      <c r="R218" s="84">
        <f>IF(IF(R$130&lt;=Baseline_Year,
INDEX('Number on ART'!$H$10:$AB$249,MATCH($B218&amp;"Peds",'Number on ART'!$F$10:$F$249,0),MATCH(R$130,'Number on ART'!$H$9:$AB$9,0)),
IF(AND(Q218+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Forecast'!$B$131:$B$250,0),MATCH(R$130,'PLHIV Forecast'!$C$130:$W$130,0)),
INDEX('PLHIV Forecast'!$C$131:$W$250,MATCH($B218,'PLHIV Forecast'!$B$131:$B$250,0),MATCH(R$130,'PLHIV Forecast'!$C$130:$W$130,0))&lt;&gt;0),
INDEX('PLHIV Forecast'!$C$131:$W$250,MATCH($B218,'PLHIV Forecast'!$B$131:$B$250,0),MATCH(R$130,'PLHIV Forecast'!$C$130:$W$130,0)),
Q218+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IF(R$130&lt;=Baseline_Year,
INDEX('Number on ART'!$H$10:$AB$249,MATCH($B218&amp;"Peds",'Number on ART'!$F$10:$F$249,0),MATCH(R$130,'Number on ART'!$H$9:$AB$9,0)),
IF(AND(Q218+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Forecast'!$B$131:$B$250,0),MATCH(R$130,'PLHIV Forecast'!$C$130:$W$130,0)),
INDEX('PLHIV Forecast'!$C$131:$W$250,MATCH($B218,'PLHIV Forecast'!$B$131:$B$250,0),MATCH(R$130,'PLHIV Forecast'!$C$130:$W$130,0))&lt;&gt;0),
INDEX('PLHIV Forecast'!$C$131:$W$250,MATCH($B218,'PLHIV Forecast'!$B$131:$B$250,0),MATCH(R$130,'PLHIV Forecast'!$C$130:$W$130,0)),
Q218+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3708</v>
      </c>
      <c r="S218" s="84">
        <f>IF(IF(S$130&lt;=Baseline_Year,
INDEX('Number on ART'!$H$10:$AB$249,MATCH($B218&amp;"Peds",'Number on ART'!$F$10:$F$249,0),MATCH(S$130,'Number on ART'!$H$9:$AB$9,0)),
IF(AND(R218+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Forecast'!$B$131:$B$250,0),MATCH(S$130,'PLHIV Forecast'!$C$130:$W$130,0)),
INDEX('PLHIV Forecast'!$C$131:$W$250,MATCH($B218,'PLHIV Forecast'!$B$131:$B$250,0),MATCH(S$130,'PLHIV Forecast'!$C$130:$W$130,0))&lt;&gt;0),
INDEX('PLHIV Forecast'!$C$131:$W$250,MATCH($B218,'PLHIV Forecast'!$B$131:$B$250,0),MATCH(S$130,'PLHIV Forecast'!$C$130:$W$130,0)),
R218+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IF(S$130&lt;=Baseline_Year,
INDEX('Number on ART'!$H$10:$AB$249,MATCH($B218&amp;"Peds",'Number on ART'!$F$10:$F$249,0),MATCH(S$130,'Number on ART'!$H$9:$AB$9,0)),
IF(AND(R218+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Forecast'!$B$131:$B$250,0),MATCH(S$130,'PLHIV Forecast'!$C$130:$W$130,0)),
INDEX('PLHIV Forecast'!$C$131:$W$250,MATCH($B218,'PLHIV Forecast'!$B$131:$B$250,0),MATCH(S$130,'PLHIV Forecast'!$C$130:$W$130,0))&lt;&gt;0),
INDEX('PLHIV Forecast'!$C$131:$W$250,MATCH($B218,'PLHIV Forecast'!$B$131:$B$250,0),MATCH(S$130,'PLHIV Forecast'!$C$130:$W$130,0)),
R218+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4012</v>
      </c>
      <c r="T218" s="84">
        <f>IF(IF(T$130&lt;=Baseline_Year,
INDEX('Number on ART'!$H$10:$AB$249,MATCH($B218&amp;"Peds",'Number on ART'!$F$10:$F$249,0),MATCH(T$130,'Number on ART'!$H$9:$AB$9,0)),
IF(AND(S218+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Forecast'!$B$131:$B$250,0),MATCH(T$130,'PLHIV Forecast'!$C$130:$W$130,0)),
INDEX('PLHIV Forecast'!$C$131:$W$250,MATCH($B218,'PLHIV Forecast'!$B$131:$B$250,0),MATCH(T$130,'PLHIV Forecast'!$C$130:$W$130,0))&lt;&gt;0),
INDEX('PLHIV Forecast'!$C$131:$W$250,MATCH($B218,'PLHIV Forecast'!$B$131:$B$250,0),MATCH(T$130,'PLHIV Forecast'!$C$130:$W$130,0)),
S218+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IF(T$130&lt;=Baseline_Year,
INDEX('Number on ART'!$H$10:$AB$249,MATCH($B218&amp;"Peds",'Number on ART'!$F$10:$F$249,0),MATCH(T$130,'Number on ART'!$H$9:$AB$9,0)),
IF(AND(S218+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Forecast'!$B$131:$B$250,0),MATCH(T$130,'PLHIV Forecast'!$C$130:$W$130,0)),
INDEX('PLHIV Forecast'!$C$131:$W$250,MATCH($B218,'PLHIV Forecast'!$B$131:$B$250,0),MATCH(T$130,'PLHIV Forecast'!$C$130:$W$130,0))&lt;&gt;0),
INDEX('PLHIV Forecast'!$C$131:$W$250,MATCH($B218,'PLHIV Forecast'!$B$131:$B$250,0),MATCH(T$130,'PLHIV Forecast'!$C$130:$W$130,0)),
S218+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4316</v>
      </c>
      <c r="U218" s="84">
        <f>IF(IF(U$130&lt;=Baseline_Year,
INDEX('Number on ART'!$H$10:$AB$249,MATCH($B218&amp;"Peds",'Number on ART'!$F$10:$F$249,0),MATCH(U$130,'Number on ART'!$H$9:$AB$9,0)),
IF(AND(T218+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Forecast'!$B$131:$B$250,0),MATCH(U$130,'PLHIV Forecast'!$C$130:$W$130,0)),
INDEX('PLHIV Forecast'!$C$131:$W$250,MATCH($B218,'PLHIV Forecast'!$B$131:$B$250,0),MATCH(U$130,'PLHIV Forecast'!$C$130:$W$130,0))&lt;&gt;0),
INDEX('PLHIV Forecast'!$C$131:$W$250,MATCH($B218,'PLHIV Forecast'!$B$131:$B$250,0),MATCH(U$130,'PLHIV Forecast'!$C$130:$W$130,0)),
T218+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IF(U$130&lt;=Baseline_Year,
INDEX('Number on ART'!$H$10:$AB$249,MATCH($B218&amp;"Peds",'Number on ART'!$F$10:$F$249,0),MATCH(U$130,'Number on ART'!$H$9:$AB$9,0)),
IF(AND(T218+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Forecast'!$B$131:$B$250,0),MATCH(U$130,'PLHIV Forecast'!$C$130:$W$130,0)),
INDEX('PLHIV Forecast'!$C$131:$W$250,MATCH($B218,'PLHIV Forecast'!$B$131:$B$250,0),MATCH(U$130,'PLHIV Forecast'!$C$130:$W$130,0))&lt;&gt;0),
INDEX('PLHIV Forecast'!$C$131:$W$250,MATCH($B218,'PLHIV Forecast'!$B$131:$B$250,0),MATCH(U$130,'PLHIV Forecast'!$C$130:$W$130,0)),
T218+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4620</v>
      </c>
      <c r="V218" s="84">
        <f>IF(IF(V$130&lt;=Baseline_Year,
INDEX('Number on ART'!$H$10:$AB$249,MATCH($B218&amp;"Peds",'Number on ART'!$F$10:$F$249,0),MATCH(V$130,'Number on ART'!$H$9:$AB$9,0)),
IF(AND(U218+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Forecast'!$B$131:$B$250,0),MATCH(V$130,'PLHIV Forecast'!$C$130:$W$130,0)),
INDEX('PLHIV Forecast'!$C$131:$W$250,MATCH($B218,'PLHIV Forecast'!$B$131:$B$250,0),MATCH(V$130,'PLHIV Forecast'!$C$130:$W$130,0))&lt;&gt;0),
INDEX('PLHIV Forecast'!$C$131:$W$250,MATCH($B218,'PLHIV Forecast'!$B$131:$B$250,0),MATCH(V$130,'PLHIV Forecast'!$C$130:$W$130,0)),
U218+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IF(V$130&lt;=Baseline_Year,
INDEX('Number on ART'!$H$10:$AB$249,MATCH($B218&amp;"Peds",'Number on ART'!$F$10:$F$249,0),MATCH(V$130,'Number on ART'!$H$9:$AB$9,0)),
IF(AND(U218+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Forecast'!$B$131:$B$250,0),MATCH(V$130,'PLHIV Forecast'!$C$130:$W$130,0)),
INDEX('PLHIV Forecast'!$C$131:$W$250,MATCH($B218,'PLHIV Forecast'!$B$131:$B$250,0),MATCH(V$130,'PLHIV Forecast'!$C$130:$W$130,0))&lt;&gt;0),
INDEX('PLHIV Forecast'!$C$131:$W$250,MATCH($B218,'PLHIV Forecast'!$B$131:$B$250,0),MATCH(V$130,'PLHIV Forecast'!$C$130:$W$130,0)),
U218+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4924</v>
      </c>
      <c r="W218" s="84">
        <f>IF(IF(W$130&lt;=Baseline_Year,
INDEX('Number on ART'!$H$10:$AB$249,MATCH($B218&amp;"Peds",'Number on ART'!$F$10:$F$249,0),MATCH(W$130,'Number on ART'!$H$9:$AB$9,0)),
IF(AND(V218+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Forecast'!$C$131:$W$250,MATCH($B218,'PLHIV Forecast'!$B$131:$B$250,0),MATCH(W$130,'PLHIV Forecast'!$C$130:$W$130,0)),
INDEX('PLHIV Forecast'!$C$131:$W$250,MATCH($B218,'PLHIV Forecast'!$B$131:$B$250,0),MATCH(W$130,'PLHIV Forecast'!$C$130:$W$130,0))&lt;&gt;0),
INDEX('PLHIV Forecast'!$C$131:$W$250,MATCH($B218,'PLHIV Forecast'!$B$131:$B$250,0),MATCH(W$130,'PLHIV Forecast'!$C$130:$W$130,0)),
V218+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)))&lt;0,
0,
IF(W$130&lt;=Baseline_Year,
INDEX('Number on ART'!$H$10:$AB$249,MATCH($B218&amp;"Peds",'Number on ART'!$F$10:$F$249,0),MATCH(W$130,'Number on ART'!$H$9:$AB$9,0)),
IF(AND(V218+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)&gt;INDEX('PLHIV Forecast'!$C$8:$W$127,MATCH($B218,'PLHIV Forecast'!$B$131:$B$250,0),MATCH(W$130,'PLHIV Forecast'!$C$130:$W$130,0)),
INDEX('PLHIV Forecast'!$C$131:$W$250,MATCH($B218,'PLHIV Forecast'!$B$131:$B$250,0),MATCH(W$130,'PLHIV Forecast'!$C$130:$W$130,0))&lt;&gt;0),
INDEX('PLHIV Forecast'!$C$131:$W$250,MATCH($B218,'PLHIV Forecast'!$B$131:$B$250,0),MATCH(W$130,'PLHIV Forecast'!$C$130:$W$130,0)),
V218+
AVERAGE((INDEX($C$131:$W$250,MATCH($B218,$B$131:$B$250),MATCH(Baseline_Year,$C$130:$W$130,))-INDEX($C$131:$W$250,MATCH($B218,$B$131:$B$250),MATCH(Baseline_Year-1,$C$130:$W$130,))),
(INDEX($C$131:$W$250,MATCH($B218,$B$131:$B$250),MATCH(Baseline_Year-1,$C$130:$W$130,))-INDEX($C$131:$W$250,MATCH($B218,$B$131:$B$250),MATCH(Baseline_Year-2,$C$130:$W$130,))),
(INDEX($C$131:$W$250,MATCH($B218,$B$131:$B$250),MATCH(Baseline_Year-2,$C$130:$W$130,))-INDEX($C$131:$W$250,MATCH($B218,$B$131:$B$250),MATCH(Baseline_Year-3,$C$130:$W$130,)))
))))</f>
        <v>5228</v>
      </c>
      <c r="X218" s="9" t="str">
        <f>IF(SUM(C218:W218)&lt;&gt;0,
IF(P218='PLHIV Forecast'!P218,"# peds on ART capped by total CLHIV starting 2023",
IF(Q218='PLHIV Forecast'!Q218,"# peds on ART capped by total CLHIV starting 2024",
IF(R218='PLHIV Forecast'!R218,"# peds on ART capped by total CLHIV starting 2025",
IF(S218='PLHIV Forecast'!S218,"# peds on ART capped by total CLHIV starting 2026",
IF(T218='PLHIV Forecast'!T218,"# peds on ART capped by total CLHIV starting 2027",
IF(U218='PLHIV Forecast'!U218,"# peds on ART capped by total CLHIV starting 2028",
IF(V218='PLHIV Forecast'!V218,"# peds on ART capped by total CLHIV starting 2029",
IF(W218='PLHIV Forecast'!W218,"# peds on ART capped by total CLHIV starting 2030",
"")))))))),"")</f>
        <v/>
      </c>
    </row>
    <row r="219" spans="2:24" x14ac:dyDescent="0.35">
      <c r="B219" s="17" t="str">
        <f>Countries!B92</f>
        <v>Papua New Guinea</v>
      </c>
      <c r="C219" s="47">
        <f>IF(C$7&lt;='Algorithms &amp; Assumptions'!$C$3,INDEX('Number on ART'!$H$10:$AB$249,MATCH($B219&amp;"Peds",'Number on ART'!$F$10:$F$249,0),MATCH(C$7,'Number on ART'!$H$9:$AB$9,0)),"Error")</f>
        <v>482</v>
      </c>
      <c r="D219" s="47">
        <f>IF(D$7&lt;='Algorithms &amp; Assumptions'!$C$3,INDEX('Number on ART'!$H$10:$AB$249,MATCH($B219&amp;"Peds",'Number on ART'!$F$10:$F$249,0),MATCH(D$7,'Number on ART'!$H$9:$AB$9,0)),"Error")</f>
        <v>573</v>
      </c>
      <c r="E219" s="47">
        <f>IF(E$7&lt;='Algorithms &amp; Assumptions'!$C$3,INDEX('Number on ART'!$H$10:$AB$249,MATCH($B219&amp;"Peds",'Number on ART'!$F$10:$F$249,0),MATCH(E$7,'Number on ART'!$H$9:$AB$9,0)),"Error")</f>
        <v>735</v>
      </c>
      <c r="F219" s="47">
        <f>IF(F$7&lt;='Algorithms &amp; Assumptions'!$C$3,INDEX('Number on ART'!$H$10:$AB$249,MATCH($B219&amp;"Peds",'Number on ART'!$F$10:$F$249,0),MATCH(F$7,'Number on ART'!$H$9:$AB$9,0)),"Error")</f>
        <v>887</v>
      </c>
      <c r="G219" s="84">
        <f>IF(IF(G$130&lt;=Baseline_Year,
INDEX('Number on ART'!$H$10:$AB$249,MATCH($B219&amp;"Peds",'Number on ART'!$F$10:$F$249,0),MATCH(G$130,'Number on ART'!$H$9:$AB$9,0)),
IF(AND(F219+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Forecast'!$B$131:$B$250,0),MATCH(G$130,'PLHIV Forecast'!$C$130:$W$130,0)),
INDEX('PLHIV Forecast'!$C$131:$W$250,MATCH($B219,'PLHIV Forecast'!$B$131:$B$250,0),MATCH(G$130,'PLHIV Forecast'!$C$130:$W$130,0))&lt;&gt;0),
INDEX('PLHIV Forecast'!$C$131:$W$250,MATCH($B219,'PLHIV Forecast'!$B$131:$B$250,0),MATCH(G$130,'PLHIV Forecast'!$C$130:$W$130,0)),
F219+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IF(G$130&lt;=Baseline_Year,
INDEX('Number on ART'!$H$10:$AB$249,MATCH($B219&amp;"Peds",'Number on ART'!$F$10:$F$249,0),MATCH(G$130,'Number on ART'!$H$9:$AB$9,0)),
IF(AND(F219+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Forecast'!$B$131:$B$250,0),MATCH(G$130,'PLHIV Forecast'!$C$130:$W$130,0)),
INDEX('PLHIV Forecast'!$C$131:$W$250,MATCH($B219,'PLHIV Forecast'!$B$131:$B$250,0),MATCH(G$130,'PLHIV Forecast'!$C$130:$W$130,0))&lt;&gt;0),
INDEX('PLHIV Forecast'!$C$131:$W$250,MATCH($B219,'PLHIV Forecast'!$B$131:$B$250,0),MATCH(G$130,'PLHIV Forecast'!$C$130:$W$130,0)),
F219+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1042</v>
      </c>
      <c r="H219" s="84">
        <f>IF(IF(H$130&lt;=Baseline_Year,
INDEX('Number on ART'!$H$10:$AB$249,MATCH($B219&amp;"Peds",'Number on ART'!$F$10:$F$249,0),MATCH(H$130,'Number on ART'!$H$9:$AB$9,0)),
IF(AND(G219+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Forecast'!$B$131:$B$250,0),MATCH(H$130,'PLHIV Forecast'!$C$130:$W$130,0)),
INDEX('PLHIV Forecast'!$C$131:$W$250,MATCH($B219,'PLHIV Forecast'!$B$131:$B$250,0),MATCH(H$130,'PLHIV Forecast'!$C$130:$W$130,0))&lt;&gt;0),
INDEX('PLHIV Forecast'!$C$131:$W$250,MATCH($B219,'PLHIV Forecast'!$B$131:$B$250,0),MATCH(H$130,'PLHIV Forecast'!$C$130:$W$130,0)),
G219+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IF(H$130&lt;=Baseline_Year,
INDEX('Number on ART'!$H$10:$AB$249,MATCH($B219&amp;"Peds",'Number on ART'!$F$10:$F$249,0),MATCH(H$130,'Number on ART'!$H$9:$AB$9,0)),
IF(AND(G219+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Forecast'!$B$131:$B$250,0),MATCH(H$130,'PLHIV Forecast'!$C$130:$W$130,0)),
INDEX('PLHIV Forecast'!$C$131:$W$250,MATCH($B219,'PLHIV Forecast'!$B$131:$B$250,0),MATCH(H$130,'PLHIV Forecast'!$C$130:$W$130,0))&lt;&gt;0),
INDEX('PLHIV Forecast'!$C$131:$W$250,MATCH($B219,'PLHIV Forecast'!$B$131:$B$250,0),MATCH(H$130,'PLHIV Forecast'!$C$130:$W$130,0)),
G219+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1170</v>
      </c>
      <c r="I219" s="84">
        <f>IF(IF(I$130&lt;=Baseline_Year,
INDEX('Number on ART'!$H$10:$AB$249,MATCH($B219&amp;"Peds",'Number on ART'!$F$10:$F$249,0),MATCH(I$130,'Number on ART'!$H$9:$AB$9,0)),
IF(AND(H219+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Forecast'!$B$131:$B$250,0),MATCH(I$130,'PLHIV Forecast'!$C$130:$W$130,0)),
INDEX('PLHIV Forecast'!$C$131:$W$250,MATCH($B219,'PLHIV Forecast'!$B$131:$B$250,0),MATCH(I$130,'PLHIV Forecast'!$C$130:$W$130,0))&lt;&gt;0),
INDEX('PLHIV Forecast'!$C$131:$W$250,MATCH($B219,'PLHIV Forecast'!$B$131:$B$250,0),MATCH(I$130,'PLHIV Forecast'!$C$130:$W$130,0)),
H219+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IF(I$130&lt;=Baseline_Year,
INDEX('Number on ART'!$H$10:$AB$249,MATCH($B219&amp;"Peds",'Number on ART'!$F$10:$F$249,0),MATCH(I$130,'Number on ART'!$H$9:$AB$9,0)),
IF(AND(H219+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Forecast'!$B$131:$B$250,0),MATCH(I$130,'PLHIV Forecast'!$C$130:$W$130,0)),
INDEX('PLHIV Forecast'!$C$131:$W$250,MATCH($B219,'PLHIV Forecast'!$B$131:$B$250,0),MATCH(I$130,'PLHIV Forecast'!$C$130:$W$130,0))&lt;&gt;0),
INDEX('PLHIV Forecast'!$C$131:$W$250,MATCH($B219,'PLHIV Forecast'!$B$131:$B$250,0),MATCH(I$130,'PLHIV Forecast'!$C$130:$W$130,0)),
H219+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1267</v>
      </c>
      <c r="J219" s="84">
        <f>IF(IF(J$130&lt;=Baseline_Year,
INDEX('Number on ART'!$H$10:$AB$249,MATCH($B219&amp;"Peds",'Number on ART'!$F$10:$F$249,0),MATCH(J$130,'Number on ART'!$H$9:$AB$9,0)),
IF(AND(I219+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Forecast'!$B$131:$B$250,0),MATCH(J$130,'PLHIV Forecast'!$C$130:$W$130,0)),
INDEX('PLHIV Forecast'!$C$131:$W$250,MATCH($B219,'PLHIV Forecast'!$B$131:$B$250,0),MATCH(J$130,'PLHIV Forecast'!$C$130:$W$130,0))&lt;&gt;0),
INDEX('PLHIV Forecast'!$C$131:$W$250,MATCH($B219,'PLHIV Forecast'!$B$131:$B$250,0),MATCH(J$130,'PLHIV Forecast'!$C$130:$W$130,0)),
I219+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IF(J$130&lt;=Baseline_Year,
INDEX('Number on ART'!$H$10:$AB$249,MATCH($B219&amp;"Peds",'Number on ART'!$F$10:$F$249,0),MATCH(J$130,'Number on ART'!$H$9:$AB$9,0)),
IF(AND(I219+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Forecast'!$B$131:$B$250,0),MATCH(J$130,'PLHIV Forecast'!$C$130:$W$130,0)),
INDEX('PLHIV Forecast'!$C$131:$W$250,MATCH($B219,'PLHIV Forecast'!$B$131:$B$250,0),MATCH(J$130,'PLHIV Forecast'!$C$130:$W$130,0))&lt;&gt;0),
INDEX('PLHIV Forecast'!$C$131:$W$250,MATCH($B219,'PLHIV Forecast'!$B$131:$B$250,0),MATCH(J$130,'PLHIV Forecast'!$C$130:$W$130,0)),
I219+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1337</v>
      </c>
      <c r="K219" s="84">
        <f>IF(IF(K$130&lt;=Baseline_Year,
INDEX('Number on ART'!$H$10:$AB$249,MATCH($B219&amp;"Peds",'Number on ART'!$F$10:$F$249,0),MATCH(K$130,'Number on ART'!$H$9:$AB$9,0)),
IF(AND(J219+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Forecast'!$B$131:$B$250,0),MATCH(K$130,'PLHIV Forecast'!$C$130:$W$130,0)),
INDEX('PLHIV Forecast'!$C$131:$W$250,MATCH($B219,'PLHIV Forecast'!$B$131:$B$250,0),MATCH(K$130,'PLHIV Forecast'!$C$130:$W$130,0))&lt;&gt;0),
INDEX('PLHIV Forecast'!$C$131:$W$250,MATCH($B219,'PLHIV Forecast'!$B$131:$B$250,0),MATCH(K$130,'PLHIV Forecast'!$C$130:$W$130,0)),
J219+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IF(K$130&lt;=Baseline_Year,
INDEX('Number on ART'!$H$10:$AB$249,MATCH($B219&amp;"Peds",'Number on ART'!$F$10:$F$249,0),MATCH(K$130,'Number on ART'!$H$9:$AB$9,0)),
IF(AND(J219+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Forecast'!$B$131:$B$250,0),MATCH(K$130,'PLHIV Forecast'!$C$130:$W$130,0)),
INDEX('PLHIV Forecast'!$C$131:$W$250,MATCH($B219,'PLHIV Forecast'!$B$131:$B$250,0),MATCH(K$130,'PLHIV Forecast'!$C$130:$W$130,0))&lt;&gt;0),
INDEX('PLHIV Forecast'!$C$131:$W$250,MATCH($B219,'PLHIV Forecast'!$B$131:$B$250,0),MATCH(K$130,'PLHIV Forecast'!$C$130:$W$130,0)),
J219+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1445</v>
      </c>
      <c r="L219" s="84">
        <f>IF(IF(L$130&lt;=Baseline_Year,
INDEX('Number on ART'!$H$10:$AB$249,MATCH($B219&amp;"Peds",'Number on ART'!$F$10:$F$249,0),MATCH(L$130,'Number on ART'!$H$9:$AB$9,0)),
IF(AND(K219+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Forecast'!$B$131:$B$250,0),MATCH(L$130,'PLHIV Forecast'!$C$130:$W$130,0)),
INDEX('PLHIV Forecast'!$C$131:$W$250,MATCH($B219,'PLHIV Forecast'!$B$131:$B$250,0),MATCH(L$130,'PLHIV Forecast'!$C$130:$W$130,0))&lt;&gt;0),
INDEX('PLHIV Forecast'!$C$131:$W$250,MATCH($B219,'PLHIV Forecast'!$B$131:$B$250,0),MATCH(L$130,'PLHIV Forecast'!$C$130:$W$130,0)),
K219+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IF(L$130&lt;=Baseline_Year,
INDEX('Number on ART'!$H$10:$AB$249,MATCH($B219&amp;"Peds",'Number on ART'!$F$10:$F$249,0),MATCH(L$130,'Number on ART'!$H$9:$AB$9,0)),
IF(AND(K219+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Forecast'!$B$131:$B$250,0),MATCH(L$130,'PLHIV Forecast'!$C$130:$W$130,0)),
INDEX('PLHIV Forecast'!$C$131:$W$250,MATCH($B219,'PLHIV Forecast'!$B$131:$B$250,0),MATCH(L$130,'PLHIV Forecast'!$C$130:$W$130,0))&lt;&gt;0),
INDEX('PLHIV Forecast'!$C$131:$W$250,MATCH($B219,'PLHIV Forecast'!$B$131:$B$250,0),MATCH(L$130,'PLHIV Forecast'!$C$130:$W$130,0)),
K219+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1544</v>
      </c>
      <c r="M219" s="84">
        <f>IF(IF(M$130&lt;=Baseline_Year,
INDEX('Number on ART'!$H$10:$AB$249,MATCH($B219&amp;"Peds",'Number on ART'!$F$10:$F$249,0),MATCH(M$130,'Number on ART'!$H$9:$AB$9,0)),
IF(AND(L219+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Forecast'!$B$131:$B$250,0),MATCH(M$130,'PLHIV Forecast'!$C$130:$W$130,0)),
INDEX('PLHIV Forecast'!$C$131:$W$250,MATCH($B219,'PLHIV Forecast'!$B$131:$B$250,0),MATCH(M$130,'PLHIV Forecast'!$C$130:$W$130,0))&lt;&gt;0),
INDEX('PLHIV Forecast'!$C$131:$W$250,MATCH($B219,'PLHIV Forecast'!$B$131:$B$250,0),MATCH(M$130,'PLHIV Forecast'!$C$130:$W$130,0)),
L219+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IF(M$130&lt;=Baseline_Year,
INDEX('Number on ART'!$H$10:$AB$249,MATCH($B219&amp;"Peds",'Number on ART'!$F$10:$F$249,0),MATCH(M$130,'Number on ART'!$H$9:$AB$9,0)),
IF(AND(L219+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Forecast'!$B$131:$B$250,0),MATCH(M$130,'PLHIV Forecast'!$C$130:$W$130,0)),
INDEX('PLHIV Forecast'!$C$131:$W$250,MATCH($B219,'PLHIV Forecast'!$B$131:$B$250,0),MATCH(M$130,'PLHIV Forecast'!$C$130:$W$130,0))&lt;&gt;0),
INDEX('PLHIV Forecast'!$C$131:$W$250,MATCH($B219,'PLHIV Forecast'!$B$131:$B$250,0),MATCH(M$130,'PLHIV Forecast'!$C$130:$W$130,0)),
L219+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1696</v>
      </c>
      <c r="N219" s="84">
        <f>IF(IF(N$130&lt;=Baseline_Year,
INDEX('Number on ART'!$H$10:$AB$249,MATCH($B219&amp;"Peds",'Number on ART'!$F$10:$F$249,0),MATCH(N$130,'Number on ART'!$H$9:$AB$9,0)),
IF(AND(M219+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Forecast'!$B$131:$B$250,0),MATCH(N$130,'PLHIV Forecast'!$C$130:$W$130,0)),
INDEX('PLHIV Forecast'!$C$131:$W$250,MATCH($B219,'PLHIV Forecast'!$B$131:$B$250,0),MATCH(N$130,'PLHIV Forecast'!$C$130:$W$130,0))&lt;&gt;0),
INDEX('PLHIV Forecast'!$C$131:$W$250,MATCH($B219,'PLHIV Forecast'!$B$131:$B$250,0),MATCH(N$130,'PLHIV Forecast'!$C$130:$W$130,0)),
M219+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IF(N$130&lt;=Baseline_Year,
INDEX('Number on ART'!$H$10:$AB$249,MATCH($B219&amp;"Peds",'Number on ART'!$F$10:$F$249,0),MATCH(N$130,'Number on ART'!$H$9:$AB$9,0)),
IF(AND(M219+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Forecast'!$B$131:$B$250,0),MATCH(N$130,'PLHIV Forecast'!$C$130:$W$130,0)),
INDEX('PLHIV Forecast'!$C$131:$W$250,MATCH($B219,'PLHIV Forecast'!$B$131:$B$250,0),MATCH(N$130,'PLHIV Forecast'!$C$130:$W$130,0))&lt;&gt;0),
INDEX('PLHIV Forecast'!$C$131:$W$250,MATCH($B219,'PLHIV Forecast'!$B$131:$B$250,0),MATCH(N$130,'PLHIV Forecast'!$C$130:$W$130,0)),
M219+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2004</v>
      </c>
      <c r="O219" s="84">
        <f>IF(IF(O$130&lt;=Baseline_Year,
INDEX('Number on ART'!$H$10:$AB$249,MATCH($B219&amp;"Peds",'Number on ART'!$F$10:$F$249,0),MATCH(O$130,'Number on ART'!$H$9:$AB$9,0)),
IF(AND(N219+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Forecast'!$B$131:$B$250,0),MATCH(O$130,'PLHIV Forecast'!$C$130:$W$130,0)),
INDEX('PLHIV Forecast'!$C$131:$W$250,MATCH($B219,'PLHIV Forecast'!$B$131:$B$250,0),MATCH(O$130,'PLHIV Forecast'!$C$130:$W$130,0))&lt;&gt;0),
INDEX('PLHIV Forecast'!$C$131:$W$250,MATCH($B219,'PLHIV Forecast'!$B$131:$B$250,0),MATCH(O$130,'PLHIV Forecast'!$C$130:$W$130,0)),
N219+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IF(O$130&lt;=Baseline_Year,
INDEX('Number on ART'!$H$10:$AB$249,MATCH($B219&amp;"Peds",'Number on ART'!$F$10:$F$249,0),MATCH(O$130,'Number on ART'!$H$9:$AB$9,0)),
IF(AND(N219+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Forecast'!$B$131:$B$250,0),MATCH(O$130,'PLHIV Forecast'!$C$130:$W$130,0)),
INDEX('PLHIV Forecast'!$C$131:$W$250,MATCH($B219,'PLHIV Forecast'!$B$131:$B$250,0),MATCH(O$130,'PLHIV Forecast'!$C$130:$W$130,0))&lt;&gt;0),
INDEX('PLHIV Forecast'!$C$131:$W$250,MATCH($B219,'PLHIV Forecast'!$B$131:$B$250,0),MATCH(O$130,'PLHIV Forecast'!$C$130:$W$130,0)),
N219+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2147</v>
      </c>
      <c r="P219" s="84">
        <f>IF(IF(P$130&lt;=Baseline_Year,
INDEX('Number on ART'!$H$10:$AB$249,MATCH($B219&amp;"Peds",'Number on ART'!$F$10:$F$249,0),MATCH(P$130,'Number on ART'!$H$9:$AB$9,0)),
IF(AND(O219+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Forecast'!$B$131:$B$250,0),MATCH(P$130,'PLHIV Forecast'!$C$130:$W$130,0)),
INDEX('PLHIV Forecast'!$C$131:$W$250,MATCH($B219,'PLHIV Forecast'!$B$131:$B$250,0),MATCH(P$130,'PLHIV Forecast'!$C$130:$W$130,0))&lt;&gt;0),
INDEX('PLHIV Forecast'!$C$131:$W$250,MATCH($B219,'PLHIV Forecast'!$B$131:$B$250,0),MATCH(P$130,'PLHIV Forecast'!$C$130:$W$130,0)),
O219+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IF(P$130&lt;=Baseline_Year,
INDEX('Number on ART'!$H$10:$AB$249,MATCH($B219&amp;"Peds",'Number on ART'!$F$10:$F$249,0),MATCH(P$130,'Number on ART'!$H$9:$AB$9,0)),
IF(AND(O219+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Forecast'!$B$131:$B$250,0),MATCH(P$130,'PLHIV Forecast'!$C$130:$W$130,0)),
INDEX('PLHIV Forecast'!$C$131:$W$250,MATCH($B219,'PLHIV Forecast'!$B$131:$B$250,0),MATCH(P$130,'PLHIV Forecast'!$C$130:$W$130,0))&lt;&gt;0),
INDEX('PLHIV Forecast'!$C$131:$W$250,MATCH($B219,'PLHIV Forecast'!$B$131:$B$250,0),MATCH(P$130,'PLHIV Forecast'!$C$130:$W$130,0)),
O219+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2348</v>
      </c>
      <c r="Q219" s="84">
        <f>IF(IF(Q$130&lt;=Baseline_Year,
INDEX('Number on ART'!$H$10:$AB$249,MATCH($B219&amp;"Peds",'Number on ART'!$F$10:$F$249,0),MATCH(Q$130,'Number on ART'!$H$9:$AB$9,0)),
IF(AND(P219+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Forecast'!$B$131:$B$250,0),MATCH(Q$130,'PLHIV Forecast'!$C$130:$W$130,0)),
INDEX('PLHIV Forecast'!$C$131:$W$250,MATCH($B219,'PLHIV Forecast'!$B$131:$B$250,0),MATCH(Q$130,'PLHIV Forecast'!$C$130:$W$130,0))&lt;&gt;0),
INDEX('PLHIV Forecast'!$C$131:$W$250,MATCH($B219,'PLHIV Forecast'!$B$131:$B$250,0),MATCH(Q$130,'PLHIV Forecast'!$C$130:$W$130,0)),
P219+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IF(Q$130&lt;=Baseline_Year,
INDEX('Number on ART'!$H$10:$AB$249,MATCH($B219&amp;"Peds",'Number on ART'!$F$10:$F$249,0),MATCH(Q$130,'Number on ART'!$H$9:$AB$9,0)),
IF(AND(P219+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Forecast'!$B$131:$B$250,0),MATCH(Q$130,'PLHIV Forecast'!$C$130:$W$130,0)),
INDEX('PLHIV Forecast'!$C$131:$W$250,MATCH($B219,'PLHIV Forecast'!$B$131:$B$250,0),MATCH(Q$130,'PLHIV Forecast'!$C$130:$W$130,0))&lt;&gt;0),
INDEX('PLHIV Forecast'!$C$131:$W$250,MATCH($B219,'PLHIV Forecast'!$B$131:$B$250,0),MATCH(Q$130,'PLHIV Forecast'!$C$130:$W$130,0)),
P219+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2549</v>
      </c>
      <c r="R219" s="84">
        <f>IF(IF(R$130&lt;=Baseline_Year,
INDEX('Number on ART'!$H$10:$AB$249,MATCH($B219&amp;"Peds",'Number on ART'!$F$10:$F$249,0),MATCH(R$130,'Number on ART'!$H$9:$AB$9,0)),
IF(AND(Q219+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Forecast'!$B$131:$B$250,0),MATCH(R$130,'PLHIV Forecast'!$C$130:$W$130,0)),
INDEX('PLHIV Forecast'!$C$131:$W$250,MATCH($B219,'PLHIV Forecast'!$B$131:$B$250,0),MATCH(R$130,'PLHIV Forecast'!$C$130:$W$130,0))&lt;&gt;0),
INDEX('PLHIV Forecast'!$C$131:$W$250,MATCH($B219,'PLHIV Forecast'!$B$131:$B$250,0),MATCH(R$130,'PLHIV Forecast'!$C$130:$W$130,0)),
Q219+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IF(R$130&lt;=Baseline_Year,
INDEX('Number on ART'!$H$10:$AB$249,MATCH($B219&amp;"Peds",'Number on ART'!$F$10:$F$249,0),MATCH(R$130,'Number on ART'!$H$9:$AB$9,0)),
IF(AND(Q219+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Forecast'!$B$131:$B$250,0),MATCH(R$130,'PLHIV Forecast'!$C$130:$W$130,0)),
INDEX('PLHIV Forecast'!$C$131:$W$250,MATCH($B219,'PLHIV Forecast'!$B$131:$B$250,0),MATCH(R$130,'PLHIV Forecast'!$C$130:$W$130,0))&lt;&gt;0),
INDEX('PLHIV Forecast'!$C$131:$W$250,MATCH($B219,'PLHIV Forecast'!$B$131:$B$250,0),MATCH(R$130,'PLHIV Forecast'!$C$130:$W$130,0)),
Q219+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2750</v>
      </c>
      <c r="S219" s="84">
        <f>IF(IF(S$130&lt;=Baseline_Year,
INDEX('Number on ART'!$H$10:$AB$249,MATCH($B219&amp;"Peds",'Number on ART'!$F$10:$F$249,0),MATCH(S$130,'Number on ART'!$H$9:$AB$9,0)),
IF(AND(R219+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Forecast'!$B$131:$B$250,0),MATCH(S$130,'PLHIV Forecast'!$C$130:$W$130,0)),
INDEX('PLHIV Forecast'!$C$131:$W$250,MATCH($B219,'PLHIV Forecast'!$B$131:$B$250,0),MATCH(S$130,'PLHIV Forecast'!$C$130:$W$130,0))&lt;&gt;0),
INDEX('PLHIV Forecast'!$C$131:$W$250,MATCH($B219,'PLHIV Forecast'!$B$131:$B$250,0),MATCH(S$130,'PLHIV Forecast'!$C$130:$W$130,0)),
R219+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IF(S$130&lt;=Baseline_Year,
INDEX('Number on ART'!$H$10:$AB$249,MATCH($B219&amp;"Peds",'Number on ART'!$F$10:$F$249,0),MATCH(S$130,'Number on ART'!$H$9:$AB$9,0)),
IF(AND(R219+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Forecast'!$B$131:$B$250,0),MATCH(S$130,'PLHIV Forecast'!$C$130:$W$130,0)),
INDEX('PLHIV Forecast'!$C$131:$W$250,MATCH($B219,'PLHIV Forecast'!$B$131:$B$250,0),MATCH(S$130,'PLHIV Forecast'!$C$130:$W$130,0))&lt;&gt;0),
INDEX('PLHIV Forecast'!$C$131:$W$250,MATCH($B219,'PLHIV Forecast'!$B$131:$B$250,0),MATCH(S$130,'PLHIV Forecast'!$C$130:$W$130,0)),
R219+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2951</v>
      </c>
      <c r="T219" s="84">
        <f>IF(IF(T$130&lt;=Baseline_Year,
INDEX('Number on ART'!$H$10:$AB$249,MATCH($B219&amp;"Peds",'Number on ART'!$F$10:$F$249,0),MATCH(T$130,'Number on ART'!$H$9:$AB$9,0)),
IF(AND(S219+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Forecast'!$B$131:$B$250,0),MATCH(T$130,'PLHIV Forecast'!$C$130:$W$130,0)),
INDEX('PLHIV Forecast'!$C$131:$W$250,MATCH($B219,'PLHIV Forecast'!$B$131:$B$250,0),MATCH(T$130,'PLHIV Forecast'!$C$130:$W$130,0))&lt;&gt;0),
INDEX('PLHIV Forecast'!$C$131:$W$250,MATCH($B219,'PLHIV Forecast'!$B$131:$B$250,0),MATCH(T$130,'PLHIV Forecast'!$C$130:$W$130,0)),
S219+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IF(T$130&lt;=Baseline_Year,
INDEX('Number on ART'!$H$10:$AB$249,MATCH($B219&amp;"Peds",'Number on ART'!$F$10:$F$249,0),MATCH(T$130,'Number on ART'!$H$9:$AB$9,0)),
IF(AND(S219+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Forecast'!$B$131:$B$250,0),MATCH(T$130,'PLHIV Forecast'!$C$130:$W$130,0)),
INDEX('PLHIV Forecast'!$C$131:$W$250,MATCH($B219,'PLHIV Forecast'!$B$131:$B$250,0),MATCH(T$130,'PLHIV Forecast'!$C$130:$W$130,0))&lt;&gt;0),
INDEX('PLHIV Forecast'!$C$131:$W$250,MATCH($B219,'PLHIV Forecast'!$B$131:$B$250,0),MATCH(T$130,'PLHIV Forecast'!$C$130:$W$130,0)),
S219+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3152</v>
      </c>
      <c r="U219" s="84">
        <f>IF(IF(U$130&lt;=Baseline_Year,
INDEX('Number on ART'!$H$10:$AB$249,MATCH($B219&amp;"Peds",'Number on ART'!$F$10:$F$249,0),MATCH(U$130,'Number on ART'!$H$9:$AB$9,0)),
IF(AND(T219+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Forecast'!$B$131:$B$250,0),MATCH(U$130,'PLHIV Forecast'!$C$130:$W$130,0)),
INDEX('PLHIV Forecast'!$C$131:$W$250,MATCH($B219,'PLHIV Forecast'!$B$131:$B$250,0),MATCH(U$130,'PLHIV Forecast'!$C$130:$W$130,0))&lt;&gt;0),
INDEX('PLHIV Forecast'!$C$131:$W$250,MATCH($B219,'PLHIV Forecast'!$B$131:$B$250,0),MATCH(U$130,'PLHIV Forecast'!$C$130:$W$130,0)),
T219+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IF(U$130&lt;=Baseline_Year,
INDEX('Number on ART'!$H$10:$AB$249,MATCH($B219&amp;"Peds",'Number on ART'!$F$10:$F$249,0),MATCH(U$130,'Number on ART'!$H$9:$AB$9,0)),
IF(AND(T219+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Forecast'!$B$131:$B$250,0),MATCH(U$130,'PLHIV Forecast'!$C$130:$W$130,0)),
INDEX('PLHIV Forecast'!$C$131:$W$250,MATCH($B219,'PLHIV Forecast'!$B$131:$B$250,0),MATCH(U$130,'PLHIV Forecast'!$C$130:$W$130,0))&lt;&gt;0),
INDEX('PLHIV Forecast'!$C$131:$W$250,MATCH($B219,'PLHIV Forecast'!$B$131:$B$250,0),MATCH(U$130,'PLHIV Forecast'!$C$130:$W$130,0)),
T219+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3353</v>
      </c>
      <c r="V219" s="84">
        <f>IF(IF(V$130&lt;=Baseline_Year,
INDEX('Number on ART'!$H$10:$AB$249,MATCH($B219&amp;"Peds",'Number on ART'!$F$10:$F$249,0),MATCH(V$130,'Number on ART'!$H$9:$AB$9,0)),
IF(AND(U219+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Forecast'!$B$131:$B$250,0),MATCH(V$130,'PLHIV Forecast'!$C$130:$W$130,0)),
INDEX('PLHIV Forecast'!$C$131:$W$250,MATCH($B219,'PLHIV Forecast'!$B$131:$B$250,0),MATCH(V$130,'PLHIV Forecast'!$C$130:$W$130,0))&lt;&gt;0),
INDEX('PLHIV Forecast'!$C$131:$W$250,MATCH($B219,'PLHIV Forecast'!$B$131:$B$250,0),MATCH(V$130,'PLHIV Forecast'!$C$130:$W$130,0)),
U219+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IF(V$130&lt;=Baseline_Year,
INDEX('Number on ART'!$H$10:$AB$249,MATCH($B219&amp;"Peds",'Number on ART'!$F$10:$F$249,0),MATCH(V$130,'Number on ART'!$H$9:$AB$9,0)),
IF(AND(U219+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Forecast'!$B$131:$B$250,0),MATCH(V$130,'PLHIV Forecast'!$C$130:$W$130,0)),
INDEX('PLHIV Forecast'!$C$131:$W$250,MATCH($B219,'PLHIV Forecast'!$B$131:$B$250,0),MATCH(V$130,'PLHIV Forecast'!$C$130:$W$130,0))&lt;&gt;0),
INDEX('PLHIV Forecast'!$C$131:$W$250,MATCH($B219,'PLHIV Forecast'!$B$131:$B$250,0),MATCH(V$130,'PLHIV Forecast'!$C$130:$W$130,0)),
U219+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3554</v>
      </c>
      <c r="W219" s="84">
        <f>IF(IF(W$130&lt;=Baseline_Year,
INDEX('Number on ART'!$H$10:$AB$249,MATCH($B219&amp;"Peds",'Number on ART'!$F$10:$F$249,0),MATCH(W$130,'Number on ART'!$H$9:$AB$9,0)),
IF(AND(V219+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Forecast'!$C$131:$W$250,MATCH($B219,'PLHIV Forecast'!$B$131:$B$250,0),MATCH(W$130,'PLHIV Forecast'!$C$130:$W$130,0)),
INDEX('PLHIV Forecast'!$C$131:$W$250,MATCH($B219,'PLHIV Forecast'!$B$131:$B$250,0),MATCH(W$130,'PLHIV Forecast'!$C$130:$W$130,0))&lt;&gt;0),
INDEX('PLHIV Forecast'!$C$131:$W$250,MATCH($B219,'PLHIV Forecast'!$B$131:$B$250,0),MATCH(W$130,'PLHIV Forecast'!$C$130:$W$130,0)),
V219+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)))&lt;0,
0,
IF(W$130&lt;=Baseline_Year,
INDEX('Number on ART'!$H$10:$AB$249,MATCH($B219&amp;"Peds",'Number on ART'!$F$10:$F$249,0),MATCH(W$130,'Number on ART'!$H$9:$AB$9,0)),
IF(AND(V219+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)&gt;INDEX('PLHIV Forecast'!$C$8:$W$127,MATCH($B219,'PLHIV Forecast'!$B$131:$B$250,0),MATCH(W$130,'PLHIV Forecast'!$C$130:$W$130,0)),
INDEX('PLHIV Forecast'!$C$131:$W$250,MATCH($B219,'PLHIV Forecast'!$B$131:$B$250,0),MATCH(W$130,'PLHIV Forecast'!$C$130:$W$130,0))&lt;&gt;0),
INDEX('PLHIV Forecast'!$C$131:$W$250,MATCH($B219,'PLHIV Forecast'!$B$131:$B$250,0),MATCH(W$130,'PLHIV Forecast'!$C$130:$W$130,0)),
V219+
AVERAGE((INDEX($C$131:$W$250,MATCH($B219,$B$131:$B$250),MATCH(Baseline_Year,$C$130:$W$130,))-INDEX($C$131:$W$250,MATCH($B219,$B$131:$B$250),MATCH(Baseline_Year-1,$C$130:$W$130,))),
(INDEX($C$131:$W$250,MATCH($B219,$B$131:$B$250),MATCH(Baseline_Year-1,$C$130:$W$130,))-INDEX($C$131:$W$250,MATCH($B219,$B$131:$B$250),MATCH(Baseline_Year-2,$C$130:$W$130,))),
(INDEX($C$131:$W$250,MATCH($B219,$B$131:$B$250),MATCH(Baseline_Year-2,$C$130:$W$130,))-INDEX($C$131:$W$250,MATCH($B219,$B$131:$B$250),MATCH(Baseline_Year-3,$C$130:$W$130,)))
))))</f>
        <v>3755</v>
      </c>
      <c r="X219" s="9" t="str">
        <f>IF(SUM(C219:W219)&lt;&gt;0,
IF(P219='PLHIV Forecast'!P219,"# peds on ART capped by total CLHIV starting 2023",
IF(Q219='PLHIV Forecast'!Q219,"# peds on ART capped by total CLHIV starting 2024",
IF(R219='PLHIV Forecast'!R219,"# peds on ART capped by total CLHIV starting 2025",
IF(S219='PLHIV Forecast'!S219,"# peds on ART capped by total CLHIV starting 2026",
IF(T219='PLHIV Forecast'!T219,"# peds on ART capped by total CLHIV starting 2027",
IF(U219='PLHIV Forecast'!U219,"# peds on ART capped by total CLHIV starting 2028",
IF(V219='PLHIV Forecast'!V219,"# peds on ART capped by total CLHIV starting 2029",
IF(W219='PLHIV Forecast'!W219,"# peds on ART capped by total CLHIV starting 2030",
"")))))))),"")</f>
        <v/>
      </c>
    </row>
    <row r="220" spans="2:24" x14ac:dyDescent="0.35">
      <c r="B220" s="17" t="str">
        <f>Countries!B93</f>
        <v>Paraguay</v>
      </c>
      <c r="C220" s="47">
        <f>IF(C$7&lt;='Algorithms &amp; Assumptions'!$C$3,INDEX('Number on ART'!$H$10:$AB$249,MATCH($B220&amp;"Peds",'Number on ART'!$F$10:$F$249,0),MATCH(C$7,'Number on ART'!$H$9:$AB$9,0)),"Error")</f>
        <v>0</v>
      </c>
      <c r="D220" s="47">
        <f>IF(D$7&lt;='Algorithms &amp; Assumptions'!$C$3,INDEX('Number on ART'!$H$10:$AB$249,MATCH($B220&amp;"Peds",'Number on ART'!$F$10:$F$249,0),MATCH(D$7,'Number on ART'!$H$9:$AB$9,0)),"Error")</f>
        <v>0</v>
      </c>
      <c r="E220" s="47">
        <f>IF(E$7&lt;='Algorithms &amp; Assumptions'!$C$3,INDEX('Number on ART'!$H$10:$AB$249,MATCH($B220&amp;"Peds",'Number on ART'!$F$10:$F$249,0),MATCH(E$7,'Number on ART'!$H$9:$AB$9,0)),"Error")</f>
        <v>0</v>
      </c>
      <c r="F220" s="47">
        <f>IF(F$7&lt;='Algorithms &amp; Assumptions'!$C$3,INDEX('Number on ART'!$H$10:$AB$249,MATCH($B220&amp;"Peds",'Number on ART'!$F$10:$F$249,0),MATCH(F$7,'Number on ART'!$H$9:$AB$9,0)),"Error")</f>
        <v>0</v>
      </c>
      <c r="G220" s="84">
        <f>IF(IF(G$130&lt;=Baseline_Year,
INDEX('Number on ART'!$H$10:$AB$249,MATCH($B220&amp;"Peds",'Number on ART'!$F$10:$F$249,0),MATCH(G$130,'Number on ART'!$H$9:$AB$9,0)),
IF(AND(F220+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Forecast'!$B$131:$B$250,0),MATCH(G$130,'PLHIV Forecast'!$C$130:$W$130,0)),
INDEX('PLHIV Forecast'!$C$131:$W$250,MATCH($B220,'PLHIV Forecast'!$B$131:$B$250,0),MATCH(G$130,'PLHIV Forecast'!$C$130:$W$130,0))&lt;&gt;0),
INDEX('PLHIV Forecast'!$C$131:$W$250,MATCH($B220,'PLHIV Forecast'!$B$131:$B$250,0),MATCH(G$130,'PLHIV Forecast'!$C$130:$W$130,0)),
F220+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IF(G$130&lt;=Baseline_Year,
INDEX('Number on ART'!$H$10:$AB$249,MATCH($B220&amp;"Peds",'Number on ART'!$F$10:$F$249,0),MATCH(G$130,'Number on ART'!$H$9:$AB$9,0)),
IF(AND(F220+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Forecast'!$B$131:$B$250,0),MATCH(G$130,'PLHIV Forecast'!$C$130:$W$130,0)),
INDEX('PLHIV Forecast'!$C$131:$W$250,MATCH($B220,'PLHIV Forecast'!$B$131:$B$250,0),MATCH(G$130,'PLHIV Forecast'!$C$130:$W$130,0))&lt;&gt;0),
INDEX('PLHIV Forecast'!$C$131:$W$250,MATCH($B220,'PLHIV Forecast'!$B$131:$B$250,0),MATCH(G$130,'PLHIV Forecast'!$C$130:$W$130,0)),
F220+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0</v>
      </c>
      <c r="H220" s="84">
        <f>IF(IF(H$130&lt;=Baseline_Year,
INDEX('Number on ART'!$H$10:$AB$249,MATCH($B220&amp;"Peds",'Number on ART'!$F$10:$F$249,0),MATCH(H$130,'Number on ART'!$H$9:$AB$9,0)),
IF(AND(G220+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Forecast'!$B$131:$B$250,0),MATCH(H$130,'PLHIV Forecast'!$C$130:$W$130,0)),
INDEX('PLHIV Forecast'!$C$131:$W$250,MATCH($B220,'PLHIV Forecast'!$B$131:$B$250,0),MATCH(H$130,'PLHIV Forecast'!$C$130:$W$130,0))&lt;&gt;0),
INDEX('PLHIV Forecast'!$C$131:$W$250,MATCH($B220,'PLHIV Forecast'!$B$131:$B$250,0),MATCH(H$130,'PLHIV Forecast'!$C$130:$W$130,0)),
G220+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IF(H$130&lt;=Baseline_Year,
INDEX('Number on ART'!$H$10:$AB$249,MATCH($B220&amp;"Peds",'Number on ART'!$F$10:$F$249,0),MATCH(H$130,'Number on ART'!$H$9:$AB$9,0)),
IF(AND(G220+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Forecast'!$B$131:$B$250,0),MATCH(H$130,'PLHIV Forecast'!$C$130:$W$130,0)),
INDEX('PLHIV Forecast'!$C$131:$W$250,MATCH($B220,'PLHIV Forecast'!$B$131:$B$250,0),MATCH(H$130,'PLHIV Forecast'!$C$130:$W$130,0))&lt;&gt;0),
INDEX('PLHIV Forecast'!$C$131:$W$250,MATCH($B220,'PLHIV Forecast'!$B$131:$B$250,0),MATCH(H$130,'PLHIV Forecast'!$C$130:$W$130,0)),
G220+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0</v>
      </c>
      <c r="I220" s="84">
        <f>IF(IF(I$130&lt;=Baseline_Year,
INDEX('Number on ART'!$H$10:$AB$249,MATCH($B220&amp;"Peds",'Number on ART'!$F$10:$F$249,0),MATCH(I$130,'Number on ART'!$H$9:$AB$9,0)),
IF(AND(H220+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Forecast'!$B$131:$B$250,0),MATCH(I$130,'PLHIV Forecast'!$C$130:$W$130,0)),
INDEX('PLHIV Forecast'!$C$131:$W$250,MATCH($B220,'PLHIV Forecast'!$B$131:$B$250,0),MATCH(I$130,'PLHIV Forecast'!$C$130:$W$130,0))&lt;&gt;0),
INDEX('PLHIV Forecast'!$C$131:$W$250,MATCH($B220,'PLHIV Forecast'!$B$131:$B$250,0),MATCH(I$130,'PLHIV Forecast'!$C$130:$W$130,0)),
H220+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IF(I$130&lt;=Baseline_Year,
INDEX('Number on ART'!$H$10:$AB$249,MATCH($B220&amp;"Peds",'Number on ART'!$F$10:$F$249,0),MATCH(I$130,'Number on ART'!$H$9:$AB$9,0)),
IF(AND(H220+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Forecast'!$B$131:$B$250,0),MATCH(I$130,'PLHIV Forecast'!$C$130:$W$130,0)),
INDEX('PLHIV Forecast'!$C$131:$W$250,MATCH($B220,'PLHIV Forecast'!$B$131:$B$250,0),MATCH(I$130,'PLHIV Forecast'!$C$130:$W$130,0))&lt;&gt;0),
INDEX('PLHIV Forecast'!$C$131:$W$250,MATCH($B220,'PLHIV Forecast'!$B$131:$B$250,0),MATCH(I$130,'PLHIV Forecast'!$C$130:$W$130,0)),
H220+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0</v>
      </c>
      <c r="J220" s="84">
        <f>IF(IF(J$130&lt;=Baseline_Year,
INDEX('Number on ART'!$H$10:$AB$249,MATCH($B220&amp;"Peds",'Number on ART'!$F$10:$F$249,0),MATCH(J$130,'Number on ART'!$H$9:$AB$9,0)),
IF(AND(I220+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Forecast'!$B$131:$B$250,0),MATCH(J$130,'PLHIV Forecast'!$C$130:$W$130,0)),
INDEX('PLHIV Forecast'!$C$131:$W$250,MATCH($B220,'PLHIV Forecast'!$B$131:$B$250,0),MATCH(J$130,'PLHIV Forecast'!$C$130:$W$130,0))&lt;&gt;0),
INDEX('PLHIV Forecast'!$C$131:$W$250,MATCH($B220,'PLHIV Forecast'!$B$131:$B$250,0),MATCH(J$130,'PLHIV Forecast'!$C$130:$W$130,0)),
I220+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IF(J$130&lt;=Baseline_Year,
INDEX('Number on ART'!$H$10:$AB$249,MATCH($B220&amp;"Peds",'Number on ART'!$F$10:$F$249,0),MATCH(J$130,'Number on ART'!$H$9:$AB$9,0)),
IF(AND(I220+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Forecast'!$B$131:$B$250,0),MATCH(J$130,'PLHIV Forecast'!$C$130:$W$130,0)),
INDEX('PLHIV Forecast'!$C$131:$W$250,MATCH($B220,'PLHIV Forecast'!$B$131:$B$250,0),MATCH(J$130,'PLHIV Forecast'!$C$130:$W$130,0))&lt;&gt;0),
INDEX('PLHIV Forecast'!$C$131:$W$250,MATCH($B220,'PLHIV Forecast'!$B$131:$B$250,0),MATCH(J$130,'PLHIV Forecast'!$C$130:$W$130,0)),
I220+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0</v>
      </c>
      <c r="K220" s="84">
        <f>IF(IF(K$130&lt;=Baseline_Year,
INDEX('Number on ART'!$H$10:$AB$249,MATCH($B220&amp;"Peds",'Number on ART'!$F$10:$F$249,0),MATCH(K$130,'Number on ART'!$H$9:$AB$9,0)),
IF(AND(J220+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Forecast'!$B$131:$B$250,0),MATCH(K$130,'PLHIV Forecast'!$C$130:$W$130,0)),
INDEX('PLHIV Forecast'!$C$131:$W$250,MATCH($B220,'PLHIV Forecast'!$B$131:$B$250,0),MATCH(K$130,'PLHIV Forecast'!$C$130:$W$130,0))&lt;&gt;0),
INDEX('PLHIV Forecast'!$C$131:$W$250,MATCH($B220,'PLHIV Forecast'!$B$131:$B$250,0),MATCH(K$130,'PLHIV Forecast'!$C$130:$W$130,0)),
J220+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IF(K$130&lt;=Baseline_Year,
INDEX('Number on ART'!$H$10:$AB$249,MATCH($B220&amp;"Peds",'Number on ART'!$F$10:$F$249,0),MATCH(K$130,'Number on ART'!$H$9:$AB$9,0)),
IF(AND(J220+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Forecast'!$B$131:$B$250,0),MATCH(K$130,'PLHIV Forecast'!$C$130:$W$130,0)),
INDEX('PLHIV Forecast'!$C$131:$W$250,MATCH($B220,'PLHIV Forecast'!$B$131:$B$250,0),MATCH(K$130,'PLHIV Forecast'!$C$130:$W$130,0))&lt;&gt;0),
INDEX('PLHIV Forecast'!$C$131:$W$250,MATCH($B220,'PLHIV Forecast'!$B$131:$B$250,0),MATCH(K$130,'PLHIV Forecast'!$C$130:$W$130,0)),
J220+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172</v>
      </c>
      <c r="L220" s="84">
        <f>IF(IF(L$130&lt;=Baseline_Year,
INDEX('Number on ART'!$H$10:$AB$249,MATCH($B220&amp;"Peds",'Number on ART'!$F$10:$F$249,0),MATCH(L$130,'Number on ART'!$H$9:$AB$9,0)),
IF(AND(K220+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Forecast'!$B$131:$B$250,0),MATCH(L$130,'PLHIV Forecast'!$C$130:$W$130,0)),
INDEX('PLHIV Forecast'!$C$131:$W$250,MATCH($B220,'PLHIV Forecast'!$B$131:$B$250,0),MATCH(L$130,'PLHIV Forecast'!$C$130:$W$130,0))&lt;&gt;0),
INDEX('PLHIV Forecast'!$C$131:$W$250,MATCH($B220,'PLHIV Forecast'!$B$131:$B$250,0),MATCH(L$130,'PLHIV Forecast'!$C$130:$W$130,0)),
K220+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IF(L$130&lt;=Baseline_Year,
INDEX('Number on ART'!$H$10:$AB$249,MATCH($B220&amp;"Peds",'Number on ART'!$F$10:$F$249,0),MATCH(L$130,'Number on ART'!$H$9:$AB$9,0)),
IF(AND(K220+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Forecast'!$B$131:$B$250,0),MATCH(L$130,'PLHIV Forecast'!$C$130:$W$130,0)),
INDEX('PLHIV Forecast'!$C$131:$W$250,MATCH($B220,'PLHIV Forecast'!$B$131:$B$250,0),MATCH(L$130,'PLHIV Forecast'!$C$130:$W$130,0))&lt;&gt;0),
INDEX('PLHIV Forecast'!$C$131:$W$250,MATCH($B220,'PLHIV Forecast'!$B$131:$B$250,0),MATCH(L$130,'PLHIV Forecast'!$C$130:$W$130,0)),
K220+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168</v>
      </c>
      <c r="M220" s="84">
        <f>IF(IF(M$130&lt;=Baseline_Year,
INDEX('Number on ART'!$H$10:$AB$249,MATCH($B220&amp;"Peds",'Number on ART'!$F$10:$F$249,0),MATCH(M$130,'Number on ART'!$H$9:$AB$9,0)),
IF(AND(L220+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Forecast'!$B$131:$B$250,0),MATCH(M$130,'PLHIV Forecast'!$C$130:$W$130,0)),
INDEX('PLHIV Forecast'!$C$131:$W$250,MATCH($B220,'PLHIV Forecast'!$B$131:$B$250,0),MATCH(M$130,'PLHIV Forecast'!$C$130:$W$130,0))&lt;&gt;0),
INDEX('PLHIV Forecast'!$C$131:$W$250,MATCH($B220,'PLHIV Forecast'!$B$131:$B$250,0),MATCH(M$130,'PLHIV Forecast'!$C$130:$W$130,0)),
L220+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IF(M$130&lt;=Baseline_Year,
INDEX('Number on ART'!$H$10:$AB$249,MATCH($B220&amp;"Peds",'Number on ART'!$F$10:$F$249,0),MATCH(M$130,'Number on ART'!$H$9:$AB$9,0)),
IF(AND(L220+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Forecast'!$B$131:$B$250,0),MATCH(M$130,'PLHIV Forecast'!$C$130:$W$130,0)),
INDEX('PLHIV Forecast'!$C$131:$W$250,MATCH($B220,'PLHIV Forecast'!$B$131:$B$250,0),MATCH(M$130,'PLHIV Forecast'!$C$130:$W$130,0))&lt;&gt;0),
INDEX('PLHIV Forecast'!$C$131:$W$250,MATCH($B220,'PLHIV Forecast'!$B$131:$B$250,0),MATCH(M$130,'PLHIV Forecast'!$C$130:$W$130,0)),
L220+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134</v>
      </c>
      <c r="N220" s="84">
        <f>IF(IF(N$130&lt;=Baseline_Year,
INDEX('Number on ART'!$H$10:$AB$249,MATCH($B220&amp;"Peds",'Number on ART'!$F$10:$F$249,0),MATCH(N$130,'Number on ART'!$H$9:$AB$9,0)),
IF(AND(M220+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Forecast'!$B$131:$B$250,0),MATCH(N$130,'PLHIV Forecast'!$C$130:$W$130,0)),
INDEX('PLHIV Forecast'!$C$131:$W$250,MATCH($B220,'PLHIV Forecast'!$B$131:$B$250,0),MATCH(N$130,'PLHIV Forecast'!$C$130:$W$130,0))&lt;&gt;0),
INDEX('PLHIV Forecast'!$C$131:$W$250,MATCH($B220,'PLHIV Forecast'!$B$131:$B$250,0),MATCH(N$130,'PLHIV Forecast'!$C$130:$W$130,0)),
M220+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IF(N$130&lt;=Baseline_Year,
INDEX('Number on ART'!$H$10:$AB$249,MATCH($B220&amp;"Peds",'Number on ART'!$F$10:$F$249,0),MATCH(N$130,'Number on ART'!$H$9:$AB$9,0)),
IF(AND(M220+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Forecast'!$B$131:$B$250,0),MATCH(N$130,'PLHIV Forecast'!$C$130:$W$130,0)),
INDEX('PLHIV Forecast'!$C$131:$W$250,MATCH($B220,'PLHIV Forecast'!$B$131:$B$250,0),MATCH(N$130,'PLHIV Forecast'!$C$130:$W$130,0))&lt;&gt;0),
INDEX('PLHIV Forecast'!$C$131:$W$250,MATCH($B220,'PLHIV Forecast'!$B$131:$B$250,0),MATCH(N$130,'PLHIV Forecast'!$C$130:$W$130,0)),
M220+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128</v>
      </c>
      <c r="O220" s="84">
        <f>IF(IF(O$130&lt;=Baseline_Year,
INDEX('Number on ART'!$H$10:$AB$249,MATCH($B220&amp;"Peds",'Number on ART'!$F$10:$F$249,0),MATCH(O$130,'Number on ART'!$H$9:$AB$9,0)),
IF(AND(N220+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Forecast'!$B$131:$B$250,0),MATCH(O$130,'PLHIV Forecast'!$C$130:$W$130,0)),
INDEX('PLHIV Forecast'!$C$131:$W$250,MATCH($B220,'PLHIV Forecast'!$B$131:$B$250,0),MATCH(O$130,'PLHIV Forecast'!$C$130:$W$130,0))&lt;&gt;0),
INDEX('PLHIV Forecast'!$C$131:$W$250,MATCH($B220,'PLHIV Forecast'!$B$131:$B$250,0),MATCH(O$130,'PLHIV Forecast'!$C$130:$W$130,0)),
N220+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IF(O$130&lt;=Baseline_Year,
INDEX('Number on ART'!$H$10:$AB$249,MATCH($B220&amp;"Peds",'Number on ART'!$F$10:$F$249,0),MATCH(O$130,'Number on ART'!$H$9:$AB$9,0)),
IF(AND(N220+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Forecast'!$B$131:$B$250,0),MATCH(O$130,'PLHIV Forecast'!$C$130:$W$130,0)),
INDEX('PLHIV Forecast'!$C$131:$W$250,MATCH($B220,'PLHIV Forecast'!$B$131:$B$250,0),MATCH(O$130,'PLHIV Forecast'!$C$130:$W$130,0))&lt;&gt;0),
INDEX('PLHIV Forecast'!$C$131:$W$250,MATCH($B220,'PLHIV Forecast'!$B$131:$B$250,0),MATCH(O$130,'PLHIV Forecast'!$C$130:$W$130,0)),
N220+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137</v>
      </c>
      <c r="P220" s="84">
        <f>IF(IF(P$130&lt;=Baseline_Year,
INDEX('Number on ART'!$H$10:$AB$249,MATCH($B220&amp;"Peds",'Number on ART'!$F$10:$F$249,0),MATCH(P$130,'Number on ART'!$H$9:$AB$9,0)),
IF(AND(O220+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Forecast'!$B$131:$B$250,0),MATCH(P$130,'PLHIV Forecast'!$C$130:$W$130,0)),
INDEX('PLHIV Forecast'!$C$131:$W$250,MATCH($B220,'PLHIV Forecast'!$B$131:$B$250,0),MATCH(P$130,'PLHIV Forecast'!$C$130:$W$130,0))&lt;&gt;0),
INDEX('PLHIV Forecast'!$C$131:$W$250,MATCH($B220,'PLHIV Forecast'!$B$131:$B$250,0),MATCH(P$130,'PLHIV Forecast'!$C$130:$W$130,0)),
O220+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IF(P$130&lt;=Baseline_Year,
INDEX('Number on ART'!$H$10:$AB$249,MATCH($B220&amp;"Peds",'Number on ART'!$F$10:$F$249,0),MATCH(P$130,'Number on ART'!$H$9:$AB$9,0)),
IF(AND(O220+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Forecast'!$B$131:$B$250,0),MATCH(P$130,'PLHIV Forecast'!$C$130:$W$130,0)),
INDEX('PLHIV Forecast'!$C$131:$W$250,MATCH($B220,'PLHIV Forecast'!$B$131:$B$250,0),MATCH(P$130,'PLHIV Forecast'!$C$130:$W$130,0))&lt;&gt;0),
INDEX('PLHIV Forecast'!$C$131:$W$250,MATCH($B220,'PLHIV Forecast'!$B$131:$B$250,0),MATCH(P$130,'PLHIV Forecast'!$C$130:$W$130,0)),
O220+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126.66666666666667</v>
      </c>
      <c r="Q220" s="84">
        <f>IF(IF(Q$130&lt;=Baseline_Year,
INDEX('Number on ART'!$H$10:$AB$249,MATCH($B220&amp;"Peds",'Number on ART'!$F$10:$F$249,0),MATCH(Q$130,'Number on ART'!$H$9:$AB$9,0)),
IF(AND(P220+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Forecast'!$B$131:$B$250,0),MATCH(Q$130,'PLHIV Forecast'!$C$130:$W$130,0)),
INDEX('PLHIV Forecast'!$C$131:$W$250,MATCH($B220,'PLHIV Forecast'!$B$131:$B$250,0),MATCH(Q$130,'PLHIV Forecast'!$C$130:$W$130,0))&lt;&gt;0),
INDEX('PLHIV Forecast'!$C$131:$W$250,MATCH($B220,'PLHIV Forecast'!$B$131:$B$250,0),MATCH(Q$130,'PLHIV Forecast'!$C$130:$W$130,0)),
P220+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IF(Q$130&lt;=Baseline_Year,
INDEX('Number on ART'!$H$10:$AB$249,MATCH($B220&amp;"Peds",'Number on ART'!$F$10:$F$249,0),MATCH(Q$130,'Number on ART'!$H$9:$AB$9,0)),
IF(AND(P220+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Forecast'!$B$131:$B$250,0),MATCH(Q$130,'PLHIV Forecast'!$C$130:$W$130,0)),
INDEX('PLHIV Forecast'!$C$131:$W$250,MATCH($B220,'PLHIV Forecast'!$B$131:$B$250,0),MATCH(Q$130,'PLHIV Forecast'!$C$130:$W$130,0))&lt;&gt;0),
INDEX('PLHIV Forecast'!$C$131:$W$250,MATCH($B220,'PLHIV Forecast'!$B$131:$B$250,0),MATCH(Q$130,'PLHIV Forecast'!$C$130:$W$130,0)),
P220+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116.33333333333334</v>
      </c>
      <c r="R220" s="84">
        <f>IF(IF(R$130&lt;=Baseline_Year,
INDEX('Number on ART'!$H$10:$AB$249,MATCH($B220&amp;"Peds",'Number on ART'!$F$10:$F$249,0),MATCH(R$130,'Number on ART'!$H$9:$AB$9,0)),
IF(AND(Q220+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Forecast'!$B$131:$B$250,0),MATCH(R$130,'PLHIV Forecast'!$C$130:$W$130,0)),
INDEX('PLHIV Forecast'!$C$131:$W$250,MATCH($B220,'PLHIV Forecast'!$B$131:$B$250,0),MATCH(R$130,'PLHIV Forecast'!$C$130:$W$130,0))&lt;&gt;0),
INDEX('PLHIV Forecast'!$C$131:$W$250,MATCH($B220,'PLHIV Forecast'!$B$131:$B$250,0),MATCH(R$130,'PLHIV Forecast'!$C$130:$W$130,0)),
Q220+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IF(R$130&lt;=Baseline_Year,
INDEX('Number on ART'!$H$10:$AB$249,MATCH($B220&amp;"Peds",'Number on ART'!$F$10:$F$249,0),MATCH(R$130,'Number on ART'!$H$9:$AB$9,0)),
IF(AND(Q220+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Forecast'!$B$131:$B$250,0),MATCH(R$130,'PLHIV Forecast'!$C$130:$W$130,0)),
INDEX('PLHIV Forecast'!$C$131:$W$250,MATCH($B220,'PLHIV Forecast'!$B$131:$B$250,0),MATCH(R$130,'PLHIV Forecast'!$C$130:$W$130,0))&lt;&gt;0),
INDEX('PLHIV Forecast'!$C$131:$W$250,MATCH($B220,'PLHIV Forecast'!$B$131:$B$250,0),MATCH(R$130,'PLHIV Forecast'!$C$130:$W$130,0)),
Q220+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106.00000000000001</v>
      </c>
      <c r="S220" s="84">
        <f>IF(IF(S$130&lt;=Baseline_Year,
INDEX('Number on ART'!$H$10:$AB$249,MATCH($B220&amp;"Peds",'Number on ART'!$F$10:$F$249,0),MATCH(S$130,'Number on ART'!$H$9:$AB$9,0)),
IF(AND(R220+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Forecast'!$B$131:$B$250,0),MATCH(S$130,'PLHIV Forecast'!$C$130:$W$130,0)),
INDEX('PLHIV Forecast'!$C$131:$W$250,MATCH($B220,'PLHIV Forecast'!$B$131:$B$250,0),MATCH(S$130,'PLHIV Forecast'!$C$130:$W$130,0))&lt;&gt;0),
INDEX('PLHIV Forecast'!$C$131:$W$250,MATCH($B220,'PLHIV Forecast'!$B$131:$B$250,0),MATCH(S$130,'PLHIV Forecast'!$C$130:$W$130,0)),
R220+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IF(S$130&lt;=Baseline_Year,
INDEX('Number on ART'!$H$10:$AB$249,MATCH($B220&amp;"Peds",'Number on ART'!$F$10:$F$249,0),MATCH(S$130,'Number on ART'!$H$9:$AB$9,0)),
IF(AND(R220+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Forecast'!$B$131:$B$250,0),MATCH(S$130,'PLHIV Forecast'!$C$130:$W$130,0)),
INDEX('PLHIV Forecast'!$C$131:$W$250,MATCH($B220,'PLHIV Forecast'!$B$131:$B$250,0),MATCH(S$130,'PLHIV Forecast'!$C$130:$W$130,0))&lt;&gt;0),
INDEX('PLHIV Forecast'!$C$131:$W$250,MATCH($B220,'PLHIV Forecast'!$B$131:$B$250,0),MATCH(S$130,'PLHIV Forecast'!$C$130:$W$130,0)),
R220+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95.666666666666686</v>
      </c>
      <c r="T220" s="84">
        <f>IF(IF(T$130&lt;=Baseline_Year,
INDEX('Number on ART'!$H$10:$AB$249,MATCH($B220&amp;"Peds",'Number on ART'!$F$10:$F$249,0),MATCH(T$130,'Number on ART'!$H$9:$AB$9,0)),
IF(AND(S220+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Forecast'!$B$131:$B$250,0),MATCH(T$130,'PLHIV Forecast'!$C$130:$W$130,0)),
INDEX('PLHIV Forecast'!$C$131:$W$250,MATCH($B220,'PLHIV Forecast'!$B$131:$B$250,0),MATCH(T$130,'PLHIV Forecast'!$C$130:$W$130,0))&lt;&gt;0),
INDEX('PLHIV Forecast'!$C$131:$W$250,MATCH($B220,'PLHIV Forecast'!$B$131:$B$250,0),MATCH(T$130,'PLHIV Forecast'!$C$130:$W$130,0)),
S220+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IF(T$130&lt;=Baseline_Year,
INDEX('Number on ART'!$H$10:$AB$249,MATCH($B220&amp;"Peds",'Number on ART'!$F$10:$F$249,0),MATCH(T$130,'Number on ART'!$H$9:$AB$9,0)),
IF(AND(S220+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Forecast'!$B$131:$B$250,0),MATCH(T$130,'PLHIV Forecast'!$C$130:$W$130,0)),
INDEX('PLHIV Forecast'!$C$131:$W$250,MATCH($B220,'PLHIV Forecast'!$B$131:$B$250,0),MATCH(T$130,'PLHIV Forecast'!$C$130:$W$130,0))&lt;&gt;0),
INDEX('PLHIV Forecast'!$C$131:$W$250,MATCH($B220,'PLHIV Forecast'!$B$131:$B$250,0),MATCH(T$130,'PLHIV Forecast'!$C$130:$W$130,0)),
S220+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85.333333333333357</v>
      </c>
      <c r="U220" s="84">
        <f>IF(IF(U$130&lt;=Baseline_Year,
INDEX('Number on ART'!$H$10:$AB$249,MATCH($B220&amp;"Peds",'Number on ART'!$F$10:$F$249,0),MATCH(U$130,'Number on ART'!$H$9:$AB$9,0)),
IF(AND(T220+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Forecast'!$B$131:$B$250,0),MATCH(U$130,'PLHIV Forecast'!$C$130:$W$130,0)),
INDEX('PLHIV Forecast'!$C$131:$W$250,MATCH($B220,'PLHIV Forecast'!$B$131:$B$250,0),MATCH(U$130,'PLHIV Forecast'!$C$130:$W$130,0))&lt;&gt;0),
INDEX('PLHIV Forecast'!$C$131:$W$250,MATCH($B220,'PLHIV Forecast'!$B$131:$B$250,0),MATCH(U$130,'PLHIV Forecast'!$C$130:$W$130,0)),
T220+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IF(U$130&lt;=Baseline_Year,
INDEX('Number on ART'!$H$10:$AB$249,MATCH($B220&amp;"Peds",'Number on ART'!$F$10:$F$249,0),MATCH(U$130,'Number on ART'!$H$9:$AB$9,0)),
IF(AND(T220+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Forecast'!$B$131:$B$250,0),MATCH(U$130,'PLHIV Forecast'!$C$130:$W$130,0)),
INDEX('PLHIV Forecast'!$C$131:$W$250,MATCH($B220,'PLHIV Forecast'!$B$131:$B$250,0),MATCH(U$130,'PLHIV Forecast'!$C$130:$W$130,0))&lt;&gt;0),
INDEX('PLHIV Forecast'!$C$131:$W$250,MATCH($B220,'PLHIV Forecast'!$B$131:$B$250,0),MATCH(U$130,'PLHIV Forecast'!$C$130:$W$130,0)),
T220+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75.000000000000028</v>
      </c>
      <c r="V220" s="84">
        <f>IF(IF(V$130&lt;=Baseline_Year,
INDEX('Number on ART'!$H$10:$AB$249,MATCH($B220&amp;"Peds",'Number on ART'!$F$10:$F$249,0),MATCH(V$130,'Number on ART'!$H$9:$AB$9,0)),
IF(AND(U220+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Forecast'!$B$131:$B$250,0),MATCH(V$130,'PLHIV Forecast'!$C$130:$W$130,0)),
INDEX('PLHIV Forecast'!$C$131:$W$250,MATCH($B220,'PLHIV Forecast'!$B$131:$B$250,0),MATCH(V$130,'PLHIV Forecast'!$C$130:$W$130,0))&lt;&gt;0),
INDEX('PLHIV Forecast'!$C$131:$W$250,MATCH($B220,'PLHIV Forecast'!$B$131:$B$250,0),MATCH(V$130,'PLHIV Forecast'!$C$130:$W$130,0)),
U220+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IF(V$130&lt;=Baseline_Year,
INDEX('Number on ART'!$H$10:$AB$249,MATCH($B220&amp;"Peds",'Number on ART'!$F$10:$F$249,0),MATCH(V$130,'Number on ART'!$H$9:$AB$9,0)),
IF(AND(U220+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Forecast'!$B$131:$B$250,0),MATCH(V$130,'PLHIV Forecast'!$C$130:$W$130,0)),
INDEX('PLHIV Forecast'!$C$131:$W$250,MATCH($B220,'PLHIV Forecast'!$B$131:$B$250,0),MATCH(V$130,'PLHIV Forecast'!$C$130:$W$130,0))&lt;&gt;0),
INDEX('PLHIV Forecast'!$C$131:$W$250,MATCH($B220,'PLHIV Forecast'!$B$131:$B$250,0),MATCH(V$130,'PLHIV Forecast'!$C$130:$W$130,0)),
U220+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64.6666666666667</v>
      </c>
      <c r="W220" s="84">
        <f>IF(IF(W$130&lt;=Baseline_Year,
INDEX('Number on ART'!$H$10:$AB$249,MATCH($B220&amp;"Peds",'Number on ART'!$F$10:$F$249,0),MATCH(W$130,'Number on ART'!$H$9:$AB$9,0)),
IF(AND(V220+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Forecast'!$C$131:$W$250,MATCH($B220,'PLHIV Forecast'!$B$131:$B$250,0),MATCH(W$130,'PLHIV Forecast'!$C$130:$W$130,0)),
INDEX('PLHIV Forecast'!$C$131:$W$250,MATCH($B220,'PLHIV Forecast'!$B$131:$B$250,0),MATCH(W$130,'PLHIV Forecast'!$C$130:$W$130,0))&lt;&gt;0),
INDEX('PLHIV Forecast'!$C$131:$W$250,MATCH($B220,'PLHIV Forecast'!$B$131:$B$250,0),MATCH(W$130,'PLHIV Forecast'!$C$130:$W$130,0)),
V220+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)))&lt;0,
0,
IF(W$130&lt;=Baseline_Year,
INDEX('Number on ART'!$H$10:$AB$249,MATCH($B220&amp;"Peds",'Number on ART'!$F$10:$F$249,0),MATCH(W$130,'Number on ART'!$H$9:$AB$9,0)),
IF(AND(V220+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)&gt;INDEX('PLHIV Forecast'!$C$8:$W$127,MATCH($B220,'PLHIV Forecast'!$B$131:$B$250,0),MATCH(W$130,'PLHIV Forecast'!$C$130:$W$130,0)),
INDEX('PLHIV Forecast'!$C$131:$W$250,MATCH($B220,'PLHIV Forecast'!$B$131:$B$250,0),MATCH(W$130,'PLHIV Forecast'!$C$130:$W$130,0))&lt;&gt;0),
INDEX('PLHIV Forecast'!$C$131:$W$250,MATCH($B220,'PLHIV Forecast'!$B$131:$B$250,0),MATCH(W$130,'PLHIV Forecast'!$C$130:$W$130,0)),
V220+
AVERAGE((INDEX($C$131:$W$250,MATCH($B220,$B$131:$B$250),MATCH(Baseline_Year,$C$130:$W$130,))-INDEX($C$131:$W$250,MATCH($B220,$B$131:$B$250),MATCH(Baseline_Year-1,$C$130:$W$130,))),
(INDEX($C$131:$W$250,MATCH($B220,$B$131:$B$250),MATCH(Baseline_Year-1,$C$130:$W$130,))-INDEX($C$131:$W$250,MATCH($B220,$B$131:$B$250),MATCH(Baseline_Year-2,$C$130:$W$130,))),
(INDEX($C$131:$W$250,MATCH($B220,$B$131:$B$250),MATCH(Baseline_Year-2,$C$130:$W$130,))-INDEX($C$131:$W$250,MATCH($B220,$B$131:$B$250),MATCH(Baseline_Year-3,$C$130:$W$130,)))
))))</f>
        <v>54.333333333333364</v>
      </c>
      <c r="X220" s="9" t="str">
        <f>IF(SUM(C220:W220)&lt;&gt;0,
IF(P220='PLHIV Forecast'!P220,"# peds on ART capped by total CLHIV starting 2023",
IF(Q220='PLHIV Forecast'!Q220,"# peds on ART capped by total CLHIV starting 2024",
IF(R220='PLHIV Forecast'!R220,"# peds on ART capped by total CLHIV starting 2025",
IF(S220='PLHIV Forecast'!S220,"# peds on ART capped by total CLHIV starting 2026",
IF(T220='PLHIV Forecast'!T220,"# peds on ART capped by total CLHIV starting 2027",
IF(U220='PLHIV Forecast'!U220,"# peds on ART capped by total CLHIV starting 2028",
IF(V220='PLHIV Forecast'!V220,"# peds on ART capped by total CLHIV starting 2029",
IF(W220='PLHIV Forecast'!W220,"# peds on ART capped by total CLHIV starting 2030",
"")))))))),"")</f>
        <v/>
      </c>
    </row>
    <row r="221" spans="2:24" x14ac:dyDescent="0.35">
      <c r="B221" s="17" t="str">
        <f>Countries!B94</f>
        <v>Peru</v>
      </c>
      <c r="C221" s="47">
        <f>IF(C$7&lt;='Algorithms &amp; Assumptions'!$C$3,INDEX('Number on ART'!$H$10:$AB$249,MATCH($B221&amp;"Peds",'Number on ART'!$F$10:$F$249,0),MATCH(C$7,'Number on ART'!$H$9:$AB$9,0)),"Error")</f>
        <v>539</v>
      </c>
      <c r="D221" s="47">
        <f>IF(D$7&lt;='Algorithms &amp; Assumptions'!$C$3,INDEX('Number on ART'!$H$10:$AB$249,MATCH($B221&amp;"Peds",'Number on ART'!$F$10:$F$249,0),MATCH(D$7,'Number on ART'!$H$9:$AB$9,0)),"Error")</f>
        <v>540</v>
      </c>
      <c r="E221" s="47">
        <f>IF(E$7&lt;='Algorithms &amp; Assumptions'!$C$3,INDEX('Number on ART'!$H$10:$AB$249,MATCH($B221&amp;"Peds",'Number on ART'!$F$10:$F$249,0),MATCH(E$7,'Number on ART'!$H$9:$AB$9,0)),"Error")</f>
        <v>577</v>
      </c>
      <c r="F221" s="47">
        <f>IF(F$7&lt;='Algorithms &amp; Assumptions'!$C$3,INDEX('Number on ART'!$H$10:$AB$249,MATCH($B221&amp;"Peds",'Number on ART'!$F$10:$F$249,0),MATCH(F$7,'Number on ART'!$H$9:$AB$9,0)),"Error")</f>
        <v>730</v>
      </c>
      <c r="G221" s="84">
        <f>IF(IF(G$130&lt;=Baseline_Year,
INDEX('Number on ART'!$H$10:$AB$249,MATCH($B221&amp;"Peds",'Number on ART'!$F$10:$F$249,0),MATCH(G$130,'Number on ART'!$H$9:$AB$9,0)),
IF(AND(F221+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Forecast'!$B$131:$B$250,0),MATCH(G$130,'PLHIV Forecast'!$C$130:$W$130,0)),
INDEX('PLHIV Forecast'!$C$131:$W$250,MATCH($B221,'PLHIV Forecast'!$B$131:$B$250,0),MATCH(G$130,'PLHIV Forecast'!$C$130:$W$130,0))&lt;&gt;0),
INDEX('PLHIV Forecast'!$C$131:$W$250,MATCH($B221,'PLHIV Forecast'!$B$131:$B$250,0),MATCH(G$130,'PLHIV Forecast'!$C$130:$W$130,0)),
F221+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IF(G$130&lt;=Baseline_Year,
INDEX('Number on ART'!$H$10:$AB$249,MATCH($B221&amp;"Peds",'Number on ART'!$F$10:$F$249,0),MATCH(G$130,'Number on ART'!$H$9:$AB$9,0)),
IF(AND(F221+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Forecast'!$B$131:$B$250,0),MATCH(G$130,'PLHIV Forecast'!$C$130:$W$130,0)),
INDEX('PLHIV Forecast'!$C$131:$W$250,MATCH($B221,'PLHIV Forecast'!$B$131:$B$250,0),MATCH(G$130,'PLHIV Forecast'!$C$130:$W$130,0))&lt;&gt;0),
INDEX('PLHIV Forecast'!$C$131:$W$250,MATCH($B221,'PLHIV Forecast'!$B$131:$B$250,0),MATCH(G$130,'PLHIV Forecast'!$C$130:$W$130,0)),
F221+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798</v>
      </c>
      <c r="H221" s="84">
        <f>IF(IF(H$130&lt;=Baseline_Year,
INDEX('Number on ART'!$H$10:$AB$249,MATCH($B221&amp;"Peds",'Number on ART'!$F$10:$F$249,0),MATCH(H$130,'Number on ART'!$H$9:$AB$9,0)),
IF(AND(G221+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Forecast'!$B$131:$B$250,0),MATCH(H$130,'PLHIV Forecast'!$C$130:$W$130,0)),
INDEX('PLHIV Forecast'!$C$131:$W$250,MATCH($B221,'PLHIV Forecast'!$B$131:$B$250,0),MATCH(H$130,'PLHIV Forecast'!$C$130:$W$130,0))&lt;&gt;0),
INDEX('PLHIV Forecast'!$C$131:$W$250,MATCH($B221,'PLHIV Forecast'!$B$131:$B$250,0),MATCH(H$130,'PLHIV Forecast'!$C$130:$W$130,0)),
G221+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IF(H$130&lt;=Baseline_Year,
INDEX('Number on ART'!$H$10:$AB$249,MATCH($B221&amp;"Peds",'Number on ART'!$F$10:$F$249,0),MATCH(H$130,'Number on ART'!$H$9:$AB$9,0)),
IF(AND(G221+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Forecast'!$B$131:$B$250,0),MATCH(H$130,'PLHIV Forecast'!$C$130:$W$130,0)),
INDEX('PLHIV Forecast'!$C$131:$W$250,MATCH($B221,'PLHIV Forecast'!$B$131:$B$250,0),MATCH(H$130,'PLHIV Forecast'!$C$130:$W$130,0))&lt;&gt;0),
INDEX('PLHIV Forecast'!$C$131:$W$250,MATCH($B221,'PLHIV Forecast'!$B$131:$B$250,0),MATCH(H$130,'PLHIV Forecast'!$C$130:$W$130,0)),
G221+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888</v>
      </c>
      <c r="I221" s="84">
        <f>IF(IF(I$130&lt;=Baseline_Year,
INDEX('Number on ART'!$H$10:$AB$249,MATCH($B221&amp;"Peds",'Number on ART'!$F$10:$F$249,0),MATCH(I$130,'Number on ART'!$H$9:$AB$9,0)),
IF(AND(H221+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Forecast'!$B$131:$B$250,0),MATCH(I$130,'PLHIV Forecast'!$C$130:$W$130,0)),
INDEX('PLHIV Forecast'!$C$131:$W$250,MATCH($B221,'PLHIV Forecast'!$B$131:$B$250,0),MATCH(I$130,'PLHIV Forecast'!$C$130:$W$130,0))&lt;&gt;0),
INDEX('PLHIV Forecast'!$C$131:$W$250,MATCH($B221,'PLHIV Forecast'!$B$131:$B$250,0),MATCH(I$130,'PLHIV Forecast'!$C$130:$W$130,0)),
H221+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IF(I$130&lt;=Baseline_Year,
INDEX('Number on ART'!$H$10:$AB$249,MATCH($B221&amp;"Peds",'Number on ART'!$F$10:$F$249,0),MATCH(I$130,'Number on ART'!$H$9:$AB$9,0)),
IF(AND(H221+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Forecast'!$B$131:$B$250,0),MATCH(I$130,'PLHIV Forecast'!$C$130:$W$130,0)),
INDEX('PLHIV Forecast'!$C$131:$W$250,MATCH($B221,'PLHIV Forecast'!$B$131:$B$250,0),MATCH(I$130,'PLHIV Forecast'!$C$130:$W$130,0))&lt;&gt;0),
INDEX('PLHIV Forecast'!$C$131:$W$250,MATCH($B221,'PLHIV Forecast'!$B$131:$B$250,0),MATCH(I$130,'PLHIV Forecast'!$C$130:$W$130,0)),
H221+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728</v>
      </c>
      <c r="J221" s="84">
        <f>IF(IF(J$130&lt;=Baseline_Year,
INDEX('Number on ART'!$H$10:$AB$249,MATCH($B221&amp;"Peds",'Number on ART'!$F$10:$F$249,0),MATCH(J$130,'Number on ART'!$H$9:$AB$9,0)),
IF(AND(I221+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Forecast'!$B$131:$B$250,0),MATCH(J$130,'PLHIV Forecast'!$C$130:$W$130,0)),
INDEX('PLHIV Forecast'!$C$131:$W$250,MATCH($B221,'PLHIV Forecast'!$B$131:$B$250,0),MATCH(J$130,'PLHIV Forecast'!$C$130:$W$130,0))&lt;&gt;0),
INDEX('PLHIV Forecast'!$C$131:$W$250,MATCH($B221,'PLHIV Forecast'!$B$131:$B$250,0),MATCH(J$130,'PLHIV Forecast'!$C$130:$W$130,0)),
I221+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IF(J$130&lt;=Baseline_Year,
INDEX('Number on ART'!$H$10:$AB$249,MATCH($B221&amp;"Peds",'Number on ART'!$F$10:$F$249,0),MATCH(J$130,'Number on ART'!$H$9:$AB$9,0)),
IF(AND(I221+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Forecast'!$B$131:$B$250,0),MATCH(J$130,'PLHIV Forecast'!$C$130:$W$130,0)),
INDEX('PLHIV Forecast'!$C$131:$W$250,MATCH($B221,'PLHIV Forecast'!$B$131:$B$250,0),MATCH(J$130,'PLHIV Forecast'!$C$130:$W$130,0))&lt;&gt;0),
INDEX('PLHIV Forecast'!$C$131:$W$250,MATCH($B221,'PLHIV Forecast'!$B$131:$B$250,0),MATCH(J$130,'PLHIV Forecast'!$C$130:$W$130,0)),
I221+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765</v>
      </c>
      <c r="K221" s="84">
        <f>IF(IF(K$130&lt;=Baseline_Year,
INDEX('Number on ART'!$H$10:$AB$249,MATCH($B221&amp;"Peds",'Number on ART'!$F$10:$F$249,0),MATCH(K$130,'Number on ART'!$H$9:$AB$9,0)),
IF(AND(J221+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Forecast'!$B$131:$B$250,0),MATCH(K$130,'PLHIV Forecast'!$C$130:$W$130,0)),
INDEX('PLHIV Forecast'!$C$131:$W$250,MATCH($B221,'PLHIV Forecast'!$B$131:$B$250,0),MATCH(K$130,'PLHIV Forecast'!$C$130:$W$130,0))&lt;&gt;0),
INDEX('PLHIV Forecast'!$C$131:$W$250,MATCH($B221,'PLHIV Forecast'!$B$131:$B$250,0),MATCH(K$130,'PLHIV Forecast'!$C$130:$W$130,0)),
J221+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IF(K$130&lt;=Baseline_Year,
INDEX('Number on ART'!$H$10:$AB$249,MATCH($B221&amp;"Peds",'Number on ART'!$F$10:$F$249,0),MATCH(K$130,'Number on ART'!$H$9:$AB$9,0)),
IF(AND(J221+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Forecast'!$B$131:$B$250,0),MATCH(K$130,'PLHIV Forecast'!$C$130:$W$130,0)),
INDEX('PLHIV Forecast'!$C$131:$W$250,MATCH($B221,'PLHIV Forecast'!$B$131:$B$250,0),MATCH(K$130,'PLHIV Forecast'!$C$130:$W$130,0))&lt;&gt;0),
INDEX('PLHIV Forecast'!$C$131:$W$250,MATCH($B221,'PLHIV Forecast'!$B$131:$B$250,0),MATCH(K$130,'PLHIV Forecast'!$C$130:$W$130,0)),
J221+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825</v>
      </c>
      <c r="L221" s="84">
        <f>IF(IF(L$130&lt;=Baseline_Year,
INDEX('Number on ART'!$H$10:$AB$249,MATCH($B221&amp;"Peds",'Number on ART'!$F$10:$F$249,0),MATCH(L$130,'Number on ART'!$H$9:$AB$9,0)),
IF(AND(K221+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Forecast'!$B$131:$B$250,0),MATCH(L$130,'PLHIV Forecast'!$C$130:$W$130,0)),
INDEX('PLHIV Forecast'!$C$131:$W$250,MATCH($B221,'PLHIV Forecast'!$B$131:$B$250,0),MATCH(L$130,'PLHIV Forecast'!$C$130:$W$130,0))&lt;&gt;0),
INDEX('PLHIV Forecast'!$C$131:$W$250,MATCH($B221,'PLHIV Forecast'!$B$131:$B$250,0),MATCH(L$130,'PLHIV Forecast'!$C$130:$W$130,0)),
K221+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IF(L$130&lt;=Baseline_Year,
INDEX('Number on ART'!$H$10:$AB$249,MATCH($B221&amp;"Peds",'Number on ART'!$F$10:$F$249,0),MATCH(L$130,'Number on ART'!$H$9:$AB$9,0)),
IF(AND(K221+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Forecast'!$B$131:$B$250,0),MATCH(L$130,'PLHIV Forecast'!$C$130:$W$130,0)),
INDEX('PLHIV Forecast'!$C$131:$W$250,MATCH($B221,'PLHIV Forecast'!$B$131:$B$250,0),MATCH(L$130,'PLHIV Forecast'!$C$130:$W$130,0))&lt;&gt;0),
INDEX('PLHIV Forecast'!$C$131:$W$250,MATCH($B221,'PLHIV Forecast'!$B$131:$B$250,0),MATCH(L$130,'PLHIV Forecast'!$C$130:$W$130,0)),
K221+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901</v>
      </c>
      <c r="M221" s="84">
        <f>IF(IF(M$130&lt;=Baseline_Year,
INDEX('Number on ART'!$H$10:$AB$249,MATCH($B221&amp;"Peds",'Number on ART'!$F$10:$F$249,0),MATCH(M$130,'Number on ART'!$H$9:$AB$9,0)),
IF(AND(L221+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Forecast'!$B$131:$B$250,0),MATCH(M$130,'PLHIV Forecast'!$C$130:$W$130,0)),
INDEX('PLHIV Forecast'!$C$131:$W$250,MATCH($B221,'PLHIV Forecast'!$B$131:$B$250,0),MATCH(M$130,'PLHIV Forecast'!$C$130:$W$130,0))&lt;&gt;0),
INDEX('PLHIV Forecast'!$C$131:$W$250,MATCH($B221,'PLHIV Forecast'!$B$131:$B$250,0),MATCH(M$130,'PLHIV Forecast'!$C$130:$W$130,0)),
L221+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IF(M$130&lt;=Baseline_Year,
INDEX('Number on ART'!$H$10:$AB$249,MATCH($B221&amp;"Peds",'Number on ART'!$F$10:$F$249,0),MATCH(M$130,'Number on ART'!$H$9:$AB$9,0)),
IF(AND(L221+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Forecast'!$B$131:$B$250,0),MATCH(M$130,'PLHIV Forecast'!$C$130:$W$130,0)),
INDEX('PLHIV Forecast'!$C$131:$W$250,MATCH($B221,'PLHIV Forecast'!$B$131:$B$250,0),MATCH(M$130,'PLHIV Forecast'!$C$130:$W$130,0))&lt;&gt;0),
INDEX('PLHIV Forecast'!$C$131:$W$250,MATCH($B221,'PLHIV Forecast'!$B$131:$B$250,0),MATCH(M$130,'PLHIV Forecast'!$C$130:$W$130,0)),
L221+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865</v>
      </c>
      <c r="N221" s="84">
        <f>IF(IF(N$130&lt;=Baseline_Year,
INDEX('Number on ART'!$H$10:$AB$249,MATCH($B221&amp;"Peds",'Number on ART'!$F$10:$F$249,0),MATCH(N$130,'Number on ART'!$H$9:$AB$9,0)),
IF(AND(M221+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Forecast'!$B$131:$B$250,0),MATCH(N$130,'PLHIV Forecast'!$C$130:$W$130,0)),
INDEX('PLHIV Forecast'!$C$131:$W$250,MATCH($B221,'PLHIV Forecast'!$B$131:$B$250,0),MATCH(N$130,'PLHIV Forecast'!$C$130:$W$130,0))&lt;&gt;0),
INDEX('PLHIV Forecast'!$C$131:$W$250,MATCH($B221,'PLHIV Forecast'!$B$131:$B$250,0),MATCH(N$130,'PLHIV Forecast'!$C$130:$W$130,0)),
M221+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IF(N$130&lt;=Baseline_Year,
INDEX('Number on ART'!$H$10:$AB$249,MATCH($B221&amp;"Peds",'Number on ART'!$F$10:$F$249,0),MATCH(N$130,'Number on ART'!$H$9:$AB$9,0)),
IF(AND(M221+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Forecast'!$B$131:$B$250,0),MATCH(N$130,'PLHIV Forecast'!$C$130:$W$130,0)),
INDEX('PLHIV Forecast'!$C$131:$W$250,MATCH($B221,'PLHIV Forecast'!$B$131:$B$250,0),MATCH(N$130,'PLHIV Forecast'!$C$130:$W$130,0))&lt;&gt;0),
INDEX('PLHIV Forecast'!$C$131:$W$250,MATCH($B221,'PLHIV Forecast'!$B$131:$B$250,0),MATCH(N$130,'PLHIV Forecast'!$C$130:$W$130,0)),
M221+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884</v>
      </c>
      <c r="O221" s="84">
        <f>IF(IF(O$130&lt;=Baseline_Year,
INDEX('Number on ART'!$H$10:$AB$249,MATCH($B221&amp;"Peds",'Number on ART'!$F$10:$F$249,0),MATCH(O$130,'Number on ART'!$H$9:$AB$9,0)),
IF(AND(N221+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Forecast'!$B$131:$B$250,0),MATCH(O$130,'PLHIV Forecast'!$C$130:$W$130,0)),
INDEX('PLHIV Forecast'!$C$131:$W$250,MATCH($B221,'PLHIV Forecast'!$B$131:$B$250,0),MATCH(O$130,'PLHIV Forecast'!$C$130:$W$130,0))&lt;&gt;0),
INDEX('PLHIV Forecast'!$C$131:$W$250,MATCH($B221,'PLHIV Forecast'!$B$131:$B$250,0),MATCH(O$130,'PLHIV Forecast'!$C$130:$W$130,0)),
N221+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IF(O$130&lt;=Baseline_Year,
INDEX('Number on ART'!$H$10:$AB$249,MATCH($B221&amp;"Peds",'Number on ART'!$F$10:$F$249,0),MATCH(O$130,'Number on ART'!$H$9:$AB$9,0)),
IF(AND(N221+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Forecast'!$B$131:$B$250,0),MATCH(O$130,'PLHIV Forecast'!$C$130:$W$130,0)),
INDEX('PLHIV Forecast'!$C$131:$W$250,MATCH($B221,'PLHIV Forecast'!$B$131:$B$250,0),MATCH(O$130,'PLHIV Forecast'!$C$130:$W$130,0))&lt;&gt;0),
INDEX('PLHIV Forecast'!$C$131:$W$250,MATCH($B221,'PLHIV Forecast'!$B$131:$B$250,0),MATCH(O$130,'PLHIV Forecast'!$C$130:$W$130,0)),
N221+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860</v>
      </c>
      <c r="P221" s="84">
        <f>IF(IF(P$130&lt;=Baseline_Year,
INDEX('Number on ART'!$H$10:$AB$249,MATCH($B221&amp;"Peds",'Number on ART'!$F$10:$F$249,0),MATCH(P$130,'Number on ART'!$H$9:$AB$9,0)),
IF(AND(O221+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Forecast'!$B$131:$B$250,0),MATCH(P$130,'PLHIV Forecast'!$C$130:$W$130,0)),
INDEX('PLHIV Forecast'!$C$131:$W$250,MATCH($B221,'PLHIV Forecast'!$B$131:$B$250,0),MATCH(P$130,'PLHIV Forecast'!$C$130:$W$130,0))&lt;&gt;0),
INDEX('PLHIV Forecast'!$C$131:$W$250,MATCH($B221,'PLHIV Forecast'!$B$131:$B$250,0),MATCH(P$130,'PLHIV Forecast'!$C$130:$W$130,0)),
O221+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IF(P$130&lt;=Baseline_Year,
INDEX('Number on ART'!$H$10:$AB$249,MATCH($B221&amp;"Peds",'Number on ART'!$F$10:$F$249,0),MATCH(P$130,'Number on ART'!$H$9:$AB$9,0)),
IF(AND(O221+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Forecast'!$B$131:$B$250,0),MATCH(P$130,'PLHIV Forecast'!$C$130:$W$130,0)),
INDEX('PLHIV Forecast'!$C$131:$W$250,MATCH($B221,'PLHIV Forecast'!$B$131:$B$250,0),MATCH(P$130,'PLHIV Forecast'!$C$130:$W$130,0))&lt;&gt;0),
INDEX('PLHIV Forecast'!$C$131:$W$250,MATCH($B221,'PLHIV Forecast'!$B$131:$B$250,0),MATCH(P$130,'PLHIV Forecast'!$C$130:$W$130,0)),
O221+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846.33333333333337</v>
      </c>
      <c r="Q221" s="84">
        <f>IF(IF(Q$130&lt;=Baseline_Year,
INDEX('Number on ART'!$H$10:$AB$249,MATCH($B221&amp;"Peds",'Number on ART'!$F$10:$F$249,0),MATCH(Q$130,'Number on ART'!$H$9:$AB$9,0)),
IF(AND(P221+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Forecast'!$B$131:$B$250,0),MATCH(Q$130,'PLHIV Forecast'!$C$130:$W$130,0)),
INDEX('PLHIV Forecast'!$C$131:$W$250,MATCH($B221,'PLHIV Forecast'!$B$131:$B$250,0),MATCH(Q$130,'PLHIV Forecast'!$C$130:$W$130,0))&lt;&gt;0),
INDEX('PLHIV Forecast'!$C$131:$W$250,MATCH($B221,'PLHIV Forecast'!$B$131:$B$250,0),MATCH(Q$130,'PLHIV Forecast'!$C$130:$W$130,0)),
P221+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IF(Q$130&lt;=Baseline_Year,
INDEX('Number on ART'!$H$10:$AB$249,MATCH($B221&amp;"Peds",'Number on ART'!$F$10:$F$249,0),MATCH(Q$130,'Number on ART'!$H$9:$AB$9,0)),
IF(AND(P221+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Forecast'!$B$131:$B$250,0),MATCH(Q$130,'PLHIV Forecast'!$C$130:$W$130,0)),
INDEX('PLHIV Forecast'!$C$131:$W$250,MATCH($B221,'PLHIV Forecast'!$B$131:$B$250,0),MATCH(Q$130,'PLHIV Forecast'!$C$130:$W$130,0))&lt;&gt;0),
INDEX('PLHIV Forecast'!$C$131:$W$250,MATCH($B221,'PLHIV Forecast'!$B$131:$B$250,0),MATCH(Q$130,'PLHIV Forecast'!$C$130:$W$130,0)),
P221+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832.66666666666674</v>
      </c>
      <c r="R221" s="84">
        <f>IF(IF(R$130&lt;=Baseline_Year,
INDEX('Number on ART'!$H$10:$AB$249,MATCH($B221&amp;"Peds",'Number on ART'!$F$10:$F$249,0),MATCH(R$130,'Number on ART'!$H$9:$AB$9,0)),
IF(AND(Q221+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Forecast'!$B$131:$B$250,0),MATCH(R$130,'PLHIV Forecast'!$C$130:$W$130,0)),
INDEX('PLHIV Forecast'!$C$131:$W$250,MATCH($B221,'PLHIV Forecast'!$B$131:$B$250,0),MATCH(R$130,'PLHIV Forecast'!$C$130:$W$130,0))&lt;&gt;0),
INDEX('PLHIV Forecast'!$C$131:$W$250,MATCH($B221,'PLHIV Forecast'!$B$131:$B$250,0),MATCH(R$130,'PLHIV Forecast'!$C$130:$W$130,0)),
Q221+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IF(R$130&lt;=Baseline_Year,
INDEX('Number on ART'!$H$10:$AB$249,MATCH($B221&amp;"Peds",'Number on ART'!$F$10:$F$249,0),MATCH(R$130,'Number on ART'!$H$9:$AB$9,0)),
IF(AND(Q221+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Forecast'!$B$131:$B$250,0),MATCH(R$130,'PLHIV Forecast'!$C$130:$W$130,0)),
INDEX('PLHIV Forecast'!$C$131:$W$250,MATCH($B221,'PLHIV Forecast'!$B$131:$B$250,0),MATCH(R$130,'PLHIV Forecast'!$C$130:$W$130,0))&lt;&gt;0),
INDEX('PLHIV Forecast'!$C$131:$W$250,MATCH($B221,'PLHIV Forecast'!$B$131:$B$250,0),MATCH(R$130,'PLHIV Forecast'!$C$130:$W$130,0)),
Q221+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819.00000000000011</v>
      </c>
      <c r="S221" s="84">
        <f>IF(IF(S$130&lt;=Baseline_Year,
INDEX('Number on ART'!$H$10:$AB$249,MATCH($B221&amp;"Peds",'Number on ART'!$F$10:$F$249,0),MATCH(S$130,'Number on ART'!$H$9:$AB$9,0)),
IF(AND(R221+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Forecast'!$B$131:$B$250,0),MATCH(S$130,'PLHIV Forecast'!$C$130:$W$130,0)),
INDEX('PLHIV Forecast'!$C$131:$W$250,MATCH($B221,'PLHIV Forecast'!$B$131:$B$250,0),MATCH(S$130,'PLHIV Forecast'!$C$130:$W$130,0))&lt;&gt;0),
INDEX('PLHIV Forecast'!$C$131:$W$250,MATCH($B221,'PLHIV Forecast'!$B$131:$B$250,0),MATCH(S$130,'PLHIV Forecast'!$C$130:$W$130,0)),
R221+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IF(S$130&lt;=Baseline_Year,
INDEX('Number on ART'!$H$10:$AB$249,MATCH($B221&amp;"Peds",'Number on ART'!$F$10:$F$249,0),MATCH(S$130,'Number on ART'!$H$9:$AB$9,0)),
IF(AND(R221+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Forecast'!$B$131:$B$250,0),MATCH(S$130,'PLHIV Forecast'!$C$130:$W$130,0)),
INDEX('PLHIV Forecast'!$C$131:$W$250,MATCH($B221,'PLHIV Forecast'!$B$131:$B$250,0),MATCH(S$130,'PLHIV Forecast'!$C$130:$W$130,0))&lt;&gt;0),
INDEX('PLHIV Forecast'!$C$131:$W$250,MATCH($B221,'PLHIV Forecast'!$B$131:$B$250,0),MATCH(S$130,'PLHIV Forecast'!$C$130:$W$130,0)),
R221+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805.33333333333348</v>
      </c>
      <c r="T221" s="84">
        <f>IF(IF(T$130&lt;=Baseline_Year,
INDEX('Number on ART'!$H$10:$AB$249,MATCH($B221&amp;"Peds",'Number on ART'!$F$10:$F$249,0),MATCH(T$130,'Number on ART'!$H$9:$AB$9,0)),
IF(AND(S221+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Forecast'!$B$131:$B$250,0),MATCH(T$130,'PLHIV Forecast'!$C$130:$W$130,0)),
INDEX('PLHIV Forecast'!$C$131:$W$250,MATCH($B221,'PLHIV Forecast'!$B$131:$B$250,0),MATCH(T$130,'PLHIV Forecast'!$C$130:$W$130,0))&lt;&gt;0),
INDEX('PLHIV Forecast'!$C$131:$W$250,MATCH($B221,'PLHIV Forecast'!$B$131:$B$250,0),MATCH(T$130,'PLHIV Forecast'!$C$130:$W$130,0)),
S221+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IF(T$130&lt;=Baseline_Year,
INDEX('Number on ART'!$H$10:$AB$249,MATCH($B221&amp;"Peds",'Number on ART'!$F$10:$F$249,0),MATCH(T$130,'Number on ART'!$H$9:$AB$9,0)),
IF(AND(S221+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Forecast'!$B$131:$B$250,0),MATCH(T$130,'PLHIV Forecast'!$C$130:$W$130,0)),
INDEX('PLHIV Forecast'!$C$131:$W$250,MATCH($B221,'PLHIV Forecast'!$B$131:$B$250,0),MATCH(T$130,'PLHIV Forecast'!$C$130:$W$130,0))&lt;&gt;0),
INDEX('PLHIV Forecast'!$C$131:$W$250,MATCH($B221,'PLHIV Forecast'!$B$131:$B$250,0),MATCH(T$130,'PLHIV Forecast'!$C$130:$W$130,0)),
S221+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791.66666666666686</v>
      </c>
      <c r="U221" s="84">
        <f>IF(IF(U$130&lt;=Baseline_Year,
INDEX('Number on ART'!$H$10:$AB$249,MATCH($B221&amp;"Peds",'Number on ART'!$F$10:$F$249,0),MATCH(U$130,'Number on ART'!$H$9:$AB$9,0)),
IF(AND(T221+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Forecast'!$B$131:$B$250,0),MATCH(U$130,'PLHIV Forecast'!$C$130:$W$130,0)),
INDEX('PLHIV Forecast'!$C$131:$W$250,MATCH($B221,'PLHIV Forecast'!$B$131:$B$250,0),MATCH(U$130,'PLHIV Forecast'!$C$130:$W$130,0))&lt;&gt;0),
INDEX('PLHIV Forecast'!$C$131:$W$250,MATCH($B221,'PLHIV Forecast'!$B$131:$B$250,0),MATCH(U$130,'PLHIV Forecast'!$C$130:$W$130,0)),
T221+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IF(U$130&lt;=Baseline_Year,
INDEX('Number on ART'!$H$10:$AB$249,MATCH($B221&amp;"Peds",'Number on ART'!$F$10:$F$249,0),MATCH(U$130,'Number on ART'!$H$9:$AB$9,0)),
IF(AND(T221+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Forecast'!$B$131:$B$250,0),MATCH(U$130,'PLHIV Forecast'!$C$130:$W$130,0)),
INDEX('PLHIV Forecast'!$C$131:$W$250,MATCH($B221,'PLHIV Forecast'!$B$131:$B$250,0),MATCH(U$130,'PLHIV Forecast'!$C$130:$W$130,0))&lt;&gt;0),
INDEX('PLHIV Forecast'!$C$131:$W$250,MATCH($B221,'PLHIV Forecast'!$B$131:$B$250,0),MATCH(U$130,'PLHIV Forecast'!$C$130:$W$130,0)),
T221+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778.00000000000023</v>
      </c>
      <c r="V221" s="84">
        <f>IF(IF(V$130&lt;=Baseline_Year,
INDEX('Number on ART'!$H$10:$AB$249,MATCH($B221&amp;"Peds",'Number on ART'!$F$10:$F$249,0),MATCH(V$130,'Number on ART'!$H$9:$AB$9,0)),
IF(AND(U221+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Forecast'!$B$131:$B$250,0),MATCH(V$130,'PLHIV Forecast'!$C$130:$W$130,0)),
INDEX('PLHIV Forecast'!$C$131:$W$250,MATCH($B221,'PLHIV Forecast'!$B$131:$B$250,0),MATCH(V$130,'PLHIV Forecast'!$C$130:$W$130,0))&lt;&gt;0),
INDEX('PLHIV Forecast'!$C$131:$W$250,MATCH($B221,'PLHIV Forecast'!$B$131:$B$250,0),MATCH(V$130,'PLHIV Forecast'!$C$130:$W$130,0)),
U221+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IF(V$130&lt;=Baseline_Year,
INDEX('Number on ART'!$H$10:$AB$249,MATCH($B221&amp;"Peds",'Number on ART'!$F$10:$F$249,0),MATCH(V$130,'Number on ART'!$H$9:$AB$9,0)),
IF(AND(U221+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Forecast'!$B$131:$B$250,0),MATCH(V$130,'PLHIV Forecast'!$C$130:$W$130,0)),
INDEX('PLHIV Forecast'!$C$131:$W$250,MATCH($B221,'PLHIV Forecast'!$B$131:$B$250,0),MATCH(V$130,'PLHIV Forecast'!$C$130:$W$130,0))&lt;&gt;0),
INDEX('PLHIV Forecast'!$C$131:$W$250,MATCH($B221,'PLHIV Forecast'!$B$131:$B$250,0),MATCH(V$130,'PLHIV Forecast'!$C$130:$W$130,0)),
U221+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764.3333333333336</v>
      </c>
      <c r="W221" s="84">
        <f>IF(IF(W$130&lt;=Baseline_Year,
INDEX('Number on ART'!$H$10:$AB$249,MATCH($B221&amp;"Peds",'Number on ART'!$F$10:$F$249,0),MATCH(W$130,'Number on ART'!$H$9:$AB$9,0)),
IF(AND(V221+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Forecast'!$C$131:$W$250,MATCH($B221,'PLHIV Forecast'!$B$131:$B$250,0),MATCH(W$130,'PLHIV Forecast'!$C$130:$W$130,0)),
INDEX('PLHIV Forecast'!$C$131:$W$250,MATCH($B221,'PLHIV Forecast'!$B$131:$B$250,0),MATCH(W$130,'PLHIV Forecast'!$C$130:$W$130,0))&lt;&gt;0),
INDEX('PLHIV Forecast'!$C$131:$W$250,MATCH($B221,'PLHIV Forecast'!$B$131:$B$250,0),MATCH(W$130,'PLHIV Forecast'!$C$130:$W$130,0)),
V221+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)))&lt;0,
0,
IF(W$130&lt;=Baseline_Year,
INDEX('Number on ART'!$H$10:$AB$249,MATCH($B221&amp;"Peds",'Number on ART'!$F$10:$F$249,0),MATCH(W$130,'Number on ART'!$H$9:$AB$9,0)),
IF(AND(V221+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)&gt;INDEX('PLHIV Forecast'!$C$8:$W$127,MATCH($B221,'PLHIV Forecast'!$B$131:$B$250,0),MATCH(W$130,'PLHIV Forecast'!$C$130:$W$130,0)),
INDEX('PLHIV Forecast'!$C$131:$W$250,MATCH($B221,'PLHIV Forecast'!$B$131:$B$250,0),MATCH(W$130,'PLHIV Forecast'!$C$130:$W$130,0))&lt;&gt;0),
INDEX('PLHIV Forecast'!$C$131:$W$250,MATCH($B221,'PLHIV Forecast'!$B$131:$B$250,0),MATCH(W$130,'PLHIV Forecast'!$C$130:$W$130,0)),
V221+
AVERAGE((INDEX($C$131:$W$250,MATCH($B221,$B$131:$B$250),MATCH(Baseline_Year,$C$130:$W$130,))-INDEX($C$131:$W$250,MATCH($B221,$B$131:$B$250),MATCH(Baseline_Year-1,$C$130:$W$130,))),
(INDEX($C$131:$W$250,MATCH($B221,$B$131:$B$250),MATCH(Baseline_Year-1,$C$130:$W$130,))-INDEX($C$131:$W$250,MATCH($B221,$B$131:$B$250),MATCH(Baseline_Year-2,$C$130:$W$130,))),
(INDEX($C$131:$W$250,MATCH($B221,$B$131:$B$250),MATCH(Baseline_Year-2,$C$130:$W$130,))-INDEX($C$131:$W$250,MATCH($B221,$B$131:$B$250),MATCH(Baseline_Year-3,$C$130:$W$130,)))
))))</f>
        <v>750.66666666666697</v>
      </c>
      <c r="X221" s="9" t="str">
        <f>IF(SUM(C221:W221)&lt;&gt;0,
IF(P221='PLHIV Forecast'!P221,"# peds on ART capped by total CLHIV starting 2023",
IF(Q221='PLHIV Forecast'!Q221,"# peds on ART capped by total CLHIV starting 2024",
IF(R221='PLHIV Forecast'!R221,"# peds on ART capped by total CLHIV starting 2025",
IF(S221='PLHIV Forecast'!S221,"# peds on ART capped by total CLHIV starting 2026",
IF(T221='PLHIV Forecast'!T221,"# peds on ART capped by total CLHIV starting 2027",
IF(U221='PLHIV Forecast'!U221,"# peds on ART capped by total CLHIV starting 2028",
IF(V221='PLHIV Forecast'!V221,"# peds on ART capped by total CLHIV starting 2029",
IF(W221='PLHIV Forecast'!W221,"# peds on ART capped by total CLHIV starting 2030",
"")))))))),"")</f>
        <v/>
      </c>
    </row>
    <row r="222" spans="2:24" x14ac:dyDescent="0.35">
      <c r="B222" s="17" t="str">
        <f>Countries!B95</f>
        <v>Philippines</v>
      </c>
      <c r="C222" s="47">
        <f>IF(C$7&lt;='Algorithms &amp; Assumptions'!$C$3,INDEX('Number on ART'!$H$10:$AB$249,MATCH($B222&amp;"Peds",'Number on ART'!$F$10:$F$249,0),MATCH(C$7,'Number on ART'!$H$9:$AB$9,0)),"Error")</f>
        <v>20</v>
      </c>
      <c r="D222" s="47">
        <f>IF(D$7&lt;='Algorithms &amp; Assumptions'!$C$3,INDEX('Number on ART'!$H$10:$AB$249,MATCH($B222&amp;"Peds",'Number on ART'!$F$10:$F$249,0),MATCH(D$7,'Number on ART'!$H$9:$AB$9,0)),"Error")</f>
        <v>19</v>
      </c>
      <c r="E222" s="47">
        <f>IF(E$7&lt;='Algorithms &amp; Assumptions'!$C$3,INDEX('Number on ART'!$H$10:$AB$249,MATCH($B222&amp;"Peds",'Number on ART'!$F$10:$F$249,0),MATCH(E$7,'Number on ART'!$H$9:$AB$9,0)),"Error")</f>
        <v>33</v>
      </c>
      <c r="F222" s="47">
        <f>IF(F$7&lt;='Algorithms &amp; Assumptions'!$C$3,INDEX('Number on ART'!$H$10:$AB$249,MATCH($B222&amp;"Peds",'Number on ART'!$F$10:$F$249,0),MATCH(F$7,'Number on ART'!$H$9:$AB$9,0)),"Error")</f>
        <v>22</v>
      </c>
      <c r="G222" s="84">
        <f>IF(IF(G$130&lt;=Baseline_Year,
INDEX('Number on ART'!$H$10:$AB$249,MATCH($B222&amp;"Peds",'Number on ART'!$F$10:$F$249,0),MATCH(G$130,'Number on ART'!$H$9:$AB$9,0)),
IF(AND(F222+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Forecast'!$B$131:$B$250,0),MATCH(G$130,'PLHIV Forecast'!$C$130:$W$130,0)),
INDEX('PLHIV Forecast'!$C$131:$W$250,MATCH($B222,'PLHIV Forecast'!$B$131:$B$250,0),MATCH(G$130,'PLHIV Forecast'!$C$130:$W$130,0))&lt;&gt;0),
INDEX('PLHIV Forecast'!$C$131:$W$250,MATCH($B222,'PLHIV Forecast'!$B$131:$B$250,0),MATCH(G$130,'PLHIV Forecast'!$C$130:$W$130,0)),
F222+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IF(G$130&lt;=Baseline_Year,
INDEX('Number on ART'!$H$10:$AB$249,MATCH($B222&amp;"Peds",'Number on ART'!$F$10:$F$249,0),MATCH(G$130,'Number on ART'!$H$9:$AB$9,0)),
IF(AND(F222+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Forecast'!$B$131:$B$250,0),MATCH(G$130,'PLHIV Forecast'!$C$130:$W$130,0)),
INDEX('PLHIV Forecast'!$C$131:$W$250,MATCH($B222,'PLHIV Forecast'!$B$131:$B$250,0),MATCH(G$130,'PLHIV Forecast'!$C$130:$W$130,0))&lt;&gt;0),
INDEX('PLHIV Forecast'!$C$131:$W$250,MATCH($B222,'PLHIV Forecast'!$B$131:$B$250,0),MATCH(G$130,'PLHIV Forecast'!$C$130:$W$130,0)),
F222+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24</v>
      </c>
      <c r="H222" s="84">
        <f>IF(IF(H$130&lt;=Baseline_Year,
INDEX('Number on ART'!$H$10:$AB$249,MATCH($B222&amp;"Peds",'Number on ART'!$F$10:$F$249,0),MATCH(H$130,'Number on ART'!$H$9:$AB$9,0)),
IF(AND(G222+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Forecast'!$B$131:$B$250,0),MATCH(H$130,'PLHIV Forecast'!$C$130:$W$130,0)),
INDEX('PLHIV Forecast'!$C$131:$W$250,MATCH($B222,'PLHIV Forecast'!$B$131:$B$250,0),MATCH(H$130,'PLHIV Forecast'!$C$130:$W$130,0))&lt;&gt;0),
INDEX('PLHIV Forecast'!$C$131:$W$250,MATCH($B222,'PLHIV Forecast'!$B$131:$B$250,0),MATCH(H$130,'PLHIV Forecast'!$C$130:$W$130,0)),
G222+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IF(H$130&lt;=Baseline_Year,
INDEX('Number on ART'!$H$10:$AB$249,MATCH($B222&amp;"Peds",'Number on ART'!$F$10:$F$249,0),MATCH(H$130,'Number on ART'!$H$9:$AB$9,0)),
IF(AND(G222+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Forecast'!$B$131:$B$250,0),MATCH(H$130,'PLHIV Forecast'!$C$130:$W$130,0)),
INDEX('PLHIV Forecast'!$C$131:$W$250,MATCH($B222,'PLHIV Forecast'!$B$131:$B$250,0),MATCH(H$130,'PLHIV Forecast'!$C$130:$W$130,0))&lt;&gt;0),
INDEX('PLHIV Forecast'!$C$131:$W$250,MATCH($B222,'PLHIV Forecast'!$B$131:$B$250,0),MATCH(H$130,'PLHIV Forecast'!$C$130:$W$130,0)),
G222+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40</v>
      </c>
      <c r="I222" s="84">
        <f>IF(IF(I$130&lt;=Baseline_Year,
INDEX('Number on ART'!$H$10:$AB$249,MATCH($B222&amp;"Peds",'Number on ART'!$F$10:$F$249,0),MATCH(I$130,'Number on ART'!$H$9:$AB$9,0)),
IF(AND(H222+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Forecast'!$B$131:$B$250,0),MATCH(I$130,'PLHIV Forecast'!$C$130:$W$130,0)),
INDEX('PLHIV Forecast'!$C$131:$W$250,MATCH($B222,'PLHIV Forecast'!$B$131:$B$250,0),MATCH(I$130,'PLHIV Forecast'!$C$130:$W$130,0))&lt;&gt;0),
INDEX('PLHIV Forecast'!$C$131:$W$250,MATCH($B222,'PLHIV Forecast'!$B$131:$B$250,0),MATCH(I$130,'PLHIV Forecast'!$C$130:$W$130,0)),
H222+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IF(I$130&lt;=Baseline_Year,
INDEX('Number on ART'!$H$10:$AB$249,MATCH($B222&amp;"Peds",'Number on ART'!$F$10:$F$249,0),MATCH(I$130,'Number on ART'!$H$9:$AB$9,0)),
IF(AND(H222+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Forecast'!$B$131:$B$250,0),MATCH(I$130,'PLHIV Forecast'!$C$130:$W$130,0)),
INDEX('PLHIV Forecast'!$C$131:$W$250,MATCH($B222,'PLHIV Forecast'!$B$131:$B$250,0),MATCH(I$130,'PLHIV Forecast'!$C$130:$W$130,0))&lt;&gt;0),
INDEX('PLHIV Forecast'!$C$131:$W$250,MATCH($B222,'PLHIV Forecast'!$B$131:$B$250,0),MATCH(I$130,'PLHIV Forecast'!$C$130:$W$130,0)),
H222+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44</v>
      </c>
      <c r="J222" s="84">
        <f>IF(IF(J$130&lt;=Baseline_Year,
INDEX('Number on ART'!$H$10:$AB$249,MATCH($B222&amp;"Peds",'Number on ART'!$F$10:$F$249,0),MATCH(J$130,'Number on ART'!$H$9:$AB$9,0)),
IF(AND(I222+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Forecast'!$B$131:$B$250,0),MATCH(J$130,'PLHIV Forecast'!$C$130:$W$130,0)),
INDEX('PLHIV Forecast'!$C$131:$W$250,MATCH($B222,'PLHIV Forecast'!$B$131:$B$250,0),MATCH(J$130,'PLHIV Forecast'!$C$130:$W$130,0))&lt;&gt;0),
INDEX('PLHIV Forecast'!$C$131:$W$250,MATCH($B222,'PLHIV Forecast'!$B$131:$B$250,0),MATCH(J$130,'PLHIV Forecast'!$C$130:$W$130,0)),
I222+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IF(J$130&lt;=Baseline_Year,
INDEX('Number on ART'!$H$10:$AB$249,MATCH($B222&amp;"Peds",'Number on ART'!$F$10:$F$249,0),MATCH(J$130,'Number on ART'!$H$9:$AB$9,0)),
IF(AND(I222+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Forecast'!$B$131:$B$250,0),MATCH(J$130,'PLHIV Forecast'!$C$130:$W$130,0)),
INDEX('PLHIV Forecast'!$C$131:$W$250,MATCH($B222,'PLHIV Forecast'!$B$131:$B$250,0),MATCH(J$130,'PLHIV Forecast'!$C$130:$W$130,0))&lt;&gt;0),
INDEX('PLHIV Forecast'!$C$131:$W$250,MATCH($B222,'PLHIV Forecast'!$B$131:$B$250,0),MATCH(J$130,'PLHIV Forecast'!$C$130:$W$130,0)),
I222+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69</v>
      </c>
      <c r="K222" s="84">
        <f>IF(IF(K$130&lt;=Baseline_Year,
INDEX('Number on ART'!$H$10:$AB$249,MATCH($B222&amp;"Peds",'Number on ART'!$F$10:$F$249,0),MATCH(K$130,'Number on ART'!$H$9:$AB$9,0)),
IF(AND(J222+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Forecast'!$B$131:$B$250,0),MATCH(K$130,'PLHIV Forecast'!$C$130:$W$130,0)),
INDEX('PLHIV Forecast'!$C$131:$W$250,MATCH($B222,'PLHIV Forecast'!$B$131:$B$250,0),MATCH(K$130,'PLHIV Forecast'!$C$130:$W$130,0))&lt;&gt;0),
INDEX('PLHIV Forecast'!$C$131:$W$250,MATCH($B222,'PLHIV Forecast'!$B$131:$B$250,0),MATCH(K$130,'PLHIV Forecast'!$C$130:$W$130,0)),
J222+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IF(K$130&lt;=Baseline_Year,
INDEX('Number on ART'!$H$10:$AB$249,MATCH($B222&amp;"Peds",'Number on ART'!$F$10:$F$249,0),MATCH(K$130,'Number on ART'!$H$9:$AB$9,0)),
IF(AND(J222+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Forecast'!$B$131:$B$250,0),MATCH(K$130,'PLHIV Forecast'!$C$130:$W$130,0)),
INDEX('PLHIV Forecast'!$C$131:$W$250,MATCH($B222,'PLHIV Forecast'!$B$131:$B$250,0),MATCH(K$130,'PLHIV Forecast'!$C$130:$W$130,0))&lt;&gt;0),
INDEX('PLHIV Forecast'!$C$131:$W$250,MATCH($B222,'PLHIV Forecast'!$B$131:$B$250,0),MATCH(K$130,'PLHIV Forecast'!$C$130:$W$130,0)),
J222+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85</v>
      </c>
      <c r="L222" s="84">
        <f>IF(IF(L$130&lt;=Baseline_Year,
INDEX('Number on ART'!$H$10:$AB$249,MATCH($B222&amp;"Peds",'Number on ART'!$F$10:$F$249,0),MATCH(L$130,'Number on ART'!$H$9:$AB$9,0)),
IF(AND(K222+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Forecast'!$B$131:$B$250,0),MATCH(L$130,'PLHIV Forecast'!$C$130:$W$130,0)),
INDEX('PLHIV Forecast'!$C$131:$W$250,MATCH($B222,'PLHIV Forecast'!$B$131:$B$250,0),MATCH(L$130,'PLHIV Forecast'!$C$130:$W$130,0))&lt;&gt;0),
INDEX('PLHIV Forecast'!$C$131:$W$250,MATCH($B222,'PLHIV Forecast'!$B$131:$B$250,0),MATCH(L$130,'PLHIV Forecast'!$C$130:$W$130,0)),
K222+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IF(L$130&lt;=Baseline_Year,
INDEX('Number on ART'!$H$10:$AB$249,MATCH($B222&amp;"Peds",'Number on ART'!$F$10:$F$249,0),MATCH(L$130,'Number on ART'!$H$9:$AB$9,0)),
IF(AND(K222+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Forecast'!$B$131:$B$250,0),MATCH(L$130,'PLHIV Forecast'!$C$130:$W$130,0)),
INDEX('PLHIV Forecast'!$C$131:$W$250,MATCH($B222,'PLHIV Forecast'!$B$131:$B$250,0),MATCH(L$130,'PLHIV Forecast'!$C$130:$W$130,0))&lt;&gt;0),
INDEX('PLHIV Forecast'!$C$131:$W$250,MATCH($B222,'PLHIV Forecast'!$B$131:$B$250,0),MATCH(L$130,'PLHIV Forecast'!$C$130:$W$130,0)),
K222+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122</v>
      </c>
      <c r="M222" s="84">
        <f>IF(IF(M$130&lt;=Baseline_Year,
INDEX('Number on ART'!$H$10:$AB$249,MATCH($B222&amp;"Peds",'Number on ART'!$F$10:$F$249,0),MATCH(M$130,'Number on ART'!$H$9:$AB$9,0)),
IF(AND(L222+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Forecast'!$B$131:$B$250,0),MATCH(M$130,'PLHIV Forecast'!$C$130:$W$130,0)),
INDEX('PLHIV Forecast'!$C$131:$W$250,MATCH($B222,'PLHIV Forecast'!$B$131:$B$250,0),MATCH(M$130,'PLHIV Forecast'!$C$130:$W$130,0))&lt;&gt;0),
INDEX('PLHIV Forecast'!$C$131:$W$250,MATCH($B222,'PLHIV Forecast'!$B$131:$B$250,0),MATCH(M$130,'PLHIV Forecast'!$C$130:$W$130,0)),
L222+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IF(M$130&lt;=Baseline_Year,
INDEX('Number on ART'!$H$10:$AB$249,MATCH($B222&amp;"Peds",'Number on ART'!$F$10:$F$249,0),MATCH(M$130,'Number on ART'!$H$9:$AB$9,0)),
IF(AND(L222+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Forecast'!$B$131:$B$250,0),MATCH(M$130,'PLHIV Forecast'!$C$130:$W$130,0)),
INDEX('PLHIV Forecast'!$C$131:$W$250,MATCH($B222,'PLHIV Forecast'!$B$131:$B$250,0),MATCH(M$130,'PLHIV Forecast'!$C$130:$W$130,0))&lt;&gt;0),
INDEX('PLHIV Forecast'!$C$131:$W$250,MATCH($B222,'PLHIV Forecast'!$B$131:$B$250,0),MATCH(M$130,'PLHIV Forecast'!$C$130:$W$130,0)),
L222+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123</v>
      </c>
      <c r="N222" s="84">
        <f>IF(IF(N$130&lt;=Baseline_Year,
INDEX('Number on ART'!$H$10:$AB$249,MATCH($B222&amp;"Peds",'Number on ART'!$F$10:$F$249,0),MATCH(N$130,'Number on ART'!$H$9:$AB$9,0)),
IF(AND(M222+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Forecast'!$B$131:$B$250,0),MATCH(N$130,'PLHIV Forecast'!$C$130:$W$130,0)),
INDEX('PLHIV Forecast'!$C$131:$W$250,MATCH($B222,'PLHIV Forecast'!$B$131:$B$250,0),MATCH(N$130,'PLHIV Forecast'!$C$130:$W$130,0))&lt;&gt;0),
INDEX('PLHIV Forecast'!$C$131:$W$250,MATCH($B222,'PLHIV Forecast'!$B$131:$B$250,0),MATCH(N$130,'PLHIV Forecast'!$C$130:$W$130,0)),
M222+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IF(N$130&lt;=Baseline_Year,
INDEX('Number on ART'!$H$10:$AB$249,MATCH($B222&amp;"Peds",'Number on ART'!$F$10:$F$249,0),MATCH(N$130,'Number on ART'!$H$9:$AB$9,0)),
IF(AND(M222+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Forecast'!$B$131:$B$250,0),MATCH(N$130,'PLHIV Forecast'!$C$130:$W$130,0)),
INDEX('PLHIV Forecast'!$C$131:$W$250,MATCH($B222,'PLHIV Forecast'!$B$131:$B$250,0),MATCH(N$130,'PLHIV Forecast'!$C$130:$W$130,0))&lt;&gt;0),
INDEX('PLHIV Forecast'!$C$131:$W$250,MATCH($B222,'PLHIV Forecast'!$B$131:$B$250,0),MATCH(N$130,'PLHIV Forecast'!$C$130:$W$130,0)),
M222+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144</v>
      </c>
      <c r="O222" s="84">
        <f>IF(IF(O$130&lt;=Baseline_Year,
INDEX('Number on ART'!$H$10:$AB$249,MATCH($B222&amp;"Peds",'Number on ART'!$F$10:$F$249,0),MATCH(O$130,'Number on ART'!$H$9:$AB$9,0)),
IF(AND(N222+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Forecast'!$B$131:$B$250,0),MATCH(O$130,'PLHIV Forecast'!$C$130:$W$130,0)),
INDEX('PLHIV Forecast'!$C$131:$W$250,MATCH($B222,'PLHIV Forecast'!$B$131:$B$250,0),MATCH(O$130,'PLHIV Forecast'!$C$130:$W$130,0))&lt;&gt;0),
INDEX('PLHIV Forecast'!$C$131:$W$250,MATCH($B222,'PLHIV Forecast'!$B$131:$B$250,0),MATCH(O$130,'PLHIV Forecast'!$C$130:$W$130,0)),
N222+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IF(O$130&lt;=Baseline_Year,
INDEX('Number on ART'!$H$10:$AB$249,MATCH($B222&amp;"Peds",'Number on ART'!$F$10:$F$249,0),MATCH(O$130,'Number on ART'!$H$9:$AB$9,0)),
IF(AND(N222+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Forecast'!$B$131:$B$250,0),MATCH(O$130,'PLHIV Forecast'!$C$130:$W$130,0)),
INDEX('PLHIV Forecast'!$C$131:$W$250,MATCH($B222,'PLHIV Forecast'!$B$131:$B$250,0),MATCH(O$130,'PLHIV Forecast'!$C$130:$W$130,0))&lt;&gt;0),
INDEX('PLHIV Forecast'!$C$131:$W$250,MATCH($B222,'PLHIV Forecast'!$B$131:$B$250,0),MATCH(O$130,'PLHIV Forecast'!$C$130:$W$130,0)),
N222+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172</v>
      </c>
      <c r="P222" s="84">
        <f>IF(IF(P$130&lt;=Baseline_Year,
INDEX('Number on ART'!$H$10:$AB$249,MATCH($B222&amp;"Peds",'Number on ART'!$F$10:$F$249,0),MATCH(P$130,'Number on ART'!$H$9:$AB$9,0)),
IF(AND(O222+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Forecast'!$B$131:$B$250,0),MATCH(P$130,'PLHIV Forecast'!$C$130:$W$130,0)),
INDEX('PLHIV Forecast'!$C$131:$W$250,MATCH($B222,'PLHIV Forecast'!$B$131:$B$250,0),MATCH(P$130,'PLHIV Forecast'!$C$130:$W$130,0))&lt;&gt;0),
INDEX('PLHIV Forecast'!$C$131:$W$250,MATCH($B222,'PLHIV Forecast'!$B$131:$B$250,0),MATCH(P$130,'PLHIV Forecast'!$C$130:$W$130,0)),
O222+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IF(P$130&lt;=Baseline_Year,
INDEX('Number on ART'!$H$10:$AB$249,MATCH($B222&amp;"Peds",'Number on ART'!$F$10:$F$249,0),MATCH(P$130,'Number on ART'!$H$9:$AB$9,0)),
IF(AND(O222+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Forecast'!$B$131:$B$250,0),MATCH(P$130,'PLHIV Forecast'!$C$130:$W$130,0)),
INDEX('PLHIV Forecast'!$C$131:$W$250,MATCH($B222,'PLHIV Forecast'!$B$131:$B$250,0),MATCH(P$130,'PLHIV Forecast'!$C$130:$W$130,0))&lt;&gt;0),
INDEX('PLHIV Forecast'!$C$131:$W$250,MATCH($B222,'PLHIV Forecast'!$B$131:$B$250,0),MATCH(P$130,'PLHIV Forecast'!$C$130:$W$130,0)),
O222+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188.66666666666666</v>
      </c>
      <c r="Q222" s="84">
        <f>IF(IF(Q$130&lt;=Baseline_Year,
INDEX('Number on ART'!$H$10:$AB$249,MATCH($B222&amp;"Peds",'Number on ART'!$F$10:$F$249,0),MATCH(Q$130,'Number on ART'!$H$9:$AB$9,0)),
IF(AND(P222+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Forecast'!$B$131:$B$250,0),MATCH(Q$130,'PLHIV Forecast'!$C$130:$W$130,0)),
INDEX('PLHIV Forecast'!$C$131:$W$250,MATCH($B222,'PLHIV Forecast'!$B$131:$B$250,0),MATCH(Q$130,'PLHIV Forecast'!$C$130:$W$130,0))&lt;&gt;0),
INDEX('PLHIV Forecast'!$C$131:$W$250,MATCH($B222,'PLHIV Forecast'!$B$131:$B$250,0),MATCH(Q$130,'PLHIV Forecast'!$C$130:$W$130,0)),
P222+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IF(Q$130&lt;=Baseline_Year,
INDEX('Number on ART'!$H$10:$AB$249,MATCH($B222&amp;"Peds",'Number on ART'!$F$10:$F$249,0),MATCH(Q$130,'Number on ART'!$H$9:$AB$9,0)),
IF(AND(P222+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Forecast'!$B$131:$B$250,0),MATCH(Q$130,'PLHIV Forecast'!$C$130:$W$130,0)),
INDEX('PLHIV Forecast'!$C$131:$W$250,MATCH($B222,'PLHIV Forecast'!$B$131:$B$250,0),MATCH(Q$130,'PLHIV Forecast'!$C$130:$W$130,0))&lt;&gt;0),
INDEX('PLHIV Forecast'!$C$131:$W$250,MATCH($B222,'PLHIV Forecast'!$B$131:$B$250,0),MATCH(Q$130,'PLHIV Forecast'!$C$130:$W$130,0)),
P222+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205.33333333333331</v>
      </c>
      <c r="R222" s="84">
        <f>IF(IF(R$130&lt;=Baseline_Year,
INDEX('Number on ART'!$H$10:$AB$249,MATCH($B222&amp;"Peds",'Number on ART'!$F$10:$F$249,0),MATCH(R$130,'Number on ART'!$H$9:$AB$9,0)),
IF(AND(Q222+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Forecast'!$B$131:$B$250,0),MATCH(R$130,'PLHIV Forecast'!$C$130:$W$130,0)),
INDEX('PLHIV Forecast'!$C$131:$W$250,MATCH($B222,'PLHIV Forecast'!$B$131:$B$250,0),MATCH(R$130,'PLHIV Forecast'!$C$130:$W$130,0))&lt;&gt;0),
INDEX('PLHIV Forecast'!$C$131:$W$250,MATCH($B222,'PLHIV Forecast'!$B$131:$B$250,0),MATCH(R$130,'PLHIV Forecast'!$C$130:$W$130,0)),
Q222+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IF(R$130&lt;=Baseline_Year,
INDEX('Number on ART'!$H$10:$AB$249,MATCH($B222&amp;"Peds",'Number on ART'!$F$10:$F$249,0),MATCH(R$130,'Number on ART'!$H$9:$AB$9,0)),
IF(AND(Q222+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Forecast'!$B$131:$B$250,0),MATCH(R$130,'PLHIV Forecast'!$C$130:$W$130,0)),
INDEX('PLHIV Forecast'!$C$131:$W$250,MATCH($B222,'PLHIV Forecast'!$B$131:$B$250,0),MATCH(R$130,'PLHIV Forecast'!$C$130:$W$130,0))&lt;&gt;0),
INDEX('PLHIV Forecast'!$C$131:$W$250,MATCH($B222,'PLHIV Forecast'!$B$131:$B$250,0),MATCH(R$130,'PLHIV Forecast'!$C$130:$W$130,0)),
Q222+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221.99999999999997</v>
      </c>
      <c r="S222" s="84">
        <f>IF(IF(S$130&lt;=Baseline_Year,
INDEX('Number on ART'!$H$10:$AB$249,MATCH($B222&amp;"Peds",'Number on ART'!$F$10:$F$249,0),MATCH(S$130,'Number on ART'!$H$9:$AB$9,0)),
IF(AND(R222+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Forecast'!$B$131:$B$250,0),MATCH(S$130,'PLHIV Forecast'!$C$130:$W$130,0)),
INDEX('PLHIV Forecast'!$C$131:$W$250,MATCH($B222,'PLHIV Forecast'!$B$131:$B$250,0),MATCH(S$130,'PLHIV Forecast'!$C$130:$W$130,0))&lt;&gt;0),
INDEX('PLHIV Forecast'!$C$131:$W$250,MATCH($B222,'PLHIV Forecast'!$B$131:$B$250,0),MATCH(S$130,'PLHIV Forecast'!$C$130:$W$130,0)),
R222+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IF(S$130&lt;=Baseline_Year,
INDEX('Number on ART'!$H$10:$AB$249,MATCH($B222&amp;"Peds",'Number on ART'!$F$10:$F$249,0),MATCH(S$130,'Number on ART'!$H$9:$AB$9,0)),
IF(AND(R222+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Forecast'!$B$131:$B$250,0),MATCH(S$130,'PLHIV Forecast'!$C$130:$W$130,0)),
INDEX('PLHIV Forecast'!$C$131:$W$250,MATCH($B222,'PLHIV Forecast'!$B$131:$B$250,0),MATCH(S$130,'PLHIV Forecast'!$C$130:$W$130,0))&lt;&gt;0),
INDEX('PLHIV Forecast'!$C$131:$W$250,MATCH($B222,'PLHIV Forecast'!$B$131:$B$250,0),MATCH(S$130,'PLHIV Forecast'!$C$130:$W$130,0)),
R222+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238.66666666666663</v>
      </c>
      <c r="T222" s="84">
        <f>IF(IF(T$130&lt;=Baseline_Year,
INDEX('Number on ART'!$H$10:$AB$249,MATCH($B222&amp;"Peds",'Number on ART'!$F$10:$F$249,0),MATCH(T$130,'Number on ART'!$H$9:$AB$9,0)),
IF(AND(S222+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Forecast'!$B$131:$B$250,0),MATCH(T$130,'PLHIV Forecast'!$C$130:$W$130,0)),
INDEX('PLHIV Forecast'!$C$131:$W$250,MATCH($B222,'PLHIV Forecast'!$B$131:$B$250,0),MATCH(T$130,'PLHIV Forecast'!$C$130:$W$130,0))&lt;&gt;0),
INDEX('PLHIV Forecast'!$C$131:$W$250,MATCH($B222,'PLHIV Forecast'!$B$131:$B$250,0),MATCH(T$130,'PLHIV Forecast'!$C$130:$W$130,0)),
S222+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IF(T$130&lt;=Baseline_Year,
INDEX('Number on ART'!$H$10:$AB$249,MATCH($B222&amp;"Peds",'Number on ART'!$F$10:$F$249,0),MATCH(T$130,'Number on ART'!$H$9:$AB$9,0)),
IF(AND(S222+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Forecast'!$B$131:$B$250,0),MATCH(T$130,'PLHIV Forecast'!$C$130:$W$130,0)),
INDEX('PLHIV Forecast'!$C$131:$W$250,MATCH($B222,'PLHIV Forecast'!$B$131:$B$250,0),MATCH(T$130,'PLHIV Forecast'!$C$130:$W$130,0))&lt;&gt;0),
INDEX('PLHIV Forecast'!$C$131:$W$250,MATCH($B222,'PLHIV Forecast'!$B$131:$B$250,0),MATCH(T$130,'PLHIV Forecast'!$C$130:$W$130,0)),
S222+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255.33333333333329</v>
      </c>
      <c r="U222" s="84">
        <f>IF(IF(U$130&lt;=Baseline_Year,
INDEX('Number on ART'!$H$10:$AB$249,MATCH($B222&amp;"Peds",'Number on ART'!$F$10:$F$249,0),MATCH(U$130,'Number on ART'!$H$9:$AB$9,0)),
IF(AND(T222+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Forecast'!$B$131:$B$250,0),MATCH(U$130,'PLHIV Forecast'!$C$130:$W$130,0)),
INDEX('PLHIV Forecast'!$C$131:$W$250,MATCH($B222,'PLHIV Forecast'!$B$131:$B$250,0),MATCH(U$130,'PLHIV Forecast'!$C$130:$W$130,0))&lt;&gt;0),
INDEX('PLHIV Forecast'!$C$131:$W$250,MATCH($B222,'PLHIV Forecast'!$B$131:$B$250,0),MATCH(U$130,'PLHIV Forecast'!$C$130:$W$130,0)),
T222+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IF(U$130&lt;=Baseline_Year,
INDEX('Number on ART'!$H$10:$AB$249,MATCH($B222&amp;"Peds",'Number on ART'!$F$10:$F$249,0),MATCH(U$130,'Number on ART'!$H$9:$AB$9,0)),
IF(AND(T222+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Forecast'!$B$131:$B$250,0),MATCH(U$130,'PLHIV Forecast'!$C$130:$W$130,0)),
INDEX('PLHIV Forecast'!$C$131:$W$250,MATCH($B222,'PLHIV Forecast'!$B$131:$B$250,0),MATCH(U$130,'PLHIV Forecast'!$C$130:$W$130,0))&lt;&gt;0),
INDEX('PLHIV Forecast'!$C$131:$W$250,MATCH($B222,'PLHIV Forecast'!$B$131:$B$250,0),MATCH(U$130,'PLHIV Forecast'!$C$130:$W$130,0)),
T222+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271.99999999999994</v>
      </c>
      <c r="V222" s="84">
        <f>IF(IF(V$130&lt;=Baseline_Year,
INDEX('Number on ART'!$H$10:$AB$249,MATCH($B222&amp;"Peds",'Number on ART'!$F$10:$F$249,0),MATCH(V$130,'Number on ART'!$H$9:$AB$9,0)),
IF(AND(U222+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Forecast'!$B$131:$B$250,0),MATCH(V$130,'PLHIV Forecast'!$C$130:$W$130,0)),
INDEX('PLHIV Forecast'!$C$131:$W$250,MATCH($B222,'PLHIV Forecast'!$B$131:$B$250,0),MATCH(V$130,'PLHIV Forecast'!$C$130:$W$130,0))&lt;&gt;0),
INDEX('PLHIV Forecast'!$C$131:$W$250,MATCH($B222,'PLHIV Forecast'!$B$131:$B$250,0),MATCH(V$130,'PLHIV Forecast'!$C$130:$W$130,0)),
U222+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IF(V$130&lt;=Baseline_Year,
INDEX('Number on ART'!$H$10:$AB$249,MATCH($B222&amp;"Peds",'Number on ART'!$F$10:$F$249,0),MATCH(V$130,'Number on ART'!$H$9:$AB$9,0)),
IF(AND(U222+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Forecast'!$B$131:$B$250,0),MATCH(V$130,'PLHIV Forecast'!$C$130:$W$130,0)),
INDEX('PLHIV Forecast'!$C$131:$W$250,MATCH($B222,'PLHIV Forecast'!$B$131:$B$250,0),MATCH(V$130,'PLHIV Forecast'!$C$130:$W$130,0))&lt;&gt;0),
INDEX('PLHIV Forecast'!$C$131:$W$250,MATCH($B222,'PLHIV Forecast'!$B$131:$B$250,0),MATCH(V$130,'PLHIV Forecast'!$C$130:$W$130,0)),
U222+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288.66666666666663</v>
      </c>
      <c r="W222" s="84">
        <f>IF(IF(W$130&lt;=Baseline_Year,
INDEX('Number on ART'!$H$10:$AB$249,MATCH($B222&amp;"Peds",'Number on ART'!$F$10:$F$249,0),MATCH(W$130,'Number on ART'!$H$9:$AB$9,0)),
IF(AND(V222+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Forecast'!$C$131:$W$250,MATCH($B222,'PLHIV Forecast'!$B$131:$B$250,0),MATCH(W$130,'PLHIV Forecast'!$C$130:$W$130,0)),
INDEX('PLHIV Forecast'!$C$131:$W$250,MATCH($B222,'PLHIV Forecast'!$B$131:$B$250,0),MATCH(W$130,'PLHIV Forecast'!$C$130:$W$130,0))&lt;&gt;0),
INDEX('PLHIV Forecast'!$C$131:$W$250,MATCH($B222,'PLHIV Forecast'!$B$131:$B$250,0),MATCH(W$130,'PLHIV Forecast'!$C$130:$W$130,0)),
V222+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)))&lt;0,
0,
IF(W$130&lt;=Baseline_Year,
INDEX('Number on ART'!$H$10:$AB$249,MATCH($B222&amp;"Peds",'Number on ART'!$F$10:$F$249,0),MATCH(W$130,'Number on ART'!$H$9:$AB$9,0)),
IF(AND(V222+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)&gt;INDEX('PLHIV Forecast'!$C$8:$W$127,MATCH($B222,'PLHIV Forecast'!$B$131:$B$250,0),MATCH(W$130,'PLHIV Forecast'!$C$130:$W$130,0)),
INDEX('PLHIV Forecast'!$C$131:$W$250,MATCH($B222,'PLHIV Forecast'!$B$131:$B$250,0),MATCH(W$130,'PLHIV Forecast'!$C$130:$W$130,0))&lt;&gt;0),
INDEX('PLHIV Forecast'!$C$131:$W$250,MATCH($B222,'PLHIV Forecast'!$B$131:$B$250,0),MATCH(W$130,'PLHIV Forecast'!$C$130:$W$130,0)),
V222+
AVERAGE((INDEX($C$131:$W$250,MATCH($B222,$B$131:$B$250),MATCH(Baseline_Year,$C$130:$W$130,))-INDEX($C$131:$W$250,MATCH($B222,$B$131:$B$250),MATCH(Baseline_Year-1,$C$130:$W$130,))),
(INDEX($C$131:$W$250,MATCH($B222,$B$131:$B$250),MATCH(Baseline_Year-1,$C$130:$W$130,))-INDEX($C$131:$W$250,MATCH($B222,$B$131:$B$250),MATCH(Baseline_Year-2,$C$130:$W$130,))),
(INDEX($C$131:$W$250,MATCH($B222,$B$131:$B$250),MATCH(Baseline_Year-2,$C$130:$W$130,))-INDEX($C$131:$W$250,MATCH($B222,$B$131:$B$250),MATCH(Baseline_Year-3,$C$130:$W$130,)))
))))</f>
        <v>305.33333333333331</v>
      </c>
      <c r="X222" s="9" t="str">
        <f>IF(SUM(C222:W222)&lt;&gt;0,
IF(P222='PLHIV Forecast'!P222,"# peds on ART capped by total CLHIV starting 2023",
IF(Q222='PLHIV Forecast'!Q222,"# peds on ART capped by total CLHIV starting 2024",
IF(R222='PLHIV Forecast'!R222,"# peds on ART capped by total CLHIV starting 2025",
IF(S222='PLHIV Forecast'!S222,"# peds on ART capped by total CLHIV starting 2026",
IF(T222='PLHIV Forecast'!T222,"# peds on ART capped by total CLHIV starting 2027",
IF(U222='PLHIV Forecast'!U222,"# peds on ART capped by total CLHIV starting 2028",
IF(V222='PLHIV Forecast'!V222,"# peds on ART capped by total CLHIV starting 2029",
IF(W222='PLHIV Forecast'!W222,"# peds on ART capped by total CLHIV starting 2030",
"")))))))),"")</f>
        <v/>
      </c>
    </row>
    <row r="223" spans="2:24" x14ac:dyDescent="0.35">
      <c r="B223" s="17" t="str">
        <f>Countries!B96</f>
        <v>Russia</v>
      </c>
      <c r="C223" s="47">
        <f>IF(C$7&lt;='Algorithms &amp; Assumptions'!$C$3,INDEX('Number on ART'!$H$10:$AB$249,MATCH($B223&amp;"Peds",'Number on ART'!$F$10:$F$249,0),MATCH(C$7,'Number on ART'!$H$9:$AB$9,0)),"Error")</f>
        <v>0</v>
      </c>
      <c r="D223" s="47">
        <f>IF(D$7&lt;='Algorithms &amp; Assumptions'!$C$3,INDEX('Number on ART'!$H$10:$AB$249,MATCH($B223&amp;"Peds",'Number on ART'!$F$10:$F$249,0),MATCH(D$7,'Number on ART'!$H$9:$AB$9,0)),"Error")</f>
        <v>0</v>
      </c>
      <c r="E223" s="47">
        <f>IF(E$7&lt;='Algorithms &amp; Assumptions'!$C$3,INDEX('Number on ART'!$H$10:$AB$249,MATCH($B223&amp;"Peds",'Number on ART'!$F$10:$F$249,0),MATCH(E$7,'Number on ART'!$H$9:$AB$9,0)),"Error")</f>
        <v>0</v>
      </c>
      <c r="F223" s="47">
        <f>IF(F$7&lt;='Algorithms &amp; Assumptions'!$C$3,INDEX('Number on ART'!$H$10:$AB$249,MATCH($B223&amp;"Peds",'Number on ART'!$F$10:$F$249,0),MATCH(F$7,'Number on ART'!$H$9:$AB$9,0)),"Error")</f>
        <v>0</v>
      </c>
      <c r="G223" s="84">
        <f>IF(IF(G$130&lt;=Baseline_Year,
INDEX('Number on ART'!$H$10:$AB$249,MATCH($B223&amp;"Peds",'Number on ART'!$F$10:$F$249,0),MATCH(G$130,'Number on ART'!$H$9:$AB$9,0)),
IF(AND(F223+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Forecast'!$B$131:$B$250,0),MATCH(G$130,'PLHIV Forecast'!$C$130:$W$130,0)),
INDEX('PLHIV Forecast'!$C$131:$W$250,MATCH($B223,'PLHIV Forecast'!$B$131:$B$250,0),MATCH(G$130,'PLHIV Forecast'!$C$130:$W$130,0))&lt;&gt;0),
INDEX('PLHIV Forecast'!$C$131:$W$250,MATCH($B223,'PLHIV Forecast'!$B$131:$B$250,0),MATCH(G$130,'PLHIV Forecast'!$C$130:$W$130,0)),
F223+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IF(G$130&lt;=Baseline_Year,
INDEX('Number on ART'!$H$10:$AB$249,MATCH($B223&amp;"Peds",'Number on ART'!$F$10:$F$249,0),MATCH(G$130,'Number on ART'!$H$9:$AB$9,0)),
IF(AND(F223+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Forecast'!$B$131:$B$250,0),MATCH(G$130,'PLHIV Forecast'!$C$130:$W$130,0)),
INDEX('PLHIV Forecast'!$C$131:$W$250,MATCH($B223,'PLHIV Forecast'!$B$131:$B$250,0),MATCH(G$130,'PLHIV Forecast'!$C$130:$W$130,0))&lt;&gt;0),
INDEX('PLHIV Forecast'!$C$131:$W$250,MATCH($B223,'PLHIV Forecast'!$B$131:$B$250,0),MATCH(G$130,'PLHIV Forecast'!$C$130:$W$130,0)),
F223+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H223" s="84">
        <f>IF(IF(H$130&lt;=Baseline_Year,
INDEX('Number on ART'!$H$10:$AB$249,MATCH($B223&amp;"Peds",'Number on ART'!$F$10:$F$249,0),MATCH(H$130,'Number on ART'!$H$9:$AB$9,0)),
IF(AND(G223+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Forecast'!$B$131:$B$250,0),MATCH(H$130,'PLHIV Forecast'!$C$130:$W$130,0)),
INDEX('PLHIV Forecast'!$C$131:$W$250,MATCH($B223,'PLHIV Forecast'!$B$131:$B$250,0),MATCH(H$130,'PLHIV Forecast'!$C$130:$W$130,0))&lt;&gt;0),
INDEX('PLHIV Forecast'!$C$131:$W$250,MATCH($B223,'PLHIV Forecast'!$B$131:$B$250,0),MATCH(H$130,'PLHIV Forecast'!$C$130:$W$130,0)),
G223+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IF(H$130&lt;=Baseline_Year,
INDEX('Number on ART'!$H$10:$AB$249,MATCH($B223&amp;"Peds",'Number on ART'!$F$10:$F$249,0),MATCH(H$130,'Number on ART'!$H$9:$AB$9,0)),
IF(AND(G223+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Forecast'!$B$131:$B$250,0),MATCH(H$130,'PLHIV Forecast'!$C$130:$W$130,0)),
INDEX('PLHIV Forecast'!$C$131:$W$250,MATCH($B223,'PLHIV Forecast'!$B$131:$B$250,0),MATCH(H$130,'PLHIV Forecast'!$C$130:$W$130,0))&lt;&gt;0),
INDEX('PLHIV Forecast'!$C$131:$W$250,MATCH($B223,'PLHIV Forecast'!$B$131:$B$250,0),MATCH(H$130,'PLHIV Forecast'!$C$130:$W$130,0)),
G223+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I223" s="84">
        <f>IF(IF(I$130&lt;=Baseline_Year,
INDEX('Number on ART'!$H$10:$AB$249,MATCH($B223&amp;"Peds",'Number on ART'!$F$10:$F$249,0),MATCH(I$130,'Number on ART'!$H$9:$AB$9,0)),
IF(AND(H223+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Forecast'!$B$131:$B$250,0),MATCH(I$130,'PLHIV Forecast'!$C$130:$W$130,0)),
INDEX('PLHIV Forecast'!$C$131:$W$250,MATCH($B223,'PLHIV Forecast'!$B$131:$B$250,0),MATCH(I$130,'PLHIV Forecast'!$C$130:$W$130,0))&lt;&gt;0),
INDEX('PLHIV Forecast'!$C$131:$W$250,MATCH($B223,'PLHIV Forecast'!$B$131:$B$250,0),MATCH(I$130,'PLHIV Forecast'!$C$130:$W$130,0)),
H223+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IF(I$130&lt;=Baseline_Year,
INDEX('Number on ART'!$H$10:$AB$249,MATCH($B223&amp;"Peds",'Number on ART'!$F$10:$F$249,0),MATCH(I$130,'Number on ART'!$H$9:$AB$9,0)),
IF(AND(H223+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Forecast'!$B$131:$B$250,0),MATCH(I$130,'PLHIV Forecast'!$C$130:$W$130,0)),
INDEX('PLHIV Forecast'!$C$131:$W$250,MATCH($B223,'PLHIV Forecast'!$B$131:$B$250,0),MATCH(I$130,'PLHIV Forecast'!$C$130:$W$130,0))&lt;&gt;0),
INDEX('PLHIV Forecast'!$C$131:$W$250,MATCH($B223,'PLHIV Forecast'!$B$131:$B$250,0),MATCH(I$130,'PLHIV Forecast'!$C$130:$W$130,0)),
H223+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J223" s="84">
        <f>IF(IF(J$130&lt;=Baseline_Year,
INDEX('Number on ART'!$H$10:$AB$249,MATCH($B223&amp;"Peds",'Number on ART'!$F$10:$F$249,0),MATCH(J$130,'Number on ART'!$H$9:$AB$9,0)),
IF(AND(I223+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Forecast'!$B$131:$B$250,0),MATCH(J$130,'PLHIV Forecast'!$C$130:$W$130,0)),
INDEX('PLHIV Forecast'!$C$131:$W$250,MATCH($B223,'PLHIV Forecast'!$B$131:$B$250,0),MATCH(J$130,'PLHIV Forecast'!$C$130:$W$130,0))&lt;&gt;0),
INDEX('PLHIV Forecast'!$C$131:$W$250,MATCH($B223,'PLHIV Forecast'!$B$131:$B$250,0),MATCH(J$130,'PLHIV Forecast'!$C$130:$W$130,0)),
I223+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IF(J$130&lt;=Baseline_Year,
INDEX('Number on ART'!$H$10:$AB$249,MATCH($B223&amp;"Peds",'Number on ART'!$F$10:$F$249,0),MATCH(J$130,'Number on ART'!$H$9:$AB$9,0)),
IF(AND(I223+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Forecast'!$B$131:$B$250,0),MATCH(J$130,'PLHIV Forecast'!$C$130:$W$130,0)),
INDEX('PLHIV Forecast'!$C$131:$W$250,MATCH($B223,'PLHIV Forecast'!$B$131:$B$250,0),MATCH(J$130,'PLHIV Forecast'!$C$130:$W$130,0))&lt;&gt;0),
INDEX('PLHIV Forecast'!$C$131:$W$250,MATCH($B223,'PLHIV Forecast'!$B$131:$B$250,0),MATCH(J$130,'PLHIV Forecast'!$C$130:$W$130,0)),
I223+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K223" s="84">
        <f>IF(IF(K$130&lt;=Baseline_Year,
INDEX('Number on ART'!$H$10:$AB$249,MATCH($B223&amp;"Peds",'Number on ART'!$F$10:$F$249,0),MATCH(K$130,'Number on ART'!$H$9:$AB$9,0)),
IF(AND(J223+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Forecast'!$B$131:$B$250,0),MATCH(K$130,'PLHIV Forecast'!$C$130:$W$130,0)),
INDEX('PLHIV Forecast'!$C$131:$W$250,MATCH($B223,'PLHIV Forecast'!$B$131:$B$250,0),MATCH(K$130,'PLHIV Forecast'!$C$130:$W$130,0))&lt;&gt;0),
INDEX('PLHIV Forecast'!$C$131:$W$250,MATCH($B223,'PLHIV Forecast'!$B$131:$B$250,0),MATCH(K$130,'PLHIV Forecast'!$C$130:$W$130,0)),
J223+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IF(K$130&lt;=Baseline_Year,
INDEX('Number on ART'!$H$10:$AB$249,MATCH($B223&amp;"Peds",'Number on ART'!$F$10:$F$249,0),MATCH(K$130,'Number on ART'!$H$9:$AB$9,0)),
IF(AND(J223+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Forecast'!$B$131:$B$250,0),MATCH(K$130,'PLHIV Forecast'!$C$130:$W$130,0)),
INDEX('PLHIV Forecast'!$C$131:$W$250,MATCH($B223,'PLHIV Forecast'!$B$131:$B$250,0),MATCH(K$130,'PLHIV Forecast'!$C$130:$W$130,0))&lt;&gt;0),
INDEX('PLHIV Forecast'!$C$131:$W$250,MATCH($B223,'PLHIV Forecast'!$B$131:$B$250,0),MATCH(K$130,'PLHIV Forecast'!$C$130:$W$130,0)),
J223+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L223" s="84">
        <f>IF(IF(L$130&lt;=Baseline_Year,
INDEX('Number on ART'!$H$10:$AB$249,MATCH($B223&amp;"Peds",'Number on ART'!$F$10:$F$249,0),MATCH(L$130,'Number on ART'!$H$9:$AB$9,0)),
IF(AND(K223+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Forecast'!$B$131:$B$250,0),MATCH(L$130,'PLHIV Forecast'!$C$130:$W$130,0)),
INDEX('PLHIV Forecast'!$C$131:$W$250,MATCH($B223,'PLHIV Forecast'!$B$131:$B$250,0),MATCH(L$130,'PLHIV Forecast'!$C$130:$W$130,0))&lt;&gt;0),
INDEX('PLHIV Forecast'!$C$131:$W$250,MATCH($B223,'PLHIV Forecast'!$B$131:$B$250,0),MATCH(L$130,'PLHIV Forecast'!$C$130:$W$130,0)),
K223+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IF(L$130&lt;=Baseline_Year,
INDEX('Number on ART'!$H$10:$AB$249,MATCH($B223&amp;"Peds",'Number on ART'!$F$10:$F$249,0),MATCH(L$130,'Number on ART'!$H$9:$AB$9,0)),
IF(AND(K223+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Forecast'!$B$131:$B$250,0),MATCH(L$130,'PLHIV Forecast'!$C$130:$W$130,0)),
INDEX('PLHIV Forecast'!$C$131:$W$250,MATCH($B223,'PLHIV Forecast'!$B$131:$B$250,0),MATCH(L$130,'PLHIV Forecast'!$C$130:$W$130,0))&lt;&gt;0),
INDEX('PLHIV Forecast'!$C$131:$W$250,MATCH($B223,'PLHIV Forecast'!$B$131:$B$250,0),MATCH(L$130,'PLHIV Forecast'!$C$130:$W$130,0)),
K223+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M223" s="84">
        <f>IF(IF(M$130&lt;=Baseline_Year,
INDEX('Number on ART'!$H$10:$AB$249,MATCH($B223&amp;"Peds",'Number on ART'!$F$10:$F$249,0),MATCH(M$130,'Number on ART'!$H$9:$AB$9,0)),
IF(AND(L223+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Forecast'!$B$131:$B$250,0),MATCH(M$130,'PLHIV Forecast'!$C$130:$W$130,0)),
INDEX('PLHIV Forecast'!$C$131:$W$250,MATCH($B223,'PLHIV Forecast'!$B$131:$B$250,0),MATCH(M$130,'PLHIV Forecast'!$C$130:$W$130,0))&lt;&gt;0),
INDEX('PLHIV Forecast'!$C$131:$W$250,MATCH($B223,'PLHIV Forecast'!$B$131:$B$250,0),MATCH(M$130,'PLHIV Forecast'!$C$130:$W$130,0)),
L223+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IF(M$130&lt;=Baseline_Year,
INDEX('Number on ART'!$H$10:$AB$249,MATCH($B223&amp;"Peds",'Number on ART'!$F$10:$F$249,0),MATCH(M$130,'Number on ART'!$H$9:$AB$9,0)),
IF(AND(L223+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Forecast'!$B$131:$B$250,0),MATCH(M$130,'PLHIV Forecast'!$C$130:$W$130,0)),
INDEX('PLHIV Forecast'!$C$131:$W$250,MATCH($B223,'PLHIV Forecast'!$B$131:$B$250,0),MATCH(M$130,'PLHIV Forecast'!$C$130:$W$130,0))&lt;&gt;0),
INDEX('PLHIV Forecast'!$C$131:$W$250,MATCH($B223,'PLHIV Forecast'!$B$131:$B$250,0),MATCH(M$130,'PLHIV Forecast'!$C$130:$W$130,0)),
L223+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N223" s="84">
        <f>IF(IF(N$130&lt;=Baseline_Year,
INDEX('Number on ART'!$H$10:$AB$249,MATCH($B223&amp;"Peds",'Number on ART'!$F$10:$F$249,0),MATCH(N$130,'Number on ART'!$H$9:$AB$9,0)),
IF(AND(M223+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Forecast'!$B$131:$B$250,0),MATCH(N$130,'PLHIV Forecast'!$C$130:$W$130,0)),
INDEX('PLHIV Forecast'!$C$131:$W$250,MATCH($B223,'PLHIV Forecast'!$B$131:$B$250,0),MATCH(N$130,'PLHIV Forecast'!$C$130:$W$130,0))&lt;&gt;0),
INDEX('PLHIV Forecast'!$C$131:$W$250,MATCH($B223,'PLHIV Forecast'!$B$131:$B$250,0),MATCH(N$130,'PLHIV Forecast'!$C$130:$W$130,0)),
M223+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IF(N$130&lt;=Baseline_Year,
INDEX('Number on ART'!$H$10:$AB$249,MATCH($B223&amp;"Peds",'Number on ART'!$F$10:$F$249,0),MATCH(N$130,'Number on ART'!$H$9:$AB$9,0)),
IF(AND(M223+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Forecast'!$B$131:$B$250,0),MATCH(N$130,'PLHIV Forecast'!$C$130:$W$130,0)),
INDEX('PLHIV Forecast'!$C$131:$W$250,MATCH($B223,'PLHIV Forecast'!$B$131:$B$250,0),MATCH(N$130,'PLHIV Forecast'!$C$130:$W$130,0))&lt;&gt;0),
INDEX('PLHIV Forecast'!$C$131:$W$250,MATCH($B223,'PLHIV Forecast'!$B$131:$B$250,0),MATCH(N$130,'PLHIV Forecast'!$C$130:$W$130,0)),
M223+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O223" s="84">
        <f>IF(IF(O$130&lt;=Baseline_Year,
INDEX('Number on ART'!$H$10:$AB$249,MATCH($B223&amp;"Peds",'Number on ART'!$F$10:$F$249,0),MATCH(O$130,'Number on ART'!$H$9:$AB$9,0)),
IF(AND(N223+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Forecast'!$B$131:$B$250,0),MATCH(O$130,'PLHIV Forecast'!$C$130:$W$130,0)),
INDEX('PLHIV Forecast'!$C$131:$W$250,MATCH($B223,'PLHIV Forecast'!$B$131:$B$250,0),MATCH(O$130,'PLHIV Forecast'!$C$130:$W$130,0))&lt;&gt;0),
INDEX('PLHIV Forecast'!$C$131:$W$250,MATCH($B223,'PLHIV Forecast'!$B$131:$B$250,0),MATCH(O$130,'PLHIV Forecast'!$C$130:$W$130,0)),
N223+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IF(O$130&lt;=Baseline_Year,
INDEX('Number on ART'!$H$10:$AB$249,MATCH($B223&amp;"Peds",'Number on ART'!$F$10:$F$249,0),MATCH(O$130,'Number on ART'!$H$9:$AB$9,0)),
IF(AND(N223+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Forecast'!$B$131:$B$250,0),MATCH(O$130,'PLHIV Forecast'!$C$130:$W$130,0)),
INDEX('PLHIV Forecast'!$C$131:$W$250,MATCH($B223,'PLHIV Forecast'!$B$131:$B$250,0),MATCH(O$130,'PLHIV Forecast'!$C$130:$W$130,0))&lt;&gt;0),
INDEX('PLHIV Forecast'!$C$131:$W$250,MATCH($B223,'PLHIV Forecast'!$B$131:$B$250,0),MATCH(O$130,'PLHIV Forecast'!$C$130:$W$130,0)),
N223+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P223" s="84">
        <f>IF(IF(P$130&lt;=Baseline_Year,
INDEX('Number on ART'!$H$10:$AB$249,MATCH($B223&amp;"Peds",'Number on ART'!$F$10:$F$249,0),MATCH(P$130,'Number on ART'!$H$9:$AB$9,0)),
IF(AND(O223+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Forecast'!$B$131:$B$250,0),MATCH(P$130,'PLHIV Forecast'!$C$130:$W$130,0)),
INDEX('PLHIV Forecast'!$C$131:$W$250,MATCH($B223,'PLHIV Forecast'!$B$131:$B$250,0),MATCH(P$130,'PLHIV Forecast'!$C$130:$W$130,0))&lt;&gt;0),
INDEX('PLHIV Forecast'!$C$131:$W$250,MATCH($B223,'PLHIV Forecast'!$B$131:$B$250,0),MATCH(P$130,'PLHIV Forecast'!$C$130:$W$130,0)),
O223+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IF(P$130&lt;=Baseline_Year,
INDEX('Number on ART'!$H$10:$AB$249,MATCH($B223&amp;"Peds",'Number on ART'!$F$10:$F$249,0),MATCH(P$130,'Number on ART'!$H$9:$AB$9,0)),
IF(AND(O223+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Forecast'!$B$131:$B$250,0),MATCH(P$130,'PLHIV Forecast'!$C$130:$W$130,0)),
INDEX('PLHIV Forecast'!$C$131:$W$250,MATCH($B223,'PLHIV Forecast'!$B$131:$B$250,0),MATCH(P$130,'PLHIV Forecast'!$C$130:$W$130,0))&lt;&gt;0),
INDEX('PLHIV Forecast'!$C$131:$W$250,MATCH($B223,'PLHIV Forecast'!$B$131:$B$250,0),MATCH(P$130,'PLHIV Forecast'!$C$130:$W$130,0)),
O223+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Q223" s="84">
        <f>IF(IF(Q$130&lt;=Baseline_Year,
INDEX('Number on ART'!$H$10:$AB$249,MATCH($B223&amp;"Peds",'Number on ART'!$F$10:$F$249,0),MATCH(Q$130,'Number on ART'!$H$9:$AB$9,0)),
IF(AND(P223+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Forecast'!$B$131:$B$250,0),MATCH(Q$130,'PLHIV Forecast'!$C$130:$W$130,0)),
INDEX('PLHIV Forecast'!$C$131:$W$250,MATCH($B223,'PLHIV Forecast'!$B$131:$B$250,0),MATCH(Q$130,'PLHIV Forecast'!$C$130:$W$130,0))&lt;&gt;0),
INDEX('PLHIV Forecast'!$C$131:$W$250,MATCH($B223,'PLHIV Forecast'!$B$131:$B$250,0),MATCH(Q$130,'PLHIV Forecast'!$C$130:$W$130,0)),
P223+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IF(Q$130&lt;=Baseline_Year,
INDEX('Number on ART'!$H$10:$AB$249,MATCH($B223&amp;"Peds",'Number on ART'!$F$10:$F$249,0),MATCH(Q$130,'Number on ART'!$H$9:$AB$9,0)),
IF(AND(P223+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Forecast'!$B$131:$B$250,0),MATCH(Q$130,'PLHIV Forecast'!$C$130:$W$130,0)),
INDEX('PLHIV Forecast'!$C$131:$W$250,MATCH($B223,'PLHIV Forecast'!$B$131:$B$250,0),MATCH(Q$130,'PLHIV Forecast'!$C$130:$W$130,0))&lt;&gt;0),
INDEX('PLHIV Forecast'!$C$131:$W$250,MATCH($B223,'PLHIV Forecast'!$B$131:$B$250,0),MATCH(Q$130,'PLHIV Forecast'!$C$130:$W$130,0)),
P223+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R223" s="84">
        <f>IF(IF(R$130&lt;=Baseline_Year,
INDEX('Number on ART'!$H$10:$AB$249,MATCH($B223&amp;"Peds",'Number on ART'!$F$10:$F$249,0),MATCH(R$130,'Number on ART'!$H$9:$AB$9,0)),
IF(AND(Q223+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Forecast'!$B$131:$B$250,0),MATCH(R$130,'PLHIV Forecast'!$C$130:$W$130,0)),
INDEX('PLHIV Forecast'!$C$131:$W$250,MATCH($B223,'PLHIV Forecast'!$B$131:$B$250,0),MATCH(R$130,'PLHIV Forecast'!$C$130:$W$130,0))&lt;&gt;0),
INDEX('PLHIV Forecast'!$C$131:$W$250,MATCH($B223,'PLHIV Forecast'!$B$131:$B$250,0),MATCH(R$130,'PLHIV Forecast'!$C$130:$W$130,0)),
Q223+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IF(R$130&lt;=Baseline_Year,
INDEX('Number on ART'!$H$10:$AB$249,MATCH($B223&amp;"Peds",'Number on ART'!$F$10:$F$249,0),MATCH(R$130,'Number on ART'!$H$9:$AB$9,0)),
IF(AND(Q223+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Forecast'!$B$131:$B$250,0),MATCH(R$130,'PLHIV Forecast'!$C$130:$W$130,0)),
INDEX('PLHIV Forecast'!$C$131:$W$250,MATCH($B223,'PLHIV Forecast'!$B$131:$B$250,0),MATCH(R$130,'PLHIV Forecast'!$C$130:$W$130,0))&lt;&gt;0),
INDEX('PLHIV Forecast'!$C$131:$W$250,MATCH($B223,'PLHIV Forecast'!$B$131:$B$250,0),MATCH(R$130,'PLHIV Forecast'!$C$130:$W$130,0)),
Q223+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S223" s="84">
        <f>IF(IF(S$130&lt;=Baseline_Year,
INDEX('Number on ART'!$H$10:$AB$249,MATCH($B223&amp;"Peds",'Number on ART'!$F$10:$F$249,0),MATCH(S$130,'Number on ART'!$H$9:$AB$9,0)),
IF(AND(R223+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Forecast'!$B$131:$B$250,0),MATCH(S$130,'PLHIV Forecast'!$C$130:$W$130,0)),
INDEX('PLHIV Forecast'!$C$131:$W$250,MATCH($B223,'PLHIV Forecast'!$B$131:$B$250,0),MATCH(S$130,'PLHIV Forecast'!$C$130:$W$130,0))&lt;&gt;0),
INDEX('PLHIV Forecast'!$C$131:$W$250,MATCH($B223,'PLHIV Forecast'!$B$131:$B$250,0),MATCH(S$130,'PLHIV Forecast'!$C$130:$W$130,0)),
R223+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IF(S$130&lt;=Baseline_Year,
INDEX('Number on ART'!$H$10:$AB$249,MATCH($B223&amp;"Peds",'Number on ART'!$F$10:$F$249,0),MATCH(S$130,'Number on ART'!$H$9:$AB$9,0)),
IF(AND(R223+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Forecast'!$B$131:$B$250,0),MATCH(S$130,'PLHIV Forecast'!$C$130:$W$130,0)),
INDEX('PLHIV Forecast'!$C$131:$W$250,MATCH($B223,'PLHIV Forecast'!$B$131:$B$250,0),MATCH(S$130,'PLHIV Forecast'!$C$130:$W$130,0))&lt;&gt;0),
INDEX('PLHIV Forecast'!$C$131:$W$250,MATCH($B223,'PLHIV Forecast'!$B$131:$B$250,0),MATCH(S$130,'PLHIV Forecast'!$C$130:$W$130,0)),
R223+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T223" s="84">
        <f>IF(IF(T$130&lt;=Baseline_Year,
INDEX('Number on ART'!$H$10:$AB$249,MATCH($B223&amp;"Peds",'Number on ART'!$F$10:$F$249,0),MATCH(T$130,'Number on ART'!$H$9:$AB$9,0)),
IF(AND(S223+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Forecast'!$B$131:$B$250,0),MATCH(T$130,'PLHIV Forecast'!$C$130:$W$130,0)),
INDEX('PLHIV Forecast'!$C$131:$W$250,MATCH($B223,'PLHIV Forecast'!$B$131:$B$250,0),MATCH(T$130,'PLHIV Forecast'!$C$130:$W$130,0))&lt;&gt;0),
INDEX('PLHIV Forecast'!$C$131:$W$250,MATCH($B223,'PLHIV Forecast'!$B$131:$B$250,0),MATCH(T$130,'PLHIV Forecast'!$C$130:$W$130,0)),
S223+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IF(T$130&lt;=Baseline_Year,
INDEX('Number on ART'!$H$10:$AB$249,MATCH($B223&amp;"Peds",'Number on ART'!$F$10:$F$249,0),MATCH(T$130,'Number on ART'!$H$9:$AB$9,0)),
IF(AND(S223+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Forecast'!$B$131:$B$250,0),MATCH(T$130,'PLHIV Forecast'!$C$130:$W$130,0)),
INDEX('PLHIV Forecast'!$C$131:$W$250,MATCH($B223,'PLHIV Forecast'!$B$131:$B$250,0),MATCH(T$130,'PLHIV Forecast'!$C$130:$W$130,0))&lt;&gt;0),
INDEX('PLHIV Forecast'!$C$131:$W$250,MATCH($B223,'PLHIV Forecast'!$B$131:$B$250,0),MATCH(T$130,'PLHIV Forecast'!$C$130:$W$130,0)),
S223+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U223" s="84">
        <f>IF(IF(U$130&lt;=Baseline_Year,
INDEX('Number on ART'!$H$10:$AB$249,MATCH($B223&amp;"Peds",'Number on ART'!$F$10:$F$249,0),MATCH(U$130,'Number on ART'!$H$9:$AB$9,0)),
IF(AND(T223+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Forecast'!$B$131:$B$250,0),MATCH(U$130,'PLHIV Forecast'!$C$130:$W$130,0)),
INDEX('PLHIV Forecast'!$C$131:$W$250,MATCH($B223,'PLHIV Forecast'!$B$131:$B$250,0),MATCH(U$130,'PLHIV Forecast'!$C$130:$W$130,0))&lt;&gt;0),
INDEX('PLHIV Forecast'!$C$131:$W$250,MATCH($B223,'PLHIV Forecast'!$B$131:$B$250,0),MATCH(U$130,'PLHIV Forecast'!$C$130:$W$130,0)),
T223+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IF(U$130&lt;=Baseline_Year,
INDEX('Number on ART'!$H$10:$AB$249,MATCH($B223&amp;"Peds",'Number on ART'!$F$10:$F$249,0),MATCH(U$130,'Number on ART'!$H$9:$AB$9,0)),
IF(AND(T223+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Forecast'!$B$131:$B$250,0),MATCH(U$130,'PLHIV Forecast'!$C$130:$W$130,0)),
INDEX('PLHIV Forecast'!$C$131:$W$250,MATCH($B223,'PLHIV Forecast'!$B$131:$B$250,0),MATCH(U$130,'PLHIV Forecast'!$C$130:$W$130,0))&lt;&gt;0),
INDEX('PLHIV Forecast'!$C$131:$W$250,MATCH($B223,'PLHIV Forecast'!$B$131:$B$250,0),MATCH(U$130,'PLHIV Forecast'!$C$130:$W$130,0)),
T223+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V223" s="84">
        <f>IF(IF(V$130&lt;=Baseline_Year,
INDEX('Number on ART'!$H$10:$AB$249,MATCH($B223&amp;"Peds",'Number on ART'!$F$10:$F$249,0),MATCH(V$130,'Number on ART'!$H$9:$AB$9,0)),
IF(AND(U223+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Forecast'!$B$131:$B$250,0),MATCH(V$130,'PLHIV Forecast'!$C$130:$W$130,0)),
INDEX('PLHIV Forecast'!$C$131:$W$250,MATCH($B223,'PLHIV Forecast'!$B$131:$B$250,0),MATCH(V$130,'PLHIV Forecast'!$C$130:$W$130,0))&lt;&gt;0),
INDEX('PLHIV Forecast'!$C$131:$W$250,MATCH($B223,'PLHIV Forecast'!$B$131:$B$250,0),MATCH(V$130,'PLHIV Forecast'!$C$130:$W$130,0)),
U223+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IF(V$130&lt;=Baseline_Year,
INDEX('Number on ART'!$H$10:$AB$249,MATCH($B223&amp;"Peds",'Number on ART'!$F$10:$F$249,0),MATCH(V$130,'Number on ART'!$H$9:$AB$9,0)),
IF(AND(U223+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Forecast'!$B$131:$B$250,0),MATCH(V$130,'PLHIV Forecast'!$C$130:$W$130,0)),
INDEX('PLHIV Forecast'!$C$131:$W$250,MATCH($B223,'PLHIV Forecast'!$B$131:$B$250,0),MATCH(V$130,'PLHIV Forecast'!$C$130:$W$130,0))&lt;&gt;0),
INDEX('PLHIV Forecast'!$C$131:$W$250,MATCH($B223,'PLHIV Forecast'!$B$131:$B$250,0),MATCH(V$130,'PLHIV Forecast'!$C$130:$W$130,0)),
U223+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W223" s="84">
        <f>IF(IF(W$130&lt;=Baseline_Year,
INDEX('Number on ART'!$H$10:$AB$249,MATCH($B223&amp;"Peds",'Number on ART'!$F$10:$F$249,0),MATCH(W$130,'Number on ART'!$H$9:$AB$9,0)),
IF(AND(V223+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Forecast'!$C$131:$W$250,MATCH($B223,'PLHIV Forecast'!$B$131:$B$250,0),MATCH(W$130,'PLHIV Forecast'!$C$130:$W$130,0)),
INDEX('PLHIV Forecast'!$C$131:$W$250,MATCH($B223,'PLHIV Forecast'!$B$131:$B$250,0),MATCH(W$130,'PLHIV Forecast'!$C$130:$W$130,0))&lt;&gt;0),
INDEX('PLHIV Forecast'!$C$131:$W$250,MATCH($B223,'PLHIV Forecast'!$B$131:$B$250,0),MATCH(W$130,'PLHIV Forecast'!$C$130:$W$130,0)),
V223+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)))&lt;0,
0,
IF(W$130&lt;=Baseline_Year,
INDEX('Number on ART'!$H$10:$AB$249,MATCH($B223&amp;"Peds",'Number on ART'!$F$10:$F$249,0),MATCH(W$130,'Number on ART'!$H$9:$AB$9,0)),
IF(AND(V223+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)&gt;INDEX('PLHIV Forecast'!$C$8:$W$127,MATCH($B223,'PLHIV Forecast'!$B$131:$B$250,0),MATCH(W$130,'PLHIV Forecast'!$C$130:$W$130,0)),
INDEX('PLHIV Forecast'!$C$131:$W$250,MATCH($B223,'PLHIV Forecast'!$B$131:$B$250,0),MATCH(W$130,'PLHIV Forecast'!$C$130:$W$130,0))&lt;&gt;0),
INDEX('PLHIV Forecast'!$C$131:$W$250,MATCH($B223,'PLHIV Forecast'!$B$131:$B$250,0),MATCH(W$130,'PLHIV Forecast'!$C$130:$W$130,0)),
V223+
AVERAGE((INDEX($C$131:$W$250,MATCH($B223,$B$131:$B$250),MATCH(Baseline_Year,$C$130:$W$130,))-INDEX($C$131:$W$250,MATCH($B223,$B$131:$B$250),MATCH(Baseline_Year-1,$C$130:$W$130,))),
(INDEX($C$131:$W$250,MATCH($B223,$B$131:$B$250),MATCH(Baseline_Year-1,$C$130:$W$130,))-INDEX($C$131:$W$250,MATCH($B223,$B$131:$B$250),MATCH(Baseline_Year-2,$C$130:$W$130,))),
(INDEX($C$131:$W$250,MATCH($B223,$B$131:$B$250),MATCH(Baseline_Year-2,$C$130:$W$130,))-INDEX($C$131:$W$250,MATCH($B223,$B$131:$B$250),MATCH(Baseline_Year-3,$C$130:$W$130,)))
))))</f>
        <v>0</v>
      </c>
      <c r="X223" s="9" t="str">
        <f>IF(SUM(C223:W223)&lt;&gt;0,
IF(P223='PLHIV Forecast'!P223,"# peds on ART capped by total CLHIV starting 2023",
IF(Q223='PLHIV Forecast'!Q223,"# peds on ART capped by total CLHIV starting 2024",
IF(R223='PLHIV Forecast'!R223,"# peds on ART capped by total CLHIV starting 2025",
IF(S223='PLHIV Forecast'!S223,"# peds on ART capped by total CLHIV starting 2026",
IF(T223='PLHIV Forecast'!T223,"# peds on ART capped by total CLHIV starting 2027",
IF(U223='PLHIV Forecast'!U223,"# peds on ART capped by total CLHIV starting 2028",
IF(V223='PLHIV Forecast'!V223,"# peds on ART capped by total CLHIV starting 2029",
IF(W223='PLHIV Forecast'!W223,"# peds on ART capped by total CLHIV starting 2030",
"")))))))),"")</f>
        <v/>
      </c>
    </row>
    <row r="224" spans="2:24" x14ac:dyDescent="0.35">
      <c r="B224" s="17" t="str">
        <f>Countries!B97</f>
        <v>Rwanda</v>
      </c>
      <c r="C224" s="47">
        <f>IF(C$7&lt;='Algorithms &amp; Assumptions'!$C$3,INDEX('Number on ART'!$H$10:$AB$249,MATCH($B224&amp;"Peds",'Number on ART'!$F$10:$F$249,0),MATCH(C$7,'Number on ART'!$H$9:$AB$9,0)),"Error")</f>
        <v>7541</v>
      </c>
      <c r="D224" s="47">
        <f>IF(D$7&lt;='Algorithms &amp; Assumptions'!$C$3,INDEX('Number on ART'!$H$10:$AB$249,MATCH($B224&amp;"Peds",'Number on ART'!$F$10:$F$249,0),MATCH(D$7,'Number on ART'!$H$9:$AB$9,0)),"Error")</f>
        <v>7597</v>
      </c>
      <c r="E224" s="47">
        <f>IF(E$7&lt;='Algorithms &amp; Assumptions'!$C$3,INDEX('Number on ART'!$H$10:$AB$249,MATCH($B224&amp;"Peds",'Number on ART'!$F$10:$F$249,0),MATCH(E$7,'Number on ART'!$H$9:$AB$9,0)),"Error")</f>
        <v>7975</v>
      </c>
      <c r="F224" s="47">
        <f>IF(F$7&lt;='Algorithms &amp; Assumptions'!$C$3,INDEX('Number on ART'!$H$10:$AB$249,MATCH($B224&amp;"Peds",'Number on ART'!$F$10:$F$249,0),MATCH(F$7,'Number on ART'!$H$9:$AB$9,0)),"Error")</f>
        <v>8116</v>
      </c>
      <c r="G224" s="84">
        <f>IF(IF(G$130&lt;=Baseline_Year,
INDEX('Number on ART'!$H$10:$AB$249,MATCH($B224&amp;"Peds",'Number on ART'!$F$10:$F$249,0),MATCH(G$130,'Number on ART'!$H$9:$AB$9,0)),
IF(AND(F224+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Forecast'!$B$131:$B$250,0),MATCH(G$130,'PLHIV Forecast'!$C$130:$W$130,0)),
INDEX('PLHIV Forecast'!$C$131:$W$250,MATCH($B224,'PLHIV Forecast'!$B$131:$B$250,0),MATCH(G$130,'PLHIV Forecast'!$C$130:$W$130,0))&lt;&gt;0),
INDEX('PLHIV Forecast'!$C$131:$W$250,MATCH($B224,'PLHIV Forecast'!$B$131:$B$250,0),MATCH(G$130,'PLHIV Forecast'!$C$130:$W$130,0)),
F224+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IF(G$130&lt;=Baseline_Year,
INDEX('Number on ART'!$H$10:$AB$249,MATCH($B224&amp;"Peds",'Number on ART'!$F$10:$F$249,0),MATCH(G$130,'Number on ART'!$H$9:$AB$9,0)),
IF(AND(F224+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Forecast'!$B$131:$B$250,0),MATCH(G$130,'PLHIV Forecast'!$C$130:$W$130,0)),
INDEX('PLHIV Forecast'!$C$131:$W$250,MATCH($B224,'PLHIV Forecast'!$B$131:$B$250,0),MATCH(G$130,'PLHIV Forecast'!$C$130:$W$130,0))&lt;&gt;0),
INDEX('PLHIV Forecast'!$C$131:$W$250,MATCH($B224,'PLHIV Forecast'!$B$131:$B$250,0),MATCH(G$130,'PLHIV Forecast'!$C$130:$W$130,0)),
F224+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8136</v>
      </c>
      <c r="H224" s="84">
        <f>IF(IF(H$130&lt;=Baseline_Year,
INDEX('Number on ART'!$H$10:$AB$249,MATCH($B224&amp;"Peds",'Number on ART'!$F$10:$F$249,0),MATCH(H$130,'Number on ART'!$H$9:$AB$9,0)),
IF(AND(G224+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Forecast'!$B$131:$B$250,0),MATCH(H$130,'PLHIV Forecast'!$C$130:$W$130,0)),
INDEX('PLHIV Forecast'!$C$131:$W$250,MATCH($B224,'PLHIV Forecast'!$B$131:$B$250,0),MATCH(H$130,'PLHIV Forecast'!$C$130:$W$130,0))&lt;&gt;0),
INDEX('PLHIV Forecast'!$C$131:$W$250,MATCH($B224,'PLHIV Forecast'!$B$131:$B$250,0),MATCH(H$130,'PLHIV Forecast'!$C$130:$W$130,0)),
G224+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IF(H$130&lt;=Baseline_Year,
INDEX('Number on ART'!$H$10:$AB$249,MATCH($B224&amp;"Peds",'Number on ART'!$F$10:$F$249,0),MATCH(H$130,'Number on ART'!$H$9:$AB$9,0)),
IF(AND(G224+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Forecast'!$B$131:$B$250,0),MATCH(H$130,'PLHIV Forecast'!$C$130:$W$130,0)),
INDEX('PLHIV Forecast'!$C$131:$W$250,MATCH($B224,'PLHIV Forecast'!$B$131:$B$250,0),MATCH(H$130,'PLHIV Forecast'!$C$130:$W$130,0))&lt;&gt;0),
INDEX('PLHIV Forecast'!$C$131:$W$250,MATCH($B224,'PLHIV Forecast'!$B$131:$B$250,0),MATCH(H$130,'PLHIV Forecast'!$C$130:$W$130,0)),
G224+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8266</v>
      </c>
      <c r="I224" s="84">
        <f>IF(IF(I$130&lt;=Baseline_Year,
INDEX('Number on ART'!$H$10:$AB$249,MATCH($B224&amp;"Peds",'Number on ART'!$F$10:$F$249,0),MATCH(I$130,'Number on ART'!$H$9:$AB$9,0)),
IF(AND(H224+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Forecast'!$B$131:$B$250,0),MATCH(I$130,'PLHIV Forecast'!$C$130:$W$130,0)),
INDEX('PLHIV Forecast'!$C$131:$W$250,MATCH($B224,'PLHIV Forecast'!$B$131:$B$250,0),MATCH(I$130,'PLHIV Forecast'!$C$130:$W$130,0))&lt;&gt;0),
INDEX('PLHIV Forecast'!$C$131:$W$250,MATCH($B224,'PLHIV Forecast'!$B$131:$B$250,0),MATCH(I$130,'PLHIV Forecast'!$C$130:$W$130,0)),
H224+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IF(I$130&lt;=Baseline_Year,
INDEX('Number on ART'!$H$10:$AB$249,MATCH($B224&amp;"Peds",'Number on ART'!$F$10:$F$249,0),MATCH(I$130,'Number on ART'!$H$9:$AB$9,0)),
IF(AND(H224+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Forecast'!$B$131:$B$250,0),MATCH(I$130,'PLHIV Forecast'!$C$130:$W$130,0)),
INDEX('PLHIV Forecast'!$C$131:$W$250,MATCH($B224,'PLHIV Forecast'!$B$131:$B$250,0),MATCH(I$130,'PLHIV Forecast'!$C$130:$W$130,0))&lt;&gt;0),
INDEX('PLHIV Forecast'!$C$131:$W$250,MATCH($B224,'PLHIV Forecast'!$B$131:$B$250,0),MATCH(I$130,'PLHIV Forecast'!$C$130:$W$130,0)),
H224+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8685</v>
      </c>
      <c r="J224" s="84">
        <f>IF(IF(J$130&lt;=Baseline_Year,
INDEX('Number on ART'!$H$10:$AB$249,MATCH($B224&amp;"Peds",'Number on ART'!$F$10:$F$249,0),MATCH(J$130,'Number on ART'!$H$9:$AB$9,0)),
IF(AND(I224+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Forecast'!$B$131:$B$250,0),MATCH(J$130,'PLHIV Forecast'!$C$130:$W$130,0)),
INDEX('PLHIV Forecast'!$C$131:$W$250,MATCH($B224,'PLHIV Forecast'!$B$131:$B$250,0),MATCH(J$130,'PLHIV Forecast'!$C$130:$W$130,0))&lt;&gt;0),
INDEX('PLHIV Forecast'!$C$131:$W$250,MATCH($B224,'PLHIV Forecast'!$B$131:$B$250,0),MATCH(J$130,'PLHIV Forecast'!$C$130:$W$130,0)),
I224+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IF(J$130&lt;=Baseline_Year,
INDEX('Number on ART'!$H$10:$AB$249,MATCH($B224&amp;"Peds",'Number on ART'!$F$10:$F$249,0),MATCH(J$130,'Number on ART'!$H$9:$AB$9,0)),
IF(AND(I224+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Forecast'!$B$131:$B$250,0),MATCH(J$130,'PLHIV Forecast'!$C$130:$W$130,0)),
INDEX('PLHIV Forecast'!$C$131:$W$250,MATCH($B224,'PLHIV Forecast'!$B$131:$B$250,0),MATCH(J$130,'PLHIV Forecast'!$C$130:$W$130,0))&lt;&gt;0),
INDEX('PLHIV Forecast'!$C$131:$W$250,MATCH($B224,'PLHIV Forecast'!$B$131:$B$250,0),MATCH(J$130,'PLHIV Forecast'!$C$130:$W$130,0)),
I224+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8108</v>
      </c>
      <c r="K224" s="84">
        <f>IF(IF(K$130&lt;=Baseline_Year,
INDEX('Number on ART'!$H$10:$AB$249,MATCH($B224&amp;"Peds",'Number on ART'!$F$10:$F$249,0),MATCH(K$130,'Number on ART'!$H$9:$AB$9,0)),
IF(AND(J224+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Forecast'!$B$131:$B$250,0),MATCH(K$130,'PLHIV Forecast'!$C$130:$W$130,0)),
INDEX('PLHIV Forecast'!$C$131:$W$250,MATCH($B224,'PLHIV Forecast'!$B$131:$B$250,0),MATCH(K$130,'PLHIV Forecast'!$C$130:$W$130,0))&lt;&gt;0),
INDEX('PLHIV Forecast'!$C$131:$W$250,MATCH($B224,'PLHIV Forecast'!$B$131:$B$250,0),MATCH(K$130,'PLHIV Forecast'!$C$130:$W$130,0)),
J224+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IF(K$130&lt;=Baseline_Year,
INDEX('Number on ART'!$H$10:$AB$249,MATCH($B224&amp;"Peds",'Number on ART'!$F$10:$F$249,0),MATCH(K$130,'Number on ART'!$H$9:$AB$9,0)),
IF(AND(J224+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Forecast'!$B$131:$B$250,0),MATCH(K$130,'PLHIV Forecast'!$C$130:$W$130,0)),
INDEX('PLHIV Forecast'!$C$131:$W$250,MATCH($B224,'PLHIV Forecast'!$B$131:$B$250,0),MATCH(K$130,'PLHIV Forecast'!$C$130:$W$130,0))&lt;&gt;0),
INDEX('PLHIV Forecast'!$C$131:$W$250,MATCH($B224,'PLHIV Forecast'!$B$131:$B$250,0),MATCH(K$130,'PLHIV Forecast'!$C$130:$W$130,0)),
J224+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7532</v>
      </c>
      <c r="L224" s="84">
        <f>IF(IF(L$130&lt;=Baseline_Year,
INDEX('Number on ART'!$H$10:$AB$249,MATCH($B224&amp;"Peds",'Number on ART'!$F$10:$F$249,0),MATCH(L$130,'Number on ART'!$H$9:$AB$9,0)),
IF(AND(K224+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Forecast'!$B$131:$B$250,0),MATCH(L$130,'PLHIV Forecast'!$C$130:$W$130,0)),
INDEX('PLHIV Forecast'!$C$131:$W$250,MATCH($B224,'PLHIV Forecast'!$B$131:$B$250,0),MATCH(L$130,'PLHIV Forecast'!$C$130:$W$130,0))&lt;&gt;0),
INDEX('PLHIV Forecast'!$C$131:$W$250,MATCH($B224,'PLHIV Forecast'!$B$131:$B$250,0),MATCH(L$130,'PLHIV Forecast'!$C$130:$W$130,0)),
K224+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IF(L$130&lt;=Baseline_Year,
INDEX('Number on ART'!$H$10:$AB$249,MATCH($B224&amp;"Peds",'Number on ART'!$F$10:$F$249,0),MATCH(L$130,'Number on ART'!$H$9:$AB$9,0)),
IF(AND(K224+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Forecast'!$B$131:$B$250,0),MATCH(L$130,'PLHIV Forecast'!$C$130:$W$130,0)),
INDEX('PLHIV Forecast'!$C$131:$W$250,MATCH($B224,'PLHIV Forecast'!$B$131:$B$250,0),MATCH(L$130,'PLHIV Forecast'!$C$130:$W$130,0))&lt;&gt;0),
INDEX('PLHIV Forecast'!$C$131:$W$250,MATCH($B224,'PLHIV Forecast'!$B$131:$B$250,0),MATCH(L$130,'PLHIV Forecast'!$C$130:$W$130,0)),
K224+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6914</v>
      </c>
      <c r="M224" s="84">
        <f>IF(IF(M$130&lt;=Baseline_Year,
INDEX('Number on ART'!$H$10:$AB$249,MATCH($B224&amp;"Peds",'Number on ART'!$F$10:$F$249,0),MATCH(M$130,'Number on ART'!$H$9:$AB$9,0)),
IF(AND(L224+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Forecast'!$B$131:$B$250,0),MATCH(M$130,'PLHIV Forecast'!$C$130:$W$130,0)),
INDEX('PLHIV Forecast'!$C$131:$W$250,MATCH($B224,'PLHIV Forecast'!$B$131:$B$250,0),MATCH(M$130,'PLHIV Forecast'!$C$130:$W$130,0))&lt;&gt;0),
INDEX('PLHIV Forecast'!$C$131:$W$250,MATCH($B224,'PLHIV Forecast'!$B$131:$B$250,0),MATCH(M$130,'PLHIV Forecast'!$C$130:$W$130,0)),
L224+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IF(M$130&lt;=Baseline_Year,
INDEX('Number on ART'!$H$10:$AB$249,MATCH($B224&amp;"Peds",'Number on ART'!$F$10:$F$249,0),MATCH(M$130,'Number on ART'!$H$9:$AB$9,0)),
IF(AND(L224+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Forecast'!$B$131:$B$250,0),MATCH(M$130,'PLHIV Forecast'!$C$130:$W$130,0)),
INDEX('PLHIV Forecast'!$C$131:$W$250,MATCH($B224,'PLHIV Forecast'!$B$131:$B$250,0),MATCH(M$130,'PLHIV Forecast'!$C$130:$W$130,0))&lt;&gt;0),
INDEX('PLHIV Forecast'!$C$131:$W$250,MATCH($B224,'PLHIV Forecast'!$B$131:$B$250,0),MATCH(M$130,'PLHIV Forecast'!$C$130:$W$130,0)),
L224+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6318</v>
      </c>
      <c r="N224" s="84">
        <f>IF(IF(N$130&lt;=Baseline_Year,
INDEX('Number on ART'!$H$10:$AB$249,MATCH($B224&amp;"Peds",'Number on ART'!$F$10:$F$249,0),MATCH(N$130,'Number on ART'!$H$9:$AB$9,0)),
IF(AND(M224+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Forecast'!$B$131:$B$250,0),MATCH(N$130,'PLHIV Forecast'!$C$130:$W$130,0)),
INDEX('PLHIV Forecast'!$C$131:$W$250,MATCH($B224,'PLHIV Forecast'!$B$131:$B$250,0),MATCH(N$130,'PLHIV Forecast'!$C$130:$W$130,0))&lt;&gt;0),
INDEX('PLHIV Forecast'!$C$131:$W$250,MATCH($B224,'PLHIV Forecast'!$B$131:$B$250,0),MATCH(N$130,'PLHIV Forecast'!$C$130:$W$130,0)),
M224+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IF(N$130&lt;=Baseline_Year,
INDEX('Number on ART'!$H$10:$AB$249,MATCH($B224&amp;"Peds",'Number on ART'!$F$10:$F$249,0),MATCH(N$130,'Number on ART'!$H$9:$AB$9,0)),
IF(AND(M224+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Forecast'!$B$131:$B$250,0),MATCH(N$130,'PLHIV Forecast'!$C$130:$W$130,0)),
INDEX('PLHIV Forecast'!$C$131:$W$250,MATCH($B224,'PLHIV Forecast'!$B$131:$B$250,0),MATCH(N$130,'PLHIV Forecast'!$C$130:$W$130,0))&lt;&gt;0),
INDEX('PLHIV Forecast'!$C$131:$W$250,MATCH($B224,'PLHIV Forecast'!$B$131:$B$250,0),MATCH(N$130,'PLHIV Forecast'!$C$130:$W$130,0)),
M224+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5839</v>
      </c>
      <c r="O224" s="84">
        <f>IF(IF(O$130&lt;=Baseline_Year,
INDEX('Number on ART'!$H$10:$AB$249,MATCH($B224&amp;"Peds",'Number on ART'!$F$10:$F$249,0),MATCH(O$130,'Number on ART'!$H$9:$AB$9,0)),
IF(AND(N224+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Forecast'!$B$131:$B$250,0),MATCH(O$130,'PLHIV Forecast'!$C$130:$W$130,0)),
INDEX('PLHIV Forecast'!$C$131:$W$250,MATCH($B224,'PLHIV Forecast'!$B$131:$B$250,0),MATCH(O$130,'PLHIV Forecast'!$C$130:$W$130,0))&lt;&gt;0),
INDEX('PLHIV Forecast'!$C$131:$W$250,MATCH($B224,'PLHIV Forecast'!$B$131:$B$250,0),MATCH(O$130,'PLHIV Forecast'!$C$130:$W$130,0)),
N224+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IF(O$130&lt;=Baseline_Year,
INDEX('Number on ART'!$H$10:$AB$249,MATCH($B224&amp;"Peds",'Number on ART'!$F$10:$F$249,0),MATCH(O$130,'Number on ART'!$H$9:$AB$9,0)),
IF(AND(N224+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Forecast'!$B$131:$B$250,0),MATCH(O$130,'PLHIV Forecast'!$C$130:$W$130,0)),
INDEX('PLHIV Forecast'!$C$131:$W$250,MATCH($B224,'PLHIV Forecast'!$B$131:$B$250,0),MATCH(O$130,'PLHIV Forecast'!$C$130:$W$130,0))&lt;&gt;0),
INDEX('PLHIV Forecast'!$C$131:$W$250,MATCH($B224,'PLHIV Forecast'!$B$131:$B$250,0),MATCH(O$130,'PLHIV Forecast'!$C$130:$W$130,0)),
N224+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5294</v>
      </c>
      <c r="P224" s="84">
        <f>IF(IF(P$130&lt;=Baseline_Year,
INDEX('Number on ART'!$H$10:$AB$249,MATCH($B224&amp;"Peds",'Number on ART'!$F$10:$F$249,0),MATCH(P$130,'Number on ART'!$H$9:$AB$9,0)),
IF(AND(O224+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Forecast'!$B$131:$B$250,0),MATCH(P$130,'PLHIV Forecast'!$C$130:$W$130,0)),
INDEX('PLHIV Forecast'!$C$131:$W$250,MATCH($B224,'PLHIV Forecast'!$B$131:$B$250,0),MATCH(P$130,'PLHIV Forecast'!$C$130:$W$130,0))&lt;&gt;0),
INDEX('PLHIV Forecast'!$C$131:$W$250,MATCH($B224,'PLHIV Forecast'!$B$131:$B$250,0),MATCH(P$130,'PLHIV Forecast'!$C$130:$W$130,0)),
O224+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IF(P$130&lt;=Baseline_Year,
INDEX('Number on ART'!$H$10:$AB$249,MATCH($B224&amp;"Peds",'Number on ART'!$F$10:$F$249,0),MATCH(P$130,'Number on ART'!$H$9:$AB$9,0)),
IF(AND(O224+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Forecast'!$B$131:$B$250,0),MATCH(P$130,'PLHIV Forecast'!$C$130:$W$130,0)),
INDEX('PLHIV Forecast'!$C$131:$W$250,MATCH($B224,'PLHIV Forecast'!$B$131:$B$250,0),MATCH(P$130,'PLHIV Forecast'!$C$130:$W$130,0))&lt;&gt;0),
INDEX('PLHIV Forecast'!$C$131:$W$250,MATCH($B224,'PLHIV Forecast'!$B$131:$B$250,0),MATCH(P$130,'PLHIV Forecast'!$C$130:$W$130,0)),
O224+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4754</v>
      </c>
      <c r="Q224" s="84">
        <f>IF(IF(Q$130&lt;=Baseline_Year,
INDEX('Number on ART'!$H$10:$AB$249,MATCH($B224&amp;"Peds",'Number on ART'!$F$10:$F$249,0),MATCH(Q$130,'Number on ART'!$H$9:$AB$9,0)),
IF(AND(P224+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Forecast'!$B$131:$B$250,0),MATCH(Q$130,'PLHIV Forecast'!$C$130:$W$130,0)),
INDEX('PLHIV Forecast'!$C$131:$W$250,MATCH($B224,'PLHIV Forecast'!$B$131:$B$250,0),MATCH(Q$130,'PLHIV Forecast'!$C$130:$W$130,0))&lt;&gt;0),
INDEX('PLHIV Forecast'!$C$131:$W$250,MATCH($B224,'PLHIV Forecast'!$B$131:$B$250,0),MATCH(Q$130,'PLHIV Forecast'!$C$130:$W$130,0)),
P224+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IF(Q$130&lt;=Baseline_Year,
INDEX('Number on ART'!$H$10:$AB$249,MATCH($B224&amp;"Peds",'Number on ART'!$F$10:$F$249,0),MATCH(Q$130,'Number on ART'!$H$9:$AB$9,0)),
IF(AND(P224+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Forecast'!$B$131:$B$250,0),MATCH(Q$130,'PLHIV Forecast'!$C$130:$W$130,0)),
INDEX('PLHIV Forecast'!$C$131:$W$250,MATCH($B224,'PLHIV Forecast'!$B$131:$B$250,0),MATCH(Q$130,'PLHIV Forecast'!$C$130:$W$130,0))&lt;&gt;0),
INDEX('PLHIV Forecast'!$C$131:$W$250,MATCH($B224,'PLHIV Forecast'!$B$131:$B$250,0),MATCH(Q$130,'PLHIV Forecast'!$C$130:$W$130,0)),
P224+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4214</v>
      </c>
      <c r="R224" s="84">
        <f>IF(IF(R$130&lt;=Baseline_Year,
INDEX('Number on ART'!$H$10:$AB$249,MATCH($B224&amp;"Peds",'Number on ART'!$F$10:$F$249,0),MATCH(R$130,'Number on ART'!$H$9:$AB$9,0)),
IF(AND(Q224+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Forecast'!$B$131:$B$250,0),MATCH(R$130,'PLHIV Forecast'!$C$130:$W$130,0)),
INDEX('PLHIV Forecast'!$C$131:$W$250,MATCH($B224,'PLHIV Forecast'!$B$131:$B$250,0),MATCH(R$130,'PLHIV Forecast'!$C$130:$W$130,0))&lt;&gt;0),
INDEX('PLHIV Forecast'!$C$131:$W$250,MATCH($B224,'PLHIV Forecast'!$B$131:$B$250,0),MATCH(R$130,'PLHIV Forecast'!$C$130:$W$130,0)),
Q224+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IF(R$130&lt;=Baseline_Year,
INDEX('Number on ART'!$H$10:$AB$249,MATCH($B224&amp;"Peds",'Number on ART'!$F$10:$F$249,0),MATCH(R$130,'Number on ART'!$H$9:$AB$9,0)),
IF(AND(Q224+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Forecast'!$B$131:$B$250,0),MATCH(R$130,'PLHIV Forecast'!$C$130:$W$130,0)),
INDEX('PLHIV Forecast'!$C$131:$W$250,MATCH($B224,'PLHIV Forecast'!$B$131:$B$250,0),MATCH(R$130,'PLHIV Forecast'!$C$130:$W$130,0))&lt;&gt;0),
INDEX('PLHIV Forecast'!$C$131:$W$250,MATCH($B224,'PLHIV Forecast'!$B$131:$B$250,0),MATCH(R$130,'PLHIV Forecast'!$C$130:$W$130,0)),
Q224+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3674</v>
      </c>
      <c r="S224" s="84">
        <f>IF(IF(S$130&lt;=Baseline_Year,
INDEX('Number on ART'!$H$10:$AB$249,MATCH($B224&amp;"Peds",'Number on ART'!$F$10:$F$249,0),MATCH(S$130,'Number on ART'!$H$9:$AB$9,0)),
IF(AND(R224+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Forecast'!$B$131:$B$250,0),MATCH(S$130,'PLHIV Forecast'!$C$130:$W$130,0)),
INDEX('PLHIV Forecast'!$C$131:$W$250,MATCH($B224,'PLHIV Forecast'!$B$131:$B$250,0),MATCH(S$130,'PLHIV Forecast'!$C$130:$W$130,0))&lt;&gt;0),
INDEX('PLHIV Forecast'!$C$131:$W$250,MATCH($B224,'PLHIV Forecast'!$B$131:$B$250,0),MATCH(S$130,'PLHIV Forecast'!$C$130:$W$130,0)),
R224+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IF(S$130&lt;=Baseline_Year,
INDEX('Number on ART'!$H$10:$AB$249,MATCH($B224&amp;"Peds",'Number on ART'!$F$10:$F$249,0),MATCH(S$130,'Number on ART'!$H$9:$AB$9,0)),
IF(AND(R224+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Forecast'!$B$131:$B$250,0),MATCH(S$130,'PLHIV Forecast'!$C$130:$W$130,0)),
INDEX('PLHIV Forecast'!$C$131:$W$250,MATCH($B224,'PLHIV Forecast'!$B$131:$B$250,0),MATCH(S$130,'PLHIV Forecast'!$C$130:$W$130,0))&lt;&gt;0),
INDEX('PLHIV Forecast'!$C$131:$W$250,MATCH($B224,'PLHIV Forecast'!$B$131:$B$250,0),MATCH(S$130,'PLHIV Forecast'!$C$130:$W$130,0)),
R224+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3134</v>
      </c>
      <c r="T224" s="84">
        <f>IF(IF(T$130&lt;=Baseline_Year,
INDEX('Number on ART'!$H$10:$AB$249,MATCH($B224&amp;"Peds",'Number on ART'!$F$10:$F$249,0),MATCH(T$130,'Number on ART'!$H$9:$AB$9,0)),
IF(AND(S224+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Forecast'!$B$131:$B$250,0),MATCH(T$130,'PLHIV Forecast'!$C$130:$W$130,0)),
INDEX('PLHIV Forecast'!$C$131:$W$250,MATCH($B224,'PLHIV Forecast'!$B$131:$B$250,0),MATCH(T$130,'PLHIV Forecast'!$C$130:$W$130,0))&lt;&gt;0),
INDEX('PLHIV Forecast'!$C$131:$W$250,MATCH($B224,'PLHIV Forecast'!$B$131:$B$250,0),MATCH(T$130,'PLHIV Forecast'!$C$130:$W$130,0)),
S224+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IF(T$130&lt;=Baseline_Year,
INDEX('Number on ART'!$H$10:$AB$249,MATCH($B224&amp;"Peds",'Number on ART'!$F$10:$F$249,0),MATCH(T$130,'Number on ART'!$H$9:$AB$9,0)),
IF(AND(S224+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Forecast'!$B$131:$B$250,0),MATCH(T$130,'PLHIV Forecast'!$C$130:$W$130,0)),
INDEX('PLHIV Forecast'!$C$131:$W$250,MATCH($B224,'PLHIV Forecast'!$B$131:$B$250,0),MATCH(T$130,'PLHIV Forecast'!$C$130:$W$130,0))&lt;&gt;0),
INDEX('PLHIV Forecast'!$C$131:$W$250,MATCH($B224,'PLHIV Forecast'!$B$131:$B$250,0),MATCH(T$130,'PLHIV Forecast'!$C$130:$W$130,0)),
S224+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2594</v>
      </c>
      <c r="U224" s="84">
        <f>IF(IF(U$130&lt;=Baseline_Year,
INDEX('Number on ART'!$H$10:$AB$249,MATCH($B224&amp;"Peds",'Number on ART'!$F$10:$F$249,0),MATCH(U$130,'Number on ART'!$H$9:$AB$9,0)),
IF(AND(T224+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Forecast'!$B$131:$B$250,0),MATCH(U$130,'PLHIV Forecast'!$C$130:$W$130,0)),
INDEX('PLHIV Forecast'!$C$131:$W$250,MATCH($B224,'PLHIV Forecast'!$B$131:$B$250,0),MATCH(U$130,'PLHIV Forecast'!$C$130:$W$130,0))&lt;&gt;0),
INDEX('PLHIV Forecast'!$C$131:$W$250,MATCH($B224,'PLHIV Forecast'!$B$131:$B$250,0),MATCH(U$130,'PLHIV Forecast'!$C$130:$W$130,0)),
T224+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IF(U$130&lt;=Baseline_Year,
INDEX('Number on ART'!$H$10:$AB$249,MATCH($B224&amp;"Peds",'Number on ART'!$F$10:$F$249,0),MATCH(U$130,'Number on ART'!$H$9:$AB$9,0)),
IF(AND(T224+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Forecast'!$B$131:$B$250,0),MATCH(U$130,'PLHIV Forecast'!$C$130:$W$130,0)),
INDEX('PLHIV Forecast'!$C$131:$W$250,MATCH($B224,'PLHIV Forecast'!$B$131:$B$250,0),MATCH(U$130,'PLHIV Forecast'!$C$130:$W$130,0))&lt;&gt;0),
INDEX('PLHIV Forecast'!$C$131:$W$250,MATCH($B224,'PLHIV Forecast'!$B$131:$B$250,0),MATCH(U$130,'PLHIV Forecast'!$C$130:$W$130,0)),
T224+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2054</v>
      </c>
      <c r="V224" s="84">
        <f>IF(IF(V$130&lt;=Baseline_Year,
INDEX('Number on ART'!$H$10:$AB$249,MATCH($B224&amp;"Peds",'Number on ART'!$F$10:$F$249,0),MATCH(V$130,'Number on ART'!$H$9:$AB$9,0)),
IF(AND(U224+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Forecast'!$B$131:$B$250,0),MATCH(V$130,'PLHIV Forecast'!$C$130:$W$130,0)),
INDEX('PLHIV Forecast'!$C$131:$W$250,MATCH($B224,'PLHIV Forecast'!$B$131:$B$250,0),MATCH(V$130,'PLHIV Forecast'!$C$130:$W$130,0))&lt;&gt;0),
INDEX('PLHIV Forecast'!$C$131:$W$250,MATCH($B224,'PLHIV Forecast'!$B$131:$B$250,0),MATCH(V$130,'PLHIV Forecast'!$C$130:$W$130,0)),
U224+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IF(V$130&lt;=Baseline_Year,
INDEX('Number on ART'!$H$10:$AB$249,MATCH($B224&amp;"Peds",'Number on ART'!$F$10:$F$249,0),MATCH(V$130,'Number on ART'!$H$9:$AB$9,0)),
IF(AND(U224+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Forecast'!$B$131:$B$250,0),MATCH(V$130,'PLHIV Forecast'!$C$130:$W$130,0)),
INDEX('PLHIV Forecast'!$C$131:$W$250,MATCH($B224,'PLHIV Forecast'!$B$131:$B$250,0),MATCH(V$130,'PLHIV Forecast'!$C$130:$W$130,0))&lt;&gt;0),
INDEX('PLHIV Forecast'!$C$131:$W$250,MATCH($B224,'PLHIV Forecast'!$B$131:$B$250,0),MATCH(V$130,'PLHIV Forecast'!$C$130:$W$130,0)),
U224+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1514</v>
      </c>
      <c r="W224" s="84">
        <f>IF(IF(W$130&lt;=Baseline_Year,
INDEX('Number on ART'!$H$10:$AB$249,MATCH($B224&amp;"Peds",'Number on ART'!$F$10:$F$249,0),MATCH(W$130,'Number on ART'!$H$9:$AB$9,0)),
IF(AND(V224+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Forecast'!$C$131:$W$250,MATCH($B224,'PLHIV Forecast'!$B$131:$B$250,0),MATCH(W$130,'PLHIV Forecast'!$C$130:$W$130,0)),
INDEX('PLHIV Forecast'!$C$131:$W$250,MATCH($B224,'PLHIV Forecast'!$B$131:$B$250,0),MATCH(W$130,'PLHIV Forecast'!$C$130:$W$130,0))&lt;&gt;0),
INDEX('PLHIV Forecast'!$C$131:$W$250,MATCH($B224,'PLHIV Forecast'!$B$131:$B$250,0),MATCH(W$130,'PLHIV Forecast'!$C$130:$W$130,0)),
V224+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)))&lt;0,
0,
IF(W$130&lt;=Baseline_Year,
INDEX('Number on ART'!$H$10:$AB$249,MATCH($B224&amp;"Peds",'Number on ART'!$F$10:$F$249,0),MATCH(W$130,'Number on ART'!$H$9:$AB$9,0)),
IF(AND(V224+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)&gt;INDEX('PLHIV Forecast'!$C$8:$W$127,MATCH($B224,'PLHIV Forecast'!$B$131:$B$250,0),MATCH(W$130,'PLHIV Forecast'!$C$130:$W$130,0)),
INDEX('PLHIV Forecast'!$C$131:$W$250,MATCH($B224,'PLHIV Forecast'!$B$131:$B$250,0),MATCH(W$130,'PLHIV Forecast'!$C$130:$W$130,0))&lt;&gt;0),
INDEX('PLHIV Forecast'!$C$131:$W$250,MATCH($B224,'PLHIV Forecast'!$B$131:$B$250,0),MATCH(W$130,'PLHIV Forecast'!$C$130:$W$130,0)),
V224+
AVERAGE((INDEX($C$131:$W$250,MATCH($B224,$B$131:$B$250),MATCH(Baseline_Year,$C$130:$W$130,))-INDEX($C$131:$W$250,MATCH($B224,$B$131:$B$250),MATCH(Baseline_Year-1,$C$130:$W$130,))),
(INDEX($C$131:$W$250,MATCH($B224,$B$131:$B$250),MATCH(Baseline_Year-1,$C$130:$W$130,))-INDEX($C$131:$W$250,MATCH($B224,$B$131:$B$250),MATCH(Baseline_Year-2,$C$130:$W$130,))),
(INDEX($C$131:$W$250,MATCH($B224,$B$131:$B$250),MATCH(Baseline_Year-2,$C$130:$W$130,))-INDEX($C$131:$W$250,MATCH($B224,$B$131:$B$250),MATCH(Baseline_Year-3,$C$130:$W$130,)))
))))</f>
        <v>974</v>
      </c>
      <c r="X224" s="9" t="str">
        <f>IF(SUM(C224:W224)&lt;&gt;0,
IF(P224='PLHIV Forecast'!P224,"# peds on ART capped by total CLHIV starting 2023",
IF(Q224='PLHIV Forecast'!Q224,"# peds on ART capped by total CLHIV starting 2024",
IF(R224='PLHIV Forecast'!R224,"# peds on ART capped by total CLHIV starting 2025",
IF(S224='PLHIV Forecast'!S224,"# peds on ART capped by total CLHIV starting 2026",
IF(T224='PLHIV Forecast'!T224,"# peds on ART capped by total CLHIV starting 2027",
IF(U224='PLHIV Forecast'!U224,"# peds on ART capped by total CLHIV starting 2028",
IF(V224='PLHIV Forecast'!V224,"# peds on ART capped by total CLHIV starting 2029",
IF(W224='PLHIV Forecast'!W224,"# peds on ART capped by total CLHIV starting 2030",
"")))))))),"")</f>
        <v/>
      </c>
    </row>
    <row r="225" spans="2:24" x14ac:dyDescent="0.35">
      <c r="B225" s="17" t="str">
        <f>Countries!B98</f>
        <v>S.Tome&amp;Principe</v>
      </c>
      <c r="C225" s="47">
        <f>IF(C$7&lt;='Algorithms &amp; Assumptions'!$C$3,INDEX('Number on ART'!$H$10:$AB$249,MATCH($B225&amp;"Peds",'Number on ART'!$F$10:$F$249,0),MATCH(C$7,'Number on ART'!$H$9:$AB$9,0)),"Error")</f>
        <v>7</v>
      </c>
      <c r="D225" s="47">
        <f>IF(D$7&lt;='Algorithms &amp; Assumptions'!$C$3,INDEX('Number on ART'!$H$10:$AB$249,MATCH($B225&amp;"Peds",'Number on ART'!$F$10:$F$249,0),MATCH(D$7,'Number on ART'!$H$9:$AB$9,0)),"Error")</f>
        <v>8</v>
      </c>
      <c r="E225" s="47">
        <f>IF(E$7&lt;='Algorithms &amp; Assumptions'!$C$3,INDEX('Number on ART'!$H$10:$AB$249,MATCH($B225&amp;"Peds",'Number on ART'!$F$10:$F$249,0),MATCH(E$7,'Number on ART'!$H$9:$AB$9,0)),"Error")</f>
        <v>13</v>
      </c>
      <c r="F225" s="47">
        <f>IF(F$7&lt;='Algorithms &amp; Assumptions'!$C$3,INDEX('Number on ART'!$H$10:$AB$249,MATCH($B225&amp;"Peds",'Number on ART'!$F$10:$F$249,0),MATCH(F$7,'Number on ART'!$H$9:$AB$9,0)),"Error")</f>
        <v>11</v>
      </c>
      <c r="G225" s="84">
        <f>IF(IF(G$130&lt;=Baseline_Year,
INDEX('Number on ART'!$H$10:$AB$249,MATCH($B225&amp;"Peds",'Number on ART'!$F$10:$F$249,0),MATCH(G$130,'Number on ART'!$H$9:$AB$9,0)),
IF(AND(F225+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Forecast'!$B$131:$B$250,0),MATCH(G$130,'PLHIV Forecast'!$C$130:$W$130,0)),
INDEX('PLHIV Forecast'!$C$131:$W$250,MATCH($B225,'PLHIV Forecast'!$B$131:$B$250,0),MATCH(G$130,'PLHIV Forecast'!$C$130:$W$130,0))&lt;&gt;0),
INDEX('PLHIV Forecast'!$C$131:$W$250,MATCH($B225,'PLHIV Forecast'!$B$131:$B$250,0),MATCH(G$130,'PLHIV Forecast'!$C$130:$W$130,0)),
F225+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IF(G$130&lt;=Baseline_Year,
INDEX('Number on ART'!$H$10:$AB$249,MATCH($B225&amp;"Peds",'Number on ART'!$F$10:$F$249,0),MATCH(G$130,'Number on ART'!$H$9:$AB$9,0)),
IF(AND(F225+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Forecast'!$B$131:$B$250,0),MATCH(G$130,'PLHIV Forecast'!$C$130:$W$130,0)),
INDEX('PLHIV Forecast'!$C$131:$W$250,MATCH($B225,'PLHIV Forecast'!$B$131:$B$250,0),MATCH(G$130,'PLHIV Forecast'!$C$130:$W$130,0))&lt;&gt;0),
INDEX('PLHIV Forecast'!$C$131:$W$250,MATCH($B225,'PLHIV Forecast'!$B$131:$B$250,0),MATCH(G$130,'PLHIV Forecast'!$C$130:$W$130,0)),
F225+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19</v>
      </c>
      <c r="H225" s="84">
        <f>IF(IF(H$130&lt;=Baseline_Year,
INDEX('Number on ART'!$H$10:$AB$249,MATCH($B225&amp;"Peds",'Number on ART'!$F$10:$F$249,0),MATCH(H$130,'Number on ART'!$H$9:$AB$9,0)),
IF(AND(G225+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Forecast'!$B$131:$B$250,0),MATCH(H$130,'PLHIV Forecast'!$C$130:$W$130,0)),
INDEX('PLHIV Forecast'!$C$131:$W$250,MATCH($B225,'PLHIV Forecast'!$B$131:$B$250,0),MATCH(H$130,'PLHIV Forecast'!$C$130:$W$130,0))&lt;&gt;0),
INDEX('PLHIV Forecast'!$C$131:$W$250,MATCH($B225,'PLHIV Forecast'!$B$131:$B$250,0),MATCH(H$130,'PLHIV Forecast'!$C$130:$W$130,0)),
G225+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IF(H$130&lt;=Baseline_Year,
INDEX('Number on ART'!$H$10:$AB$249,MATCH($B225&amp;"Peds",'Number on ART'!$F$10:$F$249,0),MATCH(H$130,'Number on ART'!$H$9:$AB$9,0)),
IF(AND(G225+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Forecast'!$B$131:$B$250,0),MATCH(H$130,'PLHIV Forecast'!$C$130:$W$130,0)),
INDEX('PLHIV Forecast'!$C$131:$W$250,MATCH($B225,'PLHIV Forecast'!$B$131:$B$250,0),MATCH(H$130,'PLHIV Forecast'!$C$130:$W$130,0))&lt;&gt;0),
INDEX('PLHIV Forecast'!$C$131:$W$250,MATCH($B225,'PLHIV Forecast'!$B$131:$B$250,0),MATCH(H$130,'PLHIV Forecast'!$C$130:$W$130,0)),
G225+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19</v>
      </c>
      <c r="I225" s="84">
        <f>IF(IF(I$130&lt;=Baseline_Year,
INDEX('Number on ART'!$H$10:$AB$249,MATCH($B225&amp;"Peds",'Number on ART'!$F$10:$F$249,0),MATCH(I$130,'Number on ART'!$H$9:$AB$9,0)),
IF(AND(H225+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Forecast'!$B$131:$B$250,0),MATCH(I$130,'PLHIV Forecast'!$C$130:$W$130,0)),
INDEX('PLHIV Forecast'!$C$131:$W$250,MATCH($B225,'PLHIV Forecast'!$B$131:$B$250,0),MATCH(I$130,'PLHIV Forecast'!$C$130:$W$130,0))&lt;&gt;0),
INDEX('PLHIV Forecast'!$C$131:$W$250,MATCH($B225,'PLHIV Forecast'!$B$131:$B$250,0),MATCH(I$130,'PLHIV Forecast'!$C$130:$W$130,0)),
H225+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IF(I$130&lt;=Baseline_Year,
INDEX('Number on ART'!$H$10:$AB$249,MATCH($B225&amp;"Peds",'Number on ART'!$F$10:$F$249,0),MATCH(I$130,'Number on ART'!$H$9:$AB$9,0)),
IF(AND(H225+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Forecast'!$B$131:$B$250,0),MATCH(I$130,'PLHIV Forecast'!$C$130:$W$130,0)),
INDEX('PLHIV Forecast'!$C$131:$W$250,MATCH($B225,'PLHIV Forecast'!$B$131:$B$250,0),MATCH(I$130,'PLHIV Forecast'!$C$130:$W$130,0))&lt;&gt;0),
INDEX('PLHIV Forecast'!$C$131:$W$250,MATCH($B225,'PLHIV Forecast'!$B$131:$B$250,0),MATCH(I$130,'PLHIV Forecast'!$C$130:$W$130,0)),
H225+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25</v>
      </c>
      <c r="J225" s="84">
        <f>IF(IF(J$130&lt;=Baseline_Year,
INDEX('Number on ART'!$H$10:$AB$249,MATCH($B225&amp;"Peds",'Number on ART'!$F$10:$F$249,0),MATCH(J$130,'Number on ART'!$H$9:$AB$9,0)),
IF(AND(I225+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Forecast'!$B$131:$B$250,0),MATCH(J$130,'PLHIV Forecast'!$C$130:$W$130,0)),
INDEX('PLHIV Forecast'!$C$131:$W$250,MATCH($B225,'PLHIV Forecast'!$B$131:$B$250,0),MATCH(J$130,'PLHIV Forecast'!$C$130:$W$130,0))&lt;&gt;0),
INDEX('PLHIV Forecast'!$C$131:$W$250,MATCH($B225,'PLHIV Forecast'!$B$131:$B$250,0),MATCH(J$130,'PLHIV Forecast'!$C$130:$W$130,0)),
I225+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IF(J$130&lt;=Baseline_Year,
INDEX('Number on ART'!$H$10:$AB$249,MATCH($B225&amp;"Peds",'Number on ART'!$F$10:$F$249,0),MATCH(J$130,'Number on ART'!$H$9:$AB$9,0)),
IF(AND(I225+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Forecast'!$B$131:$B$250,0),MATCH(J$130,'PLHIV Forecast'!$C$130:$W$130,0)),
INDEX('PLHIV Forecast'!$C$131:$W$250,MATCH($B225,'PLHIV Forecast'!$B$131:$B$250,0),MATCH(J$130,'PLHIV Forecast'!$C$130:$W$130,0))&lt;&gt;0),
INDEX('PLHIV Forecast'!$C$131:$W$250,MATCH($B225,'PLHIV Forecast'!$B$131:$B$250,0),MATCH(J$130,'PLHIV Forecast'!$C$130:$W$130,0)),
I225+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25</v>
      </c>
      <c r="K225" s="84">
        <f>IF(IF(K$130&lt;=Baseline_Year,
INDEX('Number on ART'!$H$10:$AB$249,MATCH($B225&amp;"Peds",'Number on ART'!$F$10:$F$249,0),MATCH(K$130,'Number on ART'!$H$9:$AB$9,0)),
IF(AND(J225+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Forecast'!$B$131:$B$250,0),MATCH(K$130,'PLHIV Forecast'!$C$130:$W$130,0)),
INDEX('PLHIV Forecast'!$C$131:$W$250,MATCH($B225,'PLHIV Forecast'!$B$131:$B$250,0),MATCH(K$130,'PLHIV Forecast'!$C$130:$W$130,0))&lt;&gt;0),
INDEX('PLHIV Forecast'!$C$131:$W$250,MATCH($B225,'PLHIV Forecast'!$B$131:$B$250,0),MATCH(K$130,'PLHIV Forecast'!$C$130:$W$130,0)),
J225+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IF(K$130&lt;=Baseline_Year,
INDEX('Number on ART'!$H$10:$AB$249,MATCH($B225&amp;"Peds",'Number on ART'!$F$10:$F$249,0),MATCH(K$130,'Number on ART'!$H$9:$AB$9,0)),
IF(AND(J225+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Forecast'!$B$131:$B$250,0),MATCH(K$130,'PLHIV Forecast'!$C$130:$W$130,0)),
INDEX('PLHIV Forecast'!$C$131:$W$250,MATCH($B225,'PLHIV Forecast'!$B$131:$B$250,0),MATCH(K$130,'PLHIV Forecast'!$C$130:$W$130,0))&lt;&gt;0),
INDEX('PLHIV Forecast'!$C$131:$W$250,MATCH($B225,'PLHIV Forecast'!$B$131:$B$250,0),MATCH(K$130,'PLHIV Forecast'!$C$130:$W$130,0)),
J225+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28</v>
      </c>
      <c r="L225" s="84">
        <f>IF(IF(L$130&lt;=Baseline_Year,
INDEX('Number on ART'!$H$10:$AB$249,MATCH($B225&amp;"Peds",'Number on ART'!$F$10:$F$249,0),MATCH(L$130,'Number on ART'!$H$9:$AB$9,0)),
IF(AND(K225+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Forecast'!$B$131:$B$250,0),MATCH(L$130,'PLHIV Forecast'!$C$130:$W$130,0)),
INDEX('PLHIV Forecast'!$C$131:$W$250,MATCH($B225,'PLHIV Forecast'!$B$131:$B$250,0),MATCH(L$130,'PLHIV Forecast'!$C$130:$W$130,0))&lt;&gt;0),
INDEX('PLHIV Forecast'!$C$131:$W$250,MATCH($B225,'PLHIV Forecast'!$B$131:$B$250,0),MATCH(L$130,'PLHIV Forecast'!$C$130:$W$130,0)),
K225+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IF(L$130&lt;=Baseline_Year,
INDEX('Number on ART'!$H$10:$AB$249,MATCH($B225&amp;"Peds",'Number on ART'!$F$10:$F$249,0),MATCH(L$130,'Number on ART'!$H$9:$AB$9,0)),
IF(AND(K225+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Forecast'!$B$131:$B$250,0),MATCH(L$130,'PLHIV Forecast'!$C$130:$W$130,0)),
INDEX('PLHIV Forecast'!$C$131:$W$250,MATCH($B225,'PLHIV Forecast'!$B$131:$B$250,0),MATCH(L$130,'PLHIV Forecast'!$C$130:$W$130,0))&lt;&gt;0),
INDEX('PLHIV Forecast'!$C$131:$W$250,MATCH($B225,'PLHIV Forecast'!$B$131:$B$250,0),MATCH(L$130,'PLHIV Forecast'!$C$130:$W$130,0)),
K225+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28</v>
      </c>
      <c r="M225" s="84">
        <f>IF(IF(M$130&lt;=Baseline_Year,
INDEX('Number on ART'!$H$10:$AB$249,MATCH($B225&amp;"Peds",'Number on ART'!$F$10:$F$249,0),MATCH(M$130,'Number on ART'!$H$9:$AB$9,0)),
IF(AND(L225+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Forecast'!$B$131:$B$250,0),MATCH(M$130,'PLHIV Forecast'!$C$130:$W$130,0)),
INDEX('PLHIV Forecast'!$C$131:$W$250,MATCH($B225,'PLHIV Forecast'!$B$131:$B$250,0),MATCH(M$130,'PLHIV Forecast'!$C$130:$W$130,0))&lt;&gt;0),
INDEX('PLHIV Forecast'!$C$131:$W$250,MATCH($B225,'PLHIV Forecast'!$B$131:$B$250,0),MATCH(M$130,'PLHIV Forecast'!$C$130:$W$130,0)),
L225+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IF(M$130&lt;=Baseline_Year,
INDEX('Number on ART'!$H$10:$AB$249,MATCH($B225&amp;"Peds",'Number on ART'!$F$10:$F$249,0),MATCH(M$130,'Number on ART'!$H$9:$AB$9,0)),
IF(AND(L225+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Forecast'!$B$131:$B$250,0),MATCH(M$130,'PLHIV Forecast'!$C$130:$W$130,0)),
INDEX('PLHIV Forecast'!$C$131:$W$250,MATCH($B225,'PLHIV Forecast'!$B$131:$B$250,0),MATCH(M$130,'PLHIV Forecast'!$C$130:$W$130,0))&lt;&gt;0),
INDEX('PLHIV Forecast'!$C$131:$W$250,MATCH($B225,'PLHIV Forecast'!$B$131:$B$250,0),MATCH(M$130,'PLHIV Forecast'!$C$130:$W$130,0)),
L225+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34</v>
      </c>
      <c r="N225" s="84">
        <f>IF(IF(N$130&lt;=Baseline_Year,
INDEX('Number on ART'!$H$10:$AB$249,MATCH($B225&amp;"Peds",'Number on ART'!$F$10:$F$249,0),MATCH(N$130,'Number on ART'!$H$9:$AB$9,0)),
IF(AND(M225+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Forecast'!$B$131:$B$250,0),MATCH(N$130,'PLHIV Forecast'!$C$130:$W$130,0)),
INDEX('PLHIV Forecast'!$C$131:$W$250,MATCH($B225,'PLHIV Forecast'!$B$131:$B$250,0),MATCH(N$130,'PLHIV Forecast'!$C$130:$W$130,0))&lt;&gt;0),
INDEX('PLHIV Forecast'!$C$131:$W$250,MATCH($B225,'PLHIV Forecast'!$B$131:$B$250,0),MATCH(N$130,'PLHIV Forecast'!$C$130:$W$130,0)),
M225+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IF(N$130&lt;=Baseline_Year,
INDEX('Number on ART'!$H$10:$AB$249,MATCH($B225&amp;"Peds",'Number on ART'!$F$10:$F$249,0),MATCH(N$130,'Number on ART'!$H$9:$AB$9,0)),
IF(AND(M225+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Forecast'!$B$131:$B$250,0),MATCH(N$130,'PLHIV Forecast'!$C$130:$W$130,0)),
INDEX('PLHIV Forecast'!$C$131:$W$250,MATCH($B225,'PLHIV Forecast'!$B$131:$B$250,0),MATCH(N$130,'PLHIV Forecast'!$C$130:$W$130,0))&lt;&gt;0),
INDEX('PLHIV Forecast'!$C$131:$W$250,MATCH($B225,'PLHIV Forecast'!$B$131:$B$250,0),MATCH(N$130,'PLHIV Forecast'!$C$130:$W$130,0)),
M225+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36</v>
      </c>
      <c r="O225" s="84">
        <f>IF(IF(O$130&lt;=Baseline_Year,
INDEX('Number on ART'!$H$10:$AB$249,MATCH($B225&amp;"Peds",'Number on ART'!$F$10:$F$249,0),MATCH(O$130,'Number on ART'!$H$9:$AB$9,0)),
IF(AND(N225+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Forecast'!$B$131:$B$250,0),MATCH(O$130,'PLHIV Forecast'!$C$130:$W$130,0)),
INDEX('PLHIV Forecast'!$C$131:$W$250,MATCH($B225,'PLHIV Forecast'!$B$131:$B$250,0),MATCH(O$130,'PLHIV Forecast'!$C$130:$W$130,0))&lt;&gt;0),
INDEX('PLHIV Forecast'!$C$131:$W$250,MATCH($B225,'PLHIV Forecast'!$B$131:$B$250,0),MATCH(O$130,'PLHIV Forecast'!$C$130:$W$130,0)),
N225+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IF(O$130&lt;=Baseline_Year,
INDEX('Number on ART'!$H$10:$AB$249,MATCH($B225&amp;"Peds",'Number on ART'!$F$10:$F$249,0),MATCH(O$130,'Number on ART'!$H$9:$AB$9,0)),
IF(AND(N225+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Forecast'!$B$131:$B$250,0),MATCH(O$130,'PLHIV Forecast'!$C$130:$W$130,0)),
INDEX('PLHIV Forecast'!$C$131:$W$250,MATCH($B225,'PLHIV Forecast'!$B$131:$B$250,0),MATCH(O$130,'PLHIV Forecast'!$C$130:$W$130,0))&lt;&gt;0),
INDEX('PLHIV Forecast'!$C$131:$W$250,MATCH($B225,'PLHIV Forecast'!$B$131:$B$250,0),MATCH(O$130,'PLHIV Forecast'!$C$130:$W$130,0)),
N225+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32</v>
      </c>
      <c r="P225" s="84">
        <f>IF(IF(P$130&lt;=Baseline_Year,
INDEX('Number on ART'!$H$10:$AB$249,MATCH($B225&amp;"Peds",'Number on ART'!$F$10:$F$249,0),MATCH(P$130,'Number on ART'!$H$9:$AB$9,0)),
IF(AND(O225+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Forecast'!$B$131:$B$250,0),MATCH(P$130,'PLHIV Forecast'!$C$130:$W$130,0)),
INDEX('PLHIV Forecast'!$C$131:$W$250,MATCH($B225,'PLHIV Forecast'!$B$131:$B$250,0),MATCH(P$130,'PLHIV Forecast'!$C$130:$W$130,0))&lt;&gt;0),
INDEX('PLHIV Forecast'!$C$131:$W$250,MATCH($B225,'PLHIV Forecast'!$B$131:$B$250,0),MATCH(P$130,'PLHIV Forecast'!$C$130:$W$130,0)),
O225+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IF(P$130&lt;=Baseline_Year,
INDEX('Number on ART'!$H$10:$AB$249,MATCH($B225&amp;"Peds",'Number on ART'!$F$10:$F$249,0),MATCH(P$130,'Number on ART'!$H$9:$AB$9,0)),
IF(AND(O225+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Forecast'!$B$131:$B$250,0),MATCH(P$130,'PLHIV Forecast'!$C$130:$W$130,0)),
INDEX('PLHIV Forecast'!$C$131:$W$250,MATCH($B225,'PLHIV Forecast'!$B$131:$B$250,0),MATCH(P$130,'PLHIV Forecast'!$C$130:$W$130,0))&lt;&gt;0),
INDEX('PLHIV Forecast'!$C$131:$W$250,MATCH($B225,'PLHIV Forecast'!$B$131:$B$250,0),MATCH(P$130,'PLHIV Forecast'!$C$130:$W$130,0)),
O225+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33.333333333333336</v>
      </c>
      <c r="Q225" s="84">
        <f>IF(IF(Q$130&lt;=Baseline_Year,
INDEX('Number on ART'!$H$10:$AB$249,MATCH($B225&amp;"Peds",'Number on ART'!$F$10:$F$249,0),MATCH(Q$130,'Number on ART'!$H$9:$AB$9,0)),
IF(AND(P225+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Forecast'!$B$131:$B$250,0),MATCH(Q$130,'PLHIV Forecast'!$C$130:$W$130,0)),
INDEX('PLHIV Forecast'!$C$131:$W$250,MATCH($B225,'PLHIV Forecast'!$B$131:$B$250,0),MATCH(Q$130,'PLHIV Forecast'!$C$130:$W$130,0))&lt;&gt;0),
INDEX('PLHIV Forecast'!$C$131:$W$250,MATCH($B225,'PLHIV Forecast'!$B$131:$B$250,0),MATCH(Q$130,'PLHIV Forecast'!$C$130:$W$130,0)),
P225+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IF(Q$130&lt;=Baseline_Year,
INDEX('Number on ART'!$H$10:$AB$249,MATCH($B225&amp;"Peds",'Number on ART'!$F$10:$F$249,0),MATCH(Q$130,'Number on ART'!$H$9:$AB$9,0)),
IF(AND(P225+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Forecast'!$B$131:$B$250,0),MATCH(Q$130,'PLHIV Forecast'!$C$130:$W$130,0)),
INDEX('PLHIV Forecast'!$C$131:$W$250,MATCH($B225,'PLHIV Forecast'!$B$131:$B$250,0),MATCH(Q$130,'PLHIV Forecast'!$C$130:$W$130,0))&lt;&gt;0),
INDEX('PLHIV Forecast'!$C$131:$W$250,MATCH($B225,'PLHIV Forecast'!$B$131:$B$250,0),MATCH(Q$130,'PLHIV Forecast'!$C$130:$W$130,0)),
P225+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34.666666666666671</v>
      </c>
      <c r="R225" s="84">
        <f>IF(IF(R$130&lt;=Baseline_Year,
INDEX('Number on ART'!$H$10:$AB$249,MATCH($B225&amp;"Peds",'Number on ART'!$F$10:$F$249,0),MATCH(R$130,'Number on ART'!$H$9:$AB$9,0)),
IF(AND(Q225+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Forecast'!$B$131:$B$250,0),MATCH(R$130,'PLHIV Forecast'!$C$130:$W$130,0)),
INDEX('PLHIV Forecast'!$C$131:$W$250,MATCH($B225,'PLHIV Forecast'!$B$131:$B$250,0),MATCH(R$130,'PLHIV Forecast'!$C$130:$W$130,0))&lt;&gt;0),
INDEX('PLHIV Forecast'!$C$131:$W$250,MATCH($B225,'PLHIV Forecast'!$B$131:$B$250,0),MATCH(R$130,'PLHIV Forecast'!$C$130:$W$130,0)),
Q225+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IF(R$130&lt;=Baseline_Year,
INDEX('Number on ART'!$H$10:$AB$249,MATCH($B225&amp;"Peds",'Number on ART'!$F$10:$F$249,0),MATCH(R$130,'Number on ART'!$H$9:$AB$9,0)),
IF(AND(Q225+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Forecast'!$B$131:$B$250,0),MATCH(R$130,'PLHIV Forecast'!$C$130:$W$130,0)),
INDEX('PLHIV Forecast'!$C$131:$W$250,MATCH($B225,'PLHIV Forecast'!$B$131:$B$250,0),MATCH(R$130,'PLHIV Forecast'!$C$130:$W$130,0))&lt;&gt;0),
INDEX('PLHIV Forecast'!$C$131:$W$250,MATCH($B225,'PLHIV Forecast'!$B$131:$B$250,0),MATCH(R$130,'PLHIV Forecast'!$C$130:$W$130,0)),
Q225+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36.000000000000007</v>
      </c>
      <c r="S225" s="84">
        <f>IF(IF(S$130&lt;=Baseline_Year,
INDEX('Number on ART'!$H$10:$AB$249,MATCH($B225&amp;"Peds",'Number on ART'!$F$10:$F$249,0),MATCH(S$130,'Number on ART'!$H$9:$AB$9,0)),
IF(AND(R225+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Forecast'!$B$131:$B$250,0),MATCH(S$130,'PLHIV Forecast'!$C$130:$W$130,0)),
INDEX('PLHIV Forecast'!$C$131:$W$250,MATCH($B225,'PLHIV Forecast'!$B$131:$B$250,0),MATCH(S$130,'PLHIV Forecast'!$C$130:$W$130,0))&lt;&gt;0),
INDEX('PLHIV Forecast'!$C$131:$W$250,MATCH($B225,'PLHIV Forecast'!$B$131:$B$250,0),MATCH(S$130,'PLHIV Forecast'!$C$130:$W$130,0)),
R225+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IF(S$130&lt;=Baseline_Year,
INDEX('Number on ART'!$H$10:$AB$249,MATCH($B225&amp;"Peds",'Number on ART'!$F$10:$F$249,0),MATCH(S$130,'Number on ART'!$H$9:$AB$9,0)),
IF(AND(R225+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Forecast'!$B$131:$B$250,0),MATCH(S$130,'PLHIV Forecast'!$C$130:$W$130,0)),
INDEX('PLHIV Forecast'!$C$131:$W$250,MATCH($B225,'PLHIV Forecast'!$B$131:$B$250,0),MATCH(S$130,'PLHIV Forecast'!$C$130:$W$130,0))&lt;&gt;0),
INDEX('PLHIV Forecast'!$C$131:$W$250,MATCH($B225,'PLHIV Forecast'!$B$131:$B$250,0),MATCH(S$130,'PLHIV Forecast'!$C$130:$W$130,0)),
R225+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37.333333333333343</v>
      </c>
      <c r="T225" s="84">
        <f>IF(IF(T$130&lt;=Baseline_Year,
INDEX('Number on ART'!$H$10:$AB$249,MATCH($B225&amp;"Peds",'Number on ART'!$F$10:$F$249,0),MATCH(T$130,'Number on ART'!$H$9:$AB$9,0)),
IF(AND(S225+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Forecast'!$B$131:$B$250,0),MATCH(T$130,'PLHIV Forecast'!$C$130:$W$130,0)),
INDEX('PLHIV Forecast'!$C$131:$W$250,MATCH($B225,'PLHIV Forecast'!$B$131:$B$250,0),MATCH(T$130,'PLHIV Forecast'!$C$130:$W$130,0))&lt;&gt;0),
INDEX('PLHIV Forecast'!$C$131:$W$250,MATCH($B225,'PLHIV Forecast'!$B$131:$B$250,0),MATCH(T$130,'PLHIV Forecast'!$C$130:$W$130,0)),
S225+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IF(T$130&lt;=Baseline_Year,
INDEX('Number on ART'!$H$10:$AB$249,MATCH($B225&amp;"Peds",'Number on ART'!$F$10:$F$249,0),MATCH(T$130,'Number on ART'!$H$9:$AB$9,0)),
IF(AND(S225+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Forecast'!$B$131:$B$250,0),MATCH(T$130,'PLHIV Forecast'!$C$130:$W$130,0)),
INDEX('PLHIV Forecast'!$C$131:$W$250,MATCH($B225,'PLHIV Forecast'!$B$131:$B$250,0),MATCH(T$130,'PLHIV Forecast'!$C$130:$W$130,0))&lt;&gt;0),
INDEX('PLHIV Forecast'!$C$131:$W$250,MATCH($B225,'PLHIV Forecast'!$B$131:$B$250,0),MATCH(T$130,'PLHIV Forecast'!$C$130:$W$130,0)),
S225+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38.666666666666679</v>
      </c>
      <c r="U225" s="84">
        <f>IF(IF(U$130&lt;=Baseline_Year,
INDEX('Number on ART'!$H$10:$AB$249,MATCH($B225&amp;"Peds",'Number on ART'!$F$10:$F$249,0),MATCH(U$130,'Number on ART'!$H$9:$AB$9,0)),
IF(AND(T225+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Forecast'!$B$131:$B$250,0),MATCH(U$130,'PLHIV Forecast'!$C$130:$W$130,0)),
INDEX('PLHIV Forecast'!$C$131:$W$250,MATCH($B225,'PLHIV Forecast'!$B$131:$B$250,0),MATCH(U$130,'PLHIV Forecast'!$C$130:$W$130,0))&lt;&gt;0),
INDEX('PLHIV Forecast'!$C$131:$W$250,MATCH($B225,'PLHIV Forecast'!$B$131:$B$250,0),MATCH(U$130,'PLHIV Forecast'!$C$130:$W$130,0)),
T225+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IF(U$130&lt;=Baseline_Year,
INDEX('Number on ART'!$H$10:$AB$249,MATCH($B225&amp;"Peds",'Number on ART'!$F$10:$F$249,0),MATCH(U$130,'Number on ART'!$H$9:$AB$9,0)),
IF(AND(T225+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Forecast'!$B$131:$B$250,0),MATCH(U$130,'PLHIV Forecast'!$C$130:$W$130,0)),
INDEX('PLHIV Forecast'!$C$131:$W$250,MATCH($B225,'PLHIV Forecast'!$B$131:$B$250,0),MATCH(U$130,'PLHIV Forecast'!$C$130:$W$130,0))&lt;&gt;0),
INDEX('PLHIV Forecast'!$C$131:$W$250,MATCH($B225,'PLHIV Forecast'!$B$131:$B$250,0),MATCH(U$130,'PLHIV Forecast'!$C$130:$W$130,0)),
T225+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40.000000000000014</v>
      </c>
      <c r="V225" s="84">
        <f>IF(IF(V$130&lt;=Baseline_Year,
INDEX('Number on ART'!$H$10:$AB$249,MATCH($B225&amp;"Peds",'Number on ART'!$F$10:$F$249,0),MATCH(V$130,'Number on ART'!$H$9:$AB$9,0)),
IF(AND(U225+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Forecast'!$B$131:$B$250,0),MATCH(V$130,'PLHIV Forecast'!$C$130:$W$130,0)),
INDEX('PLHIV Forecast'!$C$131:$W$250,MATCH($B225,'PLHIV Forecast'!$B$131:$B$250,0),MATCH(V$130,'PLHIV Forecast'!$C$130:$W$130,0))&lt;&gt;0),
INDEX('PLHIV Forecast'!$C$131:$W$250,MATCH($B225,'PLHIV Forecast'!$B$131:$B$250,0),MATCH(V$130,'PLHIV Forecast'!$C$130:$W$130,0)),
U225+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IF(V$130&lt;=Baseline_Year,
INDEX('Number on ART'!$H$10:$AB$249,MATCH($B225&amp;"Peds",'Number on ART'!$F$10:$F$249,0),MATCH(V$130,'Number on ART'!$H$9:$AB$9,0)),
IF(AND(U225+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Forecast'!$B$131:$B$250,0),MATCH(V$130,'PLHIV Forecast'!$C$130:$W$130,0)),
INDEX('PLHIV Forecast'!$C$131:$W$250,MATCH($B225,'PLHIV Forecast'!$B$131:$B$250,0),MATCH(V$130,'PLHIV Forecast'!$C$130:$W$130,0))&lt;&gt;0),
INDEX('PLHIV Forecast'!$C$131:$W$250,MATCH($B225,'PLHIV Forecast'!$B$131:$B$250,0),MATCH(V$130,'PLHIV Forecast'!$C$130:$W$130,0)),
U225+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41.33333333333335</v>
      </c>
      <c r="W225" s="84">
        <f>IF(IF(W$130&lt;=Baseline_Year,
INDEX('Number on ART'!$H$10:$AB$249,MATCH($B225&amp;"Peds",'Number on ART'!$F$10:$F$249,0),MATCH(W$130,'Number on ART'!$H$9:$AB$9,0)),
IF(AND(V225+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Forecast'!$C$131:$W$250,MATCH($B225,'PLHIV Forecast'!$B$131:$B$250,0),MATCH(W$130,'PLHIV Forecast'!$C$130:$W$130,0)),
INDEX('PLHIV Forecast'!$C$131:$W$250,MATCH($B225,'PLHIV Forecast'!$B$131:$B$250,0),MATCH(W$130,'PLHIV Forecast'!$C$130:$W$130,0))&lt;&gt;0),
INDEX('PLHIV Forecast'!$C$131:$W$250,MATCH($B225,'PLHIV Forecast'!$B$131:$B$250,0),MATCH(W$130,'PLHIV Forecast'!$C$130:$W$130,0)),
V225+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)))&lt;0,
0,
IF(W$130&lt;=Baseline_Year,
INDEX('Number on ART'!$H$10:$AB$249,MATCH($B225&amp;"Peds",'Number on ART'!$F$10:$F$249,0),MATCH(W$130,'Number on ART'!$H$9:$AB$9,0)),
IF(AND(V225+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)&gt;INDEX('PLHIV Forecast'!$C$8:$W$127,MATCH($B225,'PLHIV Forecast'!$B$131:$B$250,0),MATCH(W$130,'PLHIV Forecast'!$C$130:$W$130,0)),
INDEX('PLHIV Forecast'!$C$131:$W$250,MATCH($B225,'PLHIV Forecast'!$B$131:$B$250,0),MATCH(W$130,'PLHIV Forecast'!$C$130:$W$130,0))&lt;&gt;0),
INDEX('PLHIV Forecast'!$C$131:$W$250,MATCH($B225,'PLHIV Forecast'!$B$131:$B$250,0),MATCH(W$130,'PLHIV Forecast'!$C$130:$W$130,0)),
V225+
AVERAGE((INDEX($C$131:$W$250,MATCH($B225,$B$131:$B$250),MATCH(Baseline_Year,$C$130:$W$130,))-INDEX($C$131:$W$250,MATCH($B225,$B$131:$B$250),MATCH(Baseline_Year-1,$C$130:$W$130,))),
(INDEX($C$131:$W$250,MATCH($B225,$B$131:$B$250),MATCH(Baseline_Year-1,$C$130:$W$130,))-INDEX($C$131:$W$250,MATCH($B225,$B$131:$B$250),MATCH(Baseline_Year-2,$C$130:$W$130,))),
(INDEX($C$131:$W$250,MATCH($B225,$B$131:$B$250),MATCH(Baseline_Year-2,$C$130:$W$130,))-INDEX($C$131:$W$250,MATCH($B225,$B$131:$B$250),MATCH(Baseline_Year-3,$C$130:$W$130,)))
))))</f>
        <v>42.666666666666686</v>
      </c>
      <c r="X225" s="9" t="str">
        <f>IF(SUM(C225:W225)&lt;&gt;0,
IF(P225='PLHIV Forecast'!P225,"# peds on ART capped by total CLHIV starting 2023",
IF(Q225='PLHIV Forecast'!Q225,"# peds on ART capped by total CLHIV starting 2024",
IF(R225='PLHIV Forecast'!R225,"# peds on ART capped by total CLHIV starting 2025",
IF(S225='PLHIV Forecast'!S225,"# peds on ART capped by total CLHIV starting 2026",
IF(T225='PLHIV Forecast'!T225,"# peds on ART capped by total CLHIV starting 2027",
IF(U225='PLHIV Forecast'!U225,"# peds on ART capped by total CLHIV starting 2028",
IF(V225='PLHIV Forecast'!V225,"# peds on ART capped by total CLHIV starting 2029",
IF(W225='PLHIV Forecast'!W225,"# peds on ART capped by total CLHIV starting 2030",
"")))))))),"")</f>
        <v/>
      </c>
    </row>
    <row r="226" spans="2:24" x14ac:dyDescent="0.35">
      <c r="B226" s="17" t="str">
        <f>Countries!B99</f>
        <v>Senegal</v>
      </c>
      <c r="C226" s="47">
        <f>IF(C$7&lt;='Algorithms &amp; Assumptions'!$C$3,INDEX('Number on ART'!$H$10:$AB$249,MATCH($B226&amp;"Peds",'Number on ART'!$F$10:$F$249,0),MATCH(C$7,'Number on ART'!$H$9:$AB$9,0)),"Error")</f>
        <v>48</v>
      </c>
      <c r="D226" s="47">
        <f>IF(D$7&lt;='Algorithms &amp; Assumptions'!$C$3,INDEX('Number on ART'!$H$10:$AB$249,MATCH($B226&amp;"Peds",'Number on ART'!$F$10:$F$249,0),MATCH(D$7,'Number on ART'!$H$9:$AB$9,0)),"Error")</f>
        <v>50</v>
      </c>
      <c r="E226" s="47">
        <f>IF(E$7&lt;='Algorithms &amp; Assumptions'!$C$3,INDEX('Number on ART'!$H$10:$AB$249,MATCH($B226&amp;"Peds",'Number on ART'!$F$10:$F$249,0),MATCH(E$7,'Number on ART'!$H$9:$AB$9,0)),"Error")</f>
        <v>52</v>
      </c>
      <c r="F226" s="47">
        <f>IF(F$7&lt;='Algorithms &amp; Assumptions'!$C$3,INDEX('Number on ART'!$H$10:$AB$249,MATCH($B226&amp;"Peds",'Number on ART'!$F$10:$F$249,0),MATCH(F$7,'Number on ART'!$H$9:$AB$9,0)),"Error")</f>
        <v>53</v>
      </c>
      <c r="G226" s="84">
        <f>IF(IF(G$130&lt;=Baseline_Year,
INDEX('Number on ART'!$H$10:$AB$249,MATCH($B226&amp;"Peds",'Number on ART'!$F$10:$F$249,0),MATCH(G$130,'Number on ART'!$H$9:$AB$9,0)),
IF(AND(F226+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Forecast'!$B$131:$B$250,0),MATCH(G$130,'PLHIV Forecast'!$C$130:$W$130,0)),
INDEX('PLHIV Forecast'!$C$131:$W$250,MATCH($B226,'PLHIV Forecast'!$B$131:$B$250,0),MATCH(G$130,'PLHIV Forecast'!$C$130:$W$130,0))&lt;&gt;0),
INDEX('PLHIV Forecast'!$C$131:$W$250,MATCH($B226,'PLHIV Forecast'!$B$131:$B$250,0),MATCH(G$130,'PLHIV Forecast'!$C$130:$W$130,0)),
F226+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IF(G$130&lt;=Baseline_Year,
INDEX('Number on ART'!$H$10:$AB$249,MATCH($B226&amp;"Peds",'Number on ART'!$F$10:$F$249,0),MATCH(G$130,'Number on ART'!$H$9:$AB$9,0)),
IF(AND(F226+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Forecast'!$B$131:$B$250,0),MATCH(G$130,'PLHIV Forecast'!$C$130:$W$130,0)),
INDEX('PLHIV Forecast'!$C$131:$W$250,MATCH($B226,'PLHIV Forecast'!$B$131:$B$250,0),MATCH(G$130,'PLHIV Forecast'!$C$130:$W$130,0))&lt;&gt;0),
INDEX('PLHIV Forecast'!$C$131:$W$250,MATCH($B226,'PLHIV Forecast'!$B$131:$B$250,0),MATCH(G$130,'PLHIV Forecast'!$C$130:$W$130,0)),
F226+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643</v>
      </c>
      <c r="H226" s="84">
        <f>IF(IF(H$130&lt;=Baseline_Year,
INDEX('Number on ART'!$H$10:$AB$249,MATCH($B226&amp;"Peds",'Number on ART'!$F$10:$F$249,0),MATCH(H$130,'Number on ART'!$H$9:$AB$9,0)),
IF(AND(G226+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Forecast'!$B$131:$B$250,0),MATCH(H$130,'PLHIV Forecast'!$C$130:$W$130,0)),
INDEX('PLHIV Forecast'!$C$131:$W$250,MATCH($B226,'PLHIV Forecast'!$B$131:$B$250,0),MATCH(H$130,'PLHIV Forecast'!$C$130:$W$130,0))&lt;&gt;0),
INDEX('PLHIV Forecast'!$C$131:$W$250,MATCH($B226,'PLHIV Forecast'!$B$131:$B$250,0),MATCH(H$130,'PLHIV Forecast'!$C$130:$W$130,0)),
G226+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IF(H$130&lt;=Baseline_Year,
INDEX('Number on ART'!$H$10:$AB$249,MATCH($B226&amp;"Peds",'Number on ART'!$F$10:$F$249,0),MATCH(H$130,'Number on ART'!$H$9:$AB$9,0)),
IF(AND(G226+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Forecast'!$B$131:$B$250,0),MATCH(H$130,'PLHIV Forecast'!$C$130:$W$130,0)),
INDEX('PLHIV Forecast'!$C$131:$W$250,MATCH($B226,'PLHIV Forecast'!$B$131:$B$250,0),MATCH(H$130,'PLHIV Forecast'!$C$130:$W$130,0))&lt;&gt;0),
INDEX('PLHIV Forecast'!$C$131:$W$250,MATCH($B226,'PLHIV Forecast'!$B$131:$B$250,0),MATCH(H$130,'PLHIV Forecast'!$C$130:$W$130,0)),
G226+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1183</v>
      </c>
      <c r="I226" s="84">
        <f>IF(IF(I$130&lt;=Baseline_Year,
INDEX('Number on ART'!$H$10:$AB$249,MATCH($B226&amp;"Peds",'Number on ART'!$F$10:$F$249,0),MATCH(I$130,'Number on ART'!$H$9:$AB$9,0)),
IF(AND(H226+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Forecast'!$B$131:$B$250,0),MATCH(I$130,'PLHIV Forecast'!$C$130:$W$130,0)),
INDEX('PLHIV Forecast'!$C$131:$W$250,MATCH($B226,'PLHIV Forecast'!$B$131:$B$250,0),MATCH(I$130,'PLHIV Forecast'!$C$130:$W$130,0))&lt;&gt;0),
INDEX('PLHIV Forecast'!$C$131:$W$250,MATCH($B226,'PLHIV Forecast'!$B$131:$B$250,0),MATCH(I$130,'PLHIV Forecast'!$C$130:$W$130,0)),
H226+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IF(I$130&lt;=Baseline_Year,
INDEX('Number on ART'!$H$10:$AB$249,MATCH($B226&amp;"Peds",'Number on ART'!$F$10:$F$249,0),MATCH(I$130,'Number on ART'!$H$9:$AB$9,0)),
IF(AND(H226+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Forecast'!$B$131:$B$250,0),MATCH(I$130,'PLHIV Forecast'!$C$130:$W$130,0)),
INDEX('PLHIV Forecast'!$C$131:$W$250,MATCH($B226,'PLHIV Forecast'!$B$131:$B$250,0),MATCH(I$130,'PLHIV Forecast'!$C$130:$W$130,0))&lt;&gt;0),
INDEX('PLHIV Forecast'!$C$131:$W$250,MATCH($B226,'PLHIV Forecast'!$B$131:$B$250,0),MATCH(I$130,'PLHIV Forecast'!$C$130:$W$130,0)),
H226+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1214</v>
      </c>
      <c r="J226" s="84">
        <f>IF(IF(J$130&lt;=Baseline_Year,
INDEX('Number on ART'!$H$10:$AB$249,MATCH($B226&amp;"Peds",'Number on ART'!$F$10:$F$249,0),MATCH(J$130,'Number on ART'!$H$9:$AB$9,0)),
IF(AND(I226+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Forecast'!$B$131:$B$250,0),MATCH(J$130,'PLHIV Forecast'!$C$130:$W$130,0)),
INDEX('PLHIV Forecast'!$C$131:$W$250,MATCH($B226,'PLHIV Forecast'!$B$131:$B$250,0),MATCH(J$130,'PLHIV Forecast'!$C$130:$W$130,0))&lt;&gt;0),
INDEX('PLHIV Forecast'!$C$131:$W$250,MATCH($B226,'PLHIV Forecast'!$B$131:$B$250,0),MATCH(J$130,'PLHIV Forecast'!$C$130:$W$130,0)),
I226+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IF(J$130&lt;=Baseline_Year,
INDEX('Number on ART'!$H$10:$AB$249,MATCH($B226&amp;"Peds",'Number on ART'!$F$10:$F$249,0),MATCH(J$130,'Number on ART'!$H$9:$AB$9,0)),
IF(AND(I226+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Forecast'!$B$131:$B$250,0),MATCH(J$130,'PLHIV Forecast'!$C$130:$W$130,0)),
INDEX('PLHIV Forecast'!$C$131:$W$250,MATCH($B226,'PLHIV Forecast'!$B$131:$B$250,0),MATCH(J$130,'PLHIV Forecast'!$C$130:$W$130,0))&lt;&gt;0),
INDEX('PLHIV Forecast'!$C$131:$W$250,MATCH($B226,'PLHIV Forecast'!$B$131:$B$250,0),MATCH(J$130,'PLHIV Forecast'!$C$130:$W$130,0)),
I226+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1235</v>
      </c>
      <c r="K226" s="84">
        <f>IF(IF(K$130&lt;=Baseline_Year,
INDEX('Number on ART'!$H$10:$AB$249,MATCH($B226&amp;"Peds",'Number on ART'!$F$10:$F$249,0),MATCH(K$130,'Number on ART'!$H$9:$AB$9,0)),
IF(AND(J226+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Forecast'!$B$131:$B$250,0),MATCH(K$130,'PLHIV Forecast'!$C$130:$W$130,0)),
INDEX('PLHIV Forecast'!$C$131:$W$250,MATCH($B226,'PLHIV Forecast'!$B$131:$B$250,0),MATCH(K$130,'PLHIV Forecast'!$C$130:$W$130,0))&lt;&gt;0),
INDEX('PLHIV Forecast'!$C$131:$W$250,MATCH($B226,'PLHIV Forecast'!$B$131:$B$250,0),MATCH(K$130,'PLHIV Forecast'!$C$130:$W$130,0)),
J226+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IF(K$130&lt;=Baseline_Year,
INDEX('Number on ART'!$H$10:$AB$249,MATCH($B226&amp;"Peds",'Number on ART'!$F$10:$F$249,0),MATCH(K$130,'Number on ART'!$H$9:$AB$9,0)),
IF(AND(J226+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Forecast'!$B$131:$B$250,0),MATCH(K$130,'PLHIV Forecast'!$C$130:$W$130,0)),
INDEX('PLHIV Forecast'!$C$131:$W$250,MATCH($B226,'PLHIV Forecast'!$B$131:$B$250,0),MATCH(K$130,'PLHIV Forecast'!$C$130:$W$130,0))&lt;&gt;0),
INDEX('PLHIV Forecast'!$C$131:$W$250,MATCH($B226,'PLHIV Forecast'!$B$131:$B$250,0),MATCH(K$130,'PLHIV Forecast'!$C$130:$W$130,0)),
J226+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1374</v>
      </c>
      <c r="L226" s="84">
        <f>IF(IF(L$130&lt;=Baseline_Year,
INDEX('Number on ART'!$H$10:$AB$249,MATCH($B226&amp;"Peds",'Number on ART'!$F$10:$F$249,0),MATCH(L$130,'Number on ART'!$H$9:$AB$9,0)),
IF(AND(K226+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Forecast'!$B$131:$B$250,0),MATCH(L$130,'PLHIV Forecast'!$C$130:$W$130,0)),
INDEX('PLHIV Forecast'!$C$131:$W$250,MATCH($B226,'PLHIV Forecast'!$B$131:$B$250,0),MATCH(L$130,'PLHIV Forecast'!$C$130:$W$130,0))&lt;&gt;0),
INDEX('PLHIV Forecast'!$C$131:$W$250,MATCH($B226,'PLHIV Forecast'!$B$131:$B$250,0),MATCH(L$130,'PLHIV Forecast'!$C$130:$W$130,0)),
K226+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IF(L$130&lt;=Baseline_Year,
INDEX('Number on ART'!$H$10:$AB$249,MATCH($B226&amp;"Peds",'Number on ART'!$F$10:$F$249,0),MATCH(L$130,'Number on ART'!$H$9:$AB$9,0)),
IF(AND(K226+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Forecast'!$B$131:$B$250,0),MATCH(L$130,'PLHIV Forecast'!$C$130:$W$130,0)),
INDEX('PLHIV Forecast'!$C$131:$W$250,MATCH($B226,'PLHIV Forecast'!$B$131:$B$250,0),MATCH(L$130,'PLHIV Forecast'!$C$130:$W$130,0))&lt;&gt;0),
INDEX('PLHIV Forecast'!$C$131:$W$250,MATCH($B226,'PLHIV Forecast'!$B$131:$B$250,0),MATCH(L$130,'PLHIV Forecast'!$C$130:$W$130,0)),
K226+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1461</v>
      </c>
      <c r="M226" s="84">
        <f>IF(IF(M$130&lt;=Baseline_Year,
INDEX('Number on ART'!$H$10:$AB$249,MATCH($B226&amp;"Peds",'Number on ART'!$F$10:$F$249,0),MATCH(M$130,'Number on ART'!$H$9:$AB$9,0)),
IF(AND(L226+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Forecast'!$B$131:$B$250,0),MATCH(M$130,'PLHIV Forecast'!$C$130:$W$130,0)),
INDEX('PLHIV Forecast'!$C$131:$W$250,MATCH($B226,'PLHIV Forecast'!$B$131:$B$250,0),MATCH(M$130,'PLHIV Forecast'!$C$130:$W$130,0))&lt;&gt;0),
INDEX('PLHIV Forecast'!$C$131:$W$250,MATCH($B226,'PLHIV Forecast'!$B$131:$B$250,0),MATCH(M$130,'PLHIV Forecast'!$C$130:$W$130,0)),
L226+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IF(M$130&lt;=Baseline_Year,
INDEX('Number on ART'!$H$10:$AB$249,MATCH($B226&amp;"Peds",'Number on ART'!$F$10:$F$249,0),MATCH(M$130,'Number on ART'!$H$9:$AB$9,0)),
IF(AND(L226+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Forecast'!$B$131:$B$250,0),MATCH(M$130,'PLHIV Forecast'!$C$130:$W$130,0)),
INDEX('PLHIV Forecast'!$C$131:$W$250,MATCH($B226,'PLHIV Forecast'!$B$131:$B$250,0),MATCH(M$130,'PLHIV Forecast'!$C$130:$W$130,0))&lt;&gt;0),
INDEX('PLHIV Forecast'!$C$131:$W$250,MATCH($B226,'PLHIV Forecast'!$B$131:$B$250,0),MATCH(M$130,'PLHIV Forecast'!$C$130:$W$130,0)),
L226+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1452</v>
      </c>
      <c r="N226" s="84">
        <f>IF(IF(N$130&lt;=Baseline_Year,
INDEX('Number on ART'!$H$10:$AB$249,MATCH($B226&amp;"Peds",'Number on ART'!$F$10:$F$249,0),MATCH(N$130,'Number on ART'!$H$9:$AB$9,0)),
IF(AND(M226+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Forecast'!$B$131:$B$250,0),MATCH(N$130,'PLHIV Forecast'!$C$130:$W$130,0)),
INDEX('PLHIV Forecast'!$C$131:$W$250,MATCH($B226,'PLHIV Forecast'!$B$131:$B$250,0),MATCH(N$130,'PLHIV Forecast'!$C$130:$W$130,0))&lt;&gt;0),
INDEX('PLHIV Forecast'!$C$131:$W$250,MATCH($B226,'PLHIV Forecast'!$B$131:$B$250,0),MATCH(N$130,'PLHIV Forecast'!$C$130:$W$130,0)),
M226+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IF(N$130&lt;=Baseline_Year,
INDEX('Number on ART'!$H$10:$AB$249,MATCH($B226&amp;"Peds",'Number on ART'!$F$10:$F$249,0),MATCH(N$130,'Number on ART'!$H$9:$AB$9,0)),
IF(AND(M226+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Forecast'!$B$131:$B$250,0),MATCH(N$130,'PLHIV Forecast'!$C$130:$W$130,0)),
INDEX('PLHIV Forecast'!$C$131:$W$250,MATCH($B226,'PLHIV Forecast'!$B$131:$B$250,0),MATCH(N$130,'PLHIV Forecast'!$C$130:$W$130,0))&lt;&gt;0),
INDEX('PLHIV Forecast'!$C$131:$W$250,MATCH($B226,'PLHIV Forecast'!$B$131:$B$250,0),MATCH(N$130,'PLHIV Forecast'!$C$130:$W$130,0)),
M226+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1446</v>
      </c>
      <c r="O226" s="84">
        <f>IF(IF(O$130&lt;=Baseline_Year,
INDEX('Number on ART'!$H$10:$AB$249,MATCH($B226&amp;"Peds",'Number on ART'!$F$10:$F$249,0),MATCH(O$130,'Number on ART'!$H$9:$AB$9,0)),
IF(AND(N226+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Forecast'!$B$131:$B$250,0),MATCH(O$130,'PLHIV Forecast'!$C$130:$W$130,0)),
INDEX('PLHIV Forecast'!$C$131:$W$250,MATCH($B226,'PLHIV Forecast'!$B$131:$B$250,0),MATCH(O$130,'PLHIV Forecast'!$C$130:$W$130,0))&lt;&gt;0),
INDEX('PLHIV Forecast'!$C$131:$W$250,MATCH($B226,'PLHIV Forecast'!$B$131:$B$250,0),MATCH(O$130,'PLHIV Forecast'!$C$130:$W$130,0)),
N226+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IF(O$130&lt;=Baseline_Year,
INDEX('Number on ART'!$H$10:$AB$249,MATCH($B226&amp;"Peds",'Number on ART'!$F$10:$F$249,0),MATCH(O$130,'Number on ART'!$H$9:$AB$9,0)),
IF(AND(N226+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Forecast'!$B$131:$B$250,0),MATCH(O$130,'PLHIV Forecast'!$C$130:$W$130,0)),
INDEX('PLHIV Forecast'!$C$131:$W$250,MATCH($B226,'PLHIV Forecast'!$B$131:$B$250,0),MATCH(O$130,'PLHIV Forecast'!$C$130:$W$130,0))&lt;&gt;0),
INDEX('PLHIV Forecast'!$C$131:$W$250,MATCH($B226,'PLHIV Forecast'!$B$131:$B$250,0),MATCH(O$130,'PLHIV Forecast'!$C$130:$W$130,0)),
N226+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1457</v>
      </c>
      <c r="P226" s="84">
        <f>IF(IF(P$130&lt;=Baseline_Year,
INDEX('Number on ART'!$H$10:$AB$249,MATCH($B226&amp;"Peds",'Number on ART'!$F$10:$F$249,0),MATCH(P$130,'Number on ART'!$H$9:$AB$9,0)),
IF(AND(O226+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Forecast'!$B$131:$B$250,0),MATCH(P$130,'PLHIV Forecast'!$C$130:$W$130,0)),
INDEX('PLHIV Forecast'!$C$131:$W$250,MATCH($B226,'PLHIV Forecast'!$B$131:$B$250,0),MATCH(P$130,'PLHIV Forecast'!$C$130:$W$130,0))&lt;&gt;0),
INDEX('PLHIV Forecast'!$C$131:$W$250,MATCH($B226,'PLHIV Forecast'!$B$131:$B$250,0),MATCH(P$130,'PLHIV Forecast'!$C$130:$W$130,0)),
O226+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IF(P$130&lt;=Baseline_Year,
INDEX('Number on ART'!$H$10:$AB$249,MATCH($B226&amp;"Peds",'Number on ART'!$F$10:$F$249,0),MATCH(P$130,'Number on ART'!$H$9:$AB$9,0)),
IF(AND(O226+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Forecast'!$B$131:$B$250,0),MATCH(P$130,'PLHIV Forecast'!$C$130:$W$130,0)),
INDEX('PLHIV Forecast'!$C$131:$W$250,MATCH($B226,'PLHIV Forecast'!$B$131:$B$250,0),MATCH(P$130,'PLHIV Forecast'!$C$130:$W$130,0))&lt;&gt;0),
INDEX('PLHIV Forecast'!$C$131:$W$250,MATCH($B226,'PLHIV Forecast'!$B$131:$B$250,0),MATCH(P$130,'PLHIV Forecast'!$C$130:$W$130,0)),
O226+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1455.6666666666667</v>
      </c>
      <c r="Q226" s="84">
        <f>IF(IF(Q$130&lt;=Baseline_Year,
INDEX('Number on ART'!$H$10:$AB$249,MATCH($B226&amp;"Peds",'Number on ART'!$F$10:$F$249,0),MATCH(Q$130,'Number on ART'!$H$9:$AB$9,0)),
IF(AND(P226+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Forecast'!$B$131:$B$250,0),MATCH(Q$130,'PLHIV Forecast'!$C$130:$W$130,0)),
INDEX('PLHIV Forecast'!$C$131:$W$250,MATCH($B226,'PLHIV Forecast'!$B$131:$B$250,0),MATCH(Q$130,'PLHIV Forecast'!$C$130:$W$130,0))&lt;&gt;0),
INDEX('PLHIV Forecast'!$C$131:$W$250,MATCH($B226,'PLHIV Forecast'!$B$131:$B$250,0),MATCH(Q$130,'PLHIV Forecast'!$C$130:$W$130,0)),
P226+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IF(Q$130&lt;=Baseline_Year,
INDEX('Number on ART'!$H$10:$AB$249,MATCH($B226&amp;"Peds",'Number on ART'!$F$10:$F$249,0),MATCH(Q$130,'Number on ART'!$H$9:$AB$9,0)),
IF(AND(P226+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Forecast'!$B$131:$B$250,0),MATCH(Q$130,'PLHIV Forecast'!$C$130:$W$130,0)),
INDEX('PLHIV Forecast'!$C$131:$W$250,MATCH($B226,'PLHIV Forecast'!$B$131:$B$250,0),MATCH(Q$130,'PLHIV Forecast'!$C$130:$W$130,0))&lt;&gt;0),
INDEX('PLHIV Forecast'!$C$131:$W$250,MATCH($B226,'PLHIV Forecast'!$B$131:$B$250,0),MATCH(Q$130,'PLHIV Forecast'!$C$130:$W$130,0)),
P226+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1454.3333333333335</v>
      </c>
      <c r="R226" s="84">
        <f>IF(IF(R$130&lt;=Baseline_Year,
INDEX('Number on ART'!$H$10:$AB$249,MATCH($B226&amp;"Peds",'Number on ART'!$F$10:$F$249,0),MATCH(R$130,'Number on ART'!$H$9:$AB$9,0)),
IF(AND(Q226+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Forecast'!$B$131:$B$250,0),MATCH(R$130,'PLHIV Forecast'!$C$130:$W$130,0)),
INDEX('PLHIV Forecast'!$C$131:$W$250,MATCH($B226,'PLHIV Forecast'!$B$131:$B$250,0),MATCH(R$130,'PLHIV Forecast'!$C$130:$W$130,0))&lt;&gt;0),
INDEX('PLHIV Forecast'!$C$131:$W$250,MATCH($B226,'PLHIV Forecast'!$B$131:$B$250,0),MATCH(R$130,'PLHIV Forecast'!$C$130:$W$130,0)),
Q226+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IF(R$130&lt;=Baseline_Year,
INDEX('Number on ART'!$H$10:$AB$249,MATCH($B226&amp;"Peds",'Number on ART'!$F$10:$F$249,0),MATCH(R$130,'Number on ART'!$H$9:$AB$9,0)),
IF(AND(Q226+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Forecast'!$B$131:$B$250,0),MATCH(R$130,'PLHIV Forecast'!$C$130:$W$130,0)),
INDEX('PLHIV Forecast'!$C$131:$W$250,MATCH($B226,'PLHIV Forecast'!$B$131:$B$250,0),MATCH(R$130,'PLHIV Forecast'!$C$130:$W$130,0))&lt;&gt;0),
INDEX('PLHIV Forecast'!$C$131:$W$250,MATCH($B226,'PLHIV Forecast'!$B$131:$B$250,0),MATCH(R$130,'PLHIV Forecast'!$C$130:$W$130,0)),
Q226+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1453.0000000000002</v>
      </c>
      <c r="S226" s="84">
        <f>IF(IF(S$130&lt;=Baseline_Year,
INDEX('Number on ART'!$H$10:$AB$249,MATCH($B226&amp;"Peds",'Number on ART'!$F$10:$F$249,0),MATCH(S$130,'Number on ART'!$H$9:$AB$9,0)),
IF(AND(R226+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Forecast'!$B$131:$B$250,0),MATCH(S$130,'PLHIV Forecast'!$C$130:$W$130,0)),
INDEX('PLHIV Forecast'!$C$131:$W$250,MATCH($B226,'PLHIV Forecast'!$B$131:$B$250,0),MATCH(S$130,'PLHIV Forecast'!$C$130:$W$130,0))&lt;&gt;0),
INDEX('PLHIV Forecast'!$C$131:$W$250,MATCH($B226,'PLHIV Forecast'!$B$131:$B$250,0),MATCH(S$130,'PLHIV Forecast'!$C$130:$W$130,0)),
R226+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IF(S$130&lt;=Baseline_Year,
INDEX('Number on ART'!$H$10:$AB$249,MATCH($B226&amp;"Peds",'Number on ART'!$F$10:$F$249,0),MATCH(S$130,'Number on ART'!$H$9:$AB$9,0)),
IF(AND(R226+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Forecast'!$B$131:$B$250,0),MATCH(S$130,'PLHIV Forecast'!$C$130:$W$130,0)),
INDEX('PLHIV Forecast'!$C$131:$W$250,MATCH($B226,'PLHIV Forecast'!$B$131:$B$250,0),MATCH(S$130,'PLHIV Forecast'!$C$130:$W$130,0))&lt;&gt;0),
INDEX('PLHIV Forecast'!$C$131:$W$250,MATCH($B226,'PLHIV Forecast'!$B$131:$B$250,0),MATCH(S$130,'PLHIV Forecast'!$C$130:$W$130,0)),
R226+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1451.666666666667</v>
      </c>
      <c r="T226" s="84">
        <f>IF(IF(T$130&lt;=Baseline_Year,
INDEX('Number on ART'!$H$10:$AB$249,MATCH($B226&amp;"Peds",'Number on ART'!$F$10:$F$249,0),MATCH(T$130,'Number on ART'!$H$9:$AB$9,0)),
IF(AND(S226+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Forecast'!$B$131:$B$250,0),MATCH(T$130,'PLHIV Forecast'!$C$130:$W$130,0)),
INDEX('PLHIV Forecast'!$C$131:$W$250,MATCH($B226,'PLHIV Forecast'!$B$131:$B$250,0),MATCH(T$130,'PLHIV Forecast'!$C$130:$W$130,0))&lt;&gt;0),
INDEX('PLHIV Forecast'!$C$131:$W$250,MATCH($B226,'PLHIV Forecast'!$B$131:$B$250,0),MATCH(T$130,'PLHIV Forecast'!$C$130:$W$130,0)),
S226+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IF(T$130&lt;=Baseline_Year,
INDEX('Number on ART'!$H$10:$AB$249,MATCH($B226&amp;"Peds",'Number on ART'!$F$10:$F$249,0),MATCH(T$130,'Number on ART'!$H$9:$AB$9,0)),
IF(AND(S226+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Forecast'!$B$131:$B$250,0),MATCH(T$130,'PLHIV Forecast'!$C$130:$W$130,0)),
INDEX('PLHIV Forecast'!$C$131:$W$250,MATCH($B226,'PLHIV Forecast'!$B$131:$B$250,0),MATCH(T$130,'PLHIV Forecast'!$C$130:$W$130,0))&lt;&gt;0),
INDEX('PLHIV Forecast'!$C$131:$W$250,MATCH($B226,'PLHIV Forecast'!$B$131:$B$250,0),MATCH(T$130,'PLHIV Forecast'!$C$130:$W$130,0)),
S226+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1450.3333333333337</v>
      </c>
      <c r="U226" s="84">
        <f>IF(IF(U$130&lt;=Baseline_Year,
INDEX('Number on ART'!$H$10:$AB$249,MATCH($B226&amp;"Peds",'Number on ART'!$F$10:$F$249,0),MATCH(U$130,'Number on ART'!$H$9:$AB$9,0)),
IF(AND(T226+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Forecast'!$B$131:$B$250,0),MATCH(U$130,'PLHIV Forecast'!$C$130:$W$130,0)),
INDEX('PLHIV Forecast'!$C$131:$W$250,MATCH($B226,'PLHIV Forecast'!$B$131:$B$250,0),MATCH(U$130,'PLHIV Forecast'!$C$130:$W$130,0))&lt;&gt;0),
INDEX('PLHIV Forecast'!$C$131:$W$250,MATCH($B226,'PLHIV Forecast'!$B$131:$B$250,0),MATCH(U$130,'PLHIV Forecast'!$C$130:$W$130,0)),
T226+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IF(U$130&lt;=Baseline_Year,
INDEX('Number on ART'!$H$10:$AB$249,MATCH($B226&amp;"Peds",'Number on ART'!$F$10:$F$249,0),MATCH(U$130,'Number on ART'!$H$9:$AB$9,0)),
IF(AND(T226+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Forecast'!$B$131:$B$250,0),MATCH(U$130,'PLHIV Forecast'!$C$130:$W$130,0)),
INDEX('PLHIV Forecast'!$C$131:$W$250,MATCH($B226,'PLHIV Forecast'!$B$131:$B$250,0),MATCH(U$130,'PLHIV Forecast'!$C$130:$W$130,0))&lt;&gt;0),
INDEX('PLHIV Forecast'!$C$131:$W$250,MATCH($B226,'PLHIV Forecast'!$B$131:$B$250,0),MATCH(U$130,'PLHIV Forecast'!$C$130:$W$130,0)),
T226+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1449.0000000000005</v>
      </c>
      <c r="V226" s="84">
        <f>IF(IF(V$130&lt;=Baseline_Year,
INDEX('Number on ART'!$H$10:$AB$249,MATCH($B226&amp;"Peds",'Number on ART'!$F$10:$F$249,0),MATCH(V$130,'Number on ART'!$H$9:$AB$9,0)),
IF(AND(U226+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Forecast'!$B$131:$B$250,0),MATCH(V$130,'PLHIV Forecast'!$C$130:$W$130,0)),
INDEX('PLHIV Forecast'!$C$131:$W$250,MATCH($B226,'PLHIV Forecast'!$B$131:$B$250,0),MATCH(V$130,'PLHIV Forecast'!$C$130:$W$130,0))&lt;&gt;0),
INDEX('PLHIV Forecast'!$C$131:$W$250,MATCH($B226,'PLHIV Forecast'!$B$131:$B$250,0),MATCH(V$130,'PLHIV Forecast'!$C$130:$W$130,0)),
U226+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IF(V$130&lt;=Baseline_Year,
INDEX('Number on ART'!$H$10:$AB$249,MATCH($B226&amp;"Peds",'Number on ART'!$F$10:$F$249,0),MATCH(V$130,'Number on ART'!$H$9:$AB$9,0)),
IF(AND(U226+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Forecast'!$B$131:$B$250,0),MATCH(V$130,'PLHIV Forecast'!$C$130:$W$130,0)),
INDEX('PLHIV Forecast'!$C$131:$W$250,MATCH($B226,'PLHIV Forecast'!$B$131:$B$250,0),MATCH(V$130,'PLHIV Forecast'!$C$130:$W$130,0))&lt;&gt;0),
INDEX('PLHIV Forecast'!$C$131:$W$250,MATCH($B226,'PLHIV Forecast'!$B$131:$B$250,0),MATCH(V$130,'PLHIV Forecast'!$C$130:$W$130,0)),
U226+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1447.6666666666672</v>
      </c>
      <c r="W226" s="84">
        <f>IF(IF(W$130&lt;=Baseline_Year,
INDEX('Number on ART'!$H$10:$AB$249,MATCH($B226&amp;"Peds",'Number on ART'!$F$10:$F$249,0),MATCH(W$130,'Number on ART'!$H$9:$AB$9,0)),
IF(AND(V226+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Forecast'!$C$131:$W$250,MATCH($B226,'PLHIV Forecast'!$B$131:$B$250,0),MATCH(W$130,'PLHIV Forecast'!$C$130:$W$130,0)),
INDEX('PLHIV Forecast'!$C$131:$W$250,MATCH($B226,'PLHIV Forecast'!$B$131:$B$250,0),MATCH(W$130,'PLHIV Forecast'!$C$130:$W$130,0))&lt;&gt;0),
INDEX('PLHIV Forecast'!$C$131:$W$250,MATCH($B226,'PLHIV Forecast'!$B$131:$B$250,0),MATCH(W$130,'PLHIV Forecast'!$C$130:$W$130,0)),
V226+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)))&lt;0,
0,
IF(W$130&lt;=Baseline_Year,
INDEX('Number on ART'!$H$10:$AB$249,MATCH($B226&amp;"Peds",'Number on ART'!$F$10:$F$249,0),MATCH(W$130,'Number on ART'!$H$9:$AB$9,0)),
IF(AND(V226+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)&gt;INDEX('PLHIV Forecast'!$C$8:$W$127,MATCH($B226,'PLHIV Forecast'!$B$131:$B$250,0),MATCH(W$130,'PLHIV Forecast'!$C$130:$W$130,0)),
INDEX('PLHIV Forecast'!$C$131:$W$250,MATCH($B226,'PLHIV Forecast'!$B$131:$B$250,0),MATCH(W$130,'PLHIV Forecast'!$C$130:$W$130,0))&lt;&gt;0),
INDEX('PLHIV Forecast'!$C$131:$W$250,MATCH($B226,'PLHIV Forecast'!$B$131:$B$250,0),MATCH(W$130,'PLHIV Forecast'!$C$130:$W$130,0)),
V226+
AVERAGE((INDEX($C$131:$W$250,MATCH($B226,$B$131:$B$250),MATCH(Baseline_Year,$C$130:$W$130,))-INDEX($C$131:$W$250,MATCH($B226,$B$131:$B$250),MATCH(Baseline_Year-1,$C$130:$W$130,))),
(INDEX($C$131:$W$250,MATCH($B226,$B$131:$B$250),MATCH(Baseline_Year-1,$C$130:$W$130,))-INDEX($C$131:$W$250,MATCH($B226,$B$131:$B$250),MATCH(Baseline_Year-2,$C$130:$W$130,))),
(INDEX($C$131:$W$250,MATCH($B226,$B$131:$B$250),MATCH(Baseline_Year-2,$C$130:$W$130,))-INDEX($C$131:$W$250,MATCH($B226,$B$131:$B$250),MATCH(Baseline_Year-3,$C$130:$W$130,)))
))))</f>
        <v>1446.3333333333339</v>
      </c>
      <c r="X226" s="9" t="str">
        <f>IF(SUM(C226:W226)&lt;&gt;0,
IF(P226='PLHIV Forecast'!P226,"# peds on ART capped by total CLHIV starting 2023",
IF(Q226='PLHIV Forecast'!Q226,"# peds on ART capped by total CLHIV starting 2024",
IF(R226='PLHIV Forecast'!R226,"# peds on ART capped by total CLHIV starting 2025",
IF(S226='PLHIV Forecast'!S226,"# peds on ART capped by total CLHIV starting 2026",
IF(T226='PLHIV Forecast'!T226,"# peds on ART capped by total CLHIV starting 2027",
IF(U226='PLHIV Forecast'!U226,"# peds on ART capped by total CLHIV starting 2028",
IF(V226='PLHIV Forecast'!V226,"# peds on ART capped by total CLHIV starting 2029",
IF(W226='PLHIV Forecast'!W226,"# peds on ART capped by total CLHIV starting 2030",
"")))))))),"")</f>
        <v/>
      </c>
    </row>
    <row r="227" spans="2:24" x14ac:dyDescent="0.35">
      <c r="B227" s="17" t="str">
        <f>Countries!B100</f>
        <v>Serbia</v>
      </c>
      <c r="C227" s="47">
        <f>IF(C$7&lt;='Algorithms &amp; Assumptions'!$C$3,INDEX('Number on ART'!$H$10:$AB$249,MATCH($B227&amp;"Peds",'Number on ART'!$F$10:$F$249,0),MATCH(C$7,'Number on ART'!$H$9:$AB$9,0)),"Error")</f>
        <v>11</v>
      </c>
      <c r="D227" s="47">
        <f>IF(D$7&lt;='Algorithms &amp; Assumptions'!$C$3,INDEX('Number on ART'!$H$10:$AB$249,MATCH($B227&amp;"Peds",'Number on ART'!$F$10:$F$249,0),MATCH(D$7,'Number on ART'!$H$9:$AB$9,0)),"Error")</f>
        <v>11</v>
      </c>
      <c r="E227" s="47">
        <f>IF(E$7&lt;='Algorithms &amp; Assumptions'!$C$3,INDEX('Number on ART'!$H$10:$AB$249,MATCH($B227&amp;"Peds",'Number on ART'!$F$10:$F$249,0),MATCH(E$7,'Number on ART'!$H$9:$AB$9,0)),"Error")</f>
        <v>10</v>
      </c>
      <c r="F227" s="47">
        <f>IF(F$7&lt;='Algorithms &amp; Assumptions'!$C$3,INDEX('Number on ART'!$H$10:$AB$249,MATCH($B227&amp;"Peds",'Number on ART'!$F$10:$F$249,0),MATCH(F$7,'Number on ART'!$H$9:$AB$9,0)),"Error")</f>
        <v>11</v>
      </c>
      <c r="G227" s="84">
        <f>IF(IF(G$130&lt;=Baseline_Year,
INDEX('Number on ART'!$H$10:$AB$249,MATCH($B227&amp;"Peds",'Number on ART'!$F$10:$F$249,0),MATCH(G$130,'Number on ART'!$H$9:$AB$9,0)),
IF(AND(F227+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Forecast'!$B$131:$B$250,0),MATCH(G$130,'PLHIV Forecast'!$C$130:$W$130,0)),
INDEX('PLHIV Forecast'!$C$131:$W$250,MATCH($B227,'PLHIV Forecast'!$B$131:$B$250,0),MATCH(G$130,'PLHIV Forecast'!$C$130:$W$130,0))&lt;&gt;0),
INDEX('PLHIV Forecast'!$C$131:$W$250,MATCH($B227,'PLHIV Forecast'!$B$131:$B$250,0),MATCH(G$130,'PLHIV Forecast'!$C$130:$W$130,0)),
F227+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IF(G$130&lt;=Baseline_Year,
INDEX('Number on ART'!$H$10:$AB$249,MATCH($B227&amp;"Peds",'Number on ART'!$F$10:$F$249,0),MATCH(G$130,'Number on ART'!$H$9:$AB$9,0)),
IF(AND(F227+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Forecast'!$B$131:$B$250,0),MATCH(G$130,'PLHIV Forecast'!$C$130:$W$130,0)),
INDEX('PLHIV Forecast'!$C$131:$W$250,MATCH($B227,'PLHIV Forecast'!$B$131:$B$250,0),MATCH(G$130,'PLHIV Forecast'!$C$130:$W$130,0))&lt;&gt;0),
INDEX('PLHIV Forecast'!$C$131:$W$250,MATCH($B227,'PLHIV Forecast'!$B$131:$B$250,0),MATCH(G$130,'PLHIV Forecast'!$C$130:$W$130,0)),
F227+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12</v>
      </c>
      <c r="H227" s="84">
        <f>IF(IF(H$130&lt;=Baseline_Year,
INDEX('Number on ART'!$H$10:$AB$249,MATCH($B227&amp;"Peds",'Number on ART'!$F$10:$F$249,0),MATCH(H$130,'Number on ART'!$H$9:$AB$9,0)),
IF(AND(G227+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Forecast'!$B$131:$B$250,0),MATCH(H$130,'PLHIV Forecast'!$C$130:$W$130,0)),
INDEX('PLHIV Forecast'!$C$131:$W$250,MATCH($B227,'PLHIV Forecast'!$B$131:$B$250,0),MATCH(H$130,'PLHIV Forecast'!$C$130:$W$130,0))&lt;&gt;0),
INDEX('PLHIV Forecast'!$C$131:$W$250,MATCH($B227,'PLHIV Forecast'!$B$131:$B$250,0),MATCH(H$130,'PLHIV Forecast'!$C$130:$W$130,0)),
G227+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IF(H$130&lt;=Baseline_Year,
INDEX('Number on ART'!$H$10:$AB$249,MATCH($B227&amp;"Peds",'Number on ART'!$F$10:$F$249,0),MATCH(H$130,'Number on ART'!$H$9:$AB$9,0)),
IF(AND(G227+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Forecast'!$B$131:$B$250,0),MATCH(H$130,'PLHIV Forecast'!$C$130:$W$130,0)),
INDEX('PLHIV Forecast'!$C$131:$W$250,MATCH($B227,'PLHIV Forecast'!$B$131:$B$250,0),MATCH(H$130,'PLHIV Forecast'!$C$130:$W$130,0))&lt;&gt;0),
INDEX('PLHIV Forecast'!$C$131:$W$250,MATCH($B227,'PLHIV Forecast'!$B$131:$B$250,0),MATCH(H$130,'PLHIV Forecast'!$C$130:$W$130,0)),
G227+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11</v>
      </c>
      <c r="I227" s="84">
        <f>IF(IF(I$130&lt;=Baseline_Year,
INDEX('Number on ART'!$H$10:$AB$249,MATCH($B227&amp;"Peds",'Number on ART'!$F$10:$F$249,0),MATCH(I$130,'Number on ART'!$H$9:$AB$9,0)),
IF(AND(H227+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Forecast'!$B$131:$B$250,0),MATCH(I$130,'PLHIV Forecast'!$C$130:$W$130,0)),
INDEX('PLHIV Forecast'!$C$131:$W$250,MATCH($B227,'PLHIV Forecast'!$B$131:$B$250,0),MATCH(I$130,'PLHIV Forecast'!$C$130:$W$130,0))&lt;&gt;0),
INDEX('PLHIV Forecast'!$C$131:$W$250,MATCH($B227,'PLHIV Forecast'!$B$131:$B$250,0),MATCH(I$130,'PLHIV Forecast'!$C$130:$W$130,0)),
H227+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IF(I$130&lt;=Baseline_Year,
INDEX('Number on ART'!$H$10:$AB$249,MATCH($B227&amp;"Peds",'Number on ART'!$F$10:$F$249,0),MATCH(I$130,'Number on ART'!$H$9:$AB$9,0)),
IF(AND(H227+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Forecast'!$B$131:$B$250,0),MATCH(I$130,'PLHIV Forecast'!$C$130:$W$130,0)),
INDEX('PLHIV Forecast'!$C$131:$W$250,MATCH($B227,'PLHIV Forecast'!$B$131:$B$250,0),MATCH(I$130,'PLHIV Forecast'!$C$130:$W$130,0))&lt;&gt;0),
INDEX('PLHIV Forecast'!$C$131:$W$250,MATCH($B227,'PLHIV Forecast'!$B$131:$B$250,0),MATCH(I$130,'PLHIV Forecast'!$C$130:$W$130,0)),
H227+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13</v>
      </c>
      <c r="J227" s="84">
        <f>IF(IF(J$130&lt;=Baseline_Year,
INDEX('Number on ART'!$H$10:$AB$249,MATCH($B227&amp;"Peds",'Number on ART'!$F$10:$F$249,0),MATCH(J$130,'Number on ART'!$H$9:$AB$9,0)),
IF(AND(I227+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Forecast'!$B$131:$B$250,0),MATCH(J$130,'PLHIV Forecast'!$C$130:$W$130,0)),
INDEX('PLHIV Forecast'!$C$131:$W$250,MATCH($B227,'PLHIV Forecast'!$B$131:$B$250,0),MATCH(J$130,'PLHIV Forecast'!$C$130:$W$130,0))&lt;&gt;0),
INDEX('PLHIV Forecast'!$C$131:$W$250,MATCH($B227,'PLHIV Forecast'!$B$131:$B$250,0),MATCH(J$130,'PLHIV Forecast'!$C$130:$W$130,0)),
I227+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IF(J$130&lt;=Baseline_Year,
INDEX('Number on ART'!$H$10:$AB$249,MATCH($B227&amp;"Peds",'Number on ART'!$F$10:$F$249,0),MATCH(J$130,'Number on ART'!$H$9:$AB$9,0)),
IF(AND(I227+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Forecast'!$B$131:$B$250,0),MATCH(J$130,'PLHIV Forecast'!$C$130:$W$130,0)),
INDEX('PLHIV Forecast'!$C$131:$W$250,MATCH($B227,'PLHIV Forecast'!$B$131:$B$250,0),MATCH(J$130,'PLHIV Forecast'!$C$130:$W$130,0))&lt;&gt;0),
INDEX('PLHIV Forecast'!$C$131:$W$250,MATCH($B227,'PLHIV Forecast'!$B$131:$B$250,0),MATCH(J$130,'PLHIV Forecast'!$C$130:$W$130,0)),
I227+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12</v>
      </c>
      <c r="K227" s="84">
        <f>IF(IF(K$130&lt;=Baseline_Year,
INDEX('Number on ART'!$H$10:$AB$249,MATCH($B227&amp;"Peds",'Number on ART'!$F$10:$F$249,0),MATCH(K$130,'Number on ART'!$H$9:$AB$9,0)),
IF(AND(J227+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Forecast'!$B$131:$B$250,0),MATCH(K$130,'PLHIV Forecast'!$C$130:$W$130,0)),
INDEX('PLHIV Forecast'!$C$131:$W$250,MATCH($B227,'PLHIV Forecast'!$B$131:$B$250,0),MATCH(K$130,'PLHIV Forecast'!$C$130:$W$130,0))&lt;&gt;0),
INDEX('PLHIV Forecast'!$C$131:$W$250,MATCH($B227,'PLHIV Forecast'!$B$131:$B$250,0),MATCH(K$130,'PLHIV Forecast'!$C$130:$W$130,0)),
J227+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IF(K$130&lt;=Baseline_Year,
INDEX('Number on ART'!$H$10:$AB$249,MATCH($B227&amp;"Peds",'Number on ART'!$F$10:$F$249,0),MATCH(K$130,'Number on ART'!$H$9:$AB$9,0)),
IF(AND(J227+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Forecast'!$B$131:$B$250,0),MATCH(K$130,'PLHIV Forecast'!$C$130:$W$130,0)),
INDEX('PLHIV Forecast'!$C$131:$W$250,MATCH($B227,'PLHIV Forecast'!$B$131:$B$250,0),MATCH(K$130,'PLHIV Forecast'!$C$130:$W$130,0))&lt;&gt;0),
INDEX('PLHIV Forecast'!$C$131:$W$250,MATCH($B227,'PLHIV Forecast'!$B$131:$B$250,0),MATCH(K$130,'PLHIV Forecast'!$C$130:$W$130,0)),
J227+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12</v>
      </c>
      <c r="L227" s="84">
        <f>IF(IF(L$130&lt;=Baseline_Year,
INDEX('Number on ART'!$H$10:$AB$249,MATCH($B227&amp;"Peds",'Number on ART'!$F$10:$F$249,0),MATCH(L$130,'Number on ART'!$H$9:$AB$9,0)),
IF(AND(K227+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Forecast'!$B$131:$B$250,0),MATCH(L$130,'PLHIV Forecast'!$C$130:$W$130,0)),
INDEX('PLHIV Forecast'!$C$131:$W$250,MATCH($B227,'PLHIV Forecast'!$B$131:$B$250,0),MATCH(L$130,'PLHIV Forecast'!$C$130:$W$130,0))&lt;&gt;0),
INDEX('PLHIV Forecast'!$C$131:$W$250,MATCH($B227,'PLHIV Forecast'!$B$131:$B$250,0),MATCH(L$130,'PLHIV Forecast'!$C$130:$W$130,0)),
K227+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IF(L$130&lt;=Baseline_Year,
INDEX('Number on ART'!$H$10:$AB$249,MATCH($B227&amp;"Peds",'Number on ART'!$F$10:$F$249,0),MATCH(L$130,'Number on ART'!$H$9:$AB$9,0)),
IF(AND(K227+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Forecast'!$B$131:$B$250,0),MATCH(L$130,'PLHIV Forecast'!$C$130:$W$130,0)),
INDEX('PLHIV Forecast'!$C$131:$W$250,MATCH($B227,'PLHIV Forecast'!$B$131:$B$250,0),MATCH(L$130,'PLHIV Forecast'!$C$130:$W$130,0))&lt;&gt;0),
INDEX('PLHIV Forecast'!$C$131:$W$250,MATCH($B227,'PLHIV Forecast'!$B$131:$B$250,0),MATCH(L$130,'PLHIV Forecast'!$C$130:$W$130,0)),
K227+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11</v>
      </c>
      <c r="M227" s="84">
        <f>IF(IF(M$130&lt;=Baseline_Year,
INDEX('Number on ART'!$H$10:$AB$249,MATCH($B227&amp;"Peds",'Number on ART'!$F$10:$F$249,0),MATCH(M$130,'Number on ART'!$H$9:$AB$9,0)),
IF(AND(L227+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Forecast'!$B$131:$B$250,0),MATCH(M$130,'PLHIV Forecast'!$C$130:$W$130,0)),
INDEX('PLHIV Forecast'!$C$131:$W$250,MATCH($B227,'PLHIV Forecast'!$B$131:$B$250,0),MATCH(M$130,'PLHIV Forecast'!$C$130:$W$130,0))&lt;&gt;0),
INDEX('PLHIV Forecast'!$C$131:$W$250,MATCH($B227,'PLHIV Forecast'!$B$131:$B$250,0),MATCH(M$130,'PLHIV Forecast'!$C$130:$W$130,0)),
L227+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IF(M$130&lt;=Baseline_Year,
INDEX('Number on ART'!$H$10:$AB$249,MATCH($B227&amp;"Peds",'Number on ART'!$F$10:$F$249,0),MATCH(M$130,'Number on ART'!$H$9:$AB$9,0)),
IF(AND(L227+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Forecast'!$B$131:$B$250,0),MATCH(M$130,'PLHIV Forecast'!$C$130:$W$130,0)),
INDEX('PLHIV Forecast'!$C$131:$W$250,MATCH($B227,'PLHIV Forecast'!$B$131:$B$250,0),MATCH(M$130,'PLHIV Forecast'!$C$130:$W$130,0))&lt;&gt;0),
INDEX('PLHIV Forecast'!$C$131:$W$250,MATCH($B227,'PLHIV Forecast'!$B$131:$B$250,0),MATCH(M$130,'PLHIV Forecast'!$C$130:$W$130,0)),
L227+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12</v>
      </c>
      <c r="N227" s="84">
        <f>IF(IF(N$130&lt;=Baseline_Year,
INDEX('Number on ART'!$H$10:$AB$249,MATCH($B227&amp;"Peds",'Number on ART'!$F$10:$F$249,0),MATCH(N$130,'Number on ART'!$H$9:$AB$9,0)),
IF(AND(M227+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Forecast'!$B$131:$B$250,0),MATCH(N$130,'PLHIV Forecast'!$C$130:$W$130,0)),
INDEX('PLHIV Forecast'!$C$131:$W$250,MATCH($B227,'PLHIV Forecast'!$B$131:$B$250,0),MATCH(N$130,'PLHIV Forecast'!$C$130:$W$130,0))&lt;&gt;0),
INDEX('PLHIV Forecast'!$C$131:$W$250,MATCH($B227,'PLHIV Forecast'!$B$131:$B$250,0),MATCH(N$130,'PLHIV Forecast'!$C$130:$W$130,0)),
M227+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IF(N$130&lt;=Baseline_Year,
INDEX('Number on ART'!$H$10:$AB$249,MATCH($B227&amp;"Peds",'Number on ART'!$F$10:$F$249,0),MATCH(N$130,'Number on ART'!$H$9:$AB$9,0)),
IF(AND(M227+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Forecast'!$B$131:$B$250,0),MATCH(N$130,'PLHIV Forecast'!$C$130:$W$130,0)),
INDEX('PLHIV Forecast'!$C$131:$W$250,MATCH($B227,'PLHIV Forecast'!$B$131:$B$250,0),MATCH(N$130,'PLHIV Forecast'!$C$130:$W$130,0))&lt;&gt;0),
INDEX('PLHIV Forecast'!$C$131:$W$250,MATCH($B227,'PLHIV Forecast'!$B$131:$B$250,0),MATCH(N$130,'PLHIV Forecast'!$C$130:$W$130,0)),
M227+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10</v>
      </c>
      <c r="O227" s="84">
        <f>IF(IF(O$130&lt;=Baseline_Year,
INDEX('Number on ART'!$H$10:$AB$249,MATCH($B227&amp;"Peds",'Number on ART'!$F$10:$F$249,0),MATCH(O$130,'Number on ART'!$H$9:$AB$9,0)),
IF(AND(N227+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Forecast'!$B$131:$B$250,0),MATCH(O$130,'PLHIV Forecast'!$C$130:$W$130,0)),
INDEX('PLHIV Forecast'!$C$131:$W$250,MATCH($B227,'PLHIV Forecast'!$B$131:$B$250,0),MATCH(O$130,'PLHIV Forecast'!$C$130:$W$130,0))&lt;&gt;0),
INDEX('PLHIV Forecast'!$C$131:$W$250,MATCH($B227,'PLHIV Forecast'!$B$131:$B$250,0),MATCH(O$130,'PLHIV Forecast'!$C$130:$W$130,0)),
N227+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IF(O$130&lt;=Baseline_Year,
INDEX('Number on ART'!$H$10:$AB$249,MATCH($B227&amp;"Peds",'Number on ART'!$F$10:$F$249,0),MATCH(O$130,'Number on ART'!$H$9:$AB$9,0)),
IF(AND(N227+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Forecast'!$B$131:$B$250,0),MATCH(O$130,'PLHIV Forecast'!$C$130:$W$130,0)),
INDEX('PLHIV Forecast'!$C$131:$W$250,MATCH($B227,'PLHIV Forecast'!$B$131:$B$250,0),MATCH(O$130,'PLHIV Forecast'!$C$130:$W$130,0))&lt;&gt;0),
INDEX('PLHIV Forecast'!$C$131:$W$250,MATCH($B227,'PLHIV Forecast'!$B$131:$B$250,0),MATCH(O$130,'PLHIV Forecast'!$C$130:$W$130,0)),
N227+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8</v>
      </c>
      <c r="P227" s="84">
        <f>IF(IF(P$130&lt;=Baseline_Year,
INDEX('Number on ART'!$H$10:$AB$249,MATCH($B227&amp;"Peds",'Number on ART'!$F$10:$F$249,0),MATCH(P$130,'Number on ART'!$H$9:$AB$9,0)),
IF(AND(O227+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Forecast'!$B$131:$B$250,0),MATCH(P$130,'PLHIV Forecast'!$C$130:$W$130,0)),
INDEX('PLHIV Forecast'!$C$131:$W$250,MATCH($B227,'PLHIV Forecast'!$B$131:$B$250,0),MATCH(P$130,'PLHIV Forecast'!$C$130:$W$130,0))&lt;&gt;0),
INDEX('PLHIV Forecast'!$C$131:$W$250,MATCH($B227,'PLHIV Forecast'!$B$131:$B$250,0),MATCH(P$130,'PLHIV Forecast'!$C$130:$W$130,0)),
O227+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IF(P$130&lt;=Baseline_Year,
INDEX('Number on ART'!$H$10:$AB$249,MATCH($B227&amp;"Peds",'Number on ART'!$F$10:$F$249,0),MATCH(P$130,'Number on ART'!$H$9:$AB$9,0)),
IF(AND(O227+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Forecast'!$B$131:$B$250,0),MATCH(P$130,'PLHIV Forecast'!$C$130:$W$130,0)),
INDEX('PLHIV Forecast'!$C$131:$W$250,MATCH($B227,'PLHIV Forecast'!$B$131:$B$250,0),MATCH(P$130,'PLHIV Forecast'!$C$130:$W$130,0))&lt;&gt;0),
INDEX('PLHIV Forecast'!$C$131:$W$250,MATCH($B227,'PLHIV Forecast'!$B$131:$B$250,0),MATCH(P$130,'PLHIV Forecast'!$C$130:$W$130,0)),
O227+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7</v>
      </c>
      <c r="Q227" s="84">
        <f>IF(IF(Q$130&lt;=Baseline_Year,
INDEX('Number on ART'!$H$10:$AB$249,MATCH($B227&amp;"Peds",'Number on ART'!$F$10:$F$249,0),MATCH(Q$130,'Number on ART'!$H$9:$AB$9,0)),
IF(AND(P227+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Forecast'!$B$131:$B$250,0),MATCH(Q$130,'PLHIV Forecast'!$C$130:$W$130,0)),
INDEX('PLHIV Forecast'!$C$131:$W$250,MATCH($B227,'PLHIV Forecast'!$B$131:$B$250,0),MATCH(Q$130,'PLHIV Forecast'!$C$130:$W$130,0))&lt;&gt;0),
INDEX('PLHIV Forecast'!$C$131:$W$250,MATCH($B227,'PLHIV Forecast'!$B$131:$B$250,0),MATCH(Q$130,'PLHIV Forecast'!$C$130:$W$130,0)),
P227+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IF(Q$130&lt;=Baseline_Year,
INDEX('Number on ART'!$H$10:$AB$249,MATCH($B227&amp;"Peds",'Number on ART'!$F$10:$F$249,0),MATCH(Q$130,'Number on ART'!$H$9:$AB$9,0)),
IF(AND(P227+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Forecast'!$B$131:$B$250,0),MATCH(Q$130,'PLHIV Forecast'!$C$130:$W$130,0)),
INDEX('PLHIV Forecast'!$C$131:$W$250,MATCH($B227,'PLHIV Forecast'!$B$131:$B$250,0),MATCH(Q$130,'PLHIV Forecast'!$C$130:$W$130,0))&lt;&gt;0),
INDEX('PLHIV Forecast'!$C$131:$W$250,MATCH($B227,'PLHIV Forecast'!$B$131:$B$250,0),MATCH(Q$130,'PLHIV Forecast'!$C$130:$W$130,0)),
P227+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6</v>
      </c>
      <c r="R227" s="84">
        <f>IF(IF(R$130&lt;=Baseline_Year,
INDEX('Number on ART'!$H$10:$AB$249,MATCH($B227&amp;"Peds",'Number on ART'!$F$10:$F$249,0),MATCH(R$130,'Number on ART'!$H$9:$AB$9,0)),
IF(AND(Q227+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Forecast'!$B$131:$B$250,0),MATCH(R$130,'PLHIV Forecast'!$C$130:$W$130,0)),
INDEX('PLHIV Forecast'!$C$131:$W$250,MATCH($B227,'PLHIV Forecast'!$B$131:$B$250,0),MATCH(R$130,'PLHIV Forecast'!$C$130:$W$130,0))&lt;&gt;0),
INDEX('PLHIV Forecast'!$C$131:$W$250,MATCH($B227,'PLHIV Forecast'!$B$131:$B$250,0),MATCH(R$130,'PLHIV Forecast'!$C$130:$W$130,0)),
Q227+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IF(R$130&lt;=Baseline_Year,
INDEX('Number on ART'!$H$10:$AB$249,MATCH($B227&amp;"Peds",'Number on ART'!$F$10:$F$249,0),MATCH(R$130,'Number on ART'!$H$9:$AB$9,0)),
IF(AND(Q227+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Forecast'!$B$131:$B$250,0),MATCH(R$130,'PLHIV Forecast'!$C$130:$W$130,0)),
INDEX('PLHIV Forecast'!$C$131:$W$250,MATCH($B227,'PLHIV Forecast'!$B$131:$B$250,0),MATCH(R$130,'PLHIV Forecast'!$C$130:$W$130,0))&lt;&gt;0),
INDEX('PLHIV Forecast'!$C$131:$W$250,MATCH($B227,'PLHIV Forecast'!$B$131:$B$250,0),MATCH(R$130,'PLHIV Forecast'!$C$130:$W$130,0)),
Q227+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5</v>
      </c>
      <c r="S227" s="84">
        <f>IF(IF(S$130&lt;=Baseline_Year,
INDEX('Number on ART'!$H$10:$AB$249,MATCH($B227&amp;"Peds",'Number on ART'!$F$10:$F$249,0),MATCH(S$130,'Number on ART'!$H$9:$AB$9,0)),
IF(AND(R227+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Forecast'!$B$131:$B$250,0),MATCH(S$130,'PLHIV Forecast'!$C$130:$W$130,0)),
INDEX('PLHIV Forecast'!$C$131:$W$250,MATCH($B227,'PLHIV Forecast'!$B$131:$B$250,0),MATCH(S$130,'PLHIV Forecast'!$C$130:$W$130,0))&lt;&gt;0),
INDEX('PLHIV Forecast'!$C$131:$W$250,MATCH($B227,'PLHIV Forecast'!$B$131:$B$250,0),MATCH(S$130,'PLHIV Forecast'!$C$130:$W$130,0)),
R227+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IF(S$130&lt;=Baseline_Year,
INDEX('Number on ART'!$H$10:$AB$249,MATCH($B227&amp;"Peds",'Number on ART'!$F$10:$F$249,0),MATCH(S$130,'Number on ART'!$H$9:$AB$9,0)),
IF(AND(R227+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Forecast'!$B$131:$B$250,0),MATCH(S$130,'PLHIV Forecast'!$C$130:$W$130,0)),
INDEX('PLHIV Forecast'!$C$131:$W$250,MATCH($B227,'PLHIV Forecast'!$B$131:$B$250,0),MATCH(S$130,'PLHIV Forecast'!$C$130:$W$130,0))&lt;&gt;0),
INDEX('PLHIV Forecast'!$C$131:$W$250,MATCH($B227,'PLHIV Forecast'!$B$131:$B$250,0),MATCH(S$130,'PLHIV Forecast'!$C$130:$W$130,0)),
R227+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4</v>
      </c>
      <c r="T227" s="84">
        <f>IF(IF(T$130&lt;=Baseline_Year,
INDEX('Number on ART'!$H$10:$AB$249,MATCH($B227&amp;"Peds",'Number on ART'!$F$10:$F$249,0),MATCH(T$130,'Number on ART'!$H$9:$AB$9,0)),
IF(AND(S227+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Forecast'!$B$131:$B$250,0),MATCH(T$130,'PLHIV Forecast'!$C$130:$W$130,0)),
INDEX('PLHIV Forecast'!$C$131:$W$250,MATCH($B227,'PLHIV Forecast'!$B$131:$B$250,0),MATCH(T$130,'PLHIV Forecast'!$C$130:$W$130,0))&lt;&gt;0),
INDEX('PLHIV Forecast'!$C$131:$W$250,MATCH($B227,'PLHIV Forecast'!$B$131:$B$250,0),MATCH(T$130,'PLHIV Forecast'!$C$130:$W$130,0)),
S227+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IF(T$130&lt;=Baseline_Year,
INDEX('Number on ART'!$H$10:$AB$249,MATCH($B227&amp;"Peds",'Number on ART'!$F$10:$F$249,0),MATCH(T$130,'Number on ART'!$H$9:$AB$9,0)),
IF(AND(S227+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Forecast'!$B$131:$B$250,0),MATCH(T$130,'PLHIV Forecast'!$C$130:$W$130,0)),
INDEX('PLHIV Forecast'!$C$131:$W$250,MATCH($B227,'PLHIV Forecast'!$B$131:$B$250,0),MATCH(T$130,'PLHIV Forecast'!$C$130:$W$130,0))&lt;&gt;0),
INDEX('PLHIV Forecast'!$C$131:$W$250,MATCH($B227,'PLHIV Forecast'!$B$131:$B$250,0),MATCH(T$130,'PLHIV Forecast'!$C$130:$W$130,0)),
S227+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3</v>
      </c>
      <c r="U227" s="84">
        <f>IF(IF(U$130&lt;=Baseline_Year,
INDEX('Number on ART'!$H$10:$AB$249,MATCH($B227&amp;"Peds",'Number on ART'!$F$10:$F$249,0),MATCH(U$130,'Number on ART'!$H$9:$AB$9,0)),
IF(AND(T227+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Forecast'!$B$131:$B$250,0),MATCH(U$130,'PLHIV Forecast'!$C$130:$W$130,0)),
INDEX('PLHIV Forecast'!$C$131:$W$250,MATCH($B227,'PLHIV Forecast'!$B$131:$B$250,0),MATCH(U$130,'PLHIV Forecast'!$C$130:$W$130,0))&lt;&gt;0),
INDEX('PLHIV Forecast'!$C$131:$W$250,MATCH($B227,'PLHIV Forecast'!$B$131:$B$250,0),MATCH(U$130,'PLHIV Forecast'!$C$130:$W$130,0)),
T227+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IF(U$130&lt;=Baseline_Year,
INDEX('Number on ART'!$H$10:$AB$249,MATCH($B227&amp;"Peds",'Number on ART'!$F$10:$F$249,0),MATCH(U$130,'Number on ART'!$H$9:$AB$9,0)),
IF(AND(T227+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Forecast'!$B$131:$B$250,0),MATCH(U$130,'PLHIV Forecast'!$C$130:$W$130,0)),
INDEX('PLHIV Forecast'!$C$131:$W$250,MATCH($B227,'PLHIV Forecast'!$B$131:$B$250,0),MATCH(U$130,'PLHIV Forecast'!$C$130:$W$130,0))&lt;&gt;0),
INDEX('PLHIV Forecast'!$C$131:$W$250,MATCH($B227,'PLHIV Forecast'!$B$131:$B$250,0),MATCH(U$130,'PLHIV Forecast'!$C$130:$W$130,0)),
T227+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2</v>
      </c>
      <c r="V227" s="84">
        <f>IF(IF(V$130&lt;=Baseline_Year,
INDEX('Number on ART'!$H$10:$AB$249,MATCH($B227&amp;"Peds",'Number on ART'!$F$10:$F$249,0),MATCH(V$130,'Number on ART'!$H$9:$AB$9,0)),
IF(AND(U227+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Forecast'!$B$131:$B$250,0),MATCH(V$130,'PLHIV Forecast'!$C$130:$W$130,0)),
INDEX('PLHIV Forecast'!$C$131:$W$250,MATCH($B227,'PLHIV Forecast'!$B$131:$B$250,0),MATCH(V$130,'PLHIV Forecast'!$C$130:$W$130,0))&lt;&gt;0),
INDEX('PLHIV Forecast'!$C$131:$W$250,MATCH($B227,'PLHIV Forecast'!$B$131:$B$250,0),MATCH(V$130,'PLHIV Forecast'!$C$130:$W$130,0)),
U227+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IF(V$130&lt;=Baseline_Year,
INDEX('Number on ART'!$H$10:$AB$249,MATCH($B227&amp;"Peds",'Number on ART'!$F$10:$F$249,0),MATCH(V$130,'Number on ART'!$H$9:$AB$9,0)),
IF(AND(U227+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Forecast'!$B$131:$B$250,0),MATCH(V$130,'PLHIV Forecast'!$C$130:$W$130,0)),
INDEX('PLHIV Forecast'!$C$131:$W$250,MATCH($B227,'PLHIV Forecast'!$B$131:$B$250,0),MATCH(V$130,'PLHIV Forecast'!$C$130:$W$130,0))&lt;&gt;0),
INDEX('PLHIV Forecast'!$C$131:$W$250,MATCH($B227,'PLHIV Forecast'!$B$131:$B$250,0),MATCH(V$130,'PLHIV Forecast'!$C$130:$W$130,0)),
U227+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1</v>
      </c>
      <c r="W227" s="84">
        <f>IF(IF(W$130&lt;=Baseline_Year,
INDEX('Number on ART'!$H$10:$AB$249,MATCH($B227&amp;"Peds",'Number on ART'!$F$10:$F$249,0),MATCH(W$130,'Number on ART'!$H$9:$AB$9,0)),
IF(AND(V227+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Forecast'!$C$131:$W$250,MATCH($B227,'PLHIV Forecast'!$B$131:$B$250,0),MATCH(W$130,'PLHIV Forecast'!$C$130:$W$130,0)),
INDEX('PLHIV Forecast'!$C$131:$W$250,MATCH($B227,'PLHIV Forecast'!$B$131:$B$250,0),MATCH(W$130,'PLHIV Forecast'!$C$130:$W$130,0))&lt;&gt;0),
INDEX('PLHIV Forecast'!$C$131:$W$250,MATCH($B227,'PLHIV Forecast'!$B$131:$B$250,0),MATCH(W$130,'PLHIV Forecast'!$C$130:$W$130,0)),
V227+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)))&lt;0,
0,
IF(W$130&lt;=Baseline_Year,
INDEX('Number on ART'!$H$10:$AB$249,MATCH($B227&amp;"Peds",'Number on ART'!$F$10:$F$249,0),MATCH(W$130,'Number on ART'!$H$9:$AB$9,0)),
IF(AND(V227+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)&gt;INDEX('PLHIV Forecast'!$C$8:$W$127,MATCH($B227,'PLHIV Forecast'!$B$131:$B$250,0),MATCH(W$130,'PLHIV Forecast'!$C$130:$W$130,0)),
INDEX('PLHIV Forecast'!$C$131:$W$250,MATCH($B227,'PLHIV Forecast'!$B$131:$B$250,0),MATCH(W$130,'PLHIV Forecast'!$C$130:$W$130,0))&lt;&gt;0),
INDEX('PLHIV Forecast'!$C$131:$W$250,MATCH($B227,'PLHIV Forecast'!$B$131:$B$250,0),MATCH(W$130,'PLHIV Forecast'!$C$130:$W$130,0)),
V227+
AVERAGE((INDEX($C$131:$W$250,MATCH($B227,$B$131:$B$250),MATCH(Baseline_Year,$C$130:$W$130,))-INDEX($C$131:$W$250,MATCH($B227,$B$131:$B$250),MATCH(Baseline_Year-1,$C$130:$W$130,))),
(INDEX($C$131:$W$250,MATCH($B227,$B$131:$B$250),MATCH(Baseline_Year-1,$C$130:$W$130,))-INDEX($C$131:$W$250,MATCH($B227,$B$131:$B$250),MATCH(Baseline_Year-2,$C$130:$W$130,))),
(INDEX($C$131:$W$250,MATCH($B227,$B$131:$B$250),MATCH(Baseline_Year-2,$C$130:$W$130,))-INDEX($C$131:$W$250,MATCH($B227,$B$131:$B$250),MATCH(Baseline_Year-3,$C$130:$W$130,)))
))))</f>
        <v>0</v>
      </c>
      <c r="X227" s="9" t="str">
        <f>IF(SUM(C227:W227)&lt;&gt;0,
IF(P227='PLHIV Forecast'!P227,"# peds on ART capped by total CLHIV starting 2023",
IF(Q227='PLHIV Forecast'!Q227,"# peds on ART capped by total CLHIV starting 2024",
IF(R227='PLHIV Forecast'!R227,"# peds on ART capped by total CLHIV starting 2025",
IF(S227='PLHIV Forecast'!S227,"# peds on ART capped by total CLHIV starting 2026",
IF(T227='PLHIV Forecast'!T227,"# peds on ART capped by total CLHIV starting 2027",
IF(U227='PLHIV Forecast'!U227,"# peds on ART capped by total CLHIV starting 2028",
IF(V227='PLHIV Forecast'!V227,"# peds on ART capped by total CLHIV starting 2029",
IF(W227='PLHIV Forecast'!W227,"# peds on ART capped by total CLHIV starting 2030",
"")))))))),"")</f>
        <v># peds on ART capped by total CLHIV starting 2030</v>
      </c>
    </row>
    <row r="228" spans="2:24" x14ac:dyDescent="0.35">
      <c r="B228" s="17" t="str">
        <f>Countries!B101</f>
        <v>Sierra Leone</v>
      </c>
      <c r="C228" s="47">
        <f>IF(C$7&lt;='Algorithms &amp; Assumptions'!$C$3,INDEX('Number on ART'!$H$10:$AB$249,MATCH($B228&amp;"Peds",'Number on ART'!$F$10:$F$249,0),MATCH(C$7,'Number on ART'!$H$9:$AB$9,0)),"Error")</f>
        <v>426</v>
      </c>
      <c r="D228" s="47">
        <f>IF(D$7&lt;='Algorithms &amp; Assumptions'!$C$3,INDEX('Number on ART'!$H$10:$AB$249,MATCH($B228&amp;"Peds",'Number on ART'!$F$10:$F$249,0),MATCH(D$7,'Number on ART'!$H$9:$AB$9,0)),"Error")</f>
        <v>535</v>
      </c>
      <c r="E228" s="47">
        <f>IF(E$7&lt;='Algorithms &amp; Assumptions'!$C$3,INDEX('Number on ART'!$H$10:$AB$249,MATCH($B228&amp;"Peds",'Number on ART'!$F$10:$F$249,0),MATCH(E$7,'Number on ART'!$H$9:$AB$9,0)),"Error")</f>
        <v>459</v>
      </c>
      <c r="F228" s="47">
        <f>IF(F$7&lt;='Algorithms &amp; Assumptions'!$C$3,INDEX('Number on ART'!$H$10:$AB$249,MATCH($B228&amp;"Peds",'Number on ART'!$F$10:$F$249,0),MATCH(F$7,'Number on ART'!$H$9:$AB$9,0)),"Error")</f>
        <v>493</v>
      </c>
      <c r="G228" s="84">
        <f>IF(IF(G$130&lt;=Baseline_Year,
INDEX('Number on ART'!$H$10:$AB$249,MATCH($B228&amp;"Peds",'Number on ART'!$F$10:$F$249,0),MATCH(G$130,'Number on ART'!$H$9:$AB$9,0)),
IF(AND(F228+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Forecast'!$B$131:$B$250,0),MATCH(G$130,'PLHIV Forecast'!$C$130:$W$130,0)),
INDEX('PLHIV Forecast'!$C$131:$W$250,MATCH($B228,'PLHIV Forecast'!$B$131:$B$250,0),MATCH(G$130,'PLHIV Forecast'!$C$130:$W$130,0))&lt;&gt;0),
INDEX('PLHIV Forecast'!$C$131:$W$250,MATCH($B228,'PLHIV Forecast'!$B$131:$B$250,0),MATCH(G$130,'PLHIV Forecast'!$C$130:$W$130,0)),
F228+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IF(G$130&lt;=Baseline_Year,
INDEX('Number on ART'!$H$10:$AB$249,MATCH($B228&amp;"Peds",'Number on ART'!$F$10:$F$249,0),MATCH(G$130,'Number on ART'!$H$9:$AB$9,0)),
IF(AND(F228+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Forecast'!$B$131:$B$250,0),MATCH(G$130,'PLHIV Forecast'!$C$130:$W$130,0)),
INDEX('PLHIV Forecast'!$C$131:$W$250,MATCH($B228,'PLHIV Forecast'!$B$131:$B$250,0),MATCH(G$130,'PLHIV Forecast'!$C$130:$W$130,0))&lt;&gt;0),
INDEX('PLHIV Forecast'!$C$131:$W$250,MATCH($B228,'PLHIV Forecast'!$B$131:$B$250,0),MATCH(G$130,'PLHIV Forecast'!$C$130:$W$130,0)),
F228+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486</v>
      </c>
      <c r="H228" s="84">
        <f>IF(IF(H$130&lt;=Baseline_Year,
INDEX('Number on ART'!$H$10:$AB$249,MATCH($B228&amp;"Peds",'Number on ART'!$F$10:$F$249,0),MATCH(H$130,'Number on ART'!$H$9:$AB$9,0)),
IF(AND(G228+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Forecast'!$B$131:$B$250,0),MATCH(H$130,'PLHIV Forecast'!$C$130:$W$130,0)),
INDEX('PLHIV Forecast'!$C$131:$W$250,MATCH($B228,'PLHIV Forecast'!$B$131:$B$250,0),MATCH(H$130,'PLHIV Forecast'!$C$130:$W$130,0))&lt;&gt;0),
INDEX('PLHIV Forecast'!$C$131:$W$250,MATCH($B228,'PLHIV Forecast'!$B$131:$B$250,0),MATCH(H$130,'PLHIV Forecast'!$C$130:$W$130,0)),
G228+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IF(H$130&lt;=Baseline_Year,
INDEX('Number on ART'!$H$10:$AB$249,MATCH($B228&amp;"Peds",'Number on ART'!$F$10:$F$249,0),MATCH(H$130,'Number on ART'!$H$9:$AB$9,0)),
IF(AND(G228+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Forecast'!$B$131:$B$250,0),MATCH(H$130,'PLHIV Forecast'!$C$130:$W$130,0)),
INDEX('PLHIV Forecast'!$C$131:$W$250,MATCH($B228,'PLHIV Forecast'!$B$131:$B$250,0),MATCH(H$130,'PLHIV Forecast'!$C$130:$W$130,0))&lt;&gt;0),
INDEX('PLHIV Forecast'!$C$131:$W$250,MATCH($B228,'PLHIV Forecast'!$B$131:$B$250,0),MATCH(H$130,'PLHIV Forecast'!$C$130:$W$130,0)),
G228+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730</v>
      </c>
      <c r="I228" s="84">
        <f>IF(IF(I$130&lt;=Baseline_Year,
INDEX('Number on ART'!$H$10:$AB$249,MATCH($B228&amp;"Peds",'Number on ART'!$F$10:$F$249,0),MATCH(I$130,'Number on ART'!$H$9:$AB$9,0)),
IF(AND(H228+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Forecast'!$B$131:$B$250,0),MATCH(I$130,'PLHIV Forecast'!$C$130:$W$130,0)),
INDEX('PLHIV Forecast'!$C$131:$W$250,MATCH($B228,'PLHIV Forecast'!$B$131:$B$250,0),MATCH(I$130,'PLHIV Forecast'!$C$130:$W$130,0))&lt;&gt;0),
INDEX('PLHIV Forecast'!$C$131:$W$250,MATCH($B228,'PLHIV Forecast'!$B$131:$B$250,0),MATCH(I$130,'PLHIV Forecast'!$C$130:$W$130,0)),
H228+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IF(I$130&lt;=Baseline_Year,
INDEX('Number on ART'!$H$10:$AB$249,MATCH($B228&amp;"Peds",'Number on ART'!$F$10:$F$249,0),MATCH(I$130,'Number on ART'!$H$9:$AB$9,0)),
IF(AND(H228+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Forecast'!$B$131:$B$250,0),MATCH(I$130,'PLHIV Forecast'!$C$130:$W$130,0)),
INDEX('PLHIV Forecast'!$C$131:$W$250,MATCH($B228,'PLHIV Forecast'!$B$131:$B$250,0),MATCH(I$130,'PLHIV Forecast'!$C$130:$W$130,0))&lt;&gt;0),
INDEX('PLHIV Forecast'!$C$131:$W$250,MATCH($B228,'PLHIV Forecast'!$B$131:$B$250,0),MATCH(I$130,'PLHIV Forecast'!$C$130:$W$130,0)),
H228+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785</v>
      </c>
      <c r="J228" s="84">
        <f>IF(IF(J$130&lt;=Baseline_Year,
INDEX('Number on ART'!$H$10:$AB$249,MATCH($B228&amp;"Peds",'Number on ART'!$F$10:$F$249,0),MATCH(J$130,'Number on ART'!$H$9:$AB$9,0)),
IF(AND(I228+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Forecast'!$B$131:$B$250,0),MATCH(J$130,'PLHIV Forecast'!$C$130:$W$130,0)),
INDEX('PLHIV Forecast'!$C$131:$W$250,MATCH($B228,'PLHIV Forecast'!$B$131:$B$250,0),MATCH(J$130,'PLHIV Forecast'!$C$130:$W$130,0))&lt;&gt;0),
INDEX('PLHIV Forecast'!$C$131:$W$250,MATCH($B228,'PLHIV Forecast'!$B$131:$B$250,0),MATCH(J$130,'PLHIV Forecast'!$C$130:$W$130,0)),
I228+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IF(J$130&lt;=Baseline_Year,
INDEX('Number on ART'!$H$10:$AB$249,MATCH($B228&amp;"Peds",'Number on ART'!$F$10:$F$249,0),MATCH(J$130,'Number on ART'!$H$9:$AB$9,0)),
IF(AND(I228+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Forecast'!$B$131:$B$250,0),MATCH(J$130,'PLHIV Forecast'!$C$130:$W$130,0)),
INDEX('PLHIV Forecast'!$C$131:$W$250,MATCH($B228,'PLHIV Forecast'!$B$131:$B$250,0),MATCH(J$130,'PLHIV Forecast'!$C$130:$W$130,0))&lt;&gt;0),
INDEX('PLHIV Forecast'!$C$131:$W$250,MATCH($B228,'PLHIV Forecast'!$B$131:$B$250,0),MATCH(J$130,'PLHIV Forecast'!$C$130:$W$130,0)),
I228+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983</v>
      </c>
      <c r="K228" s="84">
        <f>IF(IF(K$130&lt;=Baseline_Year,
INDEX('Number on ART'!$H$10:$AB$249,MATCH($B228&amp;"Peds",'Number on ART'!$F$10:$F$249,0),MATCH(K$130,'Number on ART'!$H$9:$AB$9,0)),
IF(AND(J228+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Forecast'!$B$131:$B$250,0),MATCH(K$130,'PLHIV Forecast'!$C$130:$W$130,0)),
INDEX('PLHIV Forecast'!$C$131:$W$250,MATCH($B228,'PLHIV Forecast'!$B$131:$B$250,0),MATCH(K$130,'PLHIV Forecast'!$C$130:$W$130,0))&lt;&gt;0),
INDEX('PLHIV Forecast'!$C$131:$W$250,MATCH($B228,'PLHIV Forecast'!$B$131:$B$250,0),MATCH(K$130,'PLHIV Forecast'!$C$130:$W$130,0)),
J228+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IF(K$130&lt;=Baseline_Year,
INDEX('Number on ART'!$H$10:$AB$249,MATCH($B228&amp;"Peds",'Number on ART'!$F$10:$F$249,0),MATCH(K$130,'Number on ART'!$H$9:$AB$9,0)),
IF(AND(J228+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Forecast'!$B$131:$B$250,0),MATCH(K$130,'PLHIV Forecast'!$C$130:$W$130,0)),
INDEX('PLHIV Forecast'!$C$131:$W$250,MATCH($B228,'PLHIV Forecast'!$B$131:$B$250,0),MATCH(K$130,'PLHIV Forecast'!$C$130:$W$130,0))&lt;&gt;0),
INDEX('PLHIV Forecast'!$C$131:$W$250,MATCH($B228,'PLHIV Forecast'!$B$131:$B$250,0),MATCH(K$130,'PLHIV Forecast'!$C$130:$W$130,0)),
J228+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1119</v>
      </c>
      <c r="L228" s="84">
        <f>IF(IF(L$130&lt;=Baseline_Year,
INDEX('Number on ART'!$H$10:$AB$249,MATCH($B228&amp;"Peds",'Number on ART'!$F$10:$F$249,0),MATCH(L$130,'Number on ART'!$H$9:$AB$9,0)),
IF(AND(K228+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Forecast'!$B$131:$B$250,0),MATCH(L$130,'PLHIV Forecast'!$C$130:$W$130,0)),
INDEX('PLHIV Forecast'!$C$131:$W$250,MATCH($B228,'PLHIV Forecast'!$B$131:$B$250,0),MATCH(L$130,'PLHIV Forecast'!$C$130:$W$130,0))&lt;&gt;0),
INDEX('PLHIV Forecast'!$C$131:$W$250,MATCH($B228,'PLHIV Forecast'!$B$131:$B$250,0),MATCH(L$130,'PLHIV Forecast'!$C$130:$W$130,0)),
K228+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IF(L$130&lt;=Baseline_Year,
INDEX('Number on ART'!$H$10:$AB$249,MATCH($B228&amp;"Peds",'Number on ART'!$F$10:$F$249,0),MATCH(L$130,'Number on ART'!$H$9:$AB$9,0)),
IF(AND(K228+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Forecast'!$B$131:$B$250,0),MATCH(L$130,'PLHIV Forecast'!$C$130:$W$130,0)),
INDEX('PLHIV Forecast'!$C$131:$W$250,MATCH($B228,'PLHIV Forecast'!$B$131:$B$250,0),MATCH(L$130,'PLHIV Forecast'!$C$130:$W$130,0))&lt;&gt;0),
INDEX('PLHIV Forecast'!$C$131:$W$250,MATCH($B228,'PLHIV Forecast'!$B$131:$B$250,0),MATCH(L$130,'PLHIV Forecast'!$C$130:$W$130,0)),
K228+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1165</v>
      </c>
      <c r="M228" s="84">
        <f>IF(IF(M$130&lt;=Baseline_Year,
INDEX('Number on ART'!$H$10:$AB$249,MATCH($B228&amp;"Peds",'Number on ART'!$F$10:$F$249,0),MATCH(M$130,'Number on ART'!$H$9:$AB$9,0)),
IF(AND(L228+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Forecast'!$B$131:$B$250,0),MATCH(M$130,'PLHIV Forecast'!$C$130:$W$130,0)),
INDEX('PLHIV Forecast'!$C$131:$W$250,MATCH($B228,'PLHIV Forecast'!$B$131:$B$250,0),MATCH(M$130,'PLHIV Forecast'!$C$130:$W$130,0))&lt;&gt;0),
INDEX('PLHIV Forecast'!$C$131:$W$250,MATCH($B228,'PLHIV Forecast'!$B$131:$B$250,0),MATCH(M$130,'PLHIV Forecast'!$C$130:$W$130,0)),
L228+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IF(M$130&lt;=Baseline_Year,
INDEX('Number on ART'!$H$10:$AB$249,MATCH($B228&amp;"Peds",'Number on ART'!$F$10:$F$249,0),MATCH(M$130,'Number on ART'!$H$9:$AB$9,0)),
IF(AND(L228+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Forecast'!$B$131:$B$250,0),MATCH(M$130,'PLHIV Forecast'!$C$130:$W$130,0)),
INDEX('PLHIV Forecast'!$C$131:$W$250,MATCH($B228,'PLHIV Forecast'!$B$131:$B$250,0),MATCH(M$130,'PLHIV Forecast'!$C$130:$W$130,0))&lt;&gt;0),
INDEX('PLHIV Forecast'!$C$131:$W$250,MATCH($B228,'PLHIV Forecast'!$B$131:$B$250,0),MATCH(M$130,'PLHIV Forecast'!$C$130:$W$130,0)),
L228+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1198</v>
      </c>
      <c r="N228" s="84">
        <f>IF(IF(N$130&lt;=Baseline_Year,
INDEX('Number on ART'!$H$10:$AB$249,MATCH($B228&amp;"Peds",'Number on ART'!$F$10:$F$249,0),MATCH(N$130,'Number on ART'!$H$9:$AB$9,0)),
IF(AND(M228+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Forecast'!$B$131:$B$250,0),MATCH(N$130,'PLHIV Forecast'!$C$130:$W$130,0)),
INDEX('PLHIV Forecast'!$C$131:$W$250,MATCH($B228,'PLHIV Forecast'!$B$131:$B$250,0),MATCH(N$130,'PLHIV Forecast'!$C$130:$W$130,0))&lt;&gt;0),
INDEX('PLHIV Forecast'!$C$131:$W$250,MATCH($B228,'PLHIV Forecast'!$B$131:$B$250,0),MATCH(N$130,'PLHIV Forecast'!$C$130:$W$130,0)),
M228+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IF(N$130&lt;=Baseline_Year,
INDEX('Number on ART'!$H$10:$AB$249,MATCH($B228&amp;"Peds",'Number on ART'!$F$10:$F$249,0),MATCH(N$130,'Number on ART'!$H$9:$AB$9,0)),
IF(AND(M228+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Forecast'!$B$131:$B$250,0),MATCH(N$130,'PLHIV Forecast'!$C$130:$W$130,0)),
INDEX('PLHIV Forecast'!$C$131:$W$250,MATCH($B228,'PLHIV Forecast'!$B$131:$B$250,0),MATCH(N$130,'PLHIV Forecast'!$C$130:$W$130,0))&lt;&gt;0),
INDEX('PLHIV Forecast'!$C$131:$W$250,MATCH($B228,'PLHIV Forecast'!$B$131:$B$250,0),MATCH(N$130,'PLHIV Forecast'!$C$130:$W$130,0)),
M228+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1387</v>
      </c>
      <c r="O228" s="84">
        <f>IF(IF(O$130&lt;=Baseline_Year,
INDEX('Number on ART'!$H$10:$AB$249,MATCH($B228&amp;"Peds",'Number on ART'!$F$10:$F$249,0),MATCH(O$130,'Number on ART'!$H$9:$AB$9,0)),
IF(AND(N228+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Forecast'!$B$131:$B$250,0),MATCH(O$130,'PLHIV Forecast'!$C$130:$W$130,0)),
INDEX('PLHIV Forecast'!$C$131:$W$250,MATCH($B228,'PLHIV Forecast'!$B$131:$B$250,0),MATCH(O$130,'PLHIV Forecast'!$C$130:$W$130,0))&lt;&gt;0),
INDEX('PLHIV Forecast'!$C$131:$W$250,MATCH($B228,'PLHIV Forecast'!$B$131:$B$250,0),MATCH(O$130,'PLHIV Forecast'!$C$130:$W$130,0)),
N228+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IF(O$130&lt;=Baseline_Year,
INDEX('Number on ART'!$H$10:$AB$249,MATCH($B228&amp;"Peds",'Number on ART'!$F$10:$F$249,0),MATCH(O$130,'Number on ART'!$H$9:$AB$9,0)),
IF(AND(N228+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Forecast'!$B$131:$B$250,0),MATCH(O$130,'PLHIV Forecast'!$C$130:$W$130,0)),
INDEX('PLHIV Forecast'!$C$131:$W$250,MATCH($B228,'PLHIV Forecast'!$B$131:$B$250,0),MATCH(O$130,'PLHIV Forecast'!$C$130:$W$130,0))&lt;&gt;0),
INDEX('PLHIV Forecast'!$C$131:$W$250,MATCH($B228,'PLHIV Forecast'!$B$131:$B$250,0),MATCH(O$130,'PLHIV Forecast'!$C$130:$W$130,0)),
N228+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1704</v>
      </c>
      <c r="P228" s="84">
        <f>IF(IF(P$130&lt;=Baseline_Year,
INDEX('Number on ART'!$H$10:$AB$249,MATCH($B228&amp;"Peds",'Number on ART'!$F$10:$F$249,0),MATCH(P$130,'Number on ART'!$H$9:$AB$9,0)),
IF(AND(O228+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Forecast'!$B$131:$B$250,0),MATCH(P$130,'PLHIV Forecast'!$C$130:$W$130,0)),
INDEX('PLHIV Forecast'!$C$131:$W$250,MATCH($B228,'PLHIV Forecast'!$B$131:$B$250,0),MATCH(P$130,'PLHIV Forecast'!$C$130:$W$130,0))&lt;&gt;0),
INDEX('PLHIV Forecast'!$C$131:$W$250,MATCH($B228,'PLHIV Forecast'!$B$131:$B$250,0),MATCH(P$130,'PLHIV Forecast'!$C$130:$W$130,0)),
O228+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IF(P$130&lt;=Baseline_Year,
INDEX('Number on ART'!$H$10:$AB$249,MATCH($B228&amp;"Peds",'Number on ART'!$F$10:$F$249,0),MATCH(P$130,'Number on ART'!$H$9:$AB$9,0)),
IF(AND(O228+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Forecast'!$B$131:$B$250,0),MATCH(P$130,'PLHIV Forecast'!$C$130:$W$130,0)),
INDEX('PLHIV Forecast'!$C$131:$W$250,MATCH($B228,'PLHIV Forecast'!$B$131:$B$250,0),MATCH(P$130,'PLHIV Forecast'!$C$130:$W$130,0))&lt;&gt;0),
INDEX('PLHIV Forecast'!$C$131:$W$250,MATCH($B228,'PLHIV Forecast'!$B$131:$B$250,0),MATCH(P$130,'PLHIV Forecast'!$C$130:$W$130,0)),
O228+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1883.6666666666667</v>
      </c>
      <c r="Q228" s="84">
        <f>IF(IF(Q$130&lt;=Baseline_Year,
INDEX('Number on ART'!$H$10:$AB$249,MATCH($B228&amp;"Peds",'Number on ART'!$F$10:$F$249,0),MATCH(Q$130,'Number on ART'!$H$9:$AB$9,0)),
IF(AND(P228+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Forecast'!$B$131:$B$250,0),MATCH(Q$130,'PLHIV Forecast'!$C$130:$W$130,0)),
INDEX('PLHIV Forecast'!$C$131:$W$250,MATCH($B228,'PLHIV Forecast'!$B$131:$B$250,0),MATCH(Q$130,'PLHIV Forecast'!$C$130:$W$130,0))&lt;&gt;0),
INDEX('PLHIV Forecast'!$C$131:$W$250,MATCH($B228,'PLHIV Forecast'!$B$131:$B$250,0),MATCH(Q$130,'PLHIV Forecast'!$C$130:$W$130,0)),
P228+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IF(Q$130&lt;=Baseline_Year,
INDEX('Number on ART'!$H$10:$AB$249,MATCH($B228&amp;"Peds",'Number on ART'!$F$10:$F$249,0),MATCH(Q$130,'Number on ART'!$H$9:$AB$9,0)),
IF(AND(P228+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Forecast'!$B$131:$B$250,0),MATCH(Q$130,'PLHIV Forecast'!$C$130:$W$130,0)),
INDEX('PLHIV Forecast'!$C$131:$W$250,MATCH($B228,'PLHIV Forecast'!$B$131:$B$250,0),MATCH(Q$130,'PLHIV Forecast'!$C$130:$W$130,0))&lt;&gt;0),
INDEX('PLHIV Forecast'!$C$131:$W$250,MATCH($B228,'PLHIV Forecast'!$B$131:$B$250,0),MATCH(Q$130,'PLHIV Forecast'!$C$130:$W$130,0)),
P228+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2063.3333333333335</v>
      </c>
      <c r="R228" s="84">
        <f>IF(IF(R$130&lt;=Baseline_Year,
INDEX('Number on ART'!$H$10:$AB$249,MATCH($B228&amp;"Peds",'Number on ART'!$F$10:$F$249,0),MATCH(R$130,'Number on ART'!$H$9:$AB$9,0)),
IF(AND(Q228+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Forecast'!$B$131:$B$250,0),MATCH(R$130,'PLHIV Forecast'!$C$130:$W$130,0)),
INDEX('PLHIV Forecast'!$C$131:$W$250,MATCH($B228,'PLHIV Forecast'!$B$131:$B$250,0),MATCH(R$130,'PLHIV Forecast'!$C$130:$W$130,0))&lt;&gt;0),
INDEX('PLHIV Forecast'!$C$131:$W$250,MATCH($B228,'PLHIV Forecast'!$B$131:$B$250,0),MATCH(R$130,'PLHIV Forecast'!$C$130:$W$130,0)),
Q228+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IF(R$130&lt;=Baseline_Year,
INDEX('Number on ART'!$H$10:$AB$249,MATCH($B228&amp;"Peds",'Number on ART'!$F$10:$F$249,0),MATCH(R$130,'Number on ART'!$H$9:$AB$9,0)),
IF(AND(Q228+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Forecast'!$B$131:$B$250,0),MATCH(R$130,'PLHIV Forecast'!$C$130:$W$130,0)),
INDEX('PLHIV Forecast'!$C$131:$W$250,MATCH($B228,'PLHIV Forecast'!$B$131:$B$250,0),MATCH(R$130,'PLHIV Forecast'!$C$130:$W$130,0))&lt;&gt;0),
INDEX('PLHIV Forecast'!$C$131:$W$250,MATCH($B228,'PLHIV Forecast'!$B$131:$B$250,0),MATCH(R$130,'PLHIV Forecast'!$C$130:$W$130,0)),
Q228+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2243</v>
      </c>
      <c r="S228" s="84">
        <f>IF(IF(S$130&lt;=Baseline_Year,
INDEX('Number on ART'!$H$10:$AB$249,MATCH($B228&amp;"Peds",'Number on ART'!$F$10:$F$249,0),MATCH(S$130,'Number on ART'!$H$9:$AB$9,0)),
IF(AND(R228+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Forecast'!$B$131:$B$250,0),MATCH(S$130,'PLHIV Forecast'!$C$130:$W$130,0)),
INDEX('PLHIV Forecast'!$C$131:$W$250,MATCH($B228,'PLHIV Forecast'!$B$131:$B$250,0),MATCH(S$130,'PLHIV Forecast'!$C$130:$W$130,0))&lt;&gt;0),
INDEX('PLHIV Forecast'!$C$131:$W$250,MATCH($B228,'PLHIV Forecast'!$B$131:$B$250,0),MATCH(S$130,'PLHIV Forecast'!$C$130:$W$130,0)),
R228+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IF(S$130&lt;=Baseline_Year,
INDEX('Number on ART'!$H$10:$AB$249,MATCH($B228&amp;"Peds",'Number on ART'!$F$10:$F$249,0),MATCH(S$130,'Number on ART'!$H$9:$AB$9,0)),
IF(AND(R228+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Forecast'!$B$131:$B$250,0),MATCH(S$130,'PLHIV Forecast'!$C$130:$W$130,0)),
INDEX('PLHIV Forecast'!$C$131:$W$250,MATCH($B228,'PLHIV Forecast'!$B$131:$B$250,0),MATCH(S$130,'PLHIV Forecast'!$C$130:$W$130,0))&lt;&gt;0),
INDEX('PLHIV Forecast'!$C$131:$W$250,MATCH($B228,'PLHIV Forecast'!$B$131:$B$250,0),MATCH(S$130,'PLHIV Forecast'!$C$130:$W$130,0)),
R228+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2422.6666666666665</v>
      </c>
      <c r="T228" s="84">
        <f>IF(IF(T$130&lt;=Baseline_Year,
INDEX('Number on ART'!$H$10:$AB$249,MATCH($B228&amp;"Peds",'Number on ART'!$F$10:$F$249,0),MATCH(T$130,'Number on ART'!$H$9:$AB$9,0)),
IF(AND(S228+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Forecast'!$B$131:$B$250,0),MATCH(T$130,'PLHIV Forecast'!$C$130:$W$130,0)),
INDEX('PLHIV Forecast'!$C$131:$W$250,MATCH($B228,'PLHIV Forecast'!$B$131:$B$250,0),MATCH(T$130,'PLHIV Forecast'!$C$130:$W$130,0))&lt;&gt;0),
INDEX('PLHIV Forecast'!$C$131:$W$250,MATCH($B228,'PLHIV Forecast'!$B$131:$B$250,0),MATCH(T$130,'PLHIV Forecast'!$C$130:$W$130,0)),
S228+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IF(T$130&lt;=Baseline_Year,
INDEX('Number on ART'!$H$10:$AB$249,MATCH($B228&amp;"Peds",'Number on ART'!$F$10:$F$249,0),MATCH(T$130,'Number on ART'!$H$9:$AB$9,0)),
IF(AND(S228+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Forecast'!$B$131:$B$250,0),MATCH(T$130,'PLHIV Forecast'!$C$130:$W$130,0)),
INDEX('PLHIV Forecast'!$C$131:$W$250,MATCH($B228,'PLHIV Forecast'!$B$131:$B$250,0),MATCH(T$130,'PLHIV Forecast'!$C$130:$W$130,0))&lt;&gt;0),
INDEX('PLHIV Forecast'!$C$131:$W$250,MATCH($B228,'PLHIV Forecast'!$B$131:$B$250,0),MATCH(T$130,'PLHIV Forecast'!$C$130:$W$130,0)),
S228+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2602.333333333333</v>
      </c>
      <c r="U228" s="84">
        <f>IF(IF(U$130&lt;=Baseline_Year,
INDEX('Number on ART'!$H$10:$AB$249,MATCH($B228&amp;"Peds",'Number on ART'!$F$10:$F$249,0),MATCH(U$130,'Number on ART'!$H$9:$AB$9,0)),
IF(AND(T228+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Forecast'!$B$131:$B$250,0),MATCH(U$130,'PLHIV Forecast'!$C$130:$W$130,0)),
INDEX('PLHIV Forecast'!$C$131:$W$250,MATCH($B228,'PLHIV Forecast'!$B$131:$B$250,0),MATCH(U$130,'PLHIV Forecast'!$C$130:$W$130,0))&lt;&gt;0),
INDEX('PLHIV Forecast'!$C$131:$W$250,MATCH($B228,'PLHIV Forecast'!$B$131:$B$250,0),MATCH(U$130,'PLHIV Forecast'!$C$130:$W$130,0)),
T228+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IF(U$130&lt;=Baseline_Year,
INDEX('Number on ART'!$H$10:$AB$249,MATCH($B228&amp;"Peds",'Number on ART'!$F$10:$F$249,0),MATCH(U$130,'Number on ART'!$H$9:$AB$9,0)),
IF(AND(T228+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Forecast'!$B$131:$B$250,0),MATCH(U$130,'PLHIV Forecast'!$C$130:$W$130,0)),
INDEX('PLHIV Forecast'!$C$131:$W$250,MATCH($B228,'PLHIV Forecast'!$B$131:$B$250,0),MATCH(U$130,'PLHIV Forecast'!$C$130:$W$130,0))&lt;&gt;0),
INDEX('PLHIV Forecast'!$C$131:$W$250,MATCH($B228,'PLHIV Forecast'!$B$131:$B$250,0),MATCH(U$130,'PLHIV Forecast'!$C$130:$W$130,0)),
T228+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2781.9999999999995</v>
      </c>
      <c r="V228" s="84">
        <f>IF(IF(V$130&lt;=Baseline_Year,
INDEX('Number on ART'!$H$10:$AB$249,MATCH($B228&amp;"Peds",'Number on ART'!$F$10:$F$249,0),MATCH(V$130,'Number on ART'!$H$9:$AB$9,0)),
IF(AND(U228+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Forecast'!$B$131:$B$250,0),MATCH(V$130,'PLHIV Forecast'!$C$130:$W$130,0)),
INDEX('PLHIV Forecast'!$C$131:$W$250,MATCH($B228,'PLHIV Forecast'!$B$131:$B$250,0),MATCH(V$130,'PLHIV Forecast'!$C$130:$W$130,0))&lt;&gt;0),
INDEX('PLHIV Forecast'!$C$131:$W$250,MATCH($B228,'PLHIV Forecast'!$B$131:$B$250,0),MATCH(V$130,'PLHIV Forecast'!$C$130:$W$130,0)),
U228+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IF(V$130&lt;=Baseline_Year,
INDEX('Number on ART'!$H$10:$AB$249,MATCH($B228&amp;"Peds",'Number on ART'!$F$10:$F$249,0),MATCH(V$130,'Number on ART'!$H$9:$AB$9,0)),
IF(AND(U228+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Forecast'!$B$131:$B$250,0),MATCH(V$130,'PLHIV Forecast'!$C$130:$W$130,0)),
INDEX('PLHIV Forecast'!$C$131:$W$250,MATCH($B228,'PLHIV Forecast'!$B$131:$B$250,0),MATCH(V$130,'PLHIV Forecast'!$C$130:$W$130,0))&lt;&gt;0),
INDEX('PLHIV Forecast'!$C$131:$W$250,MATCH($B228,'PLHIV Forecast'!$B$131:$B$250,0),MATCH(V$130,'PLHIV Forecast'!$C$130:$W$130,0)),
U228+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2961.6666666666661</v>
      </c>
      <c r="W228" s="84">
        <f>IF(IF(W$130&lt;=Baseline_Year,
INDEX('Number on ART'!$H$10:$AB$249,MATCH($B228&amp;"Peds",'Number on ART'!$F$10:$F$249,0),MATCH(W$130,'Number on ART'!$H$9:$AB$9,0)),
IF(AND(V228+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Forecast'!$C$131:$W$250,MATCH($B228,'PLHIV Forecast'!$B$131:$B$250,0),MATCH(W$130,'PLHIV Forecast'!$C$130:$W$130,0)),
INDEX('PLHIV Forecast'!$C$131:$W$250,MATCH($B228,'PLHIV Forecast'!$B$131:$B$250,0),MATCH(W$130,'PLHIV Forecast'!$C$130:$W$130,0))&lt;&gt;0),
INDEX('PLHIV Forecast'!$C$131:$W$250,MATCH($B228,'PLHIV Forecast'!$B$131:$B$250,0),MATCH(W$130,'PLHIV Forecast'!$C$130:$W$130,0)),
V228+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)))&lt;0,
0,
IF(W$130&lt;=Baseline_Year,
INDEX('Number on ART'!$H$10:$AB$249,MATCH($B228&amp;"Peds",'Number on ART'!$F$10:$F$249,0),MATCH(W$130,'Number on ART'!$H$9:$AB$9,0)),
IF(AND(V228+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)&gt;INDEX('PLHIV Forecast'!$C$8:$W$127,MATCH($B228,'PLHIV Forecast'!$B$131:$B$250,0),MATCH(W$130,'PLHIV Forecast'!$C$130:$W$130,0)),
INDEX('PLHIV Forecast'!$C$131:$W$250,MATCH($B228,'PLHIV Forecast'!$B$131:$B$250,0),MATCH(W$130,'PLHIV Forecast'!$C$130:$W$130,0))&lt;&gt;0),
INDEX('PLHIV Forecast'!$C$131:$W$250,MATCH($B228,'PLHIV Forecast'!$B$131:$B$250,0),MATCH(W$130,'PLHIV Forecast'!$C$130:$W$130,0)),
V228+
AVERAGE((INDEX($C$131:$W$250,MATCH($B228,$B$131:$B$250),MATCH(Baseline_Year,$C$130:$W$130,))-INDEX($C$131:$W$250,MATCH($B228,$B$131:$B$250),MATCH(Baseline_Year-1,$C$130:$W$130,))),
(INDEX($C$131:$W$250,MATCH($B228,$B$131:$B$250),MATCH(Baseline_Year-1,$C$130:$W$130,))-INDEX($C$131:$W$250,MATCH($B228,$B$131:$B$250),MATCH(Baseline_Year-2,$C$130:$W$130,))),
(INDEX($C$131:$W$250,MATCH($B228,$B$131:$B$250),MATCH(Baseline_Year-2,$C$130:$W$130,))-INDEX($C$131:$W$250,MATCH($B228,$B$131:$B$250),MATCH(Baseline_Year-3,$C$130:$W$130,)))
))))</f>
        <v>3141.3333333333326</v>
      </c>
      <c r="X228" s="9" t="str">
        <f>IF(SUM(C228:W228)&lt;&gt;0,
IF(P228='PLHIV Forecast'!P228,"# peds on ART capped by total CLHIV starting 2023",
IF(Q228='PLHIV Forecast'!Q228,"# peds on ART capped by total CLHIV starting 2024",
IF(R228='PLHIV Forecast'!R228,"# peds on ART capped by total CLHIV starting 2025",
IF(S228='PLHIV Forecast'!S228,"# peds on ART capped by total CLHIV starting 2026",
IF(T228='PLHIV Forecast'!T228,"# peds on ART capped by total CLHIV starting 2027",
IF(U228='PLHIV Forecast'!U228,"# peds on ART capped by total CLHIV starting 2028",
IF(V228='PLHIV Forecast'!V228,"# peds on ART capped by total CLHIV starting 2029",
IF(W228='PLHIV Forecast'!W228,"# peds on ART capped by total CLHIV starting 2030",
"")))))))),"")</f>
        <v/>
      </c>
    </row>
    <row r="229" spans="2:24" x14ac:dyDescent="0.35">
      <c r="B229" s="17" t="str">
        <f>Countries!B102</f>
        <v>Somalia</v>
      </c>
      <c r="C229" s="47">
        <f>IF(C$7&lt;='Algorithms &amp; Assumptions'!$C$3,INDEX('Number on ART'!$H$10:$AB$249,MATCH($B229&amp;"Peds",'Number on ART'!$F$10:$F$249,0),MATCH(C$7,'Number on ART'!$H$9:$AB$9,0)),"Error")</f>
        <v>11</v>
      </c>
      <c r="D229" s="47">
        <f>IF(D$7&lt;='Algorithms &amp; Assumptions'!$C$3,INDEX('Number on ART'!$H$10:$AB$249,MATCH($B229&amp;"Peds",'Number on ART'!$F$10:$F$249,0),MATCH(D$7,'Number on ART'!$H$9:$AB$9,0)),"Error")</f>
        <v>48</v>
      </c>
      <c r="E229" s="47">
        <f>IF(E$7&lt;='Algorithms &amp; Assumptions'!$C$3,INDEX('Number on ART'!$H$10:$AB$249,MATCH($B229&amp;"Peds",'Number on ART'!$F$10:$F$249,0),MATCH(E$7,'Number on ART'!$H$9:$AB$9,0)),"Error")</f>
        <v>47</v>
      </c>
      <c r="F229" s="47">
        <f>IF(F$7&lt;='Algorithms &amp; Assumptions'!$C$3,INDEX('Number on ART'!$H$10:$AB$249,MATCH($B229&amp;"Peds",'Number on ART'!$F$10:$F$249,0),MATCH(F$7,'Number on ART'!$H$9:$AB$9,0)),"Error")</f>
        <v>76</v>
      </c>
      <c r="G229" s="84">
        <f>IF(IF(G$130&lt;=Baseline_Year,
INDEX('Number on ART'!$H$10:$AB$249,MATCH($B229&amp;"Peds",'Number on ART'!$F$10:$F$249,0),MATCH(G$130,'Number on ART'!$H$9:$AB$9,0)),
IF(AND(F229+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Forecast'!$B$131:$B$250,0),MATCH(G$130,'PLHIV Forecast'!$C$130:$W$130,0)),
INDEX('PLHIV Forecast'!$C$131:$W$250,MATCH($B229,'PLHIV Forecast'!$B$131:$B$250,0),MATCH(G$130,'PLHIV Forecast'!$C$130:$W$130,0))&lt;&gt;0),
INDEX('PLHIV Forecast'!$C$131:$W$250,MATCH($B229,'PLHIV Forecast'!$B$131:$B$250,0),MATCH(G$130,'PLHIV Forecast'!$C$130:$W$130,0)),
F229+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IF(G$130&lt;=Baseline_Year,
INDEX('Number on ART'!$H$10:$AB$249,MATCH($B229&amp;"Peds",'Number on ART'!$F$10:$F$249,0),MATCH(G$130,'Number on ART'!$H$9:$AB$9,0)),
IF(AND(F229+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Forecast'!$B$131:$B$250,0),MATCH(G$130,'PLHIV Forecast'!$C$130:$W$130,0)),
INDEX('PLHIV Forecast'!$C$131:$W$250,MATCH($B229,'PLHIV Forecast'!$B$131:$B$250,0),MATCH(G$130,'PLHIV Forecast'!$C$130:$W$130,0))&lt;&gt;0),
INDEX('PLHIV Forecast'!$C$131:$W$250,MATCH($B229,'PLHIV Forecast'!$B$131:$B$250,0),MATCH(G$130,'PLHIV Forecast'!$C$130:$W$130,0)),
F229+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93</v>
      </c>
      <c r="H229" s="84">
        <f>IF(IF(H$130&lt;=Baseline_Year,
INDEX('Number on ART'!$H$10:$AB$249,MATCH($B229&amp;"Peds",'Number on ART'!$F$10:$F$249,0),MATCH(H$130,'Number on ART'!$H$9:$AB$9,0)),
IF(AND(G229+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Forecast'!$B$131:$B$250,0),MATCH(H$130,'PLHIV Forecast'!$C$130:$W$130,0)),
INDEX('PLHIV Forecast'!$C$131:$W$250,MATCH($B229,'PLHIV Forecast'!$B$131:$B$250,0),MATCH(H$130,'PLHIV Forecast'!$C$130:$W$130,0))&lt;&gt;0),
INDEX('PLHIV Forecast'!$C$131:$W$250,MATCH($B229,'PLHIV Forecast'!$B$131:$B$250,0),MATCH(H$130,'PLHIV Forecast'!$C$130:$W$130,0)),
G229+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IF(H$130&lt;=Baseline_Year,
INDEX('Number on ART'!$H$10:$AB$249,MATCH($B229&amp;"Peds",'Number on ART'!$F$10:$F$249,0),MATCH(H$130,'Number on ART'!$H$9:$AB$9,0)),
IF(AND(G229+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Forecast'!$B$131:$B$250,0),MATCH(H$130,'PLHIV Forecast'!$C$130:$W$130,0)),
INDEX('PLHIV Forecast'!$C$131:$W$250,MATCH($B229,'PLHIV Forecast'!$B$131:$B$250,0),MATCH(H$130,'PLHIV Forecast'!$C$130:$W$130,0))&lt;&gt;0),
INDEX('PLHIV Forecast'!$C$131:$W$250,MATCH($B229,'PLHIV Forecast'!$B$131:$B$250,0),MATCH(H$130,'PLHIV Forecast'!$C$130:$W$130,0)),
G229+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112</v>
      </c>
      <c r="I229" s="84">
        <f>IF(IF(I$130&lt;=Baseline_Year,
INDEX('Number on ART'!$H$10:$AB$249,MATCH($B229&amp;"Peds",'Number on ART'!$F$10:$F$249,0),MATCH(I$130,'Number on ART'!$H$9:$AB$9,0)),
IF(AND(H229+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Forecast'!$B$131:$B$250,0),MATCH(I$130,'PLHIV Forecast'!$C$130:$W$130,0)),
INDEX('PLHIV Forecast'!$C$131:$W$250,MATCH($B229,'PLHIV Forecast'!$B$131:$B$250,0),MATCH(I$130,'PLHIV Forecast'!$C$130:$W$130,0))&lt;&gt;0),
INDEX('PLHIV Forecast'!$C$131:$W$250,MATCH($B229,'PLHIV Forecast'!$B$131:$B$250,0),MATCH(I$130,'PLHIV Forecast'!$C$130:$W$130,0)),
H229+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IF(I$130&lt;=Baseline_Year,
INDEX('Number on ART'!$H$10:$AB$249,MATCH($B229&amp;"Peds",'Number on ART'!$F$10:$F$249,0),MATCH(I$130,'Number on ART'!$H$9:$AB$9,0)),
IF(AND(H229+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Forecast'!$B$131:$B$250,0),MATCH(I$130,'PLHIV Forecast'!$C$130:$W$130,0)),
INDEX('PLHIV Forecast'!$C$131:$W$250,MATCH($B229,'PLHIV Forecast'!$B$131:$B$250,0),MATCH(I$130,'PLHIV Forecast'!$C$130:$W$130,0))&lt;&gt;0),
INDEX('PLHIV Forecast'!$C$131:$W$250,MATCH($B229,'PLHIV Forecast'!$B$131:$B$250,0),MATCH(I$130,'PLHIV Forecast'!$C$130:$W$130,0)),
H229+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126</v>
      </c>
      <c r="J229" s="84">
        <f>IF(IF(J$130&lt;=Baseline_Year,
INDEX('Number on ART'!$H$10:$AB$249,MATCH($B229&amp;"Peds",'Number on ART'!$F$10:$F$249,0),MATCH(J$130,'Number on ART'!$H$9:$AB$9,0)),
IF(AND(I229+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Forecast'!$B$131:$B$250,0),MATCH(J$130,'PLHIV Forecast'!$C$130:$W$130,0)),
INDEX('PLHIV Forecast'!$C$131:$W$250,MATCH($B229,'PLHIV Forecast'!$B$131:$B$250,0),MATCH(J$130,'PLHIV Forecast'!$C$130:$W$130,0))&lt;&gt;0),
INDEX('PLHIV Forecast'!$C$131:$W$250,MATCH($B229,'PLHIV Forecast'!$B$131:$B$250,0),MATCH(J$130,'PLHIV Forecast'!$C$130:$W$130,0)),
I229+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IF(J$130&lt;=Baseline_Year,
INDEX('Number on ART'!$H$10:$AB$249,MATCH($B229&amp;"Peds",'Number on ART'!$F$10:$F$249,0),MATCH(J$130,'Number on ART'!$H$9:$AB$9,0)),
IF(AND(I229+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Forecast'!$B$131:$B$250,0),MATCH(J$130,'PLHIV Forecast'!$C$130:$W$130,0)),
INDEX('PLHIV Forecast'!$C$131:$W$250,MATCH($B229,'PLHIV Forecast'!$B$131:$B$250,0),MATCH(J$130,'PLHIV Forecast'!$C$130:$W$130,0))&lt;&gt;0),
INDEX('PLHIV Forecast'!$C$131:$W$250,MATCH($B229,'PLHIV Forecast'!$B$131:$B$250,0),MATCH(J$130,'PLHIV Forecast'!$C$130:$W$130,0)),
I229+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148</v>
      </c>
      <c r="K229" s="84">
        <f>IF(IF(K$130&lt;=Baseline_Year,
INDEX('Number on ART'!$H$10:$AB$249,MATCH($B229&amp;"Peds",'Number on ART'!$F$10:$F$249,0),MATCH(K$130,'Number on ART'!$H$9:$AB$9,0)),
IF(AND(J229+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Forecast'!$B$131:$B$250,0),MATCH(K$130,'PLHIV Forecast'!$C$130:$W$130,0)),
INDEX('PLHIV Forecast'!$C$131:$W$250,MATCH($B229,'PLHIV Forecast'!$B$131:$B$250,0),MATCH(K$130,'PLHIV Forecast'!$C$130:$W$130,0))&lt;&gt;0),
INDEX('PLHIV Forecast'!$C$131:$W$250,MATCH($B229,'PLHIV Forecast'!$B$131:$B$250,0),MATCH(K$130,'PLHIV Forecast'!$C$130:$W$130,0)),
J229+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IF(K$130&lt;=Baseline_Year,
INDEX('Number on ART'!$H$10:$AB$249,MATCH($B229&amp;"Peds",'Number on ART'!$F$10:$F$249,0),MATCH(K$130,'Number on ART'!$H$9:$AB$9,0)),
IF(AND(J229+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Forecast'!$B$131:$B$250,0),MATCH(K$130,'PLHIV Forecast'!$C$130:$W$130,0)),
INDEX('PLHIV Forecast'!$C$131:$W$250,MATCH($B229,'PLHIV Forecast'!$B$131:$B$250,0),MATCH(K$130,'PLHIV Forecast'!$C$130:$W$130,0))&lt;&gt;0),
INDEX('PLHIV Forecast'!$C$131:$W$250,MATCH($B229,'PLHIV Forecast'!$B$131:$B$250,0),MATCH(K$130,'PLHIV Forecast'!$C$130:$W$130,0)),
J229+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158</v>
      </c>
      <c r="L229" s="84">
        <f>IF(IF(L$130&lt;=Baseline_Year,
INDEX('Number on ART'!$H$10:$AB$249,MATCH($B229&amp;"Peds",'Number on ART'!$F$10:$F$249,0),MATCH(L$130,'Number on ART'!$H$9:$AB$9,0)),
IF(AND(K229+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Forecast'!$B$131:$B$250,0),MATCH(L$130,'PLHIV Forecast'!$C$130:$W$130,0)),
INDEX('PLHIV Forecast'!$C$131:$W$250,MATCH($B229,'PLHIV Forecast'!$B$131:$B$250,0),MATCH(L$130,'PLHIV Forecast'!$C$130:$W$130,0))&lt;&gt;0),
INDEX('PLHIV Forecast'!$C$131:$W$250,MATCH($B229,'PLHIV Forecast'!$B$131:$B$250,0),MATCH(L$130,'PLHIV Forecast'!$C$130:$W$130,0)),
K229+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IF(L$130&lt;=Baseline_Year,
INDEX('Number on ART'!$H$10:$AB$249,MATCH($B229&amp;"Peds",'Number on ART'!$F$10:$F$249,0),MATCH(L$130,'Number on ART'!$H$9:$AB$9,0)),
IF(AND(K229+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Forecast'!$B$131:$B$250,0),MATCH(L$130,'PLHIV Forecast'!$C$130:$W$130,0)),
INDEX('PLHIV Forecast'!$C$131:$W$250,MATCH($B229,'PLHIV Forecast'!$B$131:$B$250,0),MATCH(L$130,'PLHIV Forecast'!$C$130:$W$130,0))&lt;&gt;0),
INDEX('PLHIV Forecast'!$C$131:$W$250,MATCH($B229,'PLHIV Forecast'!$B$131:$B$250,0),MATCH(L$130,'PLHIV Forecast'!$C$130:$W$130,0)),
K229+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160</v>
      </c>
      <c r="M229" s="84">
        <f>IF(IF(M$130&lt;=Baseline_Year,
INDEX('Number on ART'!$H$10:$AB$249,MATCH($B229&amp;"Peds",'Number on ART'!$F$10:$F$249,0),MATCH(M$130,'Number on ART'!$H$9:$AB$9,0)),
IF(AND(L229+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Forecast'!$B$131:$B$250,0),MATCH(M$130,'PLHIV Forecast'!$C$130:$W$130,0)),
INDEX('PLHIV Forecast'!$C$131:$W$250,MATCH($B229,'PLHIV Forecast'!$B$131:$B$250,0),MATCH(M$130,'PLHIV Forecast'!$C$130:$W$130,0))&lt;&gt;0),
INDEX('PLHIV Forecast'!$C$131:$W$250,MATCH($B229,'PLHIV Forecast'!$B$131:$B$250,0),MATCH(M$130,'PLHIV Forecast'!$C$130:$W$130,0)),
L229+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IF(M$130&lt;=Baseline_Year,
INDEX('Number on ART'!$H$10:$AB$249,MATCH($B229&amp;"Peds",'Number on ART'!$F$10:$F$249,0),MATCH(M$130,'Number on ART'!$H$9:$AB$9,0)),
IF(AND(L229+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Forecast'!$B$131:$B$250,0),MATCH(M$130,'PLHIV Forecast'!$C$130:$W$130,0)),
INDEX('PLHIV Forecast'!$C$131:$W$250,MATCH($B229,'PLHIV Forecast'!$B$131:$B$250,0),MATCH(M$130,'PLHIV Forecast'!$C$130:$W$130,0))&lt;&gt;0),
INDEX('PLHIV Forecast'!$C$131:$W$250,MATCH($B229,'PLHIV Forecast'!$B$131:$B$250,0),MATCH(M$130,'PLHIV Forecast'!$C$130:$W$130,0)),
L229+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155</v>
      </c>
      <c r="N229" s="84">
        <f>IF(IF(N$130&lt;=Baseline_Year,
INDEX('Number on ART'!$H$10:$AB$249,MATCH($B229&amp;"Peds",'Number on ART'!$F$10:$F$249,0),MATCH(N$130,'Number on ART'!$H$9:$AB$9,0)),
IF(AND(M229+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Forecast'!$B$131:$B$250,0),MATCH(N$130,'PLHIV Forecast'!$C$130:$W$130,0)),
INDEX('PLHIV Forecast'!$C$131:$W$250,MATCH($B229,'PLHIV Forecast'!$B$131:$B$250,0),MATCH(N$130,'PLHIV Forecast'!$C$130:$W$130,0))&lt;&gt;0),
INDEX('PLHIV Forecast'!$C$131:$W$250,MATCH($B229,'PLHIV Forecast'!$B$131:$B$250,0),MATCH(N$130,'PLHIV Forecast'!$C$130:$W$130,0)),
M229+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IF(N$130&lt;=Baseline_Year,
INDEX('Number on ART'!$H$10:$AB$249,MATCH($B229&amp;"Peds",'Number on ART'!$F$10:$F$249,0),MATCH(N$130,'Number on ART'!$H$9:$AB$9,0)),
IF(AND(M229+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Forecast'!$B$131:$B$250,0),MATCH(N$130,'PLHIV Forecast'!$C$130:$W$130,0)),
INDEX('PLHIV Forecast'!$C$131:$W$250,MATCH($B229,'PLHIV Forecast'!$B$131:$B$250,0),MATCH(N$130,'PLHIV Forecast'!$C$130:$W$130,0))&lt;&gt;0),
INDEX('PLHIV Forecast'!$C$131:$W$250,MATCH($B229,'PLHIV Forecast'!$B$131:$B$250,0),MATCH(N$130,'PLHIV Forecast'!$C$130:$W$130,0)),
M229+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128</v>
      </c>
      <c r="O229" s="84">
        <f>IF(IF(O$130&lt;=Baseline_Year,
INDEX('Number on ART'!$H$10:$AB$249,MATCH($B229&amp;"Peds",'Number on ART'!$F$10:$F$249,0),MATCH(O$130,'Number on ART'!$H$9:$AB$9,0)),
IF(AND(N229+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Forecast'!$B$131:$B$250,0),MATCH(O$130,'PLHIV Forecast'!$C$130:$W$130,0)),
INDEX('PLHIV Forecast'!$C$131:$W$250,MATCH($B229,'PLHIV Forecast'!$B$131:$B$250,0),MATCH(O$130,'PLHIV Forecast'!$C$130:$W$130,0))&lt;&gt;0),
INDEX('PLHIV Forecast'!$C$131:$W$250,MATCH($B229,'PLHIV Forecast'!$B$131:$B$250,0),MATCH(O$130,'PLHIV Forecast'!$C$130:$W$130,0)),
N229+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IF(O$130&lt;=Baseline_Year,
INDEX('Number on ART'!$H$10:$AB$249,MATCH($B229&amp;"Peds",'Number on ART'!$F$10:$F$249,0),MATCH(O$130,'Number on ART'!$H$9:$AB$9,0)),
IF(AND(N229+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Forecast'!$B$131:$B$250,0),MATCH(O$130,'PLHIV Forecast'!$C$130:$W$130,0)),
INDEX('PLHIV Forecast'!$C$131:$W$250,MATCH($B229,'PLHIV Forecast'!$B$131:$B$250,0),MATCH(O$130,'PLHIV Forecast'!$C$130:$W$130,0))&lt;&gt;0),
INDEX('PLHIV Forecast'!$C$131:$W$250,MATCH($B229,'PLHIV Forecast'!$B$131:$B$250,0),MATCH(O$130,'PLHIV Forecast'!$C$130:$W$130,0)),
N229+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138</v>
      </c>
      <c r="P229" s="84">
        <f>IF(IF(P$130&lt;=Baseline_Year,
INDEX('Number on ART'!$H$10:$AB$249,MATCH($B229&amp;"Peds",'Number on ART'!$F$10:$F$249,0),MATCH(P$130,'Number on ART'!$H$9:$AB$9,0)),
IF(AND(O229+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Forecast'!$B$131:$B$250,0),MATCH(P$130,'PLHIV Forecast'!$C$130:$W$130,0)),
INDEX('PLHIV Forecast'!$C$131:$W$250,MATCH($B229,'PLHIV Forecast'!$B$131:$B$250,0),MATCH(P$130,'PLHIV Forecast'!$C$130:$W$130,0))&lt;&gt;0),
INDEX('PLHIV Forecast'!$C$131:$W$250,MATCH($B229,'PLHIV Forecast'!$B$131:$B$250,0),MATCH(P$130,'PLHIV Forecast'!$C$130:$W$130,0)),
O229+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IF(P$130&lt;=Baseline_Year,
INDEX('Number on ART'!$H$10:$AB$249,MATCH($B229&amp;"Peds",'Number on ART'!$F$10:$F$249,0),MATCH(P$130,'Number on ART'!$H$9:$AB$9,0)),
IF(AND(O229+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Forecast'!$B$131:$B$250,0),MATCH(P$130,'PLHIV Forecast'!$C$130:$W$130,0)),
INDEX('PLHIV Forecast'!$C$131:$W$250,MATCH($B229,'PLHIV Forecast'!$B$131:$B$250,0),MATCH(P$130,'PLHIV Forecast'!$C$130:$W$130,0))&lt;&gt;0),
INDEX('PLHIV Forecast'!$C$131:$W$250,MATCH($B229,'PLHIV Forecast'!$B$131:$B$250,0),MATCH(P$130,'PLHIV Forecast'!$C$130:$W$130,0)),
O229+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130.66666666666666</v>
      </c>
      <c r="Q229" s="84">
        <f>IF(IF(Q$130&lt;=Baseline_Year,
INDEX('Number on ART'!$H$10:$AB$249,MATCH($B229&amp;"Peds",'Number on ART'!$F$10:$F$249,0),MATCH(Q$130,'Number on ART'!$H$9:$AB$9,0)),
IF(AND(P229+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Forecast'!$B$131:$B$250,0),MATCH(Q$130,'PLHIV Forecast'!$C$130:$W$130,0)),
INDEX('PLHIV Forecast'!$C$131:$W$250,MATCH($B229,'PLHIV Forecast'!$B$131:$B$250,0),MATCH(Q$130,'PLHIV Forecast'!$C$130:$W$130,0))&lt;&gt;0),
INDEX('PLHIV Forecast'!$C$131:$W$250,MATCH($B229,'PLHIV Forecast'!$B$131:$B$250,0),MATCH(Q$130,'PLHIV Forecast'!$C$130:$W$130,0)),
P229+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IF(Q$130&lt;=Baseline_Year,
INDEX('Number on ART'!$H$10:$AB$249,MATCH($B229&amp;"Peds",'Number on ART'!$F$10:$F$249,0),MATCH(Q$130,'Number on ART'!$H$9:$AB$9,0)),
IF(AND(P229+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Forecast'!$B$131:$B$250,0),MATCH(Q$130,'PLHIV Forecast'!$C$130:$W$130,0)),
INDEX('PLHIV Forecast'!$C$131:$W$250,MATCH($B229,'PLHIV Forecast'!$B$131:$B$250,0),MATCH(Q$130,'PLHIV Forecast'!$C$130:$W$130,0))&lt;&gt;0),
INDEX('PLHIV Forecast'!$C$131:$W$250,MATCH($B229,'PLHIV Forecast'!$B$131:$B$250,0),MATCH(Q$130,'PLHIV Forecast'!$C$130:$W$130,0)),
P229+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123.33333333333333</v>
      </c>
      <c r="R229" s="84">
        <f>IF(IF(R$130&lt;=Baseline_Year,
INDEX('Number on ART'!$H$10:$AB$249,MATCH($B229&amp;"Peds",'Number on ART'!$F$10:$F$249,0),MATCH(R$130,'Number on ART'!$H$9:$AB$9,0)),
IF(AND(Q229+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Forecast'!$B$131:$B$250,0),MATCH(R$130,'PLHIV Forecast'!$C$130:$W$130,0)),
INDEX('PLHIV Forecast'!$C$131:$W$250,MATCH($B229,'PLHIV Forecast'!$B$131:$B$250,0),MATCH(R$130,'PLHIV Forecast'!$C$130:$W$130,0))&lt;&gt;0),
INDEX('PLHIV Forecast'!$C$131:$W$250,MATCH($B229,'PLHIV Forecast'!$B$131:$B$250,0),MATCH(R$130,'PLHIV Forecast'!$C$130:$W$130,0)),
Q229+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IF(R$130&lt;=Baseline_Year,
INDEX('Number on ART'!$H$10:$AB$249,MATCH($B229&amp;"Peds",'Number on ART'!$F$10:$F$249,0),MATCH(R$130,'Number on ART'!$H$9:$AB$9,0)),
IF(AND(Q229+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Forecast'!$B$131:$B$250,0),MATCH(R$130,'PLHIV Forecast'!$C$130:$W$130,0)),
INDEX('PLHIV Forecast'!$C$131:$W$250,MATCH($B229,'PLHIV Forecast'!$B$131:$B$250,0),MATCH(R$130,'PLHIV Forecast'!$C$130:$W$130,0))&lt;&gt;0),
INDEX('PLHIV Forecast'!$C$131:$W$250,MATCH($B229,'PLHIV Forecast'!$B$131:$B$250,0),MATCH(R$130,'PLHIV Forecast'!$C$130:$W$130,0)),
Q229+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116</v>
      </c>
      <c r="S229" s="84">
        <f>IF(IF(S$130&lt;=Baseline_Year,
INDEX('Number on ART'!$H$10:$AB$249,MATCH($B229&amp;"Peds",'Number on ART'!$F$10:$F$249,0),MATCH(S$130,'Number on ART'!$H$9:$AB$9,0)),
IF(AND(R229+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Forecast'!$B$131:$B$250,0),MATCH(S$130,'PLHIV Forecast'!$C$130:$W$130,0)),
INDEX('PLHIV Forecast'!$C$131:$W$250,MATCH($B229,'PLHIV Forecast'!$B$131:$B$250,0),MATCH(S$130,'PLHIV Forecast'!$C$130:$W$130,0))&lt;&gt;0),
INDEX('PLHIV Forecast'!$C$131:$W$250,MATCH($B229,'PLHIV Forecast'!$B$131:$B$250,0),MATCH(S$130,'PLHIV Forecast'!$C$130:$W$130,0)),
R229+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IF(S$130&lt;=Baseline_Year,
INDEX('Number on ART'!$H$10:$AB$249,MATCH($B229&amp;"Peds",'Number on ART'!$F$10:$F$249,0),MATCH(S$130,'Number on ART'!$H$9:$AB$9,0)),
IF(AND(R229+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Forecast'!$B$131:$B$250,0),MATCH(S$130,'PLHIV Forecast'!$C$130:$W$130,0)),
INDEX('PLHIV Forecast'!$C$131:$W$250,MATCH($B229,'PLHIV Forecast'!$B$131:$B$250,0),MATCH(S$130,'PLHIV Forecast'!$C$130:$W$130,0))&lt;&gt;0),
INDEX('PLHIV Forecast'!$C$131:$W$250,MATCH($B229,'PLHIV Forecast'!$B$131:$B$250,0),MATCH(S$130,'PLHIV Forecast'!$C$130:$W$130,0)),
R229+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108.66666666666667</v>
      </c>
      <c r="T229" s="84">
        <f>IF(IF(T$130&lt;=Baseline_Year,
INDEX('Number on ART'!$H$10:$AB$249,MATCH($B229&amp;"Peds",'Number on ART'!$F$10:$F$249,0),MATCH(T$130,'Number on ART'!$H$9:$AB$9,0)),
IF(AND(S229+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Forecast'!$B$131:$B$250,0),MATCH(T$130,'PLHIV Forecast'!$C$130:$W$130,0)),
INDEX('PLHIV Forecast'!$C$131:$W$250,MATCH($B229,'PLHIV Forecast'!$B$131:$B$250,0),MATCH(T$130,'PLHIV Forecast'!$C$130:$W$130,0))&lt;&gt;0),
INDEX('PLHIV Forecast'!$C$131:$W$250,MATCH($B229,'PLHIV Forecast'!$B$131:$B$250,0),MATCH(T$130,'PLHIV Forecast'!$C$130:$W$130,0)),
S229+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IF(T$130&lt;=Baseline_Year,
INDEX('Number on ART'!$H$10:$AB$249,MATCH($B229&amp;"Peds",'Number on ART'!$F$10:$F$249,0),MATCH(T$130,'Number on ART'!$H$9:$AB$9,0)),
IF(AND(S229+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Forecast'!$B$131:$B$250,0),MATCH(T$130,'PLHIV Forecast'!$C$130:$W$130,0)),
INDEX('PLHIV Forecast'!$C$131:$W$250,MATCH($B229,'PLHIV Forecast'!$B$131:$B$250,0),MATCH(T$130,'PLHIV Forecast'!$C$130:$W$130,0))&lt;&gt;0),
INDEX('PLHIV Forecast'!$C$131:$W$250,MATCH($B229,'PLHIV Forecast'!$B$131:$B$250,0),MATCH(T$130,'PLHIV Forecast'!$C$130:$W$130,0)),
S229+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101.33333333333334</v>
      </c>
      <c r="U229" s="84">
        <f>IF(IF(U$130&lt;=Baseline_Year,
INDEX('Number on ART'!$H$10:$AB$249,MATCH($B229&amp;"Peds",'Number on ART'!$F$10:$F$249,0),MATCH(U$130,'Number on ART'!$H$9:$AB$9,0)),
IF(AND(T229+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Forecast'!$B$131:$B$250,0),MATCH(U$130,'PLHIV Forecast'!$C$130:$W$130,0)),
INDEX('PLHIV Forecast'!$C$131:$W$250,MATCH($B229,'PLHIV Forecast'!$B$131:$B$250,0),MATCH(U$130,'PLHIV Forecast'!$C$130:$W$130,0))&lt;&gt;0),
INDEX('PLHIV Forecast'!$C$131:$W$250,MATCH($B229,'PLHIV Forecast'!$B$131:$B$250,0),MATCH(U$130,'PLHIV Forecast'!$C$130:$W$130,0)),
T229+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IF(U$130&lt;=Baseline_Year,
INDEX('Number on ART'!$H$10:$AB$249,MATCH($B229&amp;"Peds",'Number on ART'!$F$10:$F$249,0),MATCH(U$130,'Number on ART'!$H$9:$AB$9,0)),
IF(AND(T229+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Forecast'!$B$131:$B$250,0),MATCH(U$130,'PLHIV Forecast'!$C$130:$W$130,0)),
INDEX('PLHIV Forecast'!$C$131:$W$250,MATCH($B229,'PLHIV Forecast'!$B$131:$B$250,0),MATCH(U$130,'PLHIV Forecast'!$C$130:$W$130,0))&lt;&gt;0),
INDEX('PLHIV Forecast'!$C$131:$W$250,MATCH($B229,'PLHIV Forecast'!$B$131:$B$250,0),MATCH(U$130,'PLHIV Forecast'!$C$130:$W$130,0)),
T229+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94.000000000000014</v>
      </c>
      <c r="V229" s="84">
        <f>IF(IF(V$130&lt;=Baseline_Year,
INDEX('Number on ART'!$H$10:$AB$249,MATCH($B229&amp;"Peds",'Number on ART'!$F$10:$F$249,0),MATCH(V$130,'Number on ART'!$H$9:$AB$9,0)),
IF(AND(U229+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Forecast'!$B$131:$B$250,0),MATCH(V$130,'PLHIV Forecast'!$C$130:$W$130,0)),
INDEX('PLHIV Forecast'!$C$131:$W$250,MATCH($B229,'PLHIV Forecast'!$B$131:$B$250,0),MATCH(V$130,'PLHIV Forecast'!$C$130:$W$130,0))&lt;&gt;0),
INDEX('PLHIV Forecast'!$C$131:$W$250,MATCH($B229,'PLHIV Forecast'!$B$131:$B$250,0),MATCH(V$130,'PLHIV Forecast'!$C$130:$W$130,0)),
U229+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IF(V$130&lt;=Baseline_Year,
INDEX('Number on ART'!$H$10:$AB$249,MATCH($B229&amp;"Peds",'Number on ART'!$F$10:$F$249,0),MATCH(V$130,'Number on ART'!$H$9:$AB$9,0)),
IF(AND(U229+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Forecast'!$B$131:$B$250,0),MATCH(V$130,'PLHIV Forecast'!$C$130:$W$130,0)),
INDEX('PLHIV Forecast'!$C$131:$W$250,MATCH($B229,'PLHIV Forecast'!$B$131:$B$250,0),MATCH(V$130,'PLHIV Forecast'!$C$130:$W$130,0))&lt;&gt;0),
INDEX('PLHIV Forecast'!$C$131:$W$250,MATCH($B229,'PLHIV Forecast'!$B$131:$B$250,0),MATCH(V$130,'PLHIV Forecast'!$C$130:$W$130,0)),
U229+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86.666666666666686</v>
      </c>
      <c r="W229" s="84">
        <f>IF(IF(W$130&lt;=Baseline_Year,
INDEX('Number on ART'!$H$10:$AB$249,MATCH($B229&amp;"Peds",'Number on ART'!$F$10:$F$249,0),MATCH(W$130,'Number on ART'!$H$9:$AB$9,0)),
IF(AND(V229+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Forecast'!$C$131:$W$250,MATCH($B229,'PLHIV Forecast'!$B$131:$B$250,0),MATCH(W$130,'PLHIV Forecast'!$C$130:$W$130,0)),
INDEX('PLHIV Forecast'!$C$131:$W$250,MATCH($B229,'PLHIV Forecast'!$B$131:$B$250,0),MATCH(W$130,'PLHIV Forecast'!$C$130:$W$130,0))&lt;&gt;0),
INDEX('PLHIV Forecast'!$C$131:$W$250,MATCH($B229,'PLHIV Forecast'!$B$131:$B$250,0),MATCH(W$130,'PLHIV Forecast'!$C$130:$W$130,0)),
V229+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)))&lt;0,
0,
IF(W$130&lt;=Baseline_Year,
INDEX('Number on ART'!$H$10:$AB$249,MATCH($B229&amp;"Peds",'Number on ART'!$F$10:$F$249,0),MATCH(W$130,'Number on ART'!$H$9:$AB$9,0)),
IF(AND(V229+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)&gt;INDEX('PLHIV Forecast'!$C$8:$W$127,MATCH($B229,'PLHIV Forecast'!$B$131:$B$250,0),MATCH(W$130,'PLHIV Forecast'!$C$130:$W$130,0)),
INDEX('PLHIV Forecast'!$C$131:$W$250,MATCH($B229,'PLHIV Forecast'!$B$131:$B$250,0),MATCH(W$130,'PLHIV Forecast'!$C$130:$W$130,0))&lt;&gt;0),
INDEX('PLHIV Forecast'!$C$131:$W$250,MATCH($B229,'PLHIV Forecast'!$B$131:$B$250,0),MATCH(W$130,'PLHIV Forecast'!$C$130:$W$130,0)),
V229+
AVERAGE((INDEX($C$131:$W$250,MATCH($B229,$B$131:$B$250),MATCH(Baseline_Year,$C$130:$W$130,))-INDEX($C$131:$W$250,MATCH($B229,$B$131:$B$250),MATCH(Baseline_Year-1,$C$130:$W$130,))),
(INDEX($C$131:$W$250,MATCH($B229,$B$131:$B$250),MATCH(Baseline_Year-1,$C$130:$W$130,))-INDEX($C$131:$W$250,MATCH($B229,$B$131:$B$250),MATCH(Baseline_Year-2,$C$130:$W$130,))),
(INDEX($C$131:$W$250,MATCH($B229,$B$131:$B$250),MATCH(Baseline_Year-2,$C$130:$W$130,))-INDEX($C$131:$W$250,MATCH($B229,$B$131:$B$250),MATCH(Baseline_Year-3,$C$130:$W$130,)))
))))</f>
        <v>79.333333333333357</v>
      </c>
      <c r="X229" s="9" t="str">
        <f>IF(SUM(C229:W229)&lt;&gt;0,
IF(P229='PLHIV Forecast'!P229,"# peds on ART capped by total CLHIV starting 2023",
IF(Q229='PLHIV Forecast'!Q229,"# peds on ART capped by total CLHIV starting 2024",
IF(R229='PLHIV Forecast'!R229,"# peds on ART capped by total CLHIV starting 2025",
IF(S229='PLHIV Forecast'!S229,"# peds on ART capped by total CLHIV starting 2026",
IF(T229='PLHIV Forecast'!T229,"# peds on ART capped by total CLHIV starting 2027",
IF(U229='PLHIV Forecast'!U229,"# peds on ART capped by total CLHIV starting 2028",
IF(V229='PLHIV Forecast'!V229,"# peds on ART capped by total CLHIV starting 2029",
IF(W229='PLHIV Forecast'!W229,"# peds on ART capped by total CLHIV starting 2030",
"")))))))),"")</f>
        <v/>
      </c>
    </row>
    <row r="230" spans="2:24" x14ac:dyDescent="0.35">
      <c r="B230" s="17" t="str">
        <f>Countries!B103</f>
        <v>South Africa</v>
      </c>
      <c r="C230" s="47">
        <f>IF(C$7&lt;='Algorithms &amp; Assumptions'!$C$3,INDEX('Number on ART'!$H$10:$AB$249,MATCH($B230&amp;"Peds",'Number on ART'!$F$10:$F$249,0),MATCH(C$7,'Number on ART'!$H$9:$AB$9,0)),"Error")</f>
        <v>96239</v>
      </c>
      <c r="D230" s="47">
        <f>IF(D$7&lt;='Algorithms &amp; Assumptions'!$C$3,INDEX('Number on ART'!$H$10:$AB$249,MATCH($B230&amp;"Peds",'Number on ART'!$F$10:$F$249,0),MATCH(D$7,'Number on ART'!$H$9:$AB$9,0)),"Error")</f>
        <v>127460</v>
      </c>
      <c r="E230" s="47">
        <f>IF(E$7&lt;='Algorithms &amp; Assumptions'!$C$3,INDEX('Number on ART'!$H$10:$AB$249,MATCH($B230&amp;"Peds",'Number on ART'!$F$10:$F$249,0),MATCH(E$7,'Number on ART'!$H$9:$AB$9,0)),"Error")</f>
        <v>141226</v>
      </c>
      <c r="F230" s="47">
        <f>IF(F$7&lt;='Algorithms &amp; Assumptions'!$C$3,INDEX('Number on ART'!$H$10:$AB$249,MATCH($B230&amp;"Peds",'Number on ART'!$F$10:$F$249,0),MATCH(F$7,'Number on ART'!$H$9:$AB$9,0)),"Error")</f>
        <v>153024</v>
      </c>
      <c r="G230" s="84">
        <f>IF(IF(G$130&lt;=Baseline_Year,
INDEX('Number on ART'!$H$10:$AB$249,MATCH($B230&amp;"Peds",'Number on ART'!$F$10:$F$249,0),MATCH(G$130,'Number on ART'!$H$9:$AB$9,0)),
IF(AND(F230+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Forecast'!$B$131:$B$250,0),MATCH(G$130,'PLHIV Forecast'!$C$130:$W$130,0)),
INDEX('PLHIV Forecast'!$C$131:$W$250,MATCH($B230,'PLHIV Forecast'!$B$131:$B$250,0),MATCH(G$130,'PLHIV Forecast'!$C$130:$W$130,0))&lt;&gt;0),
INDEX('PLHIV Forecast'!$C$131:$W$250,MATCH($B230,'PLHIV Forecast'!$B$131:$B$250,0),MATCH(G$130,'PLHIV Forecast'!$C$130:$W$130,0)),
F230+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IF(G$130&lt;=Baseline_Year,
INDEX('Number on ART'!$H$10:$AB$249,MATCH($B230&amp;"Peds",'Number on ART'!$F$10:$F$249,0),MATCH(G$130,'Number on ART'!$H$9:$AB$9,0)),
IF(AND(F230+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Forecast'!$B$131:$B$250,0),MATCH(G$130,'PLHIV Forecast'!$C$130:$W$130,0)),
INDEX('PLHIV Forecast'!$C$131:$W$250,MATCH($B230,'PLHIV Forecast'!$B$131:$B$250,0),MATCH(G$130,'PLHIV Forecast'!$C$130:$W$130,0))&lt;&gt;0),
INDEX('PLHIV Forecast'!$C$131:$W$250,MATCH($B230,'PLHIV Forecast'!$B$131:$B$250,0),MATCH(G$130,'PLHIV Forecast'!$C$130:$W$130,0)),
F230+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160417</v>
      </c>
      <c r="H230" s="84">
        <f>IF(IF(H$130&lt;=Baseline_Year,
INDEX('Number on ART'!$H$10:$AB$249,MATCH($B230&amp;"Peds",'Number on ART'!$F$10:$F$249,0),MATCH(H$130,'Number on ART'!$H$9:$AB$9,0)),
IF(AND(G230+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Forecast'!$B$131:$B$250,0),MATCH(H$130,'PLHIV Forecast'!$C$130:$W$130,0)),
INDEX('PLHIV Forecast'!$C$131:$W$250,MATCH($B230,'PLHIV Forecast'!$B$131:$B$250,0),MATCH(H$130,'PLHIV Forecast'!$C$130:$W$130,0))&lt;&gt;0),
INDEX('PLHIV Forecast'!$C$131:$W$250,MATCH($B230,'PLHIV Forecast'!$B$131:$B$250,0),MATCH(H$130,'PLHIV Forecast'!$C$130:$W$130,0)),
G230+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IF(H$130&lt;=Baseline_Year,
INDEX('Number on ART'!$H$10:$AB$249,MATCH($B230&amp;"Peds",'Number on ART'!$F$10:$F$249,0),MATCH(H$130,'Number on ART'!$H$9:$AB$9,0)),
IF(AND(G230+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Forecast'!$B$131:$B$250,0),MATCH(H$130,'PLHIV Forecast'!$C$130:$W$130,0)),
INDEX('PLHIV Forecast'!$C$131:$W$250,MATCH($B230,'PLHIV Forecast'!$B$131:$B$250,0),MATCH(H$130,'PLHIV Forecast'!$C$130:$W$130,0))&lt;&gt;0),
INDEX('PLHIV Forecast'!$C$131:$W$250,MATCH($B230,'PLHIV Forecast'!$B$131:$B$250,0),MATCH(H$130,'PLHIV Forecast'!$C$130:$W$130,0)),
G230+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164791</v>
      </c>
      <c r="I230" s="84">
        <f>IF(IF(I$130&lt;=Baseline_Year,
INDEX('Number on ART'!$H$10:$AB$249,MATCH($B230&amp;"Peds",'Number on ART'!$F$10:$F$249,0),MATCH(I$130,'Number on ART'!$H$9:$AB$9,0)),
IF(AND(H230+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Forecast'!$B$131:$B$250,0),MATCH(I$130,'PLHIV Forecast'!$C$130:$W$130,0)),
INDEX('PLHIV Forecast'!$C$131:$W$250,MATCH($B230,'PLHIV Forecast'!$B$131:$B$250,0),MATCH(I$130,'PLHIV Forecast'!$C$130:$W$130,0))&lt;&gt;0),
INDEX('PLHIV Forecast'!$C$131:$W$250,MATCH($B230,'PLHIV Forecast'!$B$131:$B$250,0),MATCH(I$130,'PLHIV Forecast'!$C$130:$W$130,0)),
H230+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IF(I$130&lt;=Baseline_Year,
INDEX('Number on ART'!$H$10:$AB$249,MATCH($B230&amp;"Peds",'Number on ART'!$F$10:$F$249,0),MATCH(I$130,'Number on ART'!$H$9:$AB$9,0)),
IF(AND(H230+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Forecast'!$B$131:$B$250,0),MATCH(I$130,'PLHIV Forecast'!$C$130:$W$130,0)),
INDEX('PLHIV Forecast'!$C$131:$W$250,MATCH($B230,'PLHIV Forecast'!$B$131:$B$250,0),MATCH(I$130,'PLHIV Forecast'!$C$130:$W$130,0))&lt;&gt;0),
INDEX('PLHIV Forecast'!$C$131:$W$250,MATCH($B230,'PLHIV Forecast'!$B$131:$B$250,0),MATCH(I$130,'PLHIV Forecast'!$C$130:$W$130,0)),
H230+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169424</v>
      </c>
      <c r="J230" s="84">
        <f>IF(IF(J$130&lt;=Baseline_Year,
INDEX('Number on ART'!$H$10:$AB$249,MATCH($B230&amp;"Peds",'Number on ART'!$F$10:$F$249,0),MATCH(J$130,'Number on ART'!$H$9:$AB$9,0)),
IF(AND(I230+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Forecast'!$B$131:$B$250,0),MATCH(J$130,'PLHIV Forecast'!$C$130:$W$130,0)),
INDEX('PLHIV Forecast'!$C$131:$W$250,MATCH($B230,'PLHIV Forecast'!$B$131:$B$250,0),MATCH(J$130,'PLHIV Forecast'!$C$130:$W$130,0))&lt;&gt;0),
INDEX('PLHIV Forecast'!$C$131:$W$250,MATCH($B230,'PLHIV Forecast'!$B$131:$B$250,0),MATCH(J$130,'PLHIV Forecast'!$C$130:$W$130,0)),
I230+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IF(J$130&lt;=Baseline_Year,
INDEX('Number on ART'!$H$10:$AB$249,MATCH($B230&amp;"Peds",'Number on ART'!$F$10:$F$249,0),MATCH(J$130,'Number on ART'!$H$9:$AB$9,0)),
IF(AND(I230+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Forecast'!$B$131:$B$250,0),MATCH(J$130,'PLHIV Forecast'!$C$130:$W$130,0)),
INDEX('PLHIV Forecast'!$C$131:$W$250,MATCH($B230,'PLHIV Forecast'!$B$131:$B$250,0),MATCH(J$130,'PLHIV Forecast'!$C$130:$W$130,0))&lt;&gt;0),
INDEX('PLHIV Forecast'!$C$131:$W$250,MATCH($B230,'PLHIV Forecast'!$B$131:$B$250,0),MATCH(J$130,'PLHIV Forecast'!$C$130:$W$130,0)),
I230+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167399</v>
      </c>
      <c r="K230" s="84">
        <f>IF(IF(K$130&lt;=Baseline_Year,
INDEX('Number on ART'!$H$10:$AB$249,MATCH($B230&amp;"Peds",'Number on ART'!$F$10:$F$249,0),MATCH(K$130,'Number on ART'!$H$9:$AB$9,0)),
IF(AND(J230+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Forecast'!$B$131:$B$250,0),MATCH(K$130,'PLHIV Forecast'!$C$130:$W$130,0)),
INDEX('PLHIV Forecast'!$C$131:$W$250,MATCH($B230,'PLHIV Forecast'!$B$131:$B$250,0),MATCH(K$130,'PLHIV Forecast'!$C$130:$W$130,0))&lt;&gt;0),
INDEX('PLHIV Forecast'!$C$131:$W$250,MATCH($B230,'PLHIV Forecast'!$B$131:$B$250,0),MATCH(K$130,'PLHIV Forecast'!$C$130:$W$130,0)),
J230+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IF(K$130&lt;=Baseline_Year,
INDEX('Number on ART'!$H$10:$AB$249,MATCH($B230&amp;"Peds",'Number on ART'!$F$10:$F$249,0),MATCH(K$130,'Number on ART'!$H$9:$AB$9,0)),
IF(AND(J230+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Forecast'!$B$131:$B$250,0),MATCH(K$130,'PLHIV Forecast'!$C$130:$W$130,0)),
INDEX('PLHIV Forecast'!$C$131:$W$250,MATCH($B230,'PLHIV Forecast'!$B$131:$B$250,0),MATCH(K$130,'PLHIV Forecast'!$C$130:$W$130,0))&lt;&gt;0),
INDEX('PLHIV Forecast'!$C$131:$W$250,MATCH($B230,'PLHIV Forecast'!$B$131:$B$250,0),MATCH(K$130,'PLHIV Forecast'!$C$130:$W$130,0)),
J230+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162253</v>
      </c>
      <c r="L230" s="84">
        <f>IF(IF(L$130&lt;=Baseline_Year,
INDEX('Number on ART'!$H$10:$AB$249,MATCH($B230&amp;"Peds",'Number on ART'!$F$10:$F$249,0),MATCH(L$130,'Number on ART'!$H$9:$AB$9,0)),
IF(AND(K230+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Forecast'!$B$131:$B$250,0),MATCH(L$130,'PLHIV Forecast'!$C$130:$W$130,0)),
INDEX('PLHIV Forecast'!$C$131:$W$250,MATCH($B230,'PLHIV Forecast'!$B$131:$B$250,0),MATCH(L$130,'PLHIV Forecast'!$C$130:$W$130,0))&lt;&gt;0),
INDEX('PLHIV Forecast'!$C$131:$W$250,MATCH($B230,'PLHIV Forecast'!$B$131:$B$250,0),MATCH(L$130,'PLHIV Forecast'!$C$130:$W$130,0)),
K230+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IF(L$130&lt;=Baseline_Year,
INDEX('Number on ART'!$H$10:$AB$249,MATCH($B230&amp;"Peds",'Number on ART'!$F$10:$F$249,0),MATCH(L$130,'Number on ART'!$H$9:$AB$9,0)),
IF(AND(K230+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Forecast'!$B$131:$B$250,0),MATCH(L$130,'PLHIV Forecast'!$C$130:$W$130,0)),
INDEX('PLHIV Forecast'!$C$131:$W$250,MATCH($B230,'PLHIV Forecast'!$B$131:$B$250,0),MATCH(L$130,'PLHIV Forecast'!$C$130:$W$130,0))&lt;&gt;0),
INDEX('PLHIV Forecast'!$C$131:$W$250,MATCH($B230,'PLHIV Forecast'!$B$131:$B$250,0),MATCH(L$130,'PLHIV Forecast'!$C$130:$W$130,0)),
K230+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155348</v>
      </c>
      <c r="M230" s="84">
        <f>IF(IF(M$130&lt;=Baseline_Year,
INDEX('Number on ART'!$H$10:$AB$249,MATCH($B230&amp;"Peds",'Number on ART'!$F$10:$F$249,0),MATCH(M$130,'Number on ART'!$H$9:$AB$9,0)),
IF(AND(L230+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Forecast'!$B$131:$B$250,0),MATCH(M$130,'PLHIV Forecast'!$C$130:$W$130,0)),
INDEX('PLHIV Forecast'!$C$131:$W$250,MATCH($B230,'PLHIV Forecast'!$B$131:$B$250,0),MATCH(M$130,'PLHIV Forecast'!$C$130:$W$130,0))&lt;&gt;0),
INDEX('PLHIV Forecast'!$C$131:$W$250,MATCH($B230,'PLHIV Forecast'!$B$131:$B$250,0),MATCH(M$130,'PLHIV Forecast'!$C$130:$W$130,0)),
L230+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IF(M$130&lt;=Baseline_Year,
INDEX('Number on ART'!$H$10:$AB$249,MATCH($B230&amp;"Peds",'Number on ART'!$F$10:$F$249,0),MATCH(M$130,'Number on ART'!$H$9:$AB$9,0)),
IF(AND(L230+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Forecast'!$B$131:$B$250,0),MATCH(M$130,'PLHIV Forecast'!$C$130:$W$130,0)),
INDEX('PLHIV Forecast'!$C$131:$W$250,MATCH($B230,'PLHIV Forecast'!$B$131:$B$250,0),MATCH(M$130,'PLHIV Forecast'!$C$130:$W$130,0))&lt;&gt;0),
INDEX('PLHIV Forecast'!$C$131:$W$250,MATCH($B230,'PLHIV Forecast'!$B$131:$B$250,0),MATCH(M$130,'PLHIV Forecast'!$C$130:$W$130,0)),
L230+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146339</v>
      </c>
      <c r="N230" s="84">
        <f>IF(IF(N$130&lt;=Baseline_Year,
INDEX('Number on ART'!$H$10:$AB$249,MATCH($B230&amp;"Peds",'Number on ART'!$F$10:$F$249,0),MATCH(N$130,'Number on ART'!$H$9:$AB$9,0)),
IF(AND(M230+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Forecast'!$B$131:$B$250,0),MATCH(N$130,'PLHIV Forecast'!$C$130:$W$130,0)),
INDEX('PLHIV Forecast'!$C$131:$W$250,MATCH($B230,'PLHIV Forecast'!$B$131:$B$250,0),MATCH(N$130,'PLHIV Forecast'!$C$130:$W$130,0))&lt;&gt;0),
INDEX('PLHIV Forecast'!$C$131:$W$250,MATCH($B230,'PLHIV Forecast'!$B$131:$B$250,0),MATCH(N$130,'PLHIV Forecast'!$C$130:$W$130,0)),
M230+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IF(N$130&lt;=Baseline_Year,
INDEX('Number on ART'!$H$10:$AB$249,MATCH($B230&amp;"Peds",'Number on ART'!$F$10:$F$249,0),MATCH(N$130,'Number on ART'!$H$9:$AB$9,0)),
IF(AND(M230+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Forecast'!$B$131:$B$250,0),MATCH(N$130,'PLHIV Forecast'!$C$130:$W$130,0)),
INDEX('PLHIV Forecast'!$C$131:$W$250,MATCH($B230,'PLHIV Forecast'!$B$131:$B$250,0),MATCH(N$130,'PLHIV Forecast'!$C$130:$W$130,0))&lt;&gt;0),
INDEX('PLHIV Forecast'!$C$131:$W$250,MATCH($B230,'PLHIV Forecast'!$B$131:$B$250,0),MATCH(N$130,'PLHIV Forecast'!$C$130:$W$130,0)),
M230+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133992</v>
      </c>
      <c r="O230" s="84">
        <f>IF(IF(O$130&lt;=Baseline_Year,
INDEX('Number on ART'!$H$10:$AB$249,MATCH($B230&amp;"Peds",'Number on ART'!$F$10:$F$249,0),MATCH(O$130,'Number on ART'!$H$9:$AB$9,0)),
IF(AND(N230+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Forecast'!$B$131:$B$250,0),MATCH(O$130,'PLHIV Forecast'!$C$130:$W$130,0)),
INDEX('PLHIV Forecast'!$C$131:$W$250,MATCH($B230,'PLHIV Forecast'!$B$131:$B$250,0),MATCH(O$130,'PLHIV Forecast'!$C$130:$W$130,0))&lt;&gt;0),
INDEX('PLHIV Forecast'!$C$131:$W$250,MATCH($B230,'PLHIV Forecast'!$B$131:$B$250,0),MATCH(O$130,'PLHIV Forecast'!$C$130:$W$130,0)),
N230+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IF(O$130&lt;=Baseline_Year,
INDEX('Number on ART'!$H$10:$AB$249,MATCH($B230&amp;"Peds",'Number on ART'!$F$10:$F$249,0),MATCH(O$130,'Number on ART'!$H$9:$AB$9,0)),
IF(AND(N230+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Forecast'!$B$131:$B$250,0),MATCH(O$130,'PLHIV Forecast'!$C$130:$W$130,0)),
INDEX('PLHIV Forecast'!$C$131:$W$250,MATCH($B230,'PLHIV Forecast'!$B$131:$B$250,0),MATCH(O$130,'PLHIV Forecast'!$C$130:$W$130,0))&lt;&gt;0),
INDEX('PLHIV Forecast'!$C$131:$W$250,MATCH($B230,'PLHIV Forecast'!$B$131:$B$250,0),MATCH(O$130,'PLHIV Forecast'!$C$130:$W$130,0)),
N230+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123332</v>
      </c>
      <c r="P230" s="84">
        <f>IF(IF(P$130&lt;=Baseline_Year,
INDEX('Number on ART'!$H$10:$AB$249,MATCH($B230&amp;"Peds",'Number on ART'!$F$10:$F$249,0),MATCH(P$130,'Number on ART'!$H$9:$AB$9,0)),
IF(AND(O230+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Forecast'!$B$131:$B$250,0),MATCH(P$130,'PLHIV Forecast'!$C$130:$W$130,0)),
INDEX('PLHIV Forecast'!$C$131:$W$250,MATCH($B230,'PLHIV Forecast'!$B$131:$B$250,0),MATCH(P$130,'PLHIV Forecast'!$C$130:$W$130,0))&lt;&gt;0),
INDEX('PLHIV Forecast'!$C$131:$W$250,MATCH($B230,'PLHIV Forecast'!$B$131:$B$250,0),MATCH(P$130,'PLHIV Forecast'!$C$130:$W$130,0)),
O230+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IF(P$130&lt;=Baseline_Year,
INDEX('Number on ART'!$H$10:$AB$249,MATCH($B230&amp;"Peds",'Number on ART'!$F$10:$F$249,0),MATCH(P$130,'Number on ART'!$H$9:$AB$9,0)),
IF(AND(O230+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Forecast'!$B$131:$B$250,0),MATCH(P$130,'PLHIV Forecast'!$C$130:$W$130,0)),
INDEX('PLHIV Forecast'!$C$131:$W$250,MATCH($B230,'PLHIV Forecast'!$B$131:$B$250,0),MATCH(P$130,'PLHIV Forecast'!$C$130:$W$130,0))&lt;&gt;0),
INDEX('PLHIV Forecast'!$C$131:$W$250,MATCH($B230,'PLHIV Forecast'!$B$131:$B$250,0),MATCH(P$130,'PLHIV Forecast'!$C$130:$W$130,0)),
O230+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112660</v>
      </c>
      <c r="Q230" s="84">
        <f>IF(IF(Q$130&lt;=Baseline_Year,
INDEX('Number on ART'!$H$10:$AB$249,MATCH($B230&amp;"Peds",'Number on ART'!$F$10:$F$249,0),MATCH(Q$130,'Number on ART'!$H$9:$AB$9,0)),
IF(AND(P230+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Forecast'!$B$131:$B$250,0),MATCH(Q$130,'PLHIV Forecast'!$C$130:$W$130,0)),
INDEX('PLHIV Forecast'!$C$131:$W$250,MATCH($B230,'PLHIV Forecast'!$B$131:$B$250,0),MATCH(Q$130,'PLHIV Forecast'!$C$130:$W$130,0))&lt;&gt;0),
INDEX('PLHIV Forecast'!$C$131:$W$250,MATCH($B230,'PLHIV Forecast'!$B$131:$B$250,0),MATCH(Q$130,'PLHIV Forecast'!$C$130:$W$130,0)),
P230+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IF(Q$130&lt;=Baseline_Year,
INDEX('Number on ART'!$H$10:$AB$249,MATCH($B230&amp;"Peds",'Number on ART'!$F$10:$F$249,0),MATCH(Q$130,'Number on ART'!$H$9:$AB$9,0)),
IF(AND(P230+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Forecast'!$B$131:$B$250,0),MATCH(Q$130,'PLHIV Forecast'!$C$130:$W$130,0)),
INDEX('PLHIV Forecast'!$C$131:$W$250,MATCH($B230,'PLHIV Forecast'!$B$131:$B$250,0),MATCH(Q$130,'PLHIV Forecast'!$C$130:$W$130,0))&lt;&gt;0),
INDEX('PLHIV Forecast'!$C$131:$W$250,MATCH($B230,'PLHIV Forecast'!$B$131:$B$250,0),MATCH(Q$130,'PLHIV Forecast'!$C$130:$W$130,0)),
P230+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101988</v>
      </c>
      <c r="R230" s="84">
        <f>IF(IF(R$130&lt;=Baseline_Year,
INDEX('Number on ART'!$H$10:$AB$249,MATCH($B230&amp;"Peds",'Number on ART'!$F$10:$F$249,0),MATCH(R$130,'Number on ART'!$H$9:$AB$9,0)),
IF(AND(Q230+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Forecast'!$B$131:$B$250,0),MATCH(R$130,'PLHIV Forecast'!$C$130:$W$130,0)),
INDEX('PLHIV Forecast'!$C$131:$W$250,MATCH($B230,'PLHIV Forecast'!$B$131:$B$250,0),MATCH(R$130,'PLHIV Forecast'!$C$130:$W$130,0))&lt;&gt;0),
INDEX('PLHIV Forecast'!$C$131:$W$250,MATCH($B230,'PLHIV Forecast'!$B$131:$B$250,0),MATCH(R$130,'PLHIV Forecast'!$C$130:$W$130,0)),
Q230+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IF(R$130&lt;=Baseline_Year,
INDEX('Number on ART'!$H$10:$AB$249,MATCH($B230&amp;"Peds",'Number on ART'!$F$10:$F$249,0),MATCH(R$130,'Number on ART'!$H$9:$AB$9,0)),
IF(AND(Q230+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Forecast'!$B$131:$B$250,0),MATCH(R$130,'PLHIV Forecast'!$C$130:$W$130,0)),
INDEX('PLHIV Forecast'!$C$131:$W$250,MATCH($B230,'PLHIV Forecast'!$B$131:$B$250,0),MATCH(R$130,'PLHIV Forecast'!$C$130:$W$130,0))&lt;&gt;0),
INDEX('PLHIV Forecast'!$C$131:$W$250,MATCH($B230,'PLHIV Forecast'!$B$131:$B$250,0),MATCH(R$130,'PLHIV Forecast'!$C$130:$W$130,0)),
Q230+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91316</v>
      </c>
      <c r="S230" s="84">
        <f>IF(IF(S$130&lt;=Baseline_Year,
INDEX('Number on ART'!$H$10:$AB$249,MATCH($B230&amp;"Peds",'Number on ART'!$F$10:$F$249,0),MATCH(S$130,'Number on ART'!$H$9:$AB$9,0)),
IF(AND(R230+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Forecast'!$B$131:$B$250,0),MATCH(S$130,'PLHIV Forecast'!$C$130:$W$130,0)),
INDEX('PLHIV Forecast'!$C$131:$W$250,MATCH($B230,'PLHIV Forecast'!$B$131:$B$250,0),MATCH(S$130,'PLHIV Forecast'!$C$130:$W$130,0))&lt;&gt;0),
INDEX('PLHIV Forecast'!$C$131:$W$250,MATCH($B230,'PLHIV Forecast'!$B$131:$B$250,0),MATCH(S$130,'PLHIV Forecast'!$C$130:$W$130,0)),
R230+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IF(S$130&lt;=Baseline_Year,
INDEX('Number on ART'!$H$10:$AB$249,MATCH($B230&amp;"Peds",'Number on ART'!$F$10:$F$249,0),MATCH(S$130,'Number on ART'!$H$9:$AB$9,0)),
IF(AND(R230+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Forecast'!$B$131:$B$250,0),MATCH(S$130,'PLHIV Forecast'!$C$130:$W$130,0)),
INDEX('PLHIV Forecast'!$C$131:$W$250,MATCH($B230,'PLHIV Forecast'!$B$131:$B$250,0),MATCH(S$130,'PLHIV Forecast'!$C$130:$W$130,0))&lt;&gt;0),
INDEX('PLHIV Forecast'!$C$131:$W$250,MATCH($B230,'PLHIV Forecast'!$B$131:$B$250,0),MATCH(S$130,'PLHIV Forecast'!$C$130:$W$130,0)),
R230+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80644</v>
      </c>
      <c r="T230" s="84">
        <f>IF(IF(T$130&lt;=Baseline_Year,
INDEX('Number on ART'!$H$10:$AB$249,MATCH($B230&amp;"Peds",'Number on ART'!$F$10:$F$249,0),MATCH(T$130,'Number on ART'!$H$9:$AB$9,0)),
IF(AND(S230+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Forecast'!$B$131:$B$250,0),MATCH(T$130,'PLHIV Forecast'!$C$130:$W$130,0)),
INDEX('PLHIV Forecast'!$C$131:$W$250,MATCH($B230,'PLHIV Forecast'!$B$131:$B$250,0),MATCH(T$130,'PLHIV Forecast'!$C$130:$W$130,0))&lt;&gt;0),
INDEX('PLHIV Forecast'!$C$131:$W$250,MATCH($B230,'PLHIV Forecast'!$B$131:$B$250,0),MATCH(T$130,'PLHIV Forecast'!$C$130:$W$130,0)),
S230+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IF(T$130&lt;=Baseline_Year,
INDEX('Number on ART'!$H$10:$AB$249,MATCH($B230&amp;"Peds",'Number on ART'!$F$10:$F$249,0),MATCH(T$130,'Number on ART'!$H$9:$AB$9,0)),
IF(AND(S230+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Forecast'!$B$131:$B$250,0),MATCH(T$130,'PLHIV Forecast'!$C$130:$W$130,0)),
INDEX('PLHIV Forecast'!$C$131:$W$250,MATCH($B230,'PLHIV Forecast'!$B$131:$B$250,0),MATCH(T$130,'PLHIV Forecast'!$C$130:$W$130,0))&lt;&gt;0),
INDEX('PLHIV Forecast'!$C$131:$W$250,MATCH($B230,'PLHIV Forecast'!$B$131:$B$250,0),MATCH(T$130,'PLHIV Forecast'!$C$130:$W$130,0)),
S230+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69972</v>
      </c>
      <c r="U230" s="84">
        <f>IF(IF(U$130&lt;=Baseline_Year,
INDEX('Number on ART'!$H$10:$AB$249,MATCH($B230&amp;"Peds",'Number on ART'!$F$10:$F$249,0),MATCH(U$130,'Number on ART'!$H$9:$AB$9,0)),
IF(AND(T230+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Forecast'!$B$131:$B$250,0),MATCH(U$130,'PLHIV Forecast'!$C$130:$W$130,0)),
INDEX('PLHIV Forecast'!$C$131:$W$250,MATCH($B230,'PLHIV Forecast'!$B$131:$B$250,0),MATCH(U$130,'PLHIV Forecast'!$C$130:$W$130,0))&lt;&gt;0),
INDEX('PLHIV Forecast'!$C$131:$W$250,MATCH($B230,'PLHIV Forecast'!$B$131:$B$250,0),MATCH(U$130,'PLHIV Forecast'!$C$130:$W$130,0)),
T230+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IF(U$130&lt;=Baseline_Year,
INDEX('Number on ART'!$H$10:$AB$249,MATCH($B230&amp;"Peds",'Number on ART'!$F$10:$F$249,0),MATCH(U$130,'Number on ART'!$H$9:$AB$9,0)),
IF(AND(T230+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Forecast'!$B$131:$B$250,0),MATCH(U$130,'PLHIV Forecast'!$C$130:$W$130,0)),
INDEX('PLHIV Forecast'!$C$131:$W$250,MATCH($B230,'PLHIV Forecast'!$B$131:$B$250,0),MATCH(U$130,'PLHIV Forecast'!$C$130:$W$130,0))&lt;&gt;0),
INDEX('PLHIV Forecast'!$C$131:$W$250,MATCH($B230,'PLHIV Forecast'!$B$131:$B$250,0),MATCH(U$130,'PLHIV Forecast'!$C$130:$W$130,0)),
T230+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59300</v>
      </c>
      <c r="V230" s="84">
        <f>IF(IF(V$130&lt;=Baseline_Year,
INDEX('Number on ART'!$H$10:$AB$249,MATCH($B230&amp;"Peds",'Number on ART'!$F$10:$F$249,0),MATCH(V$130,'Number on ART'!$H$9:$AB$9,0)),
IF(AND(U230+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Forecast'!$B$131:$B$250,0),MATCH(V$130,'PLHIV Forecast'!$C$130:$W$130,0)),
INDEX('PLHIV Forecast'!$C$131:$W$250,MATCH($B230,'PLHIV Forecast'!$B$131:$B$250,0),MATCH(V$130,'PLHIV Forecast'!$C$130:$W$130,0))&lt;&gt;0),
INDEX('PLHIV Forecast'!$C$131:$W$250,MATCH($B230,'PLHIV Forecast'!$B$131:$B$250,0),MATCH(V$130,'PLHIV Forecast'!$C$130:$W$130,0)),
U230+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IF(V$130&lt;=Baseline_Year,
INDEX('Number on ART'!$H$10:$AB$249,MATCH($B230&amp;"Peds",'Number on ART'!$F$10:$F$249,0),MATCH(V$130,'Number on ART'!$H$9:$AB$9,0)),
IF(AND(U230+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Forecast'!$B$131:$B$250,0),MATCH(V$130,'PLHIV Forecast'!$C$130:$W$130,0)),
INDEX('PLHIV Forecast'!$C$131:$W$250,MATCH($B230,'PLHIV Forecast'!$B$131:$B$250,0),MATCH(V$130,'PLHIV Forecast'!$C$130:$W$130,0))&lt;&gt;0),
INDEX('PLHIV Forecast'!$C$131:$W$250,MATCH($B230,'PLHIV Forecast'!$B$131:$B$250,0),MATCH(V$130,'PLHIV Forecast'!$C$130:$W$130,0)),
U230+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48628</v>
      </c>
      <c r="W230" s="84">
        <f>IF(IF(W$130&lt;=Baseline_Year,
INDEX('Number on ART'!$H$10:$AB$249,MATCH($B230&amp;"Peds",'Number on ART'!$F$10:$F$249,0),MATCH(W$130,'Number on ART'!$H$9:$AB$9,0)),
IF(AND(V230+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Forecast'!$C$131:$W$250,MATCH($B230,'PLHIV Forecast'!$B$131:$B$250,0),MATCH(W$130,'PLHIV Forecast'!$C$130:$W$130,0)),
INDEX('PLHIV Forecast'!$C$131:$W$250,MATCH($B230,'PLHIV Forecast'!$B$131:$B$250,0),MATCH(W$130,'PLHIV Forecast'!$C$130:$W$130,0))&lt;&gt;0),
INDEX('PLHIV Forecast'!$C$131:$W$250,MATCH($B230,'PLHIV Forecast'!$B$131:$B$250,0),MATCH(W$130,'PLHIV Forecast'!$C$130:$W$130,0)),
V230+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)))&lt;0,
0,
IF(W$130&lt;=Baseline_Year,
INDEX('Number on ART'!$H$10:$AB$249,MATCH($B230&amp;"Peds",'Number on ART'!$F$10:$F$249,0),MATCH(W$130,'Number on ART'!$H$9:$AB$9,0)),
IF(AND(V230+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)&gt;INDEX('PLHIV Forecast'!$C$8:$W$127,MATCH($B230,'PLHIV Forecast'!$B$131:$B$250,0),MATCH(W$130,'PLHIV Forecast'!$C$130:$W$130,0)),
INDEX('PLHIV Forecast'!$C$131:$W$250,MATCH($B230,'PLHIV Forecast'!$B$131:$B$250,0),MATCH(W$130,'PLHIV Forecast'!$C$130:$W$130,0))&lt;&gt;0),
INDEX('PLHIV Forecast'!$C$131:$W$250,MATCH($B230,'PLHIV Forecast'!$B$131:$B$250,0),MATCH(W$130,'PLHIV Forecast'!$C$130:$W$130,0)),
V230+
AVERAGE((INDEX($C$131:$W$250,MATCH($B230,$B$131:$B$250),MATCH(Baseline_Year,$C$130:$W$130,))-INDEX($C$131:$W$250,MATCH($B230,$B$131:$B$250),MATCH(Baseline_Year-1,$C$130:$W$130,))),
(INDEX($C$131:$W$250,MATCH($B230,$B$131:$B$250),MATCH(Baseline_Year-1,$C$130:$W$130,))-INDEX($C$131:$W$250,MATCH($B230,$B$131:$B$250),MATCH(Baseline_Year-2,$C$130:$W$130,))),
(INDEX($C$131:$W$250,MATCH($B230,$B$131:$B$250),MATCH(Baseline_Year-2,$C$130:$W$130,))-INDEX($C$131:$W$250,MATCH($B230,$B$131:$B$250),MATCH(Baseline_Year-3,$C$130:$W$130,)))
))))</f>
        <v>37956</v>
      </c>
      <c r="X230" s="9" t="str">
        <f>IF(SUM(C230:W230)&lt;&gt;0,
IF(P230='PLHIV Forecast'!P230,"# peds on ART capped by total CLHIV starting 2023",
IF(Q230='PLHIV Forecast'!Q230,"# peds on ART capped by total CLHIV starting 2024",
IF(R230='PLHIV Forecast'!R230,"# peds on ART capped by total CLHIV starting 2025",
IF(S230='PLHIV Forecast'!S230,"# peds on ART capped by total CLHIV starting 2026",
IF(T230='PLHIV Forecast'!T230,"# peds on ART capped by total CLHIV starting 2027",
IF(U230='PLHIV Forecast'!U230,"# peds on ART capped by total CLHIV starting 2028",
IF(V230='PLHIV Forecast'!V230,"# peds on ART capped by total CLHIV starting 2029",
IF(W230='PLHIV Forecast'!W230,"# peds on ART capped by total CLHIV starting 2030",
"")))))))),"")</f>
        <v/>
      </c>
    </row>
    <row r="231" spans="2:24" x14ac:dyDescent="0.35">
      <c r="B231" s="17" t="str">
        <f>Countries!B104</f>
        <v>South Sudan</v>
      </c>
      <c r="C231" s="47">
        <f>IF(C$7&lt;='Algorithms &amp; Assumptions'!$C$3,INDEX('Number on ART'!$H$10:$AB$249,MATCH($B231&amp;"Peds",'Number on ART'!$F$10:$F$249,0),MATCH(C$7,'Number on ART'!$H$9:$AB$9,0)),"Error")</f>
        <v>87</v>
      </c>
      <c r="D231" s="47">
        <f>IF(D$7&lt;='Algorithms &amp; Assumptions'!$C$3,INDEX('Number on ART'!$H$10:$AB$249,MATCH($B231&amp;"Peds",'Number on ART'!$F$10:$F$249,0),MATCH(D$7,'Number on ART'!$H$9:$AB$9,0)),"Error")</f>
        <v>138</v>
      </c>
      <c r="E231" s="47">
        <f>IF(E$7&lt;='Algorithms &amp; Assumptions'!$C$3,INDEX('Number on ART'!$H$10:$AB$249,MATCH($B231&amp;"Peds",'Number on ART'!$F$10:$F$249,0),MATCH(E$7,'Number on ART'!$H$9:$AB$9,0)),"Error")</f>
        <v>164</v>
      </c>
      <c r="F231" s="47">
        <f>IF(F$7&lt;='Algorithms &amp; Assumptions'!$C$3,INDEX('Number on ART'!$H$10:$AB$249,MATCH($B231&amp;"Peds",'Number on ART'!$F$10:$F$249,0),MATCH(F$7,'Number on ART'!$H$9:$AB$9,0)),"Error")</f>
        <v>286</v>
      </c>
      <c r="G231" s="84">
        <f>IF(IF(G$130&lt;=Baseline_Year,
INDEX('Number on ART'!$H$10:$AB$249,MATCH($B231&amp;"Peds",'Number on ART'!$F$10:$F$249,0),MATCH(G$130,'Number on ART'!$H$9:$AB$9,0)),
IF(AND(F231+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Forecast'!$B$131:$B$250,0),MATCH(G$130,'PLHIV Forecast'!$C$130:$W$130,0)),
INDEX('PLHIV Forecast'!$C$131:$W$250,MATCH($B231,'PLHIV Forecast'!$B$131:$B$250,0),MATCH(G$130,'PLHIV Forecast'!$C$130:$W$130,0))&lt;&gt;0),
INDEX('PLHIV Forecast'!$C$131:$W$250,MATCH($B231,'PLHIV Forecast'!$B$131:$B$250,0),MATCH(G$130,'PLHIV Forecast'!$C$130:$W$130,0)),
F231+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IF(G$130&lt;=Baseline_Year,
INDEX('Number on ART'!$H$10:$AB$249,MATCH($B231&amp;"Peds",'Number on ART'!$F$10:$F$249,0),MATCH(G$130,'Number on ART'!$H$9:$AB$9,0)),
IF(AND(F231+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Forecast'!$B$131:$B$250,0),MATCH(G$130,'PLHIV Forecast'!$C$130:$W$130,0)),
INDEX('PLHIV Forecast'!$C$131:$W$250,MATCH($B231,'PLHIV Forecast'!$B$131:$B$250,0),MATCH(G$130,'PLHIV Forecast'!$C$130:$W$130,0))&lt;&gt;0),
INDEX('PLHIV Forecast'!$C$131:$W$250,MATCH($B231,'PLHIV Forecast'!$B$131:$B$250,0),MATCH(G$130,'PLHIV Forecast'!$C$130:$W$130,0)),
F231+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543</v>
      </c>
      <c r="H231" s="84">
        <f>IF(IF(H$130&lt;=Baseline_Year,
INDEX('Number on ART'!$H$10:$AB$249,MATCH($B231&amp;"Peds",'Number on ART'!$F$10:$F$249,0),MATCH(H$130,'Number on ART'!$H$9:$AB$9,0)),
IF(AND(G231+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Forecast'!$B$131:$B$250,0),MATCH(H$130,'PLHIV Forecast'!$C$130:$W$130,0)),
INDEX('PLHIV Forecast'!$C$131:$W$250,MATCH($B231,'PLHIV Forecast'!$B$131:$B$250,0),MATCH(H$130,'PLHIV Forecast'!$C$130:$W$130,0))&lt;&gt;0),
INDEX('PLHIV Forecast'!$C$131:$W$250,MATCH($B231,'PLHIV Forecast'!$B$131:$B$250,0),MATCH(H$130,'PLHIV Forecast'!$C$130:$W$130,0)),
G231+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IF(H$130&lt;=Baseline_Year,
INDEX('Number on ART'!$H$10:$AB$249,MATCH($B231&amp;"Peds",'Number on ART'!$F$10:$F$249,0),MATCH(H$130,'Number on ART'!$H$9:$AB$9,0)),
IF(AND(G231+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Forecast'!$B$131:$B$250,0),MATCH(H$130,'PLHIV Forecast'!$C$130:$W$130,0)),
INDEX('PLHIV Forecast'!$C$131:$W$250,MATCH($B231,'PLHIV Forecast'!$B$131:$B$250,0),MATCH(H$130,'PLHIV Forecast'!$C$130:$W$130,0))&lt;&gt;0),
INDEX('PLHIV Forecast'!$C$131:$W$250,MATCH($B231,'PLHIV Forecast'!$B$131:$B$250,0),MATCH(H$130,'PLHIV Forecast'!$C$130:$W$130,0)),
G231+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728</v>
      </c>
      <c r="I231" s="84">
        <f>IF(IF(I$130&lt;=Baseline_Year,
INDEX('Number on ART'!$H$10:$AB$249,MATCH($B231&amp;"Peds",'Number on ART'!$F$10:$F$249,0),MATCH(I$130,'Number on ART'!$H$9:$AB$9,0)),
IF(AND(H231+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Forecast'!$B$131:$B$250,0),MATCH(I$130,'PLHIV Forecast'!$C$130:$W$130,0)),
INDEX('PLHIV Forecast'!$C$131:$W$250,MATCH($B231,'PLHIV Forecast'!$B$131:$B$250,0),MATCH(I$130,'PLHIV Forecast'!$C$130:$W$130,0))&lt;&gt;0),
INDEX('PLHIV Forecast'!$C$131:$W$250,MATCH($B231,'PLHIV Forecast'!$B$131:$B$250,0),MATCH(I$130,'PLHIV Forecast'!$C$130:$W$130,0)),
H231+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IF(I$130&lt;=Baseline_Year,
INDEX('Number on ART'!$H$10:$AB$249,MATCH($B231&amp;"Peds",'Number on ART'!$F$10:$F$249,0),MATCH(I$130,'Number on ART'!$H$9:$AB$9,0)),
IF(AND(H231+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Forecast'!$B$131:$B$250,0),MATCH(I$130,'PLHIV Forecast'!$C$130:$W$130,0)),
INDEX('PLHIV Forecast'!$C$131:$W$250,MATCH($B231,'PLHIV Forecast'!$B$131:$B$250,0),MATCH(I$130,'PLHIV Forecast'!$C$130:$W$130,0))&lt;&gt;0),
INDEX('PLHIV Forecast'!$C$131:$W$250,MATCH($B231,'PLHIV Forecast'!$B$131:$B$250,0),MATCH(I$130,'PLHIV Forecast'!$C$130:$W$130,0)),
H231+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939</v>
      </c>
      <c r="J231" s="84">
        <f>IF(IF(J$130&lt;=Baseline_Year,
INDEX('Number on ART'!$H$10:$AB$249,MATCH($B231&amp;"Peds",'Number on ART'!$F$10:$F$249,0),MATCH(J$130,'Number on ART'!$H$9:$AB$9,0)),
IF(AND(I231+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Forecast'!$B$131:$B$250,0),MATCH(J$130,'PLHIV Forecast'!$C$130:$W$130,0)),
INDEX('PLHIV Forecast'!$C$131:$W$250,MATCH($B231,'PLHIV Forecast'!$B$131:$B$250,0),MATCH(J$130,'PLHIV Forecast'!$C$130:$W$130,0))&lt;&gt;0),
INDEX('PLHIV Forecast'!$C$131:$W$250,MATCH($B231,'PLHIV Forecast'!$B$131:$B$250,0),MATCH(J$130,'PLHIV Forecast'!$C$130:$W$130,0)),
I231+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IF(J$130&lt;=Baseline_Year,
INDEX('Number on ART'!$H$10:$AB$249,MATCH($B231&amp;"Peds",'Number on ART'!$F$10:$F$249,0),MATCH(J$130,'Number on ART'!$H$9:$AB$9,0)),
IF(AND(I231+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Forecast'!$B$131:$B$250,0),MATCH(J$130,'PLHIV Forecast'!$C$130:$W$130,0)),
INDEX('PLHIV Forecast'!$C$131:$W$250,MATCH($B231,'PLHIV Forecast'!$B$131:$B$250,0),MATCH(J$130,'PLHIV Forecast'!$C$130:$W$130,0))&lt;&gt;0),
INDEX('PLHIV Forecast'!$C$131:$W$250,MATCH($B231,'PLHIV Forecast'!$B$131:$B$250,0),MATCH(J$130,'PLHIV Forecast'!$C$130:$W$130,0)),
I231+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1205</v>
      </c>
      <c r="K231" s="84">
        <f>IF(IF(K$130&lt;=Baseline_Year,
INDEX('Number on ART'!$H$10:$AB$249,MATCH($B231&amp;"Peds",'Number on ART'!$F$10:$F$249,0),MATCH(K$130,'Number on ART'!$H$9:$AB$9,0)),
IF(AND(J231+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Forecast'!$B$131:$B$250,0),MATCH(K$130,'PLHIV Forecast'!$C$130:$W$130,0)),
INDEX('PLHIV Forecast'!$C$131:$W$250,MATCH($B231,'PLHIV Forecast'!$B$131:$B$250,0),MATCH(K$130,'PLHIV Forecast'!$C$130:$W$130,0))&lt;&gt;0),
INDEX('PLHIV Forecast'!$C$131:$W$250,MATCH($B231,'PLHIV Forecast'!$B$131:$B$250,0),MATCH(K$130,'PLHIV Forecast'!$C$130:$W$130,0)),
J231+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IF(K$130&lt;=Baseline_Year,
INDEX('Number on ART'!$H$10:$AB$249,MATCH($B231&amp;"Peds",'Number on ART'!$F$10:$F$249,0),MATCH(K$130,'Number on ART'!$H$9:$AB$9,0)),
IF(AND(J231+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Forecast'!$B$131:$B$250,0),MATCH(K$130,'PLHIV Forecast'!$C$130:$W$130,0)),
INDEX('PLHIV Forecast'!$C$131:$W$250,MATCH($B231,'PLHIV Forecast'!$B$131:$B$250,0),MATCH(K$130,'PLHIV Forecast'!$C$130:$W$130,0))&lt;&gt;0),
INDEX('PLHIV Forecast'!$C$131:$W$250,MATCH($B231,'PLHIV Forecast'!$B$131:$B$250,0),MATCH(K$130,'PLHIV Forecast'!$C$130:$W$130,0)),
J231+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1461</v>
      </c>
      <c r="L231" s="84">
        <f>IF(IF(L$130&lt;=Baseline_Year,
INDEX('Number on ART'!$H$10:$AB$249,MATCH($B231&amp;"Peds",'Number on ART'!$F$10:$F$249,0),MATCH(L$130,'Number on ART'!$H$9:$AB$9,0)),
IF(AND(K231+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Forecast'!$B$131:$B$250,0),MATCH(L$130,'PLHIV Forecast'!$C$130:$W$130,0)),
INDEX('PLHIV Forecast'!$C$131:$W$250,MATCH($B231,'PLHIV Forecast'!$B$131:$B$250,0),MATCH(L$130,'PLHIV Forecast'!$C$130:$W$130,0))&lt;&gt;0),
INDEX('PLHIV Forecast'!$C$131:$W$250,MATCH($B231,'PLHIV Forecast'!$B$131:$B$250,0),MATCH(L$130,'PLHIV Forecast'!$C$130:$W$130,0)),
K231+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IF(L$130&lt;=Baseline_Year,
INDEX('Number on ART'!$H$10:$AB$249,MATCH($B231&amp;"Peds",'Number on ART'!$F$10:$F$249,0),MATCH(L$130,'Number on ART'!$H$9:$AB$9,0)),
IF(AND(K231+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Forecast'!$B$131:$B$250,0),MATCH(L$130,'PLHIV Forecast'!$C$130:$W$130,0)),
INDEX('PLHIV Forecast'!$C$131:$W$250,MATCH($B231,'PLHIV Forecast'!$B$131:$B$250,0),MATCH(L$130,'PLHIV Forecast'!$C$130:$W$130,0))&lt;&gt;0),
INDEX('PLHIV Forecast'!$C$131:$W$250,MATCH($B231,'PLHIV Forecast'!$B$131:$B$250,0),MATCH(L$130,'PLHIV Forecast'!$C$130:$W$130,0)),
K231+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1896</v>
      </c>
      <c r="M231" s="84">
        <f>IF(IF(M$130&lt;=Baseline_Year,
INDEX('Number on ART'!$H$10:$AB$249,MATCH($B231&amp;"Peds",'Number on ART'!$F$10:$F$249,0),MATCH(M$130,'Number on ART'!$H$9:$AB$9,0)),
IF(AND(L231+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Forecast'!$B$131:$B$250,0),MATCH(M$130,'PLHIV Forecast'!$C$130:$W$130,0)),
INDEX('PLHIV Forecast'!$C$131:$W$250,MATCH($B231,'PLHIV Forecast'!$B$131:$B$250,0),MATCH(M$130,'PLHIV Forecast'!$C$130:$W$130,0))&lt;&gt;0),
INDEX('PLHIV Forecast'!$C$131:$W$250,MATCH($B231,'PLHIV Forecast'!$B$131:$B$250,0),MATCH(M$130,'PLHIV Forecast'!$C$130:$W$130,0)),
L231+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IF(M$130&lt;=Baseline_Year,
INDEX('Number on ART'!$H$10:$AB$249,MATCH($B231&amp;"Peds",'Number on ART'!$F$10:$F$249,0),MATCH(M$130,'Number on ART'!$H$9:$AB$9,0)),
IF(AND(L231+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Forecast'!$B$131:$B$250,0),MATCH(M$130,'PLHIV Forecast'!$C$130:$W$130,0)),
INDEX('PLHIV Forecast'!$C$131:$W$250,MATCH($B231,'PLHIV Forecast'!$B$131:$B$250,0),MATCH(M$130,'PLHIV Forecast'!$C$130:$W$130,0))&lt;&gt;0),
INDEX('PLHIV Forecast'!$C$131:$W$250,MATCH($B231,'PLHIV Forecast'!$B$131:$B$250,0),MATCH(M$130,'PLHIV Forecast'!$C$130:$W$130,0)),
L231+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2195</v>
      </c>
      <c r="N231" s="84">
        <f>IF(IF(N$130&lt;=Baseline_Year,
INDEX('Number on ART'!$H$10:$AB$249,MATCH($B231&amp;"Peds",'Number on ART'!$F$10:$F$249,0),MATCH(N$130,'Number on ART'!$H$9:$AB$9,0)),
IF(AND(M231+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Forecast'!$B$131:$B$250,0),MATCH(N$130,'PLHIV Forecast'!$C$130:$W$130,0)),
INDEX('PLHIV Forecast'!$C$131:$W$250,MATCH($B231,'PLHIV Forecast'!$B$131:$B$250,0),MATCH(N$130,'PLHIV Forecast'!$C$130:$W$130,0))&lt;&gt;0),
INDEX('PLHIV Forecast'!$C$131:$W$250,MATCH($B231,'PLHIV Forecast'!$B$131:$B$250,0),MATCH(N$130,'PLHIV Forecast'!$C$130:$W$130,0)),
M231+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IF(N$130&lt;=Baseline_Year,
INDEX('Number on ART'!$H$10:$AB$249,MATCH($B231&amp;"Peds",'Number on ART'!$F$10:$F$249,0),MATCH(N$130,'Number on ART'!$H$9:$AB$9,0)),
IF(AND(M231+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Forecast'!$B$131:$B$250,0),MATCH(N$130,'PLHIV Forecast'!$C$130:$W$130,0)),
INDEX('PLHIV Forecast'!$C$131:$W$250,MATCH($B231,'PLHIV Forecast'!$B$131:$B$250,0),MATCH(N$130,'PLHIV Forecast'!$C$130:$W$130,0))&lt;&gt;0),
INDEX('PLHIV Forecast'!$C$131:$W$250,MATCH($B231,'PLHIV Forecast'!$B$131:$B$250,0),MATCH(N$130,'PLHIV Forecast'!$C$130:$W$130,0)),
M231+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2177</v>
      </c>
      <c r="O231" s="84">
        <f>IF(IF(O$130&lt;=Baseline_Year,
INDEX('Number on ART'!$H$10:$AB$249,MATCH($B231&amp;"Peds",'Number on ART'!$F$10:$F$249,0),MATCH(O$130,'Number on ART'!$H$9:$AB$9,0)),
IF(AND(N231+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Forecast'!$B$131:$B$250,0),MATCH(O$130,'PLHIV Forecast'!$C$130:$W$130,0)),
INDEX('PLHIV Forecast'!$C$131:$W$250,MATCH($B231,'PLHIV Forecast'!$B$131:$B$250,0),MATCH(O$130,'PLHIV Forecast'!$C$130:$W$130,0))&lt;&gt;0),
INDEX('PLHIV Forecast'!$C$131:$W$250,MATCH($B231,'PLHIV Forecast'!$B$131:$B$250,0),MATCH(O$130,'PLHIV Forecast'!$C$130:$W$130,0)),
N231+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IF(O$130&lt;=Baseline_Year,
INDEX('Number on ART'!$H$10:$AB$249,MATCH($B231&amp;"Peds",'Number on ART'!$F$10:$F$249,0),MATCH(O$130,'Number on ART'!$H$9:$AB$9,0)),
IF(AND(N231+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Forecast'!$B$131:$B$250,0),MATCH(O$130,'PLHIV Forecast'!$C$130:$W$130,0)),
INDEX('PLHIV Forecast'!$C$131:$W$250,MATCH($B231,'PLHIV Forecast'!$B$131:$B$250,0),MATCH(O$130,'PLHIV Forecast'!$C$130:$W$130,0))&lt;&gt;0),
INDEX('PLHIV Forecast'!$C$131:$W$250,MATCH($B231,'PLHIV Forecast'!$B$131:$B$250,0),MATCH(O$130,'PLHIV Forecast'!$C$130:$W$130,0)),
N231+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2607</v>
      </c>
      <c r="P231" s="84">
        <f>IF(IF(P$130&lt;=Baseline_Year,
INDEX('Number on ART'!$H$10:$AB$249,MATCH($B231&amp;"Peds",'Number on ART'!$F$10:$F$249,0),MATCH(P$130,'Number on ART'!$H$9:$AB$9,0)),
IF(AND(O231+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Forecast'!$B$131:$B$250,0),MATCH(P$130,'PLHIV Forecast'!$C$130:$W$130,0)),
INDEX('PLHIV Forecast'!$C$131:$W$250,MATCH($B231,'PLHIV Forecast'!$B$131:$B$250,0),MATCH(P$130,'PLHIV Forecast'!$C$130:$W$130,0))&lt;&gt;0),
INDEX('PLHIV Forecast'!$C$131:$W$250,MATCH($B231,'PLHIV Forecast'!$B$131:$B$250,0),MATCH(P$130,'PLHIV Forecast'!$C$130:$W$130,0)),
O231+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IF(P$130&lt;=Baseline_Year,
INDEX('Number on ART'!$H$10:$AB$249,MATCH($B231&amp;"Peds",'Number on ART'!$F$10:$F$249,0),MATCH(P$130,'Number on ART'!$H$9:$AB$9,0)),
IF(AND(O231+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Forecast'!$B$131:$B$250,0),MATCH(P$130,'PLHIV Forecast'!$C$130:$W$130,0)),
INDEX('PLHIV Forecast'!$C$131:$W$250,MATCH($B231,'PLHIV Forecast'!$B$131:$B$250,0),MATCH(P$130,'PLHIV Forecast'!$C$130:$W$130,0))&lt;&gt;0),
INDEX('PLHIV Forecast'!$C$131:$W$250,MATCH($B231,'PLHIV Forecast'!$B$131:$B$250,0),MATCH(P$130,'PLHIV Forecast'!$C$130:$W$130,0)),
O231+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2844</v>
      </c>
      <c r="Q231" s="84">
        <f>IF(IF(Q$130&lt;=Baseline_Year,
INDEX('Number on ART'!$H$10:$AB$249,MATCH($B231&amp;"Peds",'Number on ART'!$F$10:$F$249,0),MATCH(Q$130,'Number on ART'!$H$9:$AB$9,0)),
IF(AND(P231+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Forecast'!$B$131:$B$250,0),MATCH(Q$130,'PLHIV Forecast'!$C$130:$W$130,0)),
INDEX('PLHIV Forecast'!$C$131:$W$250,MATCH($B231,'PLHIV Forecast'!$B$131:$B$250,0),MATCH(Q$130,'PLHIV Forecast'!$C$130:$W$130,0))&lt;&gt;0),
INDEX('PLHIV Forecast'!$C$131:$W$250,MATCH($B231,'PLHIV Forecast'!$B$131:$B$250,0),MATCH(Q$130,'PLHIV Forecast'!$C$130:$W$130,0)),
P231+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IF(Q$130&lt;=Baseline_Year,
INDEX('Number on ART'!$H$10:$AB$249,MATCH($B231&amp;"Peds",'Number on ART'!$F$10:$F$249,0),MATCH(Q$130,'Number on ART'!$H$9:$AB$9,0)),
IF(AND(P231+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Forecast'!$B$131:$B$250,0),MATCH(Q$130,'PLHIV Forecast'!$C$130:$W$130,0)),
INDEX('PLHIV Forecast'!$C$131:$W$250,MATCH($B231,'PLHIV Forecast'!$B$131:$B$250,0),MATCH(Q$130,'PLHIV Forecast'!$C$130:$W$130,0))&lt;&gt;0),
INDEX('PLHIV Forecast'!$C$131:$W$250,MATCH($B231,'PLHIV Forecast'!$B$131:$B$250,0),MATCH(Q$130,'PLHIV Forecast'!$C$130:$W$130,0)),
P231+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3081</v>
      </c>
      <c r="R231" s="84">
        <f>IF(IF(R$130&lt;=Baseline_Year,
INDEX('Number on ART'!$H$10:$AB$249,MATCH($B231&amp;"Peds",'Number on ART'!$F$10:$F$249,0),MATCH(R$130,'Number on ART'!$H$9:$AB$9,0)),
IF(AND(Q231+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Forecast'!$B$131:$B$250,0),MATCH(R$130,'PLHIV Forecast'!$C$130:$W$130,0)),
INDEX('PLHIV Forecast'!$C$131:$W$250,MATCH($B231,'PLHIV Forecast'!$B$131:$B$250,0),MATCH(R$130,'PLHIV Forecast'!$C$130:$W$130,0))&lt;&gt;0),
INDEX('PLHIV Forecast'!$C$131:$W$250,MATCH($B231,'PLHIV Forecast'!$B$131:$B$250,0),MATCH(R$130,'PLHIV Forecast'!$C$130:$W$130,0)),
Q231+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IF(R$130&lt;=Baseline_Year,
INDEX('Number on ART'!$H$10:$AB$249,MATCH($B231&amp;"Peds",'Number on ART'!$F$10:$F$249,0),MATCH(R$130,'Number on ART'!$H$9:$AB$9,0)),
IF(AND(Q231+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Forecast'!$B$131:$B$250,0),MATCH(R$130,'PLHIV Forecast'!$C$130:$W$130,0)),
INDEX('PLHIV Forecast'!$C$131:$W$250,MATCH($B231,'PLHIV Forecast'!$B$131:$B$250,0),MATCH(R$130,'PLHIV Forecast'!$C$130:$W$130,0))&lt;&gt;0),
INDEX('PLHIV Forecast'!$C$131:$W$250,MATCH($B231,'PLHIV Forecast'!$B$131:$B$250,0),MATCH(R$130,'PLHIV Forecast'!$C$130:$W$130,0)),
Q231+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3318</v>
      </c>
      <c r="S231" s="84">
        <f>IF(IF(S$130&lt;=Baseline_Year,
INDEX('Number on ART'!$H$10:$AB$249,MATCH($B231&amp;"Peds",'Number on ART'!$F$10:$F$249,0),MATCH(S$130,'Number on ART'!$H$9:$AB$9,0)),
IF(AND(R231+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Forecast'!$B$131:$B$250,0),MATCH(S$130,'PLHIV Forecast'!$C$130:$W$130,0)),
INDEX('PLHIV Forecast'!$C$131:$W$250,MATCH($B231,'PLHIV Forecast'!$B$131:$B$250,0),MATCH(S$130,'PLHIV Forecast'!$C$130:$W$130,0))&lt;&gt;0),
INDEX('PLHIV Forecast'!$C$131:$W$250,MATCH($B231,'PLHIV Forecast'!$B$131:$B$250,0),MATCH(S$130,'PLHIV Forecast'!$C$130:$W$130,0)),
R231+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IF(S$130&lt;=Baseline_Year,
INDEX('Number on ART'!$H$10:$AB$249,MATCH($B231&amp;"Peds",'Number on ART'!$F$10:$F$249,0),MATCH(S$130,'Number on ART'!$H$9:$AB$9,0)),
IF(AND(R231+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Forecast'!$B$131:$B$250,0),MATCH(S$130,'PLHIV Forecast'!$C$130:$W$130,0)),
INDEX('PLHIV Forecast'!$C$131:$W$250,MATCH($B231,'PLHIV Forecast'!$B$131:$B$250,0),MATCH(S$130,'PLHIV Forecast'!$C$130:$W$130,0))&lt;&gt;0),
INDEX('PLHIV Forecast'!$C$131:$W$250,MATCH($B231,'PLHIV Forecast'!$B$131:$B$250,0),MATCH(S$130,'PLHIV Forecast'!$C$130:$W$130,0)),
R231+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3555</v>
      </c>
      <c r="T231" s="84">
        <f>IF(IF(T$130&lt;=Baseline_Year,
INDEX('Number on ART'!$H$10:$AB$249,MATCH($B231&amp;"Peds",'Number on ART'!$F$10:$F$249,0),MATCH(T$130,'Number on ART'!$H$9:$AB$9,0)),
IF(AND(S231+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Forecast'!$B$131:$B$250,0),MATCH(T$130,'PLHIV Forecast'!$C$130:$W$130,0)),
INDEX('PLHIV Forecast'!$C$131:$W$250,MATCH($B231,'PLHIV Forecast'!$B$131:$B$250,0),MATCH(T$130,'PLHIV Forecast'!$C$130:$W$130,0))&lt;&gt;0),
INDEX('PLHIV Forecast'!$C$131:$W$250,MATCH($B231,'PLHIV Forecast'!$B$131:$B$250,0),MATCH(T$130,'PLHIV Forecast'!$C$130:$W$130,0)),
S231+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IF(T$130&lt;=Baseline_Year,
INDEX('Number on ART'!$H$10:$AB$249,MATCH($B231&amp;"Peds",'Number on ART'!$F$10:$F$249,0),MATCH(T$130,'Number on ART'!$H$9:$AB$9,0)),
IF(AND(S231+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Forecast'!$B$131:$B$250,0),MATCH(T$130,'PLHIV Forecast'!$C$130:$W$130,0)),
INDEX('PLHIV Forecast'!$C$131:$W$250,MATCH($B231,'PLHIV Forecast'!$B$131:$B$250,0),MATCH(T$130,'PLHIV Forecast'!$C$130:$W$130,0))&lt;&gt;0),
INDEX('PLHIV Forecast'!$C$131:$W$250,MATCH($B231,'PLHIV Forecast'!$B$131:$B$250,0),MATCH(T$130,'PLHIV Forecast'!$C$130:$W$130,0)),
S231+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3792</v>
      </c>
      <c r="U231" s="84">
        <f>IF(IF(U$130&lt;=Baseline_Year,
INDEX('Number on ART'!$H$10:$AB$249,MATCH($B231&amp;"Peds",'Number on ART'!$F$10:$F$249,0),MATCH(U$130,'Number on ART'!$H$9:$AB$9,0)),
IF(AND(T231+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Forecast'!$B$131:$B$250,0),MATCH(U$130,'PLHIV Forecast'!$C$130:$W$130,0)),
INDEX('PLHIV Forecast'!$C$131:$W$250,MATCH($B231,'PLHIV Forecast'!$B$131:$B$250,0),MATCH(U$130,'PLHIV Forecast'!$C$130:$W$130,0))&lt;&gt;0),
INDEX('PLHIV Forecast'!$C$131:$W$250,MATCH($B231,'PLHIV Forecast'!$B$131:$B$250,0),MATCH(U$130,'PLHIV Forecast'!$C$130:$W$130,0)),
T231+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IF(U$130&lt;=Baseline_Year,
INDEX('Number on ART'!$H$10:$AB$249,MATCH($B231&amp;"Peds",'Number on ART'!$F$10:$F$249,0),MATCH(U$130,'Number on ART'!$H$9:$AB$9,0)),
IF(AND(T231+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Forecast'!$B$131:$B$250,0),MATCH(U$130,'PLHIV Forecast'!$C$130:$W$130,0)),
INDEX('PLHIV Forecast'!$C$131:$W$250,MATCH($B231,'PLHIV Forecast'!$B$131:$B$250,0),MATCH(U$130,'PLHIV Forecast'!$C$130:$W$130,0))&lt;&gt;0),
INDEX('PLHIV Forecast'!$C$131:$W$250,MATCH($B231,'PLHIV Forecast'!$B$131:$B$250,0),MATCH(U$130,'PLHIV Forecast'!$C$130:$W$130,0)),
T231+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4029</v>
      </c>
      <c r="V231" s="84">
        <f>IF(IF(V$130&lt;=Baseline_Year,
INDEX('Number on ART'!$H$10:$AB$249,MATCH($B231&amp;"Peds",'Number on ART'!$F$10:$F$249,0),MATCH(V$130,'Number on ART'!$H$9:$AB$9,0)),
IF(AND(U231+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Forecast'!$B$131:$B$250,0),MATCH(V$130,'PLHIV Forecast'!$C$130:$W$130,0)),
INDEX('PLHIV Forecast'!$C$131:$W$250,MATCH($B231,'PLHIV Forecast'!$B$131:$B$250,0),MATCH(V$130,'PLHIV Forecast'!$C$130:$W$130,0))&lt;&gt;0),
INDEX('PLHIV Forecast'!$C$131:$W$250,MATCH($B231,'PLHIV Forecast'!$B$131:$B$250,0),MATCH(V$130,'PLHIV Forecast'!$C$130:$W$130,0)),
U231+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IF(V$130&lt;=Baseline_Year,
INDEX('Number on ART'!$H$10:$AB$249,MATCH($B231&amp;"Peds",'Number on ART'!$F$10:$F$249,0),MATCH(V$130,'Number on ART'!$H$9:$AB$9,0)),
IF(AND(U231+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Forecast'!$B$131:$B$250,0),MATCH(V$130,'PLHIV Forecast'!$C$130:$W$130,0)),
INDEX('PLHIV Forecast'!$C$131:$W$250,MATCH($B231,'PLHIV Forecast'!$B$131:$B$250,0),MATCH(V$130,'PLHIV Forecast'!$C$130:$W$130,0))&lt;&gt;0),
INDEX('PLHIV Forecast'!$C$131:$W$250,MATCH($B231,'PLHIV Forecast'!$B$131:$B$250,0),MATCH(V$130,'PLHIV Forecast'!$C$130:$W$130,0)),
U231+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4266</v>
      </c>
      <c r="W231" s="84">
        <f>IF(IF(W$130&lt;=Baseline_Year,
INDEX('Number on ART'!$H$10:$AB$249,MATCH($B231&amp;"Peds",'Number on ART'!$F$10:$F$249,0),MATCH(W$130,'Number on ART'!$H$9:$AB$9,0)),
IF(AND(V231+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Forecast'!$C$131:$W$250,MATCH($B231,'PLHIV Forecast'!$B$131:$B$250,0),MATCH(W$130,'PLHIV Forecast'!$C$130:$W$130,0)),
INDEX('PLHIV Forecast'!$C$131:$W$250,MATCH($B231,'PLHIV Forecast'!$B$131:$B$250,0),MATCH(W$130,'PLHIV Forecast'!$C$130:$W$130,0))&lt;&gt;0),
INDEX('PLHIV Forecast'!$C$131:$W$250,MATCH($B231,'PLHIV Forecast'!$B$131:$B$250,0),MATCH(W$130,'PLHIV Forecast'!$C$130:$W$130,0)),
V231+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)))&lt;0,
0,
IF(W$130&lt;=Baseline_Year,
INDEX('Number on ART'!$H$10:$AB$249,MATCH($B231&amp;"Peds",'Number on ART'!$F$10:$F$249,0),MATCH(W$130,'Number on ART'!$H$9:$AB$9,0)),
IF(AND(V231+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)&gt;INDEX('PLHIV Forecast'!$C$8:$W$127,MATCH($B231,'PLHIV Forecast'!$B$131:$B$250,0),MATCH(W$130,'PLHIV Forecast'!$C$130:$W$130,0)),
INDEX('PLHIV Forecast'!$C$131:$W$250,MATCH($B231,'PLHIV Forecast'!$B$131:$B$250,0),MATCH(W$130,'PLHIV Forecast'!$C$130:$W$130,0))&lt;&gt;0),
INDEX('PLHIV Forecast'!$C$131:$W$250,MATCH($B231,'PLHIV Forecast'!$B$131:$B$250,0),MATCH(W$130,'PLHIV Forecast'!$C$130:$W$130,0)),
V231+
AVERAGE((INDEX($C$131:$W$250,MATCH($B231,$B$131:$B$250),MATCH(Baseline_Year,$C$130:$W$130,))-INDEX($C$131:$W$250,MATCH($B231,$B$131:$B$250),MATCH(Baseline_Year-1,$C$130:$W$130,))),
(INDEX($C$131:$W$250,MATCH($B231,$B$131:$B$250),MATCH(Baseline_Year-1,$C$130:$W$130,))-INDEX($C$131:$W$250,MATCH($B231,$B$131:$B$250),MATCH(Baseline_Year-2,$C$130:$W$130,))),
(INDEX($C$131:$W$250,MATCH($B231,$B$131:$B$250),MATCH(Baseline_Year-2,$C$130:$W$130,))-INDEX($C$131:$W$250,MATCH($B231,$B$131:$B$250),MATCH(Baseline_Year-3,$C$130:$W$130,)))
))))</f>
        <v>4503</v>
      </c>
      <c r="X231" s="9" t="str">
        <f>IF(SUM(C231:W231)&lt;&gt;0,
IF(P231='PLHIV Forecast'!P231,"# peds on ART capped by total CLHIV starting 2023",
IF(Q231='PLHIV Forecast'!Q231,"# peds on ART capped by total CLHIV starting 2024",
IF(R231='PLHIV Forecast'!R231,"# peds on ART capped by total CLHIV starting 2025",
IF(S231='PLHIV Forecast'!S231,"# peds on ART capped by total CLHIV starting 2026",
IF(T231='PLHIV Forecast'!T231,"# peds on ART capped by total CLHIV starting 2027",
IF(U231='PLHIV Forecast'!U231,"# peds on ART capped by total CLHIV starting 2028",
IF(V231='PLHIV Forecast'!V231,"# peds on ART capped by total CLHIV starting 2029",
IF(W231='PLHIV Forecast'!W231,"# peds on ART capped by total CLHIV starting 2030",
"")))))))),"")</f>
        <v/>
      </c>
    </row>
    <row r="232" spans="2:24" x14ac:dyDescent="0.35">
      <c r="B232" s="17" t="str">
        <f>Countries!B105</f>
        <v>Sri Lanka</v>
      </c>
      <c r="C232" s="47">
        <f>IF(C$7&lt;='Algorithms &amp; Assumptions'!$C$3,INDEX('Number on ART'!$H$10:$AB$249,MATCH($B232&amp;"Peds",'Number on ART'!$F$10:$F$249,0),MATCH(C$7,'Number on ART'!$H$9:$AB$9,0)),"Error")</f>
        <v>14</v>
      </c>
      <c r="D232" s="47">
        <f>IF(D$7&lt;='Algorithms &amp; Assumptions'!$C$3,INDEX('Number on ART'!$H$10:$AB$249,MATCH($B232&amp;"Peds",'Number on ART'!$F$10:$F$249,0),MATCH(D$7,'Number on ART'!$H$9:$AB$9,0)),"Error")</f>
        <v>18</v>
      </c>
      <c r="E232" s="47">
        <f>IF(E$7&lt;='Algorithms &amp; Assumptions'!$C$3,INDEX('Number on ART'!$H$10:$AB$249,MATCH($B232&amp;"Peds",'Number on ART'!$F$10:$F$249,0),MATCH(E$7,'Number on ART'!$H$9:$AB$9,0)),"Error")</f>
        <v>24</v>
      </c>
      <c r="F232" s="47">
        <f>IF(F$7&lt;='Algorithms &amp; Assumptions'!$C$3,INDEX('Number on ART'!$H$10:$AB$249,MATCH($B232&amp;"Peds",'Number on ART'!$F$10:$F$249,0),MATCH(F$7,'Number on ART'!$H$9:$AB$9,0)),"Error")</f>
        <v>27</v>
      </c>
      <c r="G232" s="84">
        <f>IF(IF(G$130&lt;=Baseline_Year,
INDEX('Number on ART'!$H$10:$AB$249,MATCH($B232&amp;"Peds",'Number on ART'!$F$10:$F$249,0),MATCH(G$130,'Number on ART'!$H$9:$AB$9,0)),
IF(AND(F232+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Forecast'!$B$131:$B$250,0),MATCH(G$130,'PLHIV Forecast'!$C$130:$W$130,0)),
INDEX('PLHIV Forecast'!$C$131:$W$250,MATCH($B232,'PLHIV Forecast'!$B$131:$B$250,0),MATCH(G$130,'PLHIV Forecast'!$C$130:$W$130,0))&lt;&gt;0),
INDEX('PLHIV Forecast'!$C$131:$W$250,MATCH($B232,'PLHIV Forecast'!$B$131:$B$250,0),MATCH(G$130,'PLHIV Forecast'!$C$130:$W$130,0)),
F232+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IF(G$130&lt;=Baseline_Year,
INDEX('Number on ART'!$H$10:$AB$249,MATCH($B232&amp;"Peds",'Number on ART'!$F$10:$F$249,0),MATCH(G$130,'Number on ART'!$H$9:$AB$9,0)),
IF(AND(F232+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Forecast'!$B$131:$B$250,0),MATCH(G$130,'PLHIV Forecast'!$C$130:$W$130,0)),
INDEX('PLHIV Forecast'!$C$131:$W$250,MATCH($B232,'PLHIV Forecast'!$B$131:$B$250,0),MATCH(G$130,'PLHIV Forecast'!$C$130:$W$130,0))&lt;&gt;0),
INDEX('PLHIV Forecast'!$C$131:$W$250,MATCH($B232,'PLHIV Forecast'!$B$131:$B$250,0),MATCH(G$130,'PLHIV Forecast'!$C$130:$W$130,0)),
F232+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34</v>
      </c>
      <c r="H232" s="84">
        <f>IF(IF(H$130&lt;=Baseline_Year,
INDEX('Number on ART'!$H$10:$AB$249,MATCH($B232&amp;"Peds",'Number on ART'!$F$10:$F$249,0),MATCH(H$130,'Number on ART'!$H$9:$AB$9,0)),
IF(AND(G232+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Forecast'!$B$131:$B$250,0),MATCH(H$130,'PLHIV Forecast'!$C$130:$W$130,0)),
INDEX('PLHIV Forecast'!$C$131:$W$250,MATCH($B232,'PLHIV Forecast'!$B$131:$B$250,0),MATCH(H$130,'PLHIV Forecast'!$C$130:$W$130,0))&lt;&gt;0),
INDEX('PLHIV Forecast'!$C$131:$W$250,MATCH($B232,'PLHIV Forecast'!$B$131:$B$250,0),MATCH(H$130,'PLHIV Forecast'!$C$130:$W$130,0)),
G232+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IF(H$130&lt;=Baseline_Year,
INDEX('Number on ART'!$H$10:$AB$249,MATCH($B232&amp;"Peds",'Number on ART'!$F$10:$F$249,0),MATCH(H$130,'Number on ART'!$H$9:$AB$9,0)),
IF(AND(G232+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Forecast'!$B$131:$B$250,0),MATCH(H$130,'PLHIV Forecast'!$C$130:$W$130,0)),
INDEX('PLHIV Forecast'!$C$131:$W$250,MATCH($B232,'PLHIV Forecast'!$B$131:$B$250,0),MATCH(H$130,'PLHIV Forecast'!$C$130:$W$130,0))&lt;&gt;0),
INDEX('PLHIV Forecast'!$C$131:$W$250,MATCH($B232,'PLHIV Forecast'!$B$131:$B$250,0),MATCH(H$130,'PLHIV Forecast'!$C$130:$W$130,0)),
G232+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35</v>
      </c>
      <c r="I232" s="84">
        <f>IF(IF(I$130&lt;=Baseline_Year,
INDEX('Number on ART'!$H$10:$AB$249,MATCH($B232&amp;"Peds",'Number on ART'!$F$10:$F$249,0),MATCH(I$130,'Number on ART'!$H$9:$AB$9,0)),
IF(AND(H232+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Forecast'!$B$131:$B$250,0),MATCH(I$130,'PLHIV Forecast'!$C$130:$W$130,0)),
INDEX('PLHIV Forecast'!$C$131:$W$250,MATCH($B232,'PLHIV Forecast'!$B$131:$B$250,0),MATCH(I$130,'PLHIV Forecast'!$C$130:$W$130,0))&lt;&gt;0),
INDEX('PLHIV Forecast'!$C$131:$W$250,MATCH($B232,'PLHIV Forecast'!$B$131:$B$250,0),MATCH(I$130,'PLHIV Forecast'!$C$130:$W$130,0)),
H232+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IF(I$130&lt;=Baseline_Year,
INDEX('Number on ART'!$H$10:$AB$249,MATCH($B232&amp;"Peds",'Number on ART'!$F$10:$F$249,0),MATCH(I$130,'Number on ART'!$H$9:$AB$9,0)),
IF(AND(H232+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Forecast'!$B$131:$B$250,0),MATCH(I$130,'PLHIV Forecast'!$C$130:$W$130,0)),
INDEX('PLHIV Forecast'!$C$131:$W$250,MATCH($B232,'PLHIV Forecast'!$B$131:$B$250,0),MATCH(I$130,'PLHIV Forecast'!$C$130:$W$130,0))&lt;&gt;0),
INDEX('PLHIV Forecast'!$C$131:$W$250,MATCH($B232,'PLHIV Forecast'!$B$131:$B$250,0),MATCH(I$130,'PLHIV Forecast'!$C$130:$W$130,0)),
H232+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41</v>
      </c>
      <c r="J232" s="84">
        <f>IF(IF(J$130&lt;=Baseline_Year,
INDEX('Number on ART'!$H$10:$AB$249,MATCH($B232&amp;"Peds",'Number on ART'!$F$10:$F$249,0),MATCH(J$130,'Number on ART'!$H$9:$AB$9,0)),
IF(AND(I232+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Forecast'!$B$131:$B$250,0),MATCH(J$130,'PLHIV Forecast'!$C$130:$W$130,0)),
INDEX('PLHIV Forecast'!$C$131:$W$250,MATCH($B232,'PLHIV Forecast'!$B$131:$B$250,0),MATCH(J$130,'PLHIV Forecast'!$C$130:$W$130,0))&lt;&gt;0),
INDEX('PLHIV Forecast'!$C$131:$W$250,MATCH($B232,'PLHIV Forecast'!$B$131:$B$250,0),MATCH(J$130,'PLHIV Forecast'!$C$130:$W$130,0)),
I232+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IF(J$130&lt;=Baseline_Year,
INDEX('Number on ART'!$H$10:$AB$249,MATCH($B232&amp;"Peds",'Number on ART'!$F$10:$F$249,0),MATCH(J$130,'Number on ART'!$H$9:$AB$9,0)),
IF(AND(I232+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Forecast'!$B$131:$B$250,0),MATCH(J$130,'PLHIV Forecast'!$C$130:$W$130,0)),
INDEX('PLHIV Forecast'!$C$131:$W$250,MATCH($B232,'PLHIV Forecast'!$B$131:$B$250,0),MATCH(J$130,'PLHIV Forecast'!$C$130:$W$130,0))&lt;&gt;0),
INDEX('PLHIV Forecast'!$C$131:$W$250,MATCH($B232,'PLHIV Forecast'!$B$131:$B$250,0),MATCH(J$130,'PLHIV Forecast'!$C$130:$W$130,0)),
I232+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43</v>
      </c>
      <c r="K232" s="84">
        <f>IF(IF(K$130&lt;=Baseline_Year,
INDEX('Number on ART'!$H$10:$AB$249,MATCH($B232&amp;"Peds",'Number on ART'!$F$10:$F$249,0),MATCH(K$130,'Number on ART'!$H$9:$AB$9,0)),
IF(AND(J232+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Forecast'!$B$131:$B$250,0),MATCH(K$130,'PLHIV Forecast'!$C$130:$W$130,0)),
INDEX('PLHIV Forecast'!$C$131:$W$250,MATCH($B232,'PLHIV Forecast'!$B$131:$B$250,0),MATCH(K$130,'PLHIV Forecast'!$C$130:$W$130,0))&lt;&gt;0),
INDEX('PLHIV Forecast'!$C$131:$W$250,MATCH($B232,'PLHIV Forecast'!$B$131:$B$250,0),MATCH(K$130,'PLHIV Forecast'!$C$130:$W$130,0)),
J232+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IF(K$130&lt;=Baseline_Year,
INDEX('Number on ART'!$H$10:$AB$249,MATCH($B232&amp;"Peds",'Number on ART'!$F$10:$F$249,0),MATCH(K$130,'Number on ART'!$H$9:$AB$9,0)),
IF(AND(J232+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Forecast'!$B$131:$B$250,0),MATCH(K$130,'PLHIV Forecast'!$C$130:$W$130,0)),
INDEX('PLHIV Forecast'!$C$131:$W$250,MATCH($B232,'PLHIV Forecast'!$B$131:$B$250,0),MATCH(K$130,'PLHIV Forecast'!$C$130:$W$130,0))&lt;&gt;0),
INDEX('PLHIV Forecast'!$C$131:$W$250,MATCH($B232,'PLHIV Forecast'!$B$131:$B$250,0),MATCH(K$130,'PLHIV Forecast'!$C$130:$W$130,0)),
J232+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43</v>
      </c>
      <c r="L232" s="84">
        <f>IF(IF(L$130&lt;=Baseline_Year,
INDEX('Number on ART'!$H$10:$AB$249,MATCH($B232&amp;"Peds",'Number on ART'!$F$10:$F$249,0),MATCH(L$130,'Number on ART'!$H$9:$AB$9,0)),
IF(AND(K232+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Forecast'!$B$131:$B$250,0),MATCH(L$130,'PLHIV Forecast'!$C$130:$W$130,0)),
INDEX('PLHIV Forecast'!$C$131:$W$250,MATCH($B232,'PLHIV Forecast'!$B$131:$B$250,0),MATCH(L$130,'PLHIV Forecast'!$C$130:$W$130,0))&lt;&gt;0),
INDEX('PLHIV Forecast'!$C$131:$W$250,MATCH($B232,'PLHIV Forecast'!$B$131:$B$250,0),MATCH(L$130,'PLHIV Forecast'!$C$130:$W$130,0)),
K232+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IF(L$130&lt;=Baseline_Year,
INDEX('Number on ART'!$H$10:$AB$249,MATCH($B232&amp;"Peds",'Number on ART'!$F$10:$F$249,0),MATCH(L$130,'Number on ART'!$H$9:$AB$9,0)),
IF(AND(K232+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Forecast'!$B$131:$B$250,0),MATCH(L$130,'PLHIV Forecast'!$C$130:$W$130,0)),
INDEX('PLHIV Forecast'!$C$131:$W$250,MATCH($B232,'PLHIV Forecast'!$B$131:$B$250,0),MATCH(L$130,'PLHIV Forecast'!$C$130:$W$130,0))&lt;&gt;0),
INDEX('PLHIV Forecast'!$C$131:$W$250,MATCH($B232,'PLHIV Forecast'!$B$131:$B$250,0),MATCH(L$130,'PLHIV Forecast'!$C$130:$W$130,0)),
K232+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42</v>
      </c>
      <c r="M232" s="84">
        <f>IF(IF(M$130&lt;=Baseline_Year,
INDEX('Number on ART'!$H$10:$AB$249,MATCH($B232&amp;"Peds",'Number on ART'!$F$10:$F$249,0),MATCH(M$130,'Number on ART'!$H$9:$AB$9,0)),
IF(AND(L232+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Forecast'!$B$131:$B$250,0),MATCH(M$130,'PLHIV Forecast'!$C$130:$W$130,0)),
INDEX('PLHIV Forecast'!$C$131:$W$250,MATCH($B232,'PLHIV Forecast'!$B$131:$B$250,0),MATCH(M$130,'PLHIV Forecast'!$C$130:$W$130,0))&lt;&gt;0),
INDEX('PLHIV Forecast'!$C$131:$W$250,MATCH($B232,'PLHIV Forecast'!$B$131:$B$250,0),MATCH(M$130,'PLHIV Forecast'!$C$130:$W$130,0)),
L232+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IF(M$130&lt;=Baseline_Year,
INDEX('Number on ART'!$H$10:$AB$249,MATCH($B232&amp;"Peds",'Number on ART'!$F$10:$F$249,0),MATCH(M$130,'Number on ART'!$H$9:$AB$9,0)),
IF(AND(L232+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Forecast'!$B$131:$B$250,0),MATCH(M$130,'PLHIV Forecast'!$C$130:$W$130,0)),
INDEX('PLHIV Forecast'!$C$131:$W$250,MATCH($B232,'PLHIV Forecast'!$B$131:$B$250,0),MATCH(M$130,'PLHIV Forecast'!$C$130:$W$130,0))&lt;&gt;0),
INDEX('PLHIV Forecast'!$C$131:$W$250,MATCH($B232,'PLHIV Forecast'!$B$131:$B$250,0),MATCH(M$130,'PLHIV Forecast'!$C$130:$W$130,0)),
L232+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38</v>
      </c>
      <c r="N232" s="84">
        <f>IF(IF(N$130&lt;=Baseline_Year,
INDEX('Number on ART'!$H$10:$AB$249,MATCH($B232&amp;"Peds",'Number on ART'!$F$10:$F$249,0),MATCH(N$130,'Number on ART'!$H$9:$AB$9,0)),
IF(AND(M232+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Forecast'!$B$131:$B$250,0),MATCH(N$130,'PLHIV Forecast'!$C$130:$W$130,0)),
INDEX('PLHIV Forecast'!$C$131:$W$250,MATCH($B232,'PLHIV Forecast'!$B$131:$B$250,0),MATCH(N$130,'PLHIV Forecast'!$C$130:$W$130,0))&lt;&gt;0),
INDEX('PLHIV Forecast'!$C$131:$W$250,MATCH($B232,'PLHIV Forecast'!$B$131:$B$250,0),MATCH(N$130,'PLHIV Forecast'!$C$130:$W$130,0)),
M232+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IF(N$130&lt;=Baseline_Year,
INDEX('Number on ART'!$H$10:$AB$249,MATCH($B232&amp;"Peds",'Number on ART'!$F$10:$F$249,0),MATCH(N$130,'Number on ART'!$H$9:$AB$9,0)),
IF(AND(M232+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Forecast'!$B$131:$B$250,0),MATCH(N$130,'PLHIV Forecast'!$C$130:$W$130,0)),
INDEX('PLHIV Forecast'!$C$131:$W$250,MATCH($B232,'PLHIV Forecast'!$B$131:$B$250,0),MATCH(N$130,'PLHIV Forecast'!$C$130:$W$130,0))&lt;&gt;0),
INDEX('PLHIV Forecast'!$C$131:$W$250,MATCH($B232,'PLHIV Forecast'!$B$131:$B$250,0),MATCH(N$130,'PLHIV Forecast'!$C$130:$W$130,0)),
M232+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39</v>
      </c>
      <c r="O232" s="84">
        <f>IF(IF(O$130&lt;=Baseline_Year,
INDEX('Number on ART'!$H$10:$AB$249,MATCH($B232&amp;"Peds",'Number on ART'!$F$10:$F$249,0),MATCH(O$130,'Number on ART'!$H$9:$AB$9,0)),
IF(AND(N232+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Forecast'!$B$131:$B$250,0),MATCH(O$130,'PLHIV Forecast'!$C$130:$W$130,0)),
INDEX('PLHIV Forecast'!$C$131:$W$250,MATCH($B232,'PLHIV Forecast'!$B$131:$B$250,0),MATCH(O$130,'PLHIV Forecast'!$C$130:$W$130,0))&lt;&gt;0),
INDEX('PLHIV Forecast'!$C$131:$W$250,MATCH($B232,'PLHIV Forecast'!$B$131:$B$250,0),MATCH(O$130,'PLHIV Forecast'!$C$130:$W$130,0)),
N232+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IF(O$130&lt;=Baseline_Year,
INDEX('Number on ART'!$H$10:$AB$249,MATCH($B232&amp;"Peds",'Number on ART'!$F$10:$F$249,0),MATCH(O$130,'Number on ART'!$H$9:$AB$9,0)),
IF(AND(N232+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Forecast'!$B$131:$B$250,0),MATCH(O$130,'PLHIV Forecast'!$C$130:$W$130,0)),
INDEX('PLHIV Forecast'!$C$131:$W$250,MATCH($B232,'PLHIV Forecast'!$B$131:$B$250,0),MATCH(O$130,'PLHIV Forecast'!$C$130:$W$130,0))&lt;&gt;0),
INDEX('PLHIV Forecast'!$C$131:$W$250,MATCH($B232,'PLHIV Forecast'!$B$131:$B$250,0),MATCH(O$130,'PLHIV Forecast'!$C$130:$W$130,0)),
N232+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35</v>
      </c>
      <c r="P232" s="84">
        <f>IF(IF(P$130&lt;=Baseline_Year,
INDEX('Number on ART'!$H$10:$AB$249,MATCH($B232&amp;"Peds",'Number on ART'!$F$10:$F$249,0),MATCH(P$130,'Number on ART'!$H$9:$AB$9,0)),
IF(AND(O232+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Forecast'!$B$131:$B$250,0),MATCH(P$130,'PLHIV Forecast'!$C$130:$W$130,0)),
INDEX('PLHIV Forecast'!$C$131:$W$250,MATCH($B232,'PLHIV Forecast'!$B$131:$B$250,0),MATCH(P$130,'PLHIV Forecast'!$C$130:$W$130,0))&lt;&gt;0),
INDEX('PLHIV Forecast'!$C$131:$W$250,MATCH($B232,'PLHIV Forecast'!$B$131:$B$250,0),MATCH(P$130,'PLHIV Forecast'!$C$130:$W$130,0)),
O232+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IF(P$130&lt;=Baseline_Year,
INDEX('Number on ART'!$H$10:$AB$249,MATCH($B232&amp;"Peds",'Number on ART'!$F$10:$F$249,0),MATCH(P$130,'Number on ART'!$H$9:$AB$9,0)),
IF(AND(O232+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Forecast'!$B$131:$B$250,0),MATCH(P$130,'PLHIV Forecast'!$C$130:$W$130,0)),
INDEX('PLHIV Forecast'!$C$131:$W$250,MATCH($B232,'PLHIV Forecast'!$B$131:$B$250,0),MATCH(P$130,'PLHIV Forecast'!$C$130:$W$130,0))&lt;&gt;0),
INDEX('PLHIV Forecast'!$C$131:$W$250,MATCH($B232,'PLHIV Forecast'!$B$131:$B$250,0),MATCH(P$130,'PLHIV Forecast'!$C$130:$W$130,0)),
O232+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32.666666666666664</v>
      </c>
      <c r="Q232" s="84">
        <f>IF(IF(Q$130&lt;=Baseline_Year,
INDEX('Number on ART'!$H$10:$AB$249,MATCH($B232&amp;"Peds",'Number on ART'!$F$10:$F$249,0),MATCH(Q$130,'Number on ART'!$H$9:$AB$9,0)),
IF(AND(P232+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Forecast'!$B$131:$B$250,0),MATCH(Q$130,'PLHIV Forecast'!$C$130:$W$130,0)),
INDEX('PLHIV Forecast'!$C$131:$W$250,MATCH($B232,'PLHIV Forecast'!$B$131:$B$250,0),MATCH(Q$130,'PLHIV Forecast'!$C$130:$W$130,0))&lt;&gt;0),
INDEX('PLHIV Forecast'!$C$131:$W$250,MATCH($B232,'PLHIV Forecast'!$B$131:$B$250,0),MATCH(Q$130,'PLHIV Forecast'!$C$130:$W$130,0)),
P232+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IF(Q$130&lt;=Baseline_Year,
INDEX('Number on ART'!$H$10:$AB$249,MATCH($B232&amp;"Peds",'Number on ART'!$F$10:$F$249,0),MATCH(Q$130,'Number on ART'!$H$9:$AB$9,0)),
IF(AND(P232+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Forecast'!$B$131:$B$250,0),MATCH(Q$130,'PLHIV Forecast'!$C$130:$W$130,0)),
INDEX('PLHIV Forecast'!$C$131:$W$250,MATCH($B232,'PLHIV Forecast'!$B$131:$B$250,0),MATCH(Q$130,'PLHIV Forecast'!$C$130:$W$130,0))&lt;&gt;0),
INDEX('PLHIV Forecast'!$C$131:$W$250,MATCH($B232,'PLHIV Forecast'!$B$131:$B$250,0),MATCH(Q$130,'PLHIV Forecast'!$C$130:$W$130,0)),
P232+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30.333333333333332</v>
      </c>
      <c r="R232" s="84">
        <f>IF(IF(R$130&lt;=Baseline_Year,
INDEX('Number on ART'!$H$10:$AB$249,MATCH($B232&amp;"Peds",'Number on ART'!$F$10:$F$249,0),MATCH(R$130,'Number on ART'!$H$9:$AB$9,0)),
IF(AND(Q232+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Forecast'!$B$131:$B$250,0),MATCH(R$130,'PLHIV Forecast'!$C$130:$W$130,0)),
INDEX('PLHIV Forecast'!$C$131:$W$250,MATCH($B232,'PLHIV Forecast'!$B$131:$B$250,0),MATCH(R$130,'PLHIV Forecast'!$C$130:$W$130,0))&lt;&gt;0),
INDEX('PLHIV Forecast'!$C$131:$W$250,MATCH($B232,'PLHIV Forecast'!$B$131:$B$250,0),MATCH(R$130,'PLHIV Forecast'!$C$130:$W$130,0)),
Q232+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IF(R$130&lt;=Baseline_Year,
INDEX('Number on ART'!$H$10:$AB$249,MATCH($B232&amp;"Peds",'Number on ART'!$F$10:$F$249,0),MATCH(R$130,'Number on ART'!$H$9:$AB$9,0)),
IF(AND(Q232+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Forecast'!$B$131:$B$250,0),MATCH(R$130,'PLHIV Forecast'!$C$130:$W$130,0)),
INDEX('PLHIV Forecast'!$C$131:$W$250,MATCH($B232,'PLHIV Forecast'!$B$131:$B$250,0),MATCH(R$130,'PLHIV Forecast'!$C$130:$W$130,0))&lt;&gt;0),
INDEX('PLHIV Forecast'!$C$131:$W$250,MATCH($B232,'PLHIV Forecast'!$B$131:$B$250,0),MATCH(R$130,'PLHIV Forecast'!$C$130:$W$130,0)),
Q232+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28</v>
      </c>
      <c r="S232" s="84">
        <f>IF(IF(S$130&lt;=Baseline_Year,
INDEX('Number on ART'!$H$10:$AB$249,MATCH($B232&amp;"Peds",'Number on ART'!$F$10:$F$249,0),MATCH(S$130,'Number on ART'!$H$9:$AB$9,0)),
IF(AND(R232+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Forecast'!$B$131:$B$250,0),MATCH(S$130,'PLHIV Forecast'!$C$130:$W$130,0)),
INDEX('PLHIV Forecast'!$C$131:$W$250,MATCH($B232,'PLHIV Forecast'!$B$131:$B$250,0),MATCH(S$130,'PLHIV Forecast'!$C$130:$W$130,0))&lt;&gt;0),
INDEX('PLHIV Forecast'!$C$131:$W$250,MATCH($B232,'PLHIV Forecast'!$B$131:$B$250,0),MATCH(S$130,'PLHIV Forecast'!$C$130:$W$130,0)),
R232+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IF(S$130&lt;=Baseline_Year,
INDEX('Number on ART'!$H$10:$AB$249,MATCH($B232&amp;"Peds",'Number on ART'!$F$10:$F$249,0),MATCH(S$130,'Number on ART'!$H$9:$AB$9,0)),
IF(AND(R232+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Forecast'!$B$131:$B$250,0),MATCH(S$130,'PLHIV Forecast'!$C$130:$W$130,0)),
INDEX('PLHIV Forecast'!$C$131:$W$250,MATCH($B232,'PLHIV Forecast'!$B$131:$B$250,0),MATCH(S$130,'PLHIV Forecast'!$C$130:$W$130,0))&lt;&gt;0),
INDEX('PLHIV Forecast'!$C$131:$W$250,MATCH($B232,'PLHIV Forecast'!$B$131:$B$250,0),MATCH(S$130,'PLHIV Forecast'!$C$130:$W$130,0)),
R232+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25.666666666666668</v>
      </c>
      <c r="T232" s="84">
        <f>IF(IF(T$130&lt;=Baseline_Year,
INDEX('Number on ART'!$H$10:$AB$249,MATCH($B232&amp;"Peds",'Number on ART'!$F$10:$F$249,0),MATCH(T$130,'Number on ART'!$H$9:$AB$9,0)),
IF(AND(S232+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Forecast'!$B$131:$B$250,0),MATCH(T$130,'PLHIV Forecast'!$C$130:$W$130,0)),
INDEX('PLHIV Forecast'!$C$131:$W$250,MATCH($B232,'PLHIV Forecast'!$B$131:$B$250,0),MATCH(T$130,'PLHIV Forecast'!$C$130:$W$130,0))&lt;&gt;0),
INDEX('PLHIV Forecast'!$C$131:$W$250,MATCH($B232,'PLHIV Forecast'!$B$131:$B$250,0),MATCH(T$130,'PLHIV Forecast'!$C$130:$W$130,0)),
S232+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IF(T$130&lt;=Baseline_Year,
INDEX('Number on ART'!$H$10:$AB$249,MATCH($B232&amp;"Peds",'Number on ART'!$F$10:$F$249,0),MATCH(T$130,'Number on ART'!$H$9:$AB$9,0)),
IF(AND(S232+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Forecast'!$B$131:$B$250,0),MATCH(T$130,'PLHIV Forecast'!$C$130:$W$130,0)),
INDEX('PLHIV Forecast'!$C$131:$W$250,MATCH($B232,'PLHIV Forecast'!$B$131:$B$250,0),MATCH(T$130,'PLHIV Forecast'!$C$130:$W$130,0))&lt;&gt;0),
INDEX('PLHIV Forecast'!$C$131:$W$250,MATCH($B232,'PLHIV Forecast'!$B$131:$B$250,0),MATCH(T$130,'PLHIV Forecast'!$C$130:$W$130,0)),
S232+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23.333333333333336</v>
      </c>
      <c r="U232" s="84">
        <f>IF(IF(U$130&lt;=Baseline_Year,
INDEX('Number on ART'!$H$10:$AB$249,MATCH($B232&amp;"Peds",'Number on ART'!$F$10:$F$249,0),MATCH(U$130,'Number on ART'!$H$9:$AB$9,0)),
IF(AND(T232+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Forecast'!$B$131:$B$250,0),MATCH(U$130,'PLHIV Forecast'!$C$130:$W$130,0)),
INDEX('PLHIV Forecast'!$C$131:$W$250,MATCH($B232,'PLHIV Forecast'!$B$131:$B$250,0),MATCH(U$130,'PLHIV Forecast'!$C$130:$W$130,0))&lt;&gt;0),
INDEX('PLHIV Forecast'!$C$131:$W$250,MATCH($B232,'PLHIV Forecast'!$B$131:$B$250,0),MATCH(U$130,'PLHIV Forecast'!$C$130:$W$130,0)),
T232+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IF(U$130&lt;=Baseline_Year,
INDEX('Number on ART'!$H$10:$AB$249,MATCH($B232&amp;"Peds",'Number on ART'!$F$10:$F$249,0),MATCH(U$130,'Number on ART'!$H$9:$AB$9,0)),
IF(AND(T232+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Forecast'!$B$131:$B$250,0),MATCH(U$130,'PLHIV Forecast'!$C$130:$W$130,0)),
INDEX('PLHIV Forecast'!$C$131:$W$250,MATCH($B232,'PLHIV Forecast'!$B$131:$B$250,0),MATCH(U$130,'PLHIV Forecast'!$C$130:$W$130,0))&lt;&gt;0),
INDEX('PLHIV Forecast'!$C$131:$W$250,MATCH($B232,'PLHIV Forecast'!$B$131:$B$250,0),MATCH(U$130,'PLHIV Forecast'!$C$130:$W$130,0)),
T232+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21.000000000000004</v>
      </c>
      <c r="V232" s="84">
        <f>IF(IF(V$130&lt;=Baseline_Year,
INDEX('Number on ART'!$H$10:$AB$249,MATCH($B232&amp;"Peds",'Number on ART'!$F$10:$F$249,0),MATCH(V$130,'Number on ART'!$H$9:$AB$9,0)),
IF(AND(U232+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Forecast'!$B$131:$B$250,0),MATCH(V$130,'PLHIV Forecast'!$C$130:$W$130,0)),
INDEX('PLHIV Forecast'!$C$131:$W$250,MATCH($B232,'PLHIV Forecast'!$B$131:$B$250,0),MATCH(V$130,'PLHIV Forecast'!$C$130:$W$130,0))&lt;&gt;0),
INDEX('PLHIV Forecast'!$C$131:$W$250,MATCH($B232,'PLHIV Forecast'!$B$131:$B$250,0),MATCH(V$130,'PLHIV Forecast'!$C$130:$W$130,0)),
U232+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IF(V$130&lt;=Baseline_Year,
INDEX('Number on ART'!$H$10:$AB$249,MATCH($B232&amp;"Peds",'Number on ART'!$F$10:$F$249,0),MATCH(V$130,'Number on ART'!$H$9:$AB$9,0)),
IF(AND(U232+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Forecast'!$B$131:$B$250,0),MATCH(V$130,'PLHIV Forecast'!$C$130:$W$130,0)),
INDEX('PLHIV Forecast'!$C$131:$W$250,MATCH($B232,'PLHIV Forecast'!$B$131:$B$250,0),MATCH(V$130,'PLHIV Forecast'!$C$130:$W$130,0))&lt;&gt;0),
INDEX('PLHIV Forecast'!$C$131:$W$250,MATCH($B232,'PLHIV Forecast'!$B$131:$B$250,0),MATCH(V$130,'PLHIV Forecast'!$C$130:$W$130,0)),
U232+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18.666666666666671</v>
      </c>
      <c r="W232" s="84">
        <f>IF(IF(W$130&lt;=Baseline_Year,
INDEX('Number on ART'!$H$10:$AB$249,MATCH($B232&amp;"Peds",'Number on ART'!$F$10:$F$249,0),MATCH(W$130,'Number on ART'!$H$9:$AB$9,0)),
IF(AND(V232+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Forecast'!$C$131:$W$250,MATCH($B232,'PLHIV Forecast'!$B$131:$B$250,0),MATCH(W$130,'PLHIV Forecast'!$C$130:$W$130,0)),
INDEX('PLHIV Forecast'!$C$131:$W$250,MATCH($B232,'PLHIV Forecast'!$B$131:$B$250,0),MATCH(W$130,'PLHIV Forecast'!$C$130:$W$130,0))&lt;&gt;0),
INDEX('PLHIV Forecast'!$C$131:$W$250,MATCH($B232,'PLHIV Forecast'!$B$131:$B$250,0),MATCH(W$130,'PLHIV Forecast'!$C$130:$W$130,0)),
V232+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)))&lt;0,
0,
IF(W$130&lt;=Baseline_Year,
INDEX('Number on ART'!$H$10:$AB$249,MATCH($B232&amp;"Peds",'Number on ART'!$F$10:$F$249,0),MATCH(W$130,'Number on ART'!$H$9:$AB$9,0)),
IF(AND(V232+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)&gt;INDEX('PLHIV Forecast'!$C$8:$W$127,MATCH($B232,'PLHIV Forecast'!$B$131:$B$250,0),MATCH(W$130,'PLHIV Forecast'!$C$130:$W$130,0)),
INDEX('PLHIV Forecast'!$C$131:$W$250,MATCH($B232,'PLHIV Forecast'!$B$131:$B$250,0),MATCH(W$130,'PLHIV Forecast'!$C$130:$W$130,0))&lt;&gt;0),
INDEX('PLHIV Forecast'!$C$131:$W$250,MATCH($B232,'PLHIV Forecast'!$B$131:$B$250,0),MATCH(W$130,'PLHIV Forecast'!$C$130:$W$130,0)),
V232+
AVERAGE((INDEX($C$131:$W$250,MATCH($B232,$B$131:$B$250),MATCH(Baseline_Year,$C$130:$W$130,))-INDEX($C$131:$W$250,MATCH($B232,$B$131:$B$250),MATCH(Baseline_Year-1,$C$130:$W$130,))),
(INDEX($C$131:$W$250,MATCH($B232,$B$131:$B$250),MATCH(Baseline_Year-1,$C$130:$W$130,))-INDEX($C$131:$W$250,MATCH($B232,$B$131:$B$250),MATCH(Baseline_Year-2,$C$130:$W$130,))),
(INDEX($C$131:$W$250,MATCH($B232,$B$131:$B$250),MATCH(Baseline_Year-2,$C$130:$W$130,))-INDEX($C$131:$W$250,MATCH($B232,$B$131:$B$250),MATCH(Baseline_Year-3,$C$130:$W$130,)))
))))</f>
        <v>16.333333333333339</v>
      </c>
      <c r="X232" s="9" t="str">
        <f>IF(SUM(C232:W232)&lt;&gt;0,
IF(P232='PLHIV Forecast'!P232,"# peds on ART capped by total CLHIV starting 2023",
IF(Q232='PLHIV Forecast'!Q232,"# peds on ART capped by total CLHIV starting 2024",
IF(R232='PLHIV Forecast'!R232,"# peds on ART capped by total CLHIV starting 2025",
IF(S232='PLHIV Forecast'!S232,"# peds on ART capped by total CLHIV starting 2026",
IF(T232='PLHIV Forecast'!T232,"# peds on ART capped by total CLHIV starting 2027",
IF(U232='PLHIV Forecast'!U232,"# peds on ART capped by total CLHIV starting 2028",
IF(V232='PLHIV Forecast'!V232,"# peds on ART capped by total CLHIV starting 2029",
IF(W232='PLHIV Forecast'!W232,"# peds on ART capped by total CLHIV starting 2030",
"")))))))),"")</f>
        <v/>
      </c>
    </row>
    <row r="233" spans="2:24" x14ac:dyDescent="0.35">
      <c r="B233" s="17" t="str">
        <f>Countries!B106</f>
        <v>Sudan</v>
      </c>
      <c r="C233" s="47">
        <f>IF(C$7&lt;='Algorithms &amp; Assumptions'!$C$3,INDEX('Number on ART'!$H$10:$AB$249,MATCH($B233&amp;"Peds",'Number on ART'!$F$10:$F$249,0),MATCH(C$7,'Number on ART'!$H$9:$AB$9,0)),"Error")</f>
        <v>232</v>
      </c>
      <c r="D233" s="47">
        <f>IF(D$7&lt;='Algorithms &amp; Assumptions'!$C$3,INDEX('Number on ART'!$H$10:$AB$249,MATCH($B233&amp;"Peds",'Number on ART'!$F$10:$F$249,0),MATCH(D$7,'Number on ART'!$H$9:$AB$9,0)),"Error")</f>
        <v>140</v>
      </c>
      <c r="E233" s="47">
        <f>IF(E$7&lt;='Algorithms &amp; Assumptions'!$C$3,INDEX('Number on ART'!$H$10:$AB$249,MATCH($B233&amp;"Peds",'Number on ART'!$F$10:$F$249,0),MATCH(E$7,'Number on ART'!$H$9:$AB$9,0)),"Error")</f>
        <v>170</v>
      </c>
      <c r="F233" s="47">
        <f>IF(F$7&lt;='Algorithms &amp; Assumptions'!$C$3,INDEX('Number on ART'!$H$10:$AB$249,MATCH($B233&amp;"Peds",'Number on ART'!$F$10:$F$249,0),MATCH(F$7,'Number on ART'!$H$9:$AB$9,0)),"Error")</f>
        <v>250</v>
      </c>
      <c r="G233" s="84">
        <f>IF(IF(G$130&lt;=Baseline_Year,
INDEX('Number on ART'!$H$10:$AB$249,MATCH($B233&amp;"Peds",'Number on ART'!$F$10:$F$249,0),MATCH(G$130,'Number on ART'!$H$9:$AB$9,0)),
IF(AND(F233+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Forecast'!$B$131:$B$250,0),MATCH(G$130,'PLHIV Forecast'!$C$130:$W$130,0)),
INDEX('PLHIV Forecast'!$C$131:$W$250,MATCH($B233,'PLHIV Forecast'!$B$131:$B$250,0),MATCH(G$130,'PLHIV Forecast'!$C$130:$W$130,0))&lt;&gt;0),
INDEX('PLHIV Forecast'!$C$131:$W$250,MATCH($B233,'PLHIV Forecast'!$B$131:$B$250,0),MATCH(G$130,'PLHIV Forecast'!$C$130:$W$130,0)),
F233+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IF(G$130&lt;=Baseline_Year,
INDEX('Number on ART'!$H$10:$AB$249,MATCH($B233&amp;"Peds",'Number on ART'!$F$10:$F$249,0),MATCH(G$130,'Number on ART'!$H$9:$AB$9,0)),
IF(AND(F233+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Forecast'!$B$131:$B$250,0),MATCH(G$130,'PLHIV Forecast'!$C$130:$W$130,0)),
INDEX('PLHIV Forecast'!$C$131:$W$250,MATCH($B233,'PLHIV Forecast'!$B$131:$B$250,0),MATCH(G$130,'PLHIV Forecast'!$C$130:$W$130,0))&lt;&gt;0),
INDEX('PLHIV Forecast'!$C$131:$W$250,MATCH($B233,'PLHIV Forecast'!$B$131:$B$250,0),MATCH(G$130,'PLHIV Forecast'!$C$130:$W$130,0)),
F233+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390</v>
      </c>
      <c r="H233" s="84">
        <f>IF(IF(H$130&lt;=Baseline_Year,
INDEX('Number on ART'!$H$10:$AB$249,MATCH($B233&amp;"Peds",'Number on ART'!$F$10:$F$249,0),MATCH(H$130,'Number on ART'!$H$9:$AB$9,0)),
IF(AND(G233+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Forecast'!$B$131:$B$250,0),MATCH(H$130,'PLHIV Forecast'!$C$130:$W$130,0)),
INDEX('PLHIV Forecast'!$C$131:$W$250,MATCH($B233,'PLHIV Forecast'!$B$131:$B$250,0),MATCH(H$130,'PLHIV Forecast'!$C$130:$W$130,0))&lt;&gt;0),
INDEX('PLHIV Forecast'!$C$131:$W$250,MATCH($B233,'PLHIV Forecast'!$B$131:$B$250,0),MATCH(H$130,'PLHIV Forecast'!$C$130:$W$130,0)),
G233+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IF(H$130&lt;=Baseline_Year,
INDEX('Number on ART'!$H$10:$AB$249,MATCH($B233&amp;"Peds",'Number on ART'!$F$10:$F$249,0),MATCH(H$130,'Number on ART'!$H$9:$AB$9,0)),
IF(AND(G233+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Forecast'!$B$131:$B$250,0),MATCH(H$130,'PLHIV Forecast'!$C$130:$W$130,0)),
INDEX('PLHIV Forecast'!$C$131:$W$250,MATCH($B233,'PLHIV Forecast'!$B$131:$B$250,0),MATCH(H$130,'PLHIV Forecast'!$C$130:$W$130,0))&lt;&gt;0),
INDEX('PLHIV Forecast'!$C$131:$W$250,MATCH($B233,'PLHIV Forecast'!$B$131:$B$250,0),MATCH(H$130,'PLHIV Forecast'!$C$130:$W$130,0)),
G233+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394</v>
      </c>
      <c r="I233" s="84">
        <f>IF(IF(I$130&lt;=Baseline_Year,
INDEX('Number on ART'!$H$10:$AB$249,MATCH($B233&amp;"Peds",'Number on ART'!$F$10:$F$249,0),MATCH(I$130,'Number on ART'!$H$9:$AB$9,0)),
IF(AND(H233+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Forecast'!$B$131:$B$250,0),MATCH(I$130,'PLHIV Forecast'!$C$130:$W$130,0)),
INDEX('PLHIV Forecast'!$C$131:$W$250,MATCH($B233,'PLHIV Forecast'!$B$131:$B$250,0),MATCH(I$130,'PLHIV Forecast'!$C$130:$W$130,0))&lt;&gt;0),
INDEX('PLHIV Forecast'!$C$131:$W$250,MATCH($B233,'PLHIV Forecast'!$B$131:$B$250,0),MATCH(I$130,'PLHIV Forecast'!$C$130:$W$130,0)),
H233+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IF(I$130&lt;=Baseline_Year,
INDEX('Number on ART'!$H$10:$AB$249,MATCH($B233&amp;"Peds",'Number on ART'!$F$10:$F$249,0),MATCH(I$130,'Number on ART'!$H$9:$AB$9,0)),
IF(AND(H233+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Forecast'!$B$131:$B$250,0),MATCH(I$130,'PLHIV Forecast'!$C$130:$W$130,0)),
INDEX('PLHIV Forecast'!$C$131:$W$250,MATCH($B233,'PLHIV Forecast'!$B$131:$B$250,0),MATCH(I$130,'PLHIV Forecast'!$C$130:$W$130,0))&lt;&gt;0),
INDEX('PLHIV Forecast'!$C$131:$W$250,MATCH($B233,'PLHIV Forecast'!$B$131:$B$250,0),MATCH(I$130,'PLHIV Forecast'!$C$130:$W$130,0)),
H233+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475</v>
      </c>
      <c r="J233" s="84">
        <f>IF(IF(J$130&lt;=Baseline_Year,
INDEX('Number on ART'!$H$10:$AB$249,MATCH($B233&amp;"Peds",'Number on ART'!$F$10:$F$249,0),MATCH(J$130,'Number on ART'!$H$9:$AB$9,0)),
IF(AND(I233+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Forecast'!$B$131:$B$250,0),MATCH(J$130,'PLHIV Forecast'!$C$130:$W$130,0)),
INDEX('PLHIV Forecast'!$C$131:$W$250,MATCH($B233,'PLHIV Forecast'!$B$131:$B$250,0),MATCH(J$130,'PLHIV Forecast'!$C$130:$W$130,0))&lt;&gt;0),
INDEX('PLHIV Forecast'!$C$131:$W$250,MATCH($B233,'PLHIV Forecast'!$B$131:$B$250,0),MATCH(J$130,'PLHIV Forecast'!$C$130:$W$130,0)),
I233+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IF(J$130&lt;=Baseline_Year,
INDEX('Number on ART'!$H$10:$AB$249,MATCH($B233&amp;"Peds",'Number on ART'!$F$10:$F$249,0),MATCH(J$130,'Number on ART'!$H$9:$AB$9,0)),
IF(AND(I233+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Forecast'!$B$131:$B$250,0),MATCH(J$130,'PLHIV Forecast'!$C$130:$W$130,0)),
INDEX('PLHIV Forecast'!$C$131:$W$250,MATCH($B233,'PLHIV Forecast'!$B$131:$B$250,0),MATCH(J$130,'PLHIV Forecast'!$C$130:$W$130,0))&lt;&gt;0),
INDEX('PLHIV Forecast'!$C$131:$W$250,MATCH($B233,'PLHIV Forecast'!$B$131:$B$250,0),MATCH(J$130,'PLHIV Forecast'!$C$130:$W$130,0)),
I233+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569</v>
      </c>
      <c r="K233" s="84">
        <f>IF(IF(K$130&lt;=Baseline_Year,
INDEX('Number on ART'!$H$10:$AB$249,MATCH($B233&amp;"Peds",'Number on ART'!$F$10:$F$249,0),MATCH(K$130,'Number on ART'!$H$9:$AB$9,0)),
IF(AND(J233+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Forecast'!$B$131:$B$250,0),MATCH(K$130,'PLHIV Forecast'!$C$130:$W$130,0)),
INDEX('PLHIV Forecast'!$C$131:$W$250,MATCH($B233,'PLHIV Forecast'!$B$131:$B$250,0),MATCH(K$130,'PLHIV Forecast'!$C$130:$W$130,0))&lt;&gt;0),
INDEX('PLHIV Forecast'!$C$131:$W$250,MATCH($B233,'PLHIV Forecast'!$B$131:$B$250,0),MATCH(K$130,'PLHIV Forecast'!$C$130:$W$130,0)),
J233+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IF(K$130&lt;=Baseline_Year,
INDEX('Number on ART'!$H$10:$AB$249,MATCH($B233&amp;"Peds",'Number on ART'!$F$10:$F$249,0),MATCH(K$130,'Number on ART'!$H$9:$AB$9,0)),
IF(AND(J233+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Forecast'!$B$131:$B$250,0),MATCH(K$130,'PLHIV Forecast'!$C$130:$W$130,0)),
INDEX('PLHIV Forecast'!$C$131:$W$250,MATCH($B233,'PLHIV Forecast'!$B$131:$B$250,0),MATCH(K$130,'PLHIV Forecast'!$C$130:$W$130,0))&lt;&gt;0),
INDEX('PLHIV Forecast'!$C$131:$W$250,MATCH($B233,'PLHIV Forecast'!$B$131:$B$250,0),MATCH(K$130,'PLHIV Forecast'!$C$130:$W$130,0)),
J233+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620</v>
      </c>
      <c r="L233" s="84">
        <f>IF(IF(L$130&lt;=Baseline_Year,
INDEX('Number on ART'!$H$10:$AB$249,MATCH($B233&amp;"Peds",'Number on ART'!$F$10:$F$249,0),MATCH(L$130,'Number on ART'!$H$9:$AB$9,0)),
IF(AND(K233+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Forecast'!$B$131:$B$250,0),MATCH(L$130,'PLHIV Forecast'!$C$130:$W$130,0)),
INDEX('PLHIV Forecast'!$C$131:$W$250,MATCH($B233,'PLHIV Forecast'!$B$131:$B$250,0),MATCH(L$130,'PLHIV Forecast'!$C$130:$W$130,0))&lt;&gt;0),
INDEX('PLHIV Forecast'!$C$131:$W$250,MATCH($B233,'PLHIV Forecast'!$B$131:$B$250,0),MATCH(L$130,'PLHIV Forecast'!$C$130:$W$130,0)),
K233+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IF(L$130&lt;=Baseline_Year,
INDEX('Number on ART'!$H$10:$AB$249,MATCH($B233&amp;"Peds",'Number on ART'!$F$10:$F$249,0),MATCH(L$130,'Number on ART'!$H$9:$AB$9,0)),
IF(AND(K233+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Forecast'!$B$131:$B$250,0),MATCH(L$130,'PLHIV Forecast'!$C$130:$W$130,0)),
INDEX('PLHIV Forecast'!$C$131:$W$250,MATCH($B233,'PLHIV Forecast'!$B$131:$B$250,0),MATCH(L$130,'PLHIV Forecast'!$C$130:$W$130,0))&lt;&gt;0),
INDEX('PLHIV Forecast'!$C$131:$W$250,MATCH($B233,'PLHIV Forecast'!$B$131:$B$250,0),MATCH(L$130,'PLHIV Forecast'!$C$130:$W$130,0)),
K233+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673</v>
      </c>
      <c r="M233" s="84">
        <f>IF(IF(M$130&lt;=Baseline_Year,
INDEX('Number on ART'!$H$10:$AB$249,MATCH($B233&amp;"Peds",'Number on ART'!$F$10:$F$249,0),MATCH(M$130,'Number on ART'!$H$9:$AB$9,0)),
IF(AND(L233+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Forecast'!$B$131:$B$250,0),MATCH(M$130,'PLHIV Forecast'!$C$130:$W$130,0)),
INDEX('PLHIV Forecast'!$C$131:$W$250,MATCH($B233,'PLHIV Forecast'!$B$131:$B$250,0),MATCH(M$130,'PLHIV Forecast'!$C$130:$W$130,0))&lt;&gt;0),
INDEX('PLHIV Forecast'!$C$131:$W$250,MATCH($B233,'PLHIV Forecast'!$B$131:$B$250,0),MATCH(M$130,'PLHIV Forecast'!$C$130:$W$130,0)),
L233+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IF(M$130&lt;=Baseline_Year,
INDEX('Number on ART'!$H$10:$AB$249,MATCH($B233&amp;"Peds",'Number on ART'!$F$10:$F$249,0),MATCH(M$130,'Number on ART'!$H$9:$AB$9,0)),
IF(AND(L233+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Forecast'!$B$131:$B$250,0),MATCH(M$130,'PLHIV Forecast'!$C$130:$W$130,0)),
INDEX('PLHIV Forecast'!$C$131:$W$250,MATCH($B233,'PLHIV Forecast'!$B$131:$B$250,0),MATCH(M$130,'PLHIV Forecast'!$C$130:$W$130,0))&lt;&gt;0),
INDEX('PLHIV Forecast'!$C$131:$W$250,MATCH($B233,'PLHIV Forecast'!$B$131:$B$250,0),MATCH(M$130,'PLHIV Forecast'!$C$130:$W$130,0)),
L233+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865</v>
      </c>
      <c r="N233" s="84">
        <f>IF(IF(N$130&lt;=Baseline_Year,
INDEX('Number on ART'!$H$10:$AB$249,MATCH($B233&amp;"Peds",'Number on ART'!$F$10:$F$249,0),MATCH(N$130,'Number on ART'!$H$9:$AB$9,0)),
IF(AND(M233+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Forecast'!$B$131:$B$250,0),MATCH(N$130,'PLHIV Forecast'!$C$130:$W$130,0)),
INDEX('PLHIV Forecast'!$C$131:$W$250,MATCH($B233,'PLHIV Forecast'!$B$131:$B$250,0),MATCH(N$130,'PLHIV Forecast'!$C$130:$W$130,0))&lt;&gt;0),
INDEX('PLHIV Forecast'!$C$131:$W$250,MATCH($B233,'PLHIV Forecast'!$B$131:$B$250,0),MATCH(N$130,'PLHIV Forecast'!$C$130:$W$130,0)),
M233+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IF(N$130&lt;=Baseline_Year,
INDEX('Number on ART'!$H$10:$AB$249,MATCH($B233&amp;"Peds",'Number on ART'!$F$10:$F$249,0),MATCH(N$130,'Number on ART'!$H$9:$AB$9,0)),
IF(AND(M233+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Forecast'!$B$131:$B$250,0),MATCH(N$130,'PLHIV Forecast'!$C$130:$W$130,0)),
INDEX('PLHIV Forecast'!$C$131:$W$250,MATCH($B233,'PLHIV Forecast'!$B$131:$B$250,0),MATCH(N$130,'PLHIV Forecast'!$C$130:$W$130,0))&lt;&gt;0),
INDEX('PLHIV Forecast'!$C$131:$W$250,MATCH($B233,'PLHIV Forecast'!$B$131:$B$250,0),MATCH(N$130,'PLHIV Forecast'!$C$130:$W$130,0)),
M233+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865</v>
      </c>
      <c r="O233" s="84">
        <f>IF(IF(O$130&lt;=Baseline_Year,
INDEX('Number on ART'!$H$10:$AB$249,MATCH($B233&amp;"Peds",'Number on ART'!$F$10:$F$249,0),MATCH(O$130,'Number on ART'!$H$9:$AB$9,0)),
IF(AND(N233+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Forecast'!$B$131:$B$250,0),MATCH(O$130,'PLHIV Forecast'!$C$130:$W$130,0)),
INDEX('PLHIV Forecast'!$C$131:$W$250,MATCH($B233,'PLHIV Forecast'!$B$131:$B$250,0),MATCH(O$130,'PLHIV Forecast'!$C$130:$W$130,0))&lt;&gt;0),
INDEX('PLHIV Forecast'!$C$131:$W$250,MATCH($B233,'PLHIV Forecast'!$B$131:$B$250,0),MATCH(O$130,'PLHIV Forecast'!$C$130:$W$130,0)),
N233+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IF(O$130&lt;=Baseline_Year,
INDEX('Number on ART'!$H$10:$AB$249,MATCH($B233&amp;"Peds",'Number on ART'!$F$10:$F$249,0),MATCH(O$130,'Number on ART'!$H$9:$AB$9,0)),
IF(AND(N233+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Forecast'!$B$131:$B$250,0),MATCH(O$130,'PLHIV Forecast'!$C$130:$W$130,0)),
INDEX('PLHIV Forecast'!$C$131:$W$250,MATCH($B233,'PLHIV Forecast'!$B$131:$B$250,0),MATCH(O$130,'PLHIV Forecast'!$C$130:$W$130,0))&lt;&gt;0),
INDEX('PLHIV Forecast'!$C$131:$W$250,MATCH($B233,'PLHIV Forecast'!$B$131:$B$250,0),MATCH(O$130,'PLHIV Forecast'!$C$130:$W$130,0)),
N233+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654</v>
      </c>
      <c r="P233" s="84">
        <f>IF(IF(P$130&lt;=Baseline_Year,
INDEX('Number on ART'!$H$10:$AB$249,MATCH($B233&amp;"Peds",'Number on ART'!$F$10:$F$249,0),MATCH(P$130,'Number on ART'!$H$9:$AB$9,0)),
IF(AND(O233+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Forecast'!$B$131:$B$250,0),MATCH(P$130,'PLHIV Forecast'!$C$130:$W$130,0)),
INDEX('PLHIV Forecast'!$C$131:$W$250,MATCH($B233,'PLHIV Forecast'!$B$131:$B$250,0),MATCH(P$130,'PLHIV Forecast'!$C$130:$W$130,0))&lt;&gt;0),
INDEX('PLHIV Forecast'!$C$131:$W$250,MATCH($B233,'PLHIV Forecast'!$B$131:$B$250,0),MATCH(P$130,'PLHIV Forecast'!$C$130:$W$130,0)),
O233+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IF(P$130&lt;=Baseline_Year,
INDEX('Number on ART'!$H$10:$AB$249,MATCH($B233&amp;"Peds",'Number on ART'!$F$10:$F$249,0),MATCH(P$130,'Number on ART'!$H$9:$AB$9,0)),
IF(AND(O233+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Forecast'!$B$131:$B$250,0),MATCH(P$130,'PLHIV Forecast'!$C$130:$W$130,0)),
INDEX('PLHIV Forecast'!$C$131:$W$250,MATCH($B233,'PLHIV Forecast'!$B$131:$B$250,0),MATCH(P$130,'PLHIV Forecast'!$C$130:$W$130,0))&lt;&gt;0),
INDEX('PLHIV Forecast'!$C$131:$W$250,MATCH($B233,'PLHIV Forecast'!$B$131:$B$250,0),MATCH(P$130,'PLHIV Forecast'!$C$130:$W$130,0)),
O233+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647.66666666666663</v>
      </c>
      <c r="Q233" s="84">
        <f>IF(IF(Q$130&lt;=Baseline_Year,
INDEX('Number on ART'!$H$10:$AB$249,MATCH($B233&amp;"Peds",'Number on ART'!$F$10:$F$249,0),MATCH(Q$130,'Number on ART'!$H$9:$AB$9,0)),
IF(AND(P233+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Forecast'!$B$131:$B$250,0),MATCH(Q$130,'PLHIV Forecast'!$C$130:$W$130,0)),
INDEX('PLHIV Forecast'!$C$131:$W$250,MATCH($B233,'PLHIV Forecast'!$B$131:$B$250,0),MATCH(Q$130,'PLHIV Forecast'!$C$130:$W$130,0))&lt;&gt;0),
INDEX('PLHIV Forecast'!$C$131:$W$250,MATCH($B233,'PLHIV Forecast'!$B$131:$B$250,0),MATCH(Q$130,'PLHIV Forecast'!$C$130:$W$130,0)),
P233+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IF(Q$130&lt;=Baseline_Year,
INDEX('Number on ART'!$H$10:$AB$249,MATCH($B233&amp;"Peds",'Number on ART'!$F$10:$F$249,0),MATCH(Q$130,'Number on ART'!$H$9:$AB$9,0)),
IF(AND(P233+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Forecast'!$B$131:$B$250,0),MATCH(Q$130,'PLHIV Forecast'!$C$130:$W$130,0)),
INDEX('PLHIV Forecast'!$C$131:$W$250,MATCH($B233,'PLHIV Forecast'!$B$131:$B$250,0),MATCH(Q$130,'PLHIV Forecast'!$C$130:$W$130,0))&lt;&gt;0),
INDEX('PLHIV Forecast'!$C$131:$W$250,MATCH($B233,'PLHIV Forecast'!$B$131:$B$250,0),MATCH(Q$130,'PLHIV Forecast'!$C$130:$W$130,0)),
P233+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641.33333333333326</v>
      </c>
      <c r="R233" s="84">
        <f>IF(IF(R$130&lt;=Baseline_Year,
INDEX('Number on ART'!$H$10:$AB$249,MATCH($B233&amp;"Peds",'Number on ART'!$F$10:$F$249,0),MATCH(R$130,'Number on ART'!$H$9:$AB$9,0)),
IF(AND(Q233+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Forecast'!$B$131:$B$250,0),MATCH(R$130,'PLHIV Forecast'!$C$130:$W$130,0)),
INDEX('PLHIV Forecast'!$C$131:$W$250,MATCH($B233,'PLHIV Forecast'!$B$131:$B$250,0),MATCH(R$130,'PLHIV Forecast'!$C$130:$W$130,0))&lt;&gt;0),
INDEX('PLHIV Forecast'!$C$131:$W$250,MATCH($B233,'PLHIV Forecast'!$B$131:$B$250,0),MATCH(R$130,'PLHIV Forecast'!$C$130:$W$130,0)),
Q233+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IF(R$130&lt;=Baseline_Year,
INDEX('Number on ART'!$H$10:$AB$249,MATCH($B233&amp;"Peds",'Number on ART'!$F$10:$F$249,0),MATCH(R$130,'Number on ART'!$H$9:$AB$9,0)),
IF(AND(Q233+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Forecast'!$B$131:$B$250,0),MATCH(R$130,'PLHIV Forecast'!$C$130:$W$130,0)),
INDEX('PLHIV Forecast'!$C$131:$W$250,MATCH($B233,'PLHIV Forecast'!$B$131:$B$250,0),MATCH(R$130,'PLHIV Forecast'!$C$130:$W$130,0))&lt;&gt;0),
INDEX('PLHIV Forecast'!$C$131:$W$250,MATCH($B233,'PLHIV Forecast'!$B$131:$B$250,0),MATCH(R$130,'PLHIV Forecast'!$C$130:$W$130,0)),
Q233+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634.99999999999989</v>
      </c>
      <c r="S233" s="84">
        <f>IF(IF(S$130&lt;=Baseline_Year,
INDEX('Number on ART'!$H$10:$AB$249,MATCH($B233&amp;"Peds",'Number on ART'!$F$10:$F$249,0),MATCH(S$130,'Number on ART'!$H$9:$AB$9,0)),
IF(AND(R233+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Forecast'!$B$131:$B$250,0),MATCH(S$130,'PLHIV Forecast'!$C$130:$W$130,0)),
INDEX('PLHIV Forecast'!$C$131:$W$250,MATCH($B233,'PLHIV Forecast'!$B$131:$B$250,0),MATCH(S$130,'PLHIV Forecast'!$C$130:$W$130,0))&lt;&gt;0),
INDEX('PLHIV Forecast'!$C$131:$W$250,MATCH($B233,'PLHIV Forecast'!$B$131:$B$250,0),MATCH(S$130,'PLHIV Forecast'!$C$130:$W$130,0)),
R233+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IF(S$130&lt;=Baseline_Year,
INDEX('Number on ART'!$H$10:$AB$249,MATCH($B233&amp;"Peds",'Number on ART'!$F$10:$F$249,0),MATCH(S$130,'Number on ART'!$H$9:$AB$9,0)),
IF(AND(R233+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Forecast'!$B$131:$B$250,0),MATCH(S$130,'PLHIV Forecast'!$C$130:$W$130,0)),
INDEX('PLHIV Forecast'!$C$131:$W$250,MATCH($B233,'PLHIV Forecast'!$B$131:$B$250,0),MATCH(S$130,'PLHIV Forecast'!$C$130:$W$130,0))&lt;&gt;0),
INDEX('PLHIV Forecast'!$C$131:$W$250,MATCH($B233,'PLHIV Forecast'!$B$131:$B$250,0),MATCH(S$130,'PLHIV Forecast'!$C$130:$W$130,0)),
R233+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628.66666666666652</v>
      </c>
      <c r="T233" s="84">
        <f>IF(IF(T$130&lt;=Baseline_Year,
INDEX('Number on ART'!$H$10:$AB$249,MATCH($B233&amp;"Peds",'Number on ART'!$F$10:$F$249,0),MATCH(T$130,'Number on ART'!$H$9:$AB$9,0)),
IF(AND(S233+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Forecast'!$B$131:$B$250,0),MATCH(T$130,'PLHIV Forecast'!$C$130:$W$130,0)),
INDEX('PLHIV Forecast'!$C$131:$W$250,MATCH($B233,'PLHIV Forecast'!$B$131:$B$250,0),MATCH(T$130,'PLHIV Forecast'!$C$130:$W$130,0))&lt;&gt;0),
INDEX('PLHIV Forecast'!$C$131:$W$250,MATCH($B233,'PLHIV Forecast'!$B$131:$B$250,0),MATCH(T$130,'PLHIV Forecast'!$C$130:$W$130,0)),
S233+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IF(T$130&lt;=Baseline_Year,
INDEX('Number on ART'!$H$10:$AB$249,MATCH($B233&amp;"Peds",'Number on ART'!$F$10:$F$249,0),MATCH(T$130,'Number on ART'!$H$9:$AB$9,0)),
IF(AND(S233+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Forecast'!$B$131:$B$250,0),MATCH(T$130,'PLHIV Forecast'!$C$130:$W$130,0)),
INDEX('PLHIV Forecast'!$C$131:$W$250,MATCH($B233,'PLHIV Forecast'!$B$131:$B$250,0),MATCH(T$130,'PLHIV Forecast'!$C$130:$W$130,0))&lt;&gt;0),
INDEX('PLHIV Forecast'!$C$131:$W$250,MATCH($B233,'PLHIV Forecast'!$B$131:$B$250,0),MATCH(T$130,'PLHIV Forecast'!$C$130:$W$130,0)),
S233+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622.33333333333314</v>
      </c>
      <c r="U233" s="84">
        <f>IF(IF(U$130&lt;=Baseline_Year,
INDEX('Number on ART'!$H$10:$AB$249,MATCH($B233&amp;"Peds",'Number on ART'!$F$10:$F$249,0),MATCH(U$130,'Number on ART'!$H$9:$AB$9,0)),
IF(AND(T233+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Forecast'!$B$131:$B$250,0),MATCH(U$130,'PLHIV Forecast'!$C$130:$W$130,0)),
INDEX('PLHIV Forecast'!$C$131:$W$250,MATCH($B233,'PLHIV Forecast'!$B$131:$B$250,0),MATCH(U$130,'PLHIV Forecast'!$C$130:$W$130,0))&lt;&gt;0),
INDEX('PLHIV Forecast'!$C$131:$W$250,MATCH($B233,'PLHIV Forecast'!$B$131:$B$250,0),MATCH(U$130,'PLHIV Forecast'!$C$130:$W$130,0)),
T233+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IF(U$130&lt;=Baseline_Year,
INDEX('Number on ART'!$H$10:$AB$249,MATCH($B233&amp;"Peds",'Number on ART'!$F$10:$F$249,0),MATCH(U$130,'Number on ART'!$H$9:$AB$9,0)),
IF(AND(T233+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Forecast'!$B$131:$B$250,0),MATCH(U$130,'PLHIV Forecast'!$C$130:$W$130,0)),
INDEX('PLHIV Forecast'!$C$131:$W$250,MATCH($B233,'PLHIV Forecast'!$B$131:$B$250,0),MATCH(U$130,'PLHIV Forecast'!$C$130:$W$130,0))&lt;&gt;0),
INDEX('PLHIV Forecast'!$C$131:$W$250,MATCH($B233,'PLHIV Forecast'!$B$131:$B$250,0),MATCH(U$130,'PLHIV Forecast'!$C$130:$W$130,0)),
T233+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615.99999999999977</v>
      </c>
      <c r="V233" s="84">
        <f>IF(IF(V$130&lt;=Baseline_Year,
INDEX('Number on ART'!$H$10:$AB$249,MATCH($B233&amp;"Peds",'Number on ART'!$F$10:$F$249,0),MATCH(V$130,'Number on ART'!$H$9:$AB$9,0)),
IF(AND(U233+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Forecast'!$B$131:$B$250,0),MATCH(V$130,'PLHIV Forecast'!$C$130:$W$130,0)),
INDEX('PLHIV Forecast'!$C$131:$W$250,MATCH($B233,'PLHIV Forecast'!$B$131:$B$250,0),MATCH(V$130,'PLHIV Forecast'!$C$130:$W$130,0))&lt;&gt;0),
INDEX('PLHIV Forecast'!$C$131:$W$250,MATCH($B233,'PLHIV Forecast'!$B$131:$B$250,0),MATCH(V$130,'PLHIV Forecast'!$C$130:$W$130,0)),
U233+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IF(V$130&lt;=Baseline_Year,
INDEX('Number on ART'!$H$10:$AB$249,MATCH($B233&amp;"Peds",'Number on ART'!$F$10:$F$249,0),MATCH(V$130,'Number on ART'!$H$9:$AB$9,0)),
IF(AND(U233+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Forecast'!$B$131:$B$250,0),MATCH(V$130,'PLHIV Forecast'!$C$130:$W$130,0)),
INDEX('PLHIV Forecast'!$C$131:$W$250,MATCH($B233,'PLHIV Forecast'!$B$131:$B$250,0),MATCH(V$130,'PLHIV Forecast'!$C$130:$W$130,0))&lt;&gt;0),
INDEX('PLHIV Forecast'!$C$131:$W$250,MATCH($B233,'PLHIV Forecast'!$B$131:$B$250,0),MATCH(V$130,'PLHIV Forecast'!$C$130:$W$130,0)),
U233+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609.6666666666664</v>
      </c>
      <c r="W233" s="84">
        <f>IF(IF(W$130&lt;=Baseline_Year,
INDEX('Number on ART'!$H$10:$AB$249,MATCH($B233&amp;"Peds",'Number on ART'!$F$10:$F$249,0),MATCH(W$130,'Number on ART'!$H$9:$AB$9,0)),
IF(AND(V233+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Forecast'!$C$131:$W$250,MATCH($B233,'PLHIV Forecast'!$B$131:$B$250,0),MATCH(W$130,'PLHIV Forecast'!$C$130:$W$130,0)),
INDEX('PLHIV Forecast'!$C$131:$W$250,MATCH($B233,'PLHIV Forecast'!$B$131:$B$250,0),MATCH(W$130,'PLHIV Forecast'!$C$130:$W$130,0))&lt;&gt;0),
INDEX('PLHIV Forecast'!$C$131:$W$250,MATCH($B233,'PLHIV Forecast'!$B$131:$B$250,0),MATCH(W$130,'PLHIV Forecast'!$C$130:$W$130,0)),
V233+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)))&lt;0,
0,
IF(W$130&lt;=Baseline_Year,
INDEX('Number on ART'!$H$10:$AB$249,MATCH($B233&amp;"Peds",'Number on ART'!$F$10:$F$249,0),MATCH(W$130,'Number on ART'!$H$9:$AB$9,0)),
IF(AND(V233+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)&gt;INDEX('PLHIV Forecast'!$C$8:$W$127,MATCH($B233,'PLHIV Forecast'!$B$131:$B$250,0),MATCH(W$130,'PLHIV Forecast'!$C$130:$W$130,0)),
INDEX('PLHIV Forecast'!$C$131:$W$250,MATCH($B233,'PLHIV Forecast'!$B$131:$B$250,0),MATCH(W$130,'PLHIV Forecast'!$C$130:$W$130,0))&lt;&gt;0),
INDEX('PLHIV Forecast'!$C$131:$W$250,MATCH($B233,'PLHIV Forecast'!$B$131:$B$250,0),MATCH(W$130,'PLHIV Forecast'!$C$130:$W$130,0)),
V233+
AVERAGE((INDEX($C$131:$W$250,MATCH($B233,$B$131:$B$250),MATCH(Baseline_Year,$C$130:$W$130,))-INDEX($C$131:$W$250,MATCH($B233,$B$131:$B$250),MATCH(Baseline_Year-1,$C$130:$W$130,))),
(INDEX($C$131:$W$250,MATCH($B233,$B$131:$B$250),MATCH(Baseline_Year-1,$C$130:$W$130,))-INDEX($C$131:$W$250,MATCH($B233,$B$131:$B$250),MATCH(Baseline_Year-2,$C$130:$W$130,))),
(INDEX($C$131:$W$250,MATCH($B233,$B$131:$B$250),MATCH(Baseline_Year-2,$C$130:$W$130,))-INDEX($C$131:$W$250,MATCH($B233,$B$131:$B$250),MATCH(Baseline_Year-3,$C$130:$W$130,)))
))))</f>
        <v>603.33333333333303</v>
      </c>
      <c r="X233" s="9" t="str">
        <f>IF(SUM(C233:W233)&lt;&gt;0,
IF(P233='PLHIV Forecast'!P233,"# peds on ART capped by total CLHIV starting 2023",
IF(Q233='PLHIV Forecast'!Q233,"# peds on ART capped by total CLHIV starting 2024",
IF(R233='PLHIV Forecast'!R233,"# peds on ART capped by total CLHIV starting 2025",
IF(S233='PLHIV Forecast'!S233,"# peds on ART capped by total CLHIV starting 2026",
IF(T233='PLHIV Forecast'!T233,"# peds on ART capped by total CLHIV starting 2027",
IF(U233='PLHIV Forecast'!U233,"# peds on ART capped by total CLHIV starting 2028",
IF(V233='PLHIV Forecast'!V233,"# peds on ART capped by total CLHIV starting 2029",
IF(W233='PLHIV Forecast'!W233,"# peds on ART capped by total CLHIV starting 2030",
"")))))))),"")</f>
        <v/>
      </c>
    </row>
    <row r="234" spans="2:24" x14ac:dyDescent="0.35">
      <c r="B234" s="17" t="str">
        <f>Countries!B107</f>
        <v>Suriname</v>
      </c>
      <c r="C234" s="47">
        <f>IF(C$7&lt;='Algorithms &amp; Assumptions'!$C$3,INDEX('Number on ART'!$H$10:$AB$249,MATCH($B234&amp;"Peds",'Number on ART'!$F$10:$F$249,0),MATCH(C$7,'Number on ART'!$H$9:$AB$9,0)),"Error")</f>
        <v>79</v>
      </c>
      <c r="D234" s="47">
        <f>IF(D$7&lt;='Algorithms &amp; Assumptions'!$C$3,INDEX('Number on ART'!$H$10:$AB$249,MATCH($B234&amp;"Peds",'Number on ART'!$F$10:$F$249,0),MATCH(D$7,'Number on ART'!$H$9:$AB$9,0)),"Error")</f>
        <v>83</v>
      </c>
      <c r="E234" s="47">
        <f>IF(E$7&lt;='Algorithms &amp; Assumptions'!$C$3,INDEX('Number on ART'!$H$10:$AB$249,MATCH($B234&amp;"Peds",'Number on ART'!$F$10:$F$249,0),MATCH(E$7,'Number on ART'!$H$9:$AB$9,0)),"Error")</f>
        <v>84</v>
      </c>
      <c r="F234" s="47">
        <f>IF(F$7&lt;='Algorithms &amp; Assumptions'!$C$3,INDEX('Number on ART'!$H$10:$AB$249,MATCH($B234&amp;"Peds",'Number on ART'!$F$10:$F$249,0),MATCH(F$7,'Number on ART'!$H$9:$AB$9,0)),"Error")</f>
        <v>78</v>
      </c>
      <c r="G234" s="84">
        <f>IF(IF(G$130&lt;=Baseline_Year,
INDEX('Number on ART'!$H$10:$AB$249,MATCH($B234&amp;"Peds",'Number on ART'!$F$10:$F$249,0),MATCH(G$130,'Number on ART'!$H$9:$AB$9,0)),
IF(AND(F234+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Forecast'!$B$131:$B$250,0),MATCH(G$130,'PLHIV Forecast'!$C$130:$W$130,0)),
INDEX('PLHIV Forecast'!$C$131:$W$250,MATCH($B234,'PLHIV Forecast'!$B$131:$B$250,0),MATCH(G$130,'PLHIV Forecast'!$C$130:$W$130,0))&lt;&gt;0),
INDEX('PLHIV Forecast'!$C$131:$W$250,MATCH($B234,'PLHIV Forecast'!$B$131:$B$250,0),MATCH(G$130,'PLHIV Forecast'!$C$130:$W$130,0)),
F234+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IF(G$130&lt;=Baseline_Year,
INDEX('Number on ART'!$H$10:$AB$249,MATCH($B234&amp;"Peds",'Number on ART'!$F$10:$F$249,0),MATCH(G$130,'Number on ART'!$H$9:$AB$9,0)),
IF(AND(F234+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Forecast'!$B$131:$B$250,0),MATCH(G$130,'PLHIV Forecast'!$C$130:$W$130,0)),
INDEX('PLHIV Forecast'!$C$131:$W$250,MATCH($B234,'PLHIV Forecast'!$B$131:$B$250,0),MATCH(G$130,'PLHIV Forecast'!$C$130:$W$130,0))&lt;&gt;0),
INDEX('PLHIV Forecast'!$C$131:$W$250,MATCH($B234,'PLHIV Forecast'!$B$131:$B$250,0),MATCH(G$130,'PLHIV Forecast'!$C$130:$W$130,0)),
F234+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78</v>
      </c>
      <c r="H234" s="84">
        <f>IF(IF(H$130&lt;=Baseline_Year,
INDEX('Number on ART'!$H$10:$AB$249,MATCH($B234&amp;"Peds",'Number on ART'!$F$10:$F$249,0),MATCH(H$130,'Number on ART'!$H$9:$AB$9,0)),
IF(AND(G234+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Forecast'!$B$131:$B$250,0),MATCH(H$130,'PLHIV Forecast'!$C$130:$W$130,0)),
INDEX('PLHIV Forecast'!$C$131:$W$250,MATCH($B234,'PLHIV Forecast'!$B$131:$B$250,0),MATCH(H$130,'PLHIV Forecast'!$C$130:$W$130,0))&lt;&gt;0),
INDEX('PLHIV Forecast'!$C$131:$W$250,MATCH($B234,'PLHIV Forecast'!$B$131:$B$250,0),MATCH(H$130,'PLHIV Forecast'!$C$130:$W$130,0)),
G234+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IF(H$130&lt;=Baseline_Year,
INDEX('Number on ART'!$H$10:$AB$249,MATCH($B234&amp;"Peds",'Number on ART'!$F$10:$F$249,0),MATCH(H$130,'Number on ART'!$H$9:$AB$9,0)),
IF(AND(G234+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Forecast'!$B$131:$B$250,0),MATCH(H$130,'PLHIV Forecast'!$C$130:$W$130,0)),
INDEX('PLHIV Forecast'!$C$131:$W$250,MATCH($B234,'PLHIV Forecast'!$B$131:$B$250,0),MATCH(H$130,'PLHIV Forecast'!$C$130:$W$130,0))&lt;&gt;0),
INDEX('PLHIV Forecast'!$C$131:$W$250,MATCH($B234,'PLHIV Forecast'!$B$131:$B$250,0),MATCH(H$130,'PLHIV Forecast'!$C$130:$W$130,0)),
G234+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92</v>
      </c>
      <c r="I234" s="84">
        <f>IF(IF(I$130&lt;=Baseline_Year,
INDEX('Number on ART'!$H$10:$AB$249,MATCH($B234&amp;"Peds",'Number on ART'!$F$10:$F$249,0),MATCH(I$130,'Number on ART'!$H$9:$AB$9,0)),
IF(AND(H234+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Forecast'!$B$131:$B$250,0),MATCH(I$130,'PLHIV Forecast'!$C$130:$W$130,0)),
INDEX('PLHIV Forecast'!$C$131:$W$250,MATCH($B234,'PLHIV Forecast'!$B$131:$B$250,0),MATCH(I$130,'PLHIV Forecast'!$C$130:$W$130,0))&lt;&gt;0),
INDEX('PLHIV Forecast'!$C$131:$W$250,MATCH($B234,'PLHIV Forecast'!$B$131:$B$250,0),MATCH(I$130,'PLHIV Forecast'!$C$130:$W$130,0)),
H234+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IF(I$130&lt;=Baseline_Year,
INDEX('Number on ART'!$H$10:$AB$249,MATCH($B234&amp;"Peds",'Number on ART'!$F$10:$F$249,0),MATCH(I$130,'Number on ART'!$H$9:$AB$9,0)),
IF(AND(H234+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Forecast'!$B$131:$B$250,0),MATCH(I$130,'PLHIV Forecast'!$C$130:$W$130,0)),
INDEX('PLHIV Forecast'!$C$131:$W$250,MATCH($B234,'PLHIV Forecast'!$B$131:$B$250,0),MATCH(I$130,'PLHIV Forecast'!$C$130:$W$130,0))&lt;&gt;0),
INDEX('PLHIV Forecast'!$C$131:$W$250,MATCH($B234,'PLHIV Forecast'!$B$131:$B$250,0),MATCH(I$130,'PLHIV Forecast'!$C$130:$W$130,0)),
H234+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86</v>
      </c>
      <c r="J234" s="84">
        <f>IF(IF(J$130&lt;=Baseline_Year,
INDEX('Number on ART'!$H$10:$AB$249,MATCH($B234&amp;"Peds",'Number on ART'!$F$10:$F$249,0),MATCH(J$130,'Number on ART'!$H$9:$AB$9,0)),
IF(AND(I234+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Forecast'!$B$131:$B$250,0),MATCH(J$130,'PLHIV Forecast'!$C$130:$W$130,0)),
INDEX('PLHIV Forecast'!$C$131:$W$250,MATCH($B234,'PLHIV Forecast'!$B$131:$B$250,0),MATCH(J$130,'PLHIV Forecast'!$C$130:$W$130,0))&lt;&gt;0),
INDEX('PLHIV Forecast'!$C$131:$W$250,MATCH($B234,'PLHIV Forecast'!$B$131:$B$250,0),MATCH(J$130,'PLHIV Forecast'!$C$130:$W$130,0)),
I234+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IF(J$130&lt;=Baseline_Year,
INDEX('Number on ART'!$H$10:$AB$249,MATCH($B234&amp;"Peds",'Number on ART'!$F$10:$F$249,0),MATCH(J$130,'Number on ART'!$H$9:$AB$9,0)),
IF(AND(I234+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Forecast'!$B$131:$B$250,0),MATCH(J$130,'PLHIV Forecast'!$C$130:$W$130,0)),
INDEX('PLHIV Forecast'!$C$131:$W$250,MATCH($B234,'PLHIV Forecast'!$B$131:$B$250,0),MATCH(J$130,'PLHIV Forecast'!$C$130:$W$130,0))&lt;&gt;0),
INDEX('PLHIV Forecast'!$C$131:$W$250,MATCH($B234,'PLHIV Forecast'!$B$131:$B$250,0),MATCH(J$130,'PLHIV Forecast'!$C$130:$W$130,0)),
I234+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72</v>
      </c>
      <c r="K234" s="84">
        <f>IF(IF(K$130&lt;=Baseline_Year,
INDEX('Number on ART'!$H$10:$AB$249,MATCH($B234&amp;"Peds",'Number on ART'!$F$10:$F$249,0),MATCH(K$130,'Number on ART'!$H$9:$AB$9,0)),
IF(AND(J234+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Forecast'!$B$131:$B$250,0),MATCH(K$130,'PLHIV Forecast'!$C$130:$W$130,0)),
INDEX('PLHIV Forecast'!$C$131:$W$250,MATCH($B234,'PLHIV Forecast'!$B$131:$B$250,0),MATCH(K$130,'PLHIV Forecast'!$C$130:$W$130,0))&lt;&gt;0),
INDEX('PLHIV Forecast'!$C$131:$W$250,MATCH($B234,'PLHIV Forecast'!$B$131:$B$250,0),MATCH(K$130,'PLHIV Forecast'!$C$130:$W$130,0)),
J234+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IF(K$130&lt;=Baseline_Year,
INDEX('Number on ART'!$H$10:$AB$249,MATCH($B234&amp;"Peds",'Number on ART'!$F$10:$F$249,0),MATCH(K$130,'Number on ART'!$H$9:$AB$9,0)),
IF(AND(J234+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Forecast'!$B$131:$B$250,0),MATCH(K$130,'PLHIV Forecast'!$C$130:$W$130,0)),
INDEX('PLHIV Forecast'!$C$131:$W$250,MATCH($B234,'PLHIV Forecast'!$B$131:$B$250,0),MATCH(K$130,'PLHIV Forecast'!$C$130:$W$130,0))&lt;&gt;0),
INDEX('PLHIV Forecast'!$C$131:$W$250,MATCH($B234,'PLHIV Forecast'!$B$131:$B$250,0),MATCH(K$130,'PLHIV Forecast'!$C$130:$W$130,0)),
J234+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51</v>
      </c>
      <c r="L234" s="84">
        <f>IF(IF(L$130&lt;=Baseline_Year,
INDEX('Number on ART'!$H$10:$AB$249,MATCH($B234&amp;"Peds",'Number on ART'!$F$10:$F$249,0),MATCH(L$130,'Number on ART'!$H$9:$AB$9,0)),
IF(AND(K234+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Forecast'!$B$131:$B$250,0),MATCH(L$130,'PLHIV Forecast'!$C$130:$W$130,0)),
INDEX('PLHIV Forecast'!$C$131:$W$250,MATCH($B234,'PLHIV Forecast'!$B$131:$B$250,0),MATCH(L$130,'PLHIV Forecast'!$C$130:$W$130,0))&lt;&gt;0),
INDEX('PLHIV Forecast'!$C$131:$W$250,MATCH($B234,'PLHIV Forecast'!$B$131:$B$250,0),MATCH(L$130,'PLHIV Forecast'!$C$130:$W$130,0)),
K234+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IF(L$130&lt;=Baseline_Year,
INDEX('Number on ART'!$H$10:$AB$249,MATCH($B234&amp;"Peds",'Number on ART'!$F$10:$F$249,0),MATCH(L$130,'Number on ART'!$H$9:$AB$9,0)),
IF(AND(K234+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Forecast'!$B$131:$B$250,0),MATCH(L$130,'PLHIV Forecast'!$C$130:$W$130,0)),
INDEX('PLHIV Forecast'!$C$131:$W$250,MATCH($B234,'PLHIV Forecast'!$B$131:$B$250,0),MATCH(L$130,'PLHIV Forecast'!$C$130:$W$130,0))&lt;&gt;0),
INDEX('PLHIV Forecast'!$C$131:$W$250,MATCH($B234,'PLHIV Forecast'!$B$131:$B$250,0),MATCH(L$130,'PLHIV Forecast'!$C$130:$W$130,0)),
K234+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44</v>
      </c>
      <c r="M234" s="84">
        <f>IF(IF(M$130&lt;=Baseline_Year,
INDEX('Number on ART'!$H$10:$AB$249,MATCH($B234&amp;"Peds",'Number on ART'!$F$10:$F$249,0),MATCH(M$130,'Number on ART'!$H$9:$AB$9,0)),
IF(AND(L234+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Forecast'!$B$131:$B$250,0),MATCH(M$130,'PLHIV Forecast'!$C$130:$W$130,0)),
INDEX('PLHIV Forecast'!$C$131:$W$250,MATCH($B234,'PLHIV Forecast'!$B$131:$B$250,0),MATCH(M$130,'PLHIV Forecast'!$C$130:$W$130,0))&lt;&gt;0),
INDEX('PLHIV Forecast'!$C$131:$W$250,MATCH($B234,'PLHIV Forecast'!$B$131:$B$250,0),MATCH(M$130,'PLHIV Forecast'!$C$130:$W$130,0)),
L234+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IF(M$130&lt;=Baseline_Year,
INDEX('Number on ART'!$H$10:$AB$249,MATCH($B234&amp;"Peds",'Number on ART'!$F$10:$F$249,0),MATCH(M$130,'Number on ART'!$H$9:$AB$9,0)),
IF(AND(L234+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Forecast'!$B$131:$B$250,0),MATCH(M$130,'PLHIV Forecast'!$C$130:$W$130,0)),
INDEX('PLHIV Forecast'!$C$131:$W$250,MATCH($B234,'PLHIV Forecast'!$B$131:$B$250,0),MATCH(M$130,'PLHIV Forecast'!$C$130:$W$130,0))&lt;&gt;0),
INDEX('PLHIV Forecast'!$C$131:$W$250,MATCH($B234,'PLHIV Forecast'!$B$131:$B$250,0),MATCH(M$130,'PLHIV Forecast'!$C$130:$W$130,0)),
L234+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46</v>
      </c>
      <c r="N234" s="84">
        <f>IF(IF(N$130&lt;=Baseline_Year,
INDEX('Number on ART'!$H$10:$AB$249,MATCH($B234&amp;"Peds",'Number on ART'!$F$10:$F$249,0),MATCH(N$130,'Number on ART'!$H$9:$AB$9,0)),
IF(AND(M234+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Forecast'!$B$131:$B$250,0),MATCH(N$130,'PLHIV Forecast'!$C$130:$W$130,0)),
INDEX('PLHIV Forecast'!$C$131:$W$250,MATCH($B234,'PLHIV Forecast'!$B$131:$B$250,0),MATCH(N$130,'PLHIV Forecast'!$C$130:$W$130,0))&lt;&gt;0),
INDEX('PLHIV Forecast'!$C$131:$W$250,MATCH($B234,'PLHIV Forecast'!$B$131:$B$250,0),MATCH(N$130,'PLHIV Forecast'!$C$130:$W$130,0)),
M234+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IF(N$130&lt;=Baseline_Year,
INDEX('Number on ART'!$H$10:$AB$249,MATCH($B234&amp;"Peds",'Number on ART'!$F$10:$F$249,0),MATCH(N$130,'Number on ART'!$H$9:$AB$9,0)),
IF(AND(M234+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Forecast'!$B$131:$B$250,0),MATCH(N$130,'PLHIV Forecast'!$C$130:$W$130,0)),
INDEX('PLHIV Forecast'!$C$131:$W$250,MATCH($B234,'PLHIV Forecast'!$B$131:$B$250,0),MATCH(N$130,'PLHIV Forecast'!$C$130:$W$130,0))&lt;&gt;0),
INDEX('PLHIV Forecast'!$C$131:$W$250,MATCH($B234,'PLHIV Forecast'!$B$131:$B$250,0),MATCH(N$130,'PLHIV Forecast'!$C$130:$W$130,0)),
M234+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45</v>
      </c>
      <c r="O234" s="84">
        <f>IF(IF(O$130&lt;=Baseline_Year,
INDEX('Number on ART'!$H$10:$AB$249,MATCH($B234&amp;"Peds",'Number on ART'!$F$10:$F$249,0),MATCH(O$130,'Number on ART'!$H$9:$AB$9,0)),
IF(AND(N234+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Forecast'!$B$131:$B$250,0),MATCH(O$130,'PLHIV Forecast'!$C$130:$W$130,0)),
INDEX('PLHIV Forecast'!$C$131:$W$250,MATCH($B234,'PLHIV Forecast'!$B$131:$B$250,0),MATCH(O$130,'PLHIV Forecast'!$C$130:$W$130,0))&lt;&gt;0),
INDEX('PLHIV Forecast'!$C$131:$W$250,MATCH($B234,'PLHIV Forecast'!$B$131:$B$250,0),MATCH(O$130,'PLHIV Forecast'!$C$130:$W$130,0)),
N234+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IF(O$130&lt;=Baseline_Year,
INDEX('Number on ART'!$H$10:$AB$249,MATCH($B234&amp;"Peds",'Number on ART'!$F$10:$F$249,0),MATCH(O$130,'Number on ART'!$H$9:$AB$9,0)),
IF(AND(N234+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Forecast'!$B$131:$B$250,0),MATCH(O$130,'PLHIV Forecast'!$C$130:$W$130,0)),
INDEX('PLHIV Forecast'!$C$131:$W$250,MATCH($B234,'PLHIV Forecast'!$B$131:$B$250,0),MATCH(O$130,'PLHIV Forecast'!$C$130:$W$130,0))&lt;&gt;0),
INDEX('PLHIV Forecast'!$C$131:$W$250,MATCH($B234,'PLHIV Forecast'!$B$131:$B$250,0),MATCH(O$130,'PLHIV Forecast'!$C$130:$W$130,0)),
N234+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45</v>
      </c>
      <c r="P234" s="84">
        <f>IF(IF(P$130&lt;=Baseline_Year,
INDEX('Number on ART'!$H$10:$AB$249,MATCH($B234&amp;"Peds",'Number on ART'!$F$10:$F$249,0),MATCH(P$130,'Number on ART'!$H$9:$AB$9,0)),
IF(AND(O234+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Forecast'!$B$131:$B$250,0),MATCH(P$130,'PLHIV Forecast'!$C$130:$W$130,0)),
INDEX('PLHIV Forecast'!$C$131:$W$250,MATCH($B234,'PLHIV Forecast'!$B$131:$B$250,0),MATCH(P$130,'PLHIV Forecast'!$C$130:$W$130,0))&lt;&gt;0),
INDEX('PLHIV Forecast'!$C$131:$W$250,MATCH($B234,'PLHIV Forecast'!$B$131:$B$250,0),MATCH(P$130,'PLHIV Forecast'!$C$130:$W$130,0)),
O234+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IF(P$130&lt;=Baseline_Year,
INDEX('Number on ART'!$H$10:$AB$249,MATCH($B234&amp;"Peds",'Number on ART'!$F$10:$F$249,0),MATCH(P$130,'Number on ART'!$H$9:$AB$9,0)),
IF(AND(O234+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Forecast'!$B$131:$B$250,0),MATCH(P$130,'PLHIV Forecast'!$C$130:$W$130,0)),
INDEX('PLHIV Forecast'!$C$131:$W$250,MATCH($B234,'PLHIV Forecast'!$B$131:$B$250,0),MATCH(P$130,'PLHIV Forecast'!$C$130:$W$130,0))&lt;&gt;0),
INDEX('PLHIV Forecast'!$C$131:$W$250,MATCH($B234,'PLHIV Forecast'!$B$131:$B$250,0),MATCH(P$130,'PLHIV Forecast'!$C$130:$W$130,0)),
O234+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45.333333333333336</v>
      </c>
      <c r="Q234" s="84">
        <f>IF(IF(Q$130&lt;=Baseline_Year,
INDEX('Number on ART'!$H$10:$AB$249,MATCH($B234&amp;"Peds",'Number on ART'!$F$10:$F$249,0),MATCH(Q$130,'Number on ART'!$H$9:$AB$9,0)),
IF(AND(P234+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Forecast'!$B$131:$B$250,0),MATCH(Q$130,'PLHIV Forecast'!$C$130:$W$130,0)),
INDEX('PLHIV Forecast'!$C$131:$W$250,MATCH($B234,'PLHIV Forecast'!$B$131:$B$250,0),MATCH(Q$130,'PLHIV Forecast'!$C$130:$W$130,0))&lt;&gt;0),
INDEX('PLHIV Forecast'!$C$131:$W$250,MATCH($B234,'PLHIV Forecast'!$B$131:$B$250,0),MATCH(Q$130,'PLHIV Forecast'!$C$130:$W$130,0)),
P234+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IF(Q$130&lt;=Baseline_Year,
INDEX('Number on ART'!$H$10:$AB$249,MATCH($B234&amp;"Peds",'Number on ART'!$F$10:$F$249,0),MATCH(Q$130,'Number on ART'!$H$9:$AB$9,0)),
IF(AND(P234+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Forecast'!$B$131:$B$250,0),MATCH(Q$130,'PLHIV Forecast'!$C$130:$W$130,0)),
INDEX('PLHIV Forecast'!$C$131:$W$250,MATCH($B234,'PLHIV Forecast'!$B$131:$B$250,0),MATCH(Q$130,'PLHIV Forecast'!$C$130:$W$130,0))&lt;&gt;0),
INDEX('PLHIV Forecast'!$C$131:$W$250,MATCH($B234,'PLHIV Forecast'!$B$131:$B$250,0),MATCH(Q$130,'PLHIV Forecast'!$C$130:$W$130,0)),
P234+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45.666666666666671</v>
      </c>
      <c r="R234" s="84">
        <f>IF(IF(R$130&lt;=Baseline_Year,
INDEX('Number on ART'!$H$10:$AB$249,MATCH($B234&amp;"Peds",'Number on ART'!$F$10:$F$249,0),MATCH(R$130,'Number on ART'!$H$9:$AB$9,0)),
IF(AND(Q234+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Forecast'!$B$131:$B$250,0),MATCH(R$130,'PLHIV Forecast'!$C$130:$W$130,0)),
INDEX('PLHIV Forecast'!$C$131:$W$250,MATCH($B234,'PLHIV Forecast'!$B$131:$B$250,0),MATCH(R$130,'PLHIV Forecast'!$C$130:$W$130,0))&lt;&gt;0),
INDEX('PLHIV Forecast'!$C$131:$W$250,MATCH($B234,'PLHIV Forecast'!$B$131:$B$250,0),MATCH(R$130,'PLHIV Forecast'!$C$130:$W$130,0)),
Q234+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IF(R$130&lt;=Baseline_Year,
INDEX('Number on ART'!$H$10:$AB$249,MATCH($B234&amp;"Peds",'Number on ART'!$F$10:$F$249,0),MATCH(R$130,'Number on ART'!$H$9:$AB$9,0)),
IF(AND(Q234+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Forecast'!$B$131:$B$250,0),MATCH(R$130,'PLHIV Forecast'!$C$130:$W$130,0)),
INDEX('PLHIV Forecast'!$C$131:$W$250,MATCH($B234,'PLHIV Forecast'!$B$131:$B$250,0),MATCH(R$130,'PLHIV Forecast'!$C$130:$W$130,0))&lt;&gt;0),
INDEX('PLHIV Forecast'!$C$131:$W$250,MATCH($B234,'PLHIV Forecast'!$B$131:$B$250,0),MATCH(R$130,'PLHIV Forecast'!$C$130:$W$130,0)),
Q234+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46.000000000000007</v>
      </c>
      <c r="S234" s="84">
        <f>IF(IF(S$130&lt;=Baseline_Year,
INDEX('Number on ART'!$H$10:$AB$249,MATCH($B234&amp;"Peds",'Number on ART'!$F$10:$F$249,0),MATCH(S$130,'Number on ART'!$H$9:$AB$9,0)),
IF(AND(R234+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Forecast'!$B$131:$B$250,0),MATCH(S$130,'PLHIV Forecast'!$C$130:$W$130,0)),
INDEX('PLHIV Forecast'!$C$131:$W$250,MATCH($B234,'PLHIV Forecast'!$B$131:$B$250,0),MATCH(S$130,'PLHIV Forecast'!$C$130:$W$130,0))&lt;&gt;0),
INDEX('PLHIV Forecast'!$C$131:$W$250,MATCH($B234,'PLHIV Forecast'!$B$131:$B$250,0),MATCH(S$130,'PLHIV Forecast'!$C$130:$W$130,0)),
R234+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IF(S$130&lt;=Baseline_Year,
INDEX('Number on ART'!$H$10:$AB$249,MATCH($B234&amp;"Peds",'Number on ART'!$F$10:$F$249,0),MATCH(S$130,'Number on ART'!$H$9:$AB$9,0)),
IF(AND(R234+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Forecast'!$B$131:$B$250,0),MATCH(S$130,'PLHIV Forecast'!$C$130:$W$130,0)),
INDEX('PLHIV Forecast'!$C$131:$W$250,MATCH($B234,'PLHIV Forecast'!$B$131:$B$250,0),MATCH(S$130,'PLHIV Forecast'!$C$130:$W$130,0))&lt;&gt;0),
INDEX('PLHIV Forecast'!$C$131:$W$250,MATCH($B234,'PLHIV Forecast'!$B$131:$B$250,0),MATCH(S$130,'PLHIV Forecast'!$C$130:$W$130,0)),
R234+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46.333333333333343</v>
      </c>
      <c r="T234" s="84">
        <f>IF(IF(T$130&lt;=Baseline_Year,
INDEX('Number on ART'!$H$10:$AB$249,MATCH($B234&amp;"Peds",'Number on ART'!$F$10:$F$249,0),MATCH(T$130,'Number on ART'!$H$9:$AB$9,0)),
IF(AND(S234+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Forecast'!$B$131:$B$250,0),MATCH(T$130,'PLHIV Forecast'!$C$130:$W$130,0)),
INDEX('PLHIV Forecast'!$C$131:$W$250,MATCH($B234,'PLHIV Forecast'!$B$131:$B$250,0),MATCH(T$130,'PLHIV Forecast'!$C$130:$W$130,0))&lt;&gt;0),
INDEX('PLHIV Forecast'!$C$131:$W$250,MATCH($B234,'PLHIV Forecast'!$B$131:$B$250,0),MATCH(T$130,'PLHIV Forecast'!$C$130:$W$130,0)),
S234+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IF(T$130&lt;=Baseline_Year,
INDEX('Number on ART'!$H$10:$AB$249,MATCH($B234&amp;"Peds",'Number on ART'!$F$10:$F$249,0),MATCH(T$130,'Number on ART'!$H$9:$AB$9,0)),
IF(AND(S234+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Forecast'!$B$131:$B$250,0),MATCH(T$130,'PLHIV Forecast'!$C$130:$W$130,0)),
INDEX('PLHIV Forecast'!$C$131:$W$250,MATCH($B234,'PLHIV Forecast'!$B$131:$B$250,0),MATCH(T$130,'PLHIV Forecast'!$C$130:$W$130,0))&lt;&gt;0),
INDEX('PLHIV Forecast'!$C$131:$W$250,MATCH($B234,'PLHIV Forecast'!$B$131:$B$250,0),MATCH(T$130,'PLHIV Forecast'!$C$130:$W$130,0)),
S234+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46.666666666666679</v>
      </c>
      <c r="U234" s="84">
        <f>IF(IF(U$130&lt;=Baseline_Year,
INDEX('Number on ART'!$H$10:$AB$249,MATCH($B234&amp;"Peds",'Number on ART'!$F$10:$F$249,0),MATCH(U$130,'Number on ART'!$H$9:$AB$9,0)),
IF(AND(T234+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Forecast'!$B$131:$B$250,0),MATCH(U$130,'PLHIV Forecast'!$C$130:$W$130,0)),
INDEX('PLHIV Forecast'!$C$131:$W$250,MATCH($B234,'PLHIV Forecast'!$B$131:$B$250,0),MATCH(U$130,'PLHIV Forecast'!$C$130:$W$130,0))&lt;&gt;0),
INDEX('PLHIV Forecast'!$C$131:$W$250,MATCH($B234,'PLHIV Forecast'!$B$131:$B$250,0),MATCH(U$130,'PLHIV Forecast'!$C$130:$W$130,0)),
T234+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IF(U$130&lt;=Baseline_Year,
INDEX('Number on ART'!$H$10:$AB$249,MATCH($B234&amp;"Peds",'Number on ART'!$F$10:$F$249,0),MATCH(U$130,'Number on ART'!$H$9:$AB$9,0)),
IF(AND(T234+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Forecast'!$B$131:$B$250,0),MATCH(U$130,'PLHIV Forecast'!$C$130:$W$130,0)),
INDEX('PLHIV Forecast'!$C$131:$W$250,MATCH($B234,'PLHIV Forecast'!$B$131:$B$250,0),MATCH(U$130,'PLHIV Forecast'!$C$130:$W$130,0))&lt;&gt;0),
INDEX('PLHIV Forecast'!$C$131:$W$250,MATCH($B234,'PLHIV Forecast'!$B$131:$B$250,0),MATCH(U$130,'PLHIV Forecast'!$C$130:$W$130,0)),
T234+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47.000000000000014</v>
      </c>
      <c r="V234" s="84">
        <f>IF(IF(V$130&lt;=Baseline_Year,
INDEX('Number on ART'!$H$10:$AB$249,MATCH($B234&amp;"Peds",'Number on ART'!$F$10:$F$249,0),MATCH(V$130,'Number on ART'!$H$9:$AB$9,0)),
IF(AND(U234+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Forecast'!$B$131:$B$250,0),MATCH(V$130,'PLHIV Forecast'!$C$130:$W$130,0)),
INDEX('PLHIV Forecast'!$C$131:$W$250,MATCH($B234,'PLHIV Forecast'!$B$131:$B$250,0),MATCH(V$130,'PLHIV Forecast'!$C$130:$W$130,0))&lt;&gt;0),
INDEX('PLHIV Forecast'!$C$131:$W$250,MATCH($B234,'PLHIV Forecast'!$B$131:$B$250,0),MATCH(V$130,'PLHIV Forecast'!$C$130:$W$130,0)),
U234+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IF(V$130&lt;=Baseline_Year,
INDEX('Number on ART'!$H$10:$AB$249,MATCH($B234&amp;"Peds",'Number on ART'!$F$10:$F$249,0),MATCH(V$130,'Number on ART'!$H$9:$AB$9,0)),
IF(AND(U234+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Forecast'!$B$131:$B$250,0),MATCH(V$130,'PLHIV Forecast'!$C$130:$W$130,0)),
INDEX('PLHIV Forecast'!$C$131:$W$250,MATCH($B234,'PLHIV Forecast'!$B$131:$B$250,0),MATCH(V$130,'PLHIV Forecast'!$C$130:$W$130,0))&lt;&gt;0),
INDEX('PLHIV Forecast'!$C$131:$W$250,MATCH($B234,'PLHIV Forecast'!$B$131:$B$250,0),MATCH(V$130,'PLHIV Forecast'!$C$130:$W$130,0)),
U234+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47.33333333333335</v>
      </c>
      <c r="W234" s="84">
        <f>IF(IF(W$130&lt;=Baseline_Year,
INDEX('Number on ART'!$H$10:$AB$249,MATCH($B234&amp;"Peds",'Number on ART'!$F$10:$F$249,0),MATCH(W$130,'Number on ART'!$H$9:$AB$9,0)),
IF(AND(V234+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Forecast'!$C$131:$W$250,MATCH($B234,'PLHIV Forecast'!$B$131:$B$250,0),MATCH(W$130,'PLHIV Forecast'!$C$130:$W$130,0)),
INDEX('PLHIV Forecast'!$C$131:$W$250,MATCH($B234,'PLHIV Forecast'!$B$131:$B$250,0),MATCH(W$130,'PLHIV Forecast'!$C$130:$W$130,0))&lt;&gt;0),
INDEX('PLHIV Forecast'!$C$131:$W$250,MATCH($B234,'PLHIV Forecast'!$B$131:$B$250,0),MATCH(W$130,'PLHIV Forecast'!$C$130:$W$130,0)),
V234+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)))&lt;0,
0,
IF(W$130&lt;=Baseline_Year,
INDEX('Number on ART'!$H$10:$AB$249,MATCH($B234&amp;"Peds",'Number on ART'!$F$10:$F$249,0),MATCH(W$130,'Number on ART'!$H$9:$AB$9,0)),
IF(AND(V234+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)&gt;INDEX('PLHIV Forecast'!$C$8:$W$127,MATCH($B234,'PLHIV Forecast'!$B$131:$B$250,0),MATCH(W$130,'PLHIV Forecast'!$C$130:$W$130,0)),
INDEX('PLHIV Forecast'!$C$131:$W$250,MATCH($B234,'PLHIV Forecast'!$B$131:$B$250,0),MATCH(W$130,'PLHIV Forecast'!$C$130:$W$130,0))&lt;&gt;0),
INDEX('PLHIV Forecast'!$C$131:$W$250,MATCH($B234,'PLHIV Forecast'!$B$131:$B$250,0),MATCH(W$130,'PLHIV Forecast'!$C$130:$W$130,0)),
V234+
AVERAGE((INDEX($C$131:$W$250,MATCH($B234,$B$131:$B$250),MATCH(Baseline_Year,$C$130:$W$130,))-INDEX($C$131:$W$250,MATCH($B234,$B$131:$B$250),MATCH(Baseline_Year-1,$C$130:$W$130,))),
(INDEX($C$131:$W$250,MATCH($B234,$B$131:$B$250),MATCH(Baseline_Year-1,$C$130:$W$130,))-INDEX($C$131:$W$250,MATCH($B234,$B$131:$B$250),MATCH(Baseline_Year-2,$C$130:$W$130,))),
(INDEX($C$131:$W$250,MATCH($B234,$B$131:$B$250),MATCH(Baseline_Year-2,$C$130:$W$130,))-INDEX($C$131:$W$250,MATCH($B234,$B$131:$B$250),MATCH(Baseline_Year-3,$C$130:$W$130,)))
))))</f>
        <v>47.666666666666686</v>
      </c>
      <c r="X234" s="9" t="str">
        <f>IF(SUM(C234:W234)&lt;&gt;0,
IF(P234='PLHIV Forecast'!P234,"# peds on ART capped by total CLHIV starting 2023",
IF(Q234='PLHIV Forecast'!Q234,"# peds on ART capped by total CLHIV starting 2024",
IF(R234='PLHIV Forecast'!R234,"# peds on ART capped by total CLHIV starting 2025",
IF(S234='PLHIV Forecast'!S234,"# peds on ART capped by total CLHIV starting 2026",
IF(T234='PLHIV Forecast'!T234,"# peds on ART capped by total CLHIV starting 2027",
IF(U234='PLHIV Forecast'!U234,"# peds on ART capped by total CLHIV starting 2028",
IF(V234='PLHIV Forecast'!V234,"# peds on ART capped by total CLHIV starting 2029",
IF(W234='PLHIV Forecast'!W234,"# peds on ART capped by total CLHIV starting 2030",
"")))))))),"")</f>
        <v/>
      </c>
    </row>
    <row r="235" spans="2:24" x14ac:dyDescent="0.35">
      <c r="B235" s="17" t="str">
        <f>Countries!B108</f>
        <v>Syria</v>
      </c>
      <c r="C235" s="47">
        <f>IF(C$7&lt;='Algorithms &amp; Assumptions'!$C$3,INDEX('Number on ART'!$H$10:$AB$249,MATCH($B235&amp;"Peds",'Number on ART'!$F$10:$F$249,0),MATCH(C$7,'Number on ART'!$H$9:$AB$9,0)),"Error")</f>
        <v>0</v>
      </c>
      <c r="D235" s="47">
        <f>IF(D$7&lt;='Algorithms &amp; Assumptions'!$C$3,INDEX('Number on ART'!$H$10:$AB$249,MATCH($B235&amp;"Peds",'Number on ART'!$F$10:$F$249,0),MATCH(D$7,'Number on ART'!$H$9:$AB$9,0)),"Error")</f>
        <v>0</v>
      </c>
      <c r="E235" s="47">
        <f>IF(E$7&lt;='Algorithms &amp; Assumptions'!$C$3,INDEX('Number on ART'!$H$10:$AB$249,MATCH($B235&amp;"Peds",'Number on ART'!$F$10:$F$249,0),MATCH(E$7,'Number on ART'!$H$9:$AB$9,0)),"Error")</f>
        <v>0</v>
      </c>
      <c r="F235" s="47">
        <f>IF(F$7&lt;='Algorithms &amp; Assumptions'!$C$3,INDEX('Number on ART'!$H$10:$AB$249,MATCH($B235&amp;"Peds",'Number on ART'!$F$10:$F$249,0),MATCH(F$7,'Number on ART'!$H$9:$AB$9,0)),"Error")</f>
        <v>0</v>
      </c>
      <c r="G235" s="84">
        <f>IF(IF(G$130&lt;=Baseline_Year,
INDEX('Number on ART'!$H$10:$AB$249,MATCH($B235&amp;"Peds",'Number on ART'!$F$10:$F$249,0),MATCH(G$130,'Number on ART'!$H$9:$AB$9,0)),
IF(AND(F235+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Forecast'!$B$131:$B$250,0),MATCH(G$130,'PLHIV Forecast'!$C$130:$W$130,0)),
INDEX('PLHIV Forecast'!$C$131:$W$250,MATCH($B235,'PLHIV Forecast'!$B$131:$B$250,0),MATCH(G$130,'PLHIV Forecast'!$C$130:$W$130,0))&lt;&gt;0),
INDEX('PLHIV Forecast'!$C$131:$W$250,MATCH($B235,'PLHIV Forecast'!$B$131:$B$250,0),MATCH(G$130,'PLHIV Forecast'!$C$130:$W$130,0)),
F235+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IF(G$130&lt;=Baseline_Year,
INDEX('Number on ART'!$H$10:$AB$249,MATCH($B235&amp;"Peds",'Number on ART'!$F$10:$F$249,0),MATCH(G$130,'Number on ART'!$H$9:$AB$9,0)),
IF(AND(F235+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Forecast'!$B$131:$B$250,0),MATCH(G$130,'PLHIV Forecast'!$C$130:$W$130,0)),
INDEX('PLHIV Forecast'!$C$131:$W$250,MATCH($B235,'PLHIV Forecast'!$B$131:$B$250,0),MATCH(G$130,'PLHIV Forecast'!$C$130:$W$130,0))&lt;&gt;0),
INDEX('PLHIV Forecast'!$C$131:$W$250,MATCH($B235,'PLHIV Forecast'!$B$131:$B$250,0),MATCH(G$130,'PLHIV Forecast'!$C$130:$W$130,0)),
F235+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0</v>
      </c>
      <c r="H235" s="84">
        <f>IF(IF(H$130&lt;=Baseline_Year,
INDEX('Number on ART'!$H$10:$AB$249,MATCH($B235&amp;"Peds",'Number on ART'!$F$10:$F$249,0),MATCH(H$130,'Number on ART'!$H$9:$AB$9,0)),
IF(AND(G235+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Forecast'!$B$131:$B$250,0),MATCH(H$130,'PLHIV Forecast'!$C$130:$W$130,0)),
INDEX('PLHIV Forecast'!$C$131:$W$250,MATCH($B235,'PLHIV Forecast'!$B$131:$B$250,0),MATCH(H$130,'PLHIV Forecast'!$C$130:$W$130,0))&lt;&gt;0),
INDEX('PLHIV Forecast'!$C$131:$W$250,MATCH($B235,'PLHIV Forecast'!$B$131:$B$250,0),MATCH(H$130,'PLHIV Forecast'!$C$130:$W$130,0)),
G235+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IF(H$130&lt;=Baseline_Year,
INDEX('Number on ART'!$H$10:$AB$249,MATCH($B235&amp;"Peds",'Number on ART'!$F$10:$F$249,0),MATCH(H$130,'Number on ART'!$H$9:$AB$9,0)),
IF(AND(G235+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Forecast'!$B$131:$B$250,0),MATCH(H$130,'PLHIV Forecast'!$C$130:$W$130,0)),
INDEX('PLHIV Forecast'!$C$131:$W$250,MATCH($B235,'PLHIV Forecast'!$B$131:$B$250,0),MATCH(H$130,'PLHIV Forecast'!$C$130:$W$130,0))&lt;&gt;0),
INDEX('PLHIV Forecast'!$C$131:$W$250,MATCH($B235,'PLHIV Forecast'!$B$131:$B$250,0),MATCH(H$130,'PLHIV Forecast'!$C$130:$W$130,0)),
G235+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0</v>
      </c>
      <c r="I235" s="84">
        <f>IF(IF(I$130&lt;=Baseline_Year,
INDEX('Number on ART'!$H$10:$AB$249,MATCH($B235&amp;"Peds",'Number on ART'!$F$10:$F$249,0),MATCH(I$130,'Number on ART'!$H$9:$AB$9,0)),
IF(AND(H235+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Forecast'!$B$131:$B$250,0),MATCH(I$130,'PLHIV Forecast'!$C$130:$W$130,0)),
INDEX('PLHIV Forecast'!$C$131:$W$250,MATCH($B235,'PLHIV Forecast'!$B$131:$B$250,0),MATCH(I$130,'PLHIV Forecast'!$C$130:$W$130,0))&lt;&gt;0),
INDEX('PLHIV Forecast'!$C$131:$W$250,MATCH($B235,'PLHIV Forecast'!$B$131:$B$250,0),MATCH(I$130,'PLHIV Forecast'!$C$130:$W$130,0)),
H235+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IF(I$130&lt;=Baseline_Year,
INDEX('Number on ART'!$H$10:$AB$249,MATCH($B235&amp;"Peds",'Number on ART'!$F$10:$F$249,0),MATCH(I$130,'Number on ART'!$H$9:$AB$9,0)),
IF(AND(H235+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Forecast'!$B$131:$B$250,0),MATCH(I$130,'PLHIV Forecast'!$C$130:$W$130,0)),
INDEX('PLHIV Forecast'!$C$131:$W$250,MATCH($B235,'PLHIV Forecast'!$B$131:$B$250,0),MATCH(I$130,'PLHIV Forecast'!$C$130:$W$130,0))&lt;&gt;0),
INDEX('PLHIV Forecast'!$C$131:$W$250,MATCH($B235,'PLHIV Forecast'!$B$131:$B$250,0),MATCH(I$130,'PLHIV Forecast'!$C$130:$W$130,0)),
H235+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2</v>
      </c>
      <c r="J235" s="84">
        <f>IF(IF(J$130&lt;=Baseline_Year,
INDEX('Number on ART'!$H$10:$AB$249,MATCH($B235&amp;"Peds",'Number on ART'!$F$10:$F$249,0),MATCH(J$130,'Number on ART'!$H$9:$AB$9,0)),
IF(AND(I235+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Forecast'!$B$131:$B$250,0),MATCH(J$130,'PLHIV Forecast'!$C$130:$W$130,0)),
INDEX('PLHIV Forecast'!$C$131:$W$250,MATCH($B235,'PLHIV Forecast'!$B$131:$B$250,0),MATCH(J$130,'PLHIV Forecast'!$C$130:$W$130,0))&lt;&gt;0),
INDEX('PLHIV Forecast'!$C$131:$W$250,MATCH($B235,'PLHIV Forecast'!$B$131:$B$250,0),MATCH(J$130,'PLHIV Forecast'!$C$130:$W$130,0)),
I235+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IF(J$130&lt;=Baseline_Year,
INDEX('Number on ART'!$H$10:$AB$249,MATCH($B235&amp;"Peds",'Number on ART'!$F$10:$F$249,0),MATCH(J$130,'Number on ART'!$H$9:$AB$9,0)),
IF(AND(I235+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Forecast'!$B$131:$B$250,0),MATCH(J$130,'PLHIV Forecast'!$C$130:$W$130,0)),
INDEX('PLHIV Forecast'!$C$131:$W$250,MATCH($B235,'PLHIV Forecast'!$B$131:$B$250,0),MATCH(J$130,'PLHIV Forecast'!$C$130:$W$130,0))&lt;&gt;0),
INDEX('PLHIV Forecast'!$C$131:$W$250,MATCH($B235,'PLHIV Forecast'!$B$131:$B$250,0),MATCH(J$130,'PLHIV Forecast'!$C$130:$W$130,0)),
I235+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2</v>
      </c>
      <c r="K235" s="84">
        <f>IF(IF(K$130&lt;=Baseline_Year,
INDEX('Number on ART'!$H$10:$AB$249,MATCH($B235&amp;"Peds",'Number on ART'!$F$10:$F$249,0),MATCH(K$130,'Number on ART'!$H$9:$AB$9,0)),
IF(AND(J235+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Forecast'!$B$131:$B$250,0),MATCH(K$130,'PLHIV Forecast'!$C$130:$W$130,0)),
INDEX('PLHIV Forecast'!$C$131:$W$250,MATCH($B235,'PLHIV Forecast'!$B$131:$B$250,0),MATCH(K$130,'PLHIV Forecast'!$C$130:$W$130,0))&lt;&gt;0),
INDEX('PLHIV Forecast'!$C$131:$W$250,MATCH($B235,'PLHIV Forecast'!$B$131:$B$250,0),MATCH(K$130,'PLHIV Forecast'!$C$130:$W$130,0)),
J235+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IF(K$130&lt;=Baseline_Year,
INDEX('Number on ART'!$H$10:$AB$249,MATCH($B235&amp;"Peds",'Number on ART'!$F$10:$F$249,0),MATCH(K$130,'Number on ART'!$H$9:$AB$9,0)),
IF(AND(J235+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Forecast'!$B$131:$B$250,0),MATCH(K$130,'PLHIV Forecast'!$C$130:$W$130,0)),
INDEX('PLHIV Forecast'!$C$131:$W$250,MATCH($B235,'PLHIV Forecast'!$B$131:$B$250,0),MATCH(K$130,'PLHIV Forecast'!$C$130:$W$130,0))&lt;&gt;0),
INDEX('PLHIV Forecast'!$C$131:$W$250,MATCH($B235,'PLHIV Forecast'!$B$131:$B$250,0),MATCH(K$130,'PLHIV Forecast'!$C$130:$W$130,0)),
J235+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2</v>
      </c>
      <c r="L235" s="84">
        <f>IF(IF(L$130&lt;=Baseline_Year,
INDEX('Number on ART'!$H$10:$AB$249,MATCH($B235&amp;"Peds",'Number on ART'!$F$10:$F$249,0),MATCH(L$130,'Number on ART'!$H$9:$AB$9,0)),
IF(AND(K235+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Forecast'!$B$131:$B$250,0),MATCH(L$130,'PLHIV Forecast'!$C$130:$W$130,0)),
INDEX('PLHIV Forecast'!$C$131:$W$250,MATCH($B235,'PLHIV Forecast'!$B$131:$B$250,0),MATCH(L$130,'PLHIV Forecast'!$C$130:$W$130,0))&lt;&gt;0),
INDEX('PLHIV Forecast'!$C$131:$W$250,MATCH($B235,'PLHIV Forecast'!$B$131:$B$250,0),MATCH(L$130,'PLHIV Forecast'!$C$130:$W$130,0)),
K235+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IF(L$130&lt;=Baseline_Year,
INDEX('Number on ART'!$H$10:$AB$249,MATCH($B235&amp;"Peds",'Number on ART'!$F$10:$F$249,0),MATCH(L$130,'Number on ART'!$H$9:$AB$9,0)),
IF(AND(K235+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Forecast'!$B$131:$B$250,0),MATCH(L$130,'PLHIV Forecast'!$C$130:$W$130,0)),
INDEX('PLHIV Forecast'!$C$131:$W$250,MATCH($B235,'PLHIV Forecast'!$B$131:$B$250,0),MATCH(L$130,'PLHIV Forecast'!$C$130:$W$130,0))&lt;&gt;0),
INDEX('PLHIV Forecast'!$C$131:$W$250,MATCH($B235,'PLHIV Forecast'!$B$131:$B$250,0),MATCH(L$130,'PLHIV Forecast'!$C$130:$W$130,0)),
K235+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5</v>
      </c>
      <c r="M235" s="84">
        <f>IF(IF(M$130&lt;=Baseline_Year,
INDEX('Number on ART'!$H$10:$AB$249,MATCH($B235&amp;"Peds",'Number on ART'!$F$10:$F$249,0),MATCH(M$130,'Number on ART'!$H$9:$AB$9,0)),
IF(AND(L235+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Forecast'!$B$131:$B$250,0),MATCH(M$130,'PLHIV Forecast'!$C$130:$W$130,0)),
INDEX('PLHIV Forecast'!$C$131:$W$250,MATCH($B235,'PLHIV Forecast'!$B$131:$B$250,0),MATCH(M$130,'PLHIV Forecast'!$C$130:$W$130,0))&lt;&gt;0),
INDEX('PLHIV Forecast'!$C$131:$W$250,MATCH($B235,'PLHIV Forecast'!$B$131:$B$250,0),MATCH(M$130,'PLHIV Forecast'!$C$130:$W$130,0)),
L235+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IF(M$130&lt;=Baseline_Year,
INDEX('Number on ART'!$H$10:$AB$249,MATCH($B235&amp;"Peds",'Number on ART'!$F$10:$F$249,0),MATCH(M$130,'Number on ART'!$H$9:$AB$9,0)),
IF(AND(L235+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Forecast'!$B$131:$B$250,0),MATCH(M$130,'PLHIV Forecast'!$C$130:$W$130,0)),
INDEX('PLHIV Forecast'!$C$131:$W$250,MATCH($B235,'PLHIV Forecast'!$B$131:$B$250,0),MATCH(M$130,'PLHIV Forecast'!$C$130:$W$130,0))&lt;&gt;0),
INDEX('PLHIV Forecast'!$C$131:$W$250,MATCH($B235,'PLHIV Forecast'!$B$131:$B$250,0),MATCH(M$130,'PLHIV Forecast'!$C$130:$W$130,0)),
L235+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6</v>
      </c>
      <c r="N235" s="84">
        <f>IF(IF(N$130&lt;=Baseline_Year,
INDEX('Number on ART'!$H$10:$AB$249,MATCH($B235&amp;"Peds",'Number on ART'!$F$10:$F$249,0),MATCH(N$130,'Number on ART'!$H$9:$AB$9,0)),
IF(AND(M235+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Forecast'!$B$131:$B$250,0),MATCH(N$130,'PLHIV Forecast'!$C$130:$W$130,0)),
INDEX('PLHIV Forecast'!$C$131:$W$250,MATCH($B235,'PLHIV Forecast'!$B$131:$B$250,0),MATCH(N$130,'PLHIV Forecast'!$C$130:$W$130,0))&lt;&gt;0),
INDEX('PLHIV Forecast'!$C$131:$W$250,MATCH($B235,'PLHIV Forecast'!$B$131:$B$250,0),MATCH(N$130,'PLHIV Forecast'!$C$130:$W$130,0)),
M235+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IF(N$130&lt;=Baseline_Year,
INDEX('Number on ART'!$H$10:$AB$249,MATCH($B235&amp;"Peds",'Number on ART'!$F$10:$F$249,0),MATCH(N$130,'Number on ART'!$H$9:$AB$9,0)),
IF(AND(M235+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Forecast'!$B$131:$B$250,0),MATCH(N$130,'PLHIV Forecast'!$C$130:$W$130,0)),
INDEX('PLHIV Forecast'!$C$131:$W$250,MATCH($B235,'PLHIV Forecast'!$B$131:$B$250,0),MATCH(N$130,'PLHIV Forecast'!$C$130:$W$130,0))&lt;&gt;0),
INDEX('PLHIV Forecast'!$C$131:$W$250,MATCH($B235,'PLHIV Forecast'!$B$131:$B$250,0),MATCH(N$130,'PLHIV Forecast'!$C$130:$W$130,0)),
M235+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6</v>
      </c>
      <c r="O235" s="84">
        <f>IF(IF(O$130&lt;=Baseline_Year,
INDEX('Number on ART'!$H$10:$AB$249,MATCH($B235&amp;"Peds",'Number on ART'!$F$10:$F$249,0),MATCH(O$130,'Number on ART'!$H$9:$AB$9,0)),
IF(AND(N235+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Forecast'!$B$131:$B$250,0),MATCH(O$130,'PLHIV Forecast'!$C$130:$W$130,0)),
INDEX('PLHIV Forecast'!$C$131:$W$250,MATCH($B235,'PLHIV Forecast'!$B$131:$B$250,0),MATCH(O$130,'PLHIV Forecast'!$C$130:$W$130,0))&lt;&gt;0),
INDEX('PLHIV Forecast'!$C$131:$W$250,MATCH($B235,'PLHIV Forecast'!$B$131:$B$250,0),MATCH(O$130,'PLHIV Forecast'!$C$130:$W$130,0)),
N235+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IF(O$130&lt;=Baseline_Year,
INDEX('Number on ART'!$H$10:$AB$249,MATCH($B235&amp;"Peds",'Number on ART'!$F$10:$F$249,0),MATCH(O$130,'Number on ART'!$H$9:$AB$9,0)),
IF(AND(N235+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Forecast'!$B$131:$B$250,0),MATCH(O$130,'PLHIV Forecast'!$C$130:$W$130,0)),
INDEX('PLHIV Forecast'!$C$131:$W$250,MATCH($B235,'PLHIV Forecast'!$B$131:$B$250,0),MATCH(O$130,'PLHIV Forecast'!$C$130:$W$130,0))&lt;&gt;0),
INDEX('PLHIV Forecast'!$C$131:$W$250,MATCH($B235,'PLHIV Forecast'!$B$131:$B$250,0),MATCH(O$130,'PLHIV Forecast'!$C$130:$W$130,0)),
N235+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6</v>
      </c>
      <c r="P235" s="84">
        <f>IF(IF(P$130&lt;=Baseline_Year,
INDEX('Number on ART'!$H$10:$AB$249,MATCH($B235&amp;"Peds",'Number on ART'!$F$10:$F$249,0),MATCH(P$130,'Number on ART'!$H$9:$AB$9,0)),
IF(AND(O235+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Forecast'!$B$131:$B$250,0),MATCH(P$130,'PLHIV Forecast'!$C$130:$W$130,0)),
INDEX('PLHIV Forecast'!$C$131:$W$250,MATCH($B235,'PLHIV Forecast'!$B$131:$B$250,0),MATCH(P$130,'PLHIV Forecast'!$C$130:$W$130,0))&lt;&gt;0),
INDEX('PLHIV Forecast'!$C$131:$W$250,MATCH($B235,'PLHIV Forecast'!$B$131:$B$250,0),MATCH(P$130,'PLHIV Forecast'!$C$130:$W$130,0)),
O235+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IF(P$130&lt;=Baseline_Year,
INDEX('Number on ART'!$H$10:$AB$249,MATCH($B235&amp;"Peds",'Number on ART'!$F$10:$F$249,0),MATCH(P$130,'Number on ART'!$H$9:$AB$9,0)),
IF(AND(O235+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Forecast'!$B$131:$B$250,0),MATCH(P$130,'PLHIV Forecast'!$C$130:$W$130,0)),
INDEX('PLHIV Forecast'!$C$131:$W$250,MATCH($B235,'PLHIV Forecast'!$B$131:$B$250,0),MATCH(P$130,'PLHIV Forecast'!$C$130:$W$130,0))&lt;&gt;0),
INDEX('PLHIV Forecast'!$C$131:$W$250,MATCH($B235,'PLHIV Forecast'!$B$131:$B$250,0),MATCH(P$130,'PLHIV Forecast'!$C$130:$W$130,0)),
O235+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6.333333333333333</v>
      </c>
      <c r="Q235" s="84">
        <f>IF(IF(Q$130&lt;=Baseline_Year,
INDEX('Number on ART'!$H$10:$AB$249,MATCH($B235&amp;"Peds",'Number on ART'!$F$10:$F$249,0),MATCH(Q$130,'Number on ART'!$H$9:$AB$9,0)),
IF(AND(P235+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Forecast'!$B$131:$B$250,0),MATCH(Q$130,'PLHIV Forecast'!$C$130:$W$130,0)),
INDEX('PLHIV Forecast'!$C$131:$W$250,MATCH($B235,'PLHIV Forecast'!$B$131:$B$250,0),MATCH(Q$130,'PLHIV Forecast'!$C$130:$W$130,0))&lt;&gt;0),
INDEX('PLHIV Forecast'!$C$131:$W$250,MATCH($B235,'PLHIV Forecast'!$B$131:$B$250,0),MATCH(Q$130,'PLHIV Forecast'!$C$130:$W$130,0)),
P235+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IF(Q$130&lt;=Baseline_Year,
INDEX('Number on ART'!$H$10:$AB$249,MATCH($B235&amp;"Peds",'Number on ART'!$F$10:$F$249,0),MATCH(Q$130,'Number on ART'!$H$9:$AB$9,0)),
IF(AND(P235+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Forecast'!$B$131:$B$250,0),MATCH(Q$130,'PLHIV Forecast'!$C$130:$W$130,0)),
INDEX('PLHIV Forecast'!$C$131:$W$250,MATCH($B235,'PLHIV Forecast'!$B$131:$B$250,0),MATCH(Q$130,'PLHIV Forecast'!$C$130:$W$130,0))&lt;&gt;0),
INDEX('PLHIV Forecast'!$C$131:$W$250,MATCH($B235,'PLHIV Forecast'!$B$131:$B$250,0),MATCH(Q$130,'PLHIV Forecast'!$C$130:$W$130,0)),
P235+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6.6666666666666661</v>
      </c>
      <c r="R235" s="84">
        <f>IF(IF(R$130&lt;=Baseline_Year,
INDEX('Number on ART'!$H$10:$AB$249,MATCH($B235&amp;"Peds",'Number on ART'!$F$10:$F$249,0),MATCH(R$130,'Number on ART'!$H$9:$AB$9,0)),
IF(AND(Q235+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Forecast'!$B$131:$B$250,0),MATCH(R$130,'PLHIV Forecast'!$C$130:$W$130,0)),
INDEX('PLHIV Forecast'!$C$131:$W$250,MATCH($B235,'PLHIV Forecast'!$B$131:$B$250,0),MATCH(R$130,'PLHIV Forecast'!$C$130:$W$130,0))&lt;&gt;0),
INDEX('PLHIV Forecast'!$C$131:$W$250,MATCH($B235,'PLHIV Forecast'!$B$131:$B$250,0),MATCH(R$130,'PLHIV Forecast'!$C$130:$W$130,0)),
Q235+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IF(R$130&lt;=Baseline_Year,
INDEX('Number on ART'!$H$10:$AB$249,MATCH($B235&amp;"Peds",'Number on ART'!$F$10:$F$249,0),MATCH(R$130,'Number on ART'!$H$9:$AB$9,0)),
IF(AND(Q235+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Forecast'!$B$131:$B$250,0),MATCH(R$130,'PLHIV Forecast'!$C$130:$W$130,0)),
INDEX('PLHIV Forecast'!$C$131:$W$250,MATCH($B235,'PLHIV Forecast'!$B$131:$B$250,0),MATCH(R$130,'PLHIV Forecast'!$C$130:$W$130,0))&lt;&gt;0),
INDEX('PLHIV Forecast'!$C$131:$W$250,MATCH($B235,'PLHIV Forecast'!$B$131:$B$250,0),MATCH(R$130,'PLHIV Forecast'!$C$130:$W$130,0)),
Q235+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6.9999999999999991</v>
      </c>
      <c r="S235" s="84">
        <f>IF(IF(S$130&lt;=Baseline_Year,
INDEX('Number on ART'!$H$10:$AB$249,MATCH($B235&amp;"Peds",'Number on ART'!$F$10:$F$249,0),MATCH(S$130,'Number on ART'!$H$9:$AB$9,0)),
IF(AND(R235+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Forecast'!$B$131:$B$250,0),MATCH(S$130,'PLHIV Forecast'!$C$130:$W$130,0)),
INDEX('PLHIV Forecast'!$C$131:$W$250,MATCH($B235,'PLHIV Forecast'!$B$131:$B$250,0),MATCH(S$130,'PLHIV Forecast'!$C$130:$W$130,0))&lt;&gt;0),
INDEX('PLHIV Forecast'!$C$131:$W$250,MATCH($B235,'PLHIV Forecast'!$B$131:$B$250,0),MATCH(S$130,'PLHIV Forecast'!$C$130:$W$130,0)),
R235+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IF(S$130&lt;=Baseline_Year,
INDEX('Number on ART'!$H$10:$AB$249,MATCH($B235&amp;"Peds",'Number on ART'!$F$10:$F$249,0),MATCH(S$130,'Number on ART'!$H$9:$AB$9,0)),
IF(AND(R235+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Forecast'!$B$131:$B$250,0),MATCH(S$130,'PLHIV Forecast'!$C$130:$W$130,0)),
INDEX('PLHIV Forecast'!$C$131:$W$250,MATCH($B235,'PLHIV Forecast'!$B$131:$B$250,0),MATCH(S$130,'PLHIV Forecast'!$C$130:$W$130,0))&lt;&gt;0),
INDEX('PLHIV Forecast'!$C$131:$W$250,MATCH($B235,'PLHIV Forecast'!$B$131:$B$250,0),MATCH(S$130,'PLHIV Forecast'!$C$130:$W$130,0)),
R235+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7.3333333333333321</v>
      </c>
      <c r="T235" s="84">
        <f>IF(IF(T$130&lt;=Baseline_Year,
INDEX('Number on ART'!$H$10:$AB$249,MATCH($B235&amp;"Peds",'Number on ART'!$F$10:$F$249,0),MATCH(T$130,'Number on ART'!$H$9:$AB$9,0)),
IF(AND(S235+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Forecast'!$B$131:$B$250,0),MATCH(T$130,'PLHIV Forecast'!$C$130:$W$130,0)),
INDEX('PLHIV Forecast'!$C$131:$W$250,MATCH($B235,'PLHIV Forecast'!$B$131:$B$250,0),MATCH(T$130,'PLHIV Forecast'!$C$130:$W$130,0))&lt;&gt;0),
INDEX('PLHIV Forecast'!$C$131:$W$250,MATCH($B235,'PLHIV Forecast'!$B$131:$B$250,0),MATCH(T$130,'PLHIV Forecast'!$C$130:$W$130,0)),
S235+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IF(T$130&lt;=Baseline_Year,
INDEX('Number on ART'!$H$10:$AB$249,MATCH($B235&amp;"Peds",'Number on ART'!$F$10:$F$249,0),MATCH(T$130,'Number on ART'!$H$9:$AB$9,0)),
IF(AND(S235+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Forecast'!$B$131:$B$250,0),MATCH(T$130,'PLHIV Forecast'!$C$130:$W$130,0)),
INDEX('PLHIV Forecast'!$C$131:$W$250,MATCH($B235,'PLHIV Forecast'!$B$131:$B$250,0),MATCH(T$130,'PLHIV Forecast'!$C$130:$W$130,0))&lt;&gt;0),
INDEX('PLHIV Forecast'!$C$131:$W$250,MATCH($B235,'PLHIV Forecast'!$B$131:$B$250,0),MATCH(T$130,'PLHIV Forecast'!$C$130:$W$130,0)),
S235+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7.6666666666666652</v>
      </c>
      <c r="U235" s="84">
        <f>IF(IF(U$130&lt;=Baseline_Year,
INDEX('Number on ART'!$H$10:$AB$249,MATCH($B235&amp;"Peds",'Number on ART'!$F$10:$F$249,0),MATCH(U$130,'Number on ART'!$H$9:$AB$9,0)),
IF(AND(T235+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Forecast'!$B$131:$B$250,0),MATCH(U$130,'PLHIV Forecast'!$C$130:$W$130,0)),
INDEX('PLHIV Forecast'!$C$131:$W$250,MATCH($B235,'PLHIV Forecast'!$B$131:$B$250,0),MATCH(U$130,'PLHIV Forecast'!$C$130:$W$130,0))&lt;&gt;0),
INDEX('PLHIV Forecast'!$C$131:$W$250,MATCH($B235,'PLHIV Forecast'!$B$131:$B$250,0),MATCH(U$130,'PLHIV Forecast'!$C$130:$W$130,0)),
T235+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IF(U$130&lt;=Baseline_Year,
INDEX('Number on ART'!$H$10:$AB$249,MATCH($B235&amp;"Peds",'Number on ART'!$F$10:$F$249,0),MATCH(U$130,'Number on ART'!$H$9:$AB$9,0)),
IF(AND(T235+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Forecast'!$B$131:$B$250,0),MATCH(U$130,'PLHIV Forecast'!$C$130:$W$130,0)),
INDEX('PLHIV Forecast'!$C$131:$W$250,MATCH($B235,'PLHIV Forecast'!$B$131:$B$250,0),MATCH(U$130,'PLHIV Forecast'!$C$130:$W$130,0))&lt;&gt;0),
INDEX('PLHIV Forecast'!$C$131:$W$250,MATCH($B235,'PLHIV Forecast'!$B$131:$B$250,0),MATCH(U$130,'PLHIV Forecast'!$C$130:$W$130,0)),
T235+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7.9999999999999982</v>
      </c>
      <c r="V235" s="84">
        <f>IF(IF(V$130&lt;=Baseline_Year,
INDEX('Number on ART'!$H$10:$AB$249,MATCH($B235&amp;"Peds",'Number on ART'!$F$10:$F$249,0),MATCH(V$130,'Number on ART'!$H$9:$AB$9,0)),
IF(AND(U235+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Forecast'!$B$131:$B$250,0),MATCH(V$130,'PLHIV Forecast'!$C$130:$W$130,0)),
INDEX('PLHIV Forecast'!$C$131:$W$250,MATCH($B235,'PLHIV Forecast'!$B$131:$B$250,0),MATCH(V$130,'PLHIV Forecast'!$C$130:$W$130,0))&lt;&gt;0),
INDEX('PLHIV Forecast'!$C$131:$W$250,MATCH($B235,'PLHIV Forecast'!$B$131:$B$250,0),MATCH(V$130,'PLHIV Forecast'!$C$130:$W$130,0)),
U235+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IF(V$130&lt;=Baseline_Year,
INDEX('Number on ART'!$H$10:$AB$249,MATCH($B235&amp;"Peds",'Number on ART'!$F$10:$F$249,0),MATCH(V$130,'Number on ART'!$H$9:$AB$9,0)),
IF(AND(U235+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Forecast'!$B$131:$B$250,0),MATCH(V$130,'PLHIV Forecast'!$C$130:$W$130,0)),
INDEX('PLHIV Forecast'!$C$131:$W$250,MATCH($B235,'PLHIV Forecast'!$B$131:$B$250,0),MATCH(V$130,'PLHIV Forecast'!$C$130:$W$130,0))&lt;&gt;0),
INDEX('PLHIV Forecast'!$C$131:$W$250,MATCH($B235,'PLHIV Forecast'!$B$131:$B$250,0),MATCH(V$130,'PLHIV Forecast'!$C$130:$W$130,0)),
U235+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8.3333333333333321</v>
      </c>
      <c r="W235" s="84">
        <f>IF(IF(W$130&lt;=Baseline_Year,
INDEX('Number on ART'!$H$10:$AB$249,MATCH($B235&amp;"Peds",'Number on ART'!$F$10:$F$249,0),MATCH(W$130,'Number on ART'!$H$9:$AB$9,0)),
IF(AND(V235+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Forecast'!$C$131:$W$250,MATCH($B235,'PLHIV Forecast'!$B$131:$B$250,0),MATCH(W$130,'PLHIV Forecast'!$C$130:$W$130,0)),
INDEX('PLHIV Forecast'!$C$131:$W$250,MATCH($B235,'PLHIV Forecast'!$B$131:$B$250,0),MATCH(W$130,'PLHIV Forecast'!$C$130:$W$130,0))&lt;&gt;0),
INDEX('PLHIV Forecast'!$C$131:$W$250,MATCH($B235,'PLHIV Forecast'!$B$131:$B$250,0),MATCH(W$130,'PLHIV Forecast'!$C$130:$W$130,0)),
V235+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)))&lt;0,
0,
IF(W$130&lt;=Baseline_Year,
INDEX('Number on ART'!$H$10:$AB$249,MATCH($B235&amp;"Peds",'Number on ART'!$F$10:$F$249,0),MATCH(W$130,'Number on ART'!$H$9:$AB$9,0)),
IF(AND(V235+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)&gt;INDEX('PLHIV Forecast'!$C$8:$W$127,MATCH($B235,'PLHIV Forecast'!$B$131:$B$250,0),MATCH(W$130,'PLHIV Forecast'!$C$130:$W$130,0)),
INDEX('PLHIV Forecast'!$C$131:$W$250,MATCH($B235,'PLHIV Forecast'!$B$131:$B$250,0),MATCH(W$130,'PLHIV Forecast'!$C$130:$W$130,0))&lt;&gt;0),
INDEX('PLHIV Forecast'!$C$131:$W$250,MATCH($B235,'PLHIV Forecast'!$B$131:$B$250,0),MATCH(W$130,'PLHIV Forecast'!$C$130:$W$130,0)),
V235+
AVERAGE((INDEX($C$131:$W$250,MATCH($B235,$B$131:$B$250),MATCH(Baseline_Year,$C$130:$W$130,))-INDEX($C$131:$W$250,MATCH($B235,$B$131:$B$250),MATCH(Baseline_Year-1,$C$130:$W$130,))),
(INDEX($C$131:$W$250,MATCH($B235,$B$131:$B$250),MATCH(Baseline_Year-1,$C$130:$W$130,))-INDEX($C$131:$W$250,MATCH($B235,$B$131:$B$250),MATCH(Baseline_Year-2,$C$130:$W$130,))),
(INDEX($C$131:$W$250,MATCH($B235,$B$131:$B$250),MATCH(Baseline_Year-2,$C$130:$W$130,))-INDEX($C$131:$W$250,MATCH($B235,$B$131:$B$250),MATCH(Baseline_Year-3,$C$130:$W$130,)))
))))</f>
        <v>8.6666666666666661</v>
      </c>
      <c r="X235" s="9" t="str">
        <f>IF(SUM(C235:W235)&lt;&gt;0,
IF(P235='PLHIV Forecast'!P235,"# peds on ART capped by total CLHIV starting 2023",
IF(Q235='PLHIV Forecast'!Q235,"# peds on ART capped by total CLHIV starting 2024",
IF(R235='PLHIV Forecast'!R235,"# peds on ART capped by total CLHIV starting 2025",
IF(S235='PLHIV Forecast'!S235,"# peds on ART capped by total CLHIV starting 2026",
IF(T235='PLHIV Forecast'!T235,"# peds on ART capped by total CLHIV starting 2027",
IF(U235='PLHIV Forecast'!U235,"# peds on ART capped by total CLHIV starting 2028",
IF(V235='PLHIV Forecast'!V235,"# peds on ART capped by total CLHIV starting 2029",
IF(W235='PLHIV Forecast'!W235,"# peds on ART capped by total CLHIV starting 2030",
"")))))))),"")</f>
        <v/>
      </c>
    </row>
    <row r="236" spans="2:24" x14ac:dyDescent="0.35">
      <c r="B236" s="17" t="str">
        <f>Countries!B109</f>
        <v>Tajikistan</v>
      </c>
      <c r="C236" s="47">
        <f>IF(C$7&lt;='Algorithms &amp; Assumptions'!$C$3,INDEX('Number on ART'!$H$10:$AB$249,MATCH($B236&amp;"Peds",'Number on ART'!$F$10:$F$249,0),MATCH(C$7,'Number on ART'!$H$9:$AB$9,0)),"Error")</f>
        <v>22</v>
      </c>
      <c r="D236" s="47">
        <f>IF(D$7&lt;='Algorithms &amp; Assumptions'!$C$3,INDEX('Number on ART'!$H$10:$AB$249,MATCH($B236&amp;"Peds",'Number on ART'!$F$10:$F$249,0),MATCH(D$7,'Number on ART'!$H$9:$AB$9,0)),"Error")</f>
        <v>59</v>
      </c>
      <c r="E236" s="47">
        <f>IF(E$7&lt;='Algorithms &amp; Assumptions'!$C$3,INDEX('Number on ART'!$H$10:$AB$249,MATCH($B236&amp;"Peds",'Number on ART'!$F$10:$F$249,0),MATCH(E$7,'Number on ART'!$H$9:$AB$9,0)),"Error")</f>
        <v>126</v>
      </c>
      <c r="F236" s="47">
        <f>IF(F$7&lt;='Algorithms &amp; Assumptions'!$C$3,INDEX('Number on ART'!$H$10:$AB$249,MATCH($B236&amp;"Peds",'Number on ART'!$F$10:$F$249,0),MATCH(F$7,'Number on ART'!$H$9:$AB$9,0)),"Error")</f>
        <v>249</v>
      </c>
      <c r="G236" s="84">
        <f>IF(IF(G$130&lt;=Baseline_Year,
INDEX('Number on ART'!$H$10:$AB$249,MATCH($B236&amp;"Peds",'Number on ART'!$F$10:$F$249,0),MATCH(G$130,'Number on ART'!$H$9:$AB$9,0)),
IF(AND(F236+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Forecast'!$B$131:$B$250,0),MATCH(G$130,'PLHIV Forecast'!$C$130:$W$130,0)),
INDEX('PLHIV Forecast'!$C$131:$W$250,MATCH($B236,'PLHIV Forecast'!$B$131:$B$250,0),MATCH(G$130,'PLHIV Forecast'!$C$130:$W$130,0))&lt;&gt;0),
INDEX('PLHIV Forecast'!$C$131:$W$250,MATCH($B236,'PLHIV Forecast'!$B$131:$B$250,0),MATCH(G$130,'PLHIV Forecast'!$C$130:$W$130,0)),
F236+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IF(G$130&lt;=Baseline_Year,
INDEX('Number on ART'!$H$10:$AB$249,MATCH($B236&amp;"Peds",'Number on ART'!$F$10:$F$249,0),MATCH(G$130,'Number on ART'!$H$9:$AB$9,0)),
IF(AND(F236+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Forecast'!$B$131:$B$250,0),MATCH(G$130,'PLHIV Forecast'!$C$130:$W$130,0)),
INDEX('PLHIV Forecast'!$C$131:$W$250,MATCH($B236,'PLHIV Forecast'!$B$131:$B$250,0),MATCH(G$130,'PLHIV Forecast'!$C$130:$W$130,0))&lt;&gt;0),
INDEX('PLHIV Forecast'!$C$131:$W$250,MATCH($B236,'PLHIV Forecast'!$B$131:$B$250,0),MATCH(G$130,'PLHIV Forecast'!$C$130:$W$130,0)),
F236+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374</v>
      </c>
      <c r="H236" s="84">
        <f>IF(IF(H$130&lt;=Baseline_Year,
INDEX('Number on ART'!$H$10:$AB$249,MATCH($B236&amp;"Peds",'Number on ART'!$F$10:$F$249,0),MATCH(H$130,'Number on ART'!$H$9:$AB$9,0)),
IF(AND(G236+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Forecast'!$B$131:$B$250,0),MATCH(H$130,'PLHIV Forecast'!$C$130:$W$130,0)),
INDEX('PLHIV Forecast'!$C$131:$W$250,MATCH($B236,'PLHIV Forecast'!$B$131:$B$250,0),MATCH(H$130,'PLHIV Forecast'!$C$130:$W$130,0))&lt;&gt;0),
INDEX('PLHIV Forecast'!$C$131:$W$250,MATCH($B236,'PLHIV Forecast'!$B$131:$B$250,0),MATCH(H$130,'PLHIV Forecast'!$C$130:$W$130,0)),
G236+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IF(H$130&lt;=Baseline_Year,
INDEX('Number on ART'!$H$10:$AB$249,MATCH($B236&amp;"Peds",'Number on ART'!$F$10:$F$249,0),MATCH(H$130,'Number on ART'!$H$9:$AB$9,0)),
IF(AND(G236+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Forecast'!$B$131:$B$250,0),MATCH(H$130,'PLHIV Forecast'!$C$130:$W$130,0)),
INDEX('PLHIV Forecast'!$C$131:$W$250,MATCH($B236,'PLHIV Forecast'!$B$131:$B$250,0),MATCH(H$130,'PLHIV Forecast'!$C$130:$W$130,0))&lt;&gt;0),
INDEX('PLHIV Forecast'!$C$131:$W$250,MATCH($B236,'PLHIV Forecast'!$B$131:$B$250,0),MATCH(H$130,'PLHIV Forecast'!$C$130:$W$130,0)),
G236+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479</v>
      </c>
      <c r="I236" s="84">
        <f>IF(IF(I$130&lt;=Baseline_Year,
INDEX('Number on ART'!$H$10:$AB$249,MATCH($B236&amp;"Peds",'Number on ART'!$F$10:$F$249,0),MATCH(I$130,'Number on ART'!$H$9:$AB$9,0)),
IF(AND(H236+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Forecast'!$B$131:$B$250,0),MATCH(I$130,'PLHIV Forecast'!$C$130:$W$130,0)),
INDEX('PLHIV Forecast'!$C$131:$W$250,MATCH($B236,'PLHIV Forecast'!$B$131:$B$250,0),MATCH(I$130,'PLHIV Forecast'!$C$130:$W$130,0))&lt;&gt;0),
INDEX('PLHIV Forecast'!$C$131:$W$250,MATCH($B236,'PLHIV Forecast'!$B$131:$B$250,0),MATCH(I$130,'PLHIV Forecast'!$C$130:$W$130,0)),
H236+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IF(I$130&lt;=Baseline_Year,
INDEX('Number on ART'!$H$10:$AB$249,MATCH($B236&amp;"Peds",'Number on ART'!$F$10:$F$249,0),MATCH(I$130,'Number on ART'!$H$9:$AB$9,0)),
IF(AND(H236+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Forecast'!$B$131:$B$250,0),MATCH(I$130,'PLHIV Forecast'!$C$130:$W$130,0)),
INDEX('PLHIV Forecast'!$C$131:$W$250,MATCH($B236,'PLHIV Forecast'!$B$131:$B$250,0),MATCH(I$130,'PLHIV Forecast'!$C$130:$W$130,0))&lt;&gt;0),
INDEX('PLHIV Forecast'!$C$131:$W$250,MATCH($B236,'PLHIV Forecast'!$B$131:$B$250,0),MATCH(I$130,'PLHIV Forecast'!$C$130:$W$130,0)),
H236+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575</v>
      </c>
      <c r="J236" s="84">
        <f>IF(IF(J$130&lt;=Baseline_Year,
INDEX('Number on ART'!$H$10:$AB$249,MATCH($B236&amp;"Peds",'Number on ART'!$F$10:$F$249,0),MATCH(J$130,'Number on ART'!$H$9:$AB$9,0)),
IF(AND(I236+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Forecast'!$B$131:$B$250,0),MATCH(J$130,'PLHIV Forecast'!$C$130:$W$130,0)),
INDEX('PLHIV Forecast'!$C$131:$W$250,MATCH($B236,'PLHIV Forecast'!$B$131:$B$250,0),MATCH(J$130,'PLHIV Forecast'!$C$130:$W$130,0))&lt;&gt;0),
INDEX('PLHIV Forecast'!$C$131:$W$250,MATCH($B236,'PLHIV Forecast'!$B$131:$B$250,0),MATCH(J$130,'PLHIV Forecast'!$C$130:$W$130,0)),
I236+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IF(J$130&lt;=Baseline_Year,
INDEX('Number on ART'!$H$10:$AB$249,MATCH($B236&amp;"Peds",'Number on ART'!$F$10:$F$249,0),MATCH(J$130,'Number on ART'!$H$9:$AB$9,0)),
IF(AND(I236+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Forecast'!$B$131:$B$250,0),MATCH(J$130,'PLHIV Forecast'!$C$130:$W$130,0)),
INDEX('PLHIV Forecast'!$C$131:$W$250,MATCH($B236,'PLHIV Forecast'!$B$131:$B$250,0),MATCH(J$130,'PLHIV Forecast'!$C$130:$W$130,0))&lt;&gt;0),
INDEX('PLHIV Forecast'!$C$131:$W$250,MATCH($B236,'PLHIV Forecast'!$B$131:$B$250,0),MATCH(J$130,'PLHIV Forecast'!$C$130:$W$130,0)),
I236+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662</v>
      </c>
      <c r="K236" s="84">
        <f>IF(IF(K$130&lt;=Baseline_Year,
INDEX('Number on ART'!$H$10:$AB$249,MATCH($B236&amp;"Peds",'Number on ART'!$F$10:$F$249,0),MATCH(K$130,'Number on ART'!$H$9:$AB$9,0)),
IF(AND(J236+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Forecast'!$B$131:$B$250,0),MATCH(K$130,'PLHIV Forecast'!$C$130:$W$130,0)),
INDEX('PLHIV Forecast'!$C$131:$W$250,MATCH($B236,'PLHIV Forecast'!$B$131:$B$250,0),MATCH(K$130,'PLHIV Forecast'!$C$130:$W$130,0))&lt;&gt;0),
INDEX('PLHIV Forecast'!$C$131:$W$250,MATCH($B236,'PLHIV Forecast'!$B$131:$B$250,0),MATCH(K$130,'PLHIV Forecast'!$C$130:$W$130,0)),
J236+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IF(K$130&lt;=Baseline_Year,
INDEX('Number on ART'!$H$10:$AB$249,MATCH($B236&amp;"Peds",'Number on ART'!$F$10:$F$249,0),MATCH(K$130,'Number on ART'!$H$9:$AB$9,0)),
IF(AND(J236+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Forecast'!$B$131:$B$250,0),MATCH(K$130,'PLHIV Forecast'!$C$130:$W$130,0)),
INDEX('PLHIV Forecast'!$C$131:$W$250,MATCH($B236,'PLHIV Forecast'!$B$131:$B$250,0),MATCH(K$130,'PLHIV Forecast'!$C$130:$W$130,0))&lt;&gt;0),
INDEX('PLHIV Forecast'!$C$131:$W$250,MATCH($B236,'PLHIV Forecast'!$B$131:$B$250,0),MATCH(K$130,'PLHIV Forecast'!$C$130:$W$130,0)),
J236+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752</v>
      </c>
      <c r="L236" s="84">
        <f>IF(IF(L$130&lt;=Baseline_Year,
INDEX('Number on ART'!$H$10:$AB$249,MATCH($B236&amp;"Peds",'Number on ART'!$F$10:$F$249,0),MATCH(L$130,'Number on ART'!$H$9:$AB$9,0)),
IF(AND(K236+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Forecast'!$B$131:$B$250,0),MATCH(L$130,'PLHIV Forecast'!$C$130:$W$130,0)),
INDEX('PLHIV Forecast'!$C$131:$W$250,MATCH($B236,'PLHIV Forecast'!$B$131:$B$250,0),MATCH(L$130,'PLHIV Forecast'!$C$130:$W$130,0))&lt;&gt;0),
INDEX('PLHIV Forecast'!$C$131:$W$250,MATCH($B236,'PLHIV Forecast'!$B$131:$B$250,0),MATCH(L$130,'PLHIV Forecast'!$C$130:$W$130,0)),
K236+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IF(L$130&lt;=Baseline_Year,
INDEX('Number on ART'!$H$10:$AB$249,MATCH($B236&amp;"Peds",'Number on ART'!$F$10:$F$249,0),MATCH(L$130,'Number on ART'!$H$9:$AB$9,0)),
IF(AND(K236+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Forecast'!$B$131:$B$250,0),MATCH(L$130,'PLHIV Forecast'!$C$130:$W$130,0)),
INDEX('PLHIV Forecast'!$C$131:$W$250,MATCH($B236,'PLHIV Forecast'!$B$131:$B$250,0),MATCH(L$130,'PLHIV Forecast'!$C$130:$W$130,0))&lt;&gt;0),
INDEX('PLHIV Forecast'!$C$131:$W$250,MATCH($B236,'PLHIV Forecast'!$B$131:$B$250,0),MATCH(L$130,'PLHIV Forecast'!$C$130:$W$130,0)),
K236+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885</v>
      </c>
      <c r="M236" s="84">
        <f>IF(IF(M$130&lt;=Baseline_Year,
INDEX('Number on ART'!$H$10:$AB$249,MATCH($B236&amp;"Peds",'Number on ART'!$F$10:$F$249,0),MATCH(M$130,'Number on ART'!$H$9:$AB$9,0)),
IF(AND(L236+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Forecast'!$B$131:$B$250,0),MATCH(M$130,'PLHIV Forecast'!$C$130:$W$130,0)),
INDEX('PLHIV Forecast'!$C$131:$W$250,MATCH($B236,'PLHIV Forecast'!$B$131:$B$250,0),MATCH(M$130,'PLHIV Forecast'!$C$130:$W$130,0))&lt;&gt;0),
INDEX('PLHIV Forecast'!$C$131:$W$250,MATCH($B236,'PLHIV Forecast'!$B$131:$B$250,0),MATCH(M$130,'PLHIV Forecast'!$C$130:$W$130,0)),
L236+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IF(M$130&lt;=Baseline_Year,
INDEX('Number on ART'!$H$10:$AB$249,MATCH($B236&amp;"Peds",'Number on ART'!$F$10:$F$249,0),MATCH(M$130,'Number on ART'!$H$9:$AB$9,0)),
IF(AND(L236+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Forecast'!$B$131:$B$250,0),MATCH(M$130,'PLHIV Forecast'!$C$130:$W$130,0)),
INDEX('PLHIV Forecast'!$C$131:$W$250,MATCH($B236,'PLHIV Forecast'!$B$131:$B$250,0),MATCH(M$130,'PLHIV Forecast'!$C$130:$W$130,0))&lt;&gt;0),
INDEX('PLHIV Forecast'!$C$131:$W$250,MATCH($B236,'PLHIV Forecast'!$B$131:$B$250,0),MATCH(M$130,'PLHIV Forecast'!$C$130:$W$130,0)),
L236+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876</v>
      </c>
      <c r="N236" s="84">
        <f>IF(IF(N$130&lt;=Baseline_Year,
INDEX('Number on ART'!$H$10:$AB$249,MATCH($B236&amp;"Peds",'Number on ART'!$F$10:$F$249,0),MATCH(N$130,'Number on ART'!$H$9:$AB$9,0)),
IF(AND(M236+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Forecast'!$B$131:$B$250,0),MATCH(N$130,'PLHIV Forecast'!$C$130:$W$130,0)),
INDEX('PLHIV Forecast'!$C$131:$W$250,MATCH($B236,'PLHIV Forecast'!$B$131:$B$250,0),MATCH(N$130,'PLHIV Forecast'!$C$130:$W$130,0))&lt;&gt;0),
INDEX('PLHIV Forecast'!$C$131:$W$250,MATCH($B236,'PLHIV Forecast'!$B$131:$B$250,0),MATCH(N$130,'PLHIV Forecast'!$C$130:$W$130,0)),
M236+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IF(N$130&lt;=Baseline_Year,
INDEX('Number on ART'!$H$10:$AB$249,MATCH($B236&amp;"Peds",'Number on ART'!$F$10:$F$249,0),MATCH(N$130,'Number on ART'!$H$9:$AB$9,0)),
IF(AND(M236+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Forecast'!$B$131:$B$250,0),MATCH(N$130,'PLHIV Forecast'!$C$130:$W$130,0)),
INDEX('PLHIV Forecast'!$C$131:$W$250,MATCH($B236,'PLHIV Forecast'!$B$131:$B$250,0),MATCH(N$130,'PLHIV Forecast'!$C$130:$W$130,0))&lt;&gt;0),
INDEX('PLHIV Forecast'!$C$131:$W$250,MATCH($B236,'PLHIV Forecast'!$B$131:$B$250,0),MATCH(N$130,'PLHIV Forecast'!$C$130:$W$130,0)),
M236+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843</v>
      </c>
      <c r="O236" s="84">
        <f>IF(IF(O$130&lt;=Baseline_Year,
INDEX('Number on ART'!$H$10:$AB$249,MATCH($B236&amp;"Peds",'Number on ART'!$F$10:$F$249,0),MATCH(O$130,'Number on ART'!$H$9:$AB$9,0)),
IF(AND(N236+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Forecast'!$B$131:$B$250,0),MATCH(O$130,'PLHIV Forecast'!$C$130:$W$130,0)),
INDEX('PLHIV Forecast'!$C$131:$W$250,MATCH($B236,'PLHIV Forecast'!$B$131:$B$250,0),MATCH(O$130,'PLHIV Forecast'!$C$130:$W$130,0))&lt;&gt;0),
INDEX('PLHIV Forecast'!$C$131:$W$250,MATCH($B236,'PLHIV Forecast'!$B$131:$B$250,0),MATCH(O$130,'PLHIV Forecast'!$C$130:$W$130,0)),
N236+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IF(O$130&lt;=Baseline_Year,
INDEX('Number on ART'!$H$10:$AB$249,MATCH($B236&amp;"Peds",'Number on ART'!$F$10:$F$249,0),MATCH(O$130,'Number on ART'!$H$9:$AB$9,0)),
IF(AND(N236+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Forecast'!$B$131:$B$250,0),MATCH(O$130,'PLHIV Forecast'!$C$130:$W$130,0)),
INDEX('PLHIV Forecast'!$C$131:$W$250,MATCH($B236,'PLHIV Forecast'!$B$131:$B$250,0),MATCH(O$130,'PLHIV Forecast'!$C$130:$W$130,0))&lt;&gt;0),
INDEX('PLHIV Forecast'!$C$131:$W$250,MATCH($B236,'PLHIV Forecast'!$B$131:$B$250,0),MATCH(O$130,'PLHIV Forecast'!$C$130:$W$130,0)),
N236+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802</v>
      </c>
      <c r="P236" s="84">
        <f>IF(IF(P$130&lt;=Baseline_Year,
INDEX('Number on ART'!$H$10:$AB$249,MATCH($B236&amp;"Peds",'Number on ART'!$F$10:$F$249,0),MATCH(P$130,'Number on ART'!$H$9:$AB$9,0)),
IF(AND(O236+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Forecast'!$B$131:$B$250,0),MATCH(P$130,'PLHIV Forecast'!$C$130:$W$130,0)),
INDEX('PLHIV Forecast'!$C$131:$W$250,MATCH($B236,'PLHIV Forecast'!$B$131:$B$250,0),MATCH(P$130,'PLHIV Forecast'!$C$130:$W$130,0))&lt;&gt;0),
INDEX('PLHIV Forecast'!$C$131:$W$250,MATCH($B236,'PLHIV Forecast'!$B$131:$B$250,0),MATCH(P$130,'PLHIV Forecast'!$C$130:$W$130,0)),
O236+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IF(P$130&lt;=Baseline_Year,
INDEX('Number on ART'!$H$10:$AB$249,MATCH($B236&amp;"Peds",'Number on ART'!$F$10:$F$249,0),MATCH(P$130,'Number on ART'!$H$9:$AB$9,0)),
IF(AND(O236+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Forecast'!$B$131:$B$250,0),MATCH(P$130,'PLHIV Forecast'!$C$130:$W$130,0)),
INDEX('PLHIV Forecast'!$C$131:$W$250,MATCH($B236,'PLHIV Forecast'!$B$131:$B$250,0),MATCH(P$130,'PLHIV Forecast'!$C$130:$W$130,0))&lt;&gt;0),
INDEX('PLHIV Forecast'!$C$131:$W$250,MATCH($B236,'PLHIV Forecast'!$B$131:$B$250,0),MATCH(P$130,'PLHIV Forecast'!$C$130:$W$130,0)),
O236+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774.33333333333337</v>
      </c>
      <c r="Q236" s="84">
        <f>IF(IF(Q$130&lt;=Baseline_Year,
INDEX('Number on ART'!$H$10:$AB$249,MATCH($B236&amp;"Peds",'Number on ART'!$F$10:$F$249,0),MATCH(Q$130,'Number on ART'!$H$9:$AB$9,0)),
IF(AND(P236+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Forecast'!$B$131:$B$250,0),MATCH(Q$130,'PLHIV Forecast'!$C$130:$W$130,0)),
INDEX('PLHIV Forecast'!$C$131:$W$250,MATCH($B236,'PLHIV Forecast'!$B$131:$B$250,0),MATCH(Q$130,'PLHIV Forecast'!$C$130:$W$130,0))&lt;&gt;0),
INDEX('PLHIV Forecast'!$C$131:$W$250,MATCH($B236,'PLHIV Forecast'!$B$131:$B$250,0),MATCH(Q$130,'PLHIV Forecast'!$C$130:$W$130,0)),
P236+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IF(Q$130&lt;=Baseline_Year,
INDEX('Number on ART'!$H$10:$AB$249,MATCH($B236&amp;"Peds",'Number on ART'!$F$10:$F$249,0),MATCH(Q$130,'Number on ART'!$H$9:$AB$9,0)),
IF(AND(P236+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Forecast'!$B$131:$B$250,0),MATCH(Q$130,'PLHIV Forecast'!$C$130:$W$130,0)),
INDEX('PLHIV Forecast'!$C$131:$W$250,MATCH($B236,'PLHIV Forecast'!$B$131:$B$250,0),MATCH(Q$130,'PLHIV Forecast'!$C$130:$W$130,0))&lt;&gt;0),
INDEX('PLHIV Forecast'!$C$131:$W$250,MATCH($B236,'PLHIV Forecast'!$B$131:$B$250,0),MATCH(Q$130,'PLHIV Forecast'!$C$130:$W$130,0)),
P236+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746.66666666666674</v>
      </c>
      <c r="R236" s="84">
        <f>IF(IF(R$130&lt;=Baseline_Year,
INDEX('Number on ART'!$H$10:$AB$249,MATCH($B236&amp;"Peds",'Number on ART'!$F$10:$F$249,0),MATCH(R$130,'Number on ART'!$H$9:$AB$9,0)),
IF(AND(Q236+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Forecast'!$B$131:$B$250,0),MATCH(R$130,'PLHIV Forecast'!$C$130:$W$130,0)),
INDEX('PLHIV Forecast'!$C$131:$W$250,MATCH($B236,'PLHIV Forecast'!$B$131:$B$250,0),MATCH(R$130,'PLHIV Forecast'!$C$130:$W$130,0))&lt;&gt;0),
INDEX('PLHIV Forecast'!$C$131:$W$250,MATCH($B236,'PLHIV Forecast'!$B$131:$B$250,0),MATCH(R$130,'PLHIV Forecast'!$C$130:$W$130,0)),
Q236+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IF(R$130&lt;=Baseline_Year,
INDEX('Number on ART'!$H$10:$AB$249,MATCH($B236&amp;"Peds",'Number on ART'!$F$10:$F$249,0),MATCH(R$130,'Number on ART'!$H$9:$AB$9,0)),
IF(AND(Q236+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Forecast'!$B$131:$B$250,0),MATCH(R$130,'PLHIV Forecast'!$C$130:$W$130,0)),
INDEX('PLHIV Forecast'!$C$131:$W$250,MATCH($B236,'PLHIV Forecast'!$B$131:$B$250,0),MATCH(R$130,'PLHIV Forecast'!$C$130:$W$130,0))&lt;&gt;0),
INDEX('PLHIV Forecast'!$C$131:$W$250,MATCH($B236,'PLHIV Forecast'!$B$131:$B$250,0),MATCH(R$130,'PLHIV Forecast'!$C$130:$W$130,0)),
Q236+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719.00000000000011</v>
      </c>
      <c r="S236" s="84">
        <f>IF(IF(S$130&lt;=Baseline_Year,
INDEX('Number on ART'!$H$10:$AB$249,MATCH($B236&amp;"Peds",'Number on ART'!$F$10:$F$249,0),MATCH(S$130,'Number on ART'!$H$9:$AB$9,0)),
IF(AND(R236+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Forecast'!$B$131:$B$250,0),MATCH(S$130,'PLHIV Forecast'!$C$130:$W$130,0)),
INDEX('PLHIV Forecast'!$C$131:$W$250,MATCH($B236,'PLHIV Forecast'!$B$131:$B$250,0),MATCH(S$130,'PLHIV Forecast'!$C$130:$W$130,0))&lt;&gt;0),
INDEX('PLHIV Forecast'!$C$131:$W$250,MATCH($B236,'PLHIV Forecast'!$B$131:$B$250,0),MATCH(S$130,'PLHIV Forecast'!$C$130:$W$130,0)),
R236+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IF(S$130&lt;=Baseline_Year,
INDEX('Number on ART'!$H$10:$AB$249,MATCH($B236&amp;"Peds",'Number on ART'!$F$10:$F$249,0),MATCH(S$130,'Number on ART'!$H$9:$AB$9,0)),
IF(AND(R236+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Forecast'!$B$131:$B$250,0),MATCH(S$130,'PLHIV Forecast'!$C$130:$W$130,0)),
INDEX('PLHIV Forecast'!$C$131:$W$250,MATCH($B236,'PLHIV Forecast'!$B$131:$B$250,0),MATCH(S$130,'PLHIV Forecast'!$C$130:$W$130,0))&lt;&gt;0),
INDEX('PLHIV Forecast'!$C$131:$W$250,MATCH($B236,'PLHIV Forecast'!$B$131:$B$250,0),MATCH(S$130,'PLHIV Forecast'!$C$130:$W$130,0)),
R236+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691.33333333333348</v>
      </c>
      <c r="T236" s="84">
        <f>IF(IF(T$130&lt;=Baseline_Year,
INDEX('Number on ART'!$H$10:$AB$249,MATCH($B236&amp;"Peds",'Number on ART'!$F$10:$F$249,0),MATCH(T$130,'Number on ART'!$H$9:$AB$9,0)),
IF(AND(S236+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Forecast'!$B$131:$B$250,0),MATCH(T$130,'PLHIV Forecast'!$C$130:$W$130,0)),
INDEX('PLHIV Forecast'!$C$131:$W$250,MATCH($B236,'PLHIV Forecast'!$B$131:$B$250,0),MATCH(T$130,'PLHIV Forecast'!$C$130:$W$130,0))&lt;&gt;0),
INDEX('PLHIV Forecast'!$C$131:$W$250,MATCH($B236,'PLHIV Forecast'!$B$131:$B$250,0),MATCH(T$130,'PLHIV Forecast'!$C$130:$W$130,0)),
S236+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IF(T$130&lt;=Baseline_Year,
INDEX('Number on ART'!$H$10:$AB$249,MATCH($B236&amp;"Peds",'Number on ART'!$F$10:$F$249,0),MATCH(T$130,'Number on ART'!$H$9:$AB$9,0)),
IF(AND(S236+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Forecast'!$B$131:$B$250,0),MATCH(T$130,'PLHIV Forecast'!$C$130:$W$130,0)),
INDEX('PLHIV Forecast'!$C$131:$W$250,MATCH($B236,'PLHIV Forecast'!$B$131:$B$250,0),MATCH(T$130,'PLHIV Forecast'!$C$130:$W$130,0))&lt;&gt;0),
INDEX('PLHIV Forecast'!$C$131:$W$250,MATCH($B236,'PLHIV Forecast'!$B$131:$B$250,0),MATCH(T$130,'PLHIV Forecast'!$C$130:$W$130,0)),
S236+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663.66666666666686</v>
      </c>
      <c r="U236" s="84">
        <f>IF(IF(U$130&lt;=Baseline_Year,
INDEX('Number on ART'!$H$10:$AB$249,MATCH($B236&amp;"Peds",'Number on ART'!$F$10:$F$249,0),MATCH(U$130,'Number on ART'!$H$9:$AB$9,0)),
IF(AND(T236+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Forecast'!$B$131:$B$250,0),MATCH(U$130,'PLHIV Forecast'!$C$130:$W$130,0)),
INDEX('PLHIV Forecast'!$C$131:$W$250,MATCH($B236,'PLHIV Forecast'!$B$131:$B$250,0),MATCH(U$130,'PLHIV Forecast'!$C$130:$W$130,0))&lt;&gt;0),
INDEX('PLHIV Forecast'!$C$131:$W$250,MATCH($B236,'PLHIV Forecast'!$B$131:$B$250,0),MATCH(U$130,'PLHIV Forecast'!$C$130:$W$130,0)),
T236+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IF(U$130&lt;=Baseline_Year,
INDEX('Number on ART'!$H$10:$AB$249,MATCH($B236&amp;"Peds",'Number on ART'!$F$10:$F$249,0),MATCH(U$130,'Number on ART'!$H$9:$AB$9,0)),
IF(AND(T236+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Forecast'!$B$131:$B$250,0),MATCH(U$130,'PLHIV Forecast'!$C$130:$W$130,0)),
INDEX('PLHIV Forecast'!$C$131:$W$250,MATCH($B236,'PLHIV Forecast'!$B$131:$B$250,0),MATCH(U$130,'PLHIV Forecast'!$C$130:$W$130,0))&lt;&gt;0),
INDEX('PLHIV Forecast'!$C$131:$W$250,MATCH($B236,'PLHIV Forecast'!$B$131:$B$250,0),MATCH(U$130,'PLHIV Forecast'!$C$130:$W$130,0)),
T236+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636.00000000000023</v>
      </c>
      <c r="V236" s="84">
        <f>IF(IF(V$130&lt;=Baseline_Year,
INDEX('Number on ART'!$H$10:$AB$249,MATCH($B236&amp;"Peds",'Number on ART'!$F$10:$F$249,0),MATCH(V$130,'Number on ART'!$H$9:$AB$9,0)),
IF(AND(U236+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Forecast'!$B$131:$B$250,0),MATCH(V$130,'PLHIV Forecast'!$C$130:$W$130,0)),
INDEX('PLHIV Forecast'!$C$131:$W$250,MATCH($B236,'PLHIV Forecast'!$B$131:$B$250,0),MATCH(V$130,'PLHIV Forecast'!$C$130:$W$130,0))&lt;&gt;0),
INDEX('PLHIV Forecast'!$C$131:$W$250,MATCH($B236,'PLHIV Forecast'!$B$131:$B$250,0),MATCH(V$130,'PLHIV Forecast'!$C$130:$W$130,0)),
U236+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IF(V$130&lt;=Baseline_Year,
INDEX('Number on ART'!$H$10:$AB$249,MATCH($B236&amp;"Peds",'Number on ART'!$F$10:$F$249,0),MATCH(V$130,'Number on ART'!$H$9:$AB$9,0)),
IF(AND(U236+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Forecast'!$B$131:$B$250,0),MATCH(V$130,'PLHIV Forecast'!$C$130:$W$130,0)),
INDEX('PLHIV Forecast'!$C$131:$W$250,MATCH($B236,'PLHIV Forecast'!$B$131:$B$250,0),MATCH(V$130,'PLHIV Forecast'!$C$130:$W$130,0))&lt;&gt;0),
INDEX('PLHIV Forecast'!$C$131:$W$250,MATCH($B236,'PLHIV Forecast'!$B$131:$B$250,0),MATCH(V$130,'PLHIV Forecast'!$C$130:$W$130,0)),
U236+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608.3333333333336</v>
      </c>
      <c r="W236" s="84">
        <f>IF(IF(W$130&lt;=Baseline_Year,
INDEX('Number on ART'!$H$10:$AB$249,MATCH($B236&amp;"Peds",'Number on ART'!$F$10:$F$249,0),MATCH(W$130,'Number on ART'!$H$9:$AB$9,0)),
IF(AND(V236+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Forecast'!$C$131:$W$250,MATCH($B236,'PLHIV Forecast'!$B$131:$B$250,0),MATCH(W$130,'PLHIV Forecast'!$C$130:$W$130,0)),
INDEX('PLHIV Forecast'!$C$131:$W$250,MATCH($B236,'PLHIV Forecast'!$B$131:$B$250,0),MATCH(W$130,'PLHIV Forecast'!$C$130:$W$130,0))&lt;&gt;0),
INDEX('PLHIV Forecast'!$C$131:$W$250,MATCH($B236,'PLHIV Forecast'!$B$131:$B$250,0),MATCH(W$130,'PLHIV Forecast'!$C$130:$W$130,0)),
V236+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)))&lt;0,
0,
IF(W$130&lt;=Baseline_Year,
INDEX('Number on ART'!$H$10:$AB$249,MATCH($B236&amp;"Peds",'Number on ART'!$F$10:$F$249,0),MATCH(W$130,'Number on ART'!$H$9:$AB$9,0)),
IF(AND(V236+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)&gt;INDEX('PLHIV Forecast'!$C$8:$W$127,MATCH($B236,'PLHIV Forecast'!$B$131:$B$250,0),MATCH(W$130,'PLHIV Forecast'!$C$130:$W$130,0)),
INDEX('PLHIV Forecast'!$C$131:$W$250,MATCH($B236,'PLHIV Forecast'!$B$131:$B$250,0),MATCH(W$130,'PLHIV Forecast'!$C$130:$W$130,0))&lt;&gt;0),
INDEX('PLHIV Forecast'!$C$131:$W$250,MATCH($B236,'PLHIV Forecast'!$B$131:$B$250,0),MATCH(W$130,'PLHIV Forecast'!$C$130:$W$130,0)),
V236+
AVERAGE((INDEX($C$131:$W$250,MATCH($B236,$B$131:$B$250),MATCH(Baseline_Year,$C$130:$W$130,))-INDEX($C$131:$W$250,MATCH($B236,$B$131:$B$250),MATCH(Baseline_Year-1,$C$130:$W$130,))),
(INDEX($C$131:$W$250,MATCH($B236,$B$131:$B$250),MATCH(Baseline_Year-1,$C$130:$W$130,))-INDEX($C$131:$W$250,MATCH($B236,$B$131:$B$250),MATCH(Baseline_Year-2,$C$130:$W$130,))),
(INDEX($C$131:$W$250,MATCH($B236,$B$131:$B$250),MATCH(Baseline_Year-2,$C$130:$W$130,))-INDEX($C$131:$W$250,MATCH($B236,$B$131:$B$250),MATCH(Baseline_Year-3,$C$130:$W$130,)))
))))</f>
        <v>580.66666666666697</v>
      </c>
      <c r="X236" s="9" t="str">
        <f>IF(SUM(C236:W236)&lt;&gt;0,
IF(P236='PLHIV Forecast'!P236,"# peds on ART capped by total CLHIV starting 2023",
IF(Q236='PLHIV Forecast'!Q236,"# peds on ART capped by total CLHIV starting 2024",
IF(R236='PLHIV Forecast'!R236,"# peds on ART capped by total CLHIV starting 2025",
IF(S236='PLHIV Forecast'!S236,"# peds on ART capped by total CLHIV starting 2026",
IF(T236='PLHIV Forecast'!T236,"# peds on ART capped by total CLHIV starting 2027",
IF(U236='PLHIV Forecast'!U236,"# peds on ART capped by total CLHIV starting 2028",
IF(V236='PLHIV Forecast'!V236,"# peds on ART capped by total CLHIV starting 2029",
IF(W236='PLHIV Forecast'!W236,"# peds on ART capped by total CLHIV starting 2030",
"")))))))),"")</f>
        <v/>
      </c>
    </row>
    <row r="237" spans="2:24" x14ac:dyDescent="0.35">
      <c r="B237" s="17" t="str">
        <f>Countries!B110</f>
        <v>Tanzania</v>
      </c>
      <c r="C237" s="47">
        <f>IF(C$7&lt;='Algorithms &amp; Assumptions'!$C$3,INDEX('Number on ART'!$H$10:$AB$249,MATCH($B237&amp;"Peds",'Number on ART'!$F$10:$F$249,0),MATCH(C$7,'Number on ART'!$H$9:$AB$9,0)),"Error")</f>
        <v>19319</v>
      </c>
      <c r="D237" s="47">
        <f>IF(D$7&lt;='Algorithms &amp; Assumptions'!$C$3,INDEX('Number on ART'!$H$10:$AB$249,MATCH($B237&amp;"Peds",'Number on ART'!$F$10:$F$249,0),MATCH(D$7,'Number on ART'!$H$9:$AB$9,0)),"Error")</f>
        <v>19878</v>
      </c>
      <c r="E237" s="47">
        <f>IF(E$7&lt;='Algorithms &amp; Assumptions'!$C$3,INDEX('Number on ART'!$H$10:$AB$249,MATCH($B237&amp;"Peds",'Number on ART'!$F$10:$F$249,0),MATCH(E$7,'Number on ART'!$H$9:$AB$9,0)),"Error")</f>
        <v>32643</v>
      </c>
      <c r="F237" s="47">
        <f>IF(F$7&lt;='Algorithms &amp; Assumptions'!$C$3,INDEX('Number on ART'!$H$10:$AB$249,MATCH($B237&amp;"Peds",'Number on ART'!$F$10:$F$249,0),MATCH(F$7,'Number on ART'!$H$9:$AB$9,0)),"Error")</f>
        <v>38808</v>
      </c>
      <c r="G237" s="84">
        <f>IF(IF(G$130&lt;=Baseline_Year,
INDEX('Number on ART'!$H$10:$AB$249,MATCH($B237&amp;"Peds",'Number on ART'!$F$10:$F$249,0),MATCH(G$130,'Number on ART'!$H$9:$AB$9,0)),
IF(AND(F237+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Forecast'!$B$131:$B$250,0),MATCH(G$130,'PLHIV Forecast'!$C$130:$W$130,0)),
INDEX('PLHIV Forecast'!$C$131:$W$250,MATCH($B237,'PLHIV Forecast'!$B$131:$B$250,0),MATCH(G$130,'PLHIV Forecast'!$C$130:$W$130,0))&lt;&gt;0),
INDEX('PLHIV Forecast'!$C$131:$W$250,MATCH($B237,'PLHIV Forecast'!$B$131:$B$250,0),MATCH(G$130,'PLHIV Forecast'!$C$130:$W$130,0)),
F237+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IF(G$130&lt;=Baseline_Year,
INDEX('Number on ART'!$H$10:$AB$249,MATCH($B237&amp;"Peds",'Number on ART'!$F$10:$F$249,0),MATCH(G$130,'Number on ART'!$H$9:$AB$9,0)),
IF(AND(F237+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Forecast'!$B$131:$B$250,0),MATCH(G$130,'PLHIV Forecast'!$C$130:$W$130,0)),
INDEX('PLHIV Forecast'!$C$131:$W$250,MATCH($B237,'PLHIV Forecast'!$B$131:$B$250,0),MATCH(G$130,'PLHIV Forecast'!$C$130:$W$130,0))&lt;&gt;0),
INDEX('PLHIV Forecast'!$C$131:$W$250,MATCH($B237,'PLHIV Forecast'!$B$131:$B$250,0),MATCH(G$130,'PLHIV Forecast'!$C$130:$W$130,0)),
F237+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42145</v>
      </c>
      <c r="H237" s="84">
        <f>IF(IF(H$130&lt;=Baseline_Year,
INDEX('Number on ART'!$H$10:$AB$249,MATCH($B237&amp;"Peds",'Number on ART'!$F$10:$F$249,0),MATCH(H$130,'Number on ART'!$H$9:$AB$9,0)),
IF(AND(G237+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Forecast'!$B$131:$B$250,0),MATCH(H$130,'PLHIV Forecast'!$C$130:$W$130,0)),
INDEX('PLHIV Forecast'!$C$131:$W$250,MATCH($B237,'PLHIV Forecast'!$B$131:$B$250,0),MATCH(H$130,'PLHIV Forecast'!$C$130:$W$130,0))&lt;&gt;0),
INDEX('PLHIV Forecast'!$C$131:$W$250,MATCH($B237,'PLHIV Forecast'!$B$131:$B$250,0),MATCH(H$130,'PLHIV Forecast'!$C$130:$W$130,0)),
G237+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IF(H$130&lt;=Baseline_Year,
INDEX('Number on ART'!$H$10:$AB$249,MATCH($B237&amp;"Peds",'Number on ART'!$F$10:$F$249,0),MATCH(H$130,'Number on ART'!$H$9:$AB$9,0)),
IF(AND(G237+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Forecast'!$B$131:$B$250,0),MATCH(H$130,'PLHIV Forecast'!$C$130:$W$130,0)),
INDEX('PLHIV Forecast'!$C$131:$W$250,MATCH($B237,'PLHIV Forecast'!$B$131:$B$250,0),MATCH(H$130,'PLHIV Forecast'!$C$130:$W$130,0))&lt;&gt;0),
INDEX('PLHIV Forecast'!$C$131:$W$250,MATCH($B237,'PLHIV Forecast'!$B$131:$B$250,0),MATCH(H$130,'PLHIV Forecast'!$C$130:$W$130,0)),
G237+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51819</v>
      </c>
      <c r="I237" s="84">
        <f>IF(IF(I$130&lt;=Baseline_Year,
INDEX('Number on ART'!$H$10:$AB$249,MATCH($B237&amp;"Peds",'Number on ART'!$F$10:$F$249,0),MATCH(I$130,'Number on ART'!$H$9:$AB$9,0)),
IF(AND(H237+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Forecast'!$B$131:$B$250,0),MATCH(I$130,'PLHIV Forecast'!$C$130:$W$130,0)),
INDEX('PLHIV Forecast'!$C$131:$W$250,MATCH($B237,'PLHIV Forecast'!$B$131:$B$250,0),MATCH(I$130,'PLHIV Forecast'!$C$130:$W$130,0))&lt;&gt;0),
INDEX('PLHIV Forecast'!$C$131:$W$250,MATCH($B237,'PLHIV Forecast'!$B$131:$B$250,0),MATCH(I$130,'PLHIV Forecast'!$C$130:$W$130,0)),
H237+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IF(I$130&lt;=Baseline_Year,
INDEX('Number on ART'!$H$10:$AB$249,MATCH($B237&amp;"Peds",'Number on ART'!$F$10:$F$249,0),MATCH(I$130,'Number on ART'!$H$9:$AB$9,0)),
IF(AND(H237+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Forecast'!$B$131:$B$250,0),MATCH(I$130,'PLHIV Forecast'!$C$130:$W$130,0)),
INDEX('PLHIV Forecast'!$C$131:$W$250,MATCH($B237,'PLHIV Forecast'!$B$131:$B$250,0),MATCH(I$130,'PLHIV Forecast'!$C$130:$W$130,0))&lt;&gt;0),
INDEX('PLHIV Forecast'!$C$131:$W$250,MATCH($B237,'PLHIV Forecast'!$B$131:$B$250,0),MATCH(I$130,'PLHIV Forecast'!$C$130:$W$130,0)),
H237+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55165</v>
      </c>
      <c r="J237" s="84">
        <f>IF(IF(J$130&lt;=Baseline_Year,
INDEX('Number on ART'!$H$10:$AB$249,MATCH($B237&amp;"Peds",'Number on ART'!$F$10:$F$249,0),MATCH(J$130,'Number on ART'!$H$9:$AB$9,0)),
IF(AND(I237+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Forecast'!$B$131:$B$250,0),MATCH(J$130,'PLHIV Forecast'!$C$130:$W$130,0)),
INDEX('PLHIV Forecast'!$C$131:$W$250,MATCH($B237,'PLHIV Forecast'!$B$131:$B$250,0),MATCH(J$130,'PLHIV Forecast'!$C$130:$W$130,0))&lt;&gt;0),
INDEX('PLHIV Forecast'!$C$131:$W$250,MATCH($B237,'PLHIV Forecast'!$B$131:$B$250,0),MATCH(J$130,'PLHIV Forecast'!$C$130:$W$130,0)),
I237+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IF(J$130&lt;=Baseline_Year,
INDEX('Number on ART'!$H$10:$AB$249,MATCH($B237&amp;"Peds",'Number on ART'!$F$10:$F$249,0),MATCH(J$130,'Number on ART'!$H$9:$AB$9,0)),
IF(AND(I237+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Forecast'!$B$131:$B$250,0),MATCH(J$130,'PLHIV Forecast'!$C$130:$W$130,0)),
INDEX('PLHIV Forecast'!$C$131:$W$250,MATCH($B237,'PLHIV Forecast'!$B$131:$B$250,0),MATCH(J$130,'PLHIV Forecast'!$C$130:$W$130,0))&lt;&gt;0),
INDEX('PLHIV Forecast'!$C$131:$W$250,MATCH($B237,'PLHIV Forecast'!$B$131:$B$250,0),MATCH(J$130,'PLHIV Forecast'!$C$130:$W$130,0)),
I237+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56127</v>
      </c>
      <c r="K237" s="84">
        <f>IF(IF(K$130&lt;=Baseline_Year,
INDEX('Number on ART'!$H$10:$AB$249,MATCH($B237&amp;"Peds",'Number on ART'!$F$10:$F$249,0),MATCH(K$130,'Number on ART'!$H$9:$AB$9,0)),
IF(AND(J237+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Forecast'!$B$131:$B$250,0),MATCH(K$130,'PLHIV Forecast'!$C$130:$W$130,0)),
INDEX('PLHIV Forecast'!$C$131:$W$250,MATCH($B237,'PLHIV Forecast'!$B$131:$B$250,0),MATCH(K$130,'PLHIV Forecast'!$C$130:$W$130,0))&lt;&gt;0),
INDEX('PLHIV Forecast'!$C$131:$W$250,MATCH($B237,'PLHIV Forecast'!$B$131:$B$250,0),MATCH(K$130,'PLHIV Forecast'!$C$130:$W$130,0)),
J237+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IF(K$130&lt;=Baseline_Year,
INDEX('Number on ART'!$H$10:$AB$249,MATCH($B237&amp;"Peds",'Number on ART'!$F$10:$F$249,0),MATCH(K$130,'Number on ART'!$H$9:$AB$9,0)),
IF(AND(J237+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Forecast'!$B$131:$B$250,0),MATCH(K$130,'PLHIV Forecast'!$C$130:$W$130,0)),
INDEX('PLHIV Forecast'!$C$131:$W$250,MATCH($B237,'PLHIV Forecast'!$B$131:$B$250,0),MATCH(K$130,'PLHIV Forecast'!$C$130:$W$130,0))&lt;&gt;0),
INDEX('PLHIV Forecast'!$C$131:$W$250,MATCH($B237,'PLHIV Forecast'!$B$131:$B$250,0),MATCH(K$130,'PLHIV Forecast'!$C$130:$W$130,0)),
J237+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59656</v>
      </c>
      <c r="L237" s="84">
        <f>IF(IF(L$130&lt;=Baseline_Year,
INDEX('Number on ART'!$H$10:$AB$249,MATCH($B237&amp;"Peds",'Number on ART'!$F$10:$F$249,0),MATCH(L$130,'Number on ART'!$H$9:$AB$9,0)),
IF(AND(K237+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Forecast'!$B$131:$B$250,0),MATCH(L$130,'PLHIV Forecast'!$C$130:$W$130,0)),
INDEX('PLHIV Forecast'!$C$131:$W$250,MATCH($B237,'PLHIV Forecast'!$B$131:$B$250,0),MATCH(L$130,'PLHIV Forecast'!$C$130:$W$130,0))&lt;&gt;0),
INDEX('PLHIV Forecast'!$C$131:$W$250,MATCH($B237,'PLHIV Forecast'!$B$131:$B$250,0),MATCH(L$130,'PLHIV Forecast'!$C$130:$W$130,0)),
K237+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IF(L$130&lt;=Baseline_Year,
INDEX('Number on ART'!$H$10:$AB$249,MATCH($B237&amp;"Peds",'Number on ART'!$F$10:$F$249,0),MATCH(L$130,'Number on ART'!$H$9:$AB$9,0)),
IF(AND(K237+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Forecast'!$B$131:$B$250,0),MATCH(L$130,'PLHIV Forecast'!$C$130:$W$130,0)),
INDEX('PLHIV Forecast'!$C$131:$W$250,MATCH($B237,'PLHIV Forecast'!$B$131:$B$250,0),MATCH(L$130,'PLHIV Forecast'!$C$130:$W$130,0))&lt;&gt;0),
INDEX('PLHIV Forecast'!$C$131:$W$250,MATCH($B237,'PLHIV Forecast'!$B$131:$B$250,0),MATCH(L$130,'PLHIV Forecast'!$C$130:$W$130,0)),
K237+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62429</v>
      </c>
      <c r="M237" s="84">
        <f>IF(IF(M$130&lt;=Baseline_Year,
INDEX('Number on ART'!$H$10:$AB$249,MATCH($B237&amp;"Peds",'Number on ART'!$F$10:$F$249,0),MATCH(M$130,'Number on ART'!$H$9:$AB$9,0)),
IF(AND(L237+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Forecast'!$B$131:$B$250,0),MATCH(M$130,'PLHIV Forecast'!$C$130:$W$130,0)),
INDEX('PLHIV Forecast'!$C$131:$W$250,MATCH($B237,'PLHIV Forecast'!$B$131:$B$250,0),MATCH(M$130,'PLHIV Forecast'!$C$130:$W$130,0))&lt;&gt;0),
INDEX('PLHIV Forecast'!$C$131:$W$250,MATCH($B237,'PLHIV Forecast'!$B$131:$B$250,0),MATCH(M$130,'PLHIV Forecast'!$C$130:$W$130,0)),
L237+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IF(M$130&lt;=Baseline_Year,
INDEX('Number on ART'!$H$10:$AB$249,MATCH($B237&amp;"Peds",'Number on ART'!$F$10:$F$249,0),MATCH(M$130,'Number on ART'!$H$9:$AB$9,0)),
IF(AND(L237+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Forecast'!$B$131:$B$250,0),MATCH(M$130,'PLHIV Forecast'!$C$130:$W$130,0)),
INDEX('PLHIV Forecast'!$C$131:$W$250,MATCH($B237,'PLHIV Forecast'!$B$131:$B$250,0),MATCH(M$130,'PLHIV Forecast'!$C$130:$W$130,0))&lt;&gt;0),
INDEX('PLHIV Forecast'!$C$131:$W$250,MATCH($B237,'PLHIV Forecast'!$B$131:$B$250,0),MATCH(M$130,'PLHIV Forecast'!$C$130:$W$130,0)),
L237+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61620</v>
      </c>
      <c r="N237" s="84">
        <f>IF(IF(N$130&lt;=Baseline_Year,
INDEX('Number on ART'!$H$10:$AB$249,MATCH($B237&amp;"Peds",'Number on ART'!$F$10:$F$249,0),MATCH(N$130,'Number on ART'!$H$9:$AB$9,0)),
IF(AND(M237+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Forecast'!$B$131:$B$250,0),MATCH(N$130,'PLHIV Forecast'!$C$130:$W$130,0)),
INDEX('PLHIV Forecast'!$C$131:$W$250,MATCH($B237,'PLHIV Forecast'!$B$131:$B$250,0),MATCH(N$130,'PLHIV Forecast'!$C$130:$W$130,0))&lt;&gt;0),
INDEX('PLHIV Forecast'!$C$131:$W$250,MATCH($B237,'PLHIV Forecast'!$B$131:$B$250,0),MATCH(N$130,'PLHIV Forecast'!$C$130:$W$130,0)),
M237+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IF(N$130&lt;=Baseline_Year,
INDEX('Number on ART'!$H$10:$AB$249,MATCH($B237&amp;"Peds",'Number on ART'!$F$10:$F$249,0),MATCH(N$130,'Number on ART'!$H$9:$AB$9,0)),
IF(AND(M237+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Forecast'!$B$131:$B$250,0),MATCH(N$130,'PLHIV Forecast'!$C$130:$W$130,0)),
INDEX('PLHIV Forecast'!$C$131:$W$250,MATCH($B237,'PLHIV Forecast'!$B$131:$B$250,0),MATCH(N$130,'PLHIV Forecast'!$C$130:$W$130,0))&lt;&gt;0),
INDEX('PLHIV Forecast'!$C$131:$W$250,MATCH($B237,'PLHIV Forecast'!$B$131:$B$250,0),MATCH(N$130,'PLHIV Forecast'!$C$130:$W$130,0)),
M237+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58383</v>
      </c>
      <c r="O237" s="84">
        <f>IF(IF(O$130&lt;=Baseline_Year,
INDEX('Number on ART'!$H$10:$AB$249,MATCH($B237&amp;"Peds",'Number on ART'!$F$10:$F$249,0),MATCH(O$130,'Number on ART'!$H$9:$AB$9,0)),
IF(AND(N237+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Forecast'!$B$131:$B$250,0),MATCH(O$130,'PLHIV Forecast'!$C$130:$W$130,0)),
INDEX('PLHIV Forecast'!$C$131:$W$250,MATCH($B237,'PLHIV Forecast'!$B$131:$B$250,0),MATCH(O$130,'PLHIV Forecast'!$C$130:$W$130,0))&lt;&gt;0),
INDEX('PLHIV Forecast'!$C$131:$W$250,MATCH($B237,'PLHIV Forecast'!$B$131:$B$250,0),MATCH(O$130,'PLHIV Forecast'!$C$130:$W$130,0)),
N237+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IF(O$130&lt;=Baseline_Year,
INDEX('Number on ART'!$H$10:$AB$249,MATCH($B237&amp;"Peds",'Number on ART'!$F$10:$F$249,0),MATCH(O$130,'Number on ART'!$H$9:$AB$9,0)),
IF(AND(N237+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Forecast'!$B$131:$B$250,0),MATCH(O$130,'PLHIV Forecast'!$C$130:$W$130,0)),
INDEX('PLHIV Forecast'!$C$131:$W$250,MATCH($B237,'PLHIV Forecast'!$B$131:$B$250,0),MATCH(O$130,'PLHIV Forecast'!$C$130:$W$130,0))&lt;&gt;0),
INDEX('PLHIV Forecast'!$C$131:$W$250,MATCH($B237,'PLHIV Forecast'!$B$131:$B$250,0),MATCH(O$130,'PLHIV Forecast'!$C$130:$W$130,0)),
N237+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57166</v>
      </c>
      <c r="P237" s="84">
        <f>IF(IF(P$130&lt;=Baseline_Year,
INDEX('Number on ART'!$H$10:$AB$249,MATCH($B237&amp;"Peds",'Number on ART'!$F$10:$F$249,0),MATCH(P$130,'Number on ART'!$H$9:$AB$9,0)),
IF(AND(O237+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Forecast'!$B$131:$B$250,0),MATCH(P$130,'PLHIV Forecast'!$C$130:$W$130,0)),
INDEX('PLHIV Forecast'!$C$131:$W$250,MATCH($B237,'PLHIV Forecast'!$B$131:$B$250,0),MATCH(P$130,'PLHIV Forecast'!$C$130:$W$130,0))&lt;&gt;0),
INDEX('PLHIV Forecast'!$C$131:$W$250,MATCH($B237,'PLHIV Forecast'!$B$131:$B$250,0),MATCH(P$130,'PLHIV Forecast'!$C$130:$W$130,0)),
O237+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IF(P$130&lt;=Baseline_Year,
INDEX('Number on ART'!$H$10:$AB$249,MATCH($B237&amp;"Peds",'Number on ART'!$F$10:$F$249,0),MATCH(P$130,'Number on ART'!$H$9:$AB$9,0)),
IF(AND(O237+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Forecast'!$B$131:$B$250,0),MATCH(P$130,'PLHIV Forecast'!$C$130:$W$130,0)),
INDEX('PLHIV Forecast'!$C$131:$W$250,MATCH($B237,'PLHIV Forecast'!$B$131:$B$250,0),MATCH(P$130,'PLHIV Forecast'!$C$130:$W$130,0))&lt;&gt;0),
INDEX('PLHIV Forecast'!$C$131:$W$250,MATCH($B237,'PLHIV Forecast'!$B$131:$B$250,0),MATCH(P$130,'PLHIV Forecast'!$C$130:$W$130,0)),
O237+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55411.666666666664</v>
      </c>
      <c r="Q237" s="84">
        <f>IF(IF(Q$130&lt;=Baseline_Year,
INDEX('Number on ART'!$H$10:$AB$249,MATCH($B237&amp;"Peds",'Number on ART'!$F$10:$F$249,0),MATCH(Q$130,'Number on ART'!$H$9:$AB$9,0)),
IF(AND(P237+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Forecast'!$B$131:$B$250,0),MATCH(Q$130,'PLHIV Forecast'!$C$130:$W$130,0)),
INDEX('PLHIV Forecast'!$C$131:$W$250,MATCH($B237,'PLHIV Forecast'!$B$131:$B$250,0),MATCH(Q$130,'PLHIV Forecast'!$C$130:$W$130,0))&lt;&gt;0),
INDEX('PLHIV Forecast'!$C$131:$W$250,MATCH($B237,'PLHIV Forecast'!$B$131:$B$250,0),MATCH(Q$130,'PLHIV Forecast'!$C$130:$W$130,0)),
P237+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IF(Q$130&lt;=Baseline_Year,
INDEX('Number on ART'!$H$10:$AB$249,MATCH($B237&amp;"Peds",'Number on ART'!$F$10:$F$249,0),MATCH(Q$130,'Number on ART'!$H$9:$AB$9,0)),
IF(AND(P237+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Forecast'!$B$131:$B$250,0),MATCH(Q$130,'PLHIV Forecast'!$C$130:$W$130,0)),
INDEX('PLHIV Forecast'!$C$131:$W$250,MATCH($B237,'PLHIV Forecast'!$B$131:$B$250,0),MATCH(Q$130,'PLHIV Forecast'!$C$130:$W$130,0))&lt;&gt;0),
INDEX('PLHIV Forecast'!$C$131:$W$250,MATCH($B237,'PLHIV Forecast'!$B$131:$B$250,0),MATCH(Q$130,'PLHIV Forecast'!$C$130:$W$130,0)),
P237+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53657.333333333328</v>
      </c>
      <c r="R237" s="84">
        <f>IF(IF(R$130&lt;=Baseline_Year,
INDEX('Number on ART'!$H$10:$AB$249,MATCH($B237&amp;"Peds",'Number on ART'!$F$10:$F$249,0),MATCH(R$130,'Number on ART'!$H$9:$AB$9,0)),
IF(AND(Q237+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Forecast'!$B$131:$B$250,0),MATCH(R$130,'PLHIV Forecast'!$C$130:$W$130,0)),
INDEX('PLHIV Forecast'!$C$131:$W$250,MATCH($B237,'PLHIV Forecast'!$B$131:$B$250,0),MATCH(R$130,'PLHIV Forecast'!$C$130:$W$130,0))&lt;&gt;0),
INDEX('PLHIV Forecast'!$C$131:$W$250,MATCH($B237,'PLHIV Forecast'!$B$131:$B$250,0),MATCH(R$130,'PLHIV Forecast'!$C$130:$W$130,0)),
Q237+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IF(R$130&lt;=Baseline_Year,
INDEX('Number on ART'!$H$10:$AB$249,MATCH($B237&amp;"Peds",'Number on ART'!$F$10:$F$249,0),MATCH(R$130,'Number on ART'!$H$9:$AB$9,0)),
IF(AND(Q237+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Forecast'!$B$131:$B$250,0),MATCH(R$130,'PLHIV Forecast'!$C$130:$W$130,0)),
INDEX('PLHIV Forecast'!$C$131:$W$250,MATCH($B237,'PLHIV Forecast'!$B$131:$B$250,0),MATCH(R$130,'PLHIV Forecast'!$C$130:$W$130,0))&lt;&gt;0),
INDEX('PLHIV Forecast'!$C$131:$W$250,MATCH($B237,'PLHIV Forecast'!$B$131:$B$250,0),MATCH(R$130,'PLHIV Forecast'!$C$130:$W$130,0)),
Q237+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51902.999999999993</v>
      </c>
      <c r="S237" s="84">
        <f>IF(IF(S$130&lt;=Baseline_Year,
INDEX('Number on ART'!$H$10:$AB$249,MATCH($B237&amp;"Peds",'Number on ART'!$F$10:$F$249,0),MATCH(S$130,'Number on ART'!$H$9:$AB$9,0)),
IF(AND(R237+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Forecast'!$B$131:$B$250,0),MATCH(S$130,'PLHIV Forecast'!$C$130:$W$130,0)),
INDEX('PLHIV Forecast'!$C$131:$W$250,MATCH($B237,'PLHIV Forecast'!$B$131:$B$250,0),MATCH(S$130,'PLHIV Forecast'!$C$130:$W$130,0))&lt;&gt;0),
INDEX('PLHIV Forecast'!$C$131:$W$250,MATCH($B237,'PLHIV Forecast'!$B$131:$B$250,0),MATCH(S$130,'PLHIV Forecast'!$C$130:$W$130,0)),
R237+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IF(S$130&lt;=Baseline_Year,
INDEX('Number on ART'!$H$10:$AB$249,MATCH($B237&amp;"Peds",'Number on ART'!$F$10:$F$249,0),MATCH(S$130,'Number on ART'!$H$9:$AB$9,0)),
IF(AND(R237+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Forecast'!$B$131:$B$250,0),MATCH(S$130,'PLHIV Forecast'!$C$130:$W$130,0)),
INDEX('PLHIV Forecast'!$C$131:$W$250,MATCH($B237,'PLHIV Forecast'!$B$131:$B$250,0),MATCH(S$130,'PLHIV Forecast'!$C$130:$W$130,0))&lt;&gt;0),
INDEX('PLHIV Forecast'!$C$131:$W$250,MATCH($B237,'PLHIV Forecast'!$B$131:$B$250,0),MATCH(S$130,'PLHIV Forecast'!$C$130:$W$130,0)),
R237+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50148.666666666657</v>
      </c>
      <c r="T237" s="84">
        <f>IF(IF(T$130&lt;=Baseline_Year,
INDEX('Number on ART'!$H$10:$AB$249,MATCH($B237&amp;"Peds",'Number on ART'!$F$10:$F$249,0),MATCH(T$130,'Number on ART'!$H$9:$AB$9,0)),
IF(AND(S237+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Forecast'!$B$131:$B$250,0),MATCH(T$130,'PLHIV Forecast'!$C$130:$W$130,0)),
INDEX('PLHIV Forecast'!$C$131:$W$250,MATCH($B237,'PLHIV Forecast'!$B$131:$B$250,0),MATCH(T$130,'PLHIV Forecast'!$C$130:$W$130,0))&lt;&gt;0),
INDEX('PLHIV Forecast'!$C$131:$W$250,MATCH($B237,'PLHIV Forecast'!$B$131:$B$250,0),MATCH(T$130,'PLHIV Forecast'!$C$130:$W$130,0)),
S237+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IF(T$130&lt;=Baseline_Year,
INDEX('Number on ART'!$H$10:$AB$249,MATCH($B237&amp;"Peds",'Number on ART'!$F$10:$F$249,0),MATCH(T$130,'Number on ART'!$H$9:$AB$9,0)),
IF(AND(S237+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Forecast'!$B$131:$B$250,0),MATCH(T$130,'PLHIV Forecast'!$C$130:$W$130,0)),
INDEX('PLHIV Forecast'!$C$131:$W$250,MATCH($B237,'PLHIV Forecast'!$B$131:$B$250,0),MATCH(T$130,'PLHIV Forecast'!$C$130:$W$130,0))&lt;&gt;0),
INDEX('PLHIV Forecast'!$C$131:$W$250,MATCH($B237,'PLHIV Forecast'!$B$131:$B$250,0),MATCH(T$130,'PLHIV Forecast'!$C$130:$W$130,0)),
S237+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48394.333333333321</v>
      </c>
      <c r="U237" s="84">
        <f>IF(IF(U$130&lt;=Baseline_Year,
INDEX('Number on ART'!$H$10:$AB$249,MATCH($B237&amp;"Peds",'Number on ART'!$F$10:$F$249,0),MATCH(U$130,'Number on ART'!$H$9:$AB$9,0)),
IF(AND(T237+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Forecast'!$B$131:$B$250,0),MATCH(U$130,'PLHIV Forecast'!$C$130:$W$130,0)),
INDEX('PLHIV Forecast'!$C$131:$W$250,MATCH($B237,'PLHIV Forecast'!$B$131:$B$250,0),MATCH(U$130,'PLHIV Forecast'!$C$130:$W$130,0))&lt;&gt;0),
INDEX('PLHIV Forecast'!$C$131:$W$250,MATCH($B237,'PLHIV Forecast'!$B$131:$B$250,0),MATCH(U$130,'PLHIV Forecast'!$C$130:$W$130,0)),
T237+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IF(U$130&lt;=Baseline_Year,
INDEX('Number on ART'!$H$10:$AB$249,MATCH($B237&amp;"Peds",'Number on ART'!$F$10:$F$249,0),MATCH(U$130,'Number on ART'!$H$9:$AB$9,0)),
IF(AND(T237+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Forecast'!$B$131:$B$250,0),MATCH(U$130,'PLHIV Forecast'!$C$130:$W$130,0)),
INDEX('PLHIV Forecast'!$C$131:$W$250,MATCH($B237,'PLHIV Forecast'!$B$131:$B$250,0),MATCH(U$130,'PLHIV Forecast'!$C$130:$W$130,0))&lt;&gt;0),
INDEX('PLHIV Forecast'!$C$131:$W$250,MATCH($B237,'PLHIV Forecast'!$B$131:$B$250,0),MATCH(U$130,'PLHIV Forecast'!$C$130:$W$130,0)),
T237+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46639.999999999985</v>
      </c>
      <c r="V237" s="84">
        <f>IF(IF(V$130&lt;=Baseline_Year,
INDEX('Number on ART'!$H$10:$AB$249,MATCH($B237&amp;"Peds",'Number on ART'!$F$10:$F$249,0),MATCH(V$130,'Number on ART'!$H$9:$AB$9,0)),
IF(AND(U237+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Forecast'!$B$131:$B$250,0),MATCH(V$130,'PLHIV Forecast'!$C$130:$W$130,0)),
INDEX('PLHIV Forecast'!$C$131:$W$250,MATCH($B237,'PLHIV Forecast'!$B$131:$B$250,0),MATCH(V$130,'PLHIV Forecast'!$C$130:$W$130,0))&lt;&gt;0),
INDEX('PLHIV Forecast'!$C$131:$W$250,MATCH($B237,'PLHIV Forecast'!$B$131:$B$250,0),MATCH(V$130,'PLHIV Forecast'!$C$130:$W$130,0)),
U237+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IF(V$130&lt;=Baseline_Year,
INDEX('Number on ART'!$H$10:$AB$249,MATCH($B237&amp;"Peds",'Number on ART'!$F$10:$F$249,0),MATCH(V$130,'Number on ART'!$H$9:$AB$9,0)),
IF(AND(U237+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Forecast'!$B$131:$B$250,0),MATCH(V$130,'PLHIV Forecast'!$C$130:$W$130,0)),
INDEX('PLHIV Forecast'!$C$131:$W$250,MATCH($B237,'PLHIV Forecast'!$B$131:$B$250,0),MATCH(V$130,'PLHIV Forecast'!$C$130:$W$130,0))&lt;&gt;0),
INDEX('PLHIV Forecast'!$C$131:$W$250,MATCH($B237,'PLHIV Forecast'!$B$131:$B$250,0),MATCH(V$130,'PLHIV Forecast'!$C$130:$W$130,0)),
U237+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44885.66666666665</v>
      </c>
      <c r="W237" s="84">
        <f>IF(IF(W$130&lt;=Baseline_Year,
INDEX('Number on ART'!$H$10:$AB$249,MATCH($B237&amp;"Peds",'Number on ART'!$F$10:$F$249,0),MATCH(W$130,'Number on ART'!$H$9:$AB$9,0)),
IF(AND(V237+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Forecast'!$C$131:$W$250,MATCH($B237,'PLHIV Forecast'!$B$131:$B$250,0),MATCH(W$130,'PLHIV Forecast'!$C$130:$W$130,0)),
INDEX('PLHIV Forecast'!$C$131:$W$250,MATCH($B237,'PLHIV Forecast'!$B$131:$B$250,0),MATCH(W$130,'PLHIV Forecast'!$C$130:$W$130,0))&lt;&gt;0),
INDEX('PLHIV Forecast'!$C$131:$W$250,MATCH($B237,'PLHIV Forecast'!$B$131:$B$250,0),MATCH(W$130,'PLHIV Forecast'!$C$130:$W$130,0)),
V237+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)))&lt;0,
0,
IF(W$130&lt;=Baseline_Year,
INDEX('Number on ART'!$H$10:$AB$249,MATCH($B237&amp;"Peds",'Number on ART'!$F$10:$F$249,0),MATCH(W$130,'Number on ART'!$H$9:$AB$9,0)),
IF(AND(V237+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)&gt;INDEX('PLHIV Forecast'!$C$8:$W$127,MATCH($B237,'PLHIV Forecast'!$B$131:$B$250,0),MATCH(W$130,'PLHIV Forecast'!$C$130:$W$130,0)),
INDEX('PLHIV Forecast'!$C$131:$W$250,MATCH($B237,'PLHIV Forecast'!$B$131:$B$250,0),MATCH(W$130,'PLHIV Forecast'!$C$130:$W$130,0))&lt;&gt;0),
INDEX('PLHIV Forecast'!$C$131:$W$250,MATCH($B237,'PLHIV Forecast'!$B$131:$B$250,0),MATCH(W$130,'PLHIV Forecast'!$C$130:$W$130,0)),
V237+
AVERAGE((INDEX($C$131:$W$250,MATCH($B237,$B$131:$B$250),MATCH(Baseline_Year,$C$130:$W$130,))-INDEX($C$131:$W$250,MATCH($B237,$B$131:$B$250),MATCH(Baseline_Year-1,$C$130:$W$130,))),
(INDEX($C$131:$W$250,MATCH($B237,$B$131:$B$250),MATCH(Baseline_Year-1,$C$130:$W$130,))-INDEX($C$131:$W$250,MATCH($B237,$B$131:$B$250),MATCH(Baseline_Year-2,$C$130:$W$130,))),
(INDEX($C$131:$W$250,MATCH($B237,$B$131:$B$250),MATCH(Baseline_Year-2,$C$130:$W$130,))-INDEX($C$131:$W$250,MATCH($B237,$B$131:$B$250),MATCH(Baseline_Year-3,$C$130:$W$130,)))
))))</f>
        <v>43131.333333333314</v>
      </c>
      <c r="X237" s="9" t="str">
        <f>IF(SUM(C237:W237)&lt;&gt;0,
IF(P237='PLHIV Forecast'!P237,"# peds on ART capped by total CLHIV starting 2023",
IF(Q237='PLHIV Forecast'!Q237,"# peds on ART capped by total CLHIV starting 2024",
IF(R237='PLHIV Forecast'!R237,"# peds on ART capped by total CLHIV starting 2025",
IF(S237='PLHIV Forecast'!S237,"# peds on ART capped by total CLHIV starting 2026",
IF(T237='PLHIV Forecast'!T237,"# peds on ART capped by total CLHIV starting 2027",
IF(U237='PLHIV Forecast'!U237,"# peds on ART capped by total CLHIV starting 2028",
IF(V237='PLHIV Forecast'!V237,"# peds on ART capped by total CLHIV starting 2029",
IF(W237='PLHIV Forecast'!W237,"# peds on ART capped by total CLHIV starting 2030",
"")))))))),"")</f>
        <v/>
      </c>
    </row>
    <row r="238" spans="2:24" x14ac:dyDescent="0.35">
      <c r="B238" s="17" t="str">
        <f>Countries!B111</f>
        <v>Thailand</v>
      </c>
      <c r="C238" s="47">
        <f>IF(C$7&lt;='Algorithms &amp; Assumptions'!$C$3,INDEX('Number on ART'!$H$10:$AB$249,MATCH($B238&amp;"Peds",'Number on ART'!$F$10:$F$249,0),MATCH(C$7,'Number on ART'!$H$9:$AB$9,0)),"Error")</f>
        <v>7039</v>
      </c>
      <c r="D238" s="47">
        <f>IF(D$7&lt;='Algorithms &amp; Assumptions'!$C$3,INDEX('Number on ART'!$H$10:$AB$249,MATCH($B238&amp;"Peds",'Number on ART'!$F$10:$F$249,0),MATCH(D$7,'Number on ART'!$H$9:$AB$9,0)),"Error")</f>
        <v>6584</v>
      </c>
      <c r="E238" s="47">
        <f>IF(E$7&lt;='Algorithms &amp; Assumptions'!$C$3,INDEX('Number on ART'!$H$10:$AB$249,MATCH($B238&amp;"Peds",'Number on ART'!$F$10:$F$249,0),MATCH(E$7,'Number on ART'!$H$9:$AB$9,0)),"Error")</f>
        <v>5915</v>
      </c>
      <c r="F238" s="47">
        <f>IF(F$7&lt;='Algorithms &amp; Assumptions'!$C$3,INDEX('Number on ART'!$H$10:$AB$249,MATCH($B238&amp;"Peds",'Number on ART'!$F$10:$F$249,0),MATCH(F$7,'Number on ART'!$H$9:$AB$9,0)),"Error")</f>
        <v>5142</v>
      </c>
      <c r="G238" s="84">
        <f>IF(IF(G$130&lt;=Baseline_Year,
INDEX('Number on ART'!$H$10:$AB$249,MATCH($B238&amp;"Peds",'Number on ART'!$F$10:$F$249,0),MATCH(G$130,'Number on ART'!$H$9:$AB$9,0)),
IF(AND(F238+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Forecast'!$B$131:$B$250,0),MATCH(G$130,'PLHIV Forecast'!$C$130:$W$130,0)),
INDEX('PLHIV Forecast'!$C$131:$W$250,MATCH($B238,'PLHIV Forecast'!$B$131:$B$250,0),MATCH(G$130,'PLHIV Forecast'!$C$130:$W$130,0))&lt;&gt;0),
INDEX('PLHIV Forecast'!$C$131:$W$250,MATCH($B238,'PLHIV Forecast'!$B$131:$B$250,0),MATCH(G$130,'PLHIV Forecast'!$C$130:$W$130,0)),
F238+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IF(G$130&lt;=Baseline_Year,
INDEX('Number on ART'!$H$10:$AB$249,MATCH($B238&amp;"Peds",'Number on ART'!$F$10:$F$249,0),MATCH(G$130,'Number on ART'!$H$9:$AB$9,0)),
IF(AND(F238+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Forecast'!$B$131:$B$250,0),MATCH(G$130,'PLHIV Forecast'!$C$130:$W$130,0)),
INDEX('PLHIV Forecast'!$C$131:$W$250,MATCH($B238,'PLHIV Forecast'!$B$131:$B$250,0),MATCH(G$130,'PLHIV Forecast'!$C$130:$W$130,0))&lt;&gt;0),
INDEX('PLHIV Forecast'!$C$131:$W$250,MATCH($B238,'PLHIV Forecast'!$B$131:$B$250,0),MATCH(G$130,'PLHIV Forecast'!$C$130:$W$130,0)),
F238+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4502</v>
      </c>
      <c r="H238" s="84">
        <f>IF(IF(H$130&lt;=Baseline_Year,
INDEX('Number on ART'!$H$10:$AB$249,MATCH($B238&amp;"Peds",'Number on ART'!$F$10:$F$249,0),MATCH(H$130,'Number on ART'!$H$9:$AB$9,0)),
IF(AND(G238+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Forecast'!$B$131:$B$250,0),MATCH(H$130,'PLHIV Forecast'!$C$130:$W$130,0)),
INDEX('PLHIV Forecast'!$C$131:$W$250,MATCH($B238,'PLHIV Forecast'!$B$131:$B$250,0),MATCH(H$130,'PLHIV Forecast'!$C$130:$W$130,0))&lt;&gt;0),
INDEX('PLHIV Forecast'!$C$131:$W$250,MATCH($B238,'PLHIV Forecast'!$B$131:$B$250,0),MATCH(H$130,'PLHIV Forecast'!$C$130:$W$130,0)),
G238+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IF(H$130&lt;=Baseline_Year,
INDEX('Number on ART'!$H$10:$AB$249,MATCH($B238&amp;"Peds",'Number on ART'!$F$10:$F$249,0),MATCH(H$130,'Number on ART'!$H$9:$AB$9,0)),
IF(AND(G238+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Forecast'!$B$131:$B$250,0),MATCH(H$130,'PLHIV Forecast'!$C$130:$W$130,0)),
INDEX('PLHIV Forecast'!$C$131:$W$250,MATCH($B238,'PLHIV Forecast'!$B$131:$B$250,0),MATCH(H$130,'PLHIV Forecast'!$C$130:$W$130,0))&lt;&gt;0),
INDEX('PLHIV Forecast'!$C$131:$W$250,MATCH($B238,'PLHIV Forecast'!$B$131:$B$250,0),MATCH(H$130,'PLHIV Forecast'!$C$130:$W$130,0)),
G238+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3813</v>
      </c>
      <c r="I238" s="84">
        <f>IF(IF(I$130&lt;=Baseline_Year,
INDEX('Number on ART'!$H$10:$AB$249,MATCH($B238&amp;"Peds",'Number on ART'!$F$10:$F$249,0),MATCH(I$130,'Number on ART'!$H$9:$AB$9,0)),
IF(AND(H238+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Forecast'!$B$131:$B$250,0),MATCH(I$130,'PLHIV Forecast'!$C$130:$W$130,0)),
INDEX('PLHIV Forecast'!$C$131:$W$250,MATCH($B238,'PLHIV Forecast'!$B$131:$B$250,0),MATCH(I$130,'PLHIV Forecast'!$C$130:$W$130,0))&lt;&gt;0),
INDEX('PLHIV Forecast'!$C$131:$W$250,MATCH($B238,'PLHIV Forecast'!$B$131:$B$250,0),MATCH(I$130,'PLHIV Forecast'!$C$130:$W$130,0)),
H238+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IF(I$130&lt;=Baseline_Year,
INDEX('Number on ART'!$H$10:$AB$249,MATCH($B238&amp;"Peds",'Number on ART'!$F$10:$F$249,0),MATCH(I$130,'Number on ART'!$H$9:$AB$9,0)),
IF(AND(H238+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Forecast'!$B$131:$B$250,0),MATCH(I$130,'PLHIV Forecast'!$C$130:$W$130,0)),
INDEX('PLHIV Forecast'!$C$131:$W$250,MATCH($B238,'PLHIV Forecast'!$B$131:$B$250,0),MATCH(I$130,'PLHIV Forecast'!$C$130:$W$130,0))&lt;&gt;0),
INDEX('PLHIV Forecast'!$C$131:$W$250,MATCH($B238,'PLHIV Forecast'!$B$131:$B$250,0),MATCH(I$130,'PLHIV Forecast'!$C$130:$W$130,0)),
H238+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3476</v>
      </c>
      <c r="J238" s="84">
        <f>IF(IF(J$130&lt;=Baseline_Year,
INDEX('Number on ART'!$H$10:$AB$249,MATCH($B238&amp;"Peds",'Number on ART'!$F$10:$F$249,0),MATCH(J$130,'Number on ART'!$H$9:$AB$9,0)),
IF(AND(I238+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Forecast'!$B$131:$B$250,0),MATCH(J$130,'PLHIV Forecast'!$C$130:$W$130,0)),
INDEX('PLHIV Forecast'!$C$131:$W$250,MATCH($B238,'PLHIV Forecast'!$B$131:$B$250,0),MATCH(J$130,'PLHIV Forecast'!$C$130:$W$130,0))&lt;&gt;0),
INDEX('PLHIV Forecast'!$C$131:$W$250,MATCH($B238,'PLHIV Forecast'!$B$131:$B$250,0),MATCH(J$130,'PLHIV Forecast'!$C$130:$W$130,0)),
I238+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IF(J$130&lt;=Baseline_Year,
INDEX('Number on ART'!$H$10:$AB$249,MATCH($B238&amp;"Peds",'Number on ART'!$F$10:$F$249,0),MATCH(J$130,'Number on ART'!$H$9:$AB$9,0)),
IF(AND(I238+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Forecast'!$B$131:$B$250,0),MATCH(J$130,'PLHIV Forecast'!$C$130:$W$130,0)),
INDEX('PLHIV Forecast'!$C$131:$W$250,MATCH($B238,'PLHIV Forecast'!$B$131:$B$250,0),MATCH(J$130,'PLHIV Forecast'!$C$130:$W$130,0))&lt;&gt;0),
INDEX('PLHIV Forecast'!$C$131:$W$250,MATCH($B238,'PLHIV Forecast'!$B$131:$B$250,0),MATCH(J$130,'PLHIV Forecast'!$C$130:$W$130,0)),
I238+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2903</v>
      </c>
      <c r="K238" s="84">
        <f>IF(IF(K$130&lt;=Baseline_Year,
INDEX('Number on ART'!$H$10:$AB$249,MATCH($B238&amp;"Peds",'Number on ART'!$F$10:$F$249,0),MATCH(K$130,'Number on ART'!$H$9:$AB$9,0)),
IF(AND(J238+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Forecast'!$B$131:$B$250,0),MATCH(K$130,'PLHIV Forecast'!$C$130:$W$130,0)),
INDEX('PLHIV Forecast'!$C$131:$W$250,MATCH($B238,'PLHIV Forecast'!$B$131:$B$250,0),MATCH(K$130,'PLHIV Forecast'!$C$130:$W$130,0))&lt;&gt;0),
INDEX('PLHIV Forecast'!$C$131:$W$250,MATCH($B238,'PLHIV Forecast'!$B$131:$B$250,0),MATCH(K$130,'PLHIV Forecast'!$C$130:$W$130,0)),
J238+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IF(K$130&lt;=Baseline_Year,
INDEX('Number on ART'!$H$10:$AB$249,MATCH($B238&amp;"Peds",'Number on ART'!$F$10:$F$249,0),MATCH(K$130,'Number on ART'!$H$9:$AB$9,0)),
IF(AND(J238+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Forecast'!$B$131:$B$250,0),MATCH(K$130,'PLHIV Forecast'!$C$130:$W$130,0)),
INDEX('PLHIV Forecast'!$C$131:$W$250,MATCH($B238,'PLHIV Forecast'!$B$131:$B$250,0),MATCH(K$130,'PLHIV Forecast'!$C$130:$W$130,0))&lt;&gt;0),
INDEX('PLHIV Forecast'!$C$131:$W$250,MATCH($B238,'PLHIV Forecast'!$B$131:$B$250,0),MATCH(K$130,'PLHIV Forecast'!$C$130:$W$130,0)),
J238+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2622</v>
      </c>
      <c r="L238" s="84">
        <f>IF(IF(L$130&lt;=Baseline_Year,
INDEX('Number on ART'!$H$10:$AB$249,MATCH($B238&amp;"Peds",'Number on ART'!$F$10:$F$249,0),MATCH(L$130,'Number on ART'!$H$9:$AB$9,0)),
IF(AND(K238+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Forecast'!$B$131:$B$250,0),MATCH(L$130,'PLHIV Forecast'!$C$130:$W$130,0)),
INDEX('PLHIV Forecast'!$C$131:$W$250,MATCH($B238,'PLHIV Forecast'!$B$131:$B$250,0),MATCH(L$130,'PLHIV Forecast'!$C$130:$W$130,0))&lt;&gt;0),
INDEX('PLHIV Forecast'!$C$131:$W$250,MATCH($B238,'PLHIV Forecast'!$B$131:$B$250,0),MATCH(L$130,'PLHIV Forecast'!$C$130:$W$130,0)),
K238+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IF(L$130&lt;=Baseline_Year,
INDEX('Number on ART'!$H$10:$AB$249,MATCH($B238&amp;"Peds",'Number on ART'!$F$10:$F$249,0),MATCH(L$130,'Number on ART'!$H$9:$AB$9,0)),
IF(AND(K238+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Forecast'!$B$131:$B$250,0),MATCH(L$130,'PLHIV Forecast'!$C$130:$W$130,0)),
INDEX('PLHIV Forecast'!$C$131:$W$250,MATCH($B238,'PLHIV Forecast'!$B$131:$B$250,0),MATCH(L$130,'PLHIV Forecast'!$C$130:$W$130,0))&lt;&gt;0),
INDEX('PLHIV Forecast'!$C$131:$W$250,MATCH($B238,'PLHIV Forecast'!$B$131:$B$250,0),MATCH(L$130,'PLHIV Forecast'!$C$130:$W$130,0)),
K238+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2193</v>
      </c>
      <c r="M238" s="84">
        <f>IF(IF(M$130&lt;=Baseline_Year,
INDEX('Number on ART'!$H$10:$AB$249,MATCH($B238&amp;"Peds",'Number on ART'!$F$10:$F$249,0),MATCH(M$130,'Number on ART'!$H$9:$AB$9,0)),
IF(AND(L238+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Forecast'!$B$131:$B$250,0),MATCH(M$130,'PLHIV Forecast'!$C$130:$W$130,0)),
INDEX('PLHIV Forecast'!$C$131:$W$250,MATCH($B238,'PLHIV Forecast'!$B$131:$B$250,0),MATCH(M$130,'PLHIV Forecast'!$C$130:$W$130,0))&lt;&gt;0),
INDEX('PLHIV Forecast'!$C$131:$W$250,MATCH($B238,'PLHIV Forecast'!$B$131:$B$250,0),MATCH(M$130,'PLHIV Forecast'!$C$130:$W$130,0)),
L238+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IF(M$130&lt;=Baseline_Year,
INDEX('Number on ART'!$H$10:$AB$249,MATCH($B238&amp;"Peds",'Number on ART'!$F$10:$F$249,0),MATCH(M$130,'Number on ART'!$H$9:$AB$9,0)),
IF(AND(L238+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Forecast'!$B$131:$B$250,0),MATCH(M$130,'PLHIV Forecast'!$C$130:$W$130,0)),
INDEX('PLHIV Forecast'!$C$131:$W$250,MATCH($B238,'PLHIV Forecast'!$B$131:$B$250,0),MATCH(M$130,'PLHIV Forecast'!$C$130:$W$130,0))&lt;&gt;0),
INDEX('PLHIV Forecast'!$C$131:$W$250,MATCH($B238,'PLHIV Forecast'!$B$131:$B$250,0),MATCH(M$130,'PLHIV Forecast'!$C$130:$W$130,0)),
L238+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1822</v>
      </c>
      <c r="N238" s="84">
        <f>IF(IF(N$130&lt;=Baseline_Year,
INDEX('Number on ART'!$H$10:$AB$249,MATCH($B238&amp;"Peds",'Number on ART'!$F$10:$F$249,0),MATCH(N$130,'Number on ART'!$H$9:$AB$9,0)),
IF(AND(M238+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Forecast'!$B$131:$B$250,0),MATCH(N$130,'PLHIV Forecast'!$C$130:$W$130,0)),
INDEX('PLHIV Forecast'!$C$131:$W$250,MATCH($B238,'PLHIV Forecast'!$B$131:$B$250,0),MATCH(N$130,'PLHIV Forecast'!$C$130:$W$130,0))&lt;&gt;0),
INDEX('PLHIV Forecast'!$C$131:$W$250,MATCH($B238,'PLHIV Forecast'!$B$131:$B$250,0),MATCH(N$130,'PLHIV Forecast'!$C$130:$W$130,0)),
M238+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IF(N$130&lt;=Baseline_Year,
INDEX('Number on ART'!$H$10:$AB$249,MATCH($B238&amp;"Peds",'Number on ART'!$F$10:$F$249,0),MATCH(N$130,'Number on ART'!$H$9:$AB$9,0)),
IF(AND(M238+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Forecast'!$B$131:$B$250,0),MATCH(N$130,'PLHIV Forecast'!$C$130:$W$130,0)),
INDEX('PLHIV Forecast'!$C$131:$W$250,MATCH($B238,'PLHIV Forecast'!$B$131:$B$250,0),MATCH(N$130,'PLHIV Forecast'!$C$130:$W$130,0))&lt;&gt;0),
INDEX('PLHIV Forecast'!$C$131:$W$250,MATCH($B238,'PLHIV Forecast'!$B$131:$B$250,0),MATCH(N$130,'PLHIV Forecast'!$C$130:$W$130,0)),
M238+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1499</v>
      </c>
      <c r="O238" s="84">
        <f>IF(IF(O$130&lt;=Baseline_Year,
INDEX('Number on ART'!$H$10:$AB$249,MATCH($B238&amp;"Peds",'Number on ART'!$F$10:$F$249,0),MATCH(O$130,'Number on ART'!$H$9:$AB$9,0)),
IF(AND(N238+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Forecast'!$B$131:$B$250,0),MATCH(O$130,'PLHIV Forecast'!$C$130:$W$130,0)),
INDEX('PLHIV Forecast'!$C$131:$W$250,MATCH($B238,'PLHIV Forecast'!$B$131:$B$250,0),MATCH(O$130,'PLHIV Forecast'!$C$130:$W$130,0))&lt;&gt;0),
INDEX('PLHIV Forecast'!$C$131:$W$250,MATCH($B238,'PLHIV Forecast'!$B$131:$B$250,0),MATCH(O$130,'PLHIV Forecast'!$C$130:$W$130,0)),
N238+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IF(O$130&lt;=Baseline_Year,
INDEX('Number on ART'!$H$10:$AB$249,MATCH($B238&amp;"Peds",'Number on ART'!$F$10:$F$249,0),MATCH(O$130,'Number on ART'!$H$9:$AB$9,0)),
IF(AND(N238+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Forecast'!$B$131:$B$250,0),MATCH(O$130,'PLHIV Forecast'!$C$130:$W$130,0)),
INDEX('PLHIV Forecast'!$C$131:$W$250,MATCH($B238,'PLHIV Forecast'!$B$131:$B$250,0),MATCH(O$130,'PLHIV Forecast'!$C$130:$W$130,0))&lt;&gt;0),
INDEX('PLHIV Forecast'!$C$131:$W$250,MATCH($B238,'PLHIV Forecast'!$B$131:$B$250,0),MATCH(O$130,'PLHIV Forecast'!$C$130:$W$130,0)),
N238+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1284</v>
      </c>
      <c r="P238" s="84">
        <f>IF(IF(P$130&lt;=Baseline_Year,
INDEX('Number on ART'!$H$10:$AB$249,MATCH($B238&amp;"Peds",'Number on ART'!$F$10:$F$249,0),MATCH(P$130,'Number on ART'!$H$9:$AB$9,0)),
IF(AND(O238+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Forecast'!$B$131:$B$250,0),MATCH(P$130,'PLHIV Forecast'!$C$130:$W$130,0)),
INDEX('PLHIV Forecast'!$C$131:$W$250,MATCH($B238,'PLHIV Forecast'!$B$131:$B$250,0),MATCH(P$130,'PLHIV Forecast'!$C$130:$W$130,0))&lt;&gt;0),
INDEX('PLHIV Forecast'!$C$131:$W$250,MATCH($B238,'PLHIV Forecast'!$B$131:$B$250,0),MATCH(P$130,'PLHIV Forecast'!$C$130:$W$130,0)),
O238+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IF(P$130&lt;=Baseline_Year,
INDEX('Number on ART'!$H$10:$AB$249,MATCH($B238&amp;"Peds",'Number on ART'!$F$10:$F$249,0),MATCH(P$130,'Number on ART'!$H$9:$AB$9,0)),
IF(AND(O238+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Forecast'!$B$131:$B$250,0),MATCH(P$130,'PLHIV Forecast'!$C$130:$W$130,0)),
INDEX('PLHIV Forecast'!$C$131:$W$250,MATCH($B238,'PLHIV Forecast'!$B$131:$B$250,0),MATCH(P$130,'PLHIV Forecast'!$C$130:$W$130,0))&lt;&gt;0),
INDEX('PLHIV Forecast'!$C$131:$W$250,MATCH($B238,'PLHIV Forecast'!$B$131:$B$250,0),MATCH(P$130,'PLHIV Forecast'!$C$130:$W$130,0)),
O238+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981</v>
      </c>
      <c r="Q238" s="84">
        <f>IF(IF(Q$130&lt;=Baseline_Year,
INDEX('Number on ART'!$H$10:$AB$249,MATCH($B238&amp;"Peds",'Number on ART'!$F$10:$F$249,0),MATCH(Q$130,'Number on ART'!$H$9:$AB$9,0)),
IF(AND(P238+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Forecast'!$B$131:$B$250,0),MATCH(Q$130,'PLHIV Forecast'!$C$130:$W$130,0)),
INDEX('PLHIV Forecast'!$C$131:$W$250,MATCH($B238,'PLHIV Forecast'!$B$131:$B$250,0),MATCH(Q$130,'PLHIV Forecast'!$C$130:$W$130,0))&lt;&gt;0),
INDEX('PLHIV Forecast'!$C$131:$W$250,MATCH($B238,'PLHIV Forecast'!$B$131:$B$250,0),MATCH(Q$130,'PLHIV Forecast'!$C$130:$W$130,0)),
P238+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IF(Q$130&lt;=Baseline_Year,
INDEX('Number on ART'!$H$10:$AB$249,MATCH($B238&amp;"Peds",'Number on ART'!$F$10:$F$249,0),MATCH(Q$130,'Number on ART'!$H$9:$AB$9,0)),
IF(AND(P238+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Forecast'!$B$131:$B$250,0),MATCH(Q$130,'PLHIV Forecast'!$C$130:$W$130,0)),
INDEX('PLHIV Forecast'!$C$131:$W$250,MATCH($B238,'PLHIV Forecast'!$B$131:$B$250,0),MATCH(Q$130,'PLHIV Forecast'!$C$130:$W$130,0))&lt;&gt;0),
INDEX('PLHIV Forecast'!$C$131:$W$250,MATCH($B238,'PLHIV Forecast'!$B$131:$B$250,0),MATCH(Q$130,'PLHIV Forecast'!$C$130:$W$130,0)),
P238+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678</v>
      </c>
      <c r="R238" s="84">
        <f>IF(IF(R$130&lt;=Baseline_Year,
INDEX('Number on ART'!$H$10:$AB$249,MATCH($B238&amp;"Peds",'Number on ART'!$F$10:$F$249,0),MATCH(R$130,'Number on ART'!$H$9:$AB$9,0)),
IF(AND(Q238+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Forecast'!$B$131:$B$250,0),MATCH(R$130,'PLHIV Forecast'!$C$130:$W$130,0)),
INDEX('PLHIV Forecast'!$C$131:$W$250,MATCH($B238,'PLHIV Forecast'!$B$131:$B$250,0),MATCH(R$130,'PLHIV Forecast'!$C$130:$W$130,0))&lt;&gt;0),
INDEX('PLHIV Forecast'!$C$131:$W$250,MATCH($B238,'PLHIV Forecast'!$B$131:$B$250,0),MATCH(R$130,'PLHIV Forecast'!$C$130:$W$130,0)),
Q238+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IF(R$130&lt;=Baseline_Year,
INDEX('Number on ART'!$H$10:$AB$249,MATCH($B238&amp;"Peds",'Number on ART'!$F$10:$F$249,0),MATCH(R$130,'Number on ART'!$H$9:$AB$9,0)),
IF(AND(Q238+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Forecast'!$B$131:$B$250,0),MATCH(R$130,'PLHIV Forecast'!$C$130:$W$130,0)),
INDEX('PLHIV Forecast'!$C$131:$W$250,MATCH($B238,'PLHIV Forecast'!$B$131:$B$250,0),MATCH(R$130,'PLHIV Forecast'!$C$130:$W$130,0))&lt;&gt;0),
INDEX('PLHIV Forecast'!$C$131:$W$250,MATCH($B238,'PLHIV Forecast'!$B$131:$B$250,0),MATCH(R$130,'PLHIV Forecast'!$C$130:$W$130,0)),
Q238+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375</v>
      </c>
      <c r="S238" s="84">
        <f>IF(IF(S$130&lt;=Baseline_Year,
INDEX('Number on ART'!$H$10:$AB$249,MATCH($B238&amp;"Peds",'Number on ART'!$F$10:$F$249,0),MATCH(S$130,'Number on ART'!$H$9:$AB$9,0)),
IF(AND(R238+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Forecast'!$B$131:$B$250,0),MATCH(S$130,'PLHIV Forecast'!$C$130:$W$130,0)),
INDEX('PLHIV Forecast'!$C$131:$W$250,MATCH($B238,'PLHIV Forecast'!$B$131:$B$250,0),MATCH(S$130,'PLHIV Forecast'!$C$130:$W$130,0))&lt;&gt;0),
INDEX('PLHIV Forecast'!$C$131:$W$250,MATCH($B238,'PLHIV Forecast'!$B$131:$B$250,0),MATCH(S$130,'PLHIV Forecast'!$C$130:$W$130,0)),
R238+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IF(S$130&lt;=Baseline_Year,
INDEX('Number on ART'!$H$10:$AB$249,MATCH($B238&amp;"Peds",'Number on ART'!$F$10:$F$249,0),MATCH(S$130,'Number on ART'!$H$9:$AB$9,0)),
IF(AND(R238+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Forecast'!$B$131:$B$250,0),MATCH(S$130,'PLHIV Forecast'!$C$130:$W$130,0)),
INDEX('PLHIV Forecast'!$C$131:$W$250,MATCH($B238,'PLHIV Forecast'!$B$131:$B$250,0),MATCH(S$130,'PLHIV Forecast'!$C$130:$W$130,0))&lt;&gt;0),
INDEX('PLHIV Forecast'!$C$131:$W$250,MATCH($B238,'PLHIV Forecast'!$B$131:$B$250,0),MATCH(S$130,'PLHIV Forecast'!$C$130:$W$130,0)),
R238+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72</v>
      </c>
      <c r="T238" s="84">
        <f>IF(IF(T$130&lt;=Baseline_Year,
INDEX('Number on ART'!$H$10:$AB$249,MATCH($B238&amp;"Peds",'Number on ART'!$F$10:$F$249,0),MATCH(T$130,'Number on ART'!$H$9:$AB$9,0)),
IF(AND(S238+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Forecast'!$B$131:$B$250,0),MATCH(T$130,'PLHIV Forecast'!$C$130:$W$130,0)),
INDEX('PLHIV Forecast'!$C$131:$W$250,MATCH($B238,'PLHIV Forecast'!$B$131:$B$250,0),MATCH(T$130,'PLHIV Forecast'!$C$130:$W$130,0))&lt;&gt;0),
INDEX('PLHIV Forecast'!$C$131:$W$250,MATCH($B238,'PLHIV Forecast'!$B$131:$B$250,0),MATCH(T$130,'PLHIV Forecast'!$C$130:$W$130,0)),
S238+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IF(T$130&lt;=Baseline_Year,
INDEX('Number on ART'!$H$10:$AB$249,MATCH($B238&amp;"Peds",'Number on ART'!$F$10:$F$249,0),MATCH(T$130,'Number on ART'!$H$9:$AB$9,0)),
IF(AND(S238+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Forecast'!$B$131:$B$250,0),MATCH(T$130,'PLHIV Forecast'!$C$130:$W$130,0)),
INDEX('PLHIV Forecast'!$C$131:$W$250,MATCH($B238,'PLHIV Forecast'!$B$131:$B$250,0),MATCH(T$130,'PLHIV Forecast'!$C$130:$W$130,0))&lt;&gt;0),
INDEX('PLHIV Forecast'!$C$131:$W$250,MATCH($B238,'PLHIV Forecast'!$B$131:$B$250,0),MATCH(T$130,'PLHIV Forecast'!$C$130:$W$130,0)),
S238+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0</v>
      </c>
      <c r="U238" s="84">
        <f>IF(IF(U$130&lt;=Baseline_Year,
INDEX('Number on ART'!$H$10:$AB$249,MATCH($B238&amp;"Peds",'Number on ART'!$F$10:$F$249,0),MATCH(U$130,'Number on ART'!$H$9:$AB$9,0)),
IF(AND(T238+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Forecast'!$B$131:$B$250,0),MATCH(U$130,'PLHIV Forecast'!$C$130:$W$130,0)),
INDEX('PLHIV Forecast'!$C$131:$W$250,MATCH($B238,'PLHIV Forecast'!$B$131:$B$250,0),MATCH(U$130,'PLHIV Forecast'!$C$130:$W$130,0))&lt;&gt;0),
INDEX('PLHIV Forecast'!$C$131:$W$250,MATCH($B238,'PLHIV Forecast'!$B$131:$B$250,0),MATCH(U$130,'PLHIV Forecast'!$C$130:$W$130,0)),
T238+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IF(U$130&lt;=Baseline_Year,
INDEX('Number on ART'!$H$10:$AB$249,MATCH($B238&amp;"Peds",'Number on ART'!$F$10:$F$249,0),MATCH(U$130,'Number on ART'!$H$9:$AB$9,0)),
IF(AND(T238+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Forecast'!$B$131:$B$250,0),MATCH(U$130,'PLHIV Forecast'!$C$130:$W$130,0)),
INDEX('PLHIV Forecast'!$C$131:$W$250,MATCH($B238,'PLHIV Forecast'!$B$131:$B$250,0),MATCH(U$130,'PLHIV Forecast'!$C$130:$W$130,0))&lt;&gt;0),
INDEX('PLHIV Forecast'!$C$131:$W$250,MATCH($B238,'PLHIV Forecast'!$B$131:$B$250,0),MATCH(U$130,'PLHIV Forecast'!$C$130:$W$130,0)),
T238+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0</v>
      </c>
      <c r="V238" s="84">
        <f>IF(IF(V$130&lt;=Baseline_Year,
INDEX('Number on ART'!$H$10:$AB$249,MATCH($B238&amp;"Peds",'Number on ART'!$F$10:$F$249,0),MATCH(V$130,'Number on ART'!$H$9:$AB$9,0)),
IF(AND(U238+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Forecast'!$B$131:$B$250,0),MATCH(V$130,'PLHIV Forecast'!$C$130:$W$130,0)),
INDEX('PLHIV Forecast'!$C$131:$W$250,MATCH($B238,'PLHIV Forecast'!$B$131:$B$250,0),MATCH(V$130,'PLHIV Forecast'!$C$130:$W$130,0))&lt;&gt;0),
INDEX('PLHIV Forecast'!$C$131:$W$250,MATCH($B238,'PLHIV Forecast'!$B$131:$B$250,0),MATCH(V$130,'PLHIV Forecast'!$C$130:$W$130,0)),
U238+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IF(V$130&lt;=Baseline_Year,
INDEX('Number on ART'!$H$10:$AB$249,MATCH($B238&amp;"Peds",'Number on ART'!$F$10:$F$249,0),MATCH(V$130,'Number on ART'!$H$9:$AB$9,0)),
IF(AND(U238+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Forecast'!$B$131:$B$250,0),MATCH(V$130,'PLHIV Forecast'!$C$130:$W$130,0)),
INDEX('PLHIV Forecast'!$C$131:$W$250,MATCH($B238,'PLHIV Forecast'!$B$131:$B$250,0),MATCH(V$130,'PLHIV Forecast'!$C$130:$W$130,0))&lt;&gt;0),
INDEX('PLHIV Forecast'!$C$131:$W$250,MATCH($B238,'PLHIV Forecast'!$B$131:$B$250,0),MATCH(V$130,'PLHIV Forecast'!$C$130:$W$130,0)),
U238+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0</v>
      </c>
      <c r="W238" s="84">
        <f>IF(IF(W$130&lt;=Baseline_Year,
INDEX('Number on ART'!$H$10:$AB$249,MATCH($B238&amp;"Peds",'Number on ART'!$F$10:$F$249,0),MATCH(W$130,'Number on ART'!$H$9:$AB$9,0)),
IF(AND(V238+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Forecast'!$C$131:$W$250,MATCH($B238,'PLHIV Forecast'!$B$131:$B$250,0),MATCH(W$130,'PLHIV Forecast'!$C$130:$W$130,0)),
INDEX('PLHIV Forecast'!$C$131:$W$250,MATCH($B238,'PLHIV Forecast'!$B$131:$B$250,0),MATCH(W$130,'PLHIV Forecast'!$C$130:$W$130,0))&lt;&gt;0),
INDEX('PLHIV Forecast'!$C$131:$W$250,MATCH($B238,'PLHIV Forecast'!$B$131:$B$250,0),MATCH(W$130,'PLHIV Forecast'!$C$130:$W$130,0)),
V238+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)))&lt;0,
0,
IF(W$130&lt;=Baseline_Year,
INDEX('Number on ART'!$H$10:$AB$249,MATCH($B238&amp;"Peds",'Number on ART'!$F$10:$F$249,0),MATCH(W$130,'Number on ART'!$H$9:$AB$9,0)),
IF(AND(V238+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)&gt;INDEX('PLHIV Forecast'!$C$8:$W$127,MATCH($B238,'PLHIV Forecast'!$B$131:$B$250,0),MATCH(W$130,'PLHIV Forecast'!$C$130:$W$130,0)),
INDEX('PLHIV Forecast'!$C$131:$W$250,MATCH($B238,'PLHIV Forecast'!$B$131:$B$250,0),MATCH(W$130,'PLHIV Forecast'!$C$130:$W$130,0))&lt;&gt;0),
INDEX('PLHIV Forecast'!$C$131:$W$250,MATCH($B238,'PLHIV Forecast'!$B$131:$B$250,0),MATCH(W$130,'PLHIV Forecast'!$C$130:$W$130,0)),
V238+
AVERAGE((INDEX($C$131:$W$250,MATCH($B238,$B$131:$B$250),MATCH(Baseline_Year,$C$130:$W$130,))-INDEX($C$131:$W$250,MATCH($B238,$B$131:$B$250),MATCH(Baseline_Year-1,$C$130:$W$130,))),
(INDEX($C$131:$W$250,MATCH($B238,$B$131:$B$250),MATCH(Baseline_Year-1,$C$130:$W$130,))-INDEX($C$131:$W$250,MATCH($B238,$B$131:$B$250),MATCH(Baseline_Year-2,$C$130:$W$130,))),
(INDEX($C$131:$W$250,MATCH($B238,$B$131:$B$250),MATCH(Baseline_Year-2,$C$130:$W$130,))-INDEX($C$131:$W$250,MATCH($B238,$B$131:$B$250),MATCH(Baseline_Year-3,$C$130:$W$130,)))
))))</f>
        <v>0</v>
      </c>
      <c r="X238" s="9" t="str">
        <f>IF(SUM(C238:W238)&lt;&gt;0,
IF(P238='PLHIV Forecast'!P238,"# peds on ART capped by total CLHIV starting 2023",
IF(Q238='PLHIV Forecast'!Q238,"# peds on ART capped by total CLHIV starting 2024",
IF(R238='PLHIV Forecast'!R238,"# peds on ART capped by total CLHIV starting 2025",
IF(S238='PLHIV Forecast'!S238,"# peds on ART capped by total CLHIV starting 2026",
IF(T238='PLHIV Forecast'!T238,"# peds on ART capped by total CLHIV starting 2027",
IF(U238='PLHIV Forecast'!U238,"# peds on ART capped by total CLHIV starting 2028",
IF(V238='PLHIV Forecast'!V238,"# peds on ART capped by total CLHIV starting 2029",
IF(W238='PLHIV Forecast'!W238,"# peds on ART capped by total CLHIV starting 2030",
"")))))))),"")</f>
        <v># peds on ART capped by total CLHIV starting 2027</v>
      </c>
    </row>
    <row r="239" spans="2:24" x14ac:dyDescent="0.35">
      <c r="B239" s="17" t="str">
        <f>Countries!B112</f>
        <v>Togo</v>
      </c>
      <c r="C239" s="47">
        <f>IF(C$7&lt;='Algorithms &amp; Assumptions'!$C$3,INDEX('Number on ART'!$H$10:$AB$249,MATCH($B239&amp;"Peds",'Number on ART'!$F$10:$F$249,0),MATCH(C$7,'Number on ART'!$H$9:$AB$9,0)),"Error")</f>
        <v>0</v>
      </c>
      <c r="D239" s="47">
        <f>IF(D$7&lt;='Algorithms &amp; Assumptions'!$C$3,INDEX('Number on ART'!$H$10:$AB$249,MATCH($B239&amp;"Peds",'Number on ART'!$F$10:$F$249,0),MATCH(D$7,'Number on ART'!$H$9:$AB$9,0)),"Error")</f>
        <v>0</v>
      </c>
      <c r="E239" s="47">
        <f>IF(E$7&lt;='Algorithms &amp; Assumptions'!$C$3,INDEX('Number on ART'!$H$10:$AB$249,MATCH($B239&amp;"Peds",'Number on ART'!$F$10:$F$249,0),MATCH(E$7,'Number on ART'!$H$9:$AB$9,0)),"Error")</f>
        <v>2098</v>
      </c>
      <c r="F239" s="47">
        <f>IF(F$7&lt;='Algorithms &amp; Assumptions'!$C$3,INDEX('Number on ART'!$H$10:$AB$249,MATCH($B239&amp;"Peds",'Number on ART'!$F$10:$F$249,0),MATCH(F$7,'Number on ART'!$H$9:$AB$9,0)),"Error")</f>
        <v>2379</v>
      </c>
      <c r="G239" s="84">
        <f>IF(IF(G$130&lt;=Baseline_Year,
INDEX('Number on ART'!$H$10:$AB$249,MATCH($B239&amp;"Peds",'Number on ART'!$F$10:$F$249,0),MATCH(G$130,'Number on ART'!$H$9:$AB$9,0)),
IF(AND(F239+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Forecast'!$B$131:$B$250,0),MATCH(G$130,'PLHIV Forecast'!$C$130:$W$130,0)),
INDEX('PLHIV Forecast'!$C$131:$W$250,MATCH($B239,'PLHIV Forecast'!$B$131:$B$250,0),MATCH(G$130,'PLHIV Forecast'!$C$130:$W$130,0))&lt;&gt;0),
INDEX('PLHIV Forecast'!$C$131:$W$250,MATCH($B239,'PLHIV Forecast'!$B$131:$B$250,0),MATCH(G$130,'PLHIV Forecast'!$C$130:$W$130,0)),
F239+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IF(G$130&lt;=Baseline_Year,
INDEX('Number on ART'!$H$10:$AB$249,MATCH($B239&amp;"Peds",'Number on ART'!$F$10:$F$249,0),MATCH(G$130,'Number on ART'!$H$9:$AB$9,0)),
IF(AND(F239+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Forecast'!$B$131:$B$250,0),MATCH(G$130,'PLHIV Forecast'!$C$130:$W$130,0)),
INDEX('PLHIV Forecast'!$C$131:$W$250,MATCH($B239,'PLHIV Forecast'!$B$131:$B$250,0),MATCH(G$130,'PLHIV Forecast'!$C$130:$W$130,0))&lt;&gt;0),
INDEX('PLHIV Forecast'!$C$131:$W$250,MATCH($B239,'PLHIV Forecast'!$B$131:$B$250,0),MATCH(G$130,'PLHIV Forecast'!$C$130:$W$130,0)),
F239+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2861</v>
      </c>
      <c r="H239" s="84">
        <f>IF(IF(H$130&lt;=Baseline_Year,
INDEX('Number on ART'!$H$10:$AB$249,MATCH($B239&amp;"Peds",'Number on ART'!$F$10:$F$249,0),MATCH(H$130,'Number on ART'!$H$9:$AB$9,0)),
IF(AND(G239+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Forecast'!$B$131:$B$250,0),MATCH(H$130,'PLHIV Forecast'!$C$130:$W$130,0)),
INDEX('PLHIV Forecast'!$C$131:$W$250,MATCH($B239,'PLHIV Forecast'!$B$131:$B$250,0),MATCH(H$130,'PLHIV Forecast'!$C$130:$W$130,0))&lt;&gt;0),
INDEX('PLHIV Forecast'!$C$131:$W$250,MATCH($B239,'PLHIV Forecast'!$B$131:$B$250,0),MATCH(H$130,'PLHIV Forecast'!$C$130:$W$130,0)),
G239+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IF(H$130&lt;=Baseline_Year,
INDEX('Number on ART'!$H$10:$AB$249,MATCH($B239&amp;"Peds",'Number on ART'!$F$10:$F$249,0),MATCH(H$130,'Number on ART'!$H$9:$AB$9,0)),
IF(AND(G239+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Forecast'!$B$131:$B$250,0),MATCH(H$130,'PLHIV Forecast'!$C$130:$W$130,0)),
INDEX('PLHIV Forecast'!$C$131:$W$250,MATCH($B239,'PLHIV Forecast'!$B$131:$B$250,0),MATCH(H$130,'PLHIV Forecast'!$C$130:$W$130,0))&lt;&gt;0),
INDEX('PLHIV Forecast'!$C$131:$W$250,MATCH($B239,'PLHIV Forecast'!$B$131:$B$250,0),MATCH(H$130,'PLHIV Forecast'!$C$130:$W$130,0)),
G239+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3058</v>
      </c>
      <c r="I239" s="84">
        <f>IF(IF(I$130&lt;=Baseline_Year,
INDEX('Number on ART'!$H$10:$AB$249,MATCH($B239&amp;"Peds",'Number on ART'!$F$10:$F$249,0),MATCH(I$130,'Number on ART'!$H$9:$AB$9,0)),
IF(AND(H239+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Forecast'!$B$131:$B$250,0),MATCH(I$130,'PLHIV Forecast'!$C$130:$W$130,0)),
INDEX('PLHIV Forecast'!$C$131:$W$250,MATCH($B239,'PLHIV Forecast'!$B$131:$B$250,0),MATCH(I$130,'PLHIV Forecast'!$C$130:$W$130,0))&lt;&gt;0),
INDEX('PLHIV Forecast'!$C$131:$W$250,MATCH($B239,'PLHIV Forecast'!$B$131:$B$250,0),MATCH(I$130,'PLHIV Forecast'!$C$130:$W$130,0)),
H239+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IF(I$130&lt;=Baseline_Year,
INDEX('Number on ART'!$H$10:$AB$249,MATCH($B239&amp;"Peds",'Number on ART'!$F$10:$F$249,0),MATCH(I$130,'Number on ART'!$H$9:$AB$9,0)),
IF(AND(H239+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Forecast'!$B$131:$B$250,0),MATCH(I$130,'PLHIV Forecast'!$C$130:$W$130,0)),
INDEX('PLHIV Forecast'!$C$131:$W$250,MATCH($B239,'PLHIV Forecast'!$B$131:$B$250,0),MATCH(I$130,'PLHIV Forecast'!$C$130:$W$130,0))&lt;&gt;0),
INDEX('PLHIV Forecast'!$C$131:$W$250,MATCH($B239,'PLHIV Forecast'!$B$131:$B$250,0),MATCH(I$130,'PLHIV Forecast'!$C$130:$W$130,0)),
H239+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3310</v>
      </c>
      <c r="J239" s="84">
        <f>IF(IF(J$130&lt;=Baseline_Year,
INDEX('Number on ART'!$H$10:$AB$249,MATCH($B239&amp;"Peds",'Number on ART'!$F$10:$F$249,0),MATCH(J$130,'Number on ART'!$H$9:$AB$9,0)),
IF(AND(I239+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Forecast'!$B$131:$B$250,0),MATCH(J$130,'PLHIV Forecast'!$C$130:$W$130,0)),
INDEX('PLHIV Forecast'!$C$131:$W$250,MATCH($B239,'PLHIV Forecast'!$B$131:$B$250,0),MATCH(J$130,'PLHIV Forecast'!$C$130:$W$130,0))&lt;&gt;0),
INDEX('PLHIV Forecast'!$C$131:$W$250,MATCH($B239,'PLHIV Forecast'!$B$131:$B$250,0),MATCH(J$130,'PLHIV Forecast'!$C$130:$W$130,0)),
I239+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IF(J$130&lt;=Baseline_Year,
INDEX('Number on ART'!$H$10:$AB$249,MATCH($B239&amp;"Peds",'Number on ART'!$F$10:$F$249,0),MATCH(J$130,'Number on ART'!$H$9:$AB$9,0)),
IF(AND(I239+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Forecast'!$B$131:$B$250,0),MATCH(J$130,'PLHIV Forecast'!$C$130:$W$130,0)),
INDEX('PLHIV Forecast'!$C$131:$W$250,MATCH($B239,'PLHIV Forecast'!$B$131:$B$250,0),MATCH(J$130,'PLHIV Forecast'!$C$130:$W$130,0))&lt;&gt;0),
INDEX('PLHIV Forecast'!$C$131:$W$250,MATCH($B239,'PLHIV Forecast'!$B$131:$B$250,0),MATCH(J$130,'PLHIV Forecast'!$C$130:$W$130,0)),
I239+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3663</v>
      </c>
      <c r="K239" s="84">
        <f>IF(IF(K$130&lt;=Baseline_Year,
INDEX('Number on ART'!$H$10:$AB$249,MATCH($B239&amp;"Peds",'Number on ART'!$F$10:$F$249,0),MATCH(K$130,'Number on ART'!$H$9:$AB$9,0)),
IF(AND(J239+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Forecast'!$B$131:$B$250,0),MATCH(K$130,'PLHIV Forecast'!$C$130:$W$130,0)),
INDEX('PLHIV Forecast'!$C$131:$W$250,MATCH($B239,'PLHIV Forecast'!$B$131:$B$250,0),MATCH(K$130,'PLHIV Forecast'!$C$130:$W$130,0))&lt;&gt;0),
INDEX('PLHIV Forecast'!$C$131:$W$250,MATCH($B239,'PLHIV Forecast'!$B$131:$B$250,0),MATCH(K$130,'PLHIV Forecast'!$C$130:$W$130,0)),
J239+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IF(K$130&lt;=Baseline_Year,
INDEX('Number on ART'!$H$10:$AB$249,MATCH($B239&amp;"Peds",'Number on ART'!$F$10:$F$249,0),MATCH(K$130,'Number on ART'!$H$9:$AB$9,0)),
IF(AND(J239+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Forecast'!$B$131:$B$250,0),MATCH(K$130,'PLHIV Forecast'!$C$130:$W$130,0)),
INDEX('PLHIV Forecast'!$C$131:$W$250,MATCH($B239,'PLHIV Forecast'!$B$131:$B$250,0),MATCH(K$130,'PLHIV Forecast'!$C$130:$W$130,0))&lt;&gt;0),
INDEX('PLHIV Forecast'!$C$131:$W$250,MATCH($B239,'PLHIV Forecast'!$B$131:$B$250,0),MATCH(K$130,'PLHIV Forecast'!$C$130:$W$130,0)),
J239+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4246</v>
      </c>
      <c r="L239" s="84">
        <f>IF(IF(L$130&lt;=Baseline_Year,
INDEX('Number on ART'!$H$10:$AB$249,MATCH($B239&amp;"Peds",'Number on ART'!$F$10:$F$249,0),MATCH(L$130,'Number on ART'!$H$9:$AB$9,0)),
IF(AND(K239+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Forecast'!$B$131:$B$250,0),MATCH(L$130,'PLHIV Forecast'!$C$130:$W$130,0)),
INDEX('PLHIV Forecast'!$C$131:$W$250,MATCH($B239,'PLHIV Forecast'!$B$131:$B$250,0),MATCH(L$130,'PLHIV Forecast'!$C$130:$W$130,0))&lt;&gt;0),
INDEX('PLHIV Forecast'!$C$131:$W$250,MATCH($B239,'PLHIV Forecast'!$B$131:$B$250,0),MATCH(L$130,'PLHIV Forecast'!$C$130:$W$130,0)),
K239+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IF(L$130&lt;=Baseline_Year,
INDEX('Number on ART'!$H$10:$AB$249,MATCH($B239&amp;"Peds",'Number on ART'!$F$10:$F$249,0),MATCH(L$130,'Number on ART'!$H$9:$AB$9,0)),
IF(AND(K239+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Forecast'!$B$131:$B$250,0),MATCH(L$130,'PLHIV Forecast'!$C$130:$W$130,0)),
INDEX('PLHIV Forecast'!$C$131:$W$250,MATCH($B239,'PLHIV Forecast'!$B$131:$B$250,0),MATCH(L$130,'PLHIV Forecast'!$C$130:$W$130,0))&lt;&gt;0),
INDEX('PLHIV Forecast'!$C$131:$W$250,MATCH($B239,'PLHIV Forecast'!$B$131:$B$250,0),MATCH(L$130,'PLHIV Forecast'!$C$130:$W$130,0)),
K239+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4660</v>
      </c>
      <c r="M239" s="84">
        <f>IF(IF(M$130&lt;=Baseline_Year,
INDEX('Number on ART'!$H$10:$AB$249,MATCH($B239&amp;"Peds",'Number on ART'!$F$10:$F$249,0),MATCH(M$130,'Number on ART'!$H$9:$AB$9,0)),
IF(AND(L239+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Forecast'!$B$131:$B$250,0),MATCH(M$130,'PLHIV Forecast'!$C$130:$W$130,0)),
INDEX('PLHIV Forecast'!$C$131:$W$250,MATCH($B239,'PLHIV Forecast'!$B$131:$B$250,0),MATCH(M$130,'PLHIV Forecast'!$C$130:$W$130,0))&lt;&gt;0),
INDEX('PLHIV Forecast'!$C$131:$W$250,MATCH($B239,'PLHIV Forecast'!$B$131:$B$250,0),MATCH(M$130,'PLHIV Forecast'!$C$130:$W$130,0)),
L239+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IF(M$130&lt;=Baseline_Year,
INDEX('Number on ART'!$H$10:$AB$249,MATCH($B239&amp;"Peds",'Number on ART'!$F$10:$F$249,0),MATCH(M$130,'Number on ART'!$H$9:$AB$9,0)),
IF(AND(L239+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Forecast'!$B$131:$B$250,0),MATCH(M$130,'PLHIV Forecast'!$C$130:$W$130,0)),
INDEX('PLHIV Forecast'!$C$131:$W$250,MATCH($B239,'PLHIV Forecast'!$B$131:$B$250,0),MATCH(M$130,'PLHIV Forecast'!$C$130:$W$130,0))&lt;&gt;0),
INDEX('PLHIV Forecast'!$C$131:$W$250,MATCH($B239,'PLHIV Forecast'!$B$131:$B$250,0),MATCH(M$130,'PLHIV Forecast'!$C$130:$W$130,0)),
L239+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4543</v>
      </c>
      <c r="N239" s="84">
        <f>IF(IF(N$130&lt;=Baseline_Year,
INDEX('Number on ART'!$H$10:$AB$249,MATCH($B239&amp;"Peds",'Number on ART'!$F$10:$F$249,0),MATCH(N$130,'Number on ART'!$H$9:$AB$9,0)),
IF(AND(M239+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Forecast'!$B$131:$B$250,0),MATCH(N$130,'PLHIV Forecast'!$C$130:$W$130,0)),
INDEX('PLHIV Forecast'!$C$131:$W$250,MATCH($B239,'PLHIV Forecast'!$B$131:$B$250,0),MATCH(N$130,'PLHIV Forecast'!$C$130:$W$130,0))&lt;&gt;0),
INDEX('PLHIV Forecast'!$C$131:$W$250,MATCH($B239,'PLHIV Forecast'!$B$131:$B$250,0),MATCH(N$130,'PLHIV Forecast'!$C$130:$W$130,0)),
M239+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IF(N$130&lt;=Baseline_Year,
INDEX('Number on ART'!$H$10:$AB$249,MATCH($B239&amp;"Peds",'Number on ART'!$F$10:$F$249,0),MATCH(N$130,'Number on ART'!$H$9:$AB$9,0)),
IF(AND(M239+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Forecast'!$B$131:$B$250,0),MATCH(N$130,'PLHIV Forecast'!$C$130:$W$130,0)),
INDEX('PLHIV Forecast'!$C$131:$W$250,MATCH($B239,'PLHIV Forecast'!$B$131:$B$250,0),MATCH(N$130,'PLHIV Forecast'!$C$130:$W$130,0))&lt;&gt;0),
INDEX('PLHIV Forecast'!$C$131:$W$250,MATCH($B239,'PLHIV Forecast'!$B$131:$B$250,0),MATCH(N$130,'PLHIV Forecast'!$C$130:$W$130,0)),
M239+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4271</v>
      </c>
      <c r="O239" s="84">
        <f>IF(IF(O$130&lt;=Baseline_Year,
INDEX('Number on ART'!$H$10:$AB$249,MATCH($B239&amp;"Peds",'Number on ART'!$F$10:$F$249,0),MATCH(O$130,'Number on ART'!$H$9:$AB$9,0)),
IF(AND(N239+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Forecast'!$B$131:$B$250,0),MATCH(O$130,'PLHIV Forecast'!$C$130:$W$130,0)),
INDEX('PLHIV Forecast'!$C$131:$W$250,MATCH($B239,'PLHIV Forecast'!$B$131:$B$250,0),MATCH(O$130,'PLHIV Forecast'!$C$130:$W$130,0))&lt;&gt;0),
INDEX('PLHIV Forecast'!$C$131:$W$250,MATCH($B239,'PLHIV Forecast'!$B$131:$B$250,0),MATCH(O$130,'PLHIV Forecast'!$C$130:$W$130,0)),
N239+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IF(O$130&lt;=Baseline_Year,
INDEX('Number on ART'!$H$10:$AB$249,MATCH($B239&amp;"Peds",'Number on ART'!$F$10:$F$249,0),MATCH(O$130,'Number on ART'!$H$9:$AB$9,0)),
IF(AND(N239+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Forecast'!$B$131:$B$250,0),MATCH(O$130,'PLHIV Forecast'!$C$130:$W$130,0)),
INDEX('PLHIV Forecast'!$C$131:$W$250,MATCH($B239,'PLHIV Forecast'!$B$131:$B$250,0),MATCH(O$130,'PLHIV Forecast'!$C$130:$W$130,0))&lt;&gt;0),
INDEX('PLHIV Forecast'!$C$131:$W$250,MATCH($B239,'PLHIV Forecast'!$B$131:$B$250,0),MATCH(O$130,'PLHIV Forecast'!$C$130:$W$130,0)),
N239+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4382</v>
      </c>
      <c r="P239" s="84">
        <f>IF(IF(P$130&lt;=Baseline_Year,
INDEX('Number on ART'!$H$10:$AB$249,MATCH($B239&amp;"Peds",'Number on ART'!$F$10:$F$249,0),MATCH(P$130,'Number on ART'!$H$9:$AB$9,0)),
IF(AND(O239+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Forecast'!$B$131:$B$250,0),MATCH(P$130,'PLHIV Forecast'!$C$130:$W$130,0)),
INDEX('PLHIV Forecast'!$C$131:$W$250,MATCH($B239,'PLHIV Forecast'!$B$131:$B$250,0),MATCH(P$130,'PLHIV Forecast'!$C$130:$W$130,0))&lt;&gt;0),
INDEX('PLHIV Forecast'!$C$131:$W$250,MATCH($B239,'PLHIV Forecast'!$B$131:$B$250,0),MATCH(P$130,'PLHIV Forecast'!$C$130:$W$130,0)),
O239+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IF(P$130&lt;=Baseline_Year,
INDEX('Number on ART'!$H$10:$AB$249,MATCH($B239&amp;"Peds",'Number on ART'!$F$10:$F$249,0),MATCH(P$130,'Number on ART'!$H$9:$AB$9,0)),
IF(AND(O239+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Forecast'!$B$131:$B$250,0),MATCH(P$130,'PLHIV Forecast'!$C$130:$W$130,0)),
INDEX('PLHIV Forecast'!$C$131:$W$250,MATCH($B239,'PLHIV Forecast'!$B$131:$B$250,0),MATCH(P$130,'PLHIV Forecast'!$C$130:$W$130,0))&lt;&gt;0),
INDEX('PLHIV Forecast'!$C$131:$W$250,MATCH($B239,'PLHIV Forecast'!$B$131:$B$250,0),MATCH(P$130,'PLHIV Forecast'!$C$130:$W$130,0)),
O239+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4289.333333333333</v>
      </c>
      <c r="Q239" s="84">
        <f>IF(IF(Q$130&lt;=Baseline_Year,
INDEX('Number on ART'!$H$10:$AB$249,MATCH($B239&amp;"Peds",'Number on ART'!$F$10:$F$249,0),MATCH(Q$130,'Number on ART'!$H$9:$AB$9,0)),
IF(AND(P239+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Forecast'!$B$131:$B$250,0),MATCH(Q$130,'PLHIV Forecast'!$C$130:$W$130,0)),
INDEX('PLHIV Forecast'!$C$131:$W$250,MATCH($B239,'PLHIV Forecast'!$B$131:$B$250,0),MATCH(Q$130,'PLHIV Forecast'!$C$130:$W$130,0))&lt;&gt;0),
INDEX('PLHIV Forecast'!$C$131:$W$250,MATCH($B239,'PLHIV Forecast'!$B$131:$B$250,0),MATCH(Q$130,'PLHIV Forecast'!$C$130:$W$130,0)),
P239+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IF(Q$130&lt;=Baseline_Year,
INDEX('Number on ART'!$H$10:$AB$249,MATCH($B239&amp;"Peds",'Number on ART'!$F$10:$F$249,0),MATCH(Q$130,'Number on ART'!$H$9:$AB$9,0)),
IF(AND(P239+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Forecast'!$B$131:$B$250,0),MATCH(Q$130,'PLHIV Forecast'!$C$130:$W$130,0)),
INDEX('PLHIV Forecast'!$C$131:$W$250,MATCH($B239,'PLHIV Forecast'!$B$131:$B$250,0),MATCH(Q$130,'PLHIV Forecast'!$C$130:$W$130,0))&lt;&gt;0),
INDEX('PLHIV Forecast'!$C$131:$W$250,MATCH($B239,'PLHIV Forecast'!$B$131:$B$250,0),MATCH(Q$130,'PLHIV Forecast'!$C$130:$W$130,0)),
P239+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4196.6666666666661</v>
      </c>
      <c r="R239" s="84">
        <f>IF(IF(R$130&lt;=Baseline_Year,
INDEX('Number on ART'!$H$10:$AB$249,MATCH($B239&amp;"Peds",'Number on ART'!$F$10:$F$249,0),MATCH(R$130,'Number on ART'!$H$9:$AB$9,0)),
IF(AND(Q239+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Forecast'!$B$131:$B$250,0),MATCH(R$130,'PLHIV Forecast'!$C$130:$W$130,0)),
INDEX('PLHIV Forecast'!$C$131:$W$250,MATCH($B239,'PLHIV Forecast'!$B$131:$B$250,0),MATCH(R$130,'PLHIV Forecast'!$C$130:$W$130,0))&lt;&gt;0),
INDEX('PLHIV Forecast'!$C$131:$W$250,MATCH($B239,'PLHIV Forecast'!$B$131:$B$250,0),MATCH(R$130,'PLHIV Forecast'!$C$130:$W$130,0)),
Q239+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IF(R$130&lt;=Baseline_Year,
INDEX('Number on ART'!$H$10:$AB$249,MATCH($B239&amp;"Peds",'Number on ART'!$F$10:$F$249,0),MATCH(R$130,'Number on ART'!$H$9:$AB$9,0)),
IF(AND(Q239+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Forecast'!$B$131:$B$250,0),MATCH(R$130,'PLHIV Forecast'!$C$130:$W$130,0)),
INDEX('PLHIV Forecast'!$C$131:$W$250,MATCH($B239,'PLHIV Forecast'!$B$131:$B$250,0),MATCH(R$130,'PLHIV Forecast'!$C$130:$W$130,0))&lt;&gt;0),
INDEX('PLHIV Forecast'!$C$131:$W$250,MATCH($B239,'PLHIV Forecast'!$B$131:$B$250,0),MATCH(R$130,'PLHIV Forecast'!$C$130:$W$130,0)),
Q239+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4103.9999999999991</v>
      </c>
      <c r="S239" s="84">
        <f>IF(IF(S$130&lt;=Baseline_Year,
INDEX('Number on ART'!$H$10:$AB$249,MATCH($B239&amp;"Peds",'Number on ART'!$F$10:$F$249,0),MATCH(S$130,'Number on ART'!$H$9:$AB$9,0)),
IF(AND(R239+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Forecast'!$B$131:$B$250,0),MATCH(S$130,'PLHIV Forecast'!$C$130:$W$130,0)),
INDEX('PLHIV Forecast'!$C$131:$W$250,MATCH($B239,'PLHIV Forecast'!$B$131:$B$250,0),MATCH(S$130,'PLHIV Forecast'!$C$130:$W$130,0))&lt;&gt;0),
INDEX('PLHIV Forecast'!$C$131:$W$250,MATCH($B239,'PLHIV Forecast'!$B$131:$B$250,0),MATCH(S$130,'PLHIV Forecast'!$C$130:$W$130,0)),
R239+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IF(S$130&lt;=Baseline_Year,
INDEX('Number on ART'!$H$10:$AB$249,MATCH($B239&amp;"Peds",'Number on ART'!$F$10:$F$249,0),MATCH(S$130,'Number on ART'!$H$9:$AB$9,0)),
IF(AND(R239+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Forecast'!$B$131:$B$250,0),MATCH(S$130,'PLHIV Forecast'!$C$130:$W$130,0)),
INDEX('PLHIV Forecast'!$C$131:$W$250,MATCH($B239,'PLHIV Forecast'!$B$131:$B$250,0),MATCH(S$130,'PLHIV Forecast'!$C$130:$W$130,0))&lt;&gt;0),
INDEX('PLHIV Forecast'!$C$131:$W$250,MATCH($B239,'PLHIV Forecast'!$B$131:$B$250,0),MATCH(S$130,'PLHIV Forecast'!$C$130:$W$130,0)),
R239+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4011.3333333333326</v>
      </c>
      <c r="T239" s="84">
        <f>IF(IF(T$130&lt;=Baseline_Year,
INDEX('Number on ART'!$H$10:$AB$249,MATCH($B239&amp;"Peds",'Number on ART'!$F$10:$F$249,0),MATCH(T$130,'Number on ART'!$H$9:$AB$9,0)),
IF(AND(S239+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Forecast'!$B$131:$B$250,0),MATCH(T$130,'PLHIV Forecast'!$C$130:$W$130,0)),
INDEX('PLHIV Forecast'!$C$131:$W$250,MATCH($B239,'PLHIV Forecast'!$B$131:$B$250,0),MATCH(T$130,'PLHIV Forecast'!$C$130:$W$130,0))&lt;&gt;0),
INDEX('PLHIV Forecast'!$C$131:$W$250,MATCH($B239,'PLHIV Forecast'!$B$131:$B$250,0),MATCH(T$130,'PLHIV Forecast'!$C$130:$W$130,0)),
S239+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IF(T$130&lt;=Baseline_Year,
INDEX('Number on ART'!$H$10:$AB$249,MATCH($B239&amp;"Peds",'Number on ART'!$F$10:$F$249,0),MATCH(T$130,'Number on ART'!$H$9:$AB$9,0)),
IF(AND(S239+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Forecast'!$B$131:$B$250,0),MATCH(T$130,'PLHIV Forecast'!$C$130:$W$130,0)),
INDEX('PLHIV Forecast'!$C$131:$W$250,MATCH($B239,'PLHIV Forecast'!$B$131:$B$250,0),MATCH(T$130,'PLHIV Forecast'!$C$130:$W$130,0))&lt;&gt;0),
INDEX('PLHIV Forecast'!$C$131:$W$250,MATCH($B239,'PLHIV Forecast'!$B$131:$B$250,0),MATCH(T$130,'PLHIV Forecast'!$C$130:$W$130,0)),
S239+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3918.6666666666661</v>
      </c>
      <c r="U239" s="84">
        <f>IF(IF(U$130&lt;=Baseline_Year,
INDEX('Number on ART'!$H$10:$AB$249,MATCH($B239&amp;"Peds",'Number on ART'!$F$10:$F$249,0),MATCH(U$130,'Number on ART'!$H$9:$AB$9,0)),
IF(AND(T239+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Forecast'!$B$131:$B$250,0),MATCH(U$130,'PLHIV Forecast'!$C$130:$W$130,0)),
INDEX('PLHIV Forecast'!$C$131:$W$250,MATCH($B239,'PLHIV Forecast'!$B$131:$B$250,0),MATCH(U$130,'PLHIV Forecast'!$C$130:$W$130,0))&lt;&gt;0),
INDEX('PLHIV Forecast'!$C$131:$W$250,MATCH($B239,'PLHIV Forecast'!$B$131:$B$250,0),MATCH(U$130,'PLHIV Forecast'!$C$130:$W$130,0)),
T239+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IF(U$130&lt;=Baseline_Year,
INDEX('Number on ART'!$H$10:$AB$249,MATCH($B239&amp;"Peds",'Number on ART'!$F$10:$F$249,0),MATCH(U$130,'Number on ART'!$H$9:$AB$9,0)),
IF(AND(T239+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Forecast'!$B$131:$B$250,0),MATCH(U$130,'PLHIV Forecast'!$C$130:$W$130,0)),
INDEX('PLHIV Forecast'!$C$131:$W$250,MATCH($B239,'PLHIV Forecast'!$B$131:$B$250,0),MATCH(U$130,'PLHIV Forecast'!$C$130:$W$130,0))&lt;&gt;0),
INDEX('PLHIV Forecast'!$C$131:$W$250,MATCH($B239,'PLHIV Forecast'!$B$131:$B$250,0),MATCH(U$130,'PLHIV Forecast'!$C$130:$W$130,0)),
T239+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3825.9999999999995</v>
      </c>
      <c r="V239" s="84">
        <f>IF(IF(V$130&lt;=Baseline_Year,
INDEX('Number on ART'!$H$10:$AB$249,MATCH($B239&amp;"Peds",'Number on ART'!$F$10:$F$249,0),MATCH(V$130,'Number on ART'!$H$9:$AB$9,0)),
IF(AND(U239+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Forecast'!$B$131:$B$250,0),MATCH(V$130,'PLHIV Forecast'!$C$130:$W$130,0)),
INDEX('PLHIV Forecast'!$C$131:$W$250,MATCH($B239,'PLHIV Forecast'!$B$131:$B$250,0),MATCH(V$130,'PLHIV Forecast'!$C$130:$W$130,0))&lt;&gt;0),
INDEX('PLHIV Forecast'!$C$131:$W$250,MATCH($B239,'PLHIV Forecast'!$B$131:$B$250,0),MATCH(V$130,'PLHIV Forecast'!$C$130:$W$130,0)),
U239+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IF(V$130&lt;=Baseline_Year,
INDEX('Number on ART'!$H$10:$AB$249,MATCH($B239&amp;"Peds",'Number on ART'!$F$10:$F$249,0),MATCH(V$130,'Number on ART'!$H$9:$AB$9,0)),
IF(AND(U239+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Forecast'!$B$131:$B$250,0),MATCH(V$130,'PLHIV Forecast'!$C$130:$W$130,0)),
INDEX('PLHIV Forecast'!$C$131:$W$250,MATCH($B239,'PLHIV Forecast'!$B$131:$B$250,0),MATCH(V$130,'PLHIV Forecast'!$C$130:$W$130,0))&lt;&gt;0),
INDEX('PLHIV Forecast'!$C$131:$W$250,MATCH($B239,'PLHIV Forecast'!$B$131:$B$250,0),MATCH(V$130,'PLHIV Forecast'!$C$130:$W$130,0)),
U239+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3733.333333333333</v>
      </c>
      <c r="W239" s="84">
        <f>IF(IF(W$130&lt;=Baseline_Year,
INDEX('Number on ART'!$H$10:$AB$249,MATCH($B239&amp;"Peds",'Number on ART'!$F$10:$F$249,0),MATCH(W$130,'Number on ART'!$H$9:$AB$9,0)),
IF(AND(V239+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Forecast'!$C$131:$W$250,MATCH($B239,'PLHIV Forecast'!$B$131:$B$250,0),MATCH(W$130,'PLHIV Forecast'!$C$130:$W$130,0)),
INDEX('PLHIV Forecast'!$C$131:$W$250,MATCH($B239,'PLHIV Forecast'!$B$131:$B$250,0),MATCH(W$130,'PLHIV Forecast'!$C$130:$W$130,0))&lt;&gt;0),
INDEX('PLHIV Forecast'!$C$131:$W$250,MATCH($B239,'PLHIV Forecast'!$B$131:$B$250,0),MATCH(W$130,'PLHIV Forecast'!$C$130:$W$130,0)),
V239+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)))&lt;0,
0,
IF(W$130&lt;=Baseline_Year,
INDEX('Number on ART'!$H$10:$AB$249,MATCH($B239&amp;"Peds",'Number on ART'!$F$10:$F$249,0),MATCH(W$130,'Number on ART'!$H$9:$AB$9,0)),
IF(AND(V239+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)&gt;INDEX('PLHIV Forecast'!$C$8:$W$127,MATCH($B239,'PLHIV Forecast'!$B$131:$B$250,0),MATCH(W$130,'PLHIV Forecast'!$C$130:$W$130,0)),
INDEX('PLHIV Forecast'!$C$131:$W$250,MATCH($B239,'PLHIV Forecast'!$B$131:$B$250,0),MATCH(W$130,'PLHIV Forecast'!$C$130:$W$130,0))&lt;&gt;0),
INDEX('PLHIV Forecast'!$C$131:$W$250,MATCH($B239,'PLHIV Forecast'!$B$131:$B$250,0),MATCH(W$130,'PLHIV Forecast'!$C$130:$W$130,0)),
V239+
AVERAGE((INDEX($C$131:$W$250,MATCH($B239,$B$131:$B$250),MATCH(Baseline_Year,$C$130:$W$130,))-INDEX($C$131:$W$250,MATCH($B239,$B$131:$B$250),MATCH(Baseline_Year-1,$C$130:$W$130,))),
(INDEX($C$131:$W$250,MATCH($B239,$B$131:$B$250),MATCH(Baseline_Year-1,$C$130:$W$130,))-INDEX($C$131:$W$250,MATCH($B239,$B$131:$B$250),MATCH(Baseline_Year-2,$C$130:$W$130,))),
(INDEX($C$131:$W$250,MATCH($B239,$B$131:$B$250),MATCH(Baseline_Year-2,$C$130:$W$130,))-INDEX($C$131:$W$250,MATCH($B239,$B$131:$B$250),MATCH(Baseline_Year-3,$C$130:$W$130,)))
))))</f>
        <v>3640.6666666666665</v>
      </c>
      <c r="X239" s="9" t="str">
        <f>IF(SUM(C239:W239)&lt;&gt;0,
IF(P239='PLHIV Forecast'!P239,"# peds on ART capped by total CLHIV starting 2023",
IF(Q239='PLHIV Forecast'!Q239,"# peds on ART capped by total CLHIV starting 2024",
IF(R239='PLHIV Forecast'!R239,"# peds on ART capped by total CLHIV starting 2025",
IF(S239='PLHIV Forecast'!S239,"# peds on ART capped by total CLHIV starting 2026",
IF(T239='PLHIV Forecast'!T239,"# peds on ART capped by total CLHIV starting 2027",
IF(U239='PLHIV Forecast'!U239,"# peds on ART capped by total CLHIV starting 2028",
IF(V239='PLHIV Forecast'!V239,"# peds on ART capped by total CLHIV starting 2029",
IF(W239='PLHIV Forecast'!W239,"# peds on ART capped by total CLHIV starting 2030",
"")))))))),"")</f>
        <v/>
      </c>
    </row>
    <row r="240" spans="2:24" x14ac:dyDescent="0.35">
      <c r="B240" s="17" t="str">
        <f>Countries!B113</f>
        <v>Tunisia</v>
      </c>
      <c r="C240" s="47">
        <f>IF(C$7&lt;='Algorithms &amp; Assumptions'!$C$3,INDEX('Number on ART'!$H$10:$AB$249,MATCH($B240&amp;"Peds",'Number on ART'!$F$10:$F$249,0),MATCH(C$7,'Number on ART'!$H$9:$AB$9,0)),"Error")</f>
        <v>20</v>
      </c>
      <c r="D240" s="47">
        <f>IF(D$7&lt;='Algorithms &amp; Assumptions'!$C$3,INDEX('Number on ART'!$H$10:$AB$249,MATCH($B240&amp;"Peds",'Number on ART'!$F$10:$F$249,0),MATCH(D$7,'Number on ART'!$H$9:$AB$9,0)),"Error")</f>
        <v>19</v>
      </c>
      <c r="E240" s="47">
        <f>IF(E$7&lt;='Algorithms &amp; Assumptions'!$C$3,INDEX('Number on ART'!$H$10:$AB$249,MATCH($B240&amp;"Peds",'Number on ART'!$F$10:$F$249,0),MATCH(E$7,'Number on ART'!$H$9:$AB$9,0)),"Error")</f>
        <v>12</v>
      </c>
      <c r="F240" s="47">
        <f>IF(F$7&lt;='Algorithms &amp; Assumptions'!$C$3,INDEX('Number on ART'!$H$10:$AB$249,MATCH($B240&amp;"Peds",'Number on ART'!$F$10:$F$249,0),MATCH(F$7,'Number on ART'!$H$9:$AB$9,0)),"Error")</f>
        <v>21</v>
      </c>
      <c r="G240" s="84">
        <f>IF(IF(G$130&lt;=Baseline_Year,
INDEX('Number on ART'!$H$10:$AB$249,MATCH($B240&amp;"Peds",'Number on ART'!$F$10:$F$249,0),MATCH(G$130,'Number on ART'!$H$9:$AB$9,0)),
IF(AND(F240+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Forecast'!$B$131:$B$250,0),MATCH(G$130,'PLHIV Forecast'!$C$130:$W$130,0)),
INDEX('PLHIV Forecast'!$C$131:$W$250,MATCH($B240,'PLHIV Forecast'!$B$131:$B$250,0),MATCH(G$130,'PLHIV Forecast'!$C$130:$W$130,0))&lt;&gt;0),
INDEX('PLHIV Forecast'!$C$131:$W$250,MATCH($B240,'PLHIV Forecast'!$B$131:$B$250,0),MATCH(G$130,'PLHIV Forecast'!$C$130:$W$130,0)),
F240+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IF(G$130&lt;=Baseline_Year,
INDEX('Number on ART'!$H$10:$AB$249,MATCH($B240&amp;"Peds",'Number on ART'!$F$10:$F$249,0),MATCH(G$130,'Number on ART'!$H$9:$AB$9,0)),
IF(AND(F240+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Forecast'!$B$131:$B$250,0),MATCH(G$130,'PLHIV Forecast'!$C$130:$W$130,0)),
INDEX('PLHIV Forecast'!$C$131:$W$250,MATCH($B240,'PLHIV Forecast'!$B$131:$B$250,0),MATCH(G$130,'PLHIV Forecast'!$C$130:$W$130,0))&lt;&gt;0),
INDEX('PLHIV Forecast'!$C$131:$W$250,MATCH($B240,'PLHIV Forecast'!$B$131:$B$250,0),MATCH(G$130,'PLHIV Forecast'!$C$130:$W$130,0)),
F240+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18</v>
      </c>
      <c r="H240" s="84">
        <f>IF(IF(H$130&lt;=Baseline_Year,
INDEX('Number on ART'!$H$10:$AB$249,MATCH($B240&amp;"Peds",'Number on ART'!$F$10:$F$249,0),MATCH(H$130,'Number on ART'!$H$9:$AB$9,0)),
IF(AND(G240+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Forecast'!$B$131:$B$250,0),MATCH(H$130,'PLHIV Forecast'!$C$130:$W$130,0)),
INDEX('PLHIV Forecast'!$C$131:$W$250,MATCH($B240,'PLHIV Forecast'!$B$131:$B$250,0),MATCH(H$130,'PLHIV Forecast'!$C$130:$W$130,0))&lt;&gt;0),
INDEX('PLHIV Forecast'!$C$131:$W$250,MATCH($B240,'PLHIV Forecast'!$B$131:$B$250,0),MATCH(H$130,'PLHIV Forecast'!$C$130:$W$130,0)),
G240+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IF(H$130&lt;=Baseline_Year,
INDEX('Number on ART'!$H$10:$AB$249,MATCH($B240&amp;"Peds",'Number on ART'!$F$10:$F$249,0),MATCH(H$130,'Number on ART'!$H$9:$AB$9,0)),
IF(AND(G240+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Forecast'!$B$131:$B$250,0),MATCH(H$130,'PLHIV Forecast'!$C$130:$W$130,0)),
INDEX('PLHIV Forecast'!$C$131:$W$250,MATCH($B240,'PLHIV Forecast'!$B$131:$B$250,0),MATCH(H$130,'PLHIV Forecast'!$C$130:$W$130,0))&lt;&gt;0),
INDEX('PLHIV Forecast'!$C$131:$W$250,MATCH($B240,'PLHIV Forecast'!$B$131:$B$250,0),MATCH(H$130,'PLHIV Forecast'!$C$130:$W$130,0)),
G240+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20</v>
      </c>
      <c r="I240" s="84">
        <f>IF(IF(I$130&lt;=Baseline_Year,
INDEX('Number on ART'!$H$10:$AB$249,MATCH($B240&amp;"Peds",'Number on ART'!$F$10:$F$249,0),MATCH(I$130,'Number on ART'!$H$9:$AB$9,0)),
IF(AND(H240+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Forecast'!$B$131:$B$250,0),MATCH(I$130,'PLHIV Forecast'!$C$130:$W$130,0)),
INDEX('PLHIV Forecast'!$C$131:$W$250,MATCH($B240,'PLHIV Forecast'!$B$131:$B$250,0),MATCH(I$130,'PLHIV Forecast'!$C$130:$W$130,0))&lt;&gt;0),
INDEX('PLHIV Forecast'!$C$131:$W$250,MATCH($B240,'PLHIV Forecast'!$B$131:$B$250,0),MATCH(I$130,'PLHIV Forecast'!$C$130:$W$130,0)),
H240+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IF(I$130&lt;=Baseline_Year,
INDEX('Number on ART'!$H$10:$AB$249,MATCH($B240&amp;"Peds",'Number on ART'!$F$10:$F$249,0),MATCH(I$130,'Number on ART'!$H$9:$AB$9,0)),
IF(AND(H240+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Forecast'!$B$131:$B$250,0),MATCH(I$130,'PLHIV Forecast'!$C$130:$W$130,0)),
INDEX('PLHIV Forecast'!$C$131:$W$250,MATCH($B240,'PLHIV Forecast'!$B$131:$B$250,0),MATCH(I$130,'PLHIV Forecast'!$C$130:$W$130,0))&lt;&gt;0),
INDEX('PLHIV Forecast'!$C$131:$W$250,MATCH($B240,'PLHIV Forecast'!$B$131:$B$250,0),MATCH(I$130,'PLHIV Forecast'!$C$130:$W$130,0)),
H240+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20</v>
      </c>
      <c r="J240" s="84">
        <f>IF(IF(J$130&lt;=Baseline_Year,
INDEX('Number on ART'!$H$10:$AB$249,MATCH($B240&amp;"Peds",'Number on ART'!$F$10:$F$249,0),MATCH(J$130,'Number on ART'!$H$9:$AB$9,0)),
IF(AND(I240+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Forecast'!$B$131:$B$250,0),MATCH(J$130,'PLHIV Forecast'!$C$130:$W$130,0)),
INDEX('PLHIV Forecast'!$C$131:$W$250,MATCH($B240,'PLHIV Forecast'!$B$131:$B$250,0),MATCH(J$130,'PLHIV Forecast'!$C$130:$W$130,0))&lt;&gt;0),
INDEX('PLHIV Forecast'!$C$131:$W$250,MATCH($B240,'PLHIV Forecast'!$B$131:$B$250,0),MATCH(J$130,'PLHIV Forecast'!$C$130:$W$130,0)),
I240+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IF(J$130&lt;=Baseline_Year,
INDEX('Number on ART'!$H$10:$AB$249,MATCH($B240&amp;"Peds",'Number on ART'!$F$10:$F$249,0),MATCH(J$130,'Number on ART'!$H$9:$AB$9,0)),
IF(AND(I240+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Forecast'!$B$131:$B$250,0),MATCH(J$130,'PLHIV Forecast'!$C$130:$W$130,0)),
INDEX('PLHIV Forecast'!$C$131:$W$250,MATCH($B240,'PLHIV Forecast'!$B$131:$B$250,0),MATCH(J$130,'PLHIV Forecast'!$C$130:$W$130,0))&lt;&gt;0),
INDEX('PLHIV Forecast'!$C$131:$W$250,MATCH($B240,'PLHIV Forecast'!$B$131:$B$250,0),MATCH(J$130,'PLHIV Forecast'!$C$130:$W$130,0)),
I240+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21</v>
      </c>
      <c r="K240" s="84">
        <f>IF(IF(K$130&lt;=Baseline_Year,
INDEX('Number on ART'!$H$10:$AB$249,MATCH($B240&amp;"Peds",'Number on ART'!$F$10:$F$249,0),MATCH(K$130,'Number on ART'!$H$9:$AB$9,0)),
IF(AND(J240+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Forecast'!$B$131:$B$250,0),MATCH(K$130,'PLHIV Forecast'!$C$130:$W$130,0)),
INDEX('PLHIV Forecast'!$C$131:$W$250,MATCH($B240,'PLHIV Forecast'!$B$131:$B$250,0),MATCH(K$130,'PLHIV Forecast'!$C$130:$W$130,0))&lt;&gt;0),
INDEX('PLHIV Forecast'!$C$131:$W$250,MATCH($B240,'PLHIV Forecast'!$B$131:$B$250,0),MATCH(K$130,'PLHIV Forecast'!$C$130:$W$130,0)),
J240+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IF(K$130&lt;=Baseline_Year,
INDEX('Number on ART'!$H$10:$AB$249,MATCH($B240&amp;"Peds",'Number on ART'!$F$10:$F$249,0),MATCH(K$130,'Number on ART'!$H$9:$AB$9,0)),
IF(AND(J240+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Forecast'!$B$131:$B$250,0),MATCH(K$130,'PLHIV Forecast'!$C$130:$W$130,0)),
INDEX('PLHIV Forecast'!$C$131:$W$250,MATCH($B240,'PLHIV Forecast'!$B$131:$B$250,0),MATCH(K$130,'PLHIV Forecast'!$C$130:$W$130,0))&lt;&gt;0),
INDEX('PLHIV Forecast'!$C$131:$W$250,MATCH($B240,'PLHIV Forecast'!$B$131:$B$250,0),MATCH(K$130,'PLHIV Forecast'!$C$130:$W$130,0)),
J240+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30</v>
      </c>
      <c r="L240" s="84">
        <f>IF(IF(L$130&lt;=Baseline_Year,
INDEX('Number on ART'!$H$10:$AB$249,MATCH($B240&amp;"Peds",'Number on ART'!$F$10:$F$249,0),MATCH(L$130,'Number on ART'!$H$9:$AB$9,0)),
IF(AND(K240+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Forecast'!$B$131:$B$250,0),MATCH(L$130,'PLHIV Forecast'!$C$130:$W$130,0)),
INDEX('PLHIV Forecast'!$C$131:$W$250,MATCH($B240,'PLHIV Forecast'!$B$131:$B$250,0),MATCH(L$130,'PLHIV Forecast'!$C$130:$W$130,0))&lt;&gt;0),
INDEX('PLHIV Forecast'!$C$131:$W$250,MATCH($B240,'PLHIV Forecast'!$B$131:$B$250,0),MATCH(L$130,'PLHIV Forecast'!$C$130:$W$130,0)),
K240+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IF(L$130&lt;=Baseline_Year,
INDEX('Number on ART'!$H$10:$AB$249,MATCH($B240&amp;"Peds",'Number on ART'!$F$10:$F$249,0),MATCH(L$130,'Number on ART'!$H$9:$AB$9,0)),
IF(AND(K240+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Forecast'!$B$131:$B$250,0),MATCH(L$130,'PLHIV Forecast'!$C$130:$W$130,0)),
INDEX('PLHIV Forecast'!$C$131:$W$250,MATCH($B240,'PLHIV Forecast'!$B$131:$B$250,0),MATCH(L$130,'PLHIV Forecast'!$C$130:$W$130,0))&lt;&gt;0),
INDEX('PLHIV Forecast'!$C$131:$W$250,MATCH($B240,'PLHIV Forecast'!$B$131:$B$250,0),MATCH(L$130,'PLHIV Forecast'!$C$130:$W$130,0)),
K240+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42</v>
      </c>
      <c r="M240" s="84">
        <f>IF(IF(M$130&lt;=Baseline_Year,
INDEX('Number on ART'!$H$10:$AB$249,MATCH($B240&amp;"Peds",'Number on ART'!$F$10:$F$249,0),MATCH(M$130,'Number on ART'!$H$9:$AB$9,0)),
IF(AND(L240+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Forecast'!$B$131:$B$250,0),MATCH(M$130,'PLHIV Forecast'!$C$130:$W$130,0)),
INDEX('PLHIV Forecast'!$C$131:$W$250,MATCH($B240,'PLHIV Forecast'!$B$131:$B$250,0),MATCH(M$130,'PLHIV Forecast'!$C$130:$W$130,0))&lt;&gt;0),
INDEX('PLHIV Forecast'!$C$131:$W$250,MATCH($B240,'PLHIV Forecast'!$B$131:$B$250,0),MATCH(M$130,'PLHIV Forecast'!$C$130:$W$130,0)),
L240+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IF(M$130&lt;=Baseline_Year,
INDEX('Number on ART'!$H$10:$AB$249,MATCH($B240&amp;"Peds",'Number on ART'!$F$10:$F$249,0),MATCH(M$130,'Number on ART'!$H$9:$AB$9,0)),
IF(AND(L240+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Forecast'!$B$131:$B$250,0),MATCH(M$130,'PLHIV Forecast'!$C$130:$W$130,0)),
INDEX('PLHIV Forecast'!$C$131:$W$250,MATCH($B240,'PLHIV Forecast'!$B$131:$B$250,0),MATCH(M$130,'PLHIV Forecast'!$C$130:$W$130,0))&lt;&gt;0),
INDEX('PLHIV Forecast'!$C$131:$W$250,MATCH($B240,'PLHIV Forecast'!$B$131:$B$250,0),MATCH(M$130,'PLHIV Forecast'!$C$130:$W$130,0)),
L240+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45</v>
      </c>
      <c r="N240" s="84">
        <f>IF(IF(N$130&lt;=Baseline_Year,
INDEX('Number on ART'!$H$10:$AB$249,MATCH($B240&amp;"Peds",'Number on ART'!$F$10:$F$249,0),MATCH(N$130,'Number on ART'!$H$9:$AB$9,0)),
IF(AND(M240+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Forecast'!$B$131:$B$250,0),MATCH(N$130,'PLHIV Forecast'!$C$130:$W$130,0)),
INDEX('PLHIV Forecast'!$C$131:$W$250,MATCH($B240,'PLHIV Forecast'!$B$131:$B$250,0),MATCH(N$130,'PLHIV Forecast'!$C$130:$W$130,0))&lt;&gt;0),
INDEX('PLHIV Forecast'!$C$131:$W$250,MATCH($B240,'PLHIV Forecast'!$B$131:$B$250,0),MATCH(N$130,'PLHIV Forecast'!$C$130:$W$130,0)),
M240+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IF(N$130&lt;=Baseline_Year,
INDEX('Number on ART'!$H$10:$AB$249,MATCH($B240&amp;"Peds",'Number on ART'!$F$10:$F$249,0),MATCH(N$130,'Number on ART'!$H$9:$AB$9,0)),
IF(AND(M240+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Forecast'!$B$131:$B$250,0),MATCH(N$130,'PLHIV Forecast'!$C$130:$W$130,0)),
INDEX('PLHIV Forecast'!$C$131:$W$250,MATCH($B240,'PLHIV Forecast'!$B$131:$B$250,0),MATCH(N$130,'PLHIV Forecast'!$C$130:$W$130,0))&lt;&gt;0),
INDEX('PLHIV Forecast'!$C$131:$W$250,MATCH($B240,'PLHIV Forecast'!$B$131:$B$250,0),MATCH(N$130,'PLHIV Forecast'!$C$130:$W$130,0)),
M240+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47</v>
      </c>
      <c r="O240" s="84">
        <f>IF(IF(O$130&lt;=Baseline_Year,
INDEX('Number on ART'!$H$10:$AB$249,MATCH($B240&amp;"Peds",'Number on ART'!$F$10:$F$249,0),MATCH(O$130,'Number on ART'!$H$9:$AB$9,0)),
IF(AND(N240+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Forecast'!$B$131:$B$250,0),MATCH(O$130,'PLHIV Forecast'!$C$130:$W$130,0)),
INDEX('PLHIV Forecast'!$C$131:$W$250,MATCH($B240,'PLHIV Forecast'!$B$131:$B$250,0),MATCH(O$130,'PLHIV Forecast'!$C$130:$W$130,0))&lt;&gt;0),
INDEX('PLHIV Forecast'!$C$131:$W$250,MATCH($B240,'PLHIV Forecast'!$B$131:$B$250,0),MATCH(O$130,'PLHIV Forecast'!$C$130:$W$130,0)),
N240+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IF(O$130&lt;=Baseline_Year,
INDEX('Number on ART'!$H$10:$AB$249,MATCH($B240&amp;"Peds",'Number on ART'!$F$10:$F$249,0),MATCH(O$130,'Number on ART'!$H$9:$AB$9,0)),
IF(AND(N240+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Forecast'!$B$131:$B$250,0),MATCH(O$130,'PLHIV Forecast'!$C$130:$W$130,0)),
INDEX('PLHIV Forecast'!$C$131:$W$250,MATCH($B240,'PLHIV Forecast'!$B$131:$B$250,0),MATCH(O$130,'PLHIV Forecast'!$C$130:$W$130,0))&lt;&gt;0),
INDEX('PLHIV Forecast'!$C$131:$W$250,MATCH($B240,'PLHIV Forecast'!$B$131:$B$250,0),MATCH(O$130,'PLHIV Forecast'!$C$130:$W$130,0)),
N240+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36</v>
      </c>
      <c r="P240" s="84">
        <f>IF(IF(P$130&lt;=Baseline_Year,
INDEX('Number on ART'!$H$10:$AB$249,MATCH($B240&amp;"Peds",'Number on ART'!$F$10:$F$249,0),MATCH(P$130,'Number on ART'!$H$9:$AB$9,0)),
IF(AND(O240+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Forecast'!$B$131:$B$250,0),MATCH(P$130,'PLHIV Forecast'!$C$130:$W$130,0)),
INDEX('PLHIV Forecast'!$C$131:$W$250,MATCH($B240,'PLHIV Forecast'!$B$131:$B$250,0),MATCH(P$130,'PLHIV Forecast'!$C$130:$W$130,0))&lt;&gt;0),
INDEX('PLHIV Forecast'!$C$131:$W$250,MATCH($B240,'PLHIV Forecast'!$B$131:$B$250,0),MATCH(P$130,'PLHIV Forecast'!$C$130:$W$130,0)),
O240+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IF(P$130&lt;=Baseline_Year,
INDEX('Number on ART'!$H$10:$AB$249,MATCH($B240&amp;"Peds",'Number on ART'!$F$10:$F$249,0),MATCH(P$130,'Number on ART'!$H$9:$AB$9,0)),
IF(AND(O240+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Forecast'!$B$131:$B$250,0),MATCH(P$130,'PLHIV Forecast'!$C$130:$W$130,0)),
INDEX('PLHIV Forecast'!$C$131:$W$250,MATCH($B240,'PLHIV Forecast'!$B$131:$B$250,0),MATCH(P$130,'PLHIV Forecast'!$C$130:$W$130,0))&lt;&gt;0),
INDEX('PLHIV Forecast'!$C$131:$W$250,MATCH($B240,'PLHIV Forecast'!$B$131:$B$250,0),MATCH(P$130,'PLHIV Forecast'!$C$130:$W$130,0)),
O240+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34</v>
      </c>
      <c r="Q240" s="84">
        <f>IF(IF(Q$130&lt;=Baseline_Year,
INDEX('Number on ART'!$H$10:$AB$249,MATCH($B240&amp;"Peds",'Number on ART'!$F$10:$F$249,0),MATCH(Q$130,'Number on ART'!$H$9:$AB$9,0)),
IF(AND(P240+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Forecast'!$B$131:$B$250,0),MATCH(Q$130,'PLHIV Forecast'!$C$130:$W$130,0)),
INDEX('PLHIV Forecast'!$C$131:$W$250,MATCH($B240,'PLHIV Forecast'!$B$131:$B$250,0),MATCH(Q$130,'PLHIV Forecast'!$C$130:$W$130,0))&lt;&gt;0),
INDEX('PLHIV Forecast'!$C$131:$W$250,MATCH($B240,'PLHIV Forecast'!$B$131:$B$250,0),MATCH(Q$130,'PLHIV Forecast'!$C$130:$W$130,0)),
P240+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IF(Q$130&lt;=Baseline_Year,
INDEX('Number on ART'!$H$10:$AB$249,MATCH($B240&amp;"Peds",'Number on ART'!$F$10:$F$249,0),MATCH(Q$130,'Number on ART'!$H$9:$AB$9,0)),
IF(AND(P240+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Forecast'!$B$131:$B$250,0),MATCH(Q$130,'PLHIV Forecast'!$C$130:$W$130,0)),
INDEX('PLHIV Forecast'!$C$131:$W$250,MATCH($B240,'PLHIV Forecast'!$B$131:$B$250,0),MATCH(Q$130,'PLHIV Forecast'!$C$130:$W$130,0))&lt;&gt;0),
INDEX('PLHIV Forecast'!$C$131:$W$250,MATCH($B240,'PLHIV Forecast'!$B$131:$B$250,0),MATCH(Q$130,'PLHIV Forecast'!$C$130:$W$130,0)),
P240+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32</v>
      </c>
      <c r="R240" s="84">
        <f>IF(IF(R$130&lt;=Baseline_Year,
INDEX('Number on ART'!$H$10:$AB$249,MATCH($B240&amp;"Peds",'Number on ART'!$F$10:$F$249,0),MATCH(R$130,'Number on ART'!$H$9:$AB$9,0)),
IF(AND(Q240+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Forecast'!$B$131:$B$250,0),MATCH(R$130,'PLHIV Forecast'!$C$130:$W$130,0)),
INDEX('PLHIV Forecast'!$C$131:$W$250,MATCH($B240,'PLHIV Forecast'!$B$131:$B$250,0),MATCH(R$130,'PLHIV Forecast'!$C$130:$W$130,0))&lt;&gt;0),
INDEX('PLHIV Forecast'!$C$131:$W$250,MATCH($B240,'PLHIV Forecast'!$B$131:$B$250,0),MATCH(R$130,'PLHIV Forecast'!$C$130:$W$130,0)),
Q240+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IF(R$130&lt;=Baseline_Year,
INDEX('Number on ART'!$H$10:$AB$249,MATCH($B240&amp;"Peds",'Number on ART'!$F$10:$F$249,0),MATCH(R$130,'Number on ART'!$H$9:$AB$9,0)),
IF(AND(Q240+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Forecast'!$B$131:$B$250,0),MATCH(R$130,'PLHIV Forecast'!$C$130:$W$130,0)),
INDEX('PLHIV Forecast'!$C$131:$W$250,MATCH($B240,'PLHIV Forecast'!$B$131:$B$250,0),MATCH(R$130,'PLHIV Forecast'!$C$130:$W$130,0))&lt;&gt;0),
INDEX('PLHIV Forecast'!$C$131:$W$250,MATCH($B240,'PLHIV Forecast'!$B$131:$B$250,0),MATCH(R$130,'PLHIV Forecast'!$C$130:$W$130,0)),
Q240+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30</v>
      </c>
      <c r="S240" s="84">
        <f>IF(IF(S$130&lt;=Baseline_Year,
INDEX('Number on ART'!$H$10:$AB$249,MATCH($B240&amp;"Peds",'Number on ART'!$F$10:$F$249,0),MATCH(S$130,'Number on ART'!$H$9:$AB$9,0)),
IF(AND(R240+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Forecast'!$B$131:$B$250,0),MATCH(S$130,'PLHIV Forecast'!$C$130:$W$130,0)),
INDEX('PLHIV Forecast'!$C$131:$W$250,MATCH($B240,'PLHIV Forecast'!$B$131:$B$250,0),MATCH(S$130,'PLHIV Forecast'!$C$130:$W$130,0))&lt;&gt;0),
INDEX('PLHIV Forecast'!$C$131:$W$250,MATCH($B240,'PLHIV Forecast'!$B$131:$B$250,0),MATCH(S$130,'PLHIV Forecast'!$C$130:$W$130,0)),
R240+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IF(S$130&lt;=Baseline_Year,
INDEX('Number on ART'!$H$10:$AB$249,MATCH($B240&amp;"Peds",'Number on ART'!$F$10:$F$249,0),MATCH(S$130,'Number on ART'!$H$9:$AB$9,0)),
IF(AND(R240+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Forecast'!$B$131:$B$250,0),MATCH(S$130,'PLHIV Forecast'!$C$130:$W$130,0)),
INDEX('PLHIV Forecast'!$C$131:$W$250,MATCH($B240,'PLHIV Forecast'!$B$131:$B$250,0),MATCH(S$130,'PLHIV Forecast'!$C$130:$W$130,0))&lt;&gt;0),
INDEX('PLHIV Forecast'!$C$131:$W$250,MATCH($B240,'PLHIV Forecast'!$B$131:$B$250,0),MATCH(S$130,'PLHIV Forecast'!$C$130:$W$130,0)),
R240+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28</v>
      </c>
      <c r="T240" s="84">
        <f>IF(IF(T$130&lt;=Baseline_Year,
INDEX('Number on ART'!$H$10:$AB$249,MATCH($B240&amp;"Peds",'Number on ART'!$F$10:$F$249,0),MATCH(T$130,'Number on ART'!$H$9:$AB$9,0)),
IF(AND(S240+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Forecast'!$B$131:$B$250,0),MATCH(T$130,'PLHIV Forecast'!$C$130:$W$130,0)),
INDEX('PLHIV Forecast'!$C$131:$W$250,MATCH($B240,'PLHIV Forecast'!$B$131:$B$250,0),MATCH(T$130,'PLHIV Forecast'!$C$130:$W$130,0))&lt;&gt;0),
INDEX('PLHIV Forecast'!$C$131:$W$250,MATCH($B240,'PLHIV Forecast'!$B$131:$B$250,0),MATCH(T$130,'PLHIV Forecast'!$C$130:$W$130,0)),
S240+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IF(T$130&lt;=Baseline_Year,
INDEX('Number on ART'!$H$10:$AB$249,MATCH($B240&amp;"Peds",'Number on ART'!$F$10:$F$249,0),MATCH(T$130,'Number on ART'!$H$9:$AB$9,0)),
IF(AND(S240+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Forecast'!$B$131:$B$250,0),MATCH(T$130,'PLHIV Forecast'!$C$130:$W$130,0)),
INDEX('PLHIV Forecast'!$C$131:$W$250,MATCH($B240,'PLHIV Forecast'!$B$131:$B$250,0),MATCH(T$130,'PLHIV Forecast'!$C$130:$W$130,0))&lt;&gt;0),
INDEX('PLHIV Forecast'!$C$131:$W$250,MATCH($B240,'PLHIV Forecast'!$B$131:$B$250,0),MATCH(T$130,'PLHIV Forecast'!$C$130:$W$130,0)),
S240+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26</v>
      </c>
      <c r="U240" s="84">
        <f>IF(IF(U$130&lt;=Baseline_Year,
INDEX('Number on ART'!$H$10:$AB$249,MATCH($B240&amp;"Peds",'Number on ART'!$F$10:$F$249,0),MATCH(U$130,'Number on ART'!$H$9:$AB$9,0)),
IF(AND(T240+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Forecast'!$B$131:$B$250,0),MATCH(U$130,'PLHIV Forecast'!$C$130:$W$130,0)),
INDEX('PLHIV Forecast'!$C$131:$W$250,MATCH($B240,'PLHIV Forecast'!$B$131:$B$250,0),MATCH(U$130,'PLHIV Forecast'!$C$130:$W$130,0))&lt;&gt;0),
INDEX('PLHIV Forecast'!$C$131:$W$250,MATCH($B240,'PLHIV Forecast'!$B$131:$B$250,0),MATCH(U$130,'PLHIV Forecast'!$C$130:$W$130,0)),
T240+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IF(U$130&lt;=Baseline_Year,
INDEX('Number on ART'!$H$10:$AB$249,MATCH($B240&amp;"Peds",'Number on ART'!$F$10:$F$249,0),MATCH(U$130,'Number on ART'!$H$9:$AB$9,0)),
IF(AND(T240+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Forecast'!$B$131:$B$250,0),MATCH(U$130,'PLHIV Forecast'!$C$130:$W$130,0)),
INDEX('PLHIV Forecast'!$C$131:$W$250,MATCH($B240,'PLHIV Forecast'!$B$131:$B$250,0),MATCH(U$130,'PLHIV Forecast'!$C$130:$W$130,0))&lt;&gt;0),
INDEX('PLHIV Forecast'!$C$131:$W$250,MATCH($B240,'PLHIV Forecast'!$B$131:$B$250,0),MATCH(U$130,'PLHIV Forecast'!$C$130:$W$130,0)),
T240+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24</v>
      </c>
      <c r="V240" s="84">
        <f>IF(IF(V$130&lt;=Baseline_Year,
INDEX('Number on ART'!$H$10:$AB$249,MATCH($B240&amp;"Peds",'Number on ART'!$F$10:$F$249,0),MATCH(V$130,'Number on ART'!$H$9:$AB$9,0)),
IF(AND(U240+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Forecast'!$B$131:$B$250,0),MATCH(V$130,'PLHIV Forecast'!$C$130:$W$130,0)),
INDEX('PLHIV Forecast'!$C$131:$W$250,MATCH($B240,'PLHIV Forecast'!$B$131:$B$250,0),MATCH(V$130,'PLHIV Forecast'!$C$130:$W$130,0))&lt;&gt;0),
INDEX('PLHIV Forecast'!$C$131:$W$250,MATCH($B240,'PLHIV Forecast'!$B$131:$B$250,0),MATCH(V$130,'PLHIV Forecast'!$C$130:$W$130,0)),
U240+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IF(V$130&lt;=Baseline_Year,
INDEX('Number on ART'!$H$10:$AB$249,MATCH($B240&amp;"Peds",'Number on ART'!$F$10:$F$249,0),MATCH(V$130,'Number on ART'!$H$9:$AB$9,0)),
IF(AND(U240+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Forecast'!$B$131:$B$250,0),MATCH(V$130,'PLHIV Forecast'!$C$130:$W$130,0)),
INDEX('PLHIV Forecast'!$C$131:$W$250,MATCH($B240,'PLHIV Forecast'!$B$131:$B$250,0),MATCH(V$130,'PLHIV Forecast'!$C$130:$W$130,0))&lt;&gt;0),
INDEX('PLHIV Forecast'!$C$131:$W$250,MATCH($B240,'PLHIV Forecast'!$B$131:$B$250,0),MATCH(V$130,'PLHIV Forecast'!$C$130:$W$130,0)),
U240+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22</v>
      </c>
      <c r="W240" s="84">
        <f>IF(IF(W$130&lt;=Baseline_Year,
INDEX('Number on ART'!$H$10:$AB$249,MATCH($B240&amp;"Peds",'Number on ART'!$F$10:$F$249,0),MATCH(W$130,'Number on ART'!$H$9:$AB$9,0)),
IF(AND(V240+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Forecast'!$C$131:$W$250,MATCH($B240,'PLHIV Forecast'!$B$131:$B$250,0),MATCH(W$130,'PLHIV Forecast'!$C$130:$W$130,0)),
INDEX('PLHIV Forecast'!$C$131:$W$250,MATCH($B240,'PLHIV Forecast'!$B$131:$B$250,0),MATCH(W$130,'PLHIV Forecast'!$C$130:$W$130,0))&lt;&gt;0),
INDEX('PLHIV Forecast'!$C$131:$W$250,MATCH($B240,'PLHIV Forecast'!$B$131:$B$250,0),MATCH(W$130,'PLHIV Forecast'!$C$130:$W$130,0)),
V240+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)))&lt;0,
0,
IF(W$130&lt;=Baseline_Year,
INDEX('Number on ART'!$H$10:$AB$249,MATCH($B240&amp;"Peds",'Number on ART'!$F$10:$F$249,0),MATCH(W$130,'Number on ART'!$H$9:$AB$9,0)),
IF(AND(V240+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)&gt;INDEX('PLHIV Forecast'!$C$8:$W$127,MATCH($B240,'PLHIV Forecast'!$B$131:$B$250,0),MATCH(W$130,'PLHIV Forecast'!$C$130:$W$130,0)),
INDEX('PLHIV Forecast'!$C$131:$W$250,MATCH($B240,'PLHIV Forecast'!$B$131:$B$250,0),MATCH(W$130,'PLHIV Forecast'!$C$130:$W$130,0))&lt;&gt;0),
INDEX('PLHIV Forecast'!$C$131:$W$250,MATCH($B240,'PLHIV Forecast'!$B$131:$B$250,0),MATCH(W$130,'PLHIV Forecast'!$C$130:$W$130,0)),
V240+
AVERAGE((INDEX($C$131:$W$250,MATCH($B240,$B$131:$B$250),MATCH(Baseline_Year,$C$130:$W$130,))-INDEX($C$131:$W$250,MATCH($B240,$B$131:$B$250),MATCH(Baseline_Year-1,$C$130:$W$130,))),
(INDEX($C$131:$W$250,MATCH($B240,$B$131:$B$250),MATCH(Baseline_Year-1,$C$130:$W$130,))-INDEX($C$131:$W$250,MATCH($B240,$B$131:$B$250),MATCH(Baseline_Year-2,$C$130:$W$130,))),
(INDEX($C$131:$W$250,MATCH($B240,$B$131:$B$250),MATCH(Baseline_Year-2,$C$130:$W$130,))-INDEX($C$131:$W$250,MATCH($B240,$B$131:$B$250),MATCH(Baseline_Year-3,$C$130:$W$130,)))
))))</f>
        <v>20</v>
      </c>
      <c r="X240" s="9" t="str">
        <f>IF(SUM(C240:W240)&lt;&gt;0,
IF(P240='PLHIV Forecast'!P240,"# peds on ART capped by total CLHIV starting 2023",
IF(Q240='PLHIV Forecast'!Q240,"# peds on ART capped by total CLHIV starting 2024",
IF(R240='PLHIV Forecast'!R240,"# peds on ART capped by total CLHIV starting 2025",
IF(S240='PLHIV Forecast'!S240,"# peds on ART capped by total CLHIV starting 2026",
IF(T240='PLHIV Forecast'!T240,"# peds on ART capped by total CLHIV starting 2027",
IF(U240='PLHIV Forecast'!U240,"# peds on ART capped by total CLHIV starting 2028",
IF(V240='PLHIV Forecast'!V240,"# peds on ART capped by total CLHIV starting 2029",
IF(W240='PLHIV Forecast'!W240,"# peds on ART capped by total CLHIV starting 2030",
"")))))))),"")</f>
        <v/>
      </c>
    </row>
    <row r="241" spans="2:26" x14ac:dyDescent="0.35">
      <c r="B241" s="17" t="str">
        <f>Countries!B114</f>
        <v>Turkey</v>
      </c>
      <c r="C241" s="47">
        <f>IF(C$7&lt;='Algorithms &amp; Assumptions'!$C$3,INDEX('Number on ART'!$H$10:$AB$249,MATCH($B241&amp;"Peds",'Number on ART'!$F$10:$F$249,0),MATCH(C$7,'Number on ART'!$H$9:$AB$9,0)),"Error")</f>
        <v>0</v>
      </c>
      <c r="D241" s="47">
        <f>IF(D$7&lt;='Algorithms &amp; Assumptions'!$C$3,INDEX('Number on ART'!$H$10:$AB$249,MATCH($B241&amp;"Peds",'Number on ART'!$F$10:$F$249,0),MATCH(D$7,'Number on ART'!$H$9:$AB$9,0)),"Error")</f>
        <v>0</v>
      </c>
      <c r="E241" s="47">
        <f>IF(E$7&lt;='Algorithms &amp; Assumptions'!$C$3,INDEX('Number on ART'!$H$10:$AB$249,MATCH($B241&amp;"Peds",'Number on ART'!$F$10:$F$249,0),MATCH(E$7,'Number on ART'!$H$9:$AB$9,0)),"Error")</f>
        <v>0</v>
      </c>
      <c r="F241" s="47">
        <f>IF(F$7&lt;='Algorithms &amp; Assumptions'!$C$3,INDEX('Number on ART'!$H$10:$AB$249,MATCH($B241&amp;"Peds",'Number on ART'!$F$10:$F$249,0),MATCH(F$7,'Number on ART'!$H$9:$AB$9,0)),"Error")</f>
        <v>0</v>
      </c>
      <c r="G241" s="84">
        <f>IF(IF(G$130&lt;=Baseline_Year,
INDEX('Number on ART'!$H$10:$AB$249,MATCH($B241&amp;"Peds",'Number on ART'!$F$10:$F$249,0),MATCH(G$130,'Number on ART'!$H$9:$AB$9,0)),
IF(AND(F241+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Forecast'!$B$131:$B$250,0),MATCH(G$130,'PLHIV Forecast'!$C$130:$W$130,0)),
INDEX('PLHIV Forecast'!$C$131:$W$250,MATCH($B241,'PLHIV Forecast'!$B$131:$B$250,0),MATCH(G$130,'PLHIV Forecast'!$C$130:$W$130,0))&lt;&gt;0),
INDEX('PLHIV Forecast'!$C$131:$W$250,MATCH($B241,'PLHIV Forecast'!$B$131:$B$250,0),MATCH(G$130,'PLHIV Forecast'!$C$130:$W$130,0)),
F241+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IF(G$130&lt;=Baseline_Year,
INDEX('Number on ART'!$H$10:$AB$249,MATCH($B241&amp;"Peds",'Number on ART'!$F$10:$F$249,0),MATCH(G$130,'Number on ART'!$H$9:$AB$9,0)),
IF(AND(F241+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Forecast'!$B$131:$B$250,0),MATCH(G$130,'PLHIV Forecast'!$C$130:$W$130,0)),
INDEX('PLHIV Forecast'!$C$131:$W$250,MATCH($B241,'PLHIV Forecast'!$B$131:$B$250,0),MATCH(G$130,'PLHIV Forecast'!$C$130:$W$130,0))&lt;&gt;0),
INDEX('PLHIV Forecast'!$C$131:$W$250,MATCH($B241,'PLHIV Forecast'!$B$131:$B$250,0),MATCH(G$130,'PLHIV Forecast'!$C$130:$W$130,0)),
F241+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H241" s="84">
        <f>IF(IF(H$130&lt;=Baseline_Year,
INDEX('Number on ART'!$H$10:$AB$249,MATCH($B241&amp;"Peds",'Number on ART'!$F$10:$F$249,0),MATCH(H$130,'Number on ART'!$H$9:$AB$9,0)),
IF(AND(G241+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Forecast'!$B$131:$B$250,0),MATCH(H$130,'PLHIV Forecast'!$C$130:$W$130,0)),
INDEX('PLHIV Forecast'!$C$131:$W$250,MATCH($B241,'PLHIV Forecast'!$B$131:$B$250,0),MATCH(H$130,'PLHIV Forecast'!$C$130:$W$130,0))&lt;&gt;0),
INDEX('PLHIV Forecast'!$C$131:$W$250,MATCH($B241,'PLHIV Forecast'!$B$131:$B$250,0),MATCH(H$130,'PLHIV Forecast'!$C$130:$W$130,0)),
G241+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IF(H$130&lt;=Baseline_Year,
INDEX('Number on ART'!$H$10:$AB$249,MATCH($B241&amp;"Peds",'Number on ART'!$F$10:$F$249,0),MATCH(H$130,'Number on ART'!$H$9:$AB$9,0)),
IF(AND(G241+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Forecast'!$B$131:$B$250,0),MATCH(H$130,'PLHIV Forecast'!$C$130:$W$130,0)),
INDEX('PLHIV Forecast'!$C$131:$W$250,MATCH($B241,'PLHIV Forecast'!$B$131:$B$250,0),MATCH(H$130,'PLHIV Forecast'!$C$130:$W$130,0))&lt;&gt;0),
INDEX('PLHIV Forecast'!$C$131:$W$250,MATCH($B241,'PLHIV Forecast'!$B$131:$B$250,0),MATCH(H$130,'PLHIV Forecast'!$C$130:$W$130,0)),
G241+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I241" s="84">
        <f>IF(IF(I$130&lt;=Baseline_Year,
INDEX('Number on ART'!$H$10:$AB$249,MATCH($B241&amp;"Peds",'Number on ART'!$F$10:$F$249,0),MATCH(I$130,'Number on ART'!$H$9:$AB$9,0)),
IF(AND(H241+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Forecast'!$B$131:$B$250,0),MATCH(I$130,'PLHIV Forecast'!$C$130:$W$130,0)),
INDEX('PLHIV Forecast'!$C$131:$W$250,MATCH($B241,'PLHIV Forecast'!$B$131:$B$250,0),MATCH(I$130,'PLHIV Forecast'!$C$130:$W$130,0))&lt;&gt;0),
INDEX('PLHIV Forecast'!$C$131:$W$250,MATCH($B241,'PLHIV Forecast'!$B$131:$B$250,0),MATCH(I$130,'PLHIV Forecast'!$C$130:$W$130,0)),
H241+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IF(I$130&lt;=Baseline_Year,
INDEX('Number on ART'!$H$10:$AB$249,MATCH($B241&amp;"Peds",'Number on ART'!$F$10:$F$249,0),MATCH(I$130,'Number on ART'!$H$9:$AB$9,0)),
IF(AND(H241+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Forecast'!$B$131:$B$250,0),MATCH(I$130,'PLHIV Forecast'!$C$130:$W$130,0)),
INDEX('PLHIV Forecast'!$C$131:$W$250,MATCH($B241,'PLHIV Forecast'!$B$131:$B$250,0),MATCH(I$130,'PLHIV Forecast'!$C$130:$W$130,0))&lt;&gt;0),
INDEX('PLHIV Forecast'!$C$131:$W$250,MATCH($B241,'PLHIV Forecast'!$B$131:$B$250,0),MATCH(I$130,'PLHIV Forecast'!$C$130:$W$130,0)),
H241+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J241" s="84">
        <f>IF(IF(J$130&lt;=Baseline_Year,
INDEX('Number on ART'!$H$10:$AB$249,MATCH($B241&amp;"Peds",'Number on ART'!$F$10:$F$249,0),MATCH(J$130,'Number on ART'!$H$9:$AB$9,0)),
IF(AND(I241+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Forecast'!$B$131:$B$250,0),MATCH(J$130,'PLHIV Forecast'!$C$130:$W$130,0)),
INDEX('PLHIV Forecast'!$C$131:$W$250,MATCH($B241,'PLHIV Forecast'!$B$131:$B$250,0),MATCH(J$130,'PLHIV Forecast'!$C$130:$W$130,0))&lt;&gt;0),
INDEX('PLHIV Forecast'!$C$131:$W$250,MATCH($B241,'PLHIV Forecast'!$B$131:$B$250,0),MATCH(J$130,'PLHIV Forecast'!$C$130:$W$130,0)),
I241+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IF(J$130&lt;=Baseline_Year,
INDEX('Number on ART'!$H$10:$AB$249,MATCH($B241&amp;"Peds",'Number on ART'!$F$10:$F$249,0),MATCH(J$130,'Number on ART'!$H$9:$AB$9,0)),
IF(AND(I241+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Forecast'!$B$131:$B$250,0),MATCH(J$130,'PLHIV Forecast'!$C$130:$W$130,0)),
INDEX('PLHIV Forecast'!$C$131:$W$250,MATCH($B241,'PLHIV Forecast'!$B$131:$B$250,0),MATCH(J$130,'PLHIV Forecast'!$C$130:$W$130,0))&lt;&gt;0),
INDEX('PLHIV Forecast'!$C$131:$W$250,MATCH($B241,'PLHIV Forecast'!$B$131:$B$250,0),MATCH(J$130,'PLHIV Forecast'!$C$130:$W$130,0)),
I241+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K241" s="84">
        <f>IF(IF(K$130&lt;=Baseline_Year,
INDEX('Number on ART'!$H$10:$AB$249,MATCH($B241&amp;"Peds",'Number on ART'!$F$10:$F$249,0),MATCH(K$130,'Number on ART'!$H$9:$AB$9,0)),
IF(AND(J241+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Forecast'!$B$131:$B$250,0),MATCH(K$130,'PLHIV Forecast'!$C$130:$W$130,0)),
INDEX('PLHIV Forecast'!$C$131:$W$250,MATCH($B241,'PLHIV Forecast'!$B$131:$B$250,0),MATCH(K$130,'PLHIV Forecast'!$C$130:$W$130,0))&lt;&gt;0),
INDEX('PLHIV Forecast'!$C$131:$W$250,MATCH($B241,'PLHIV Forecast'!$B$131:$B$250,0),MATCH(K$130,'PLHIV Forecast'!$C$130:$W$130,0)),
J241+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IF(K$130&lt;=Baseline_Year,
INDEX('Number on ART'!$H$10:$AB$249,MATCH($B241&amp;"Peds",'Number on ART'!$F$10:$F$249,0),MATCH(K$130,'Number on ART'!$H$9:$AB$9,0)),
IF(AND(J241+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Forecast'!$B$131:$B$250,0),MATCH(K$130,'PLHIV Forecast'!$C$130:$W$130,0)),
INDEX('PLHIV Forecast'!$C$131:$W$250,MATCH($B241,'PLHIV Forecast'!$B$131:$B$250,0),MATCH(K$130,'PLHIV Forecast'!$C$130:$W$130,0))&lt;&gt;0),
INDEX('PLHIV Forecast'!$C$131:$W$250,MATCH($B241,'PLHIV Forecast'!$B$131:$B$250,0),MATCH(K$130,'PLHIV Forecast'!$C$130:$W$130,0)),
J241+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L241" s="84">
        <f>IF(IF(L$130&lt;=Baseline_Year,
INDEX('Number on ART'!$H$10:$AB$249,MATCH($B241&amp;"Peds",'Number on ART'!$F$10:$F$249,0),MATCH(L$130,'Number on ART'!$H$9:$AB$9,0)),
IF(AND(K241+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Forecast'!$B$131:$B$250,0),MATCH(L$130,'PLHIV Forecast'!$C$130:$W$130,0)),
INDEX('PLHIV Forecast'!$C$131:$W$250,MATCH($B241,'PLHIV Forecast'!$B$131:$B$250,0),MATCH(L$130,'PLHIV Forecast'!$C$130:$W$130,0))&lt;&gt;0),
INDEX('PLHIV Forecast'!$C$131:$W$250,MATCH($B241,'PLHIV Forecast'!$B$131:$B$250,0),MATCH(L$130,'PLHIV Forecast'!$C$130:$W$130,0)),
K241+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IF(L$130&lt;=Baseline_Year,
INDEX('Number on ART'!$H$10:$AB$249,MATCH($B241&amp;"Peds",'Number on ART'!$F$10:$F$249,0),MATCH(L$130,'Number on ART'!$H$9:$AB$9,0)),
IF(AND(K241+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Forecast'!$B$131:$B$250,0),MATCH(L$130,'PLHIV Forecast'!$C$130:$W$130,0)),
INDEX('PLHIV Forecast'!$C$131:$W$250,MATCH($B241,'PLHIV Forecast'!$B$131:$B$250,0),MATCH(L$130,'PLHIV Forecast'!$C$130:$W$130,0))&lt;&gt;0),
INDEX('PLHIV Forecast'!$C$131:$W$250,MATCH($B241,'PLHIV Forecast'!$B$131:$B$250,0),MATCH(L$130,'PLHIV Forecast'!$C$130:$W$130,0)),
K241+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M241" s="84">
        <f>IF(IF(M$130&lt;=Baseline_Year,
INDEX('Number on ART'!$H$10:$AB$249,MATCH($B241&amp;"Peds",'Number on ART'!$F$10:$F$249,0),MATCH(M$130,'Number on ART'!$H$9:$AB$9,0)),
IF(AND(L241+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Forecast'!$B$131:$B$250,0),MATCH(M$130,'PLHIV Forecast'!$C$130:$W$130,0)),
INDEX('PLHIV Forecast'!$C$131:$W$250,MATCH($B241,'PLHIV Forecast'!$B$131:$B$250,0),MATCH(M$130,'PLHIV Forecast'!$C$130:$W$130,0))&lt;&gt;0),
INDEX('PLHIV Forecast'!$C$131:$W$250,MATCH($B241,'PLHIV Forecast'!$B$131:$B$250,0),MATCH(M$130,'PLHIV Forecast'!$C$130:$W$130,0)),
L241+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IF(M$130&lt;=Baseline_Year,
INDEX('Number on ART'!$H$10:$AB$249,MATCH($B241&amp;"Peds",'Number on ART'!$F$10:$F$249,0),MATCH(M$130,'Number on ART'!$H$9:$AB$9,0)),
IF(AND(L241+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Forecast'!$B$131:$B$250,0),MATCH(M$130,'PLHIV Forecast'!$C$130:$W$130,0)),
INDEX('PLHIV Forecast'!$C$131:$W$250,MATCH($B241,'PLHIV Forecast'!$B$131:$B$250,0),MATCH(M$130,'PLHIV Forecast'!$C$130:$W$130,0))&lt;&gt;0),
INDEX('PLHIV Forecast'!$C$131:$W$250,MATCH($B241,'PLHIV Forecast'!$B$131:$B$250,0),MATCH(M$130,'PLHIV Forecast'!$C$130:$W$130,0)),
L241+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N241" s="84">
        <f>IF(IF(N$130&lt;=Baseline_Year,
INDEX('Number on ART'!$H$10:$AB$249,MATCH($B241&amp;"Peds",'Number on ART'!$F$10:$F$249,0),MATCH(N$130,'Number on ART'!$H$9:$AB$9,0)),
IF(AND(M241+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Forecast'!$B$131:$B$250,0),MATCH(N$130,'PLHIV Forecast'!$C$130:$W$130,0)),
INDEX('PLHIV Forecast'!$C$131:$W$250,MATCH($B241,'PLHIV Forecast'!$B$131:$B$250,0),MATCH(N$130,'PLHIV Forecast'!$C$130:$W$130,0))&lt;&gt;0),
INDEX('PLHIV Forecast'!$C$131:$W$250,MATCH($B241,'PLHIV Forecast'!$B$131:$B$250,0),MATCH(N$130,'PLHIV Forecast'!$C$130:$W$130,0)),
M241+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IF(N$130&lt;=Baseline_Year,
INDEX('Number on ART'!$H$10:$AB$249,MATCH($B241&amp;"Peds",'Number on ART'!$F$10:$F$249,0),MATCH(N$130,'Number on ART'!$H$9:$AB$9,0)),
IF(AND(M241+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Forecast'!$B$131:$B$250,0),MATCH(N$130,'PLHIV Forecast'!$C$130:$W$130,0)),
INDEX('PLHIV Forecast'!$C$131:$W$250,MATCH($B241,'PLHIV Forecast'!$B$131:$B$250,0),MATCH(N$130,'PLHIV Forecast'!$C$130:$W$130,0))&lt;&gt;0),
INDEX('PLHIV Forecast'!$C$131:$W$250,MATCH($B241,'PLHIV Forecast'!$B$131:$B$250,0),MATCH(N$130,'PLHIV Forecast'!$C$130:$W$130,0)),
M241+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O241" s="84">
        <f>IF(IF(O$130&lt;=Baseline_Year,
INDEX('Number on ART'!$H$10:$AB$249,MATCH($B241&amp;"Peds",'Number on ART'!$F$10:$F$249,0),MATCH(O$130,'Number on ART'!$H$9:$AB$9,0)),
IF(AND(N241+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Forecast'!$B$131:$B$250,0),MATCH(O$130,'PLHIV Forecast'!$C$130:$W$130,0)),
INDEX('PLHIV Forecast'!$C$131:$W$250,MATCH($B241,'PLHIV Forecast'!$B$131:$B$250,0),MATCH(O$130,'PLHIV Forecast'!$C$130:$W$130,0))&lt;&gt;0),
INDEX('PLHIV Forecast'!$C$131:$W$250,MATCH($B241,'PLHIV Forecast'!$B$131:$B$250,0),MATCH(O$130,'PLHIV Forecast'!$C$130:$W$130,0)),
N241+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IF(O$130&lt;=Baseline_Year,
INDEX('Number on ART'!$H$10:$AB$249,MATCH($B241&amp;"Peds",'Number on ART'!$F$10:$F$249,0),MATCH(O$130,'Number on ART'!$H$9:$AB$9,0)),
IF(AND(N241+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Forecast'!$B$131:$B$250,0),MATCH(O$130,'PLHIV Forecast'!$C$130:$W$130,0)),
INDEX('PLHIV Forecast'!$C$131:$W$250,MATCH($B241,'PLHIV Forecast'!$B$131:$B$250,0),MATCH(O$130,'PLHIV Forecast'!$C$130:$W$130,0))&lt;&gt;0),
INDEX('PLHIV Forecast'!$C$131:$W$250,MATCH($B241,'PLHIV Forecast'!$B$131:$B$250,0),MATCH(O$130,'PLHIV Forecast'!$C$130:$W$130,0)),
N241+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P241" s="84">
        <f>IF(IF(P$130&lt;=Baseline_Year,
INDEX('Number on ART'!$H$10:$AB$249,MATCH($B241&amp;"Peds",'Number on ART'!$F$10:$F$249,0),MATCH(P$130,'Number on ART'!$H$9:$AB$9,0)),
IF(AND(O241+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Forecast'!$B$131:$B$250,0),MATCH(P$130,'PLHIV Forecast'!$C$130:$W$130,0)),
INDEX('PLHIV Forecast'!$C$131:$W$250,MATCH($B241,'PLHIV Forecast'!$B$131:$B$250,0),MATCH(P$130,'PLHIV Forecast'!$C$130:$W$130,0))&lt;&gt;0),
INDEX('PLHIV Forecast'!$C$131:$W$250,MATCH($B241,'PLHIV Forecast'!$B$131:$B$250,0),MATCH(P$130,'PLHIV Forecast'!$C$130:$W$130,0)),
O241+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IF(P$130&lt;=Baseline_Year,
INDEX('Number on ART'!$H$10:$AB$249,MATCH($B241&amp;"Peds",'Number on ART'!$F$10:$F$249,0),MATCH(P$130,'Number on ART'!$H$9:$AB$9,0)),
IF(AND(O241+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Forecast'!$B$131:$B$250,0),MATCH(P$130,'PLHIV Forecast'!$C$130:$W$130,0)),
INDEX('PLHIV Forecast'!$C$131:$W$250,MATCH($B241,'PLHIV Forecast'!$B$131:$B$250,0),MATCH(P$130,'PLHIV Forecast'!$C$130:$W$130,0))&lt;&gt;0),
INDEX('PLHIV Forecast'!$C$131:$W$250,MATCH($B241,'PLHIV Forecast'!$B$131:$B$250,0),MATCH(P$130,'PLHIV Forecast'!$C$130:$W$130,0)),
O241+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Q241" s="84">
        <f>IF(IF(Q$130&lt;=Baseline_Year,
INDEX('Number on ART'!$H$10:$AB$249,MATCH($B241&amp;"Peds",'Number on ART'!$F$10:$F$249,0),MATCH(Q$130,'Number on ART'!$H$9:$AB$9,0)),
IF(AND(P241+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Forecast'!$B$131:$B$250,0),MATCH(Q$130,'PLHIV Forecast'!$C$130:$W$130,0)),
INDEX('PLHIV Forecast'!$C$131:$W$250,MATCH($B241,'PLHIV Forecast'!$B$131:$B$250,0),MATCH(Q$130,'PLHIV Forecast'!$C$130:$W$130,0))&lt;&gt;0),
INDEX('PLHIV Forecast'!$C$131:$W$250,MATCH($B241,'PLHIV Forecast'!$B$131:$B$250,0),MATCH(Q$130,'PLHIV Forecast'!$C$130:$W$130,0)),
P241+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IF(Q$130&lt;=Baseline_Year,
INDEX('Number on ART'!$H$10:$AB$249,MATCH($B241&amp;"Peds",'Number on ART'!$F$10:$F$249,0),MATCH(Q$130,'Number on ART'!$H$9:$AB$9,0)),
IF(AND(P241+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Forecast'!$B$131:$B$250,0),MATCH(Q$130,'PLHIV Forecast'!$C$130:$W$130,0)),
INDEX('PLHIV Forecast'!$C$131:$W$250,MATCH($B241,'PLHIV Forecast'!$B$131:$B$250,0),MATCH(Q$130,'PLHIV Forecast'!$C$130:$W$130,0))&lt;&gt;0),
INDEX('PLHIV Forecast'!$C$131:$W$250,MATCH($B241,'PLHIV Forecast'!$B$131:$B$250,0),MATCH(Q$130,'PLHIV Forecast'!$C$130:$W$130,0)),
P241+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R241" s="84">
        <f>IF(IF(R$130&lt;=Baseline_Year,
INDEX('Number on ART'!$H$10:$AB$249,MATCH($B241&amp;"Peds",'Number on ART'!$F$10:$F$249,0),MATCH(R$130,'Number on ART'!$H$9:$AB$9,0)),
IF(AND(Q241+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Forecast'!$B$131:$B$250,0),MATCH(R$130,'PLHIV Forecast'!$C$130:$W$130,0)),
INDEX('PLHIV Forecast'!$C$131:$W$250,MATCH($B241,'PLHIV Forecast'!$B$131:$B$250,0),MATCH(R$130,'PLHIV Forecast'!$C$130:$W$130,0))&lt;&gt;0),
INDEX('PLHIV Forecast'!$C$131:$W$250,MATCH($B241,'PLHIV Forecast'!$B$131:$B$250,0),MATCH(R$130,'PLHIV Forecast'!$C$130:$W$130,0)),
Q241+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IF(R$130&lt;=Baseline_Year,
INDEX('Number on ART'!$H$10:$AB$249,MATCH($B241&amp;"Peds",'Number on ART'!$F$10:$F$249,0),MATCH(R$130,'Number on ART'!$H$9:$AB$9,0)),
IF(AND(Q241+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Forecast'!$B$131:$B$250,0),MATCH(R$130,'PLHIV Forecast'!$C$130:$W$130,0)),
INDEX('PLHIV Forecast'!$C$131:$W$250,MATCH($B241,'PLHIV Forecast'!$B$131:$B$250,0),MATCH(R$130,'PLHIV Forecast'!$C$130:$W$130,0))&lt;&gt;0),
INDEX('PLHIV Forecast'!$C$131:$W$250,MATCH($B241,'PLHIV Forecast'!$B$131:$B$250,0),MATCH(R$130,'PLHIV Forecast'!$C$130:$W$130,0)),
Q241+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S241" s="84">
        <f>IF(IF(S$130&lt;=Baseline_Year,
INDEX('Number on ART'!$H$10:$AB$249,MATCH($B241&amp;"Peds",'Number on ART'!$F$10:$F$249,0),MATCH(S$130,'Number on ART'!$H$9:$AB$9,0)),
IF(AND(R241+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Forecast'!$B$131:$B$250,0),MATCH(S$130,'PLHIV Forecast'!$C$130:$W$130,0)),
INDEX('PLHIV Forecast'!$C$131:$W$250,MATCH($B241,'PLHIV Forecast'!$B$131:$B$250,0),MATCH(S$130,'PLHIV Forecast'!$C$130:$W$130,0))&lt;&gt;0),
INDEX('PLHIV Forecast'!$C$131:$W$250,MATCH($B241,'PLHIV Forecast'!$B$131:$B$250,0),MATCH(S$130,'PLHIV Forecast'!$C$130:$W$130,0)),
R241+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IF(S$130&lt;=Baseline_Year,
INDEX('Number on ART'!$H$10:$AB$249,MATCH($B241&amp;"Peds",'Number on ART'!$F$10:$F$249,0),MATCH(S$130,'Number on ART'!$H$9:$AB$9,0)),
IF(AND(R241+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Forecast'!$B$131:$B$250,0),MATCH(S$130,'PLHIV Forecast'!$C$130:$W$130,0)),
INDEX('PLHIV Forecast'!$C$131:$W$250,MATCH($B241,'PLHIV Forecast'!$B$131:$B$250,0),MATCH(S$130,'PLHIV Forecast'!$C$130:$W$130,0))&lt;&gt;0),
INDEX('PLHIV Forecast'!$C$131:$W$250,MATCH($B241,'PLHIV Forecast'!$B$131:$B$250,0),MATCH(S$130,'PLHIV Forecast'!$C$130:$W$130,0)),
R241+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T241" s="84">
        <f>IF(IF(T$130&lt;=Baseline_Year,
INDEX('Number on ART'!$H$10:$AB$249,MATCH($B241&amp;"Peds",'Number on ART'!$F$10:$F$249,0),MATCH(T$130,'Number on ART'!$H$9:$AB$9,0)),
IF(AND(S241+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Forecast'!$B$131:$B$250,0),MATCH(T$130,'PLHIV Forecast'!$C$130:$W$130,0)),
INDEX('PLHIV Forecast'!$C$131:$W$250,MATCH($B241,'PLHIV Forecast'!$B$131:$B$250,0),MATCH(T$130,'PLHIV Forecast'!$C$130:$W$130,0))&lt;&gt;0),
INDEX('PLHIV Forecast'!$C$131:$W$250,MATCH($B241,'PLHIV Forecast'!$B$131:$B$250,0),MATCH(T$130,'PLHIV Forecast'!$C$130:$W$130,0)),
S241+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IF(T$130&lt;=Baseline_Year,
INDEX('Number on ART'!$H$10:$AB$249,MATCH($B241&amp;"Peds",'Number on ART'!$F$10:$F$249,0),MATCH(T$130,'Number on ART'!$H$9:$AB$9,0)),
IF(AND(S241+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Forecast'!$B$131:$B$250,0),MATCH(T$130,'PLHIV Forecast'!$C$130:$W$130,0)),
INDEX('PLHIV Forecast'!$C$131:$W$250,MATCH($B241,'PLHIV Forecast'!$B$131:$B$250,0),MATCH(T$130,'PLHIV Forecast'!$C$130:$W$130,0))&lt;&gt;0),
INDEX('PLHIV Forecast'!$C$131:$W$250,MATCH($B241,'PLHIV Forecast'!$B$131:$B$250,0),MATCH(T$130,'PLHIV Forecast'!$C$130:$W$130,0)),
S241+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U241" s="84">
        <f>IF(IF(U$130&lt;=Baseline_Year,
INDEX('Number on ART'!$H$10:$AB$249,MATCH($B241&amp;"Peds",'Number on ART'!$F$10:$F$249,0),MATCH(U$130,'Number on ART'!$H$9:$AB$9,0)),
IF(AND(T241+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Forecast'!$B$131:$B$250,0),MATCH(U$130,'PLHIV Forecast'!$C$130:$W$130,0)),
INDEX('PLHIV Forecast'!$C$131:$W$250,MATCH($B241,'PLHIV Forecast'!$B$131:$B$250,0),MATCH(U$130,'PLHIV Forecast'!$C$130:$W$130,0))&lt;&gt;0),
INDEX('PLHIV Forecast'!$C$131:$W$250,MATCH($B241,'PLHIV Forecast'!$B$131:$B$250,0),MATCH(U$130,'PLHIV Forecast'!$C$130:$W$130,0)),
T241+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IF(U$130&lt;=Baseline_Year,
INDEX('Number on ART'!$H$10:$AB$249,MATCH($B241&amp;"Peds",'Number on ART'!$F$10:$F$249,0),MATCH(U$130,'Number on ART'!$H$9:$AB$9,0)),
IF(AND(T241+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Forecast'!$B$131:$B$250,0),MATCH(U$130,'PLHIV Forecast'!$C$130:$W$130,0)),
INDEX('PLHIV Forecast'!$C$131:$W$250,MATCH($B241,'PLHIV Forecast'!$B$131:$B$250,0),MATCH(U$130,'PLHIV Forecast'!$C$130:$W$130,0))&lt;&gt;0),
INDEX('PLHIV Forecast'!$C$131:$W$250,MATCH($B241,'PLHIV Forecast'!$B$131:$B$250,0),MATCH(U$130,'PLHIV Forecast'!$C$130:$W$130,0)),
T241+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V241" s="84">
        <f>IF(IF(V$130&lt;=Baseline_Year,
INDEX('Number on ART'!$H$10:$AB$249,MATCH($B241&amp;"Peds",'Number on ART'!$F$10:$F$249,0),MATCH(V$130,'Number on ART'!$H$9:$AB$9,0)),
IF(AND(U241+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Forecast'!$B$131:$B$250,0),MATCH(V$130,'PLHIV Forecast'!$C$130:$W$130,0)),
INDEX('PLHIV Forecast'!$C$131:$W$250,MATCH($B241,'PLHIV Forecast'!$B$131:$B$250,0),MATCH(V$130,'PLHIV Forecast'!$C$130:$W$130,0))&lt;&gt;0),
INDEX('PLHIV Forecast'!$C$131:$W$250,MATCH($B241,'PLHIV Forecast'!$B$131:$B$250,0),MATCH(V$130,'PLHIV Forecast'!$C$130:$W$130,0)),
U241+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IF(V$130&lt;=Baseline_Year,
INDEX('Number on ART'!$H$10:$AB$249,MATCH($B241&amp;"Peds",'Number on ART'!$F$10:$F$249,0),MATCH(V$130,'Number on ART'!$H$9:$AB$9,0)),
IF(AND(U241+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Forecast'!$B$131:$B$250,0),MATCH(V$130,'PLHIV Forecast'!$C$130:$W$130,0)),
INDEX('PLHIV Forecast'!$C$131:$W$250,MATCH($B241,'PLHIV Forecast'!$B$131:$B$250,0),MATCH(V$130,'PLHIV Forecast'!$C$130:$W$130,0))&lt;&gt;0),
INDEX('PLHIV Forecast'!$C$131:$W$250,MATCH($B241,'PLHIV Forecast'!$B$131:$B$250,0),MATCH(V$130,'PLHIV Forecast'!$C$130:$W$130,0)),
U241+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W241" s="84">
        <f>IF(IF(W$130&lt;=Baseline_Year,
INDEX('Number on ART'!$H$10:$AB$249,MATCH($B241&amp;"Peds",'Number on ART'!$F$10:$F$249,0),MATCH(W$130,'Number on ART'!$H$9:$AB$9,0)),
IF(AND(V241+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Forecast'!$C$131:$W$250,MATCH($B241,'PLHIV Forecast'!$B$131:$B$250,0),MATCH(W$130,'PLHIV Forecast'!$C$130:$W$130,0)),
INDEX('PLHIV Forecast'!$C$131:$W$250,MATCH($B241,'PLHIV Forecast'!$B$131:$B$250,0),MATCH(W$130,'PLHIV Forecast'!$C$130:$W$130,0))&lt;&gt;0),
INDEX('PLHIV Forecast'!$C$131:$W$250,MATCH($B241,'PLHIV Forecast'!$B$131:$B$250,0),MATCH(W$130,'PLHIV Forecast'!$C$130:$W$130,0)),
V241+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)))&lt;0,
0,
IF(W$130&lt;=Baseline_Year,
INDEX('Number on ART'!$H$10:$AB$249,MATCH($B241&amp;"Peds",'Number on ART'!$F$10:$F$249,0),MATCH(W$130,'Number on ART'!$H$9:$AB$9,0)),
IF(AND(V241+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)&gt;INDEX('PLHIV Forecast'!$C$8:$W$127,MATCH($B241,'PLHIV Forecast'!$B$131:$B$250,0),MATCH(W$130,'PLHIV Forecast'!$C$130:$W$130,0)),
INDEX('PLHIV Forecast'!$C$131:$W$250,MATCH($B241,'PLHIV Forecast'!$B$131:$B$250,0),MATCH(W$130,'PLHIV Forecast'!$C$130:$W$130,0))&lt;&gt;0),
INDEX('PLHIV Forecast'!$C$131:$W$250,MATCH($B241,'PLHIV Forecast'!$B$131:$B$250,0),MATCH(W$130,'PLHIV Forecast'!$C$130:$W$130,0)),
V241+
AVERAGE((INDEX($C$131:$W$250,MATCH($B241,$B$131:$B$250),MATCH(Baseline_Year,$C$130:$W$130,))-INDEX($C$131:$W$250,MATCH($B241,$B$131:$B$250),MATCH(Baseline_Year-1,$C$130:$W$130,))),
(INDEX($C$131:$W$250,MATCH($B241,$B$131:$B$250),MATCH(Baseline_Year-1,$C$130:$W$130,))-INDEX($C$131:$W$250,MATCH($B241,$B$131:$B$250),MATCH(Baseline_Year-2,$C$130:$W$130,))),
(INDEX($C$131:$W$250,MATCH($B241,$B$131:$B$250),MATCH(Baseline_Year-2,$C$130:$W$130,))-INDEX($C$131:$W$250,MATCH($B241,$B$131:$B$250),MATCH(Baseline_Year-3,$C$130:$W$130,)))
))))</f>
        <v>0</v>
      </c>
      <c r="X241" s="9" t="str">
        <f>IF(SUM(C241:W241)&lt;&gt;0,
IF(P241='PLHIV Forecast'!P241,"# peds on ART capped by total CLHIV starting 2023",
IF(Q241='PLHIV Forecast'!Q241,"# peds on ART capped by total CLHIV starting 2024",
IF(R241='PLHIV Forecast'!R241,"# peds on ART capped by total CLHIV starting 2025",
IF(S241='PLHIV Forecast'!S241,"# peds on ART capped by total CLHIV starting 2026",
IF(T241='PLHIV Forecast'!T241,"# peds on ART capped by total CLHIV starting 2027",
IF(U241='PLHIV Forecast'!U241,"# peds on ART capped by total CLHIV starting 2028",
IF(V241='PLHIV Forecast'!V241,"# peds on ART capped by total CLHIV starting 2029",
IF(W241='PLHIV Forecast'!W241,"# peds on ART capped by total CLHIV starting 2030",
"")))))))),"")</f>
        <v/>
      </c>
    </row>
    <row r="242" spans="2:26" x14ac:dyDescent="0.35">
      <c r="B242" s="17" t="str">
        <f>Countries!B115</f>
        <v>Turkmenistan</v>
      </c>
      <c r="C242" s="47">
        <f>IF(C$7&lt;='Algorithms &amp; Assumptions'!$C$3,INDEX('Number on ART'!$H$10:$AB$249,MATCH($B242&amp;"Peds",'Number on ART'!$F$10:$F$249,0),MATCH(C$7,'Number on ART'!$H$9:$AB$9,0)),"Error")</f>
        <v>0</v>
      </c>
      <c r="D242" s="47">
        <f>IF(D$7&lt;='Algorithms &amp; Assumptions'!$C$3,INDEX('Number on ART'!$H$10:$AB$249,MATCH($B242&amp;"Peds",'Number on ART'!$F$10:$F$249,0),MATCH(D$7,'Number on ART'!$H$9:$AB$9,0)),"Error")</f>
        <v>0</v>
      </c>
      <c r="E242" s="47">
        <f>IF(E$7&lt;='Algorithms &amp; Assumptions'!$C$3,INDEX('Number on ART'!$H$10:$AB$249,MATCH($B242&amp;"Peds",'Number on ART'!$F$10:$F$249,0),MATCH(E$7,'Number on ART'!$H$9:$AB$9,0)),"Error")</f>
        <v>0</v>
      </c>
      <c r="F242" s="47">
        <f>IF(F$7&lt;='Algorithms &amp; Assumptions'!$C$3,INDEX('Number on ART'!$H$10:$AB$249,MATCH($B242&amp;"Peds",'Number on ART'!$F$10:$F$249,0),MATCH(F$7,'Number on ART'!$H$9:$AB$9,0)),"Error")</f>
        <v>0</v>
      </c>
      <c r="G242" s="84">
        <f>IF(IF(G$130&lt;=Baseline_Year,
INDEX('Number on ART'!$H$10:$AB$249,MATCH($B242&amp;"Peds",'Number on ART'!$F$10:$F$249,0),MATCH(G$130,'Number on ART'!$H$9:$AB$9,0)),
IF(AND(F242+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Forecast'!$B$131:$B$250,0),MATCH(G$130,'PLHIV Forecast'!$C$130:$W$130,0)),
INDEX('PLHIV Forecast'!$C$131:$W$250,MATCH($B242,'PLHIV Forecast'!$B$131:$B$250,0),MATCH(G$130,'PLHIV Forecast'!$C$130:$W$130,0))&lt;&gt;0),
INDEX('PLHIV Forecast'!$C$131:$W$250,MATCH($B242,'PLHIV Forecast'!$B$131:$B$250,0),MATCH(G$130,'PLHIV Forecast'!$C$130:$W$130,0)),
F242+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IF(G$130&lt;=Baseline_Year,
INDEX('Number on ART'!$H$10:$AB$249,MATCH($B242&amp;"Peds",'Number on ART'!$F$10:$F$249,0),MATCH(G$130,'Number on ART'!$H$9:$AB$9,0)),
IF(AND(F242+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Forecast'!$B$131:$B$250,0),MATCH(G$130,'PLHIV Forecast'!$C$130:$W$130,0)),
INDEX('PLHIV Forecast'!$C$131:$W$250,MATCH($B242,'PLHIV Forecast'!$B$131:$B$250,0),MATCH(G$130,'PLHIV Forecast'!$C$130:$W$130,0))&lt;&gt;0),
INDEX('PLHIV Forecast'!$C$131:$W$250,MATCH($B242,'PLHIV Forecast'!$B$131:$B$250,0),MATCH(G$130,'PLHIV Forecast'!$C$130:$W$130,0)),
F242+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H242" s="84">
        <f>IF(IF(H$130&lt;=Baseline_Year,
INDEX('Number on ART'!$H$10:$AB$249,MATCH($B242&amp;"Peds",'Number on ART'!$F$10:$F$249,0),MATCH(H$130,'Number on ART'!$H$9:$AB$9,0)),
IF(AND(G242+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Forecast'!$B$131:$B$250,0),MATCH(H$130,'PLHIV Forecast'!$C$130:$W$130,0)),
INDEX('PLHIV Forecast'!$C$131:$W$250,MATCH($B242,'PLHIV Forecast'!$B$131:$B$250,0),MATCH(H$130,'PLHIV Forecast'!$C$130:$W$130,0))&lt;&gt;0),
INDEX('PLHIV Forecast'!$C$131:$W$250,MATCH($B242,'PLHIV Forecast'!$B$131:$B$250,0),MATCH(H$130,'PLHIV Forecast'!$C$130:$W$130,0)),
G242+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IF(H$130&lt;=Baseline_Year,
INDEX('Number on ART'!$H$10:$AB$249,MATCH($B242&amp;"Peds",'Number on ART'!$F$10:$F$249,0),MATCH(H$130,'Number on ART'!$H$9:$AB$9,0)),
IF(AND(G242+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Forecast'!$B$131:$B$250,0),MATCH(H$130,'PLHIV Forecast'!$C$130:$W$130,0)),
INDEX('PLHIV Forecast'!$C$131:$W$250,MATCH($B242,'PLHIV Forecast'!$B$131:$B$250,0),MATCH(H$130,'PLHIV Forecast'!$C$130:$W$130,0))&lt;&gt;0),
INDEX('PLHIV Forecast'!$C$131:$W$250,MATCH($B242,'PLHIV Forecast'!$B$131:$B$250,0),MATCH(H$130,'PLHIV Forecast'!$C$130:$W$130,0)),
G242+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I242" s="84">
        <f>IF(IF(I$130&lt;=Baseline_Year,
INDEX('Number on ART'!$H$10:$AB$249,MATCH($B242&amp;"Peds",'Number on ART'!$F$10:$F$249,0),MATCH(I$130,'Number on ART'!$H$9:$AB$9,0)),
IF(AND(H242+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Forecast'!$B$131:$B$250,0),MATCH(I$130,'PLHIV Forecast'!$C$130:$W$130,0)),
INDEX('PLHIV Forecast'!$C$131:$W$250,MATCH($B242,'PLHIV Forecast'!$B$131:$B$250,0),MATCH(I$130,'PLHIV Forecast'!$C$130:$W$130,0))&lt;&gt;0),
INDEX('PLHIV Forecast'!$C$131:$W$250,MATCH($B242,'PLHIV Forecast'!$B$131:$B$250,0),MATCH(I$130,'PLHIV Forecast'!$C$130:$W$130,0)),
H242+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IF(I$130&lt;=Baseline_Year,
INDEX('Number on ART'!$H$10:$AB$249,MATCH($B242&amp;"Peds",'Number on ART'!$F$10:$F$249,0),MATCH(I$130,'Number on ART'!$H$9:$AB$9,0)),
IF(AND(H242+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Forecast'!$B$131:$B$250,0),MATCH(I$130,'PLHIV Forecast'!$C$130:$W$130,0)),
INDEX('PLHIV Forecast'!$C$131:$W$250,MATCH($B242,'PLHIV Forecast'!$B$131:$B$250,0),MATCH(I$130,'PLHIV Forecast'!$C$130:$W$130,0))&lt;&gt;0),
INDEX('PLHIV Forecast'!$C$131:$W$250,MATCH($B242,'PLHIV Forecast'!$B$131:$B$250,0),MATCH(I$130,'PLHIV Forecast'!$C$130:$W$130,0)),
H242+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J242" s="84">
        <f>IF(IF(J$130&lt;=Baseline_Year,
INDEX('Number on ART'!$H$10:$AB$249,MATCH($B242&amp;"Peds",'Number on ART'!$F$10:$F$249,0),MATCH(J$130,'Number on ART'!$H$9:$AB$9,0)),
IF(AND(I242+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Forecast'!$B$131:$B$250,0),MATCH(J$130,'PLHIV Forecast'!$C$130:$W$130,0)),
INDEX('PLHIV Forecast'!$C$131:$W$250,MATCH($B242,'PLHIV Forecast'!$B$131:$B$250,0),MATCH(J$130,'PLHIV Forecast'!$C$130:$W$130,0))&lt;&gt;0),
INDEX('PLHIV Forecast'!$C$131:$W$250,MATCH($B242,'PLHIV Forecast'!$B$131:$B$250,0),MATCH(J$130,'PLHIV Forecast'!$C$130:$W$130,0)),
I242+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IF(J$130&lt;=Baseline_Year,
INDEX('Number on ART'!$H$10:$AB$249,MATCH($B242&amp;"Peds",'Number on ART'!$F$10:$F$249,0),MATCH(J$130,'Number on ART'!$H$9:$AB$9,0)),
IF(AND(I242+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Forecast'!$B$131:$B$250,0),MATCH(J$130,'PLHIV Forecast'!$C$130:$W$130,0)),
INDEX('PLHIV Forecast'!$C$131:$W$250,MATCH($B242,'PLHIV Forecast'!$B$131:$B$250,0),MATCH(J$130,'PLHIV Forecast'!$C$130:$W$130,0))&lt;&gt;0),
INDEX('PLHIV Forecast'!$C$131:$W$250,MATCH($B242,'PLHIV Forecast'!$B$131:$B$250,0),MATCH(J$130,'PLHIV Forecast'!$C$130:$W$130,0)),
I242+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K242" s="84">
        <f>IF(IF(K$130&lt;=Baseline_Year,
INDEX('Number on ART'!$H$10:$AB$249,MATCH($B242&amp;"Peds",'Number on ART'!$F$10:$F$249,0),MATCH(K$130,'Number on ART'!$H$9:$AB$9,0)),
IF(AND(J242+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Forecast'!$B$131:$B$250,0),MATCH(K$130,'PLHIV Forecast'!$C$130:$W$130,0)),
INDEX('PLHIV Forecast'!$C$131:$W$250,MATCH($B242,'PLHIV Forecast'!$B$131:$B$250,0),MATCH(K$130,'PLHIV Forecast'!$C$130:$W$130,0))&lt;&gt;0),
INDEX('PLHIV Forecast'!$C$131:$W$250,MATCH($B242,'PLHIV Forecast'!$B$131:$B$250,0),MATCH(K$130,'PLHIV Forecast'!$C$130:$W$130,0)),
J242+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IF(K$130&lt;=Baseline_Year,
INDEX('Number on ART'!$H$10:$AB$249,MATCH($B242&amp;"Peds",'Number on ART'!$F$10:$F$249,0),MATCH(K$130,'Number on ART'!$H$9:$AB$9,0)),
IF(AND(J242+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Forecast'!$B$131:$B$250,0),MATCH(K$130,'PLHIV Forecast'!$C$130:$W$130,0)),
INDEX('PLHIV Forecast'!$C$131:$W$250,MATCH($B242,'PLHIV Forecast'!$B$131:$B$250,0),MATCH(K$130,'PLHIV Forecast'!$C$130:$W$130,0))&lt;&gt;0),
INDEX('PLHIV Forecast'!$C$131:$W$250,MATCH($B242,'PLHIV Forecast'!$B$131:$B$250,0),MATCH(K$130,'PLHIV Forecast'!$C$130:$W$130,0)),
J242+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L242" s="84">
        <f>IF(IF(L$130&lt;=Baseline_Year,
INDEX('Number on ART'!$H$10:$AB$249,MATCH($B242&amp;"Peds",'Number on ART'!$F$10:$F$249,0),MATCH(L$130,'Number on ART'!$H$9:$AB$9,0)),
IF(AND(K242+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Forecast'!$B$131:$B$250,0),MATCH(L$130,'PLHIV Forecast'!$C$130:$W$130,0)),
INDEX('PLHIV Forecast'!$C$131:$W$250,MATCH($B242,'PLHIV Forecast'!$B$131:$B$250,0),MATCH(L$130,'PLHIV Forecast'!$C$130:$W$130,0))&lt;&gt;0),
INDEX('PLHIV Forecast'!$C$131:$W$250,MATCH($B242,'PLHIV Forecast'!$B$131:$B$250,0),MATCH(L$130,'PLHIV Forecast'!$C$130:$W$130,0)),
K242+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IF(L$130&lt;=Baseline_Year,
INDEX('Number on ART'!$H$10:$AB$249,MATCH($B242&amp;"Peds",'Number on ART'!$F$10:$F$249,0),MATCH(L$130,'Number on ART'!$H$9:$AB$9,0)),
IF(AND(K242+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Forecast'!$B$131:$B$250,0),MATCH(L$130,'PLHIV Forecast'!$C$130:$W$130,0)),
INDEX('PLHIV Forecast'!$C$131:$W$250,MATCH($B242,'PLHIV Forecast'!$B$131:$B$250,0),MATCH(L$130,'PLHIV Forecast'!$C$130:$W$130,0))&lt;&gt;0),
INDEX('PLHIV Forecast'!$C$131:$W$250,MATCH($B242,'PLHIV Forecast'!$B$131:$B$250,0),MATCH(L$130,'PLHIV Forecast'!$C$130:$W$130,0)),
K242+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M242" s="84">
        <f>IF(IF(M$130&lt;=Baseline_Year,
INDEX('Number on ART'!$H$10:$AB$249,MATCH($B242&amp;"Peds",'Number on ART'!$F$10:$F$249,0),MATCH(M$130,'Number on ART'!$H$9:$AB$9,0)),
IF(AND(L242+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Forecast'!$B$131:$B$250,0),MATCH(M$130,'PLHIV Forecast'!$C$130:$W$130,0)),
INDEX('PLHIV Forecast'!$C$131:$W$250,MATCH($B242,'PLHIV Forecast'!$B$131:$B$250,0),MATCH(M$130,'PLHIV Forecast'!$C$130:$W$130,0))&lt;&gt;0),
INDEX('PLHIV Forecast'!$C$131:$W$250,MATCH($B242,'PLHIV Forecast'!$B$131:$B$250,0),MATCH(M$130,'PLHIV Forecast'!$C$130:$W$130,0)),
L242+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IF(M$130&lt;=Baseline_Year,
INDEX('Number on ART'!$H$10:$AB$249,MATCH($B242&amp;"Peds",'Number on ART'!$F$10:$F$249,0),MATCH(M$130,'Number on ART'!$H$9:$AB$9,0)),
IF(AND(L242+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Forecast'!$B$131:$B$250,0),MATCH(M$130,'PLHIV Forecast'!$C$130:$W$130,0)),
INDEX('PLHIV Forecast'!$C$131:$W$250,MATCH($B242,'PLHIV Forecast'!$B$131:$B$250,0),MATCH(M$130,'PLHIV Forecast'!$C$130:$W$130,0))&lt;&gt;0),
INDEX('PLHIV Forecast'!$C$131:$W$250,MATCH($B242,'PLHIV Forecast'!$B$131:$B$250,0),MATCH(M$130,'PLHIV Forecast'!$C$130:$W$130,0)),
L242+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N242" s="84">
        <f>IF(IF(N$130&lt;=Baseline_Year,
INDEX('Number on ART'!$H$10:$AB$249,MATCH($B242&amp;"Peds",'Number on ART'!$F$10:$F$249,0),MATCH(N$130,'Number on ART'!$H$9:$AB$9,0)),
IF(AND(M242+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Forecast'!$B$131:$B$250,0),MATCH(N$130,'PLHIV Forecast'!$C$130:$W$130,0)),
INDEX('PLHIV Forecast'!$C$131:$W$250,MATCH($B242,'PLHIV Forecast'!$B$131:$B$250,0),MATCH(N$130,'PLHIV Forecast'!$C$130:$W$130,0))&lt;&gt;0),
INDEX('PLHIV Forecast'!$C$131:$W$250,MATCH($B242,'PLHIV Forecast'!$B$131:$B$250,0),MATCH(N$130,'PLHIV Forecast'!$C$130:$W$130,0)),
M242+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IF(N$130&lt;=Baseline_Year,
INDEX('Number on ART'!$H$10:$AB$249,MATCH($B242&amp;"Peds",'Number on ART'!$F$10:$F$249,0),MATCH(N$130,'Number on ART'!$H$9:$AB$9,0)),
IF(AND(M242+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Forecast'!$B$131:$B$250,0),MATCH(N$130,'PLHIV Forecast'!$C$130:$W$130,0)),
INDEX('PLHIV Forecast'!$C$131:$W$250,MATCH($B242,'PLHIV Forecast'!$B$131:$B$250,0),MATCH(N$130,'PLHIV Forecast'!$C$130:$W$130,0))&lt;&gt;0),
INDEX('PLHIV Forecast'!$C$131:$W$250,MATCH($B242,'PLHIV Forecast'!$B$131:$B$250,0),MATCH(N$130,'PLHIV Forecast'!$C$130:$W$130,0)),
M242+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O242" s="84">
        <f>IF(IF(O$130&lt;=Baseline_Year,
INDEX('Number on ART'!$H$10:$AB$249,MATCH($B242&amp;"Peds",'Number on ART'!$F$10:$F$249,0),MATCH(O$130,'Number on ART'!$H$9:$AB$9,0)),
IF(AND(N242+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Forecast'!$B$131:$B$250,0),MATCH(O$130,'PLHIV Forecast'!$C$130:$W$130,0)),
INDEX('PLHIV Forecast'!$C$131:$W$250,MATCH($B242,'PLHIV Forecast'!$B$131:$B$250,0),MATCH(O$130,'PLHIV Forecast'!$C$130:$W$130,0))&lt;&gt;0),
INDEX('PLHIV Forecast'!$C$131:$W$250,MATCH($B242,'PLHIV Forecast'!$B$131:$B$250,0),MATCH(O$130,'PLHIV Forecast'!$C$130:$W$130,0)),
N242+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IF(O$130&lt;=Baseline_Year,
INDEX('Number on ART'!$H$10:$AB$249,MATCH($B242&amp;"Peds",'Number on ART'!$F$10:$F$249,0),MATCH(O$130,'Number on ART'!$H$9:$AB$9,0)),
IF(AND(N242+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Forecast'!$B$131:$B$250,0),MATCH(O$130,'PLHIV Forecast'!$C$130:$W$130,0)),
INDEX('PLHIV Forecast'!$C$131:$W$250,MATCH($B242,'PLHIV Forecast'!$B$131:$B$250,0),MATCH(O$130,'PLHIV Forecast'!$C$130:$W$130,0))&lt;&gt;0),
INDEX('PLHIV Forecast'!$C$131:$W$250,MATCH($B242,'PLHIV Forecast'!$B$131:$B$250,0),MATCH(O$130,'PLHIV Forecast'!$C$130:$W$130,0)),
N242+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P242" s="84">
        <f>IF(IF(P$130&lt;=Baseline_Year,
INDEX('Number on ART'!$H$10:$AB$249,MATCH($B242&amp;"Peds",'Number on ART'!$F$10:$F$249,0),MATCH(P$130,'Number on ART'!$H$9:$AB$9,0)),
IF(AND(O242+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Forecast'!$B$131:$B$250,0),MATCH(P$130,'PLHIV Forecast'!$C$130:$W$130,0)),
INDEX('PLHIV Forecast'!$C$131:$W$250,MATCH($B242,'PLHIV Forecast'!$B$131:$B$250,0),MATCH(P$130,'PLHIV Forecast'!$C$130:$W$130,0))&lt;&gt;0),
INDEX('PLHIV Forecast'!$C$131:$W$250,MATCH($B242,'PLHIV Forecast'!$B$131:$B$250,0),MATCH(P$130,'PLHIV Forecast'!$C$130:$W$130,0)),
O242+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IF(P$130&lt;=Baseline_Year,
INDEX('Number on ART'!$H$10:$AB$249,MATCH($B242&amp;"Peds",'Number on ART'!$F$10:$F$249,0),MATCH(P$130,'Number on ART'!$H$9:$AB$9,0)),
IF(AND(O242+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Forecast'!$B$131:$B$250,0),MATCH(P$130,'PLHIV Forecast'!$C$130:$W$130,0)),
INDEX('PLHIV Forecast'!$C$131:$W$250,MATCH($B242,'PLHIV Forecast'!$B$131:$B$250,0),MATCH(P$130,'PLHIV Forecast'!$C$130:$W$130,0))&lt;&gt;0),
INDEX('PLHIV Forecast'!$C$131:$W$250,MATCH($B242,'PLHIV Forecast'!$B$131:$B$250,0),MATCH(P$130,'PLHIV Forecast'!$C$130:$W$130,0)),
O242+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Q242" s="84">
        <f>IF(IF(Q$130&lt;=Baseline_Year,
INDEX('Number on ART'!$H$10:$AB$249,MATCH($B242&amp;"Peds",'Number on ART'!$F$10:$F$249,0),MATCH(Q$130,'Number on ART'!$H$9:$AB$9,0)),
IF(AND(P242+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Forecast'!$B$131:$B$250,0),MATCH(Q$130,'PLHIV Forecast'!$C$130:$W$130,0)),
INDEX('PLHIV Forecast'!$C$131:$W$250,MATCH($B242,'PLHIV Forecast'!$B$131:$B$250,0),MATCH(Q$130,'PLHIV Forecast'!$C$130:$W$130,0))&lt;&gt;0),
INDEX('PLHIV Forecast'!$C$131:$W$250,MATCH($B242,'PLHIV Forecast'!$B$131:$B$250,0),MATCH(Q$130,'PLHIV Forecast'!$C$130:$W$130,0)),
P242+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IF(Q$130&lt;=Baseline_Year,
INDEX('Number on ART'!$H$10:$AB$249,MATCH($B242&amp;"Peds",'Number on ART'!$F$10:$F$249,0),MATCH(Q$130,'Number on ART'!$H$9:$AB$9,0)),
IF(AND(P242+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Forecast'!$B$131:$B$250,0),MATCH(Q$130,'PLHIV Forecast'!$C$130:$W$130,0)),
INDEX('PLHIV Forecast'!$C$131:$W$250,MATCH($B242,'PLHIV Forecast'!$B$131:$B$250,0),MATCH(Q$130,'PLHIV Forecast'!$C$130:$W$130,0))&lt;&gt;0),
INDEX('PLHIV Forecast'!$C$131:$W$250,MATCH($B242,'PLHIV Forecast'!$B$131:$B$250,0),MATCH(Q$130,'PLHIV Forecast'!$C$130:$W$130,0)),
P242+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R242" s="84">
        <f>IF(IF(R$130&lt;=Baseline_Year,
INDEX('Number on ART'!$H$10:$AB$249,MATCH($B242&amp;"Peds",'Number on ART'!$F$10:$F$249,0),MATCH(R$130,'Number on ART'!$H$9:$AB$9,0)),
IF(AND(Q242+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Forecast'!$B$131:$B$250,0),MATCH(R$130,'PLHIV Forecast'!$C$130:$W$130,0)),
INDEX('PLHIV Forecast'!$C$131:$W$250,MATCH($B242,'PLHIV Forecast'!$B$131:$B$250,0),MATCH(R$130,'PLHIV Forecast'!$C$130:$W$130,0))&lt;&gt;0),
INDEX('PLHIV Forecast'!$C$131:$W$250,MATCH($B242,'PLHIV Forecast'!$B$131:$B$250,0),MATCH(R$130,'PLHIV Forecast'!$C$130:$W$130,0)),
Q242+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IF(R$130&lt;=Baseline_Year,
INDEX('Number on ART'!$H$10:$AB$249,MATCH($B242&amp;"Peds",'Number on ART'!$F$10:$F$249,0),MATCH(R$130,'Number on ART'!$H$9:$AB$9,0)),
IF(AND(Q242+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Forecast'!$B$131:$B$250,0),MATCH(R$130,'PLHIV Forecast'!$C$130:$W$130,0)),
INDEX('PLHIV Forecast'!$C$131:$W$250,MATCH($B242,'PLHIV Forecast'!$B$131:$B$250,0),MATCH(R$130,'PLHIV Forecast'!$C$130:$W$130,0))&lt;&gt;0),
INDEX('PLHIV Forecast'!$C$131:$W$250,MATCH($B242,'PLHIV Forecast'!$B$131:$B$250,0),MATCH(R$130,'PLHIV Forecast'!$C$130:$W$130,0)),
Q242+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S242" s="84">
        <f>IF(IF(S$130&lt;=Baseline_Year,
INDEX('Number on ART'!$H$10:$AB$249,MATCH($B242&amp;"Peds",'Number on ART'!$F$10:$F$249,0),MATCH(S$130,'Number on ART'!$H$9:$AB$9,0)),
IF(AND(R242+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Forecast'!$B$131:$B$250,0),MATCH(S$130,'PLHIV Forecast'!$C$130:$W$130,0)),
INDEX('PLHIV Forecast'!$C$131:$W$250,MATCH($B242,'PLHIV Forecast'!$B$131:$B$250,0),MATCH(S$130,'PLHIV Forecast'!$C$130:$W$130,0))&lt;&gt;0),
INDEX('PLHIV Forecast'!$C$131:$W$250,MATCH($B242,'PLHIV Forecast'!$B$131:$B$250,0),MATCH(S$130,'PLHIV Forecast'!$C$130:$W$130,0)),
R242+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IF(S$130&lt;=Baseline_Year,
INDEX('Number on ART'!$H$10:$AB$249,MATCH($B242&amp;"Peds",'Number on ART'!$F$10:$F$249,0),MATCH(S$130,'Number on ART'!$H$9:$AB$9,0)),
IF(AND(R242+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Forecast'!$B$131:$B$250,0),MATCH(S$130,'PLHIV Forecast'!$C$130:$W$130,0)),
INDEX('PLHIV Forecast'!$C$131:$W$250,MATCH($B242,'PLHIV Forecast'!$B$131:$B$250,0),MATCH(S$130,'PLHIV Forecast'!$C$130:$W$130,0))&lt;&gt;0),
INDEX('PLHIV Forecast'!$C$131:$W$250,MATCH($B242,'PLHIV Forecast'!$B$131:$B$250,0),MATCH(S$130,'PLHIV Forecast'!$C$130:$W$130,0)),
R242+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T242" s="84">
        <f>IF(IF(T$130&lt;=Baseline_Year,
INDEX('Number on ART'!$H$10:$AB$249,MATCH($B242&amp;"Peds",'Number on ART'!$F$10:$F$249,0),MATCH(T$130,'Number on ART'!$H$9:$AB$9,0)),
IF(AND(S242+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Forecast'!$B$131:$B$250,0),MATCH(T$130,'PLHIV Forecast'!$C$130:$W$130,0)),
INDEX('PLHIV Forecast'!$C$131:$W$250,MATCH($B242,'PLHIV Forecast'!$B$131:$B$250,0),MATCH(T$130,'PLHIV Forecast'!$C$130:$W$130,0))&lt;&gt;0),
INDEX('PLHIV Forecast'!$C$131:$W$250,MATCH($B242,'PLHIV Forecast'!$B$131:$B$250,0),MATCH(T$130,'PLHIV Forecast'!$C$130:$W$130,0)),
S242+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IF(T$130&lt;=Baseline_Year,
INDEX('Number on ART'!$H$10:$AB$249,MATCH($B242&amp;"Peds",'Number on ART'!$F$10:$F$249,0),MATCH(T$130,'Number on ART'!$H$9:$AB$9,0)),
IF(AND(S242+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Forecast'!$B$131:$B$250,0),MATCH(T$130,'PLHIV Forecast'!$C$130:$W$130,0)),
INDEX('PLHIV Forecast'!$C$131:$W$250,MATCH($B242,'PLHIV Forecast'!$B$131:$B$250,0),MATCH(T$130,'PLHIV Forecast'!$C$130:$W$130,0))&lt;&gt;0),
INDEX('PLHIV Forecast'!$C$131:$W$250,MATCH($B242,'PLHIV Forecast'!$B$131:$B$250,0),MATCH(T$130,'PLHIV Forecast'!$C$130:$W$130,0)),
S242+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U242" s="84">
        <f>IF(IF(U$130&lt;=Baseline_Year,
INDEX('Number on ART'!$H$10:$AB$249,MATCH($B242&amp;"Peds",'Number on ART'!$F$10:$F$249,0),MATCH(U$130,'Number on ART'!$H$9:$AB$9,0)),
IF(AND(T242+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Forecast'!$B$131:$B$250,0),MATCH(U$130,'PLHIV Forecast'!$C$130:$W$130,0)),
INDEX('PLHIV Forecast'!$C$131:$W$250,MATCH($B242,'PLHIV Forecast'!$B$131:$B$250,0),MATCH(U$130,'PLHIV Forecast'!$C$130:$W$130,0))&lt;&gt;0),
INDEX('PLHIV Forecast'!$C$131:$W$250,MATCH($B242,'PLHIV Forecast'!$B$131:$B$250,0),MATCH(U$130,'PLHIV Forecast'!$C$130:$W$130,0)),
T242+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IF(U$130&lt;=Baseline_Year,
INDEX('Number on ART'!$H$10:$AB$249,MATCH($B242&amp;"Peds",'Number on ART'!$F$10:$F$249,0),MATCH(U$130,'Number on ART'!$H$9:$AB$9,0)),
IF(AND(T242+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Forecast'!$B$131:$B$250,0),MATCH(U$130,'PLHIV Forecast'!$C$130:$W$130,0)),
INDEX('PLHIV Forecast'!$C$131:$W$250,MATCH($B242,'PLHIV Forecast'!$B$131:$B$250,0),MATCH(U$130,'PLHIV Forecast'!$C$130:$W$130,0))&lt;&gt;0),
INDEX('PLHIV Forecast'!$C$131:$W$250,MATCH($B242,'PLHIV Forecast'!$B$131:$B$250,0),MATCH(U$130,'PLHIV Forecast'!$C$130:$W$130,0)),
T242+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V242" s="84">
        <f>IF(IF(V$130&lt;=Baseline_Year,
INDEX('Number on ART'!$H$10:$AB$249,MATCH($B242&amp;"Peds",'Number on ART'!$F$10:$F$249,0),MATCH(V$130,'Number on ART'!$H$9:$AB$9,0)),
IF(AND(U242+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Forecast'!$B$131:$B$250,0),MATCH(V$130,'PLHIV Forecast'!$C$130:$W$130,0)),
INDEX('PLHIV Forecast'!$C$131:$W$250,MATCH($B242,'PLHIV Forecast'!$B$131:$B$250,0),MATCH(V$130,'PLHIV Forecast'!$C$130:$W$130,0))&lt;&gt;0),
INDEX('PLHIV Forecast'!$C$131:$W$250,MATCH($B242,'PLHIV Forecast'!$B$131:$B$250,0),MATCH(V$130,'PLHIV Forecast'!$C$130:$W$130,0)),
U242+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IF(V$130&lt;=Baseline_Year,
INDEX('Number on ART'!$H$10:$AB$249,MATCH($B242&amp;"Peds",'Number on ART'!$F$10:$F$249,0),MATCH(V$130,'Number on ART'!$H$9:$AB$9,0)),
IF(AND(U242+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Forecast'!$B$131:$B$250,0),MATCH(V$130,'PLHIV Forecast'!$C$130:$W$130,0)),
INDEX('PLHIV Forecast'!$C$131:$W$250,MATCH($B242,'PLHIV Forecast'!$B$131:$B$250,0),MATCH(V$130,'PLHIV Forecast'!$C$130:$W$130,0))&lt;&gt;0),
INDEX('PLHIV Forecast'!$C$131:$W$250,MATCH($B242,'PLHIV Forecast'!$B$131:$B$250,0),MATCH(V$130,'PLHIV Forecast'!$C$130:$W$130,0)),
U242+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W242" s="84">
        <f>IF(IF(W$130&lt;=Baseline_Year,
INDEX('Number on ART'!$H$10:$AB$249,MATCH($B242&amp;"Peds",'Number on ART'!$F$10:$F$249,0),MATCH(W$130,'Number on ART'!$H$9:$AB$9,0)),
IF(AND(V242+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Forecast'!$C$131:$W$250,MATCH($B242,'PLHIV Forecast'!$B$131:$B$250,0),MATCH(W$130,'PLHIV Forecast'!$C$130:$W$130,0)),
INDEX('PLHIV Forecast'!$C$131:$W$250,MATCH($B242,'PLHIV Forecast'!$B$131:$B$250,0),MATCH(W$130,'PLHIV Forecast'!$C$130:$W$130,0))&lt;&gt;0),
INDEX('PLHIV Forecast'!$C$131:$W$250,MATCH($B242,'PLHIV Forecast'!$B$131:$B$250,0),MATCH(W$130,'PLHIV Forecast'!$C$130:$W$130,0)),
V242+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)))&lt;0,
0,
IF(W$130&lt;=Baseline_Year,
INDEX('Number on ART'!$H$10:$AB$249,MATCH($B242&amp;"Peds",'Number on ART'!$F$10:$F$249,0),MATCH(W$130,'Number on ART'!$H$9:$AB$9,0)),
IF(AND(V242+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)&gt;INDEX('PLHIV Forecast'!$C$8:$W$127,MATCH($B242,'PLHIV Forecast'!$B$131:$B$250,0),MATCH(W$130,'PLHIV Forecast'!$C$130:$W$130,0)),
INDEX('PLHIV Forecast'!$C$131:$W$250,MATCH($B242,'PLHIV Forecast'!$B$131:$B$250,0),MATCH(W$130,'PLHIV Forecast'!$C$130:$W$130,0))&lt;&gt;0),
INDEX('PLHIV Forecast'!$C$131:$W$250,MATCH($B242,'PLHIV Forecast'!$B$131:$B$250,0),MATCH(W$130,'PLHIV Forecast'!$C$130:$W$130,0)),
V242+
AVERAGE((INDEX($C$131:$W$250,MATCH($B242,$B$131:$B$250),MATCH(Baseline_Year,$C$130:$W$130,))-INDEX($C$131:$W$250,MATCH($B242,$B$131:$B$250),MATCH(Baseline_Year-1,$C$130:$W$130,))),
(INDEX($C$131:$W$250,MATCH($B242,$B$131:$B$250),MATCH(Baseline_Year-1,$C$130:$W$130,))-INDEX($C$131:$W$250,MATCH($B242,$B$131:$B$250),MATCH(Baseline_Year-2,$C$130:$W$130,))),
(INDEX($C$131:$W$250,MATCH($B242,$B$131:$B$250),MATCH(Baseline_Year-2,$C$130:$W$130,))-INDEX($C$131:$W$250,MATCH($B242,$B$131:$B$250),MATCH(Baseline_Year-3,$C$130:$W$130,)))
))))</f>
        <v>0</v>
      </c>
      <c r="X242" s="9" t="str">
        <f>IF(SUM(C242:W242)&lt;&gt;0,
IF(P242='PLHIV Forecast'!P242,"# peds on ART capped by total CLHIV starting 2023",
IF(Q242='PLHIV Forecast'!Q242,"# peds on ART capped by total CLHIV starting 2024",
IF(R242='PLHIV Forecast'!R242,"# peds on ART capped by total CLHIV starting 2025",
IF(S242='PLHIV Forecast'!S242,"# peds on ART capped by total CLHIV starting 2026",
IF(T242='PLHIV Forecast'!T242,"# peds on ART capped by total CLHIV starting 2027",
IF(U242='PLHIV Forecast'!U242,"# peds on ART capped by total CLHIV starting 2028",
IF(V242='PLHIV Forecast'!V242,"# peds on ART capped by total CLHIV starting 2029",
IF(W242='PLHIV Forecast'!W242,"# peds on ART capped by total CLHIV starting 2030",
"")))))))),"")</f>
        <v/>
      </c>
    </row>
    <row r="243" spans="2:26" x14ac:dyDescent="0.35">
      <c r="B243" s="17" t="str">
        <f>Countries!B116</f>
        <v>Uganda</v>
      </c>
      <c r="C243" s="47">
        <f>IF(C$7&lt;='Algorithms &amp; Assumptions'!$C$3,INDEX('Number on ART'!$H$10:$AB$249,MATCH($B243&amp;"Peds",'Number on ART'!$F$10:$F$249,0),MATCH(C$7,'Number on ART'!$H$9:$AB$9,0)),"Error")</f>
        <v>21763</v>
      </c>
      <c r="D243" s="47">
        <f>IF(D$7&lt;='Algorithms &amp; Assumptions'!$C$3,INDEX('Number on ART'!$H$10:$AB$249,MATCH($B243&amp;"Peds",'Number on ART'!$F$10:$F$249,0),MATCH(D$7,'Number on ART'!$H$9:$AB$9,0)),"Error")</f>
        <v>24735</v>
      </c>
      <c r="E243" s="47">
        <f>IF(E$7&lt;='Algorithms &amp; Assumptions'!$C$3,INDEX('Number on ART'!$H$10:$AB$249,MATCH($B243&amp;"Peds",'Number on ART'!$F$10:$F$249,0),MATCH(E$7,'Number on ART'!$H$9:$AB$9,0)),"Error")</f>
        <v>35453</v>
      </c>
      <c r="F243" s="47">
        <f>IF(F$7&lt;='Algorithms &amp; Assumptions'!$C$3,INDEX('Number on ART'!$H$10:$AB$249,MATCH($B243&amp;"Peds",'Number on ART'!$F$10:$F$249,0),MATCH(F$7,'Number on ART'!$H$9:$AB$9,0)),"Error")</f>
        <v>43525</v>
      </c>
      <c r="G243" s="84">
        <f>IF(IF(G$130&lt;=Baseline_Year,
INDEX('Number on ART'!$H$10:$AB$249,MATCH($B243&amp;"Peds",'Number on ART'!$F$10:$F$249,0),MATCH(G$130,'Number on ART'!$H$9:$AB$9,0)),
IF(AND(F243+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Forecast'!$B$131:$B$250,0),MATCH(G$130,'PLHIV Forecast'!$C$130:$W$130,0)),
INDEX('PLHIV Forecast'!$C$131:$W$250,MATCH($B243,'PLHIV Forecast'!$B$131:$B$250,0),MATCH(G$130,'PLHIV Forecast'!$C$130:$W$130,0))&lt;&gt;0),
INDEX('PLHIV Forecast'!$C$131:$W$250,MATCH($B243,'PLHIV Forecast'!$B$131:$B$250,0),MATCH(G$130,'PLHIV Forecast'!$C$130:$W$130,0)),
F243+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IF(G$130&lt;=Baseline_Year,
INDEX('Number on ART'!$H$10:$AB$249,MATCH($B243&amp;"Peds",'Number on ART'!$F$10:$F$249,0),MATCH(G$130,'Number on ART'!$H$9:$AB$9,0)),
IF(AND(F243+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Forecast'!$B$131:$B$250,0),MATCH(G$130,'PLHIV Forecast'!$C$130:$W$130,0)),
INDEX('PLHIV Forecast'!$C$131:$W$250,MATCH($B243,'PLHIV Forecast'!$B$131:$B$250,0),MATCH(G$130,'PLHIV Forecast'!$C$130:$W$130,0))&lt;&gt;0),
INDEX('PLHIV Forecast'!$C$131:$W$250,MATCH($B243,'PLHIV Forecast'!$B$131:$B$250,0),MATCH(G$130,'PLHIV Forecast'!$C$130:$W$130,0)),
F243+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54680</v>
      </c>
      <c r="H243" s="84">
        <f>IF(IF(H$130&lt;=Baseline_Year,
INDEX('Number on ART'!$H$10:$AB$249,MATCH($B243&amp;"Peds",'Number on ART'!$F$10:$F$249,0),MATCH(H$130,'Number on ART'!$H$9:$AB$9,0)),
IF(AND(G243+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Forecast'!$B$131:$B$250,0),MATCH(H$130,'PLHIV Forecast'!$C$130:$W$130,0)),
INDEX('PLHIV Forecast'!$C$131:$W$250,MATCH($B243,'PLHIV Forecast'!$B$131:$B$250,0),MATCH(H$130,'PLHIV Forecast'!$C$130:$W$130,0))&lt;&gt;0),
INDEX('PLHIV Forecast'!$C$131:$W$250,MATCH($B243,'PLHIV Forecast'!$B$131:$B$250,0),MATCH(H$130,'PLHIV Forecast'!$C$130:$W$130,0)),
G243+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IF(H$130&lt;=Baseline_Year,
INDEX('Number on ART'!$H$10:$AB$249,MATCH($B243&amp;"Peds",'Number on ART'!$F$10:$F$249,0),MATCH(H$130,'Number on ART'!$H$9:$AB$9,0)),
IF(AND(G243+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Forecast'!$B$131:$B$250,0),MATCH(H$130,'PLHIV Forecast'!$C$130:$W$130,0)),
INDEX('PLHIV Forecast'!$C$131:$W$250,MATCH($B243,'PLHIV Forecast'!$B$131:$B$250,0),MATCH(H$130,'PLHIV Forecast'!$C$130:$W$130,0))&lt;&gt;0),
INDEX('PLHIV Forecast'!$C$131:$W$250,MATCH($B243,'PLHIV Forecast'!$B$131:$B$250,0),MATCH(H$130,'PLHIV Forecast'!$C$130:$W$130,0)),
G243+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60029</v>
      </c>
      <c r="I243" s="84">
        <f>IF(IF(I$130&lt;=Baseline_Year,
INDEX('Number on ART'!$H$10:$AB$249,MATCH($B243&amp;"Peds",'Number on ART'!$F$10:$F$249,0),MATCH(I$130,'Number on ART'!$H$9:$AB$9,0)),
IF(AND(H243+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Forecast'!$B$131:$B$250,0),MATCH(I$130,'PLHIV Forecast'!$C$130:$W$130,0)),
INDEX('PLHIV Forecast'!$C$131:$W$250,MATCH($B243,'PLHIV Forecast'!$B$131:$B$250,0),MATCH(I$130,'PLHIV Forecast'!$C$130:$W$130,0))&lt;&gt;0),
INDEX('PLHIV Forecast'!$C$131:$W$250,MATCH($B243,'PLHIV Forecast'!$B$131:$B$250,0),MATCH(I$130,'PLHIV Forecast'!$C$130:$W$130,0)),
H243+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IF(I$130&lt;=Baseline_Year,
INDEX('Number on ART'!$H$10:$AB$249,MATCH($B243&amp;"Peds",'Number on ART'!$F$10:$F$249,0),MATCH(I$130,'Number on ART'!$H$9:$AB$9,0)),
IF(AND(H243+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Forecast'!$B$131:$B$250,0),MATCH(I$130,'PLHIV Forecast'!$C$130:$W$130,0)),
INDEX('PLHIV Forecast'!$C$131:$W$250,MATCH($B243,'PLHIV Forecast'!$B$131:$B$250,0),MATCH(I$130,'PLHIV Forecast'!$C$130:$W$130,0))&lt;&gt;0),
INDEX('PLHIV Forecast'!$C$131:$W$250,MATCH($B243,'PLHIV Forecast'!$B$131:$B$250,0),MATCH(I$130,'PLHIV Forecast'!$C$130:$W$130,0)),
H243+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63936</v>
      </c>
      <c r="J243" s="84">
        <f>IF(IF(J$130&lt;=Baseline_Year,
INDEX('Number on ART'!$H$10:$AB$249,MATCH($B243&amp;"Peds",'Number on ART'!$F$10:$F$249,0),MATCH(J$130,'Number on ART'!$H$9:$AB$9,0)),
IF(AND(I243+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Forecast'!$B$131:$B$250,0),MATCH(J$130,'PLHIV Forecast'!$C$130:$W$130,0)),
INDEX('PLHIV Forecast'!$C$131:$W$250,MATCH($B243,'PLHIV Forecast'!$B$131:$B$250,0),MATCH(J$130,'PLHIV Forecast'!$C$130:$W$130,0))&lt;&gt;0),
INDEX('PLHIV Forecast'!$C$131:$W$250,MATCH($B243,'PLHIV Forecast'!$B$131:$B$250,0),MATCH(J$130,'PLHIV Forecast'!$C$130:$W$130,0)),
I243+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IF(J$130&lt;=Baseline_Year,
INDEX('Number on ART'!$H$10:$AB$249,MATCH($B243&amp;"Peds",'Number on ART'!$F$10:$F$249,0),MATCH(J$130,'Number on ART'!$H$9:$AB$9,0)),
IF(AND(I243+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Forecast'!$B$131:$B$250,0),MATCH(J$130,'PLHIV Forecast'!$C$130:$W$130,0)),
INDEX('PLHIV Forecast'!$C$131:$W$250,MATCH($B243,'PLHIV Forecast'!$B$131:$B$250,0),MATCH(J$130,'PLHIV Forecast'!$C$130:$W$130,0))&lt;&gt;0),
INDEX('PLHIV Forecast'!$C$131:$W$250,MATCH($B243,'PLHIV Forecast'!$B$131:$B$250,0),MATCH(J$130,'PLHIV Forecast'!$C$130:$W$130,0)),
I243+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65134</v>
      </c>
      <c r="K243" s="84">
        <f>IF(IF(K$130&lt;=Baseline_Year,
INDEX('Number on ART'!$H$10:$AB$249,MATCH($B243&amp;"Peds",'Number on ART'!$F$10:$F$249,0),MATCH(K$130,'Number on ART'!$H$9:$AB$9,0)),
IF(AND(J243+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Forecast'!$B$131:$B$250,0),MATCH(K$130,'PLHIV Forecast'!$C$130:$W$130,0)),
INDEX('PLHIV Forecast'!$C$131:$W$250,MATCH($B243,'PLHIV Forecast'!$B$131:$B$250,0),MATCH(K$130,'PLHIV Forecast'!$C$130:$W$130,0))&lt;&gt;0),
INDEX('PLHIV Forecast'!$C$131:$W$250,MATCH($B243,'PLHIV Forecast'!$B$131:$B$250,0),MATCH(K$130,'PLHIV Forecast'!$C$130:$W$130,0)),
J243+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IF(K$130&lt;=Baseline_Year,
INDEX('Number on ART'!$H$10:$AB$249,MATCH($B243&amp;"Peds",'Number on ART'!$F$10:$F$249,0),MATCH(K$130,'Number on ART'!$H$9:$AB$9,0)),
IF(AND(J243+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Forecast'!$B$131:$B$250,0),MATCH(K$130,'PLHIV Forecast'!$C$130:$W$130,0)),
INDEX('PLHIV Forecast'!$C$131:$W$250,MATCH($B243,'PLHIV Forecast'!$B$131:$B$250,0),MATCH(K$130,'PLHIV Forecast'!$C$130:$W$130,0))&lt;&gt;0),
INDEX('PLHIV Forecast'!$C$131:$W$250,MATCH($B243,'PLHIV Forecast'!$B$131:$B$250,0),MATCH(K$130,'PLHIV Forecast'!$C$130:$W$130,0)),
J243+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67131</v>
      </c>
      <c r="L243" s="84">
        <f>IF(IF(L$130&lt;=Baseline_Year,
INDEX('Number on ART'!$H$10:$AB$249,MATCH($B243&amp;"Peds",'Number on ART'!$F$10:$F$249,0),MATCH(L$130,'Number on ART'!$H$9:$AB$9,0)),
IF(AND(K243+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Forecast'!$B$131:$B$250,0),MATCH(L$130,'PLHIV Forecast'!$C$130:$W$130,0)),
INDEX('PLHIV Forecast'!$C$131:$W$250,MATCH($B243,'PLHIV Forecast'!$B$131:$B$250,0),MATCH(L$130,'PLHIV Forecast'!$C$130:$W$130,0))&lt;&gt;0),
INDEX('PLHIV Forecast'!$C$131:$W$250,MATCH($B243,'PLHIV Forecast'!$B$131:$B$250,0),MATCH(L$130,'PLHIV Forecast'!$C$130:$W$130,0)),
K243+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IF(L$130&lt;=Baseline_Year,
INDEX('Number on ART'!$H$10:$AB$249,MATCH($B243&amp;"Peds",'Number on ART'!$F$10:$F$249,0),MATCH(L$130,'Number on ART'!$H$9:$AB$9,0)),
IF(AND(K243+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Forecast'!$B$131:$B$250,0),MATCH(L$130,'PLHIV Forecast'!$C$130:$W$130,0)),
INDEX('PLHIV Forecast'!$C$131:$W$250,MATCH($B243,'PLHIV Forecast'!$B$131:$B$250,0),MATCH(L$130,'PLHIV Forecast'!$C$130:$W$130,0))&lt;&gt;0),
INDEX('PLHIV Forecast'!$C$131:$W$250,MATCH($B243,'PLHIV Forecast'!$B$131:$B$250,0),MATCH(L$130,'PLHIV Forecast'!$C$130:$W$130,0)),
K243+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66203</v>
      </c>
      <c r="M243" s="84">
        <f>IF(IF(M$130&lt;=Baseline_Year,
INDEX('Number on ART'!$H$10:$AB$249,MATCH($B243&amp;"Peds",'Number on ART'!$F$10:$F$249,0),MATCH(M$130,'Number on ART'!$H$9:$AB$9,0)),
IF(AND(L243+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Forecast'!$B$131:$B$250,0),MATCH(M$130,'PLHIV Forecast'!$C$130:$W$130,0)),
INDEX('PLHIV Forecast'!$C$131:$W$250,MATCH($B243,'PLHIV Forecast'!$B$131:$B$250,0),MATCH(M$130,'PLHIV Forecast'!$C$130:$W$130,0))&lt;&gt;0),
INDEX('PLHIV Forecast'!$C$131:$W$250,MATCH($B243,'PLHIV Forecast'!$B$131:$B$250,0),MATCH(M$130,'PLHIV Forecast'!$C$130:$W$130,0)),
L243+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IF(M$130&lt;=Baseline_Year,
INDEX('Number on ART'!$H$10:$AB$249,MATCH($B243&amp;"Peds",'Number on ART'!$F$10:$F$249,0),MATCH(M$130,'Number on ART'!$H$9:$AB$9,0)),
IF(AND(L243+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Forecast'!$B$131:$B$250,0),MATCH(M$130,'PLHIV Forecast'!$C$130:$W$130,0)),
INDEX('PLHIV Forecast'!$C$131:$W$250,MATCH($B243,'PLHIV Forecast'!$B$131:$B$250,0),MATCH(M$130,'PLHIV Forecast'!$C$130:$W$130,0))&lt;&gt;0),
INDEX('PLHIV Forecast'!$C$131:$W$250,MATCH($B243,'PLHIV Forecast'!$B$131:$B$250,0),MATCH(M$130,'PLHIV Forecast'!$C$130:$W$130,0)),
L243+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61750</v>
      </c>
      <c r="N243" s="84">
        <f>IF(IF(N$130&lt;=Baseline_Year,
INDEX('Number on ART'!$H$10:$AB$249,MATCH($B243&amp;"Peds",'Number on ART'!$F$10:$F$249,0),MATCH(N$130,'Number on ART'!$H$9:$AB$9,0)),
IF(AND(M243+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Forecast'!$B$131:$B$250,0),MATCH(N$130,'PLHIV Forecast'!$C$130:$W$130,0)),
INDEX('PLHIV Forecast'!$C$131:$W$250,MATCH($B243,'PLHIV Forecast'!$B$131:$B$250,0),MATCH(N$130,'PLHIV Forecast'!$C$130:$W$130,0))&lt;&gt;0),
INDEX('PLHIV Forecast'!$C$131:$W$250,MATCH($B243,'PLHIV Forecast'!$B$131:$B$250,0),MATCH(N$130,'PLHIV Forecast'!$C$130:$W$130,0)),
M243+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IF(N$130&lt;=Baseline_Year,
INDEX('Number on ART'!$H$10:$AB$249,MATCH($B243&amp;"Peds",'Number on ART'!$F$10:$F$249,0),MATCH(N$130,'Number on ART'!$H$9:$AB$9,0)),
IF(AND(M243+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Forecast'!$B$131:$B$250,0),MATCH(N$130,'PLHIV Forecast'!$C$130:$W$130,0)),
INDEX('PLHIV Forecast'!$C$131:$W$250,MATCH($B243,'PLHIV Forecast'!$B$131:$B$250,0),MATCH(N$130,'PLHIV Forecast'!$C$130:$W$130,0))&lt;&gt;0),
INDEX('PLHIV Forecast'!$C$131:$W$250,MATCH($B243,'PLHIV Forecast'!$B$131:$B$250,0),MATCH(N$130,'PLHIV Forecast'!$C$130:$W$130,0)),
M243+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59855</v>
      </c>
      <c r="O243" s="84">
        <f>IF(IF(O$130&lt;=Baseline_Year,
INDEX('Number on ART'!$H$10:$AB$249,MATCH($B243&amp;"Peds",'Number on ART'!$F$10:$F$249,0),MATCH(O$130,'Number on ART'!$H$9:$AB$9,0)),
IF(AND(N243+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Forecast'!$B$131:$B$250,0),MATCH(O$130,'PLHIV Forecast'!$C$130:$W$130,0)),
INDEX('PLHIV Forecast'!$C$131:$W$250,MATCH($B243,'PLHIV Forecast'!$B$131:$B$250,0),MATCH(O$130,'PLHIV Forecast'!$C$130:$W$130,0))&lt;&gt;0),
INDEX('PLHIV Forecast'!$C$131:$W$250,MATCH($B243,'PLHIV Forecast'!$B$131:$B$250,0),MATCH(O$130,'PLHIV Forecast'!$C$130:$W$130,0)),
N243+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IF(O$130&lt;=Baseline_Year,
INDEX('Number on ART'!$H$10:$AB$249,MATCH($B243&amp;"Peds",'Number on ART'!$F$10:$F$249,0),MATCH(O$130,'Number on ART'!$H$9:$AB$9,0)),
IF(AND(N243+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Forecast'!$B$131:$B$250,0),MATCH(O$130,'PLHIV Forecast'!$C$130:$W$130,0)),
INDEX('PLHIV Forecast'!$C$131:$W$250,MATCH($B243,'PLHIV Forecast'!$B$131:$B$250,0),MATCH(O$130,'PLHIV Forecast'!$C$130:$W$130,0))&lt;&gt;0),
INDEX('PLHIV Forecast'!$C$131:$W$250,MATCH($B243,'PLHIV Forecast'!$B$131:$B$250,0),MATCH(O$130,'PLHIV Forecast'!$C$130:$W$130,0)),
N243+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57771</v>
      </c>
      <c r="P243" s="84">
        <f>IF(IF(P$130&lt;=Baseline_Year,
INDEX('Number on ART'!$H$10:$AB$249,MATCH($B243&amp;"Peds",'Number on ART'!$F$10:$F$249,0),MATCH(P$130,'Number on ART'!$H$9:$AB$9,0)),
IF(AND(O243+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Forecast'!$B$131:$B$250,0),MATCH(P$130,'PLHIV Forecast'!$C$130:$W$130,0)),
INDEX('PLHIV Forecast'!$C$131:$W$250,MATCH($B243,'PLHIV Forecast'!$B$131:$B$250,0),MATCH(P$130,'PLHIV Forecast'!$C$130:$W$130,0))&lt;&gt;0),
INDEX('PLHIV Forecast'!$C$131:$W$250,MATCH($B243,'PLHIV Forecast'!$B$131:$B$250,0),MATCH(P$130,'PLHIV Forecast'!$C$130:$W$130,0)),
O243+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IF(P$130&lt;=Baseline_Year,
INDEX('Number on ART'!$H$10:$AB$249,MATCH($B243&amp;"Peds",'Number on ART'!$F$10:$F$249,0),MATCH(P$130,'Number on ART'!$H$9:$AB$9,0)),
IF(AND(O243+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Forecast'!$B$131:$B$250,0),MATCH(P$130,'PLHIV Forecast'!$C$130:$W$130,0)),
INDEX('PLHIV Forecast'!$C$131:$W$250,MATCH($B243,'PLHIV Forecast'!$B$131:$B$250,0),MATCH(P$130,'PLHIV Forecast'!$C$130:$W$130,0))&lt;&gt;0),
INDEX('PLHIV Forecast'!$C$131:$W$250,MATCH($B243,'PLHIV Forecast'!$B$131:$B$250,0),MATCH(P$130,'PLHIV Forecast'!$C$130:$W$130,0)),
O243+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54960.333333333336</v>
      </c>
      <c r="Q243" s="84">
        <f>IF(IF(Q$130&lt;=Baseline_Year,
INDEX('Number on ART'!$H$10:$AB$249,MATCH($B243&amp;"Peds",'Number on ART'!$F$10:$F$249,0),MATCH(Q$130,'Number on ART'!$H$9:$AB$9,0)),
IF(AND(P243+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Forecast'!$B$131:$B$250,0),MATCH(Q$130,'PLHIV Forecast'!$C$130:$W$130,0)),
INDEX('PLHIV Forecast'!$C$131:$W$250,MATCH($B243,'PLHIV Forecast'!$B$131:$B$250,0),MATCH(Q$130,'PLHIV Forecast'!$C$130:$W$130,0))&lt;&gt;0),
INDEX('PLHIV Forecast'!$C$131:$W$250,MATCH($B243,'PLHIV Forecast'!$B$131:$B$250,0),MATCH(Q$130,'PLHIV Forecast'!$C$130:$W$130,0)),
P243+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IF(Q$130&lt;=Baseline_Year,
INDEX('Number on ART'!$H$10:$AB$249,MATCH($B243&amp;"Peds",'Number on ART'!$F$10:$F$249,0),MATCH(Q$130,'Number on ART'!$H$9:$AB$9,0)),
IF(AND(P243+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Forecast'!$B$131:$B$250,0),MATCH(Q$130,'PLHIV Forecast'!$C$130:$W$130,0)),
INDEX('PLHIV Forecast'!$C$131:$W$250,MATCH($B243,'PLHIV Forecast'!$B$131:$B$250,0),MATCH(Q$130,'PLHIV Forecast'!$C$130:$W$130,0))&lt;&gt;0),
INDEX('PLHIV Forecast'!$C$131:$W$250,MATCH($B243,'PLHIV Forecast'!$B$131:$B$250,0),MATCH(Q$130,'PLHIV Forecast'!$C$130:$W$130,0)),
P243+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52149.666666666672</v>
      </c>
      <c r="R243" s="84">
        <f>IF(IF(R$130&lt;=Baseline_Year,
INDEX('Number on ART'!$H$10:$AB$249,MATCH($B243&amp;"Peds",'Number on ART'!$F$10:$F$249,0),MATCH(R$130,'Number on ART'!$H$9:$AB$9,0)),
IF(AND(Q243+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Forecast'!$B$131:$B$250,0),MATCH(R$130,'PLHIV Forecast'!$C$130:$W$130,0)),
INDEX('PLHIV Forecast'!$C$131:$W$250,MATCH($B243,'PLHIV Forecast'!$B$131:$B$250,0),MATCH(R$130,'PLHIV Forecast'!$C$130:$W$130,0))&lt;&gt;0),
INDEX('PLHIV Forecast'!$C$131:$W$250,MATCH($B243,'PLHIV Forecast'!$B$131:$B$250,0),MATCH(R$130,'PLHIV Forecast'!$C$130:$W$130,0)),
Q243+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IF(R$130&lt;=Baseline_Year,
INDEX('Number on ART'!$H$10:$AB$249,MATCH($B243&amp;"Peds",'Number on ART'!$F$10:$F$249,0),MATCH(R$130,'Number on ART'!$H$9:$AB$9,0)),
IF(AND(Q243+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Forecast'!$B$131:$B$250,0),MATCH(R$130,'PLHIV Forecast'!$C$130:$W$130,0)),
INDEX('PLHIV Forecast'!$C$131:$W$250,MATCH($B243,'PLHIV Forecast'!$B$131:$B$250,0),MATCH(R$130,'PLHIV Forecast'!$C$130:$W$130,0))&lt;&gt;0),
INDEX('PLHIV Forecast'!$C$131:$W$250,MATCH($B243,'PLHIV Forecast'!$B$131:$B$250,0),MATCH(R$130,'PLHIV Forecast'!$C$130:$W$130,0)),
Q243+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49339.000000000007</v>
      </c>
      <c r="S243" s="84">
        <f>IF(IF(S$130&lt;=Baseline_Year,
INDEX('Number on ART'!$H$10:$AB$249,MATCH($B243&amp;"Peds",'Number on ART'!$F$10:$F$249,0),MATCH(S$130,'Number on ART'!$H$9:$AB$9,0)),
IF(AND(R243+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Forecast'!$B$131:$B$250,0),MATCH(S$130,'PLHIV Forecast'!$C$130:$W$130,0)),
INDEX('PLHIV Forecast'!$C$131:$W$250,MATCH($B243,'PLHIV Forecast'!$B$131:$B$250,0),MATCH(S$130,'PLHIV Forecast'!$C$130:$W$130,0))&lt;&gt;0),
INDEX('PLHIV Forecast'!$C$131:$W$250,MATCH($B243,'PLHIV Forecast'!$B$131:$B$250,0),MATCH(S$130,'PLHIV Forecast'!$C$130:$W$130,0)),
R243+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IF(S$130&lt;=Baseline_Year,
INDEX('Number on ART'!$H$10:$AB$249,MATCH($B243&amp;"Peds",'Number on ART'!$F$10:$F$249,0),MATCH(S$130,'Number on ART'!$H$9:$AB$9,0)),
IF(AND(R243+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Forecast'!$B$131:$B$250,0),MATCH(S$130,'PLHIV Forecast'!$C$130:$W$130,0)),
INDEX('PLHIV Forecast'!$C$131:$W$250,MATCH($B243,'PLHIV Forecast'!$B$131:$B$250,0),MATCH(S$130,'PLHIV Forecast'!$C$130:$W$130,0))&lt;&gt;0),
INDEX('PLHIV Forecast'!$C$131:$W$250,MATCH($B243,'PLHIV Forecast'!$B$131:$B$250,0),MATCH(S$130,'PLHIV Forecast'!$C$130:$W$130,0)),
R243+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46528.333333333343</v>
      </c>
      <c r="T243" s="84">
        <f>IF(IF(T$130&lt;=Baseline_Year,
INDEX('Number on ART'!$H$10:$AB$249,MATCH($B243&amp;"Peds",'Number on ART'!$F$10:$F$249,0),MATCH(T$130,'Number on ART'!$H$9:$AB$9,0)),
IF(AND(S243+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Forecast'!$B$131:$B$250,0),MATCH(T$130,'PLHIV Forecast'!$C$130:$W$130,0)),
INDEX('PLHIV Forecast'!$C$131:$W$250,MATCH($B243,'PLHIV Forecast'!$B$131:$B$250,0),MATCH(T$130,'PLHIV Forecast'!$C$130:$W$130,0))&lt;&gt;0),
INDEX('PLHIV Forecast'!$C$131:$W$250,MATCH($B243,'PLHIV Forecast'!$B$131:$B$250,0),MATCH(T$130,'PLHIV Forecast'!$C$130:$W$130,0)),
S243+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IF(T$130&lt;=Baseline_Year,
INDEX('Number on ART'!$H$10:$AB$249,MATCH($B243&amp;"Peds",'Number on ART'!$F$10:$F$249,0),MATCH(T$130,'Number on ART'!$H$9:$AB$9,0)),
IF(AND(S243+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Forecast'!$B$131:$B$250,0),MATCH(T$130,'PLHIV Forecast'!$C$130:$W$130,0)),
INDEX('PLHIV Forecast'!$C$131:$W$250,MATCH($B243,'PLHIV Forecast'!$B$131:$B$250,0),MATCH(T$130,'PLHIV Forecast'!$C$130:$W$130,0))&lt;&gt;0),
INDEX('PLHIV Forecast'!$C$131:$W$250,MATCH($B243,'PLHIV Forecast'!$B$131:$B$250,0),MATCH(T$130,'PLHIV Forecast'!$C$130:$W$130,0)),
S243+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43717.666666666679</v>
      </c>
      <c r="U243" s="84">
        <f>IF(IF(U$130&lt;=Baseline_Year,
INDEX('Number on ART'!$H$10:$AB$249,MATCH($B243&amp;"Peds",'Number on ART'!$F$10:$F$249,0),MATCH(U$130,'Number on ART'!$H$9:$AB$9,0)),
IF(AND(T243+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Forecast'!$B$131:$B$250,0),MATCH(U$130,'PLHIV Forecast'!$C$130:$W$130,0)),
INDEX('PLHIV Forecast'!$C$131:$W$250,MATCH($B243,'PLHIV Forecast'!$B$131:$B$250,0),MATCH(U$130,'PLHIV Forecast'!$C$130:$W$130,0))&lt;&gt;0),
INDEX('PLHIV Forecast'!$C$131:$W$250,MATCH($B243,'PLHIV Forecast'!$B$131:$B$250,0),MATCH(U$130,'PLHIV Forecast'!$C$130:$W$130,0)),
T243+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IF(U$130&lt;=Baseline_Year,
INDEX('Number on ART'!$H$10:$AB$249,MATCH($B243&amp;"Peds",'Number on ART'!$F$10:$F$249,0),MATCH(U$130,'Number on ART'!$H$9:$AB$9,0)),
IF(AND(T243+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Forecast'!$B$131:$B$250,0),MATCH(U$130,'PLHIV Forecast'!$C$130:$W$130,0)),
INDEX('PLHIV Forecast'!$C$131:$W$250,MATCH($B243,'PLHIV Forecast'!$B$131:$B$250,0),MATCH(U$130,'PLHIV Forecast'!$C$130:$W$130,0))&lt;&gt;0),
INDEX('PLHIV Forecast'!$C$131:$W$250,MATCH($B243,'PLHIV Forecast'!$B$131:$B$250,0),MATCH(U$130,'PLHIV Forecast'!$C$130:$W$130,0)),
T243+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40907.000000000015</v>
      </c>
      <c r="V243" s="84">
        <f>IF(IF(V$130&lt;=Baseline_Year,
INDEX('Number on ART'!$H$10:$AB$249,MATCH($B243&amp;"Peds",'Number on ART'!$F$10:$F$249,0),MATCH(V$130,'Number on ART'!$H$9:$AB$9,0)),
IF(AND(U243+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Forecast'!$B$131:$B$250,0),MATCH(V$130,'PLHIV Forecast'!$C$130:$W$130,0)),
INDEX('PLHIV Forecast'!$C$131:$W$250,MATCH($B243,'PLHIV Forecast'!$B$131:$B$250,0),MATCH(V$130,'PLHIV Forecast'!$C$130:$W$130,0))&lt;&gt;0),
INDEX('PLHIV Forecast'!$C$131:$W$250,MATCH($B243,'PLHIV Forecast'!$B$131:$B$250,0),MATCH(V$130,'PLHIV Forecast'!$C$130:$W$130,0)),
U243+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IF(V$130&lt;=Baseline_Year,
INDEX('Number on ART'!$H$10:$AB$249,MATCH($B243&amp;"Peds",'Number on ART'!$F$10:$F$249,0),MATCH(V$130,'Number on ART'!$H$9:$AB$9,0)),
IF(AND(U243+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Forecast'!$B$131:$B$250,0),MATCH(V$130,'PLHIV Forecast'!$C$130:$W$130,0)),
INDEX('PLHIV Forecast'!$C$131:$W$250,MATCH($B243,'PLHIV Forecast'!$B$131:$B$250,0),MATCH(V$130,'PLHIV Forecast'!$C$130:$W$130,0))&lt;&gt;0),
INDEX('PLHIV Forecast'!$C$131:$W$250,MATCH($B243,'PLHIV Forecast'!$B$131:$B$250,0),MATCH(V$130,'PLHIV Forecast'!$C$130:$W$130,0)),
U243+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38096.33333333335</v>
      </c>
      <c r="W243" s="84">
        <f>IF(IF(W$130&lt;=Baseline_Year,
INDEX('Number on ART'!$H$10:$AB$249,MATCH($B243&amp;"Peds",'Number on ART'!$F$10:$F$249,0),MATCH(W$130,'Number on ART'!$H$9:$AB$9,0)),
IF(AND(V243+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Forecast'!$C$131:$W$250,MATCH($B243,'PLHIV Forecast'!$B$131:$B$250,0),MATCH(W$130,'PLHIV Forecast'!$C$130:$W$130,0)),
INDEX('PLHIV Forecast'!$C$131:$W$250,MATCH($B243,'PLHIV Forecast'!$B$131:$B$250,0),MATCH(W$130,'PLHIV Forecast'!$C$130:$W$130,0))&lt;&gt;0),
INDEX('PLHIV Forecast'!$C$131:$W$250,MATCH($B243,'PLHIV Forecast'!$B$131:$B$250,0),MATCH(W$130,'PLHIV Forecast'!$C$130:$W$130,0)),
V243+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)))&lt;0,
0,
IF(W$130&lt;=Baseline_Year,
INDEX('Number on ART'!$H$10:$AB$249,MATCH($B243&amp;"Peds",'Number on ART'!$F$10:$F$249,0),MATCH(W$130,'Number on ART'!$H$9:$AB$9,0)),
IF(AND(V243+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)&gt;INDEX('PLHIV Forecast'!$C$8:$W$127,MATCH($B243,'PLHIV Forecast'!$B$131:$B$250,0),MATCH(W$130,'PLHIV Forecast'!$C$130:$W$130,0)),
INDEX('PLHIV Forecast'!$C$131:$W$250,MATCH($B243,'PLHIV Forecast'!$B$131:$B$250,0),MATCH(W$130,'PLHIV Forecast'!$C$130:$W$130,0))&lt;&gt;0),
INDEX('PLHIV Forecast'!$C$131:$W$250,MATCH($B243,'PLHIV Forecast'!$B$131:$B$250,0),MATCH(W$130,'PLHIV Forecast'!$C$130:$W$130,0)),
V243+
AVERAGE((INDEX($C$131:$W$250,MATCH($B243,$B$131:$B$250),MATCH(Baseline_Year,$C$130:$W$130,))-INDEX($C$131:$W$250,MATCH($B243,$B$131:$B$250),MATCH(Baseline_Year-1,$C$130:$W$130,))),
(INDEX($C$131:$W$250,MATCH($B243,$B$131:$B$250),MATCH(Baseline_Year-1,$C$130:$W$130,))-INDEX($C$131:$W$250,MATCH($B243,$B$131:$B$250),MATCH(Baseline_Year-2,$C$130:$W$130,))),
(INDEX($C$131:$W$250,MATCH($B243,$B$131:$B$250),MATCH(Baseline_Year-2,$C$130:$W$130,))-INDEX($C$131:$W$250,MATCH($B243,$B$131:$B$250),MATCH(Baseline_Year-3,$C$130:$W$130,)))
))))</f>
        <v>35285.666666666686</v>
      </c>
      <c r="X243" s="9" t="str">
        <f>IF(SUM(C243:W243)&lt;&gt;0,
IF(P243='PLHIV Forecast'!P243,"# peds on ART capped by total CLHIV starting 2023",
IF(Q243='PLHIV Forecast'!Q243,"# peds on ART capped by total CLHIV starting 2024",
IF(R243='PLHIV Forecast'!R243,"# peds on ART capped by total CLHIV starting 2025",
IF(S243='PLHIV Forecast'!S243,"# peds on ART capped by total CLHIV starting 2026",
IF(T243='PLHIV Forecast'!T243,"# peds on ART capped by total CLHIV starting 2027",
IF(U243='PLHIV Forecast'!U243,"# peds on ART capped by total CLHIV starting 2028",
IF(V243='PLHIV Forecast'!V243,"# peds on ART capped by total CLHIV starting 2029",
IF(W243='PLHIV Forecast'!W243,"# peds on ART capped by total CLHIV starting 2030",
"")))))))),"")</f>
        <v/>
      </c>
    </row>
    <row r="244" spans="2:26" x14ac:dyDescent="0.35">
      <c r="B244" s="17" t="str">
        <f>Countries!B117</f>
        <v>Ukraine</v>
      </c>
      <c r="C244" s="47">
        <f>IF(C$7&lt;='Algorithms &amp; Assumptions'!$C$3,INDEX('Number on ART'!$H$10:$AB$249,MATCH($B244&amp;"Peds",'Number on ART'!$F$10:$F$249,0),MATCH(C$7,'Number on ART'!$H$9:$AB$9,0)),"Error")</f>
        <v>2046</v>
      </c>
      <c r="D244" s="47">
        <f>IF(D$7&lt;='Algorithms &amp; Assumptions'!$C$3,INDEX('Number on ART'!$H$10:$AB$249,MATCH($B244&amp;"Peds",'Number on ART'!$F$10:$F$249,0),MATCH(D$7,'Number on ART'!$H$9:$AB$9,0)),"Error")</f>
        <v>2268</v>
      </c>
      <c r="E244" s="47">
        <f>IF(E$7&lt;='Algorithms &amp; Assumptions'!$C$3,INDEX('Number on ART'!$H$10:$AB$249,MATCH($B244&amp;"Peds",'Number on ART'!$F$10:$F$249,0),MATCH(E$7,'Number on ART'!$H$9:$AB$9,0)),"Error")</f>
        <v>2479</v>
      </c>
      <c r="F244" s="47">
        <f>IF(F$7&lt;='Algorithms &amp; Assumptions'!$C$3,INDEX('Number on ART'!$H$10:$AB$249,MATCH($B244&amp;"Peds",'Number on ART'!$F$10:$F$249,0),MATCH(F$7,'Number on ART'!$H$9:$AB$9,0)),"Error")</f>
        <v>2686</v>
      </c>
      <c r="G244" s="84">
        <f>IF(IF(G$130&lt;=Baseline_Year,
INDEX('Number on ART'!$H$10:$AB$249,MATCH($B244&amp;"Peds",'Number on ART'!$F$10:$F$249,0),MATCH(G$130,'Number on ART'!$H$9:$AB$9,0)),
IF(AND(F244+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Forecast'!$B$131:$B$250,0),MATCH(G$130,'PLHIV Forecast'!$C$130:$W$130,0)),
INDEX('PLHIV Forecast'!$C$131:$W$250,MATCH($B244,'PLHIV Forecast'!$B$131:$B$250,0),MATCH(G$130,'PLHIV Forecast'!$C$130:$W$130,0))&lt;&gt;0),
INDEX('PLHIV Forecast'!$C$131:$W$250,MATCH($B244,'PLHIV Forecast'!$B$131:$B$250,0),MATCH(G$130,'PLHIV Forecast'!$C$130:$W$130,0)),
F244+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IF(G$130&lt;=Baseline_Year,
INDEX('Number on ART'!$H$10:$AB$249,MATCH($B244&amp;"Peds",'Number on ART'!$F$10:$F$249,0),MATCH(G$130,'Number on ART'!$H$9:$AB$9,0)),
IF(AND(F244+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Forecast'!$B$131:$B$250,0),MATCH(G$130,'PLHIV Forecast'!$C$130:$W$130,0)),
INDEX('PLHIV Forecast'!$C$131:$W$250,MATCH($B244,'PLHIV Forecast'!$B$131:$B$250,0),MATCH(G$130,'PLHIV Forecast'!$C$130:$W$130,0))&lt;&gt;0),
INDEX('PLHIV Forecast'!$C$131:$W$250,MATCH($B244,'PLHIV Forecast'!$B$131:$B$250,0),MATCH(G$130,'PLHIV Forecast'!$C$130:$W$130,0)),
F244+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2710</v>
      </c>
      <c r="H244" s="84">
        <f>IF(IF(H$130&lt;=Baseline_Year,
INDEX('Number on ART'!$H$10:$AB$249,MATCH($B244&amp;"Peds",'Number on ART'!$F$10:$F$249,0),MATCH(H$130,'Number on ART'!$H$9:$AB$9,0)),
IF(AND(G244+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Forecast'!$B$131:$B$250,0),MATCH(H$130,'PLHIV Forecast'!$C$130:$W$130,0)),
INDEX('PLHIV Forecast'!$C$131:$W$250,MATCH($B244,'PLHIV Forecast'!$B$131:$B$250,0),MATCH(H$130,'PLHIV Forecast'!$C$130:$W$130,0))&lt;&gt;0),
INDEX('PLHIV Forecast'!$C$131:$W$250,MATCH($B244,'PLHIV Forecast'!$B$131:$B$250,0),MATCH(H$130,'PLHIV Forecast'!$C$130:$W$130,0)),
G244+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IF(H$130&lt;=Baseline_Year,
INDEX('Number on ART'!$H$10:$AB$249,MATCH($B244&amp;"Peds",'Number on ART'!$F$10:$F$249,0),MATCH(H$130,'Number on ART'!$H$9:$AB$9,0)),
IF(AND(G244+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Forecast'!$B$131:$B$250,0),MATCH(H$130,'PLHIV Forecast'!$C$130:$W$130,0)),
INDEX('PLHIV Forecast'!$C$131:$W$250,MATCH($B244,'PLHIV Forecast'!$B$131:$B$250,0),MATCH(H$130,'PLHIV Forecast'!$C$130:$W$130,0))&lt;&gt;0),
INDEX('PLHIV Forecast'!$C$131:$W$250,MATCH($B244,'PLHIV Forecast'!$B$131:$B$250,0),MATCH(H$130,'PLHIV Forecast'!$C$130:$W$130,0)),
G244+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2606</v>
      </c>
      <c r="I244" s="84">
        <f>IF(IF(I$130&lt;=Baseline_Year,
INDEX('Number on ART'!$H$10:$AB$249,MATCH($B244&amp;"Peds",'Number on ART'!$F$10:$F$249,0),MATCH(I$130,'Number on ART'!$H$9:$AB$9,0)),
IF(AND(H244+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Forecast'!$B$131:$B$250,0),MATCH(I$130,'PLHIV Forecast'!$C$130:$W$130,0)),
INDEX('PLHIV Forecast'!$C$131:$W$250,MATCH($B244,'PLHIV Forecast'!$B$131:$B$250,0),MATCH(I$130,'PLHIV Forecast'!$C$130:$W$130,0))&lt;&gt;0),
INDEX('PLHIV Forecast'!$C$131:$W$250,MATCH($B244,'PLHIV Forecast'!$B$131:$B$250,0),MATCH(I$130,'PLHIV Forecast'!$C$130:$W$130,0)),
H244+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IF(I$130&lt;=Baseline_Year,
INDEX('Number on ART'!$H$10:$AB$249,MATCH($B244&amp;"Peds",'Number on ART'!$F$10:$F$249,0),MATCH(I$130,'Number on ART'!$H$9:$AB$9,0)),
IF(AND(H244+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Forecast'!$B$131:$B$250,0),MATCH(I$130,'PLHIV Forecast'!$C$130:$W$130,0)),
INDEX('PLHIV Forecast'!$C$131:$W$250,MATCH($B244,'PLHIV Forecast'!$B$131:$B$250,0),MATCH(I$130,'PLHIV Forecast'!$C$130:$W$130,0))&lt;&gt;0),
INDEX('PLHIV Forecast'!$C$131:$W$250,MATCH($B244,'PLHIV Forecast'!$B$131:$B$250,0),MATCH(I$130,'PLHIV Forecast'!$C$130:$W$130,0)),
H244+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2756</v>
      </c>
      <c r="J244" s="84">
        <f>IF(IF(J$130&lt;=Baseline_Year,
INDEX('Number on ART'!$H$10:$AB$249,MATCH($B244&amp;"Peds",'Number on ART'!$F$10:$F$249,0),MATCH(J$130,'Number on ART'!$H$9:$AB$9,0)),
IF(AND(I244+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Forecast'!$B$131:$B$250,0),MATCH(J$130,'PLHIV Forecast'!$C$130:$W$130,0)),
INDEX('PLHIV Forecast'!$C$131:$W$250,MATCH($B244,'PLHIV Forecast'!$B$131:$B$250,0),MATCH(J$130,'PLHIV Forecast'!$C$130:$W$130,0))&lt;&gt;0),
INDEX('PLHIV Forecast'!$C$131:$W$250,MATCH($B244,'PLHIV Forecast'!$B$131:$B$250,0),MATCH(J$130,'PLHIV Forecast'!$C$130:$W$130,0)),
I244+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IF(J$130&lt;=Baseline_Year,
INDEX('Number on ART'!$H$10:$AB$249,MATCH($B244&amp;"Peds",'Number on ART'!$F$10:$F$249,0),MATCH(J$130,'Number on ART'!$H$9:$AB$9,0)),
IF(AND(I244+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Forecast'!$B$131:$B$250,0),MATCH(J$130,'PLHIV Forecast'!$C$130:$W$130,0)),
INDEX('PLHIV Forecast'!$C$131:$W$250,MATCH($B244,'PLHIV Forecast'!$B$131:$B$250,0),MATCH(J$130,'PLHIV Forecast'!$C$130:$W$130,0))&lt;&gt;0),
INDEX('PLHIV Forecast'!$C$131:$W$250,MATCH($B244,'PLHIV Forecast'!$B$131:$B$250,0),MATCH(J$130,'PLHIV Forecast'!$C$130:$W$130,0)),
I244+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2918</v>
      </c>
      <c r="K244" s="84">
        <f>IF(IF(K$130&lt;=Baseline_Year,
INDEX('Number on ART'!$H$10:$AB$249,MATCH($B244&amp;"Peds",'Number on ART'!$F$10:$F$249,0),MATCH(K$130,'Number on ART'!$H$9:$AB$9,0)),
IF(AND(J244+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Forecast'!$B$131:$B$250,0),MATCH(K$130,'PLHIV Forecast'!$C$130:$W$130,0)),
INDEX('PLHIV Forecast'!$C$131:$W$250,MATCH($B244,'PLHIV Forecast'!$B$131:$B$250,0),MATCH(K$130,'PLHIV Forecast'!$C$130:$W$130,0))&lt;&gt;0),
INDEX('PLHIV Forecast'!$C$131:$W$250,MATCH($B244,'PLHIV Forecast'!$B$131:$B$250,0),MATCH(K$130,'PLHIV Forecast'!$C$130:$W$130,0)),
J244+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IF(K$130&lt;=Baseline_Year,
INDEX('Number on ART'!$H$10:$AB$249,MATCH($B244&amp;"Peds",'Number on ART'!$F$10:$F$249,0),MATCH(K$130,'Number on ART'!$H$9:$AB$9,0)),
IF(AND(J244+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Forecast'!$B$131:$B$250,0),MATCH(K$130,'PLHIV Forecast'!$C$130:$W$130,0)),
INDEX('PLHIV Forecast'!$C$131:$W$250,MATCH($B244,'PLHIV Forecast'!$B$131:$B$250,0),MATCH(K$130,'PLHIV Forecast'!$C$130:$W$130,0))&lt;&gt;0),
INDEX('PLHIV Forecast'!$C$131:$W$250,MATCH($B244,'PLHIV Forecast'!$B$131:$B$250,0),MATCH(K$130,'PLHIV Forecast'!$C$130:$W$130,0)),
J244+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2860</v>
      </c>
      <c r="L244" s="84">
        <f>IF(IF(L$130&lt;=Baseline_Year,
INDEX('Number on ART'!$H$10:$AB$249,MATCH($B244&amp;"Peds",'Number on ART'!$F$10:$F$249,0),MATCH(L$130,'Number on ART'!$H$9:$AB$9,0)),
IF(AND(K244+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Forecast'!$B$131:$B$250,0),MATCH(L$130,'PLHIV Forecast'!$C$130:$W$130,0)),
INDEX('PLHIV Forecast'!$C$131:$W$250,MATCH($B244,'PLHIV Forecast'!$B$131:$B$250,0),MATCH(L$130,'PLHIV Forecast'!$C$130:$W$130,0))&lt;&gt;0),
INDEX('PLHIV Forecast'!$C$131:$W$250,MATCH($B244,'PLHIV Forecast'!$B$131:$B$250,0),MATCH(L$130,'PLHIV Forecast'!$C$130:$W$130,0)),
K244+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IF(L$130&lt;=Baseline_Year,
INDEX('Number on ART'!$H$10:$AB$249,MATCH($B244&amp;"Peds",'Number on ART'!$F$10:$F$249,0),MATCH(L$130,'Number on ART'!$H$9:$AB$9,0)),
IF(AND(K244+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Forecast'!$B$131:$B$250,0),MATCH(L$130,'PLHIV Forecast'!$C$130:$W$130,0)),
INDEX('PLHIV Forecast'!$C$131:$W$250,MATCH($B244,'PLHIV Forecast'!$B$131:$B$250,0),MATCH(L$130,'PLHIV Forecast'!$C$130:$W$130,0))&lt;&gt;0),
INDEX('PLHIV Forecast'!$C$131:$W$250,MATCH($B244,'PLHIV Forecast'!$B$131:$B$250,0),MATCH(L$130,'PLHIV Forecast'!$C$130:$W$130,0)),
K244+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2748</v>
      </c>
      <c r="M244" s="84">
        <f>IF(IF(M$130&lt;=Baseline_Year,
INDEX('Number on ART'!$H$10:$AB$249,MATCH($B244&amp;"Peds",'Number on ART'!$F$10:$F$249,0),MATCH(M$130,'Number on ART'!$H$9:$AB$9,0)),
IF(AND(L244+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Forecast'!$B$131:$B$250,0),MATCH(M$130,'PLHIV Forecast'!$C$130:$W$130,0)),
INDEX('PLHIV Forecast'!$C$131:$W$250,MATCH($B244,'PLHIV Forecast'!$B$131:$B$250,0),MATCH(M$130,'PLHIV Forecast'!$C$130:$W$130,0))&lt;&gt;0),
INDEX('PLHIV Forecast'!$C$131:$W$250,MATCH($B244,'PLHIV Forecast'!$B$131:$B$250,0),MATCH(M$130,'PLHIV Forecast'!$C$130:$W$130,0)),
L244+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IF(M$130&lt;=Baseline_Year,
INDEX('Number on ART'!$H$10:$AB$249,MATCH($B244&amp;"Peds",'Number on ART'!$F$10:$F$249,0),MATCH(M$130,'Number on ART'!$H$9:$AB$9,0)),
IF(AND(L244+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Forecast'!$B$131:$B$250,0),MATCH(M$130,'PLHIV Forecast'!$C$130:$W$130,0)),
INDEX('PLHIV Forecast'!$C$131:$W$250,MATCH($B244,'PLHIV Forecast'!$B$131:$B$250,0),MATCH(M$130,'PLHIV Forecast'!$C$130:$W$130,0))&lt;&gt;0),
INDEX('PLHIV Forecast'!$C$131:$W$250,MATCH($B244,'PLHIV Forecast'!$B$131:$B$250,0),MATCH(M$130,'PLHIV Forecast'!$C$130:$W$130,0)),
L244+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2641</v>
      </c>
      <c r="N244" s="84">
        <f>IF(IF(N$130&lt;=Baseline_Year,
INDEX('Number on ART'!$H$10:$AB$249,MATCH($B244&amp;"Peds",'Number on ART'!$F$10:$F$249,0),MATCH(N$130,'Number on ART'!$H$9:$AB$9,0)),
IF(AND(M244+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Forecast'!$B$131:$B$250,0),MATCH(N$130,'PLHIV Forecast'!$C$130:$W$130,0)),
INDEX('PLHIV Forecast'!$C$131:$W$250,MATCH($B244,'PLHIV Forecast'!$B$131:$B$250,0),MATCH(N$130,'PLHIV Forecast'!$C$130:$W$130,0))&lt;&gt;0),
INDEX('PLHIV Forecast'!$C$131:$W$250,MATCH($B244,'PLHIV Forecast'!$B$131:$B$250,0),MATCH(N$130,'PLHIV Forecast'!$C$130:$W$130,0)),
M244+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IF(N$130&lt;=Baseline_Year,
INDEX('Number on ART'!$H$10:$AB$249,MATCH($B244&amp;"Peds",'Number on ART'!$F$10:$F$249,0),MATCH(N$130,'Number on ART'!$H$9:$AB$9,0)),
IF(AND(M244+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Forecast'!$B$131:$B$250,0),MATCH(N$130,'PLHIV Forecast'!$C$130:$W$130,0)),
INDEX('PLHIV Forecast'!$C$131:$W$250,MATCH($B244,'PLHIV Forecast'!$B$131:$B$250,0),MATCH(N$130,'PLHIV Forecast'!$C$130:$W$130,0))&lt;&gt;0),
INDEX('PLHIV Forecast'!$C$131:$W$250,MATCH($B244,'PLHIV Forecast'!$B$131:$B$250,0),MATCH(N$130,'PLHIV Forecast'!$C$130:$W$130,0)),
M244+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2501</v>
      </c>
      <c r="O244" s="84">
        <f>IF(IF(O$130&lt;=Baseline_Year,
INDEX('Number on ART'!$H$10:$AB$249,MATCH($B244&amp;"Peds",'Number on ART'!$F$10:$F$249,0),MATCH(O$130,'Number on ART'!$H$9:$AB$9,0)),
IF(AND(N244+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Forecast'!$B$131:$B$250,0),MATCH(O$130,'PLHIV Forecast'!$C$130:$W$130,0)),
INDEX('PLHIV Forecast'!$C$131:$W$250,MATCH($B244,'PLHIV Forecast'!$B$131:$B$250,0),MATCH(O$130,'PLHIV Forecast'!$C$130:$W$130,0))&lt;&gt;0),
INDEX('PLHIV Forecast'!$C$131:$W$250,MATCH($B244,'PLHIV Forecast'!$B$131:$B$250,0),MATCH(O$130,'PLHIV Forecast'!$C$130:$W$130,0)),
N244+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IF(O$130&lt;=Baseline_Year,
INDEX('Number on ART'!$H$10:$AB$249,MATCH($B244&amp;"Peds",'Number on ART'!$F$10:$F$249,0),MATCH(O$130,'Number on ART'!$H$9:$AB$9,0)),
IF(AND(N244+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Forecast'!$B$131:$B$250,0),MATCH(O$130,'PLHIV Forecast'!$C$130:$W$130,0)),
INDEX('PLHIV Forecast'!$C$131:$W$250,MATCH($B244,'PLHIV Forecast'!$B$131:$B$250,0),MATCH(O$130,'PLHIV Forecast'!$C$130:$W$130,0))&lt;&gt;0),
INDEX('PLHIV Forecast'!$C$131:$W$250,MATCH($B244,'PLHIV Forecast'!$B$131:$B$250,0),MATCH(O$130,'PLHIV Forecast'!$C$130:$W$130,0)),
N244+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2032</v>
      </c>
      <c r="P244" s="84">
        <f>IF(IF(P$130&lt;=Baseline_Year,
INDEX('Number on ART'!$H$10:$AB$249,MATCH($B244&amp;"Peds",'Number on ART'!$F$10:$F$249,0),MATCH(P$130,'Number on ART'!$H$9:$AB$9,0)),
IF(AND(O244+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Forecast'!$B$131:$B$250,0),MATCH(P$130,'PLHIV Forecast'!$C$130:$W$130,0)),
INDEX('PLHIV Forecast'!$C$131:$W$250,MATCH($B244,'PLHIV Forecast'!$B$131:$B$250,0),MATCH(P$130,'PLHIV Forecast'!$C$130:$W$130,0))&lt;&gt;0),
INDEX('PLHIV Forecast'!$C$131:$W$250,MATCH($B244,'PLHIV Forecast'!$B$131:$B$250,0),MATCH(P$130,'PLHIV Forecast'!$C$130:$W$130,0)),
O244+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IF(P$130&lt;=Baseline_Year,
INDEX('Number on ART'!$H$10:$AB$249,MATCH($B244&amp;"Peds",'Number on ART'!$F$10:$F$249,0),MATCH(P$130,'Number on ART'!$H$9:$AB$9,0)),
IF(AND(O244+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Forecast'!$B$131:$B$250,0),MATCH(P$130,'PLHIV Forecast'!$C$130:$W$130,0)),
INDEX('PLHIV Forecast'!$C$131:$W$250,MATCH($B244,'PLHIV Forecast'!$B$131:$B$250,0),MATCH(P$130,'PLHIV Forecast'!$C$130:$W$130,0))&lt;&gt;0),
INDEX('PLHIV Forecast'!$C$131:$W$250,MATCH($B244,'PLHIV Forecast'!$B$131:$B$250,0),MATCH(P$130,'PLHIV Forecast'!$C$130:$W$130,0)),
O244+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1793.3333333333333</v>
      </c>
      <c r="Q244" s="84">
        <f>IF(IF(Q$130&lt;=Baseline_Year,
INDEX('Number on ART'!$H$10:$AB$249,MATCH($B244&amp;"Peds",'Number on ART'!$F$10:$F$249,0),MATCH(Q$130,'Number on ART'!$H$9:$AB$9,0)),
IF(AND(P244+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Forecast'!$B$131:$B$250,0),MATCH(Q$130,'PLHIV Forecast'!$C$130:$W$130,0)),
INDEX('PLHIV Forecast'!$C$131:$W$250,MATCH($B244,'PLHIV Forecast'!$B$131:$B$250,0),MATCH(Q$130,'PLHIV Forecast'!$C$130:$W$130,0))&lt;&gt;0),
INDEX('PLHIV Forecast'!$C$131:$W$250,MATCH($B244,'PLHIV Forecast'!$B$131:$B$250,0),MATCH(Q$130,'PLHIV Forecast'!$C$130:$W$130,0)),
P244+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IF(Q$130&lt;=Baseline_Year,
INDEX('Number on ART'!$H$10:$AB$249,MATCH($B244&amp;"Peds",'Number on ART'!$F$10:$F$249,0),MATCH(Q$130,'Number on ART'!$H$9:$AB$9,0)),
IF(AND(P244+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Forecast'!$B$131:$B$250,0),MATCH(Q$130,'PLHIV Forecast'!$C$130:$W$130,0)),
INDEX('PLHIV Forecast'!$C$131:$W$250,MATCH($B244,'PLHIV Forecast'!$B$131:$B$250,0),MATCH(Q$130,'PLHIV Forecast'!$C$130:$W$130,0))&lt;&gt;0),
INDEX('PLHIV Forecast'!$C$131:$W$250,MATCH($B244,'PLHIV Forecast'!$B$131:$B$250,0),MATCH(Q$130,'PLHIV Forecast'!$C$130:$W$130,0)),
P244+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1554.6666666666665</v>
      </c>
      <c r="R244" s="84">
        <f>IF(IF(R$130&lt;=Baseline_Year,
INDEX('Number on ART'!$H$10:$AB$249,MATCH($B244&amp;"Peds",'Number on ART'!$F$10:$F$249,0),MATCH(R$130,'Number on ART'!$H$9:$AB$9,0)),
IF(AND(Q244+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Forecast'!$B$131:$B$250,0),MATCH(R$130,'PLHIV Forecast'!$C$130:$W$130,0)),
INDEX('PLHIV Forecast'!$C$131:$W$250,MATCH($B244,'PLHIV Forecast'!$B$131:$B$250,0),MATCH(R$130,'PLHIV Forecast'!$C$130:$W$130,0))&lt;&gt;0),
INDEX('PLHIV Forecast'!$C$131:$W$250,MATCH($B244,'PLHIV Forecast'!$B$131:$B$250,0),MATCH(R$130,'PLHIV Forecast'!$C$130:$W$130,0)),
Q244+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IF(R$130&lt;=Baseline_Year,
INDEX('Number on ART'!$H$10:$AB$249,MATCH($B244&amp;"Peds",'Number on ART'!$F$10:$F$249,0),MATCH(R$130,'Number on ART'!$H$9:$AB$9,0)),
IF(AND(Q244+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Forecast'!$B$131:$B$250,0),MATCH(R$130,'PLHIV Forecast'!$C$130:$W$130,0)),
INDEX('PLHIV Forecast'!$C$131:$W$250,MATCH($B244,'PLHIV Forecast'!$B$131:$B$250,0),MATCH(R$130,'PLHIV Forecast'!$C$130:$W$130,0))&lt;&gt;0),
INDEX('PLHIV Forecast'!$C$131:$W$250,MATCH($B244,'PLHIV Forecast'!$B$131:$B$250,0),MATCH(R$130,'PLHIV Forecast'!$C$130:$W$130,0)),
Q244+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1315.9999999999998</v>
      </c>
      <c r="S244" s="84">
        <f>IF(IF(S$130&lt;=Baseline_Year,
INDEX('Number on ART'!$H$10:$AB$249,MATCH($B244&amp;"Peds",'Number on ART'!$F$10:$F$249,0),MATCH(S$130,'Number on ART'!$H$9:$AB$9,0)),
IF(AND(R244+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Forecast'!$B$131:$B$250,0),MATCH(S$130,'PLHIV Forecast'!$C$130:$W$130,0)),
INDEX('PLHIV Forecast'!$C$131:$W$250,MATCH($B244,'PLHIV Forecast'!$B$131:$B$250,0),MATCH(S$130,'PLHIV Forecast'!$C$130:$W$130,0))&lt;&gt;0),
INDEX('PLHIV Forecast'!$C$131:$W$250,MATCH($B244,'PLHIV Forecast'!$B$131:$B$250,0),MATCH(S$130,'PLHIV Forecast'!$C$130:$W$130,0)),
R244+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IF(S$130&lt;=Baseline_Year,
INDEX('Number on ART'!$H$10:$AB$249,MATCH($B244&amp;"Peds",'Number on ART'!$F$10:$F$249,0),MATCH(S$130,'Number on ART'!$H$9:$AB$9,0)),
IF(AND(R244+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Forecast'!$B$131:$B$250,0),MATCH(S$130,'PLHIV Forecast'!$C$130:$W$130,0)),
INDEX('PLHIV Forecast'!$C$131:$W$250,MATCH($B244,'PLHIV Forecast'!$B$131:$B$250,0),MATCH(S$130,'PLHIV Forecast'!$C$130:$W$130,0))&lt;&gt;0),
INDEX('PLHIV Forecast'!$C$131:$W$250,MATCH($B244,'PLHIV Forecast'!$B$131:$B$250,0),MATCH(S$130,'PLHIV Forecast'!$C$130:$W$130,0)),
R244+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1077.333333333333</v>
      </c>
      <c r="T244" s="84">
        <f>IF(IF(T$130&lt;=Baseline_Year,
INDEX('Number on ART'!$H$10:$AB$249,MATCH($B244&amp;"Peds",'Number on ART'!$F$10:$F$249,0),MATCH(T$130,'Number on ART'!$H$9:$AB$9,0)),
IF(AND(S244+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Forecast'!$B$131:$B$250,0),MATCH(T$130,'PLHIV Forecast'!$C$130:$W$130,0)),
INDEX('PLHIV Forecast'!$C$131:$W$250,MATCH($B244,'PLHIV Forecast'!$B$131:$B$250,0),MATCH(T$130,'PLHIV Forecast'!$C$130:$W$130,0))&lt;&gt;0),
INDEX('PLHIV Forecast'!$C$131:$W$250,MATCH($B244,'PLHIV Forecast'!$B$131:$B$250,0),MATCH(T$130,'PLHIV Forecast'!$C$130:$W$130,0)),
S244+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IF(T$130&lt;=Baseline_Year,
INDEX('Number on ART'!$H$10:$AB$249,MATCH($B244&amp;"Peds",'Number on ART'!$F$10:$F$249,0),MATCH(T$130,'Number on ART'!$H$9:$AB$9,0)),
IF(AND(S244+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Forecast'!$B$131:$B$250,0),MATCH(T$130,'PLHIV Forecast'!$C$130:$W$130,0)),
INDEX('PLHIV Forecast'!$C$131:$W$250,MATCH($B244,'PLHIV Forecast'!$B$131:$B$250,0),MATCH(T$130,'PLHIV Forecast'!$C$130:$W$130,0))&lt;&gt;0),
INDEX('PLHIV Forecast'!$C$131:$W$250,MATCH($B244,'PLHIV Forecast'!$B$131:$B$250,0),MATCH(T$130,'PLHIV Forecast'!$C$130:$W$130,0)),
S244+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838.6666666666664</v>
      </c>
      <c r="U244" s="84">
        <f>IF(IF(U$130&lt;=Baseline_Year,
INDEX('Number on ART'!$H$10:$AB$249,MATCH($B244&amp;"Peds",'Number on ART'!$F$10:$F$249,0),MATCH(U$130,'Number on ART'!$H$9:$AB$9,0)),
IF(AND(T244+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Forecast'!$B$131:$B$250,0),MATCH(U$130,'PLHIV Forecast'!$C$130:$W$130,0)),
INDEX('PLHIV Forecast'!$C$131:$W$250,MATCH($B244,'PLHIV Forecast'!$B$131:$B$250,0),MATCH(U$130,'PLHIV Forecast'!$C$130:$W$130,0))&lt;&gt;0),
INDEX('PLHIV Forecast'!$C$131:$W$250,MATCH($B244,'PLHIV Forecast'!$B$131:$B$250,0),MATCH(U$130,'PLHIV Forecast'!$C$130:$W$130,0)),
T244+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IF(U$130&lt;=Baseline_Year,
INDEX('Number on ART'!$H$10:$AB$249,MATCH($B244&amp;"Peds",'Number on ART'!$F$10:$F$249,0),MATCH(U$130,'Number on ART'!$H$9:$AB$9,0)),
IF(AND(T244+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Forecast'!$B$131:$B$250,0),MATCH(U$130,'PLHIV Forecast'!$C$130:$W$130,0)),
INDEX('PLHIV Forecast'!$C$131:$W$250,MATCH($B244,'PLHIV Forecast'!$B$131:$B$250,0),MATCH(U$130,'PLHIV Forecast'!$C$130:$W$130,0))&lt;&gt;0),
INDEX('PLHIV Forecast'!$C$131:$W$250,MATCH($B244,'PLHIV Forecast'!$B$131:$B$250,0),MATCH(U$130,'PLHIV Forecast'!$C$130:$W$130,0)),
T244+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599.99999999999977</v>
      </c>
      <c r="V244" s="84">
        <f>IF(IF(V$130&lt;=Baseline_Year,
INDEX('Number on ART'!$H$10:$AB$249,MATCH($B244&amp;"Peds",'Number on ART'!$F$10:$F$249,0),MATCH(V$130,'Number on ART'!$H$9:$AB$9,0)),
IF(AND(U244+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Forecast'!$B$131:$B$250,0),MATCH(V$130,'PLHIV Forecast'!$C$130:$W$130,0)),
INDEX('PLHIV Forecast'!$C$131:$W$250,MATCH($B244,'PLHIV Forecast'!$B$131:$B$250,0),MATCH(V$130,'PLHIV Forecast'!$C$130:$W$130,0))&lt;&gt;0),
INDEX('PLHIV Forecast'!$C$131:$W$250,MATCH($B244,'PLHIV Forecast'!$B$131:$B$250,0),MATCH(V$130,'PLHIV Forecast'!$C$130:$W$130,0)),
U244+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IF(V$130&lt;=Baseline_Year,
INDEX('Number on ART'!$H$10:$AB$249,MATCH($B244&amp;"Peds",'Number on ART'!$F$10:$F$249,0),MATCH(V$130,'Number on ART'!$H$9:$AB$9,0)),
IF(AND(U244+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Forecast'!$B$131:$B$250,0),MATCH(V$130,'PLHIV Forecast'!$C$130:$W$130,0)),
INDEX('PLHIV Forecast'!$C$131:$W$250,MATCH($B244,'PLHIV Forecast'!$B$131:$B$250,0),MATCH(V$130,'PLHIV Forecast'!$C$130:$W$130,0))&lt;&gt;0),
INDEX('PLHIV Forecast'!$C$131:$W$250,MATCH($B244,'PLHIV Forecast'!$B$131:$B$250,0),MATCH(V$130,'PLHIV Forecast'!$C$130:$W$130,0)),
U244+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361.33333333333314</v>
      </c>
      <c r="W244" s="84">
        <f>IF(IF(W$130&lt;=Baseline_Year,
INDEX('Number on ART'!$H$10:$AB$249,MATCH($B244&amp;"Peds",'Number on ART'!$F$10:$F$249,0),MATCH(W$130,'Number on ART'!$H$9:$AB$9,0)),
IF(AND(V244+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Forecast'!$C$131:$W$250,MATCH($B244,'PLHIV Forecast'!$B$131:$B$250,0),MATCH(W$130,'PLHIV Forecast'!$C$130:$W$130,0)),
INDEX('PLHIV Forecast'!$C$131:$W$250,MATCH($B244,'PLHIV Forecast'!$B$131:$B$250,0),MATCH(W$130,'PLHIV Forecast'!$C$130:$W$130,0))&lt;&gt;0),
INDEX('PLHIV Forecast'!$C$131:$W$250,MATCH($B244,'PLHIV Forecast'!$B$131:$B$250,0),MATCH(W$130,'PLHIV Forecast'!$C$130:$W$130,0)),
V244+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)))&lt;0,
0,
IF(W$130&lt;=Baseline_Year,
INDEX('Number on ART'!$H$10:$AB$249,MATCH($B244&amp;"Peds",'Number on ART'!$F$10:$F$249,0),MATCH(W$130,'Number on ART'!$H$9:$AB$9,0)),
IF(AND(V244+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)&gt;INDEX('PLHIV Forecast'!$C$8:$W$127,MATCH($B244,'PLHIV Forecast'!$B$131:$B$250,0),MATCH(W$130,'PLHIV Forecast'!$C$130:$W$130,0)),
INDEX('PLHIV Forecast'!$C$131:$W$250,MATCH($B244,'PLHIV Forecast'!$B$131:$B$250,0),MATCH(W$130,'PLHIV Forecast'!$C$130:$W$130,0))&lt;&gt;0),
INDEX('PLHIV Forecast'!$C$131:$W$250,MATCH($B244,'PLHIV Forecast'!$B$131:$B$250,0),MATCH(W$130,'PLHIV Forecast'!$C$130:$W$130,0)),
V244+
AVERAGE((INDEX($C$131:$W$250,MATCH($B244,$B$131:$B$250),MATCH(Baseline_Year,$C$130:$W$130,))-INDEX($C$131:$W$250,MATCH($B244,$B$131:$B$250),MATCH(Baseline_Year-1,$C$130:$W$130,))),
(INDEX($C$131:$W$250,MATCH($B244,$B$131:$B$250),MATCH(Baseline_Year-1,$C$130:$W$130,))-INDEX($C$131:$W$250,MATCH($B244,$B$131:$B$250),MATCH(Baseline_Year-2,$C$130:$W$130,))),
(INDEX($C$131:$W$250,MATCH($B244,$B$131:$B$250),MATCH(Baseline_Year-2,$C$130:$W$130,))-INDEX($C$131:$W$250,MATCH($B244,$B$131:$B$250),MATCH(Baseline_Year-3,$C$130:$W$130,)))
))))</f>
        <v>122.66666666666649</v>
      </c>
      <c r="X244" s="9" t="str">
        <f>IF(SUM(C244:W244)&lt;&gt;0,
IF(P244='PLHIV Forecast'!P244,"# peds on ART capped by total CLHIV starting 2023",
IF(Q244='PLHIV Forecast'!Q244,"# peds on ART capped by total CLHIV starting 2024",
IF(R244='PLHIV Forecast'!R244,"# peds on ART capped by total CLHIV starting 2025",
IF(S244='PLHIV Forecast'!S244,"# peds on ART capped by total CLHIV starting 2026",
IF(T244='PLHIV Forecast'!T244,"# peds on ART capped by total CLHIV starting 2027",
IF(U244='PLHIV Forecast'!U244,"# peds on ART capped by total CLHIV starting 2028",
IF(V244='PLHIV Forecast'!V244,"# peds on ART capped by total CLHIV starting 2029",
IF(W244='PLHIV Forecast'!W244,"# peds on ART capped by total CLHIV starting 2030",
"")))))))),"")</f>
        <v/>
      </c>
    </row>
    <row r="245" spans="2:26" x14ac:dyDescent="0.35">
      <c r="B245" s="17" t="str">
        <f>Countries!B118</f>
        <v>Uzbekistan</v>
      </c>
      <c r="C245" s="47">
        <f>IF(C$7&lt;='Algorithms &amp; Assumptions'!$C$3,INDEX('Number on ART'!$H$10:$AB$249,MATCH($B245&amp;"Peds",'Number on ART'!$F$10:$F$249,0),MATCH(C$7,'Number on ART'!$H$9:$AB$9,0)),"Error")</f>
        <v>0</v>
      </c>
      <c r="D245" s="47">
        <f>IF(D$7&lt;='Algorithms &amp; Assumptions'!$C$3,INDEX('Number on ART'!$H$10:$AB$249,MATCH($B245&amp;"Peds",'Number on ART'!$F$10:$F$249,0),MATCH(D$7,'Number on ART'!$H$9:$AB$9,0)),"Error")</f>
        <v>0</v>
      </c>
      <c r="E245" s="47">
        <f>IF(E$7&lt;='Algorithms &amp; Assumptions'!$C$3,INDEX('Number on ART'!$H$10:$AB$249,MATCH($B245&amp;"Peds",'Number on ART'!$F$10:$F$249,0),MATCH(E$7,'Number on ART'!$H$9:$AB$9,0)),"Error")</f>
        <v>0</v>
      </c>
      <c r="F245" s="47">
        <f>IF(F$7&lt;='Algorithms &amp; Assumptions'!$C$3,INDEX('Number on ART'!$H$10:$AB$249,MATCH($B245&amp;"Peds",'Number on ART'!$F$10:$F$249,0),MATCH(F$7,'Number on ART'!$H$9:$AB$9,0)),"Error")</f>
        <v>0</v>
      </c>
      <c r="G245" s="84">
        <f>IF(IF(G$130&lt;=Baseline_Year,
INDEX('Number on ART'!$H$10:$AB$249,MATCH($B245&amp;"Peds",'Number on ART'!$F$10:$F$249,0),MATCH(G$130,'Number on ART'!$H$9:$AB$9,0)),
IF(AND(F245+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Forecast'!$B$131:$B$250,0),MATCH(G$130,'PLHIV Forecast'!$C$130:$W$130,0)),
INDEX('PLHIV Forecast'!$C$131:$W$250,MATCH($B245,'PLHIV Forecast'!$B$131:$B$250,0),MATCH(G$130,'PLHIV Forecast'!$C$130:$W$130,0))&lt;&gt;0),
INDEX('PLHIV Forecast'!$C$131:$W$250,MATCH($B245,'PLHIV Forecast'!$B$131:$B$250,0),MATCH(G$130,'PLHIV Forecast'!$C$130:$W$130,0)),
F245+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IF(G$130&lt;=Baseline_Year,
INDEX('Number on ART'!$H$10:$AB$249,MATCH($B245&amp;"Peds",'Number on ART'!$F$10:$F$249,0),MATCH(G$130,'Number on ART'!$H$9:$AB$9,0)),
IF(AND(F245+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Forecast'!$B$131:$B$250,0),MATCH(G$130,'PLHIV Forecast'!$C$130:$W$130,0)),
INDEX('PLHIV Forecast'!$C$131:$W$250,MATCH($B245,'PLHIV Forecast'!$B$131:$B$250,0),MATCH(G$130,'PLHIV Forecast'!$C$130:$W$130,0))&lt;&gt;0),
INDEX('PLHIV Forecast'!$C$131:$W$250,MATCH($B245,'PLHIV Forecast'!$B$131:$B$250,0),MATCH(G$130,'PLHIV Forecast'!$C$130:$W$130,0)),
F245+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H245" s="84">
        <f>IF(IF(H$130&lt;=Baseline_Year,
INDEX('Number on ART'!$H$10:$AB$249,MATCH($B245&amp;"Peds",'Number on ART'!$F$10:$F$249,0),MATCH(H$130,'Number on ART'!$H$9:$AB$9,0)),
IF(AND(G245+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Forecast'!$B$131:$B$250,0),MATCH(H$130,'PLHIV Forecast'!$C$130:$W$130,0)),
INDEX('PLHIV Forecast'!$C$131:$W$250,MATCH($B245,'PLHIV Forecast'!$B$131:$B$250,0),MATCH(H$130,'PLHIV Forecast'!$C$130:$W$130,0))&lt;&gt;0),
INDEX('PLHIV Forecast'!$C$131:$W$250,MATCH($B245,'PLHIV Forecast'!$B$131:$B$250,0),MATCH(H$130,'PLHIV Forecast'!$C$130:$W$130,0)),
G245+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IF(H$130&lt;=Baseline_Year,
INDEX('Number on ART'!$H$10:$AB$249,MATCH($B245&amp;"Peds",'Number on ART'!$F$10:$F$249,0),MATCH(H$130,'Number on ART'!$H$9:$AB$9,0)),
IF(AND(G245+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Forecast'!$B$131:$B$250,0),MATCH(H$130,'PLHIV Forecast'!$C$130:$W$130,0)),
INDEX('PLHIV Forecast'!$C$131:$W$250,MATCH($B245,'PLHIV Forecast'!$B$131:$B$250,0),MATCH(H$130,'PLHIV Forecast'!$C$130:$W$130,0))&lt;&gt;0),
INDEX('PLHIV Forecast'!$C$131:$W$250,MATCH($B245,'PLHIV Forecast'!$B$131:$B$250,0),MATCH(H$130,'PLHIV Forecast'!$C$130:$W$130,0)),
G245+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3927</v>
      </c>
      <c r="I245" s="84">
        <f>IF(IF(I$130&lt;=Baseline_Year,
INDEX('Number on ART'!$H$10:$AB$249,MATCH($B245&amp;"Peds",'Number on ART'!$F$10:$F$249,0),MATCH(I$130,'Number on ART'!$H$9:$AB$9,0)),
IF(AND(H245+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Forecast'!$B$131:$B$250,0),MATCH(I$130,'PLHIV Forecast'!$C$130:$W$130,0)),
INDEX('PLHIV Forecast'!$C$131:$W$250,MATCH($B245,'PLHIV Forecast'!$B$131:$B$250,0),MATCH(I$130,'PLHIV Forecast'!$C$130:$W$130,0))&lt;&gt;0),
INDEX('PLHIV Forecast'!$C$131:$W$250,MATCH($B245,'PLHIV Forecast'!$B$131:$B$250,0),MATCH(I$130,'PLHIV Forecast'!$C$130:$W$130,0)),
H245+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IF(I$130&lt;=Baseline_Year,
INDEX('Number on ART'!$H$10:$AB$249,MATCH($B245&amp;"Peds",'Number on ART'!$F$10:$F$249,0),MATCH(I$130,'Number on ART'!$H$9:$AB$9,0)),
IF(AND(H245+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Forecast'!$B$131:$B$250,0),MATCH(I$130,'PLHIV Forecast'!$C$130:$W$130,0)),
INDEX('PLHIV Forecast'!$C$131:$W$250,MATCH($B245,'PLHIV Forecast'!$B$131:$B$250,0),MATCH(I$130,'PLHIV Forecast'!$C$130:$W$130,0))&lt;&gt;0),
INDEX('PLHIV Forecast'!$C$131:$W$250,MATCH($B245,'PLHIV Forecast'!$B$131:$B$250,0),MATCH(I$130,'PLHIV Forecast'!$C$130:$W$130,0)),
H245+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4575</v>
      </c>
      <c r="J245" s="84">
        <f>IF(IF(J$130&lt;=Baseline_Year,
INDEX('Number on ART'!$H$10:$AB$249,MATCH($B245&amp;"Peds",'Number on ART'!$F$10:$F$249,0),MATCH(J$130,'Number on ART'!$H$9:$AB$9,0)),
IF(AND(I245+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Forecast'!$B$131:$B$250,0),MATCH(J$130,'PLHIV Forecast'!$C$130:$W$130,0)),
INDEX('PLHIV Forecast'!$C$131:$W$250,MATCH($B245,'PLHIV Forecast'!$B$131:$B$250,0),MATCH(J$130,'PLHIV Forecast'!$C$130:$W$130,0))&lt;&gt;0),
INDEX('PLHIV Forecast'!$C$131:$W$250,MATCH($B245,'PLHIV Forecast'!$B$131:$B$250,0),MATCH(J$130,'PLHIV Forecast'!$C$130:$W$130,0)),
I245+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IF(J$130&lt;=Baseline_Year,
INDEX('Number on ART'!$H$10:$AB$249,MATCH($B245&amp;"Peds",'Number on ART'!$F$10:$F$249,0),MATCH(J$130,'Number on ART'!$H$9:$AB$9,0)),
IF(AND(I245+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Forecast'!$B$131:$B$250,0),MATCH(J$130,'PLHIV Forecast'!$C$130:$W$130,0)),
INDEX('PLHIV Forecast'!$C$131:$W$250,MATCH($B245,'PLHIV Forecast'!$B$131:$B$250,0),MATCH(J$130,'PLHIV Forecast'!$C$130:$W$130,0))&lt;&gt;0),
INDEX('PLHIV Forecast'!$C$131:$W$250,MATCH($B245,'PLHIV Forecast'!$B$131:$B$250,0),MATCH(J$130,'PLHIV Forecast'!$C$130:$W$130,0)),
I245+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5098</v>
      </c>
      <c r="K245" s="84">
        <f>IF(IF(K$130&lt;=Baseline_Year,
INDEX('Number on ART'!$H$10:$AB$249,MATCH($B245&amp;"Peds",'Number on ART'!$F$10:$F$249,0),MATCH(K$130,'Number on ART'!$H$9:$AB$9,0)),
IF(AND(J245+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Forecast'!$B$131:$B$250,0),MATCH(K$130,'PLHIV Forecast'!$C$130:$W$130,0)),
INDEX('PLHIV Forecast'!$C$131:$W$250,MATCH($B245,'PLHIV Forecast'!$B$131:$B$250,0),MATCH(K$130,'PLHIV Forecast'!$C$130:$W$130,0))&lt;&gt;0),
INDEX('PLHIV Forecast'!$C$131:$W$250,MATCH($B245,'PLHIV Forecast'!$B$131:$B$250,0),MATCH(K$130,'PLHIV Forecast'!$C$130:$W$130,0)),
J245+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IF(K$130&lt;=Baseline_Year,
INDEX('Number on ART'!$H$10:$AB$249,MATCH($B245&amp;"Peds",'Number on ART'!$F$10:$F$249,0),MATCH(K$130,'Number on ART'!$H$9:$AB$9,0)),
IF(AND(J245+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Forecast'!$B$131:$B$250,0),MATCH(K$130,'PLHIV Forecast'!$C$130:$W$130,0)),
INDEX('PLHIV Forecast'!$C$131:$W$250,MATCH($B245,'PLHIV Forecast'!$B$131:$B$250,0),MATCH(K$130,'PLHIV Forecast'!$C$130:$W$130,0))&lt;&gt;0),
INDEX('PLHIV Forecast'!$C$131:$W$250,MATCH($B245,'PLHIV Forecast'!$B$131:$B$250,0),MATCH(K$130,'PLHIV Forecast'!$C$130:$W$130,0)),
J245+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5536</v>
      </c>
      <c r="L245" s="84">
        <f>IF(IF(L$130&lt;=Baseline_Year,
INDEX('Number on ART'!$H$10:$AB$249,MATCH($B245&amp;"Peds",'Number on ART'!$F$10:$F$249,0),MATCH(L$130,'Number on ART'!$H$9:$AB$9,0)),
IF(AND(K245+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Forecast'!$B$131:$B$250,0),MATCH(L$130,'PLHIV Forecast'!$C$130:$W$130,0)),
INDEX('PLHIV Forecast'!$C$131:$W$250,MATCH($B245,'PLHIV Forecast'!$B$131:$B$250,0),MATCH(L$130,'PLHIV Forecast'!$C$130:$W$130,0))&lt;&gt;0),
INDEX('PLHIV Forecast'!$C$131:$W$250,MATCH($B245,'PLHIV Forecast'!$B$131:$B$250,0),MATCH(L$130,'PLHIV Forecast'!$C$130:$W$130,0)),
K245+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IF(L$130&lt;=Baseline_Year,
INDEX('Number on ART'!$H$10:$AB$249,MATCH($B245&amp;"Peds",'Number on ART'!$F$10:$F$249,0),MATCH(L$130,'Number on ART'!$H$9:$AB$9,0)),
IF(AND(K245+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Forecast'!$B$131:$B$250,0),MATCH(L$130,'PLHIV Forecast'!$C$130:$W$130,0)),
INDEX('PLHIV Forecast'!$C$131:$W$250,MATCH($B245,'PLHIV Forecast'!$B$131:$B$250,0),MATCH(L$130,'PLHIV Forecast'!$C$130:$W$130,0))&lt;&gt;0),
INDEX('PLHIV Forecast'!$C$131:$W$250,MATCH($B245,'PLHIV Forecast'!$B$131:$B$250,0),MATCH(L$130,'PLHIV Forecast'!$C$130:$W$130,0)),
K245+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3527</v>
      </c>
      <c r="M245" s="84">
        <f>IF(IF(M$130&lt;=Baseline_Year,
INDEX('Number on ART'!$H$10:$AB$249,MATCH($B245&amp;"Peds",'Number on ART'!$F$10:$F$249,0),MATCH(M$130,'Number on ART'!$H$9:$AB$9,0)),
IF(AND(L245+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Forecast'!$B$131:$B$250,0),MATCH(M$130,'PLHIV Forecast'!$C$130:$W$130,0)),
INDEX('PLHIV Forecast'!$C$131:$W$250,MATCH($B245,'PLHIV Forecast'!$B$131:$B$250,0),MATCH(M$130,'PLHIV Forecast'!$C$130:$W$130,0))&lt;&gt;0),
INDEX('PLHIV Forecast'!$C$131:$W$250,MATCH($B245,'PLHIV Forecast'!$B$131:$B$250,0),MATCH(M$130,'PLHIV Forecast'!$C$130:$W$130,0)),
L245+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IF(M$130&lt;=Baseline_Year,
INDEX('Number on ART'!$H$10:$AB$249,MATCH($B245&amp;"Peds",'Number on ART'!$F$10:$F$249,0),MATCH(M$130,'Number on ART'!$H$9:$AB$9,0)),
IF(AND(L245+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Forecast'!$B$131:$B$250,0),MATCH(M$130,'PLHIV Forecast'!$C$130:$W$130,0)),
INDEX('PLHIV Forecast'!$C$131:$W$250,MATCH($B245,'PLHIV Forecast'!$B$131:$B$250,0),MATCH(M$130,'PLHIV Forecast'!$C$130:$W$130,0))&lt;&gt;0),
INDEX('PLHIV Forecast'!$C$131:$W$250,MATCH($B245,'PLHIV Forecast'!$B$131:$B$250,0),MATCH(M$130,'PLHIV Forecast'!$C$130:$W$130,0)),
L245+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3248</v>
      </c>
      <c r="N245" s="84">
        <f>IF(IF(N$130&lt;=Baseline_Year,
INDEX('Number on ART'!$H$10:$AB$249,MATCH($B245&amp;"Peds",'Number on ART'!$F$10:$F$249,0),MATCH(N$130,'Number on ART'!$H$9:$AB$9,0)),
IF(AND(M245+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Forecast'!$B$131:$B$250,0),MATCH(N$130,'PLHIV Forecast'!$C$130:$W$130,0)),
INDEX('PLHIV Forecast'!$C$131:$W$250,MATCH($B245,'PLHIV Forecast'!$B$131:$B$250,0),MATCH(N$130,'PLHIV Forecast'!$C$130:$W$130,0))&lt;&gt;0),
INDEX('PLHIV Forecast'!$C$131:$W$250,MATCH($B245,'PLHIV Forecast'!$B$131:$B$250,0),MATCH(N$130,'PLHIV Forecast'!$C$130:$W$130,0)),
M245+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IF(N$130&lt;=Baseline_Year,
INDEX('Number on ART'!$H$10:$AB$249,MATCH($B245&amp;"Peds",'Number on ART'!$F$10:$F$249,0),MATCH(N$130,'Number on ART'!$H$9:$AB$9,0)),
IF(AND(M245+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Forecast'!$B$131:$B$250,0),MATCH(N$130,'PLHIV Forecast'!$C$130:$W$130,0)),
INDEX('PLHIV Forecast'!$C$131:$W$250,MATCH($B245,'PLHIV Forecast'!$B$131:$B$250,0),MATCH(N$130,'PLHIV Forecast'!$C$130:$W$130,0))&lt;&gt;0),
INDEX('PLHIV Forecast'!$C$131:$W$250,MATCH($B245,'PLHIV Forecast'!$B$131:$B$250,0),MATCH(N$130,'PLHIV Forecast'!$C$130:$W$130,0)),
M245+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1911</v>
      </c>
      <c r="O245" s="84">
        <f>IF(IF(O$130&lt;=Baseline_Year,
INDEX('Number on ART'!$H$10:$AB$249,MATCH($B245&amp;"Peds",'Number on ART'!$F$10:$F$249,0),MATCH(O$130,'Number on ART'!$H$9:$AB$9,0)),
IF(AND(N245+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Forecast'!$B$131:$B$250,0),MATCH(O$130,'PLHIV Forecast'!$C$130:$W$130,0)),
INDEX('PLHIV Forecast'!$C$131:$W$250,MATCH($B245,'PLHIV Forecast'!$B$131:$B$250,0),MATCH(O$130,'PLHIV Forecast'!$C$130:$W$130,0))&lt;&gt;0),
INDEX('PLHIV Forecast'!$C$131:$W$250,MATCH($B245,'PLHIV Forecast'!$B$131:$B$250,0),MATCH(O$130,'PLHIV Forecast'!$C$130:$W$130,0)),
N245+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IF(O$130&lt;=Baseline_Year,
INDEX('Number on ART'!$H$10:$AB$249,MATCH($B245&amp;"Peds",'Number on ART'!$F$10:$F$249,0),MATCH(O$130,'Number on ART'!$H$9:$AB$9,0)),
IF(AND(N245+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Forecast'!$B$131:$B$250,0),MATCH(O$130,'PLHIV Forecast'!$C$130:$W$130,0)),
INDEX('PLHIV Forecast'!$C$131:$W$250,MATCH($B245,'PLHIV Forecast'!$B$131:$B$250,0),MATCH(O$130,'PLHIV Forecast'!$C$130:$W$130,0))&lt;&gt;0),
INDEX('PLHIV Forecast'!$C$131:$W$250,MATCH($B245,'PLHIV Forecast'!$B$131:$B$250,0),MATCH(O$130,'PLHIV Forecast'!$C$130:$W$130,0)),
N245+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P245" s="84">
        <f>IF(IF(P$130&lt;=Baseline_Year,
INDEX('Number on ART'!$H$10:$AB$249,MATCH($B245&amp;"Peds",'Number on ART'!$F$10:$F$249,0),MATCH(P$130,'Number on ART'!$H$9:$AB$9,0)),
IF(AND(O245+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Forecast'!$B$131:$B$250,0),MATCH(P$130,'PLHIV Forecast'!$C$130:$W$130,0)),
INDEX('PLHIV Forecast'!$C$131:$W$250,MATCH($B245,'PLHIV Forecast'!$B$131:$B$250,0),MATCH(P$130,'PLHIV Forecast'!$C$130:$W$130,0))&lt;&gt;0),
INDEX('PLHIV Forecast'!$C$131:$W$250,MATCH($B245,'PLHIV Forecast'!$B$131:$B$250,0),MATCH(P$130,'PLHIV Forecast'!$C$130:$W$130,0)),
O245+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IF(P$130&lt;=Baseline_Year,
INDEX('Number on ART'!$H$10:$AB$249,MATCH($B245&amp;"Peds",'Number on ART'!$F$10:$F$249,0),MATCH(P$130,'Number on ART'!$H$9:$AB$9,0)),
IF(AND(O245+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Forecast'!$B$131:$B$250,0),MATCH(P$130,'PLHIV Forecast'!$C$130:$W$130,0)),
INDEX('PLHIV Forecast'!$C$131:$W$250,MATCH($B245,'PLHIV Forecast'!$B$131:$B$250,0),MATCH(P$130,'PLHIV Forecast'!$C$130:$W$130,0))&lt;&gt;0),
INDEX('PLHIV Forecast'!$C$131:$W$250,MATCH($B245,'PLHIV Forecast'!$B$131:$B$250,0),MATCH(P$130,'PLHIV Forecast'!$C$130:$W$130,0)),
O245+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Q245" s="84">
        <f>IF(IF(Q$130&lt;=Baseline_Year,
INDEX('Number on ART'!$H$10:$AB$249,MATCH($B245&amp;"Peds",'Number on ART'!$F$10:$F$249,0),MATCH(Q$130,'Number on ART'!$H$9:$AB$9,0)),
IF(AND(P245+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Forecast'!$B$131:$B$250,0),MATCH(Q$130,'PLHIV Forecast'!$C$130:$W$130,0)),
INDEX('PLHIV Forecast'!$C$131:$W$250,MATCH($B245,'PLHIV Forecast'!$B$131:$B$250,0),MATCH(Q$130,'PLHIV Forecast'!$C$130:$W$130,0))&lt;&gt;0),
INDEX('PLHIV Forecast'!$C$131:$W$250,MATCH($B245,'PLHIV Forecast'!$B$131:$B$250,0),MATCH(Q$130,'PLHIV Forecast'!$C$130:$W$130,0)),
P245+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IF(Q$130&lt;=Baseline_Year,
INDEX('Number on ART'!$H$10:$AB$249,MATCH($B245&amp;"Peds",'Number on ART'!$F$10:$F$249,0),MATCH(Q$130,'Number on ART'!$H$9:$AB$9,0)),
IF(AND(P245+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Forecast'!$B$131:$B$250,0),MATCH(Q$130,'PLHIV Forecast'!$C$130:$W$130,0)),
INDEX('PLHIV Forecast'!$C$131:$W$250,MATCH($B245,'PLHIV Forecast'!$B$131:$B$250,0),MATCH(Q$130,'PLHIV Forecast'!$C$130:$W$130,0))&lt;&gt;0),
INDEX('PLHIV Forecast'!$C$131:$W$250,MATCH($B245,'PLHIV Forecast'!$B$131:$B$250,0),MATCH(Q$130,'PLHIV Forecast'!$C$130:$W$130,0)),
P245+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R245" s="84">
        <f>IF(IF(R$130&lt;=Baseline_Year,
INDEX('Number on ART'!$H$10:$AB$249,MATCH($B245&amp;"Peds",'Number on ART'!$F$10:$F$249,0),MATCH(R$130,'Number on ART'!$H$9:$AB$9,0)),
IF(AND(Q245+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Forecast'!$B$131:$B$250,0),MATCH(R$130,'PLHIV Forecast'!$C$130:$W$130,0)),
INDEX('PLHIV Forecast'!$C$131:$W$250,MATCH($B245,'PLHIV Forecast'!$B$131:$B$250,0),MATCH(R$130,'PLHIV Forecast'!$C$130:$W$130,0))&lt;&gt;0),
INDEX('PLHIV Forecast'!$C$131:$W$250,MATCH($B245,'PLHIV Forecast'!$B$131:$B$250,0),MATCH(R$130,'PLHIV Forecast'!$C$130:$W$130,0)),
Q245+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IF(R$130&lt;=Baseline_Year,
INDEX('Number on ART'!$H$10:$AB$249,MATCH($B245&amp;"Peds",'Number on ART'!$F$10:$F$249,0),MATCH(R$130,'Number on ART'!$H$9:$AB$9,0)),
IF(AND(Q245+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Forecast'!$B$131:$B$250,0),MATCH(R$130,'PLHIV Forecast'!$C$130:$W$130,0)),
INDEX('PLHIV Forecast'!$C$131:$W$250,MATCH($B245,'PLHIV Forecast'!$B$131:$B$250,0),MATCH(R$130,'PLHIV Forecast'!$C$130:$W$130,0))&lt;&gt;0),
INDEX('PLHIV Forecast'!$C$131:$W$250,MATCH($B245,'PLHIV Forecast'!$B$131:$B$250,0),MATCH(R$130,'PLHIV Forecast'!$C$130:$W$130,0)),
Q245+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S245" s="84">
        <f>IF(IF(S$130&lt;=Baseline_Year,
INDEX('Number on ART'!$H$10:$AB$249,MATCH($B245&amp;"Peds",'Number on ART'!$F$10:$F$249,0),MATCH(S$130,'Number on ART'!$H$9:$AB$9,0)),
IF(AND(R245+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Forecast'!$B$131:$B$250,0),MATCH(S$130,'PLHIV Forecast'!$C$130:$W$130,0)),
INDEX('PLHIV Forecast'!$C$131:$W$250,MATCH($B245,'PLHIV Forecast'!$B$131:$B$250,0),MATCH(S$130,'PLHIV Forecast'!$C$130:$W$130,0))&lt;&gt;0),
INDEX('PLHIV Forecast'!$C$131:$W$250,MATCH($B245,'PLHIV Forecast'!$B$131:$B$250,0),MATCH(S$130,'PLHIV Forecast'!$C$130:$W$130,0)),
R245+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IF(S$130&lt;=Baseline_Year,
INDEX('Number on ART'!$H$10:$AB$249,MATCH($B245&amp;"Peds",'Number on ART'!$F$10:$F$249,0),MATCH(S$130,'Number on ART'!$H$9:$AB$9,0)),
IF(AND(R245+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Forecast'!$B$131:$B$250,0),MATCH(S$130,'PLHIV Forecast'!$C$130:$W$130,0)),
INDEX('PLHIV Forecast'!$C$131:$W$250,MATCH($B245,'PLHIV Forecast'!$B$131:$B$250,0),MATCH(S$130,'PLHIV Forecast'!$C$130:$W$130,0))&lt;&gt;0),
INDEX('PLHIV Forecast'!$C$131:$W$250,MATCH($B245,'PLHIV Forecast'!$B$131:$B$250,0),MATCH(S$130,'PLHIV Forecast'!$C$130:$W$130,0)),
R245+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T245" s="84">
        <f>IF(IF(T$130&lt;=Baseline_Year,
INDEX('Number on ART'!$H$10:$AB$249,MATCH($B245&amp;"Peds",'Number on ART'!$F$10:$F$249,0),MATCH(T$130,'Number on ART'!$H$9:$AB$9,0)),
IF(AND(S245+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Forecast'!$B$131:$B$250,0),MATCH(T$130,'PLHIV Forecast'!$C$130:$W$130,0)),
INDEX('PLHIV Forecast'!$C$131:$W$250,MATCH($B245,'PLHIV Forecast'!$B$131:$B$250,0),MATCH(T$130,'PLHIV Forecast'!$C$130:$W$130,0))&lt;&gt;0),
INDEX('PLHIV Forecast'!$C$131:$W$250,MATCH($B245,'PLHIV Forecast'!$B$131:$B$250,0),MATCH(T$130,'PLHIV Forecast'!$C$130:$W$130,0)),
S245+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IF(T$130&lt;=Baseline_Year,
INDEX('Number on ART'!$H$10:$AB$249,MATCH($B245&amp;"Peds",'Number on ART'!$F$10:$F$249,0),MATCH(T$130,'Number on ART'!$H$9:$AB$9,0)),
IF(AND(S245+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Forecast'!$B$131:$B$250,0),MATCH(T$130,'PLHIV Forecast'!$C$130:$W$130,0)),
INDEX('PLHIV Forecast'!$C$131:$W$250,MATCH($B245,'PLHIV Forecast'!$B$131:$B$250,0),MATCH(T$130,'PLHIV Forecast'!$C$130:$W$130,0))&lt;&gt;0),
INDEX('PLHIV Forecast'!$C$131:$W$250,MATCH($B245,'PLHIV Forecast'!$B$131:$B$250,0),MATCH(T$130,'PLHIV Forecast'!$C$130:$W$130,0)),
S245+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U245" s="84">
        <f>IF(IF(U$130&lt;=Baseline_Year,
INDEX('Number on ART'!$H$10:$AB$249,MATCH($B245&amp;"Peds",'Number on ART'!$F$10:$F$249,0),MATCH(U$130,'Number on ART'!$H$9:$AB$9,0)),
IF(AND(T245+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Forecast'!$B$131:$B$250,0),MATCH(U$130,'PLHIV Forecast'!$C$130:$W$130,0)),
INDEX('PLHIV Forecast'!$C$131:$W$250,MATCH($B245,'PLHIV Forecast'!$B$131:$B$250,0),MATCH(U$130,'PLHIV Forecast'!$C$130:$W$130,0))&lt;&gt;0),
INDEX('PLHIV Forecast'!$C$131:$W$250,MATCH($B245,'PLHIV Forecast'!$B$131:$B$250,0),MATCH(U$130,'PLHIV Forecast'!$C$130:$W$130,0)),
T245+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IF(U$130&lt;=Baseline_Year,
INDEX('Number on ART'!$H$10:$AB$249,MATCH($B245&amp;"Peds",'Number on ART'!$F$10:$F$249,0),MATCH(U$130,'Number on ART'!$H$9:$AB$9,0)),
IF(AND(T245+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Forecast'!$B$131:$B$250,0),MATCH(U$130,'PLHIV Forecast'!$C$130:$W$130,0)),
INDEX('PLHIV Forecast'!$C$131:$W$250,MATCH($B245,'PLHIV Forecast'!$B$131:$B$250,0),MATCH(U$130,'PLHIV Forecast'!$C$130:$W$130,0))&lt;&gt;0),
INDEX('PLHIV Forecast'!$C$131:$W$250,MATCH($B245,'PLHIV Forecast'!$B$131:$B$250,0),MATCH(U$130,'PLHIV Forecast'!$C$130:$W$130,0)),
T245+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V245" s="84">
        <f>IF(IF(V$130&lt;=Baseline_Year,
INDEX('Number on ART'!$H$10:$AB$249,MATCH($B245&amp;"Peds",'Number on ART'!$F$10:$F$249,0),MATCH(V$130,'Number on ART'!$H$9:$AB$9,0)),
IF(AND(U245+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Forecast'!$B$131:$B$250,0),MATCH(V$130,'PLHIV Forecast'!$C$130:$W$130,0)),
INDEX('PLHIV Forecast'!$C$131:$W$250,MATCH($B245,'PLHIV Forecast'!$B$131:$B$250,0),MATCH(V$130,'PLHIV Forecast'!$C$130:$W$130,0))&lt;&gt;0),
INDEX('PLHIV Forecast'!$C$131:$W$250,MATCH($B245,'PLHIV Forecast'!$B$131:$B$250,0),MATCH(V$130,'PLHIV Forecast'!$C$130:$W$130,0)),
U245+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IF(V$130&lt;=Baseline_Year,
INDEX('Number on ART'!$H$10:$AB$249,MATCH($B245&amp;"Peds",'Number on ART'!$F$10:$F$249,0),MATCH(V$130,'Number on ART'!$H$9:$AB$9,0)),
IF(AND(U245+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Forecast'!$B$131:$B$250,0),MATCH(V$130,'PLHIV Forecast'!$C$130:$W$130,0)),
INDEX('PLHIV Forecast'!$C$131:$W$250,MATCH($B245,'PLHIV Forecast'!$B$131:$B$250,0),MATCH(V$130,'PLHIV Forecast'!$C$130:$W$130,0))&lt;&gt;0),
INDEX('PLHIV Forecast'!$C$131:$W$250,MATCH($B245,'PLHIV Forecast'!$B$131:$B$250,0),MATCH(V$130,'PLHIV Forecast'!$C$130:$W$130,0)),
U245+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W245" s="84">
        <f>IF(IF(W$130&lt;=Baseline_Year,
INDEX('Number on ART'!$H$10:$AB$249,MATCH($B245&amp;"Peds",'Number on ART'!$F$10:$F$249,0),MATCH(W$130,'Number on ART'!$H$9:$AB$9,0)),
IF(AND(V245+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Forecast'!$C$131:$W$250,MATCH($B245,'PLHIV Forecast'!$B$131:$B$250,0),MATCH(W$130,'PLHIV Forecast'!$C$130:$W$130,0)),
INDEX('PLHIV Forecast'!$C$131:$W$250,MATCH($B245,'PLHIV Forecast'!$B$131:$B$250,0),MATCH(W$130,'PLHIV Forecast'!$C$130:$W$130,0))&lt;&gt;0),
INDEX('PLHIV Forecast'!$C$131:$W$250,MATCH($B245,'PLHIV Forecast'!$B$131:$B$250,0),MATCH(W$130,'PLHIV Forecast'!$C$130:$W$130,0)),
V245+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)))&lt;0,
0,
IF(W$130&lt;=Baseline_Year,
INDEX('Number on ART'!$H$10:$AB$249,MATCH($B245&amp;"Peds",'Number on ART'!$F$10:$F$249,0),MATCH(W$130,'Number on ART'!$H$9:$AB$9,0)),
IF(AND(V245+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)&gt;INDEX('PLHIV Forecast'!$C$8:$W$127,MATCH($B245,'PLHIV Forecast'!$B$131:$B$250,0),MATCH(W$130,'PLHIV Forecast'!$C$130:$W$130,0)),
INDEX('PLHIV Forecast'!$C$131:$W$250,MATCH($B245,'PLHIV Forecast'!$B$131:$B$250,0),MATCH(W$130,'PLHIV Forecast'!$C$130:$W$130,0))&lt;&gt;0),
INDEX('PLHIV Forecast'!$C$131:$W$250,MATCH($B245,'PLHIV Forecast'!$B$131:$B$250,0),MATCH(W$130,'PLHIV Forecast'!$C$130:$W$130,0)),
V245+
AVERAGE((INDEX($C$131:$W$250,MATCH($B245,$B$131:$B$250),MATCH(Baseline_Year,$C$130:$W$130,))-INDEX($C$131:$W$250,MATCH($B245,$B$131:$B$250),MATCH(Baseline_Year-1,$C$130:$W$130,))),
(INDEX($C$131:$W$250,MATCH($B245,$B$131:$B$250),MATCH(Baseline_Year-1,$C$130:$W$130,))-INDEX($C$131:$W$250,MATCH($B245,$B$131:$B$250),MATCH(Baseline_Year-2,$C$130:$W$130,))),
(INDEX($C$131:$W$250,MATCH($B245,$B$131:$B$250),MATCH(Baseline_Year-2,$C$130:$W$130,))-INDEX($C$131:$W$250,MATCH($B245,$B$131:$B$250),MATCH(Baseline_Year-3,$C$130:$W$130,)))
))))</f>
        <v>0</v>
      </c>
      <c r="X245" s="9" t="str">
        <f>IF(SUM(C245:W245)&lt;&gt;0,
IF(P245='PLHIV Forecast'!P245,"# peds on ART capped by total CLHIV starting 2023",
IF(Q245='PLHIV Forecast'!Q245,"# peds on ART capped by total CLHIV starting 2024",
IF(R245='PLHIV Forecast'!R245,"# peds on ART capped by total CLHIV starting 2025",
IF(S245='PLHIV Forecast'!S245,"# peds on ART capped by total CLHIV starting 2026",
IF(T245='PLHIV Forecast'!T245,"# peds on ART capped by total CLHIV starting 2027",
IF(U245='PLHIV Forecast'!U245,"# peds on ART capped by total CLHIV starting 2028",
IF(V245='PLHIV Forecast'!V245,"# peds on ART capped by total CLHIV starting 2029",
IF(W245='PLHIV Forecast'!W245,"# peds on ART capped by total CLHIV starting 2030",
"")))))))),"")</f>
        <v># peds on ART capped by total CLHIV starting 2023</v>
      </c>
    </row>
    <row r="246" spans="2:26" x14ac:dyDescent="0.35">
      <c r="B246" s="17" t="str">
        <f>Countries!B119</f>
        <v>Venezuela</v>
      </c>
      <c r="C246" s="47">
        <f>IF(C$7&lt;='Algorithms &amp; Assumptions'!$C$3,INDEX('Number on ART'!$H$10:$AB$249,MATCH($B246&amp;"Peds",'Number on ART'!$F$10:$F$249,0),MATCH(C$7,'Number on ART'!$H$9:$AB$9,0)),"Error")</f>
        <v>1051</v>
      </c>
      <c r="D246" s="47">
        <f>IF(D$7&lt;='Algorithms &amp; Assumptions'!$C$3,INDEX('Number on ART'!$H$10:$AB$249,MATCH($B246&amp;"Peds",'Number on ART'!$F$10:$F$249,0),MATCH(D$7,'Number on ART'!$H$9:$AB$9,0)),"Error")</f>
        <v>842</v>
      </c>
      <c r="E246" s="47">
        <f>IF(E$7&lt;='Algorithms &amp; Assumptions'!$C$3,INDEX('Number on ART'!$H$10:$AB$249,MATCH($B246&amp;"Peds",'Number on ART'!$F$10:$F$249,0),MATCH(E$7,'Number on ART'!$H$9:$AB$9,0)),"Error")</f>
        <v>972</v>
      </c>
      <c r="F246" s="47">
        <f>IF(F$7&lt;='Algorithms &amp; Assumptions'!$C$3,INDEX('Number on ART'!$H$10:$AB$249,MATCH($B246&amp;"Peds",'Number on ART'!$F$10:$F$249,0),MATCH(F$7,'Number on ART'!$H$9:$AB$9,0)),"Error")</f>
        <v>976</v>
      </c>
      <c r="G246" s="84">
        <f>IF(IF(G$130&lt;=Baseline_Year,
INDEX('Number on ART'!$H$10:$AB$249,MATCH($B246&amp;"Peds",'Number on ART'!$F$10:$F$249,0),MATCH(G$130,'Number on ART'!$H$9:$AB$9,0)),
IF(AND(F246+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Forecast'!$B$131:$B$250,0),MATCH(G$130,'PLHIV Forecast'!$C$130:$W$130,0)),
INDEX('PLHIV Forecast'!$C$131:$W$250,MATCH($B246,'PLHIV Forecast'!$B$131:$B$250,0),MATCH(G$130,'PLHIV Forecast'!$C$130:$W$130,0))&lt;&gt;0),
INDEX('PLHIV Forecast'!$C$131:$W$250,MATCH($B246,'PLHIV Forecast'!$B$131:$B$250,0),MATCH(G$130,'PLHIV Forecast'!$C$130:$W$130,0)),
F246+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IF(G$130&lt;=Baseline_Year,
INDEX('Number on ART'!$H$10:$AB$249,MATCH($B246&amp;"Peds",'Number on ART'!$F$10:$F$249,0),MATCH(G$130,'Number on ART'!$H$9:$AB$9,0)),
IF(AND(F246+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Forecast'!$B$131:$B$250,0),MATCH(G$130,'PLHIV Forecast'!$C$130:$W$130,0)),
INDEX('PLHIV Forecast'!$C$131:$W$250,MATCH($B246,'PLHIV Forecast'!$B$131:$B$250,0),MATCH(G$130,'PLHIV Forecast'!$C$130:$W$130,0))&lt;&gt;0),
INDEX('PLHIV Forecast'!$C$131:$W$250,MATCH($B246,'PLHIV Forecast'!$B$131:$B$250,0),MATCH(G$130,'PLHIV Forecast'!$C$130:$W$130,0)),
F246+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999</v>
      </c>
      <c r="H246" s="84">
        <f>IF(IF(H$130&lt;=Baseline_Year,
INDEX('Number on ART'!$H$10:$AB$249,MATCH($B246&amp;"Peds",'Number on ART'!$F$10:$F$249,0),MATCH(H$130,'Number on ART'!$H$9:$AB$9,0)),
IF(AND(G246+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Forecast'!$B$131:$B$250,0),MATCH(H$130,'PLHIV Forecast'!$C$130:$W$130,0)),
INDEX('PLHIV Forecast'!$C$131:$W$250,MATCH($B246,'PLHIV Forecast'!$B$131:$B$250,0),MATCH(H$130,'PLHIV Forecast'!$C$130:$W$130,0))&lt;&gt;0),
INDEX('PLHIV Forecast'!$C$131:$W$250,MATCH($B246,'PLHIV Forecast'!$B$131:$B$250,0),MATCH(H$130,'PLHIV Forecast'!$C$130:$W$130,0)),
G246+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IF(H$130&lt;=Baseline_Year,
INDEX('Number on ART'!$H$10:$AB$249,MATCH($B246&amp;"Peds",'Number on ART'!$F$10:$F$249,0),MATCH(H$130,'Number on ART'!$H$9:$AB$9,0)),
IF(AND(G246+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Forecast'!$B$131:$B$250,0),MATCH(H$130,'PLHIV Forecast'!$C$130:$W$130,0)),
INDEX('PLHIV Forecast'!$C$131:$W$250,MATCH($B246,'PLHIV Forecast'!$B$131:$B$250,0),MATCH(H$130,'PLHIV Forecast'!$C$130:$W$130,0))&lt;&gt;0),
INDEX('PLHIV Forecast'!$C$131:$W$250,MATCH($B246,'PLHIV Forecast'!$B$131:$B$250,0),MATCH(H$130,'PLHIV Forecast'!$C$130:$W$130,0)),
G246+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1309</v>
      </c>
      <c r="I246" s="84">
        <f>IF(IF(I$130&lt;=Baseline_Year,
INDEX('Number on ART'!$H$10:$AB$249,MATCH($B246&amp;"Peds",'Number on ART'!$F$10:$F$249,0),MATCH(I$130,'Number on ART'!$H$9:$AB$9,0)),
IF(AND(H246+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Forecast'!$B$131:$B$250,0),MATCH(I$130,'PLHIV Forecast'!$C$130:$W$130,0)),
INDEX('PLHIV Forecast'!$C$131:$W$250,MATCH($B246,'PLHIV Forecast'!$B$131:$B$250,0),MATCH(I$130,'PLHIV Forecast'!$C$130:$W$130,0))&lt;&gt;0),
INDEX('PLHIV Forecast'!$C$131:$W$250,MATCH($B246,'PLHIV Forecast'!$B$131:$B$250,0),MATCH(I$130,'PLHIV Forecast'!$C$130:$W$130,0)),
H246+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IF(I$130&lt;=Baseline_Year,
INDEX('Number on ART'!$H$10:$AB$249,MATCH($B246&amp;"Peds",'Number on ART'!$F$10:$F$249,0),MATCH(I$130,'Number on ART'!$H$9:$AB$9,0)),
IF(AND(H246+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Forecast'!$B$131:$B$250,0),MATCH(I$130,'PLHIV Forecast'!$C$130:$W$130,0)),
INDEX('PLHIV Forecast'!$C$131:$W$250,MATCH($B246,'PLHIV Forecast'!$B$131:$B$250,0),MATCH(I$130,'PLHIV Forecast'!$C$130:$W$130,0))&lt;&gt;0),
INDEX('PLHIV Forecast'!$C$131:$W$250,MATCH($B246,'PLHIV Forecast'!$B$131:$B$250,0),MATCH(I$130,'PLHIV Forecast'!$C$130:$W$130,0)),
H246+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1295</v>
      </c>
      <c r="J246" s="84">
        <f>IF(IF(J$130&lt;=Baseline_Year,
INDEX('Number on ART'!$H$10:$AB$249,MATCH($B246&amp;"Peds",'Number on ART'!$F$10:$F$249,0),MATCH(J$130,'Number on ART'!$H$9:$AB$9,0)),
IF(AND(I246+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Forecast'!$B$131:$B$250,0),MATCH(J$130,'PLHIV Forecast'!$C$130:$W$130,0)),
INDEX('PLHIV Forecast'!$C$131:$W$250,MATCH($B246,'PLHIV Forecast'!$B$131:$B$250,0),MATCH(J$130,'PLHIV Forecast'!$C$130:$W$130,0))&lt;&gt;0),
INDEX('PLHIV Forecast'!$C$131:$W$250,MATCH($B246,'PLHIV Forecast'!$B$131:$B$250,0),MATCH(J$130,'PLHIV Forecast'!$C$130:$W$130,0)),
I246+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IF(J$130&lt;=Baseline_Year,
INDEX('Number on ART'!$H$10:$AB$249,MATCH($B246&amp;"Peds",'Number on ART'!$F$10:$F$249,0),MATCH(J$130,'Number on ART'!$H$9:$AB$9,0)),
IF(AND(I246+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Forecast'!$B$131:$B$250,0),MATCH(J$130,'PLHIV Forecast'!$C$130:$W$130,0)),
INDEX('PLHIV Forecast'!$C$131:$W$250,MATCH($B246,'PLHIV Forecast'!$B$131:$B$250,0),MATCH(J$130,'PLHIV Forecast'!$C$130:$W$130,0))&lt;&gt;0),
INDEX('PLHIV Forecast'!$C$131:$W$250,MATCH($B246,'PLHIV Forecast'!$B$131:$B$250,0),MATCH(J$130,'PLHIV Forecast'!$C$130:$W$130,0)),
I246+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1184</v>
      </c>
      <c r="K246" s="84">
        <f>IF(IF(K$130&lt;=Baseline_Year,
INDEX('Number on ART'!$H$10:$AB$249,MATCH($B246&amp;"Peds",'Number on ART'!$F$10:$F$249,0),MATCH(K$130,'Number on ART'!$H$9:$AB$9,0)),
IF(AND(J246+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Forecast'!$B$131:$B$250,0),MATCH(K$130,'PLHIV Forecast'!$C$130:$W$130,0)),
INDEX('PLHIV Forecast'!$C$131:$W$250,MATCH($B246,'PLHIV Forecast'!$B$131:$B$250,0),MATCH(K$130,'PLHIV Forecast'!$C$130:$W$130,0))&lt;&gt;0),
INDEX('PLHIV Forecast'!$C$131:$W$250,MATCH($B246,'PLHIV Forecast'!$B$131:$B$250,0),MATCH(K$130,'PLHIV Forecast'!$C$130:$W$130,0)),
J246+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IF(K$130&lt;=Baseline_Year,
INDEX('Number on ART'!$H$10:$AB$249,MATCH($B246&amp;"Peds",'Number on ART'!$F$10:$F$249,0),MATCH(K$130,'Number on ART'!$H$9:$AB$9,0)),
IF(AND(J246+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Forecast'!$B$131:$B$250,0),MATCH(K$130,'PLHIV Forecast'!$C$130:$W$130,0)),
INDEX('PLHIV Forecast'!$C$131:$W$250,MATCH($B246,'PLHIV Forecast'!$B$131:$B$250,0),MATCH(K$130,'PLHIV Forecast'!$C$130:$W$130,0))&lt;&gt;0),
INDEX('PLHIV Forecast'!$C$131:$W$250,MATCH($B246,'PLHIV Forecast'!$B$131:$B$250,0),MATCH(K$130,'PLHIV Forecast'!$C$130:$W$130,0)),
J246+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982</v>
      </c>
      <c r="L246" s="84">
        <f>IF(IF(L$130&lt;=Baseline_Year,
INDEX('Number on ART'!$H$10:$AB$249,MATCH($B246&amp;"Peds",'Number on ART'!$F$10:$F$249,0),MATCH(L$130,'Number on ART'!$H$9:$AB$9,0)),
IF(AND(K246+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Forecast'!$B$131:$B$250,0),MATCH(L$130,'PLHIV Forecast'!$C$130:$W$130,0)),
INDEX('PLHIV Forecast'!$C$131:$W$250,MATCH($B246,'PLHIV Forecast'!$B$131:$B$250,0),MATCH(L$130,'PLHIV Forecast'!$C$130:$W$130,0))&lt;&gt;0),
INDEX('PLHIV Forecast'!$C$131:$W$250,MATCH($B246,'PLHIV Forecast'!$B$131:$B$250,0),MATCH(L$130,'PLHIV Forecast'!$C$130:$W$130,0)),
K246+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IF(L$130&lt;=Baseline_Year,
INDEX('Number on ART'!$H$10:$AB$249,MATCH($B246&amp;"Peds",'Number on ART'!$F$10:$F$249,0),MATCH(L$130,'Number on ART'!$H$9:$AB$9,0)),
IF(AND(K246+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Forecast'!$B$131:$B$250,0),MATCH(L$130,'PLHIV Forecast'!$C$130:$W$130,0)),
INDEX('PLHIV Forecast'!$C$131:$W$250,MATCH($B246,'PLHIV Forecast'!$B$131:$B$250,0),MATCH(L$130,'PLHIV Forecast'!$C$130:$W$130,0))&lt;&gt;0),
INDEX('PLHIV Forecast'!$C$131:$W$250,MATCH($B246,'PLHIV Forecast'!$B$131:$B$250,0),MATCH(L$130,'PLHIV Forecast'!$C$130:$W$130,0)),
K246+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1064</v>
      </c>
      <c r="M246" s="84">
        <f>IF(IF(M$130&lt;=Baseline_Year,
INDEX('Number on ART'!$H$10:$AB$249,MATCH($B246&amp;"Peds",'Number on ART'!$F$10:$F$249,0),MATCH(M$130,'Number on ART'!$H$9:$AB$9,0)),
IF(AND(L246+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Forecast'!$B$131:$B$250,0),MATCH(M$130,'PLHIV Forecast'!$C$130:$W$130,0)),
INDEX('PLHIV Forecast'!$C$131:$W$250,MATCH($B246,'PLHIV Forecast'!$B$131:$B$250,0),MATCH(M$130,'PLHIV Forecast'!$C$130:$W$130,0))&lt;&gt;0),
INDEX('PLHIV Forecast'!$C$131:$W$250,MATCH($B246,'PLHIV Forecast'!$B$131:$B$250,0),MATCH(M$130,'PLHIV Forecast'!$C$130:$W$130,0)),
L246+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IF(M$130&lt;=Baseline_Year,
INDEX('Number on ART'!$H$10:$AB$249,MATCH($B246&amp;"Peds",'Number on ART'!$F$10:$F$249,0),MATCH(M$130,'Number on ART'!$H$9:$AB$9,0)),
IF(AND(L246+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Forecast'!$B$131:$B$250,0),MATCH(M$130,'PLHIV Forecast'!$C$130:$W$130,0)),
INDEX('PLHIV Forecast'!$C$131:$W$250,MATCH($B246,'PLHIV Forecast'!$B$131:$B$250,0),MATCH(M$130,'PLHIV Forecast'!$C$130:$W$130,0))&lt;&gt;0),
INDEX('PLHIV Forecast'!$C$131:$W$250,MATCH($B246,'PLHIV Forecast'!$B$131:$B$250,0),MATCH(M$130,'PLHIV Forecast'!$C$130:$W$130,0)),
L246+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1298</v>
      </c>
      <c r="N246" s="84">
        <f>IF(IF(N$130&lt;=Baseline_Year,
INDEX('Number on ART'!$H$10:$AB$249,MATCH($B246&amp;"Peds",'Number on ART'!$F$10:$F$249,0),MATCH(N$130,'Number on ART'!$H$9:$AB$9,0)),
IF(AND(M246+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Forecast'!$B$131:$B$250,0),MATCH(N$130,'PLHIV Forecast'!$C$130:$W$130,0)),
INDEX('PLHIV Forecast'!$C$131:$W$250,MATCH($B246,'PLHIV Forecast'!$B$131:$B$250,0),MATCH(N$130,'PLHIV Forecast'!$C$130:$W$130,0))&lt;&gt;0),
INDEX('PLHIV Forecast'!$C$131:$W$250,MATCH($B246,'PLHIV Forecast'!$B$131:$B$250,0),MATCH(N$130,'PLHIV Forecast'!$C$130:$W$130,0)),
M246+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IF(N$130&lt;=Baseline_Year,
INDEX('Number on ART'!$H$10:$AB$249,MATCH($B246&amp;"Peds",'Number on ART'!$F$10:$F$249,0),MATCH(N$130,'Number on ART'!$H$9:$AB$9,0)),
IF(AND(M246+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Forecast'!$B$131:$B$250,0),MATCH(N$130,'PLHIV Forecast'!$C$130:$W$130,0)),
INDEX('PLHIV Forecast'!$C$131:$W$250,MATCH($B246,'PLHIV Forecast'!$B$131:$B$250,0),MATCH(N$130,'PLHIV Forecast'!$C$130:$W$130,0))&lt;&gt;0),
INDEX('PLHIV Forecast'!$C$131:$W$250,MATCH($B246,'PLHIV Forecast'!$B$131:$B$250,0),MATCH(N$130,'PLHIV Forecast'!$C$130:$W$130,0)),
M246+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1198</v>
      </c>
      <c r="O246" s="84">
        <f>IF(IF(O$130&lt;=Baseline_Year,
INDEX('Number on ART'!$H$10:$AB$249,MATCH($B246&amp;"Peds",'Number on ART'!$F$10:$F$249,0),MATCH(O$130,'Number on ART'!$H$9:$AB$9,0)),
IF(AND(N246+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Forecast'!$B$131:$B$250,0),MATCH(O$130,'PLHIV Forecast'!$C$130:$W$130,0)),
INDEX('PLHIV Forecast'!$C$131:$W$250,MATCH($B246,'PLHIV Forecast'!$B$131:$B$250,0),MATCH(O$130,'PLHIV Forecast'!$C$130:$W$130,0))&lt;&gt;0),
INDEX('PLHIV Forecast'!$C$131:$W$250,MATCH($B246,'PLHIV Forecast'!$B$131:$B$250,0),MATCH(O$130,'PLHIV Forecast'!$C$130:$W$130,0)),
N246+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IF(O$130&lt;=Baseline_Year,
INDEX('Number on ART'!$H$10:$AB$249,MATCH($B246&amp;"Peds",'Number on ART'!$F$10:$F$249,0),MATCH(O$130,'Number on ART'!$H$9:$AB$9,0)),
IF(AND(N246+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Forecast'!$B$131:$B$250,0),MATCH(O$130,'PLHIV Forecast'!$C$130:$W$130,0)),
INDEX('PLHIV Forecast'!$C$131:$W$250,MATCH($B246,'PLHIV Forecast'!$B$131:$B$250,0),MATCH(O$130,'PLHIV Forecast'!$C$130:$W$130,0))&lt;&gt;0),
INDEX('PLHIV Forecast'!$C$131:$W$250,MATCH($B246,'PLHIV Forecast'!$B$131:$B$250,0),MATCH(O$130,'PLHIV Forecast'!$C$130:$W$130,0)),
N246+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1016</v>
      </c>
      <c r="P246" s="84">
        <f>IF(IF(P$130&lt;=Baseline_Year,
INDEX('Number on ART'!$H$10:$AB$249,MATCH($B246&amp;"Peds",'Number on ART'!$F$10:$F$249,0),MATCH(P$130,'Number on ART'!$H$9:$AB$9,0)),
IF(AND(O246+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Forecast'!$B$131:$B$250,0),MATCH(P$130,'PLHIV Forecast'!$C$130:$W$130,0)),
INDEX('PLHIV Forecast'!$C$131:$W$250,MATCH($B246,'PLHIV Forecast'!$B$131:$B$250,0),MATCH(P$130,'PLHIV Forecast'!$C$130:$W$130,0))&lt;&gt;0),
INDEX('PLHIV Forecast'!$C$131:$W$250,MATCH($B246,'PLHIV Forecast'!$B$131:$B$250,0),MATCH(P$130,'PLHIV Forecast'!$C$130:$W$130,0)),
O246+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IF(P$130&lt;=Baseline_Year,
INDEX('Number on ART'!$H$10:$AB$249,MATCH($B246&amp;"Peds",'Number on ART'!$F$10:$F$249,0),MATCH(P$130,'Number on ART'!$H$9:$AB$9,0)),
IF(AND(O246+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Forecast'!$B$131:$B$250,0),MATCH(P$130,'PLHIV Forecast'!$C$130:$W$130,0)),
INDEX('PLHIV Forecast'!$C$131:$W$250,MATCH($B246,'PLHIV Forecast'!$B$131:$B$250,0),MATCH(P$130,'PLHIV Forecast'!$C$130:$W$130,0))&lt;&gt;0),
INDEX('PLHIV Forecast'!$C$131:$W$250,MATCH($B246,'PLHIV Forecast'!$B$131:$B$250,0),MATCH(P$130,'PLHIV Forecast'!$C$130:$W$130,0)),
O246+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1000</v>
      </c>
      <c r="Q246" s="84">
        <f>IF(IF(Q$130&lt;=Baseline_Year,
INDEX('Number on ART'!$H$10:$AB$249,MATCH($B246&amp;"Peds",'Number on ART'!$F$10:$F$249,0),MATCH(Q$130,'Number on ART'!$H$9:$AB$9,0)),
IF(AND(P246+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Forecast'!$B$131:$B$250,0),MATCH(Q$130,'PLHIV Forecast'!$C$130:$W$130,0)),
INDEX('PLHIV Forecast'!$C$131:$W$250,MATCH($B246,'PLHIV Forecast'!$B$131:$B$250,0),MATCH(Q$130,'PLHIV Forecast'!$C$130:$W$130,0))&lt;&gt;0),
INDEX('PLHIV Forecast'!$C$131:$W$250,MATCH($B246,'PLHIV Forecast'!$B$131:$B$250,0),MATCH(Q$130,'PLHIV Forecast'!$C$130:$W$130,0)),
P246+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IF(Q$130&lt;=Baseline_Year,
INDEX('Number on ART'!$H$10:$AB$249,MATCH($B246&amp;"Peds",'Number on ART'!$F$10:$F$249,0),MATCH(Q$130,'Number on ART'!$H$9:$AB$9,0)),
IF(AND(P246+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Forecast'!$B$131:$B$250,0),MATCH(Q$130,'PLHIV Forecast'!$C$130:$W$130,0)),
INDEX('PLHIV Forecast'!$C$131:$W$250,MATCH($B246,'PLHIV Forecast'!$B$131:$B$250,0),MATCH(Q$130,'PLHIV Forecast'!$C$130:$W$130,0))&lt;&gt;0),
INDEX('PLHIV Forecast'!$C$131:$W$250,MATCH($B246,'PLHIV Forecast'!$B$131:$B$250,0),MATCH(Q$130,'PLHIV Forecast'!$C$130:$W$130,0)),
P246+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984</v>
      </c>
      <c r="R246" s="84">
        <f>IF(IF(R$130&lt;=Baseline_Year,
INDEX('Number on ART'!$H$10:$AB$249,MATCH($B246&amp;"Peds",'Number on ART'!$F$10:$F$249,0),MATCH(R$130,'Number on ART'!$H$9:$AB$9,0)),
IF(AND(Q246+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Forecast'!$B$131:$B$250,0),MATCH(R$130,'PLHIV Forecast'!$C$130:$W$130,0)),
INDEX('PLHIV Forecast'!$C$131:$W$250,MATCH($B246,'PLHIV Forecast'!$B$131:$B$250,0),MATCH(R$130,'PLHIV Forecast'!$C$130:$W$130,0))&lt;&gt;0),
INDEX('PLHIV Forecast'!$C$131:$W$250,MATCH($B246,'PLHIV Forecast'!$B$131:$B$250,0),MATCH(R$130,'PLHIV Forecast'!$C$130:$W$130,0)),
Q246+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IF(R$130&lt;=Baseline_Year,
INDEX('Number on ART'!$H$10:$AB$249,MATCH($B246&amp;"Peds",'Number on ART'!$F$10:$F$249,0),MATCH(R$130,'Number on ART'!$H$9:$AB$9,0)),
IF(AND(Q246+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Forecast'!$B$131:$B$250,0),MATCH(R$130,'PLHIV Forecast'!$C$130:$W$130,0)),
INDEX('PLHIV Forecast'!$C$131:$W$250,MATCH($B246,'PLHIV Forecast'!$B$131:$B$250,0),MATCH(R$130,'PLHIV Forecast'!$C$130:$W$130,0))&lt;&gt;0),
INDEX('PLHIV Forecast'!$C$131:$W$250,MATCH($B246,'PLHIV Forecast'!$B$131:$B$250,0),MATCH(R$130,'PLHIV Forecast'!$C$130:$W$130,0)),
Q246+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968</v>
      </c>
      <c r="S246" s="84">
        <f>IF(IF(S$130&lt;=Baseline_Year,
INDEX('Number on ART'!$H$10:$AB$249,MATCH($B246&amp;"Peds",'Number on ART'!$F$10:$F$249,0),MATCH(S$130,'Number on ART'!$H$9:$AB$9,0)),
IF(AND(R246+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Forecast'!$B$131:$B$250,0),MATCH(S$130,'PLHIV Forecast'!$C$130:$W$130,0)),
INDEX('PLHIV Forecast'!$C$131:$W$250,MATCH($B246,'PLHIV Forecast'!$B$131:$B$250,0),MATCH(S$130,'PLHIV Forecast'!$C$130:$W$130,0))&lt;&gt;0),
INDEX('PLHIV Forecast'!$C$131:$W$250,MATCH($B246,'PLHIV Forecast'!$B$131:$B$250,0),MATCH(S$130,'PLHIV Forecast'!$C$130:$W$130,0)),
R246+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IF(S$130&lt;=Baseline_Year,
INDEX('Number on ART'!$H$10:$AB$249,MATCH($B246&amp;"Peds",'Number on ART'!$F$10:$F$249,0),MATCH(S$130,'Number on ART'!$H$9:$AB$9,0)),
IF(AND(R246+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Forecast'!$B$131:$B$250,0),MATCH(S$130,'PLHIV Forecast'!$C$130:$W$130,0)),
INDEX('PLHIV Forecast'!$C$131:$W$250,MATCH($B246,'PLHIV Forecast'!$B$131:$B$250,0),MATCH(S$130,'PLHIV Forecast'!$C$130:$W$130,0))&lt;&gt;0),
INDEX('PLHIV Forecast'!$C$131:$W$250,MATCH($B246,'PLHIV Forecast'!$B$131:$B$250,0),MATCH(S$130,'PLHIV Forecast'!$C$130:$W$130,0)),
R246+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952</v>
      </c>
      <c r="T246" s="84">
        <f>IF(IF(T$130&lt;=Baseline_Year,
INDEX('Number on ART'!$H$10:$AB$249,MATCH($B246&amp;"Peds",'Number on ART'!$F$10:$F$249,0),MATCH(T$130,'Number on ART'!$H$9:$AB$9,0)),
IF(AND(S246+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Forecast'!$B$131:$B$250,0),MATCH(T$130,'PLHIV Forecast'!$C$130:$W$130,0)),
INDEX('PLHIV Forecast'!$C$131:$W$250,MATCH($B246,'PLHIV Forecast'!$B$131:$B$250,0),MATCH(T$130,'PLHIV Forecast'!$C$130:$W$130,0))&lt;&gt;0),
INDEX('PLHIV Forecast'!$C$131:$W$250,MATCH($B246,'PLHIV Forecast'!$B$131:$B$250,0),MATCH(T$130,'PLHIV Forecast'!$C$130:$W$130,0)),
S246+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IF(T$130&lt;=Baseline_Year,
INDEX('Number on ART'!$H$10:$AB$249,MATCH($B246&amp;"Peds",'Number on ART'!$F$10:$F$249,0),MATCH(T$130,'Number on ART'!$H$9:$AB$9,0)),
IF(AND(S246+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Forecast'!$B$131:$B$250,0),MATCH(T$130,'PLHIV Forecast'!$C$130:$W$130,0)),
INDEX('PLHIV Forecast'!$C$131:$W$250,MATCH($B246,'PLHIV Forecast'!$B$131:$B$250,0),MATCH(T$130,'PLHIV Forecast'!$C$130:$W$130,0))&lt;&gt;0),
INDEX('PLHIV Forecast'!$C$131:$W$250,MATCH($B246,'PLHIV Forecast'!$B$131:$B$250,0),MATCH(T$130,'PLHIV Forecast'!$C$130:$W$130,0)),
S246+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936</v>
      </c>
      <c r="U246" s="84">
        <f>IF(IF(U$130&lt;=Baseline_Year,
INDEX('Number on ART'!$H$10:$AB$249,MATCH($B246&amp;"Peds",'Number on ART'!$F$10:$F$249,0),MATCH(U$130,'Number on ART'!$H$9:$AB$9,0)),
IF(AND(T246+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Forecast'!$B$131:$B$250,0),MATCH(U$130,'PLHIV Forecast'!$C$130:$W$130,0)),
INDEX('PLHIV Forecast'!$C$131:$W$250,MATCH($B246,'PLHIV Forecast'!$B$131:$B$250,0),MATCH(U$130,'PLHIV Forecast'!$C$130:$W$130,0))&lt;&gt;0),
INDEX('PLHIV Forecast'!$C$131:$W$250,MATCH($B246,'PLHIV Forecast'!$B$131:$B$250,0),MATCH(U$130,'PLHIV Forecast'!$C$130:$W$130,0)),
T246+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IF(U$130&lt;=Baseline_Year,
INDEX('Number on ART'!$H$10:$AB$249,MATCH($B246&amp;"Peds",'Number on ART'!$F$10:$F$249,0),MATCH(U$130,'Number on ART'!$H$9:$AB$9,0)),
IF(AND(T246+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Forecast'!$B$131:$B$250,0),MATCH(U$130,'PLHIV Forecast'!$C$130:$W$130,0)),
INDEX('PLHIV Forecast'!$C$131:$W$250,MATCH($B246,'PLHIV Forecast'!$B$131:$B$250,0),MATCH(U$130,'PLHIV Forecast'!$C$130:$W$130,0))&lt;&gt;0),
INDEX('PLHIV Forecast'!$C$131:$W$250,MATCH($B246,'PLHIV Forecast'!$B$131:$B$250,0),MATCH(U$130,'PLHIV Forecast'!$C$130:$W$130,0)),
T246+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920</v>
      </c>
      <c r="V246" s="84">
        <f>IF(IF(V$130&lt;=Baseline_Year,
INDEX('Number on ART'!$H$10:$AB$249,MATCH($B246&amp;"Peds",'Number on ART'!$F$10:$F$249,0),MATCH(V$130,'Number on ART'!$H$9:$AB$9,0)),
IF(AND(U246+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Forecast'!$B$131:$B$250,0),MATCH(V$130,'PLHIV Forecast'!$C$130:$W$130,0)),
INDEX('PLHIV Forecast'!$C$131:$W$250,MATCH($B246,'PLHIV Forecast'!$B$131:$B$250,0),MATCH(V$130,'PLHIV Forecast'!$C$130:$W$130,0))&lt;&gt;0),
INDEX('PLHIV Forecast'!$C$131:$W$250,MATCH($B246,'PLHIV Forecast'!$B$131:$B$250,0),MATCH(V$130,'PLHIV Forecast'!$C$130:$W$130,0)),
U246+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IF(V$130&lt;=Baseline_Year,
INDEX('Number on ART'!$H$10:$AB$249,MATCH($B246&amp;"Peds",'Number on ART'!$F$10:$F$249,0),MATCH(V$130,'Number on ART'!$H$9:$AB$9,0)),
IF(AND(U246+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Forecast'!$B$131:$B$250,0),MATCH(V$130,'PLHIV Forecast'!$C$130:$W$130,0)),
INDEX('PLHIV Forecast'!$C$131:$W$250,MATCH($B246,'PLHIV Forecast'!$B$131:$B$250,0),MATCH(V$130,'PLHIV Forecast'!$C$130:$W$130,0))&lt;&gt;0),
INDEX('PLHIV Forecast'!$C$131:$W$250,MATCH($B246,'PLHIV Forecast'!$B$131:$B$250,0),MATCH(V$130,'PLHIV Forecast'!$C$130:$W$130,0)),
U246+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904</v>
      </c>
      <c r="W246" s="84">
        <f>IF(IF(W$130&lt;=Baseline_Year,
INDEX('Number on ART'!$H$10:$AB$249,MATCH($B246&amp;"Peds",'Number on ART'!$F$10:$F$249,0),MATCH(W$130,'Number on ART'!$H$9:$AB$9,0)),
IF(AND(V246+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Forecast'!$C$131:$W$250,MATCH($B246,'PLHIV Forecast'!$B$131:$B$250,0),MATCH(W$130,'PLHIV Forecast'!$C$130:$W$130,0)),
INDEX('PLHIV Forecast'!$C$131:$W$250,MATCH($B246,'PLHIV Forecast'!$B$131:$B$250,0),MATCH(W$130,'PLHIV Forecast'!$C$130:$W$130,0))&lt;&gt;0),
INDEX('PLHIV Forecast'!$C$131:$W$250,MATCH($B246,'PLHIV Forecast'!$B$131:$B$250,0),MATCH(W$130,'PLHIV Forecast'!$C$130:$W$130,0)),
V246+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)))&lt;0,
0,
IF(W$130&lt;=Baseline_Year,
INDEX('Number on ART'!$H$10:$AB$249,MATCH($B246&amp;"Peds",'Number on ART'!$F$10:$F$249,0),MATCH(W$130,'Number on ART'!$H$9:$AB$9,0)),
IF(AND(V246+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)&gt;INDEX('PLHIV Forecast'!$C$8:$W$127,MATCH($B246,'PLHIV Forecast'!$B$131:$B$250,0),MATCH(W$130,'PLHIV Forecast'!$C$130:$W$130,0)),
INDEX('PLHIV Forecast'!$C$131:$W$250,MATCH($B246,'PLHIV Forecast'!$B$131:$B$250,0),MATCH(W$130,'PLHIV Forecast'!$C$130:$W$130,0))&lt;&gt;0),
INDEX('PLHIV Forecast'!$C$131:$W$250,MATCH($B246,'PLHIV Forecast'!$B$131:$B$250,0),MATCH(W$130,'PLHIV Forecast'!$C$130:$W$130,0)),
V246+
AVERAGE((INDEX($C$131:$W$250,MATCH($B246,$B$131:$B$250),MATCH(Baseline_Year,$C$130:$W$130,))-INDEX($C$131:$W$250,MATCH($B246,$B$131:$B$250),MATCH(Baseline_Year-1,$C$130:$W$130,))),
(INDEX($C$131:$W$250,MATCH($B246,$B$131:$B$250),MATCH(Baseline_Year-1,$C$130:$W$130,))-INDEX($C$131:$W$250,MATCH($B246,$B$131:$B$250),MATCH(Baseline_Year-2,$C$130:$W$130,))),
(INDEX($C$131:$W$250,MATCH($B246,$B$131:$B$250),MATCH(Baseline_Year-2,$C$130:$W$130,))-INDEX($C$131:$W$250,MATCH($B246,$B$131:$B$250),MATCH(Baseline_Year-3,$C$130:$W$130,)))
))))</f>
        <v>888</v>
      </c>
      <c r="X246" s="9" t="str">
        <f>IF(SUM(C246:W246)&lt;&gt;0,
IF(P246='PLHIV Forecast'!P246,"# peds on ART capped by total CLHIV starting 2023",
IF(Q246='PLHIV Forecast'!Q246,"# peds on ART capped by total CLHIV starting 2024",
IF(R246='PLHIV Forecast'!R246,"# peds on ART capped by total CLHIV starting 2025",
IF(S246='PLHIV Forecast'!S246,"# peds on ART capped by total CLHIV starting 2026",
IF(T246='PLHIV Forecast'!T246,"# peds on ART capped by total CLHIV starting 2027",
IF(U246='PLHIV Forecast'!U246,"# peds on ART capped by total CLHIV starting 2028",
IF(V246='PLHIV Forecast'!V246,"# peds on ART capped by total CLHIV starting 2029",
IF(W246='PLHIV Forecast'!W246,"# peds on ART capped by total CLHIV starting 2030",
"")))))))),"")</f>
        <v/>
      </c>
    </row>
    <row r="247" spans="2:26" x14ac:dyDescent="0.35">
      <c r="B247" s="17" t="str">
        <f>Countries!B120</f>
        <v>Vietnam</v>
      </c>
      <c r="C247" s="47">
        <f>IF(C$7&lt;='Algorithms &amp; Assumptions'!$C$3,INDEX('Number on ART'!$H$10:$AB$249,MATCH($B247&amp;"Peds",'Number on ART'!$F$10:$F$249,0),MATCH(C$7,'Number on ART'!$H$9:$AB$9,0)),"Error")</f>
        <v>2325</v>
      </c>
      <c r="D247" s="47">
        <f>IF(D$7&lt;='Algorithms &amp; Assumptions'!$C$3,INDEX('Number on ART'!$H$10:$AB$249,MATCH($B247&amp;"Peds",'Number on ART'!$F$10:$F$249,0),MATCH(D$7,'Number on ART'!$H$9:$AB$9,0)),"Error")</f>
        <v>2801</v>
      </c>
      <c r="E247" s="47">
        <f>IF(E$7&lt;='Algorithms &amp; Assumptions'!$C$3,INDEX('Number on ART'!$H$10:$AB$249,MATCH($B247&amp;"Peds",'Number on ART'!$F$10:$F$249,0),MATCH(E$7,'Number on ART'!$H$9:$AB$9,0)),"Error")</f>
        <v>3012</v>
      </c>
      <c r="F247" s="47">
        <f>IF(F$7&lt;='Algorithms &amp; Assumptions'!$C$3,INDEX('Number on ART'!$H$10:$AB$249,MATCH($B247&amp;"Peds",'Number on ART'!$F$10:$F$249,0),MATCH(F$7,'Number on ART'!$H$9:$AB$9,0)),"Error")</f>
        <v>3249</v>
      </c>
      <c r="G247" s="84">
        <f>IF(IF(G$130&lt;=Baseline_Year,
INDEX('Number on ART'!$H$10:$AB$249,MATCH($B247&amp;"Peds",'Number on ART'!$F$10:$F$249,0),MATCH(G$130,'Number on ART'!$H$9:$AB$9,0)),
IF(AND(F247+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Forecast'!$B$131:$B$250,0),MATCH(G$130,'PLHIV Forecast'!$C$130:$W$130,0)),
INDEX('PLHIV Forecast'!$C$131:$W$250,MATCH($B247,'PLHIV Forecast'!$B$131:$B$250,0),MATCH(G$130,'PLHIV Forecast'!$C$130:$W$130,0))&lt;&gt;0),
INDEX('PLHIV Forecast'!$C$131:$W$250,MATCH($B247,'PLHIV Forecast'!$B$131:$B$250,0),MATCH(G$130,'PLHIV Forecast'!$C$130:$W$130,0)),
F247+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IF(G$130&lt;=Baseline_Year,
INDEX('Number on ART'!$H$10:$AB$249,MATCH($B247&amp;"Peds",'Number on ART'!$F$10:$F$249,0),MATCH(G$130,'Number on ART'!$H$9:$AB$9,0)),
IF(AND(F247+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Forecast'!$B$131:$B$250,0),MATCH(G$130,'PLHIV Forecast'!$C$130:$W$130,0)),
INDEX('PLHIV Forecast'!$C$131:$W$250,MATCH($B247,'PLHIV Forecast'!$B$131:$B$250,0),MATCH(G$130,'PLHIV Forecast'!$C$130:$W$130,0))&lt;&gt;0),
INDEX('PLHIV Forecast'!$C$131:$W$250,MATCH($B247,'PLHIV Forecast'!$B$131:$B$250,0),MATCH(G$130,'PLHIV Forecast'!$C$130:$W$130,0)),
F247+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3457</v>
      </c>
      <c r="H247" s="84">
        <f>IF(IF(H$130&lt;=Baseline_Year,
INDEX('Number on ART'!$H$10:$AB$249,MATCH($B247&amp;"Peds",'Number on ART'!$F$10:$F$249,0),MATCH(H$130,'Number on ART'!$H$9:$AB$9,0)),
IF(AND(G247+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Forecast'!$B$131:$B$250,0),MATCH(H$130,'PLHIV Forecast'!$C$130:$W$130,0)),
INDEX('PLHIV Forecast'!$C$131:$W$250,MATCH($B247,'PLHIV Forecast'!$B$131:$B$250,0),MATCH(H$130,'PLHIV Forecast'!$C$130:$W$130,0))&lt;&gt;0),
INDEX('PLHIV Forecast'!$C$131:$W$250,MATCH($B247,'PLHIV Forecast'!$B$131:$B$250,0),MATCH(H$130,'PLHIV Forecast'!$C$130:$W$130,0)),
G247+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IF(H$130&lt;=Baseline_Year,
INDEX('Number on ART'!$H$10:$AB$249,MATCH($B247&amp;"Peds",'Number on ART'!$F$10:$F$249,0),MATCH(H$130,'Number on ART'!$H$9:$AB$9,0)),
IF(AND(G247+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Forecast'!$B$131:$B$250,0),MATCH(H$130,'PLHIV Forecast'!$C$130:$W$130,0)),
INDEX('PLHIV Forecast'!$C$131:$W$250,MATCH($B247,'PLHIV Forecast'!$B$131:$B$250,0),MATCH(H$130,'PLHIV Forecast'!$C$130:$W$130,0))&lt;&gt;0),
INDEX('PLHIV Forecast'!$C$131:$W$250,MATCH($B247,'PLHIV Forecast'!$B$131:$B$250,0),MATCH(H$130,'PLHIV Forecast'!$C$130:$W$130,0)),
G247+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3660</v>
      </c>
      <c r="I247" s="84">
        <f>IF(IF(I$130&lt;=Baseline_Year,
INDEX('Number on ART'!$H$10:$AB$249,MATCH($B247&amp;"Peds",'Number on ART'!$F$10:$F$249,0),MATCH(I$130,'Number on ART'!$H$9:$AB$9,0)),
IF(AND(H247+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Forecast'!$B$131:$B$250,0),MATCH(I$130,'PLHIV Forecast'!$C$130:$W$130,0)),
INDEX('PLHIV Forecast'!$C$131:$W$250,MATCH($B247,'PLHIV Forecast'!$B$131:$B$250,0),MATCH(I$130,'PLHIV Forecast'!$C$130:$W$130,0))&lt;&gt;0),
INDEX('PLHIV Forecast'!$C$131:$W$250,MATCH($B247,'PLHIV Forecast'!$B$131:$B$250,0),MATCH(I$130,'PLHIV Forecast'!$C$130:$W$130,0)),
H247+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IF(I$130&lt;=Baseline_Year,
INDEX('Number on ART'!$H$10:$AB$249,MATCH($B247&amp;"Peds",'Number on ART'!$F$10:$F$249,0),MATCH(I$130,'Number on ART'!$H$9:$AB$9,0)),
IF(AND(H247+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Forecast'!$B$131:$B$250,0),MATCH(I$130,'PLHIV Forecast'!$C$130:$W$130,0)),
INDEX('PLHIV Forecast'!$C$131:$W$250,MATCH($B247,'PLHIV Forecast'!$B$131:$B$250,0),MATCH(I$130,'PLHIV Forecast'!$C$130:$W$130,0))&lt;&gt;0),
INDEX('PLHIV Forecast'!$C$131:$W$250,MATCH($B247,'PLHIV Forecast'!$B$131:$B$250,0),MATCH(I$130,'PLHIV Forecast'!$C$130:$W$130,0)),
H247+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3786</v>
      </c>
      <c r="J247" s="84">
        <f>IF(IF(J$130&lt;=Baseline_Year,
INDEX('Number on ART'!$H$10:$AB$249,MATCH($B247&amp;"Peds",'Number on ART'!$F$10:$F$249,0),MATCH(J$130,'Number on ART'!$H$9:$AB$9,0)),
IF(AND(I247+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Forecast'!$B$131:$B$250,0),MATCH(J$130,'PLHIV Forecast'!$C$130:$W$130,0)),
INDEX('PLHIV Forecast'!$C$131:$W$250,MATCH($B247,'PLHIV Forecast'!$B$131:$B$250,0),MATCH(J$130,'PLHIV Forecast'!$C$130:$W$130,0))&lt;&gt;0),
INDEX('PLHIV Forecast'!$C$131:$W$250,MATCH($B247,'PLHIV Forecast'!$B$131:$B$250,0),MATCH(J$130,'PLHIV Forecast'!$C$130:$W$130,0)),
I247+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IF(J$130&lt;=Baseline_Year,
INDEX('Number on ART'!$H$10:$AB$249,MATCH($B247&amp;"Peds",'Number on ART'!$F$10:$F$249,0),MATCH(J$130,'Number on ART'!$H$9:$AB$9,0)),
IF(AND(I247+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Forecast'!$B$131:$B$250,0),MATCH(J$130,'PLHIV Forecast'!$C$130:$W$130,0)),
INDEX('PLHIV Forecast'!$C$131:$W$250,MATCH($B247,'PLHIV Forecast'!$B$131:$B$250,0),MATCH(J$130,'PLHIV Forecast'!$C$130:$W$130,0))&lt;&gt;0),
INDEX('PLHIV Forecast'!$C$131:$W$250,MATCH($B247,'PLHIV Forecast'!$B$131:$B$250,0),MATCH(J$130,'PLHIV Forecast'!$C$130:$W$130,0)),
I247+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3822</v>
      </c>
      <c r="K247" s="84">
        <f>IF(IF(K$130&lt;=Baseline_Year,
INDEX('Number on ART'!$H$10:$AB$249,MATCH($B247&amp;"Peds",'Number on ART'!$F$10:$F$249,0),MATCH(K$130,'Number on ART'!$H$9:$AB$9,0)),
IF(AND(J247+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Forecast'!$B$131:$B$250,0),MATCH(K$130,'PLHIV Forecast'!$C$130:$W$130,0)),
INDEX('PLHIV Forecast'!$C$131:$W$250,MATCH($B247,'PLHIV Forecast'!$B$131:$B$250,0),MATCH(K$130,'PLHIV Forecast'!$C$130:$W$130,0))&lt;&gt;0),
INDEX('PLHIV Forecast'!$C$131:$W$250,MATCH($B247,'PLHIV Forecast'!$B$131:$B$250,0),MATCH(K$130,'PLHIV Forecast'!$C$130:$W$130,0)),
J247+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IF(K$130&lt;=Baseline_Year,
INDEX('Number on ART'!$H$10:$AB$249,MATCH($B247&amp;"Peds",'Number on ART'!$F$10:$F$249,0),MATCH(K$130,'Number on ART'!$H$9:$AB$9,0)),
IF(AND(J247+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Forecast'!$B$131:$B$250,0),MATCH(K$130,'PLHIV Forecast'!$C$130:$W$130,0)),
INDEX('PLHIV Forecast'!$C$131:$W$250,MATCH($B247,'PLHIV Forecast'!$B$131:$B$250,0),MATCH(K$130,'PLHIV Forecast'!$C$130:$W$130,0))&lt;&gt;0),
INDEX('PLHIV Forecast'!$C$131:$W$250,MATCH($B247,'PLHIV Forecast'!$B$131:$B$250,0),MATCH(K$130,'PLHIV Forecast'!$C$130:$W$130,0)),
J247+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3797</v>
      </c>
      <c r="L247" s="84">
        <f>IF(IF(L$130&lt;=Baseline_Year,
INDEX('Number on ART'!$H$10:$AB$249,MATCH($B247&amp;"Peds",'Number on ART'!$F$10:$F$249,0),MATCH(L$130,'Number on ART'!$H$9:$AB$9,0)),
IF(AND(K247+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Forecast'!$B$131:$B$250,0),MATCH(L$130,'PLHIV Forecast'!$C$130:$W$130,0)),
INDEX('PLHIV Forecast'!$C$131:$W$250,MATCH($B247,'PLHIV Forecast'!$B$131:$B$250,0),MATCH(L$130,'PLHIV Forecast'!$C$130:$W$130,0))&lt;&gt;0),
INDEX('PLHIV Forecast'!$C$131:$W$250,MATCH($B247,'PLHIV Forecast'!$B$131:$B$250,0),MATCH(L$130,'PLHIV Forecast'!$C$130:$W$130,0)),
K247+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IF(L$130&lt;=Baseline_Year,
INDEX('Number on ART'!$H$10:$AB$249,MATCH($B247&amp;"Peds",'Number on ART'!$F$10:$F$249,0),MATCH(L$130,'Number on ART'!$H$9:$AB$9,0)),
IF(AND(K247+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Forecast'!$B$131:$B$250,0),MATCH(L$130,'PLHIV Forecast'!$C$130:$W$130,0)),
INDEX('PLHIV Forecast'!$C$131:$W$250,MATCH($B247,'PLHIV Forecast'!$B$131:$B$250,0),MATCH(L$130,'PLHIV Forecast'!$C$130:$W$130,0))&lt;&gt;0),
INDEX('PLHIV Forecast'!$C$131:$W$250,MATCH($B247,'PLHIV Forecast'!$B$131:$B$250,0),MATCH(L$130,'PLHIV Forecast'!$C$130:$W$130,0)),
K247+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3681</v>
      </c>
      <c r="M247" s="84">
        <f>IF(IF(M$130&lt;=Baseline_Year,
INDEX('Number on ART'!$H$10:$AB$249,MATCH($B247&amp;"Peds",'Number on ART'!$F$10:$F$249,0),MATCH(M$130,'Number on ART'!$H$9:$AB$9,0)),
IF(AND(L247+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Forecast'!$B$131:$B$250,0),MATCH(M$130,'PLHIV Forecast'!$C$130:$W$130,0)),
INDEX('PLHIV Forecast'!$C$131:$W$250,MATCH($B247,'PLHIV Forecast'!$B$131:$B$250,0),MATCH(M$130,'PLHIV Forecast'!$C$130:$W$130,0))&lt;&gt;0),
INDEX('PLHIV Forecast'!$C$131:$W$250,MATCH($B247,'PLHIV Forecast'!$B$131:$B$250,0),MATCH(M$130,'PLHIV Forecast'!$C$130:$W$130,0)),
L247+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IF(M$130&lt;=Baseline_Year,
INDEX('Number on ART'!$H$10:$AB$249,MATCH($B247&amp;"Peds",'Number on ART'!$F$10:$F$249,0),MATCH(M$130,'Number on ART'!$H$9:$AB$9,0)),
IF(AND(L247+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Forecast'!$B$131:$B$250,0),MATCH(M$130,'PLHIV Forecast'!$C$130:$W$130,0)),
INDEX('PLHIV Forecast'!$C$131:$W$250,MATCH($B247,'PLHIV Forecast'!$B$131:$B$250,0),MATCH(M$130,'PLHIV Forecast'!$C$130:$W$130,0))&lt;&gt;0),
INDEX('PLHIV Forecast'!$C$131:$W$250,MATCH($B247,'PLHIV Forecast'!$B$131:$B$250,0),MATCH(M$130,'PLHIV Forecast'!$C$130:$W$130,0)),
L247+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3549</v>
      </c>
      <c r="N247" s="84">
        <f>IF(IF(N$130&lt;=Baseline_Year,
INDEX('Number on ART'!$H$10:$AB$249,MATCH($B247&amp;"Peds",'Number on ART'!$F$10:$F$249,0),MATCH(N$130,'Number on ART'!$H$9:$AB$9,0)),
IF(AND(M247+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Forecast'!$B$131:$B$250,0),MATCH(N$130,'PLHIV Forecast'!$C$130:$W$130,0)),
INDEX('PLHIV Forecast'!$C$131:$W$250,MATCH($B247,'PLHIV Forecast'!$B$131:$B$250,0),MATCH(N$130,'PLHIV Forecast'!$C$130:$W$130,0))&lt;&gt;0),
INDEX('PLHIV Forecast'!$C$131:$W$250,MATCH($B247,'PLHIV Forecast'!$B$131:$B$250,0),MATCH(N$130,'PLHIV Forecast'!$C$130:$W$130,0)),
M247+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IF(N$130&lt;=Baseline_Year,
INDEX('Number on ART'!$H$10:$AB$249,MATCH($B247&amp;"Peds",'Number on ART'!$F$10:$F$249,0),MATCH(N$130,'Number on ART'!$H$9:$AB$9,0)),
IF(AND(M247+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Forecast'!$B$131:$B$250,0),MATCH(N$130,'PLHIV Forecast'!$C$130:$W$130,0)),
INDEX('PLHIV Forecast'!$C$131:$W$250,MATCH($B247,'PLHIV Forecast'!$B$131:$B$250,0),MATCH(N$130,'PLHIV Forecast'!$C$130:$W$130,0))&lt;&gt;0),
INDEX('PLHIV Forecast'!$C$131:$W$250,MATCH($B247,'PLHIV Forecast'!$B$131:$B$250,0),MATCH(N$130,'PLHIV Forecast'!$C$130:$W$130,0)),
M247+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3737</v>
      </c>
      <c r="O247" s="84">
        <f>IF(IF(O$130&lt;=Baseline_Year,
INDEX('Number on ART'!$H$10:$AB$249,MATCH($B247&amp;"Peds",'Number on ART'!$F$10:$F$249,0),MATCH(O$130,'Number on ART'!$H$9:$AB$9,0)),
IF(AND(N247+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Forecast'!$B$131:$B$250,0),MATCH(O$130,'PLHIV Forecast'!$C$130:$W$130,0)),
INDEX('PLHIV Forecast'!$C$131:$W$250,MATCH($B247,'PLHIV Forecast'!$B$131:$B$250,0),MATCH(O$130,'PLHIV Forecast'!$C$130:$W$130,0))&lt;&gt;0),
INDEX('PLHIV Forecast'!$C$131:$W$250,MATCH($B247,'PLHIV Forecast'!$B$131:$B$250,0),MATCH(O$130,'PLHIV Forecast'!$C$130:$W$130,0)),
N247+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IF(O$130&lt;=Baseline_Year,
INDEX('Number on ART'!$H$10:$AB$249,MATCH($B247&amp;"Peds",'Number on ART'!$F$10:$F$249,0),MATCH(O$130,'Number on ART'!$H$9:$AB$9,0)),
IF(AND(N247+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Forecast'!$B$131:$B$250,0),MATCH(O$130,'PLHIV Forecast'!$C$130:$W$130,0)),
INDEX('PLHIV Forecast'!$C$131:$W$250,MATCH($B247,'PLHIV Forecast'!$B$131:$B$250,0),MATCH(O$130,'PLHIV Forecast'!$C$130:$W$130,0))&lt;&gt;0),
INDEX('PLHIV Forecast'!$C$131:$W$250,MATCH($B247,'PLHIV Forecast'!$B$131:$B$250,0),MATCH(O$130,'PLHIV Forecast'!$C$130:$W$130,0)),
N247+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3294</v>
      </c>
      <c r="P247" s="84">
        <f>IF(IF(P$130&lt;=Baseline_Year,
INDEX('Number on ART'!$H$10:$AB$249,MATCH($B247&amp;"Peds",'Number on ART'!$F$10:$F$249,0),MATCH(P$130,'Number on ART'!$H$9:$AB$9,0)),
IF(AND(O247+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Forecast'!$B$131:$B$250,0),MATCH(P$130,'PLHIV Forecast'!$C$130:$W$130,0)),
INDEX('PLHIV Forecast'!$C$131:$W$250,MATCH($B247,'PLHIV Forecast'!$B$131:$B$250,0),MATCH(P$130,'PLHIV Forecast'!$C$130:$W$130,0))&lt;&gt;0),
INDEX('PLHIV Forecast'!$C$131:$W$250,MATCH($B247,'PLHIV Forecast'!$B$131:$B$250,0),MATCH(P$130,'PLHIV Forecast'!$C$130:$W$130,0)),
O247+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IF(P$130&lt;=Baseline_Year,
INDEX('Number on ART'!$H$10:$AB$249,MATCH($B247&amp;"Peds",'Number on ART'!$F$10:$F$249,0),MATCH(P$130,'Number on ART'!$H$9:$AB$9,0)),
IF(AND(O247+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Forecast'!$B$131:$B$250,0),MATCH(P$130,'PLHIV Forecast'!$C$130:$W$130,0)),
INDEX('PLHIV Forecast'!$C$131:$W$250,MATCH($B247,'PLHIV Forecast'!$B$131:$B$250,0),MATCH(P$130,'PLHIV Forecast'!$C$130:$W$130,0))&lt;&gt;0),
INDEX('PLHIV Forecast'!$C$131:$W$250,MATCH($B247,'PLHIV Forecast'!$B$131:$B$250,0),MATCH(P$130,'PLHIV Forecast'!$C$130:$W$130,0)),
O247+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3165</v>
      </c>
      <c r="Q247" s="84">
        <f>IF(IF(Q$130&lt;=Baseline_Year,
INDEX('Number on ART'!$H$10:$AB$249,MATCH($B247&amp;"Peds",'Number on ART'!$F$10:$F$249,0),MATCH(Q$130,'Number on ART'!$H$9:$AB$9,0)),
IF(AND(P247+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Forecast'!$B$131:$B$250,0),MATCH(Q$130,'PLHIV Forecast'!$C$130:$W$130,0)),
INDEX('PLHIV Forecast'!$C$131:$W$250,MATCH($B247,'PLHIV Forecast'!$B$131:$B$250,0),MATCH(Q$130,'PLHIV Forecast'!$C$130:$W$130,0))&lt;&gt;0),
INDEX('PLHIV Forecast'!$C$131:$W$250,MATCH($B247,'PLHIV Forecast'!$B$131:$B$250,0),MATCH(Q$130,'PLHIV Forecast'!$C$130:$W$130,0)),
P247+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IF(Q$130&lt;=Baseline_Year,
INDEX('Number on ART'!$H$10:$AB$249,MATCH($B247&amp;"Peds",'Number on ART'!$F$10:$F$249,0),MATCH(Q$130,'Number on ART'!$H$9:$AB$9,0)),
IF(AND(P247+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Forecast'!$B$131:$B$250,0),MATCH(Q$130,'PLHIV Forecast'!$C$130:$W$130,0)),
INDEX('PLHIV Forecast'!$C$131:$W$250,MATCH($B247,'PLHIV Forecast'!$B$131:$B$250,0),MATCH(Q$130,'PLHIV Forecast'!$C$130:$W$130,0))&lt;&gt;0),
INDEX('PLHIV Forecast'!$C$131:$W$250,MATCH($B247,'PLHIV Forecast'!$B$131:$B$250,0),MATCH(Q$130,'PLHIV Forecast'!$C$130:$W$130,0)),
P247+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3036</v>
      </c>
      <c r="R247" s="84">
        <f>IF(IF(R$130&lt;=Baseline_Year,
INDEX('Number on ART'!$H$10:$AB$249,MATCH($B247&amp;"Peds",'Number on ART'!$F$10:$F$249,0),MATCH(R$130,'Number on ART'!$H$9:$AB$9,0)),
IF(AND(Q247+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Forecast'!$B$131:$B$250,0),MATCH(R$130,'PLHIV Forecast'!$C$130:$W$130,0)),
INDEX('PLHIV Forecast'!$C$131:$W$250,MATCH($B247,'PLHIV Forecast'!$B$131:$B$250,0),MATCH(R$130,'PLHIV Forecast'!$C$130:$W$130,0))&lt;&gt;0),
INDEX('PLHIV Forecast'!$C$131:$W$250,MATCH($B247,'PLHIV Forecast'!$B$131:$B$250,0),MATCH(R$130,'PLHIV Forecast'!$C$130:$W$130,0)),
Q247+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IF(R$130&lt;=Baseline_Year,
INDEX('Number on ART'!$H$10:$AB$249,MATCH($B247&amp;"Peds",'Number on ART'!$F$10:$F$249,0),MATCH(R$130,'Number on ART'!$H$9:$AB$9,0)),
IF(AND(Q247+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Forecast'!$B$131:$B$250,0),MATCH(R$130,'PLHIV Forecast'!$C$130:$W$130,0)),
INDEX('PLHIV Forecast'!$C$131:$W$250,MATCH($B247,'PLHIV Forecast'!$B$131:$B$250,0),MATCH(R$130,'PLHIV Forecast'!$C$130:$W$130,0))&lt;&gt;0),
INDEX('PLHIV Forecast'!$C$131:$W$250,MATCH($B247,'PLHIV Forecast'!$B$131:$B$250,0),MATCH(R$130,'PLHIV Forecast'!$C$130:$W$130,0)),
Q247+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2907</v>
      </c>
      <c r="S247" s="84">
        <f>IF(IF(S$130&lt;=Baseline_Year,
INDEX('Number on ART'!$H$10:$AB$249,MATCH($B247&amp;"Peds",'Number on ART'!$F$10:$F$249,0),MATCH(S$130,'Number on ART'!$H$9:$AB$9,0)),
IF(AND(R247+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Forecast'!$B$131:$B$250,0),MATCH(S$130,'PLHIV Forecast'!$C$130:$W$130,0)),
INDEX('PLHIV Forecast'!$C$131:$W$250,MATCH($B247,'PLHIV Forecast'!$B$131:$B$250,0),MATCH(S$130,'PLHIV Forecast'!$C$130:$W$130,0))&lt;&gt;0),
INDEX('PLHIV Forecast'!$C$131:$W$250,MATCH($B247,'PLHIV Forecast'!$B$131:$B$250,0),MATCH(S$130,'PLHIV Forecast'!$C$130:$W$130,0)),
R247+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IF(S$130&lt;=Baseline_Year,
INDEX('Number on ART'!$H$10:$AB$249,MATCH($B247&amp;"Peds",'Number on ART'!$F$10:$F$249,0),MATCH(S$130,'Number on ART'!$H$9:$AB$9,0)),
IF(AND(R247+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Forecast'!$B$131:$B$250,0),MATCH(S$130,'PLHIV Forecast'!$C$130:$W$130,0)),
INDEX('PLHIV Forecast'!$C$131:$W$250,MATCH($B247,'PLHIV Forecast'!$B$131:$B$250,0),MATCH(S$130,'PLHIV Forecast'!$C$130:$W$130,0))&lt;&gt;0),
INDEX('PLHIV Forecast'!$C$131:$W$250,MATCH($B247,'PLHIV Forecast'!$B$131:$B$250,0),MATCH(S$130,'PLHIV Forecast'!$C$130:$W$130,0)),
R247+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2778</v>
      </c>
      <c r="T247" s="84">
        <f>IF(IF(T$130&lt;=Baseline_Year,
INDEX('Number on ART'!$H$10:$AB$249,MATCH($B247&amp;"Peds",'Number on ART'!$F$10:$F$249,0),MATCH(T$130,'Number on ART'!$H$9:$AB$9,0)),
IF(AND(S247+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Forecast'!$B$131:$B$250,0),MATCH(T$130,'PLHIV Forecast'!$C$130:$W$130,0)),
INDEX('PLHIV Forecast'!$C$131:$W$250,MATCH($B247,'PLHIV Forecast'!$B$131:$B$250,0),MATCH(T$130,'PLHIV Forecast'!$C$130:$W$130,0))&lt;&gt;0),
INDEX('PLHIV Forecast'!$C$131:$W$250,MATCH($B247,'PLHIV Forecast'!$B$131:$B$250,0),MATCH(T$130,'PLHIV Forecast'!$C$130:$W$130,0)),
S247+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IF(T$130&lt;=Baseline_Year,
INDEX('Number on ART'!$H$10:$AB$249,MATCH($B247&amp;"Peds",'Number on ART'!$F$10:$F$249,0),MATCH(T$130,'Number on ART'!$H$9:$AB$9,0)),
IF(AND(S247+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Forecast'!$B$131:$B$250,0),MATCH(T$130,'PLHIV Forecast'!$C$130:$W$130,0)),
INDEX('PLHIV Forecast'!$C$131:$W$250,MATCH($B247,'PLHIV Forecast'!$B$131:$B$250,0),MATCH(T$130,'PLHIV Forecast'!$C$130:$W$130,0))&lt;&gt;0),
INDEX('PLHIV Forecast'!$C$131:$W$250,MATCH($B247,'PLHIV Forecast'!$B$131:$B$250,0),MATCH(T$130,'PLHIV Forecast'!$C$130:$W$130,0)),
S247+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2649</v>
      </c>
      <c r="U247" s="84">
        <f>IF(IF(U$130&lt;=Baseline_Year,
INDEX('Number on ART'!$H$10:$AB$249,MATCH($B247&amp;"Peds",'Number on ART'!$F$10:$F$249,0),MATCH(U$130,'Number on ART'!$H$9:$AB$9,0)),
IF(AND(T247+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Forecast'!$B$131:$B$250,0),MATCH(U$130,'PLHIV Forecast'!$C$130:$W$130,0)),
INDEX('PLHIV Forecast'!$C$131:$W$250,MATCH($B247,'PLHIV Forecast'!$B$131:$B$250,0),MATCH(U$130,'PLHIV Forecast'!$C$130:$W$130,0))&lt;&gt;0),
INDEX('PLHIV Forecast'!$C$131:$W$250,MATCH($B247,'PLHIV Forecast'!$B$131:$B$250,0),MATCH(U$130,'PLHIV Forecast'!$C$130:$W$130,0)),
T247+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IF(U$130&lt;=Baseline_Year,
INDEX('Number on ART'!$H$10:$AB$249,MATCH($B247&amp;"Peds",'Number on ART'!$F$10:$F$249,0),MATCH(U$130,'Number on ART'!$H$9:$AB$9,0)),
IF(AND(T247+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Forecast'!$B$131:$B$250,0),MATCH(U$130,'PLHIV Forecast'!$C$130:$W$130,0)),
INDEX('PLHIV Forecast'!$C$131:$W$250,MATCH($B247,'PLHIV Forecast'!$B$131:$B$250,0),MATCH(U$130,'PLHIV Forecast'!$C$130:$W$130,0))&lt;&gt;0),
INDEX('PLHIV Forecast'!$C$131:$W$250,MATCH($B247,'PLHIV Forecast'!$B$131:$B$250,0),MATCH(U$130,'PLHIV Forecast'!$C$130:$W$130,0)),
T247+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2520</v>
      </c>
      <c r="V247" s="84">
        <f>IF(IF(V$130&lt;=Baseline_Year,
INDEX('Number on ART'!$H$10:$AB$249,MATCH($B247&amp;"Peds",'Number on ART'!$F$10:$F$249,0),MATCH(V$130,'Number on ART'!$H$9:$AB$9,0)),
IF(AND(U247+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Forecast'!$B$131:$B$250,0),MATCH(V$130,'PLHIV Forecast'!$C$130:$W$130,0)),
INDEX('PLHIV Forecast'!$C$131:$W$250,MATCH($B247,'PLHIV Forecast'!$B$131:$B$250,0),MATCH(V$130,'PLHIV Forecast'!$C$130:$W$130,0))&lt;&gt;0),
INDEX('PLHIV Forecast'!$C$131:$W$250,MATCH($B247,'PLHIV Forecast'!$B$131:$B$250,0),MATCH(V$130,'PLHIV Forecast'!$C$130:$W$130,0)),
U247+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IF(V$130&lt;=Baseline_Year,
INDEX('Number on ART'!$H$10:$AB$249,MATCH($B247&amp;"Peds",'Number on ART'!$F$10:$F$249,0),MATCH(V$130,'Number on ART'!$H$9:$AB$9,0)),
IF(AND(U247+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Forecast'!$B$131:$B$250,0),MATCH(V$130,'PLHIV Forecast'!$C$130:$W$130,0)),
INDEX('PLHIV Forecast'!$C$131:$W$250,MATCH($B247,'PLHIV Forecast'!$B$131:$B$250,0),MATCH(V$130,'PLHIV Forecast'!$C$130:$W$130,0))&lt;&gt;0),
INDEX('PLHIV Forecast'!$C$131:$W$250,MATCH($B247,'PLHIV Forecast'!$B$131:$B$250,0),MATCH(V$130,'PLHIV Forecast'!$C$130:$W$130,0)),
U247+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2391</v>
      </c>
      <c r="W247" s="84">
        <f>IF(IF(W$130&lt;=Baseline_Year,
INDEX('Number on ART'!$H$10:$AB$249,MATCH($B247&amp;"Peds",'Number on ART'!$F$10:$F$249,0),MATCH(W$130,'Number on ART'!$H$9:$AB$9,0)),
IF(AND(V247+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Forecast'!$C$131:$W$250,MATCH($B247,'PLHIV Forecast'!$B$131:$B$250,0),MATCH(W$130,'PLHIV Forecast'!$C$130:$W$130,0)),
INDEX('PLHIV Forecast'!$C$131:$W$250,MATCH($B247,'PLHIV Forecast'!$B$131:$B$250,0),MATCH(W$130,'PLHIV Forecast'!$C$130:$W$130,0))&lt;&gt;0),
INDEX('PLHIV Forecast'!$C$131:$W$250,MATCH($B247,'PLHIV Forecast'!$B$131:$B$250,0),MATCH(W$130,'PLHIV Forecast'!$C$130:$W$130,0)),
V247+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)))&lt;0,
0,
IF(W$130&lt;=Baseline_Year,
INDEX('Number on ART'!$H$10:$AB$249,MATCH($B247&amp;"Peds",'Number on ART'!$F$10:$F$249,0),MATCH(W$130,'Number on ART'!$H$9:$AB$9,0)),
IF(AND(V247+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)&gt;INDEX('PLHIV Forecast'!$C$8:$W$127,MATCH($B247,'PLHIV Forecast'!$B$131:$B$250,0),MATCH(W$130,'PLHIV Forecast'!$C$130:$W$130,0)),
INDEX('PLHIV Forecast'!$C$131:$W$250,MATCH($B247,'PLHIV Forecast'!$B$131:$B$250,0),MATCH(W$130,'PLHIV Forecast'!$C$130:$W$130,0))&lt;&gt;0),
INDEX('PLHIV Forecast'!$C$131:$W$250,MATCH($B247,'PLHIV Forecast'!$B$131:$B$250,0),MATCH(W$130,'PLHIV Forecast'!$C$130:$W$130,0)),
V247+
AVERAGE((INDEX($C$131:$W$250,MATCH($B247,$B$131:$B$250),MATCH(Baseline_Year,$C$130:$W$130,))-INDEX($C$131:$W$250,MATCH($B247,$B$131:$B$250),MATCH(Baseline_Year-1,$C$130:$W$130,))),
(INDEX($C$131:$W$250,MATCH($B247,$B$131:$B$250),MATCH(Baseline_Year-1,$C$130:$W$130,))-INDEX($C$131:$W$250,MATCH($B247,$B$131:$B$250),MATCH(Baseline_Year-2,$C$130:$W$130,))),
(INDEX($C$131:$W$250,MATCH($B247,$B$131:$B$250),MATCH(Baseline_Year-2,$C$130:$W$130,))-INDEX($C$131:$W$250,MATCH($B247,$B$131:$B$250),MATCH(Baseline_Year-3,$C$130:$W$130,)))
))))</f>
        <v>2262</v>
      </c>
      <c r="X247" s="9" t="str">
        <f>IF(SUM(C247:W247)&lt;&gt;0,
IF(P247='PLHIV Forecast'!P247,"# peds on ART capped by total CLHIV starting 2023",
IF(Q247='PLHIV Forecast'!Q247,"# peds on ART capped by total CLHIV starting 2024",
IF(R247='PLHIV Forecast'!R247,"# peds on ART capped by total CLHIV starting 2025",
IF(S247='PLHIV Forecast'!S247,"# peds on ART capped by total CLHIV starting 2026",
IF(T247='PLHIV Forecast'!T247,"# peds on ART capped by total CLHIV starting 2027",
IF(U247='PLHIV Forecast'!U247,"# peds on ART capped by total CLHIV starting 2028",
IF(V247='PLHIV Forecast'!V247,"# peds on ART capped by total CLHIV starting 2029",
IF(W247='PLHIV Forecast'!W247,"# peds on ART capped by total CLHIV starting 2030",
"")))))))),"")</f>
        <v/>
      </c>
    </row>
    <row r="248" spans="2:26" x14ac:dyDescent="0.35">
      <c r="B248" s="17" t="str">
        <f>Countries!B121</f>
        <v>Yemen</v>
      </c>
      <c r="C248" s="47">
        <f>IF(C$7&lt;='Algorithms &amp; Assumptions'!$C$3,INDEX('Number on ART'!$H$10:$AB$249,MATCH($B248&amp;"Peds",'Number on ART'!$F$10:$F$249,0),MATCH(C$7,'Number on ART'!$H$9:$AB$9,0)),"Error")</f>
        <v>38</v>
      </c>
      <c r="D248" s="47">
        <f>IF(D$7&lt;='Algorithms &amp; Assumptions'!$C$3,INDEX('Number on ART'!$H$10:$AB$249,MATCH($B248&amp;"Peds",'Number on ART'!$F$10:$F$249,0),MATCH(D$7,'Number on ART'!$H$9:$AB$9,0)),"Error")</f>
        <v>51</v>
      </c>
      <c r="E248" s="47">
        <f>IF(E$7&lt;='Algorithms &amp; Assumptions'!$C$3,INDEX('Number on ART'!$H$10:$AB$249,MATCH($B248&amp;"Peds",'Number on ART'!$F$10:$F$249,0),MATCH(E$7,'Number on ART'!$H$9:$AB$9,0)),"Error")</f>
        <v>53</v>
      </c>
      <c r="F248" s="47">
        <f>IF(F$7&lt;='Algorithms &amp; Assumptions'!$C$3,INDEX('Number on ART'!$H$10:$AB$249,MATCH($B248&amp;"Peds",'Number on ART'!$F$10:$F$249,0),MATCH(F$7,'Number on ART'!$H$9:$AB$9,0)),"Error")</f>
        <v>59</v>
      </c>
      <c r="G248" s="84">
        <f>IF(IF(G$130&lt;=Baseline_Year,
INDEX('Number on ART'!$H$10:$AB$249,MATCH($B248&amp;"Peds",'Number on ART'!$F$10:$F$249,0),MATCH(G$130,'Number on ART'!$H$9:$AB$9,0)),
IF(AND(F248+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Forecast'!$B$131:$B$250,0),MATCH(G$130,'PLHIV Forecast'!$C$130:$W$130,0)),
INDEX('PLHIV Forecast'!$C$131:$W$250,MATCH($B248,'PLHIV Forecast'!$B$131:$B$250,0),MATCH(G$130,'PLHIV Forecast'!$C$130:$W$130,0))&lt;&gt;0),
INDEX('PLHIV Forecast'!$C$131:$W$250,MATCH($B248,'PLHIV Forecast'!$B$131:$B$250,0),MATCH(G$130,'PLHIV Forecast'!$C$130:$W$130,0)),
F248+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IF(G$130&lt;=Baseline_Year,
INDEX('Number on ART'!$H$10:$AB$249,MATCH($B248&amp;"Peds",'Number on ART'!$F$10:$F$249,0),MATCH(G$130,'Number on ART'!$H$9:$AB$9,0)),
IF(AND(F248+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Forecast'!$B$131:$B$250,0),MATCH(G$130,'PLHIV Forecast'!$C$130:$W$130,0)),
INDEX('PLHIV Forecast'!$C$131:$W$250,MATCH($B248,'PLHIV Forecast'!$B$131:$B$250,0),MATCH(G$130,'PLHIV Forecast'!$C$130:$W$130,0))&lt;&gt;0),
INDEX('PLHIV Forecast'!$C$131:$W$250,MATCH($B248,'PLHIV Forecast'!$B$131:$B$250,0),MATCH(G$130,'PLHIV Forecast'!$C$130:$W$130,0)),
F248+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77</v>
      </c>
      <c r="H248" s="84">
        <f>IF(IF(H$130&lt;=Baseline_Year,
INDEX('Number on ART'!$H$10:$AB$249,MATCH($B248&amp;"Peds",'Number on ART'!$F$10:$F$249,0),MATCH(H$130,'Number on ART'!$H$9:$AB$9,0)),
IF(AND(G248+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Forecast'!$B$131:$B$250,0),MATCH(H$130,'PLHIV Forecast'!$C$130:$W$130,0)),
INDEX('PLHIV Forecast'!$C$131:$W$250,MATCH($B248,'PLHIV Forecast'!$B$131:$B$250,0),MATCH(H$130,'PLHIV Forecast'!$C$130:$W$130,0))&lt;&gt;0),
INDEX('PLHIV Forecast'!$C$131:$W$250,MATCH($B248,'PLHIV Forecast'!$B$131:$B$250,0),MATCH(H$130,'PLHIV Forecast'!$C$130:$W$130,0)),
G248+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IF(H$130&lt;=Baseline_Year,
INDEX('Number on ART'!$H$10:$AB$249,MATCH($B248&amp;"Peds",'Number on ART'!$F$10:$F$249,0),MATCH(H$130,'Number on ART'!$H$9:$AB$9,0)),
IF(AND(G248+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Forecast'!$B$131:$B$250,0),MATCH(H$130,'PLHIV Forecast'!$C$130:$W$130,0)),
INDEX('PLHIV Forecast'!$C$131:$W$250,MATCH($B248,'PLHIV Forecast'!$B$131:$B$250,0),MATCH(H$130,'PLHIV Forecast'!$C$130:$W$130,0))&lt;&gt;0),
INDEX('PLHIV Forecast'!$C$131:$W$250,MATCH($B248,'PLHIV Forecast'!$B$131:$B$250,0),MATCH(H$130,'PLHIV Forecast'!$C$130:$W$130,0)),
G248+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90</v>
      </c>
      <c r="I248" s="84">
        <f>IF(IF(I$130&lt;=Baseline_Year,
INDEX('Number on ART'!$H$10:$AB$249,MATCH($B248&amp;"Peds",'Number on ART'!$F$10:$F$249,0),MATCH(I$130,'Number on ART'!$H$9:$AB$9,0)),
IF(AND(H248+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Forecast'!$B$131:$B$250,0),MATCH(I$130,'PLHIV Forecast'!$C$130:$W$130,0)),
INDEX('PLHIV Forecast'!$C$131:$W$250,MATCH($B248,'PLHIV Forecast'!$B$131:$B$250,0),MATCH(I$130,'PLHIV Forecast'!$C$130:$W$130,0))&lt;&gt;0),
INDEX('PLHIV Forecast'!$C$131:$W$250,MATCH($B248,'PLHIV Forecast'!$B$131:$B$250,0),MATCH(I$130,'PLHIV Forecast'!$C$130:$W$130,0)),
H248+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IF(I$130&lt;=Baseline_Year,
INDEX('Number on ART'!$H$10:$AB$249,MATCH($B248&amp;"Peds",'Number on ART'!$F$10:$F$249,0),MATCH(I$130,'Number on ART'!$H$9:$AB$9,0)),
IF(AND(H248+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Forecast'!$B$131:$B$250,0),MATCH(I$130,'PLHIV Forecast'!$C$130:$W$130,0)),
INDEX('PLHIV Forecast'!$C$131:$W$250,MATCH($B248,'PLHIV Forecast'!$B$131:$B$250,0),MATCH(I$130,'PLHIV Forecast'!$C$130:$W$130,0))&lt;&gt;0),
INDEX('PLHIV Forecast'!$C$131:$W$250,MATCH($B248,'PLHIV Forecast'!$B$131:$B$250,0),MATCH(I$130,'PLHIV Forecast'!$C$130:$W$130,0)),
H248+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102</v>
      </c>
      <c r="J248" s="84">
        <f>IF(IF(J$130&lt;=Baseline_Year,
INDEX('Number on ART'!$H$10:$AB$249,MATCH($B248&amp;"Peds",'Number on ART'!$F$10:$F$249,0),MATCH(J$130,'Number on ART'!$H$9:$AB$9,0)),
IF(AND(I248+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Forecast'!$B$131:$B$250,0),MATCH(J$130,'PLHIV Forecast'!$C$130:$W$130,0)),
INDEX('PLHIV Forecast'!$C$131:$W$250,MATCH($B248,'PLHIV Forecast'!$B$131:$B$250,0),MATCH(J$130,'PLHIV Forecast'!$C$130:$W$130,0))&lt;&gt;0),
INDEX('PLHIV Forecast'!$C$131:$W$250,MATCH($B248,'PLHIV Forecast'!$B$131:$B$250,0),MATCH(J$130,'PLHIV Forecast'!$C$130:$W$130,0)),
I248+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IF(J$130&lt;=Baseline_Year,
INDEX('Number on ART'!$H$10:$AB$249,MATCH($B248&amp;"Peds",'Number on ART'!$F$10:$F$249,0),MATCH(J$130,'Number on ART'!$H$9:$AB$9,0)),
IF(AND(I248+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Forecast'!$B$131:$B$250,0),MATCH(J$130,'PLHIV Forecast'!$C$130:$W$130,0)),
INDEX('PLHIV Forecast'!$C$131:$W$250,MATCH($B248,'PLHIV Forecast'!$B$131:$B$250,0),MATCH(J$130,'PLHIV Forecast'!$C$130:$W$130,0))&lt;&gt;0),
INDEX('PLHIV Forecast'!$C$131:$W$250,MATCH($B248,'PLHIV Forecast'!$B$131:$B$250,0),MATCH(J$130,'PLHIV Forecast'!$C$130:$W$130,0)),
I248+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115</v>
      </c>
      <c r="K248" s="84">
        <f>IF(IF(K$130&lt;=Baseline_Year,
INDEX('Number on ART'!$H$10:$AB$249,MATCH($B248&amp;"Peds",'Number on ART'!$F$10:$F$249,0),MATCH(K$130,'Number on ART'!$H$9:$AB$9,0)),
IF(AND(J248+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Forecast'!$B$131:$B$250,0),MATCH(K$130,'PLHIV Forecast'!$C$130:$W$130,0)),
INDEX('PLHIV Forecast'!$C$131:$W$250,MATCH($B248,'PLHIV Forecast'!$B$131:$B$250,0),MATCH(K$130,'PLHIV Forecast'!$C$130:$W$130,0))&lt;&gt;0),
INDEX('PLHIV Forecast'!$C$131:$W$250,MATCH($B248,'PLHIV Forecast'!$B$131:$B$250,0),MATCH(K$130,'PLHIV Forecast'!$C$130:$W$130,0)),
J248+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IF(K$130&lt;=Baseline_Year,
INDEX('Number on ART'!$H$10:$AB$249,MATCH($B248&amp;"Peds",'Number on ART'!$F$10:$F$249,0),MATCH(K$130,'Number on ART'!$H$9:$AB$9,0)),
IF(AND(J248+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Forecast'!$B$131:$B$250,0),MATCH(K$130,'PLHIV Forecast'!$C$130:$W$130,0)),
INDEX('PLHIV Forecast'!$C$131:$W$250,MATCH($B248,'PLHIV Forecast'!$B$131:$B$250,0),MATCH(K$130,'PLHIV Forecast'!$C$130:$W$130,0))&lt;&gt;0),
INDEX('PLHIV Forecast'!$C$131:$W$250,MATCH($B248,'PLHIV Forecast'!$B$131:$B$250,0),MATCH(K$130,'PLHIV Forecast'!$C$130:$W$130,0)),
J248+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125</v>
      </c>
      <c r="L248" s="84">
        <f>IF(IF(L$130&lt;=Baseline_Year,
INDEX('Number on ART'!$H$10:$AB$249,MATCH($B248&amp;"Peds",'Number on ART'!$F$10:$F$249,0),MATCH(L$130,'Number on ART'!$H$9:$AB$9,0)),
IF(AND(K248+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Forecast'!$B$131:$B$250,0),MATCH(L$130,'PLHIV Forecast'!$C$130:$W$130,0)),
INDEX('PLHIV Forecast'!$C$131:$W$250,MATCH($B248,'PLHIV Forecast'!$B$131:$B$250,0),MATCH(L$130,'PLHIV Forecast'!$C$130:$W$130,0))&lt;&gt;0),
INDEX('PLHIV Forecast'!$C$131:$W$250,MATCH($B248,'PLHIV Forecast'!$B$131:$B$250,0),MATCH(L$130,'PLHIV Forecast'!$C$130:$W$130,0)),
K248+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IF(L$130&lt;=Baseline_Year,
INDEX('Number on ART'!$H$10:$AB$249,MATCH($B248&amp;"Peds",'Number on ART'!$F$10:$F$249,0),MATCH(L$130,'Number on ART'!$H$9:$AB$9,0)),
IF(AND(K248+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Forecast'!$B$131:$B$250,0),MATCH(L$130,'PLHIV Forecast'!$C$130:$W$130,0)),
INDEX('PLHIV Forecast'!$C$131:$W$250,MATCH($B248,'PLHIV Forecast'!$B$131:$B$250,0),MATCH(L$130,'PLHIV Forecast'!$C$130:$W$130,0))&lt;&gt;0),
INDEX('PLHIV Forecast'!$C$131:$W$250,MATCH($B248,'PLHIV Forecast'!$B$131:$B$250,0),MATCH(L$130,'PLHIV Forecast'!$C$130:$W$130,0)),
K248+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138</v>
      </c>
      <c r="M248" s="84">
        <f>IF(IF(M$130&lt;=Baseline_Year,
INDEX('Number on ART'!$H$10:$AB$249,MATCH($B248&amp;"Peds",'Number on ART'!$F$10:$F$249,0),MATCH(M$130,'Number on ART'!$H$9:$AB$9,0)),
IF(AND(L248+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Forecast'!$B$131:$B$250,0),MATCH(M$130,'PLHIV Forecast'!$C$130:$W$130,0)),
INDEX('PLHIV Forecast'!$C$131:$W$250,MATCH($B248,'PLHIV Forecast'!$B$131:$B$250,0),MATCH(M$130,'PLHIV Forecast'!$C$130:$W$130,0))&lt;&gt;0),
INDEX('PLHIV Forecast'!$C$131:$W$250,MATCH($B248,'PLHIV Forecast'!$B$131:$B$250,0),MATCH(M$130,'PLHIV Forecast'!$C$130:$W$130,0)),
L248+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IF(M$130&lt;=Baseline_Year,
INDEX('Number on ART'!$H$10:$AB$249,MATCH($B248&amp;"Peds",'Number on ART'!$F$10:$F$249,0),MATCH(M$130,'Number on ART'!$H$9:$AB$9,0)),
IF(AND(L248+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Forecast'!$B$131:$B$250,0),MATCH(M$130,'PLHIV Forecast'!$C$130:$W$130,0)),
INDEX('PLHIV Forecast'!$C$131:$W$250,MATCH($B248,'PLHIV Forecast'!$B$131:$B$250,0),MATCH(M$130,'PLHIV Forecast'!$C$130:$W$130,0))&lt;&gt;0),
INDEX('PLHIV Forecast'!$C$131:$W$250,MATCH($B248,'PLHIV Forecast'!$B$131:$B$250,0),MATCH(M$130,'PLHIV Forecast'!$C$130:$W$130,0)),
L248+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139</v>
      </c>
      <c r="N248" s="84">
        <f>IF(IF(N$130&lt;=Baseline_Year,
INDEX('Number on ART'!$H$10:$AB$249,MATCH($B248&amp;"Peds",'Number on ART'!$F$10:$F$249,0),MATCH(N$130,'Number on ART'!$H$9:$AB$9,0)),
IF(AND(M248+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Forecast'!$B$131:$B$250,0),MATCH(N$130,'PLHIV Forecast'!$C$130:$W$130,0)),
INDEX('PLHIV Forecast'!$C$131:$W$250,MATCH($B248,'PLHIV Forecast'!$B$131:$B$250,0),MATCH(N$130,'PLHIV Forecast'!$C$130:$W$130,0))&lt;&gt;0),
INDEX('PLHIV Forecast'!$C$131:$W$250,MATCH($B248,'PLHIV Forecast'!$B$131:$B$250,0),MATCH(N$130,'PLHIV Forecast'!$C$130:$W$130,0)),
M248+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IF(N$130&lt;=Baseline_Year,
INDEX('Number on ART'!$H$10:$AB$249,MATCH($B248&amp;"Peds",'Number on ART'!$F$10:$F$249,0),MATCH(N$130,'Number on ART'!$H$9:$AB$9,0)),
IF(AND(M248+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Forecast'!$B$131:$B$250,0),MATCH(N$130,'PLHIV Forecast'!$C$130:$W$130,0)),
INDEX('PLHIV Forecast'!$C$131:$W$250,MATCH($B248,'PLHIV Forecast'!$B$131:$B$250,0),MATCH(N$130,'PLHIV Forecast'!$C$130:$W$130,0))&lt;&gt;0),
INDEX('PLHIV Forecast'!$C$131:$W$250,MATCH($B248,'PLHIV Forecast'!$B$131:$B$250,0),MATCH(N$130,'PLHIV Forecast'!$C$130:$W$130,0)),
M248+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145</v>
      </c>
      <c r="O248" s="84">
        <f>IF(IF(O$130&lt;=Baseline_Year,
INDEX('Number on ART'!$H$10:$AB$249,MATCH($B248&amp;"Peds",'Number on ART'!$F$10:$F$249,0),MATCH(O$130,'Number on ART'!$H$9:$AB$9,0)),
IF(AND(N248+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Forecast'!$B$131:$B$250,0),MATCH(O$130,'PLHIV Forecast'!$C$130:$W$130,0)),
INDEX('PLHIV Forecast'!$C$131:$W$250,MATCH($B248,'PLHIV Forecast'!$B$131:$B$250,0),MATCH(O$130,'PLHIV Forecast'!$C$130:$W$130,0))&lt;&gt;0),
INDEX('PLHIV Forecast'!$C$131:$W$250,MATCH($B248,'PLHIV Forecast'!$B$131:$B$250,0),MATCH(O$130,'PLHIV Forecast'!$C$130:$W$130,0)),
N248+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IF(O$130&lt;=Baseline_Year,
INDEX('Number on ART'!$H$10:$AB$249,MATCH($B248&amp;"Peds",'Number on ART'!$F$10:$F$249,0),MATCH(O$130,'Number on ART'!$H$9:$AB$9,0)),
IF(AND(N248+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Forecast'!$B$131:$B$250,0),MATCH(O$130,'PLHIV Forecast'!$C$130:$W$130,0)),
INDEX('PLHIV Forecast'!$C$131:$W$250,MATCH($B248,'PLHIV Forecast'!$B$131:$B$250,0),MATCH(O$130,'PLHIV Forecast'!$C$130:$W$130,0))&lt;&gt;0),
INDEX('PLHIV Forecast'!$C$131:$W$250,MATCH($B248,'PLHIV Forecast'!$B$131:$B$250,0),MATCH(O$130,'PLHIV Forecast'!$C$130:$W$130,0)),
N248+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157</v>
      </c>
      <c r="P248" s="84">
        <f>IF(IF(P$130&lt;=Baseline_Year,
INDEX('Number on ART'!$H$10:$AB$249,MATCH($B248&amp;"Peds",'Number on ART'!$F$10:$F$249,0),MATCH(P$130,'Number on ART'!$H$9:$AB$9,0)),
IF(AND(O248+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Forecast'!$B$131:$B$250,0),MATCH(P$130,'PLHIV Forecast'!$C$130:$W$130,0)),
INDEX('PLHIV Forecast'!$C$131:$W$250,MATCH($B248,'PLHIV Forecast'!$B$131:$B$250,0),MATCH(P$130,'PLHIV Forecast'!$C$130:$W$130,0))&lt;&gt;0),
INDEX('PLHIV Forecast'!$C$131:$W$250,MATCH($B248,'PLHIV Forecast'!$B$131:$B$250,0),MATCH(P$130,'PLHIV Forecast'!$C$130:$W$130,0)),
O248+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IF(P$130&lt;=Baseline_Year,
INDEX('Number on ART'!$H$10:$AB$249,MATCH($B248&amp;"Peds",'Number on ART'!$F$10:$F$249,0),MATCH(P$130,'Number on ART'!$H$9:$AB$9,0)),
IF(AND(O248+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Forecast'!$B$131:$B$250,0),MATCH(P$130,'PLHIV Forecast'!$C$130:$W$130,0)),
INDEX('PLHIV Forecast'!$C$131:$W$250,MATCH($B248,'PLHIV Forecast'!$B$131:$B$250,0),MATCH(P$130,'PLHIV Forecast'!$C$130:$W$130,0))&lt;&gt;0),
INDEX('PLHIV Forecast'!$C$131:$W$250,MATCH($B248,'PLHIV Forecast'!$B$131:$B$250,0),MATCH(P$130,'PLHIV Forecast'!$C$130:$W$130,0)),
O248+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163.33333333333334</v>
      </c>
      <c r="Q248" s="84">
        <f>IF(IF(Q$130&lt;=Baseline_Year,
INDEX('Number on ART'!$H$10:$AB$249,MATCH($B248&amp;"Peds",'Number on ART'!$F$10:$F$249,0),MATCH(Q$130,'Number on ART'!$H$9:$AB$9,0)),
IF(AND(P248+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Forecast'!$B$131:$B$250,0),MATCH(Q$130,'PLHIV Forecast'!$C$130:$W$130,0)),
INDEX('PLHIV Forecast'!$C$131:$W$250,MATCH($B248,'PLHIV Forecast'!$B$131:$B$250,0),MATCH(Q$130,'PLHIV Forecast'!$C$130:$W$130,0))&lt;&gt;0),
INDEX('PLHIV Forecast'!$C$131:$W$250,MATCH($B248,'PLHIV Forecast'!$B$131:$B$250,0),MATCH(Q$130,'PLHIV Forecast'!$C$130:$W$130,0)),
P248+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IF(Q$130&lt;=Baseline_Year,
INDEX('Number on ART'!$H$10:$AB$249,MATCH($B248&amp;"Peds",'Number on ART'!$F$10:$F$249,0),MATCH(Q$130,'Number on ART'!$H$9:$AB$9,0)),
IF(AND(P248+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Forecast'!$B$131:$B$250,0),MATCH(Q$130,'PLHIV Forecast'!$C$130:$W$130,0)),
INDEX('PLHIV Forecast'!$C$131:$W$250,MATCH($B248,'PLHIV Forecast'!$B$131:$B$250,0),MATCH(Q$130,'PLHIV Forecast'!$C$130:$W$130,0))&lt;&gt;0),
INDEX('PLHIV Forecast'!$C$131:$W$250,MATCH($B248,'PLHIV Forecast'!$B$131:$B$250,0),MATCH(Q$130,'PLHIV Forecast'!$C$130:$W$130,0)),
P248+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169.66666666666669</v>
      </c>
      <c r="R248" s="84">
        <f>IF(IF(R$130&lt;=Baseline_Year,
INDEX('Number on ART'!$H$10:$AB$249,MATCH($B248&amp;"Peds",'Number on ART'!$F$10:$F$249,0),MATCH(R$130,'Number on ART'!$H$9:$AB$9,0)),
IF(AND(Q248+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Forecast'!$B$131:$B$250,0),MATCH(R$130,'PLHIV Forecast'!$C$130:$W$130,0)),
INDEX('PLHIV Forecast'!$C$131:$W$250,MATCH($B248,'PLHIV Forecast'!$B$131:$B$250,0),MATCH(R$130,'PLHIV Forecast'!$C$130:$W$130,0))&lt;&gt;0),
INDEX('PLHIV Forecast'!$C$131:$W$250,MATCH($B248,'PLHIV Forecast'!$B$131:$B$250,0),MATCH(R$130,'PLHIV Forecast'!$C$130:$W$130,0)),
Q248+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IF(R$130&lt;=Baseline_Year,
INDEX('Number on ART'!$H$10:$AB$249,MATCH($B248&amp;"Peds",'Number on ART'!$F$10:$F$249,0),MATCH(R$130,'Number on ART'!$H$9:$AB$9,0)),
IF(AND(Q248+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Forecast'!$B$131:$B$250,0),MATCH(R$130,'PLHIV Forecast'!$C$130:$W$130,0)),
INDEX('PLHIV Forecast'!$C$131:$W$250,MATCH($B248,'PLHIV Forecast'!$B$131:$B$250,0),MATCH(R$130,'PLHIV Forecast'!$C$130:$W$130,0))&lt;&gt;0),
INDEX('PLHIV Forecast'!$C$131:$W$250,MATCH($B248,'PLHIV Forecast'!$B$131:$B$250,0),MATCH(R$130,'PLHIV Forecast'!$C$130:$W$130,0)),
Q248+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176.00000000000003</v>
      </c>
      <c r="S248" s="84">
        <f>IF(IF(S$130&lt;=Baseline_Year,
INDEX('Number on ART'!$H$10:$AB$249,MATCH($B248&amp;"Peds",'Number on ART'!$F$10:$F$249,0),MATCH(S$130,'Number on ART'!$H$9:$AB$9,0)),
IF(AND(R248+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Forecast'!$B$131:$B$250,0),MATCH(S$130,'PLHIV Forecast'!$C$130:$W$130,0)),
INDEX('PLHIV Forecast'!$C$131:$W$250,MATCH($B248,'PLHIV Forecast'!$B$131:$B$250,0),MATCH(S$130,'PLHIV Forecast'!$C$130:$W$130,0))&lt;&gt;0),
INDEX('PLHIV Forecast'!$C$131:$W$250,MATCH($B248,'PLHIV Forecast'!$B$131:$B$250,0),MATCH(S$130,'PLHIV Forecast'!$C$130:$W$130,0)),
R248+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IF(S$130&lt;=Baseline_Year,
INDEX('Number on ART'!$H$10:$AB$249,MATCH($B248&amp;"Peds",'Number on ART'!$F$10:$F$249,0),MATCH(S$130,'Number on ART'!$H$9:$AB$9,0)),
IF(AND(R248+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Forecast'!$B$131:$B$250,0),MATCH(S$130,'PLHIV Forecast'!$C$130:$W$130,0)),
INDEX('PLHIV Forecast'!$C$131:$W$250,MATCH($B248,'PLHIV Forecast'!$B$131:$B$250,0),MATCH(S$130,'PLHIV Forecast'!$C$130:$W$130,0))&lt;&gt;0),
INDEX('PLHIV Forecast'!$C$131:$W$250,MATCH($B248,'PLHIV Forecast'!$B$131:$B$250,0),MATCH(S$130,'PLHIV Forecast'!$C$130:$W$130,0)),
R248+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182.33333333333337</v>
      </c>
      <c r="T248" s="84">
        <f>IF(IF(T$130&lt;=Baseline_Year,
INDEX('Number on ART'!$H$10:$AB$249,MATCH($B248&amp;"Peds",'Number on ART'!$F$10:$F$249,0),MATCH(T$130,'Number on ART'!$H$9:$AB$9,0)),
IF(AND(S248+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Forecast'!$B$131:$B$250,0),MATCH(T$130,'PLHIV Forecast'!$C$130:$W$130,0)),
INDEX('PLHIV Forecast'!$C$131:$W$250,MATCH($B248,'PLHIV Forecast'!$B$131:$B$250,0),MATCH(T$130,'PLHIV Forecast'!$C$130:$W$130,0))&lt;&gt;0),
INDEX('PLHIV Forecast'!$C$131:$W$250,MATCH($B248,'PLHIV Forecast'!$B$131:$B$250,0),MATCH(T$130,'PLHIV Forecast'!$C$130:$W$130,0)),
S248+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IF(T$130&lt;=Baseline_Year,
INDEX('Number on ART'!$H$10:$AB$249,MATCH($B248&amp;"Peds",'Number on ART'!$F$10:$F$249,0),MATCH(T$130,'Number on ART'!$H$9:$AB$9,0)),
IF(AND(S248+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Forecast'!$B$131:$B$250,0),MATCH(T$130,'PLHIV Forecast'!$C$130:$W$130,0)),
INDEX('PLHIV Forecast'!$C$131:$W$250,MATCH($B248,'PLHIV Forecast'!$B$131:$B$250,0),MATCH(T$130,'PLHIV Forecast'!$C$130:$W$130,0))&lt;&gt;0),
INDEX('PLHIV Forecast'!$C$131:$W$250,MATCH($B248,'PLHIV Forecast'!$B$131:$B$250,0),MATCH(T$130,'PLHIV Forecast'!$C$130:$W$130,0)),
S248+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188.66666666666671</v>
      </c>
      <c r="U248" s="84">
        <f>IF(IF(U$130&lt;=Baseline_Year,
INDEX('Number on ART'!$H$10:$AB$249,MATCH($B248&amp;"Peds",'Number on ART'!$F$10:$F$249,0),MATCH(U$130,'Number on ART'!$H$9:$AB$9,0)),
IF(AND(T248+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Forecast'!$B$131:$B$250,0),MATCH(U$130,'PLHIV Forecast'!$C$130:$W$130,0)),
INDEX('PLHIV Forecast'!$C$131:$W$250,MATCH($B248,'PLHIV Forecast'!$B$131:$B$250,0),MATCH(U$130,'PLHIV Forecast'!$C$130:$W$130,0))&lt;&gt;0),
INDEX('PLHIV Forecast'!$C$131:$W$250,MATCH($B248,'PLHIV Forecast'!$B$131:$B$250,0),MATCH(U$130,'PLHIV Forecast'!$C$130:$W$130,0)),
T248+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IF(U$130&lt;=Baseline_Year,
INDEX('Number on ART'!$H$10:$AB$249,MATCH($B248&amp;"Peds",'Number on ART'!$F$10:$F$249,0),MATCH(U$130,'Number on ART'!$H$9:$AB$9,0)),
IF(AND(T248+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Forecast'!$B$131:$B$250,0),MATCH(U$130,'PLHIV Forecast'!$C$130:$W$130,0)),
INDEX('PLHIV Forecast'!$C$131:$W$250,MATCH($B248,'PLHIV Forecast'!$B$131:$B$250,0),MATCH(U$130,'PLHIV Forecast'!$C$130:$W$130,0))&lt;&gt;0),
INDEX('PLHIV Forecast'!$C$131:$W$250,MATCH($B248,'PLHIV Forecast'!$B$131:$B$250,0),MATCH(U$130,'PLHIV Forecast'!$C$130:$W$130,0)),
T248+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195.00000000000006</v>
      </c>
      <c r="V248" s="84">
        <f>IF(IF(V$130&lt;=Baseline_Year,
INDEX('Number on ART'!$H$10:$AB$249,MATCH($B248&amp;"Peds",'Number on ART'!$F$10:$F$249,0),MATCH(V$130,'Number on ART'!$H$9:$AB$9,0)),
IF(AND(U248+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Forecast'!$B$131:$B$250,0),MATCH(V$130,'PLHIV Forecast'!$C$130:$W$130,0)),
INDEX('PLHIV Forecast'!$C$131:$W$250,MATCH($B248,'PLHIV Forecast'!$B$131:$B$250,0),MATCH(V$130,'PLHIV Forecast'!$C$130:$W$130,0))&lt;&gt;0),
INDEX('PLHIV Forecast'!$C$131:$W$250,MATCH($B248,'PLHIV Forecast'!$B$131:$B$250,0),MATCH(V$130,'PLHIV Forecast'!$C$130:$W$130,0)),
U248+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IF(V$130&lt;=Baseline_Year,
INDEX('Number on ART'!$H$10:$AB$249,MATCH($B248&amp;"Peds",'Number on ART'!$F$10:$F$249,0),MATCH(V$130,'Number on ART'!$H$9:$AB$9,0)),
IF(AND(U248+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Forecast'!$B$131:$B$250,0),MATCH(V$130,'PLHIV Forecast'!$C$130:$W$130,0)),
INDEX('PLHIV Forecast'!$C$131:$W$250,MATCH($B248,'PLHIV Forecast'!$B$131:$B$250,0),MATCH(V$130,'PLHIV Forecast'!$C$130:$W$130,0))&lt;&gt;0),
INDEX('PLHIV Forecast'!$C$131:$W$250,MATCH($B248,'PLHIV Forecast'!$B$131:$B$250,0),MATCH(V$130,'PLHIV Forecast'!$C$130:$W$130,0)),
U248+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201.3333333333334</v>
      </c>
      <c r="W248" s="84">
        <f>IF(IF(W$130&lt;=Baseline_Year,
INDEX('Number on ART'!$H$10:$AB$249,MATCH($B248&amp;"Peds",'Number on ART'!$F$10:$F$249,0),MATCH(W$130,'Number on ART'!$H$9:$AB$9,0)),
IF(AND(V248+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Forecast'!$C$131:$W$250,MATCH($B248,'PLHIV Forecast'!$B$131:$B$250,0),MATCH(W$130,'PLHIV Forecast'!$C$130:$W$130,0)),
INDEX('PLHIV Forecast'!$C$131:$W$250,MATCH($B248,'PLHIV Forecast'!$B$131:$B$250,0),MATCH(W$130,'PLHIV Forecast'!$C$130:$W$130,0))&lt;&gt;0),
INDEX('PLHIV Forecast'!$C$131:$W$250,MATCH($B248,'PLHIV Forecast'!$B$131:$B$250,0),MATCH(W$130,'PLHIV Forecast'!$C$130:$W$130,0)),
V248+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)))&lt;0,
0,
IF(W$130&lt;=Baseline_Year,
INDEX('Number on ART'!$H$10:$AB$249,MATCH($B248&amp;"Peds",'Number on ART'!$F$10:$F$249,0),MATCH(W$130,'Number on ART'!$H$9:$AB$9,0)),
IF(AND(V248+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)&gt;INDEX('PLHIV Forecast'!$C$8:$W$127,MATCH($B248,'PLHIV Forecast'!$B$131:$B$250,0),MATCH(W$130,'PLHIV Forecast'!$C$130:$W$130,0)),
INDEX('PLHIV Forecast'!$C$131:$W$250,MATCH($B248,'PLHIV Forecast'!$B$131:$B$250,0),MATCH(W$130,'PLHIV Forecast'!$C$130:$W$130,0))&lt;&gt;0),
INDEX('PLHIV Forecast'!$C$131:$W$250,MATCH($B248,'PLHIV Forecast'!$B$131:$B$250,0),MATCH(W$130,'PLHIV Forecast'!$C$130:$W$130,0)),
V248+
AVERAGE((INDEX($C$131:$W$250,MATCH($B248,$B$131:$B$250),MATCH(Baseline_Year,$C$130:$W$130,))-INDEX($C$131:$W$250,MATCH($B248,$B$131:$B$250),MATCH(Baseline_Year-1,$C$130:$W$130,))),
(INDEX($C$131:$W$250,MATCH($B248,$B$131:$B$250),MATCH(Baseline_Year-1,$C$130:$W$130,))-INDEX($C$131:$W$250,MATCH($B248,$B$131:$B$250),MATCH(Baseline_Year-2,$C$130:$W$130,))),
(INDEX($C$131:$W$250,MATCH($B248,$B$131:$B$250),MATCH(Baseline_Year-2,$C$130:$W$130,))-INDEX($C$131:$W$250,MATCH($B248,$B$131:$B$250),MATCH(Baseline_Year-3,$C$130:$W$130,)))
))))</f>
        <v>207.66666666666674</v>
      </c>
      <c r="X248" s="9" t="str">
        <f>IF(SUM(C248:W248)&lt;&gt;0,
IF(P248='PLHIV Forecast'!P248,"# peds on ART capped by total CLHIV starting 2023",
IF(Q248='PLHIV Forecast'!Q248,"# peds on ART capped by total CLHIV starting 2024",
IF(R248='PLHIV Forecast'!R248,"# peds on ART capped by total CLHIV starting 2025",
IF(S248='PLHIV Forecast'!S248,"# peds on ART capped by total CLHIV starting 2026",
IF(T248='PLHIV Forecast'!T248,"# peds on ART capped by total CLHIV starting 2027",
IF(U248='PLHIV Forecast'!U248,"# peds on ART capped by total CLHIV starting 2028",
IF(V248='PLHIV Forecast'!V248,"# peds on ART capped by total CLHIV starting 2029",
IF(W248='PLHIV Forecast'!W248,"# peds on ART capped by total CLHIV starting 2030",
"")))))))),"")</f>
        <v/>
      </c>
    </row>
    <row r="249" spans="2:26" x14ac:dyDescent="0.35">
      <c r="B249" s="17" t="str">
        <f>Countries!B122</f>
        <v>Zambia</v>
      </c>
      <c r="C249" s="47">
        <f>IF(C$7&lt;='Algorithms &amp; Assumptions'!$C$3,INDEX('Number on ART'!$H$10:$AB$249,MATCH($B249&amp;"Peds",'Number on ART'!$F$10:$F$249,0),MATCH(C$7,'Number on ART'!$H$9:$AB$9,0)),"Error")</f>
        <v>24180</v>
      </c>
      <c r="D249" s="47">
        <f>IF(D$7&lt;='Algorithms &amp; Assumptions'!$C$3,INDEX('Number on ART'!$H$10:$AB$249,MATCH($B249&amp;"Peds",'Number on ART'!$F$10:$F$249,0),MATCH(D$7,'Number on ART'!$H$9:$AB$9,0)),"Error")</f>
        <v>28218</v>
      </c>
      <c r="E249" s="47">
        <f>IF(E$7&lt;='Algorithms &amp; Assumptions'!$C$3,INDEX('Number on ART'!$H$10:$AB$249,MATCH($B249&amp;"Peds",'Number on ART'!$F$10:$F$249,0),MATCH(E$7,'Number on ART'!$H$9:$AB$9,0)),"Error")</f>
        <v>33698</v>
      </c>
      <c r="F249" s="47">
        <f>IF(F$7&lt;='Algorithms &amp; Assumptions'!$C$3,INDEX('Number on ART'!$H$10:$AB$249,MATCH($B249&amp;"Peds",'Number on ART'!$F$10:$F$249,0),MATCH(F$7,'Number on ART'!$H$9:$AB$9,0)),"Error")</f>
        <v>39137</v>
      </c>
      <c r="G249" s="84">
        <f>IF(IF(G$130&lt;=Baseline_Year,
INDEX('Number on ART'!$H$10:$AB$249,MATCH($B249&amp;"Peds",'Number on ART'!$F$10:$F$249,0),MATCH(G$130,'Number on ART'!$H$9:$AB$9,0)),
IF(AND(F249+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Forecast'!$B$131:$B$250,0),MATCH(G$130,'PLHIV Forecast'!$C$130:$W$130,0)),
INDEX('PLHIV Forecast'!$C$131:$W$250,MATCH($B249,'PLHIV Forecast'!$B$131:$B$250,0),MATCH(G$130,'PLHIV Forecast'!$C$130:$W$130,0))&lt;&gt;0),
INDEX('PLHIV Forecast'!$C$131:$W$250,MATCH($B249,'PLHIV Forecast'!$B$131:$B$250,0),MATCH(G$130,'PLHIV Forecast'!$C$130:$W$130,0)),
F249+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IF(G$130&lt;=Baseline_Year,
INDEX('Number on ART'!$H$10:$AB$249,MATCH($B249&amp;"Peds",'Number on ART'!$F$10:$F$249,0),MATCH(G$130,'Number on ART'!$H$9:$AB$9,0)),
IF(AND(F249+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Forecast'!$B$131:$B$250,0),MATCH(G$130,'PLHIV Forecast'!$C$130:$W$130,0)),
INDEX('PLHIV Forecast'!$C$131:$W$250,MATCH($B249,'PLHIV Forecast'!$B$131:$B$250,0),MATCH(G$130,'PLHIV Forecast'!$C$130:$W$130,0))&lt;&gt;0),
INDEX('PLHIV Forecast'!$C$131:$W$250,MATCH($B249,'PLHIV Forecast'!$B$131:$B$250,0),MATCH(G$130,'PLHIV Forecast'!$C$130:$W$130,0)),
F249+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44221</v>
      </c>
      <c r="H249" s="84">
        <f>IF(IF(H$130&lt;=Baseline_Year,
INDEX('Number on ART'!$H$10:$AB$249,MATCH($B249&amp;"Peds",'Number on ART'!$F$10:$F$249,0),MATCH(H$130,'Number on ART'!$H$9:$AB$9,0)),
IF(AND(G249+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Forecast'!$B$131:$B$250,0),MATCH(H$130,'PLHIV Forecast'!$C$130:$W$130,0)),
INDEX('PLHIV Forecast'!$C$131:$W$250,MATCH($B249,'PLHIV Forecast'!$B$131:$B$250,0),MATCH(H$130,'PLHIV Forecast'!$C$130:$W$130,0))&lt;&gt;0),
INDEX('PLHIV Forecast'!$C$131:$W$250,MATCH($B249,'PLHIV Forecast'!$B$131:$B$250,0),MATCH(H$130,'PLHIV Forecast'!$C$130:$W$130,0)),
G249+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IF(H$130&lt;=Baseline_Year,
INDEX('Number on ART'!$H$10:$AB$249,MATCH($B249&amp;"Peds",'Number on ART'!$F$10:$F$249,0),MATCH(H$130,'Number on ART'!$H$9:$AB$9,0)),
IF(AND(G249+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Forecast'!$B$131:$B$250,0),MATCH(H$130,'PLHIV Forecast'!$C$130:$W$130,0)),
INDEX('PLHIV Forecast'!$C$131:$W$250,MATCH($B249,'PLHIV Forecast'!$B$131:$B$250,0),MATCH(H$130,'PLHIV Forecast'!$C$130:$W$130,0))&lt;&gt;0),
INDEX('PLHIV Forecast'!$C$131:$W$250,MATCH($B249,'PLHIV Forecast'!$B$131:$B$250,0),MATCH(H$130,'PLHIV Forecast'!$C$130:$W$130,0)),
G249+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51903</v>
      </c>
      <c r="I249" s="84">
        <f>IF(IF(I$130&lt;=Baseline_Year,
INDEX('Number on ART'!$H$10:$AB$249,MATCH($B249&amp;"Peds",'Number on ART'!$F$10:$F$249,0),MATCH(I$130,'Number on ART'!$H$9:$AB$9,0)),
IF(AND(H249+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Forecast'!$B$131:$B$250,0),MATCH(I$130,'PLHIV Forecast'!$C$130:$W$130,0)),
INDEX('PLHIV Forecast'!$C$131:$W$250,MATCH($B249,'PLHIV Forecast'!$B$131:$B$250,0),MATCH(I$130,'PLHIV Forecast'!$C$130:$W$130,0))&lt;&gt;0),
INDEX('PLHIV Forecast'!$C$131:$W$250,MATCH($B249,'PLHIV Forecast'!$B$131:$B$250,0),MATCH(I$130,'PLHIV Forecast'!$C$130:$W$130,0)),
H249+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IF(I$130&lt;=Baseline_Year,
INDEX('Number on ART'!$H$10:$AB$249,MATCH($B249&amp;"Peds",'Number on ART'!$F$10:$F$249,0),MATCH(I$130,'Number on ART'!$H$9:$AB$9,0)),
IF(AND(H249+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Forecast'!$B$131:$B$250,0),MATCH(I$130,'PLHIV Forecast'!$C$130:$W$130,0)),
INDEX('PLHIV Forecast'!$C$131:$W$250,MATCH($B249,'PLHIV Forecast'!$B$131:$B$250,0),MATCH(I$130,'PLHIV Forecast'!$C$130:$W$130,0))&lt;&gt;0),
INDEX('PLHIV Forecast'!$C$131:$W$250,MATCH($B249,'PLHIV Forecast'!$B$131:$B$250,0),MATCH(I$130,'PLHIV Forecast'!$C$130:$W$130,0)),
H249+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49640</v>
      </c>
      <c r="J249" s="84">
        <f>IF(IF(J$130&lt;=Baseline_Year,
INDEX('Number on ART'!$H$10:$AB$249,MATCH($B249&amp;"Peds",'Number on ART'!$F$10:$F$249,0),MATCH(J$130,'Number on ART'!$H$9:$AB$9,0)),
IF(AND(I249+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Forecast'!$B$131:$B$250,0),MATCH(J$130,'PLHIV Forecast'!$C$130:$W$130,0)),
INDEX('PLHIV Forecast'!$C$131:$W$250,MATCH($B249,'PLHIV Forecast'!$B$131:$B$250,0),MATCH(J$130,'PLHIV Forecast'!$C$130:$W$130,0))&lt;&gt;0),
INDEX('PLHIV Forecast'!$C$131:$W$250,MATCH($B249,'PLHIV Forecast'!$B$131:$B$250,0),MATCH(J$130,'PLHIV Forecast'!$C$130:$W$130,0)),
I249+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IF(J$130&lt;=Baseline_Year,
INDEX('Number on ART'!$H$10:$AB$249,MATCH($B249&amp;"Peds",'Number on ART'!$F$10:$F$249,0),MATCH(J$130,'Number on ART'!$H$9:$AB$9,0)),
IF(AND(I249+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Forecast'!$B$131:$B$250,0),MATCH(J$130,'PLHIV Forecast'!$C$130:$W$130,0)),
INDEX('PLHIV Forecast'!$C$131:$W$250,MATCH($B249,'PLHIV Forecast'!$B$131:$B$250,0),MATCH(J$130,'PLHIV Forecast'!$C$130:$W$130,0))&lt;&gt;0),
INDEX('PLHIV Forecast'!$C$131:$W$250,MATCH($B249,'PLHIV Forecast'!$B$131:$B$250,0),MATCH(J$130,'PLHIV Forecast'!$C$130:$W$130,0)),
I249+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46060</v>
      </c>
      <c r="K249" s="84">
        <f>IF(IF(K$130&lt;=Baseline_Year,
INDEX('Number on ART'!$H$10:$AB$249,MATCH($B249&amp;"Peds",'Number on ART'!$F$10:$F$249,0),MATCH(K$130,'Number on ART'!$H$9:$AB$9,0)),
IF(AND(J249+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Forecast'!$B$131:$B$250,0),MATCH(K$130,'PLHIV Forecast'!$C$130:$W$130,0)),
INDEX('PLHIV Forecast'!$C$131:$W$250,MATCH($B249,'PLHIV Forecast'!$B$131:$B$250,0),MATCH(K$130,'PLHIV Forecast'!$C$130:$W$130,0))&lt;&gt;0),
INDEX('PLHIV Forecast'!$C$131:$W$250,MATCH($B249,'PLHIV Forecast'!$B$131:$B$250,0),MATCH(K$130,'PLHIV Forecast'!$C$130:$W$130,0)),
J249+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IF(K$130&lt;=Baseline_Year,
INDEX('Number on ART'!$H$10:$AB$249,MATCH($B249&amp;"Peds",'Number on ART'!$F$10:$F$249,0),MATCH(K$130,'Number on ART'!$H$9:$AB$9,0)),
IF(AND(J249+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Forecast'!$B$131:$B$250,0),MATCH(K$130,'PLHIV Forecast'!$C$130:$W$130,0)),
INDEX('PLHIV Forecast'!$C$131:$W$250,MATCH($B249,'PLHIV Forecast'!$B$131:$B$250,0),MATCH(K$130,'PLHIV Forecast'!$C$130:$W$130,0))&lt;&gt;0),
INDEX('PLHIV Forecast'!$C$131:$W$250,MATCH($B249,'PLHIV Forecast'!$B$131:$B$250,0),MATCH(K$130,'PLHIV Forecast'!$C$130:$W$130,0)),
J249+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42104</v>
      </c>
      <c r="L249" s="84">
        <f>IF(IF(L$130&lt;=Baseline_Year,
INDEX('Number on ART'!$H$10:$AB$249,MATCH($B249&amp;"Peds",'Number on ART'!$F$10:$F$249,0),MATCH(L$130,'Number on ART'!$H$9:$AB$9,0)),
IF(AND(K249+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Forecast'!$B$131:$B$250,0),MATCH(L$130,'PLHIV Forecast'!$C$130:$W$130,0)),
INDEX('PLHIV Forecast'!$C$131:$W$250,MATCH($B249,'PLHIV Forecast'!$B$131:$B$250,0),MATCH(L$130,'PLHIV Forecast'!$C$130:$W$130,0))&lt;&gt;0),
INDEX('PLHIV Forecast'!$C$131:$W$250,MATCH($B249,'PLHIV Forecast'!$B$131:$B$250,0),MATCH(L$130,'PLHIV Forecast'!$C$130:$W$130,0)),
K249+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IF(L$130&lt;=Baseline_Year,
INDEX('Number on ART'!$H$10:$AB$249,MATCH($B249&amp;"Peds",'Number on ART'!$F$10:$F$249,0),MATCH(L$130,'Number on ART'!$H$9:$AB$9,0)),
IF(AND(K249+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Forecast'!$B$131:$B$250,0),MATCH(L$130,'PLHIV Forecast'!$C$130:$W$130,0)),
INDEX('PLHIV Forecast'!$C$131:$W$250,MATCH($B249,'PLHIV Forecast'!$B$131:$B$250,0),MATCH(L$130,'PLHIV Forecast'!$C$130:$W$130,0))&lt;&gt;0),
INDEX('PLHIV Forecast'!$C$131:$W$250,MATCH($B249,'PLHIV Forecast'!$B$131:$B$250,0),MATCH(L$130,'PLHIV Forecast'!$C$130:$W$130,0)),
K249+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44933</v>
      </c>
      <c r="M249" s="84">
        <f>IF(IF(M$130&lt;=Baseline_Year,
INDEX('Number on ART'!$H$10:$AB$249,MATCH($B249&amp;"Peds",'Number on ART'!$F$10:$F$249,0),MATCH(M$130,'Number on ART'!$H$9:$AB$9,0)),
IF(AND(L249+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Forecast'!$B$131:$B$250,0),MATCH(M$130,'PLHIV Forecast'!$C$130:$W$130,0)),
INDEX('PLHIV Forecast'!$C$131:$W$250,MATCH($B249,'PLHIV Forecast'!$B$131:$B$250,0),MATCH(M$130,'PLHIV Forecast'!$C$130:$W$130,0))&lt;&gt;0),
INDEX('PLHIV Forecast'!$C$131:$W$250,MATCH($B249,'PLHIV Forecast'!$B$131:$B$250,0),MATCH(M$130,'PLHIV Forecast'!$C$130:$W$130,0)),
L249+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IF(M$130&lt;=Baseline_Year,
INDEX('Number on ART'!$H$10:$AB$249,MATCH($B249&amp;"Peds",'Number on ART'!$F$10:$F$249,0),MATCH(M$130,'Number on ART'!$H$9:$AB$9,0)),
IF(AND(L249+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Forecast'!$B$131:$B$250,0),MATCH(M$130,'PLHIV Forecast'!$C$130:$W$130,0)),
INDEX('PLHIV Forecast'!$C$131:$W$250,MATCH($B249,'PLHIV Forecast'!$B$131:$B$250,0),MATCH(M$130,'PLHIV Forecast'!$C$130:$W$130,0))&lt;&gt;0),
INDEX('PLHIV Forecast'!$C$131:$W$250,MATCH($B249,'PLHIV Forecast'!$B$131:$B$250,0),MATCH(M$130,'PLHIV Forecast'!$C$130:$W$130,0)),
L249+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47503</v>
      </c>
      <c r="N249" s="84">
        <f>IF(IF(N$130&lt;=Baseline_Year,
INDEX('Number on ART'!$H$10:$AB$249,MATCH($B249&amp;"Peds",'Number on ART'!$F$10:$F$249,0),MATCH(N$130,'Number on ART'!$H$9:$AB$9,0)),
IF(AND(M249+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Forecast'!$B$131:$B$250,0),MATCH(N$130,'PLHIV Forecast'!$C$130:$W$130,0)),
INDEX('PLHIV Forecast'!$C$131:$W$250,MATCH($B249,'PLHIV Forecast'!$B$131:$B$250,0),MATCH(N$130,'PLHIV Forecast'!$C$130:$W$130,0))&lt;&gt;0),
INDEX('PLHIV Forecast'!$C$131:$W$250,MATCH($B249,'PLHIV Forecast'!$B$131:$B$250,0),MATCH(N$130,'PLHIV Forecast'!$C$130:$W$130,0)),
M249+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IF(N$130&lt;=Baseline_Year,
INDEX('Number on ART'!$H$10:$AB$249,MATCH($B249&amp;"Peds",'Number on ART'!$F$10:$F$249,0),MATCH(N$130,'Number on ART'!$H$9:$AB$9,0)),
IF(AND(M249+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Forecast'!$B$131:$B$250,0),MATCH(N$130,'PLHIV Forecast'!$C$130:$W$130,0)),
INDEX('PLHIV Forecast'!$C$131:$W$250,MATCH($B249,'PLHIV Forecast'!$B$131:$B$250,0),MATCH(N$130,'PLHIV Forecast'!$C$130:$W$130,0))&lt;&gt;0),
INDEX('PLHIV Forecast'!$C$131:$W$250,MATCH($B249,'PLHIV Forecast'!$B$131:$B$250,0),MATCH(N$130,'PLHIV Forecast'!$C$130:$W$130,0)),
M249+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43765</v>
      </c>
      <c r="O249" s="84">
        <f>IF(IF(O$130&lt;=Baseline_Year,
INDEX('Number on ART'!$H$10:$AB$249,MATCH($B249&amp;"Peds",'Number on ART'!$F$10:$F$249,0),MATCH(O$130,'Number on ART'!$H$9:$AB$9,0)),
IF(AND(N249+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Forecast'!$B$131:$B$250,0),MATCH(O$130,'PLHIV Forecast'!$C$130:$W$130,0)),
INDEX('PLHIV Forecast'!$C$131:$W$250,MATCH($B249,'PLHIV Forecast'!$B$131:$B$250,0),MATCH(O$130,'PLHIV Forecast'!$C$130:$W$130,0))&lt;&gt;0),
INDEX('PLHIV Forecast'!$C$131:$W$250,MATCH($B249,'PLHIV Forecast'!$B$131:$B$250,0),MATCH(O$130,'PLHIV Forecast'!$C$130:$W$130,0)),
N249+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IF(O$130&lt;=Baseline_Year,
INDEX('Number on ART'!$H$10:$AB$249,MATCH($B249&amp;"Peds",'Number on ART'!$F$10:$F$249,0),MATCH(O$130,'Number on ART'!$H$9:$AB$9,0)),
IF(AND(N249+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Forecast'!$B$131:$B$250,0),MATCH(O$130,'PLHIV Forecast'!$C$130:$W$130,0)),
INDEX('PLHIV Forecast'!$C$131:$W$250,MATCH($B249,'PLHIV Forecast'!$B$131:$B$250,0),MATCH(O$130,'PLHIV Forecast'!$C$130:$W$130,0))&lt;&gt;0),
INDEX('PLHIV Forecast'!$C$131:$W$250,MATCH($B249,'PLHIV Forecast'!$B$131:$B$250,0),MATCH(O$130,'PLHIV Forecast'!$C$130:$W$130,0)),
N249+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44770</v>
      </c>
      <c r="P249" s="84">
        <f>IF(IF(P$130&lt;=Baseline_Year,
INDEX('Number on ART'!$H$10:$AB$249,MATCH($B249&amp;"Peds",'Number on ART'!$F$10:$F$249,0),MATCH(P$130,'Number on ART'!$H$9:$AB$9,0)),
IF(AND(O249+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Forecast'!$B$131:$B$250,0),MATCH(P$130,'PLHIV Forecast'!$C$130:$W$130,0)),
INDEX('PLHIV Forecast'!$C$131:$W$250,MATCH($B249,'PLHIV Forecast'!$B$131:$B$250,0),MATCH(P$130,'PLHIV Forecast'!$C$130:$W$130,0))&lt;&gt;0),
INDEX('PLHIV Forecast'!$C$131:$W$250,MATCH($B249,'PLHIV Forecast'!$B$131:$B$250,0),MATCH(P$130,'PLHIV Forecast'!$C$130:$W$130,0)),
O249+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IF(P$130&lt;=Baseline_Year,
INDEX('Number on ART'!$H$10:$AB$249,MATCH($B249&amp;"Peds",'Number on ART'!$F$10:$F$249,0),MATCH(P$130,'Number on ART'!$H$9:$AB$9,0)),
IF(AND(O249+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Forecast'!$B$131:$B$250,0),MATCH(P$130,'PLHIV Forecast'!$C$130:$W$130,0)),
INDEX('PLHIV Forecast'!$C$131:$W$250,MATCH($B249,'PLHIV Forecast'!$B$131:$B$250,0),MATCH(P$130,'PLHIV Forecast'!$C$130:$W$130,0))&lt;&gt;0),
INDEX('PLHIV Forecast'!$C$131:$W$250,MATCH($B249,'PLHIV Forecast'!$B$131:$B$250,0),MATCH(P$130,'PLHIV Forecast'!$C$130:$W$130,0)),
O249+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44715.666666666664</v>
      </c>
      <c r="Q249" s="84">
        <f>IF(IF(Q$130&lt;=Baseline_Year,
INDEX('Number on ART'!$H$10:$AB$249,MATCH($B249&amp;"Peds",'Number on ART'!$F$10:$F$249,0),MATCH(Q$130,'Number on ART'!$H$9:$AB$9,0)),
IF(AND(P249+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Forecast'!$B$131:$B$250,0),MATCH(Q$130,'PLHIV Forecast'!$C$130:$W$130,0)),
INDEX('PLHIV Forecast'!$C$131:$W$250,MATCH($B249,'PLHIV Forecast'!$B$131:$B$250,0),MATCH(Q$130,'PLHIV Forecast'!$C$130:$W$130,0))&lt;&gt;0),
INDEX('PLHIV Forecast'!$C$131:$W$250,MATCH($B249,'PLHIV Forecast'!$B$131:$B$250,0),MATCH(Q$130,'PLHIV Forecast'!$C$130:$W$130,0)),
P249+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IF(Q$130&lt;=Baseline_Year,
INDEX('Number on ART'!$H$10:$AB$249,MATCH($B249&amp;"Peds",'Number on ART'!$F$10:$F$249,0),MATCH(Q$130,'Number on ART'!$H$9:$AB$9,0)),
IF(AND(P249+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Forecast'!$B$131:$B$250,0),MATCH(Q$130,'PLHIV Forecast'!$C$130:$W$130,0)),
INDEX('PLHIV Forecast'!$C$131:$W$250,MATCH($B249,'PLHIV Forecast'!$B$131:$B$250,0),MATCH(Q$130,'PLHIV Forecast'!$C$130:$W$130,0))&lt;&gt;0),
INDEX('PLHIV Forecast'!$C$131:$W$250,MATCH($B249,'PLHIV Forecast'!$B$131:$B$250,0),MATCH(Q$130,'PLHIV Forecast'!$C$130:$W$130,0)),
P249+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44661.333333333328</v>
      </c>
      <c r="R249" s="84">
        <f>IF(IF(R$130&lt;=Baseline_Year,
INDEX('Number on ART'!$H$10:$AB$249,MATCH($B249&amp;"Peds",'Number on ART'!$F$10:$F$249,0),MATCH(R$130,'Number on ART'!$H$9:$AB$9,0)),
IF(AND(Q249+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Forecast'!$B$131:$B$250,0),MATCH(R$130,'PLHIV Forecast'!$C$130:$W$130,0)),
INDEX('PLHIV Forecast'!$C$131:$W$250,MATCH($B249,'PLHIV Forecast'!$B$131:$B$250,0),MATCH(R$130,'PLHIV Forecast'!$C$130:$W$130,0))&lt;&gt;0),
INDEX('PLHIV Forecast'!$C$131:$W$250,MATCH($B249,'PLHIV Forecast'!$B$131:$B$250,0),MATCH(R$130,'PLHIV Forecast'!$C$130:$W$130,0)),
Q249+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IF(R$130&lt;=Baseline_Year,
INDEX('Number on ART'!$H$10:$AB$249,MATCH($B249&amp;"Peds",'Number on ART'!$F$10:$F$249,0),MATCH(R$130,'Number on ART'!$H$9:$AB$9,0)),
IF(AND(Q249+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Forecast'!$B$131:$B$250,0),MATCH(R$130,'PLHIV Forecast'!$C$130:$W$130,0)),
INDEX('PLHIV Forecast'!$C$131:$W$250,MATCH($B249,'PLHIV Forecast'!$B$131:$B$250,0),MATCH(R$130,'PLHIV Forecast'!$C$130:$W$130,0))&lt;&gt;0),
INDEX('PLHIV Forecast'!$C$131:$W$250,MATCH($B249,'PLHIV Forecast'!$B$131:$B$250,0),MATCH(R$130,'PLHIV Forecast'!$C$130:$W$130,0)),
Q249+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44606.999999999993</v>
      </c>
      <c r="S249" s="84">
        <f>IF(IF(S$130&lt;=Baseline_Year,
INDEX('Number on ART'!$H$10:$AB$249,MATCH($B249&amp;"Peds",'Number on ART'!$F$10:$F$249,0),MATCH(S$130,'Number on ART'!$H$9:$AB$9,0)),
IF(AND(R249+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Forecast'!$B$131:$B$250,0),MATCH(S$130,'PLHIV Forecast'!$C$130:$W$130,0)),
INDEX('PLHIV Forecast'!$C$131:$W$250,MATCH($B249,'PLHIV Forecast'!$B$131:$B$250,0),MATCH(S$130,'PLHIV Forecast'!$C$130:$W$130,0))&lt;&gt;0),
INDEX('PLHIV Forecast'!$C$131:$W$250,MATCH($B249,'PLHIV Forecast'!$B$131:$B$250,0),MATCH(S$130,'PLHIV Forecast'!$C$130:$W$130,0)),
R249+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IF(S$130&lt;=Baseline_Year,
INDEX('Number on ART'!$H$10:$AB$249,MATCH($B249&amp;"Peds",'Number on ART'!$F$10:$F$249,0),MATCH(S$130,'Number on ART'!$H$9:$AB$9,0)),
IF(AND(R249+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Forecast'!$B$131:$B$250,0),MATCH(S$130,'PLHIV Forecast'!$C$130:$W$130,0)),
INDEX('PLHIV Forecast'!$C$131:$W$250,MATCH($B249,'PLHIV Forecast'!$B$131:$B$250,0),MATCH(S$130,'PLHIV Forecast'!$C$130:$W$130,0))&lt;&gt;0),
INDEX('PLHIV Forecast'!$C$131:$W$250,MATCH($B249,'PLHIV Forecast'!$B$131:$B$250,0),MATCH(S$130,'PLHIV Forecast'!$C$130:$W$130,0)),
R249+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44552.666666666657</v>
      </c>
      <c r="T249" s="84">
        <f>IF(IF(T$130&lt;=Baseline_Year,
INDEX('Number on ART'!$H$10:$AB$249,MATCH($B249&amp;"Peds",'Number on ART'!$F$10:$F$249,0),MATCH(T$130,'Number on ART'!$H$9:$AB$9,0)),
IF(AND(S249+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Forecast'!$B$131:$B$250,0),MATCH(T$130,'PLHIV Forecast'!$C$130:$W$130,0)),
INDEX('PLHIV Forecast'!$C$131:$W$250,MATCH($B249,'PLHIV Forecast'!$B$131:$B$250,0),MATCH(T$130,'PLHIV Forecast'!$C$130:$W$130,0))&lt;&gt;0),
INDEX('PLHIV Forecast'!$C$131:$W$250,MATCH($B249,'PLHIV Forecast'!$B$131:$B$250,0),MATCH(T$130,'PLHIV Forecast'!$C$130:$W$130,0)),
S249+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IF(T$130&lt;=Baseline_Year,
INDEX('Number on ART'!$H$10:$AB$249,MATCH($B249&amp;"Peds",'Number on ART'!$F$10:$F$249,0),MATCH(T$130,'Number on ART'!$H$9:$AB$9,0)),
IF(AND(S249+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Forecast'!$B$131:$B$250,0),MATCH(T$130,'PLHIV Forecast'!$C$130:$W$130,0)),
INDEX('PLHIV Forecast'!$C$131:$W$250,MATCH($B249,'PLHIV Forecast'!$B$131:$B$250,0),MATCH(T$130,'PLHIV Forecast'!$C$130:$W$130,0))&lt;&gt;0),
INDEX('PLHIV Forecast'!$C$131:$W$250,MATCH($B249,'PLHIV Forecast'!$B$131:$B$250,0),MATCH(T$130,'PLHIV Forecast'!$C$130:$W$130,0)),
S249+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44498.333333333321</v>
      </c>
      <c r="U249" s="84">
        <f>IF(IF(U$130&lt;=Baseline_Year,
INDEX('Number on ART'!$H$10:$AB$249,MATCH($B249&amp;"Peds",'Number on ART'!$F$10:$F$249,0),MATCH(U$130,'Number on ART'!$H$9:$AB$9,0)),
IF(AND(T249+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Forecast'!$B$131:$B$250,0),MATCH(U$130,'PLHIV Forecast'!$C$130:$W$130,0)),
INDEX('PLHIV Forecast'!$C$131:$W$250,MATCH($B249,'PLHIV Forecast'!$B$131:$B$250,0),MATCH(U$130,'PLHIV Forecast'!$C$130:$W$130,0))&lt;&gt;0),
INDEX('PLHIV Forecast'!$C$131:$W$250,MATCH($B249,'PLHIV Forecast'!$B$131:$B$250,0),MATCH(U$130,'PLHIV Forecast'!$C$130:$W$130,0)),
T249+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IF(U$130&lt;=Baseline_Year,
INDEX('Number on ART'!$H$10:$AB$249,MATCH($B249&amp;"Peds",'Number on ART'!$F$10:$F$249,0),MATCH(U$130,'Number on ART'!$H$9:$AB$9,0)),
IF(AND(T249+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Forecast'!$B$131:$B$250,0),MATCH(U$130,'PLHIV Forecast'!$C$130:$W$130,0)),
INDEX('PLHIV Forecast'!$C$131:$W$250,MATCH($B249,'PLHIV Forecast'!$B$131:$B$250,0),MATCH(U$130,'PLHIV Forecast'!$C$130:$W$130,0))&lt;&gt;0),
INDEX('PLHIV Forecast'!$C$131:$W$250,MATCH($B249,'PLHIV Forecast'!$B$131:$B$250,0),MATCH(U$130,'PLHIV Forecast'!$C$130:$W$130,0)),
T249+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44443.999999999985</v>
      </c>
      <c r="V249" s="84">
        <f>IF(IF(V$130&lt;=Baseline_Year,
INDEX('Number on ART'!$H$10:$AB$249,MATCH($B249&amp;"Peds",'Number on ART'!$F$10:$F$249,0),MATCH(V$130,'Number on ART'!$H$9:$AB$9,0)),
IF(AND(U249+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Forecast'!$B$131:$B$250,0),MATCH(V$130,'PLHIV Forecast'!$C$130:$W$130,0)),
INDEX('PLHIV Forecast'!$C$131:$W$250,MATCH($B249,'PLHIV Forecast'!$B$131:$B$250,0),MATCH(V$130,'PLHIV Forecast'!$C$130:$W$130,0))&lt;&gt;0),
INDEX('PLHIV Forecast'!$C$131:$W$250,MATCH($B249,'PLHIV Forecast'!$B$131:$B$250,0),MATCH(V$130,'PLHIV Forecast'!$C$130:$W$130,0)),
U249+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IF(V$130&lt;=Baseline_Year,
INDEX('Number on ART'!$H$10:$AB$249,MATCH($B249&amp;"Peds",'Number on ART'!$F$10:$F$249,0),MATCH(V$130,'Number on ART'!$H$9:$AB$9,0)),
IF(AND(U249+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Forecast'!$B$131:$B$250,0),MATCH(V$130,'PLHIV Forecast'!$C$130:$W$130,0)),
INDEX('PLHIV Forecast'!$C$131:$W$250,MATCH($B249,'PLHIV Forecast'!$B$131:$B$250,0),MATCH(V$130,'PLHIV Forecast'!$C$130:$W$130,0))&lt;&gt;0),
INDEX('PLHIV Forecast'!$C$131:$W$250,MATCH($B249,'PLHIV Forecast'!$B$131:$B$250,0),MATCH(V$130,'PLHIV Forecast'!$C$130:$W$130,0)),
U249+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44389.66666666665</v>
      </c>
      <c r="W249" s="84">
        <f>IF(IF(W$130&lt;=Baseline_Year,
INDEX('Number on ART'!$H$10:$AB$249,MATCH($B249&amp;"Peds",'Number on ART'!$F$10:$F$249,0),MATCH(W$130,'Number on ART'!$H$9:$AB$9,0)),
IF(AND(V249+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Forecast'!$C$131:$W$250,MATCH($B249,'PLHIV Forecast'!$B$131:$B$250,0),MATCH(W$130,'PLHIV Forecast'!$C$130:$W$130,0)),
INDEX('PLHIV Forecast'!$C$131:$W$250,MATCH($B249,'PLHIV Forecast'!$B$131:$B$250,0),MATCH(W$130,'PLHIV Forecast'!$C$130:$W$130,0))&lt;&gt;0),
INDEX('PLHIV Forecast'!$C$131:$W$250,MATCH($B249,'PLHIV Forecast'!$B$131:$B$250,0),MATCH(W$130,'PLHIV Forecast'!$C$130:$W$130,0)),
V249+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)))&lt;0,
0,
IF(W$130&lt;=Baseline_Year,
INDEX('Number on ART'!$H$10:$AB$249,MATCH($B249&amp;"Peds",'Number on ART'!$F$10:$F$249,0),MATCH(W$130,'Number on ART'!$H$9:$AB$9,0)),
IF(AND(V249+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)&gt;INDEX('PLHIV Forecast'!$C$8:$W$127,MATCH($B249,'PLHIV Forecast'!$B$131:$B$250,0),MATCH(W$130,'PLHIV Forecast'!$C$130:$W$130,0)),
INDEX('PLHIV Forecast'!$C$131:$W$250,MATCH($B249,'PLHIV Forecast'!$B$131:$B$250,0),MATCH(W$130,'PLHIV Forecast'!$C$130:$W$130,0))&lt;&gt;0),
INDEX('PLHIV Forecast'!$C$131:$W$250,MATCH($B249,'PLHIV Forecast'!$B$131:$B$250,0),MATCH(W$130,'PLHIV Forecast'!$C$130:$W$130,0)),
V249+
AVERAGE((INDEX($C$131:$W$250,MATCH($B249,$B$131:$B$250),MATCH(Baseline_Year,$C$130:$W$130,))-INDEX($C$131:$W$250,MATCH($B249,$B$131:$B$250),MATCH(Baseline_Year-1,$C$130:$W$130,))),
(INDEX($C$131:$W$250,MATCH($B249,$B$131:$B$250),MATCH(Baseline_Year-1,$C$130:$W$130,))-INDEX($C$131:$W$250,MATCH($B249,$B$131:$B$250),MATCH(Baseline_Year-2,$C$130:$W$130,))),
(INDEX($C$131:$W$250,MATCH($B249,$B$131:$B$250),MATCH(Baseline_Year-2,$C$130:$W$130,))-INDEX($C$131:$W$250,MATCH($B249,$B$131:$B$250),MATCH(Baseline_Year-3,$C$130:$W$130,)))
))))</f>
        <v>44335.333333333314</v>
      </c>
      <c r="X249" s="9" t="str">
        <f>IF(SUM(C249:W249)&lt;&gt;0,
IF(P249='PLHIV Forecast'!P249,"# peds on ART capped by total CLHIV starting 2023",
IF(Q249='PLHIV Forecast'!Q249,"# peds on ART capped by total CLHIV starting 2024",
IF(R249='PLHIV Forecast'!R249,"# peds on ART capped by total CLHIV starting 2025",
IF(S249='PLHIV Forecast'!S249,"# peds on ART capped by total CLHIV starting 2026",
IF(T249='PLHIV Forecast'!T249,"# peds on ART capped by total CLHIV starting 2027",
IF(U249='PLHIV Forecast'!U249,"# peds on ART capped by total CLHIV starting 2028",
IF(V249='PLHIV Forecast'!V249,"# peds on ART capped by total CLHIV starting 2029",
IF(W249='PLHIV Forecast'!W249,"# peds on ART capped by total CLHIV starting 2030",
"")))))))),"")</f>
        <v/>
      </c>
    </row>
    <row r="250" spans="2:26" x14ac:dyDescent="0.35">
      <c r="B250" s="17" t="str">
        <f>Countries!B123</f>
        <v>Zimbabwe</v>
      </c>
      <c r="C250" s="47">
        <f>IF(C$7&lt;='Algorithms &amp; Assumptions'!$C$3,INDEX('Number on ART'!$H$10:$AB$249,MATCH($B250&amp;"Peds",'Number on ART'!$F$10:$F$249,0),MATCH(C$7,'Number on ART'!$H$9:$AB$9,0)),"Error")</f>
        <v>32882</v>
      </c>
      <c r="D250" s="47">
        <f>IF(D$7&lt;='Algorithms &amp; Assumptions'!$C$3,INDEX('Number on ART'!$H$10:$AB$249,MATCH($B250&amp;"Peds",'Number on ART'!$F$10:$F$249,0),MATCH(D$7,'Number on ART'!$H$9:$AB$9,0)),"Error")</f>
        <v>39993</v>
      </c>
      <c r="E250" s="47">
        <f>IF(E$7&lt;='Algorithms &amp; Assumptions'!$C$3,INDEX('Number on ART'!$H$10:$AB$249,MATCH($B250&amp;"Peds",'Number on ART'!$F$10:$F$249,0),MATCH(E$7,'Number on ART'!$H$9:$AB$9,0)),"Error")</f>
        <v>46874</v>
      </c>
      <c r="F250" s="47">
        <f>IF(F$7&lt;='Algorithms &amp; Assumptions'!$C$3,INDEX('Number on ART'!$H$10:$AB$249,MATCH($B250&amp;"Peds",'Number on ART'!$F$10:$F$249,0),MATCH(F$7,'Number on ART'!$H$9:$AB$9,0)),"Error")</f>
        <v>46319</v>
      </c>
      <c r="G250" s="84">
        <f>IF(IF(G$130&lt;=Baseline_Year,
INDEX('Number on ART'!$H$10:$AB$249,MATCH($B250&amp;"Peds",'Number on ART'!$F$10:$F$249,0),MATCH(G$130,'Number on ART'!$H$9:$AB$9,0)),
IF(AND(F250+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Forecast'!$B$131:$B$250,0),MATCH(G$130,'PLHIV Forecast'!$C$130:$W$130,0)),
INDEX('PLHIV Forecast'!$C$131:$W$250,MATCH($B250,'PLHIV Forecast'!$B$131:$B$250,0),MATCH(G$130,'PLHIV Forecast'!$C$130:$W$130,0))&lt;&gt;0),
INDEX('PLHIV Forecast'!$C$131:$W$250,MATCH($B250,'PLHIV Forecast'!$B$131:$B$250,0),MATCH(G$130,'PLHIV Forecast'!$C$130:$W$130,0)),
F250+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IF(G$130&lt;=Baseline_Year,
INDEX('Number on ART'!$H$10:$AB$249,MATCH($B250&amp;"Peds",'Number on ART'!$F$10:$F$249,0),MATCH(G$130,'Number on ART'!$H$9:$AB$9,0)),
IF(AND(F250+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Forecast'!$B$131:$B$250,0),MATCH(G$130,'PLHIV Forecast'!$C$130:$W$130,0)),
INDEX('PLHIV Forecast'!$C$131:$W$250,MATCH($B250,'PLHIV Forecast'!$B$131:$B$250,0),MATCH(G$130,'PLHIV Forecast'!$C$130:$W$130,0))&lt;&gt;0),
INDEX('PLHIV Forecast'!$C$131:$W$250,MATCH($B250,'PLHIV Forecast'!$B$131:$B$250,0),MATCH(G$130,'PLHIV Forecast'!$C$130:$W$130,0)),
F250+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55061</v>
      </c>
      <c r="H250" s="84">
        <f>IF(IF(H$130&lt;=Baseline_Year,
INDEX('Number on ART'!$H$10:$AB$249,MATCH($B250&amp;"Peds",'Number on ART'!$F$10:$F$249,0),MATCH(H$130,'Number on ART'!$H$9:$AB$9,0)),
IF(AND(G250+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Forecast'!$B$131:$B$250,0),MATCH(H$130,'PLHIV Forecast'!$C$130:$W$130,0)),
INDEX('PLHIV Forecast'!$C$131:$W$250,MATCH($B250,'PLHIV Forecast'!$B$131:$B$250,0),MATCH(H$130,'PLHIV Forecast'!$C$130:$W$130,0))&lt;&gt;0),
INDEX('PLHIV Forecast'!$C$131:$W$250,MATCH($B250,'PLHIV Forecast'!$B$131:$B$250,0),MATCH(H$130,'PLHIV Forecast'!$C$130:$W$130,0)),
G250+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IF(H$130&lt;=Baseline_Year,
INDEX('Number on ART'!$H$10:$AB$249,MATCH($B250&amp;"Peds",'Number on ART'!$F$10:$F$249,0),MATCH(H$130,'Number on ART'!$H$9:$AB$9,0)),
IF(AND(G250+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Forecast'!$B$131:$B$250,0),MATCH(H$130,'PLHIV Forecast'!$C$130:$W$130,0)),
INDEX('PLHIV Forecast'!$C$131:$W$250,MATCH($B250,'PLHIV Forecast'!$B$131:$B$250,0),MATCH(H$130,'PLHIV Forecast'!$C$130:$W$130,0))&lt;&gt;0),
INDEX('PLHIV Forecast'!$C$131:$W$250,MATCH($B250,'PLHIV Forecast'!$B$131:$B$250,0),MATCH(H$130,'PLHIV Forecast'!$C$130:$W$130,0)),
G250+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58943</v>
      </c>
      <c r="I250" s="84">
        <f>IF(IF(I$130&lt;=Baseline_Year,
INDEX('Number on ART'!$H$10:$AB$249,MATCH($B250&amp;"Peds",'Number on ART'!$F$10:$F$249,0),MATCH(I$130,'Number on ART'!$H$9:$AB$9,0)),
IF(AND(H250+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Forecast'!$B$131:$B$250,0),MATCH(I$130,'PLHIV Forecast'!$C$130:$W$130,0)),
INDEX('PLHIV Forecast'!$C$131:$W$250,MATCH($B250,'PLHIV Forecast'!$B$131:$B$250,0),MATCH(I$130,'PLHIV Forecast'!$C$130:$W$130,0))&lt;&gt;0),
INDEX('PLHIV Forecast'!$C$131:$W$250,MATCH($B250,'PLHIV Forecast'!$B$131:$B$250,0),MATCH(I$130,'PLHIV Forecast'!$C$130:$W$130,0)),
H250+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IF(I$130&lt;=Baseline_Year,
INDEX('Number on ART'!$H$10:$AB$249,MATCH($B250&amp;"Peds",'Number on ART'!$F$10:$F$249,0),MATCH(I$130,'Number on ART'!$H$9:$AB$9,0)),
IF(AND(H250+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Forecast'!$B$131:$B$250,0),MATCH(I$130,'PLHIV Forecast'!$C$130:$W$130,0)),
INDEX('PLHIV Forecast'!$C$131:$W$250,MATCH($B250,'PLHIV Forecast'!$B$131:$B$250,0),MATCH(I$130,'PLHIV Forecast'!$C$130:$W$130,0))&lt;&gt;0),
INDEX('PLHIV Forecast'!$C$131:$W$250,MATCH($B250,'PLHIV Forecast'!$B$131:$B$250,0),MATCH(I$130,'PLHIV Forecast'!$C$130:$W$130,0)),
H250+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64564</v>
      </c>
      <c r="J250" s="84">
        <f>IF(IF(J$130&lt;=Baseline_Year,
INDEX('Number on ART'!$H$10:$AB$249,MATCH($B250&amp;"Peds",'Number on ART'!$F$10:$F$249,0),MATCH(J$130,'Number on ART'!$H$9:$AB$9,0)),
IF(AND(I250+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Forecast'!$B$131:$B$250,0),MATCH(J$130,'PLHIV Forecast'!$C$130:$W$130,0)),
INDEX('PLHIV Forecast'!$C$131:$W$250,MATCH($B250,'PLHIV Forecast'!$B$131:$B$250,0),MATCH(J$130,'PLHIV Forecast'!$C$130:$W$130,0))&lt;&gt;0),
INDEX('PLHIV Forecast'!$C$131:$W$250,MATCH($B250,'PLHIV Forecast'!$B$131:$B$250,0),MATCH(J$130,'PLHIV Forecast'!$C$130:$W$130,0)),
I250+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IF(J$130&lt;=Baseline_Year,
INDEX('Number on ART'!$H$10:$AB$249,MATCH($B250&amp;"Peds",'Number on ART'!$F$10:$F$249,0),MATCH(J$130,'Number on ART'!$H$9:$AB$9,0)),
IF(AND(I250+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Forecast'!$B$131:$B$250,0),MATCH(J$130,'PLHIV Forecast'!$C$130:$W$130,0)),
INDEX('PLHIV Forecast'!$C$131:$W$250,MATCH($B250,'PLHIV Forecast'!$B$131:$B$250,0),MATCH(J$130,'PLHIV Forecast'!$C$130:$W$130,0))&lt;&gt;0),
INDEX('PLHIV Forecast'!$C$131:$W$250,MATCH($B250,'PLHIV Forecast'!$B$131:$B$250,0),MATCH(J$130,'PLHIV Forecast'!$C$130:$W$130,0)),
I250+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68119</v>
      </c>
      <c r="K250" s="84">
        <f>IF(IF(K$130&lt;=Baseline_Year,
INDEX('Number on ART'!$H$10:$AB$249,MATCH($B250&amp;"Peds",'Number on ART'!$F$10:$F$249,0),MATCH(K$130,'Number on ART'!$H$9:$AB$9,0)),
IF(AND(J250+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Forecast'!$B$131:$B$250,0),MATCH(K$130,'PLHIV Forecast'!$C$130:$W$130,0)),
INDEX('PLHIV Forecast'!$C$131:$W$250,MATCH($B250,'PLHIV Forecast'!$B$131:$B$250,0),MATCH(K$130,'PLHIV Forecast'!$C$130:$W$130,0))&lt;&gt;0),
INDEX('PLHIV Forecast'!$C$131:$W$250,MATCH($B250,'PLHIV Forecast'!$B$131:$B$250,0),MATCH(K$130,'PLHIV Forecast'!$C$130:$W$130,0)),
J250+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IF(K$130&lt;=Baseline_Year,
INDEX('Number on ART'!$H$10:$AB$249,MATCH($B250&amp;"Peds",'Number on ART'!$F$10:$F$249,0),MATCH(K$130,'Number on ART'!$H$9:$AB$9,0)),
IF(AND(J250+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Forecast'!$B$131:$B$250,0),MATCH(K$130,'PLHIV Forecast'!$C$130:$W$130,0)),
INDEX('PLHIV Forecast'!$C$131:$W$250,MATCH($B250,'PLHIV Forecast'!$B$131:$B$250,0),MATCH(K$130,'PLHIV Forecast'!$C$130:$W$130,0))&lt;&gt;0),
INDEX('PLHIV Forecast'!$C$131:$W$250,MATCH($B250,'PLHIV Forecast'!$B$131:$B$250,0),MATCH(K$130,'PLHIV Forecast'!$C$130:$W$130,0)),
J250+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52430</v>
      </c>
      <c r="L250" s="84">
        <f>IF(IF(L$130&lt;=Baseline_Year,
INDEX('Number on ART'!$H$10:$AB$249,MATCH($B250&amp;"Peds",'Number on ART'!$F$10:$F$249,0),MATCH(L$130,'Number on ART'!$H$9:$AB$9,0)),
IF(AND(K250+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Forecast'!$B$131:$B$250,0),MATCH(L$130,'PLHIV Forecast'!$C$130:$W$130,0)),
INDEX('PLHIV Forecast'!$C$131:$W$250,MATCH($B250,'PLHIV Forecast'!$B$131:$B$250,0),MATCH(L$130,'PLHIV Forecast'!$C$130:$W$130,0))&lt;&gt;0),
INDEX('PLHIV Forecast'!$C$131:$W$250,MATCH($B250,'PLHIV Forecast'!$B$131:$B$250,0),MATCH(L$130,'PLHIV Forecast'!$C$130:$W$130,0)),
K250+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IF(L$130&lt;=Baseline_Year,
INDEX('Number on ART'!$H$10:$AB$249,MATCH($B250&amp;"Peds",'Number on ART'!$F$10:$F$249,0),MATCH(L$130,'Number on ART'!$H$9:$AB$9,0)),
IF(AND(K250+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Forecast'!$B$131:$B$250,0),MATCH(L$130,'PLHIV Forecast'!$C$130:$W$130,0)),
INDEX('PLHIV Forecast'!$C$131:$W$250,MATCH($B250,'PLHIV Forecast'!$B$131:$B$250,0),MATCH(L$130,'PLHIV Forecast'!$C$130:$W$130,0))&lt;&gt;0),
INDEX('PLHIV Forecast'!$C$131:$W$250,MATCH($B250,'PLHIV Forecast'!$B$131:$B$250,0),MATCH(L$130,'PLHIV Forecast'!$C$130:$W$130,0)),
K250+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59825</v>
      </c>
      <c r="M250" s="84">
        <f>IF(IF(M$130&lt;=Baseline_Year,
INDEX('Number on ART'!$H$10:$AB$249,MATCH($B250&amp;"Peds",'Number on ART'!$F$10:$F$249,0),MATCH(M$130,'Number on ART'!$H$9:$AB$9,0)),
IF(AND(L250+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Forecast'!$B$131:$B$250,0),MATCH(M$130,'PLHIV Forecast'!$C$130:$W$130,0)),
INDEX('PLHIV Forecast'!$C$131:$W$250,MATCH($B250,'PLHIV Forecast'!$B$131:$B$250,0),MATCH(M$130,'PLHIV Forecast'!$C$130:$W$130,0))&lt;&gt;0),
INDEX('PLHIV Forecast'!$C$131:$W$250,MATCH($B250,'PLHIV Forecast'!$B$131:$B$250,0),MATCH(M$130,'PLHIV Forecast'!$C$130:$W$130,0)),
L250+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IF(M$130&lt;=Baseline_Year,
INDEX('Number on ART'!$H$10:$AB$249,MATCH($B250&amp;"Peds",'Number on ART'!$F$10:$F$249,0),MATCH(M$130,'Number on ART'!$H$9:$AB$9,0)),
IF(AND(L250+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Forecast'!$B$131:$B$250,0),MATCH(M$130,'PLHIV Forecast'!$C$130:$W$130,0)),
INDEX('PLHIV Forecast'!$C$131:$W$250,MATCH($B250,'PLHIV Forecast'!$B$131:$B$250,0),MATCH(M$130,'PLHIV Forecast'!$C$130:$W$130,0))&lt;&gt;0),
INDEX('PLHIV Forecast'!$C$131:$W$250,MATCH($B250,'PLHIV Forecast'!$B$131:$B$250,0),MATCH(M$130,'PLHIV Forecast'!$C$130:$W$130,0)),
L250+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56438</v>
      </c>
      <c r="N250" s="84">
        <f>IF(IF(N$130&lt;=Baseline_Year,
INDEX('Number on ART'!$H$10:$AB$249,MATCH($B250&amp;"Peds",'Number on ART'!$F$10:$F$249,0),MATCH(N$130,'Number on ART'!$H$9:$AB$9,0)),
IF(AND(M250+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Forecast'!$B$131:$B$250,0),MATCH(N$130,'PLHIV Forecast'!$C$130:$W$130,0)),
INDEX('PLHIV Forecast'!$C$131:$W$250,MATCH($B250,'PLHIV Forecast'!$B$131:$B$250,0),MATCH(N$130,'PLHIV Forecast'!$C$130:$W$130,0))&lt;&gt;0),
INDEX('PLHIV Forecast'!$C$131:$W$250,MATCH($B250,'PLHIV Forecast'!$B$131:$B$250,0),MATCH(N$130,'PLHIV Forecast'!$C$130:$W$130,0)),
M250+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IF(N$130&lt;=Baseline_Year,
INDEX('Number on ART'!$H$10:$AB$249,MATCH($B250&amp;"Peds",'Number on ART'!$F$10:$F$249,0),MATCH(N$130,'Number on ART'!$H$9:$AB$9,0)),
IF(AND(M250+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Forecast'!$B$131:$B$250,0),MATCH(N$130,'PLHIV Forecast'!$C$130:$W$130,0)),
INDEX('PLHIV Forecast'!$C$131:$W$250,MATCH($B250,'PLHIV Forecast'!$B$131:$B$250,0),MATCH(N$130,'PLHIV Forecast'!$C$130:$W$130,0))&lt;&gt;0),
INDEX('PLHIV Forecast'!$C$131:$W$250,MATCH($B250,'PLHIV Forecast'!$B$131:$B$250,0),MATCH(N$130,'PLHIV Forecast'!$C$130:$W$130,0)),
M250+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52390</v>
      </c>
      <c r="O250" s="84">
        <f>IF(IF(O$130&lt;=Baseline_Year,
INDEX('Number on ART'!$H$10:$AB$249,MATCH($B250&amp;"Peds",'Number on ART'!$F$10:$F$249,0),MATCH(O$130,'Number on ART'!$H$9:$AB$9,0)),
IF(AND(N250+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Forecast'!$B$131:$B$250,0),MATCH(O$130,'PLHIV Forecast'!$C$130:$W$130,0)),
INDEX('PLHIV Forecast'!$C$131:$W$250,MATCH($B250,'PLHIV Forecast'!$B$131:$B$250,0),MATCH(O$130,'PLHIV Forecast'!$C$130:$W$130,0))&lt;&gt;0),
INDEX('PLHIV Forecast'!$C$131:$W$250,MATCH($B250,'PLHIV Forecast'!$B$131:$B$250,0),MATCH(O$130,'PLHIV Forecast'!$C$130:$W$130,0)),
N250+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IF(O$130&lt;=Baseline_Year,
INDEX('Number on ART'!$H$10:$AB$249,MATCH($B250&amp;"Peds",'Number on ART'!$F$10:$F$249,0),MATCH(O$130,'Number on ART'!$H$9:$AB$9,0)),
IF(AND(N250+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Forecast'!$B$131:$B$250,0),MATCH(O$130,'PLHIV Forecast'!$C$130:$W$130,0)),
INDEX('PLHIV Forecast'!$C$131:$W$250,MATCH($B250,'PLHIV Forecast'!$B$131:$B$250,0),MATCH(O$130,'PLHIV Forecast'!$C$130:$W$130,0))&lt;&gt;0),
INDEX('PLHIV Forecast'!$C$131:$W$250,MATCH($B250,'PLHIV Forecast'!$B$131:$B$250,0),MATCH(O$130,'PLHIV Forecast'!$C$130:$W$130,0)),
N250+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51493</v>
      </c>
      <c r="P250" s="84">
        <f>IF(IF(P$130&lt;=Baseline_Year,
INDEX('Number on ART'!$H$10:$AB$249,MATCH($B250&amp;"Peds",'Number on ART'!$F$10:$F$249,0),MATCH(P$130,'Number on ART'!$H$9:$AB$9,0)),
IF(AND(O250+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Forecast'!$B$131:$B$250,0),MATCH(P$130,'PLHIV Forecast'!$C$130:$W$130,0)),
INDEX('PLHIV Forecast'!$C$131:$W$250,MATCH($B250,'PLHIV Forecast'!$B$131:$B$250,0),MATCH(P$130,'PLHIV Forecast'!$C$130:$W$130,0))&lt;&gt;0),
INDEX('PLHIV Forecast'!$C$131:$W$250,MATCH($B250,'PLHIV Forecast'!$B$131:$B$250,0),MATCH(P$130,'PLHIV Forecast'!$C$130:$W$130,0)),
O250+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IF(P$130&lt;=Baseline_Year,
INDEX('Number on ART'!$H$10:$AB$249,MATCH($B250&amp;"Peds",'Number on ART'!$F$10:$F$249,0),MATCH(P$130,'Number on ART'!$H$9:$AB$9,0)),
IF(AND(O250+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Forecast'!$B$131:$B$250,0),MATCH(P$130,'PLHIV Forecast'!$C$130:$W$130,0)),
INDEX('PLHIV Forecast'!$C$131:$W$250,MATCH($B250,'PLHIV Forecast'!$B$131:$B$250,0),MATCH(P$130,'PLHIV Forecast'!$C$130:$W$130,0))&lt;&gt;0),
INDEX('PLHIV Forecast'!$C$131:$W$250,MATCH($B250,'PLHIV Forecast'!$B$131:$B$250,0),MATCH(P$130,'PLHIV Forecast'!$C$130:$W$130,0)),
O250+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48715.666666666664</v>
      </c>
      <c r="Q250" s="84">
        <f>IF(IF(Q$130&lt;=Baseline_Year,
INDEX('Number on ART'!$H$10:$AB$249,MATCH($B250&amp;"Peds",'Number on ART'!$F$10:$F$249,0),MATCH(Q$130,'Number on ART'!$H$9:$AB$9,0)),
IF(AND(P250+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Forecast'!$B$131:$B$250,0),MATCH(Q$130,'PLHIV Forecast'!$C$130:$W$130,0)),
INDEX('PLHIV Forecast'!$C$131:$W$250,MATCH($B250,'PLHIV Forecast'!$B$131:$B$250,0),MATCH(Q$130,'PLHIV Forecast'!$C$130:$W$130,0))&lt;&gt;0),
INDEX('PLHIV Forecast'!$C$131:$W$250,MATCH($B250,'PLHIV Forecast'!$B$131:$B$250,0),MATCH(Q$130,'PLHIV Forecast'!$C$130:$W$130,0)),
P250+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IF(Q$130&lt;=Baseline_Year,
INDEX('Number on ART'!$H$10:$AB$249,MATCH($B250&amp;"Peds",'Number on ART'!$F$10:$F$249,0),MATCH(Q$130,'Number on ART'!$H$9:$AB$9,0)),
IF(AND(P250+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Forecast'!$B$131:$B$250,0),MATCH(Q$130,'PLHIV Forecast'!$C$130:$W$130,0)),
INDEX('PLHIV Forecast'!$C$131:$W$250,MATCH($B250,'PLHIV Forecast'!$B$131:$B$250,0),MATCH(Q$130,'PLHIV Forecast'!$C$130:$W$130,0))&lt;&gt;0),
INDEX('PLHIV Forecast'!$C$131:$W$250,MATCH($B250,'PLHIV Forecast'!$B$131:$B$250,0),MATCH(Q$130,'PLHIV Forecast'!$C$130:$W$130,0)),
P250+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45938.333333333328</v>
      </c>
      <c r="R250" s="84">
        <f>IF(IF(R$130&lt;=Baseline_Year,
INDEX('Number on ART'!$H$10:$AB$249,MATCH($B250&amp;"Peds",'Number on ART'!$F$10:$F$249,0),MATCH(R$130,'Number on ART'!$H$9:$AB$9,0)),
IF(AND(Q250+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Forecast'!$B$131:$B$250,0),MATCH(R$130,'PLHIV Forecast'!$C$130:$W$130,0)),
INDEX('PLHIV Forecast'!$C$131:$W$250,MATCH($B250,'PLHIV Forecast'!$B$131:$B$250,0),MATCH(R$130,'PLHIV Forecast'!$C$130:$W$130,0))&lt;&gt;0),
INDEX('PLHIV Forecast'!$C$131:$W$250,MATCH($B250,'PLHIV Forecast'!$B$131:$B$250,0),MATCH(R$130,'PLHIV Forecast'!$C$130:$W$130,0)),
Q250+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IF(R$130&lt;=Baseline_Year,
INDEX('Number on ART'!$H$10:$AB$249,MATCH($B250&amp;"Peds",'Number on ART'!$F$10:$F$249,0),MATCH(R$130,'Number on ART'!$H$9:$AB$9,0)),
IF(AND(Q250+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Forecast'!$B$131:$B$250,0),MATCH(R$130,'PLHIV Forecast'!$C$130:$W$130,0)),
INDEX('PLHIV Forecast'!$C$131:$W$250,MATCH($B250,'PLHIV Forecast'!$B$131:$B$250,0),MATCH(R$130,'PLHIV Forecast'!$C$130:$W$130,0))&lt;&gt;0),
INDEX('PLHIV Forecast'!$C$131:$W$250,MATCH($B250,'PLHIV Forecast'!$B$131:$B$250,0),MATCH(R$130,'PLHIV Forecast'!$C$130:$W$130,0)),
Q250+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43160.999999999993</v>
      </c>
      <c r="S250" s="84">
        <f>IF(IF(S$130&lt;=Baseline_Year,
INDEX('Number on ART'!$H$10:$AB$249,MATCH($B250&amp;"Peds",'Number on ART'!$F$10:$F$249,0),MATCH(S$130,'Number on ART'!$H$9:$AB$9,0)),
IF(AND(R250+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Forecast'!$B$131:$B$250,0),MATCH(S$130,'PLHIV Forecast'!$C$130:$W$130,0)),
INDEX('PLHIV Forecast'!$C$131:$W$250,MATCH($B250,'PLHIV Forecast'!$B$131:$B$250,0),MATCH(S$130,'PLHIV Forecast'!$C$130:$W$130,0))&lt;&gt;0),
INDEX('PLHIV Forecast'!$C$131:$W$250,MATCH($B250,'PLHIV Forecast'!$B$131:$B$250,0),MATCH(S$130,'PLHIV Forecast'!$C$130:$W$130,0)),
R250+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IF(S$130&lt;=Baseline_Year,
INDEX('Number on ART'!$H$10:$AB$249,MATCH($B250&amp;"Peds",'Number on ART'!$F$10:$F$249,0),MATCH(S$130,'Number on ART'!$H$9:$AB$9,0)),
IF(AND(R250+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Forecast'!$B$131:$B$250,0),MATCH(S$130,'PLHIV Forecast'!$C$130:$W$130,0)),
INDEX('PLHIV Forecast'!$C$131:$W$250,MATCH($B250,'PLHIV Forecast'!$B$131:$B$250,0),MATCH(S$130,'PLHIV Forecast'!$C$130:$W$130,0))&lt;&gt;0),
INDEX('PLHIV Forecast'!$C$131:$W$250,MATCH($B250,'PLHIV Forecast'!$B$131:$B$250,0),MATCH(S$130,'PLHIV Forecast'!$C$130:$W$130,0)),
R250+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40383.666666666657</v>
      </c>
      <c r="T250" s="84">
        <f>IF(IF(T$130&lt;=Baseline_Year,
INDEX('Number on ART'!$H$10:$AB$249,MATCH($B250&amp;"Peds",'Number on ART'!$F$10:$F$249,0),MATCH(T$130,'Number on ART'!$H$9:$AB$9,0)),
IF(AND(S250+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Forecast'!$B$131:$B$250,0),MATCH(T$130,'PLHIV Forecast'!$C$130:$W$130,0)),
INDEX('PLHIV Forecast'!$C$131:$W$250,MATCH($B250,'PLHIV Forecast'!$B$131:$B$250,0),MATCH(T$130,'PLHIV Forecast'!$C$130:$W$130,0))&lt;&gt;0),
INDEX('PLHIV Forecast'!$C$131:$W$250,MATCH($B250,'PLHIV Forecast'!$B$131:$B$250,0),MATCH(T$130,'PLHIV Forecast'!$C$130:$W$130,0)),
S250+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IF(T$130&lt;=Baseline_Year,
INDEX('Number on ART'!$H$10:$AB$249,MATCH($B250&amp;"Peds",'Number on ART'!$F$10:$F$249,0),MATCH(T$130,'Number on ART'!$H$9:$AB$9,0)),
IF(AND(S250+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Forecast'!$B$131:$B$250,0),MATCH(T$130,'PLHIV Forecast'!$C$130:$W$130,0)),
INDEX('PLHIV Forecast'!$C$131:$W$250,MATCH($B250,'PLHIV Forecast'!$B$131:$B$250,0),MATCH(T$130,'PLHIV Forecast'!$C$130:$W$130,0))&lt;&gt;0),
INDEX('PLHIV Forecast'!$C$131:$W$250,MATCH($B250,'PLHIV Forecast'!$B$131:$B$250,0),MATCH(T$130,'PLHIV Forecast'!$C$130:$W$130,0)),
S250+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37606.333333333321</v>
      </c>
      <c r="U250" s="84">
        <f>IF(IF(U$130&lt;=Baseline_Year,
INDEX('Number on ART'!$H$10:$AB$249,MATCH($B250&amp;"Peds",'Number on ART'!$F$10:$F$249,0),MATCH(U$130,'Number on ART'!$H$9:$AB$9,0)),
IF(AND(T250+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Forecast'!$B$131:$B$250,0),MATCH(U$130,'PLHIV Forecast'!$C$130:$W$130,0)),
INDEX('PLHIV Forecast'!$C$131:$W$250,MATCH($B250,'PLHIV Forecast'!$B$131:$B$250,0),MATCH(U$130,'PLHIV Forecast'!$C$130:$W$130,0))&lt;&gt;0),
INDEX('PLHIV Forecast'!$C$131:$W$250,MATCH($B250,'PLHIV Forecast'!$B$131:$B$250,0),MATCH(U$130,'PLHIV Forecast'!$C$130:$W$130,0)),
T250+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IF(U$130&lt;=Baseline_Year,
INDEX('Number on ART'!$H$10:$AB$249,MATCH($B250&amp;"Peds",'Number on ART'!$F$10:$F$249,0),MATCH(U$130,'Number on ART'!$H$9:$AB$9,0)),
IF(AND(T250+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Forecast'!$B$131:$B$250,0),MATCH(U$130,'PLHIV Forecast'!$C$130:$W$130,0)),
INDEX('PLHIV Forecast'!$C$131:$W$250,MATCH($B250,'PLHIV Forecast'!$B$131:$B$250,0),MATCH(U$130,'PLHIV Forecast'!$C$130:$W$130,0))&lt;&gt;0),
INDEX('PLHIV Forecast'!$C$131:$W$250,MATCH($B250,'PLHIV Forecast'!$B$131:$B$250,0),MATCH(U$130,'PLHIV Forecast'!$C$130:$W$130,0)),
T250+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34828.999999999985</v>
      </c>
      <c r="V250" s="84">
        <f>IF(IF(V$130&lt;=Baseline_Year,
INDEX('Number on ART'!$H$10:$AB$249,MATCH($B250&amp;"Peds",'Number on ART'!$F$10:$F$249,0),MATCH(V$130,'Number on ART'!$H$9:$AB$9,0)),
IF(AND(U250+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Forecast'!$B$131:$B$250,0),MATCH(V$130,'PLHIV Forecast'!$C$130:$W$130,0)),
INDEX('PLHIV Forecast'!$C$131:$W$250,MATCH($B250,'PLHIV Forecast'!$B$131:$B$250,0),MATCH(V$130,'PLHIV Forecast'!$C$130:$W$130,0))&lt;&gt;0),
INDEX('PLHIV Forecast'!$C$131:$W$250,MATCH($B250,'PLHIV Forecast'!$B$131:$B$250,0),MATCH(V$130,'PLHIV Forecast'!$C$130:$W$130,0)),
U250+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IF(V$130&lt;=Baseline_Year,
INDEX('Number on ART'!$H$10:$AB$249,MATCH($B250&amp;"Peds",'Number on ART'!$F$10:$F$249,0),MATCH(V$130,'Number on ART'!$H$9:$AB$9,0)),
IF(AND(U250+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Forecast'!$B$131:$B$250,0),MATCH(V$130,'PLHIV Forecast'!$C$130:$W$130,0)),
INDEX('PLHIV Forecast'!$C$131:$W$250,MATCH($B250,'PLHIV Forecast'!$B$131:$B$250,0),MATCH(V$130,'PLHIV Forecast'!$C$130:$W$130,0))&lt;&gt;0),
INDEX('PLHIV Forecast'!$C$131:$W$250,MATCH($B250,'PLHIV Forecast'!$B$131:$B$250,0),MATCH(V$130,'PLHIV Forecast'!$C$130:$W$130,0)),
U250+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32051.666666666653</v>
      </c>
      <c r="W250" s="84">
        <f>IF(IF(W$130&lt;=Baseline_Year,
INDEX('Number on ART'!$H$10:$AB$249,MATCH($B250&amp;"Peds",'Number on ART'!$F$10:$F$249,0),MATCH(W$130,'Number on ART'!$H$9:$AB$9,0)),
IF(AND(V250+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Forecast'!$C$131:$W$250,MATCH($B250,'PLHIV Forecast'!$B$131:$B$250,0),MATCH(W$130,'PLHIV Forecast'!$C$130:$W$130,0)),
INDEX('PLHIV Forecast'!$C$131:$W$250,MATCH($B250,'PLHIV Forecast'!$B$131:$B$250,0),MATCH(W$130,'PLHIV Forecast'!$C$130:$W$130,0))&lt;&gt;0),
INDEX('PLHIV Forecast'!$C$131:$W$250,MATCH($B250,'PLHIV Forecast'!$B$131:$B$250,0),MATCH(W$130,'PLHIV Forecast'!$C$130:$W$130,0)),
V250+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)))&lt;0,
0,
IF(W$130&lt;=Baseline_Year,
INDEX('Number on ART'!$H$10:$AB$249,MATCH($B250&amp;"Peds",'Number on ART'!$F$10:$F$249,0),MATCH(W$130,'Number on ART'!$H$9:$AB$9,0)),
IF(AND(V250+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)&gt;INDEX('PLHIV Forecast'!$C$8:$W$127,MATCH($B250,'PLHIV Forecast'!$B$131:$B$250,0),MATCH(W$130,'PLHIV Forecast'!$C$130:$W$130,0)),
INDEX('PLHIV Forecast'!$C$131:$W$250,MATCH($B250,'PLHIV Forecast'!$B$131:$B$250,0),MATCH(W$130,'PLHIV Forecast'!$C$130:$W$130,0))&lt;&gt;0),
INDEX('PLHIV Forecast'!$C$131:$W$250,MATCH($B250,'PLHIV Forecast'!$B$131:$B$250,0),MATCH(W$130,'PLHIV Forecast'!$C$130:$W$130,0)),
V250+
AVERAGE((INDEX($C$131:$W$250,MATCH($B250,$B$131:$B$250),MATCH(Baseline_Year,$C$130:$W$130,))-INDEX($C$131:$W$250,MATCH($B250,$B$131:$B$250),MATCH(Baseline_Year-1,$C$130:$W$130,))),
(INDEX($C$131:$W$250,MATCH($B250,$B$131:$B$250),MATCH(Baseline_Year-1,$C$130:$W$130,))-INDEX($C$131:$W$250,MATCH($B250,$B$131:$B$250),MATCH(Baseline_Year-2,$C$130:$W$130,))),
(INDEX($C$131:$W$250,MATCH($B250,$B$131:$B$250),MATCH(Baseline_Year-2,$C$130:$W$130,))-INDEX($C$131:$W$250,MATCH($B250,$B$131:$B$250),MATCH(Baseline_Year-3,$C$130:$W$130,)))
))))</f>
        <v>29274.333333333321</v>
      </c>
      <c r="X250" s="9" t="str">
        <f>IF(SUM(C250:W250)&lt;&gt;0,
IF(P250='PLHIV Forecast'!P250,"# peds on ART capped by total CLHIV starting 2023",
IF(Q250='PLHIV Forecast'!Q250,"# peds on ART capped by total CLHIV starting 2024",
IF(R250='PLHIV Forecast'!R250,"# peds on ART capped by total CLHIV starting 2025",
IF(S250='PLHIV Forecast'!S250,"# peds on ART capped by total CLHIV starting 2026",
IF(T250='PLHIV Forecast'!T250,"# peds on ART capped by total CLHIV starting 2027",
IF(U250='PLHIV Forecast'!U250,"# peds on ART capped by total CLHIV starting 2028",
IF(V250='PLHIV Forecast'!V250,"# peds on ART capped by total CLHIV starting 2029",
IF(W250='PLHIV Forecast'!W250,"# peds on ART capped by total CLHIV starting 2030",
"")))))))),"")</f>
        <v/>
      </c>
      <c r="Z250" s="8"/>
    </row>
    <row r="251" spans="2:26" x14ac:dyDescent="0.35">
      <c r="B251" s="2"/>
      <c r="C251" s="2"/>
      <c r="D251" s="2"/>
      <c r="E251" s="2"/>
      <c r="F251" s="2"/>
      <c r="G251" s="2"/>
      <c r="H251" s="2"/>
      <c r="I251" s="2"/>
      <c r="J251" s="2"/>
      <c r="K251" s="2"/>
      <c r="L251" s="2"/>
      <c r="M251" s="2"/>
      <c r="N251" s="2"/>
      <c r="O251" s="2"/>
      <c r="P251" s="2"/>
      <c r="Z251" s="8"/>
    </row>
    <row r="252" spans="2:26" x14ac:dyDescent="0.35">
      <c r="Z252" s="8"/>
    </row>
    <row r="253" spans="2:26" x14ac:dyDescent="0.35">
      <c r="Z253" s="8"/>
    </row>
    <row r="254" spans="2:26" x14ac:dyDescent="0.35">
      <c r="Z254" s="8"/>
    </row>
    <row r="255" spans="2:26" x14ac:dyDescent="0.35">
      <c r="Z255" s="8"/>
    </row>
    <row r="256" spans="2:26" x14ac:dyDescent="0.35">
      <c r="Z256" s="8"/>
    </row>
    <row r="257" spans="26:26" x14ac:dyDescent="0.35">
      <c r="Z257" s="8"/>
    </row>
    <row r="258" spans="26:26" x14ac:dyDescent="0.35">
      <c r="Z258" s="8"/>
    </row>
    <row r="259" spans="26:26" x14ac:dyDescent="0.35">
      <c r="Z259" s="8"/>
    </row>
    <row r="260" spans="26:26" x14ac:dyDescent="0.35">
      <c r="Z260" s="8"/>
    </row>
    <row r="261" spans="26:26" x14ac:dyDescent="0.35">
      <c r="Z261" s="8"/>
    </row>
    <row r="262" spans="26:26" x14ac:dyDescent="0.35">
      <c r="Z262" s="8"/>
    </row>
    <row r="263" spans="26:26" x14ac:dyDescent="0.35">
      <c r="Z263" s="8"/>
    </row>
    <row r="264" spans="26:26" x14ac:dyDescent="0.35">
      <c r="Z264" s="8"/>
    </row>
    <row r="265" spans="26:26" x14ac:dyDescent="0.35">
      <c r="Z265" s="8"/>
    </row>
    <row r="266" spans="26:26" x14ac:dyDescent="0.35">
      <c r="Z266" s="8"/>
    </row>
    <row r="267" spans="26:26" x14ac:dyDescent="0.35">
      <c r="Z267" s="8"/>
    </row>
    <row r="268" spans="26:26" x14ac:dyDescent="0.35">
      <c r="Z268" s="8"/>
    </row>
    <row r="269" spans="26:26" x14ac:dyDescent="0.35">
      <c r="Z269" s="8"/>
    </row>
    <row r="270" spans="26:26" x14ac:dyDescent="0.35">
      <c r="Z270" s="8"/>
    </row>
    <row r="271" spans="26:26" x14ac:dyDescent="0.35">
      <c r="Z271" s="8"/>
    </row>
    <row r="272" spans="26:26" x14ac:dyDescent="0.35">
      <c r="Z272" s="8"/>
    </row>
    <row r="273" spans="26:26" x14ac:dyDescent="0.35">
      <c r="Z273" s="8"/>
    </row>
    <row r="274" spans="26:26" x14ac:dyDescent="0.35">
      <c r="Z274" s="8"/>
    </row>
    <row r="275" spans="26:26" x14ac:dyDescent="0.35">
      <c r="Z275" s="8"/>
    </row>
    <row r="276" spans="26:26" x14ac:dyDescent="0.35">
      <c r="Z276" s="8"/>
    </row>
    <row r="277" spans="26:26" x14ac:dyDescent="0.35">
      <c r="Z277" s="8"/>
    </row>
    <row r="278" spans="26:26" x14ac:dyDescent="0.35">
      <c r="Z278" s="8"/>
    </row>
    <row r="279" spans="26:26" x14ac:dyDescent="0.35">
      <c r="Z279" s="8"/>
    </row>
    <row r="280" spans="26:26" x14ac:dyDescent="0.35">
      <c r="Z280" s="8"/>
    </row>
    <row r="281" spans="26:26" x14ac:dyDescent="0.35">
      <c r="Z281" s="8"/>
    </row>
    <row r="282" spans="26:26" x14ac:dyDescent="0.35">
      <c r="Z282" s="8"/>
    </row>
    <row r="283" spans="26:26" x14ac:dyDescent="0.35">
      <c r="Z283" s="8"/>
    </row>
    <row r="284" spans="26:26" x14ac:dyDescent="0.35">
      <c r="Z284" s="8"/>
    </row>
    <row r="285" spans="26:26" x14ac:dyDescent="0.35">
      <c r="Z285" s="8"/>
    </row>
    <row r="286" spans="26:26" x14ac:dyDescent="0.35">
      <c r="Z286" s="8"/>
    </row>
    <row r="287" spans="26:26" x14ac:dyDescent="0.35">
      <c r="Z287" s="8"/>
    </row>
    <row r="288" spans="26:26" x14ac:dyDescent="0.35">
      <c r="Z288" s="8"/>
    </row>
    <row r="289" spans="26:26" x14ac:dyDescent="0.35">
      <c r="Z289" s="8"/>
    </row>
    <row r="290" spans="26:26" x14ac:dyDescent="0.35">
      <c r="Z290" s="8"/>
    </row>
    <row r="291" spans="26:26" x14ac:dyDescent="0.35">
      <c r="Z291" s="8"/>
    </row>
    <row r="292" spans="26:26" x14ac:dyDescent="0.35">
      <c r="Z292" s="8"/>
    </row>
    <row r="293" spans="26:26" x14ac:dyDescent="0.35">
      <c r="Z293" s="8"/>
    </row>
    <row r="294" spans="26:26" x14ac:dyDescent="0.35">
      <c r="Z294" s="8"/>
    </row>
    <row r="295" spans="26:26" x14ac:dyDescent="0.35">
      <c r="Z295" s="8"/>
    </row>
    <row r="296" spans="26:26" x14ac:dyDescent="0.35">
      <c r="Z296" s="8"/>
    </row>
    <row r="297" spans="26:26" x14ac:dyDescent="0.35">
      <c r="Z297" s="8"/>
    </row>
    <row r="298" spans="26:26" x14ac:dyDescent="0.35">
      <c r="Z298" s="8"/>
    </row>
    <row r="299" spans="26:26" x14ac:dyDescent="0.35">
      <c r="Z299" s="8"/>
    </row>
    <row r="300" spans="26:26" x14ac:dyDescent="0.35">
      <c r="Z300" s="8"/>
    </row>
    <row r="301" spans="26:26" x14ac:dyDescent="0.35">
      <c r="Z301" s="8"/>
    </row>
    <row r="302" spans="26:26" x14ac:dyDescent="0.35">
      <c r="Z302" s="8"/>
    </row>
    <row r="303" spans="26:26" x14ac:dyDescent="0.35">
      <c r="Z303" s="8"/>
    </row>
    <row r="304" spans="26:26" x14ac:dyDescent="0.35">
      <c r="Z304" s="8"/>
    </row>
    <row r="305" spans="26:26" x14ac:dyDescent="0.35">
      <c r="Z305" s="8"/>
    </row>
    <row r="306" spans="26:26" x14ac:dyDescent="0.35">
      <c r="Z306" s="8"/>
    </row>
    <row r="307" spans="26:26" x14ac:dyDescent="0.35">
      <c r="Z307" s="8"/>
    </row>
    <row r="308" spans="26:26" x14ac:dyDescent="0.35">
      <c r="Z308" s="8"/>
    </row>
    <row r="309" spans="26:26" x14ac:dyDescent="0.35">
      <c r="Z309" s="8"/>
    </row>
    <row r="310" spans="26:26" x14ac:dyDescent="0.35">
      <c r="Z310" s="8"/>
    </row>
    <row r="311" spans="26:26" x14ac:dyDescent="0.35">
      <c r="Z311" s="8"/>
    </row>
    <row r="312" spans="26:26" x14ac:dyDescent="0.35">
      <c r="Z312" s="8"/>
    </row>
    <row r="313" spans="26:26" x14ac:dyDescent="0.35">
      <c r="Z313" s="8"/>
    </row>
    <row r="314" spans="26:26" x14ac:dyDescent="0.35">
      <c r="Z314" s="8"/>
    </row>
    <row r="315" spans="26:26" x14ac:dyDescent="0.35">
      <c r="Z315" s="8"/>
    </row>
    <row r="316" spans="26:26" x14ac:dyDescent="0.35">
      <c r="Z316" s="8"/>
    </row>
    <row r="317" spans="26:26" x14ac:dyDescent="0.35">
      <c r="Z317" s="8"/>
    </row>
    <row r="318" spans="26:26" x14ac:dyDescent="0.35">
      <c r="Z318" s="8"/>
    </row>
    <row r="319" spans="26:26" x14ac:dyDescent="0.35">
      <c r="Z319" s="8"/>
    </row>
    <row r="320" spans="26:26" x14ac:dyDescent="0.35">
      <c r="Z320" s="8"/>
    </row>
    <row r="321" spans="26:26" x14ac:dyDescent="0.35">
      <c r="Z321" s="8"/>
    </row>
    <row r="322" spans="26:26" x14ac:dyDescent="0.35">
      <c r="Z322" s="8"/>
    </row>
    <row r="323" spans="26:26" x14ac:dyDescent="0.35">
      <c r="Z323" s="8"/>
    </row>
    <row r="324" spans="26:26" x14ac:dyDescent="0.35">
      <c r="Z324" s="8"/>
    </row>
    <row r="325" spans="26:26" x14ac:dyDescent="0.35">
      <c r="Z325" s="8"/>
    </row>
    <row r="326" spans="26:26" x14ac:dyDescent="0.35">
      <c r="Z326" s="8"/>
    </row>
    <row r="327" spans="26:26" x14ac:dyDescent="0.35">
      <c r="Z327" s="8"/>
    </row>
    <row r="328" spans="26:26" x14ac:dyDescent="0.35">
      <c r="Z328" s="8"/>
    </row>
    <row r="329" spans="26:26" x14ac:dyDescent="0.35">
      <c r="Z329" s="8"/>
    </row>
    <row r="330" spans="26:26" x14ac:dyDescent="0.35">
      <c r="Z330" s="8"/>
    </row>
    <row r="331" spans="26:26" x14ac:dyDescent="0.35">
      <c r="Z331" s="8"/>
    </row>
    <row r="332" spans="26:26" x14ac:dyDescent="0.35">
      <c r="Z332" s="8"/>
    </row>
    <row r="333" spans="26:26" x14ac:dyDescent="0.35">
      <c r="Z333" s="8"/>
    </row>
    <row r="334" spans="26:26" x14ac:dyDescent="0.35">
      <c r="Z334" s="8"/>
    </row>
    <row r="335" spans="26:26" x14ac:dyDescent="0.35">
      <c r="Z335" s="8"/>
    </row>
    <row r="336" spans="26:26" x14ac:dyDescent="0.35">
      <c r="Z336" s="8"/>
    </row>
    <row r="337" spans="26:26" x14ac:dyDescent="0.35">
      <c r="Z337" s="8"/>
    </row>
    <row r="338" spans="26:26" x14ac:dyDescent="0.35">
      <c r="Z338" s="8"/>
    </row>
    <row r="339" spans="26:26" x14ac:dyDescent="0.35">
      <c r="Z339" s="8"/>
    </row>
    <row r="340" spans="26:26" x14ac:dyDescent="0.35">
      <c r="Z340" s="8"/>
    </row>
    <row r="341" spans="26:26" x14ac:dyDescent="0.35">
      <c r="Z341" s="8"/>
    </row>
    <row r="342" spans="26:26" x14ac:dyDescent="0.35">
      <c r="Z342" s="8"/>
    </row>
    <row r="343" spans="26:26" x14ac:dyDescent="0.35">
      <c r="Z343" s="8"/>
    </row>
    <row r="344" spans="26:26" x14ac:dyDescent="0.35">
      <c r="Z344" s="8"/>
    </row>
    <row r="345" spans="26:26" x14ac:dyDescent="0.35">
      <c r="Z345" s="8"/>
    </row>
    <row r="346" spans="26:26" x14ac:dyDescent="0.35">
      <c r="Z346" s="8"/>
    </row>
    <row r="347" spans="26:26" x14ac:dyDescent="0.35">
      <c r="Z347" s="8"/>
    </row>
    <row r="348" spans="26:26" x14ac:dyDescent="0.35">
      <c r="Z348" s="8"/>
    </row>
    <row r="349" spans="26:26" x14ac:dyDescent="0.35">
      <c r="Z349" s="8"/>
    </row>
    <row r="350" spans="26:26" x14ac:dyDescent="0.35">
      <c r="Z350" s="8"/>
    </row>
    <row r="351" spans="26:26" x14ac:dyDescent="0.35">
      <c r="Z351" s="8"/>
    </row>
    <row r="352" spans="26:26" x14ac:dyDescent="0.35">
      <c r="Z352" s="8"/>
    </row>
    <row r="353" spans="26:26" x14ac:dyDescent="0.35">
      <c r="Z353" s="8"/>
    </row>
    <row r="354" spans="26:26" x14ac:dyDescent="0.35">
      <c r="Z354" s="8"/>
    </row>
    <row r="355" spans="26:26" x14ac:dyDescent="0.35">
      <c r="Z355" s="8"/>
    </row>
    <row r="356" spans="26:26" x14ac:dyDescent="0.35">
      <c r="Z356" s="8"/>
    </row>
    <row r="357" spans="26:26" x14ac:dyDescent="0.35">
      <c r="Z357" s="8"/>
    </row>
    <row r="358" spans="26:26" x14ac:dyDescent="0.35">
      <c r="Z358" s="8"/>
    </row>
    <row r="359" spans="26:26" x14ac:dyDescent="0.35">
      <c r="Z359" s="8"/>
    </row>
    <row r="360" spans="26:26" x14ac:dyDescent="0.35">
      <c r="Z360" s="8"/>
    </row>
    <row r="361" spans="26:26" x14ac:dyDescent="0.35">
      <c r="Z361" s="8"/>
    </row>
    <row r="362" spans="26:26" x14ac:dyDescent="0.35">
      <c r="Z362" s="8"/>
    </row>
    <row r="363" spans="26:26" x14ac:dyDescent="0.35">
      <c r="Z363" s="8"/>
    </row>
    <row r="364" spans="26:26" x14ac:dyDescent="0.35">
      <c r="Z364" s="8"/>
    </row>
    <row r="365" spans="26:26" x14ac:dyDescent="0.35">
      <c r="Z365" s="8"/>
    </row>
    <row r="366" spans="26:26" x14ac:dyDescent="0.35">
      <c r="Z366" s="8"/>
    </row>
    <row r="367" spans="26:26" x14ac:dyDescent="0.35">
      <c r="Z367" s="8"/>
    </row>
  </sheetData>
  <sheetProtection algorithmName="SHA-512" hashValue="Ys1uxY5aya1aTUHzZz/jQPLdghCUaik3UaZU84KMqgHx/2YaC4YYcfETTGF4Vk3dqpH4ucRdjjBtpbcAc2E/sQ==" saltValue="vLQToXilp4EqwM4jTesOOQ==" spinCount="100000" sheet="1" objects="1" scenarios="1"/>
  <mergeCells count="4">
    <mergeCell ref="K3:L4"/>
    <mergeCell ref="M3:O3"/>
    <mergeCell ref="M4:O4"/>
    <mergeCell ref="B3:J5"/>
  </mergeCells>
  <hyperlinks>
    <hyperlink ref="M3:O3" location="'ART Forecast'!B6" display="Adults Living with HIV" xr:uid="{E103F8D8-5C18-45E6-ACEE-270EC357DC7C}"/>
    <hyperlink ref="M4:O4" location="'ART Forecast'!B129" display="Children on ART" xr:uid="{CCF42207-57ED-4574-BF47-4B06BC610E22}"/>
  </hyperlink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9FF7F6-AA1F-4603-8347-1A1A7A2AC4B7}">
  <sheetPr>
    <tabColor rgb="FFFFFFCC"/>
  </sheetPr>
  <dimension ref="B1:AC249"/>
  <sheetViews>
    <sheetView showGridLines="0" zoomScale="90" zoomScaleNormal="90" workbookViewId="0">
      <pane ySplit="9" topLeftCell="A10" activePane="bottomLeft" state="frozen"/>
      <selection activeCell="R239" sqref="R239:R240"/>
      <selection pane="bottomLeft" activeCell="A10" sqref="A10"/>
    </sheetView>
  </sheetViews>
  <sheetFormatPr defaultColWidth="7.54296875" defaultRowHeight="13" x14ac:dyDescent="0.3"/>
  <cols>
    <col min="1" max="1" width="4.08984375" style="37" customWidth="1"/>
    <col min="2" max="2" width="35.453125" style="37" customWidth="1"/>
    <col min="3" max="3" width="44.36328125" style="37" hidden="1" customWidth="1"/>
    <col min="4" max="4" width="8.08984375" style="37" customWidth="1"/>
    <col min="5" max="5" width="12.36328125" style="37" bestFit="1" customWidth="1"/>
    <col min="6" max="6" width="12.36328125" style="37" hidden="1" customWidth="1"/>
    <col min="7" max="7" width="39.90625" style="37" customWidth="1"/>
    <col min="8" max="19" width="12.453125" style="37" bestFit="1" customWidth="1"/>
    <col min="20" max="20" width="11.6328125" style="37" customWidth="1"/>
    <col min="21" max="28" width="12.453125" style="37" bestFit="1" customWidth="1"/>
    <col min="29" max="29" width="18.08984375" style="37" hidden="1" customWidth="1"/>
    <col min="30" max="16384" width="7.54296875" style="37"/>
  </cols>
  <sheetData>
    <row r="1" spans="2:29" s="53" customFormat="1" ht="38.25" customHeight="1" x14ac:dyDescent="0.3">
      <c r="B1" s="96" t="s">
        <v>92</v>
      </c>
    </row>
    <row r="3" spans="2:29" ht="14.5" x14ac:dyDescent="0.35">
      <c r="B3" s="68" t="s">
        <v>132</v>
      </c>
    </row>
    <row r="4" spans="2:29" ht="14.5" x14ac:dyDescent="0.35">
      <c r="B4" s="94" t="str">
        <f>AC10&amp;AC11&amp;AC12&amp;AC13&amp;AC14&amp;AC15&amp;AC16&amp;AC17&amp;AC18&amp;AC19&amp;AC20&amp;AC21&amp;AC22&amp;AC23&amp;AC24&amp;AC25&amp;AC26&amp;AC27&amp;AC28&amp;AC29&amp;AC30&amp;AC31&amp;AC32&amp;AC33&amp;AC34&amp;AC35&amp;AC36&amp;AC37&amp;AC38&amp;AC39&amp;AC40&amp;AC41&amp;AC42&amp;AC43&amp;AC44&amp;AC45&amp;AC46&amp;AC47&amp;AC48&amp;AC49&amp;AC50&amp;AC51&amp;AC52&amp;AC53&amp;AC54&amp;AC55&amp;AC56&amp;AC57&amp;AC58&amp;AC59&amp;AC60&amp;AC61&amp;AC62&amp;AC63&amp;AC64&amp;AC65&amp;AC66&amp;AC67&amp;AC68&amp;AC69&amp;AC70&amp;AC71&amp;AC72&amp;AC73&amp;AC74&amp;AC75&amp;AC76&amp;AC77&amp;AC78&amp;AC79&amp;AC80&amp;AC81&amp;AC82&amp;AC83&amp;AC84&amp;AC85&amp;AC86&amp;AC87&amp;AC88&amp;AC89&amp;AC90&amp;AC91&amp;AC92&amp;AC93&amp;AC94&amp;AC95&amp;AC96&amp;AC97&amp;AC98&amp;AC99&amp;AC100&amp;AC101&amp;AC102&amp;AC103&amp;AC104&amp;AC105&amp;AC106&amp;AC107&amp;AC108&amp;AC109&amp;AC110&amp;AC111&amp;AC112&amp;AC113&amp;AC114&amp;AC115&amp;AC116&amp;AC117&amp;AC118&amp;AC119&amp;AC120&amp;AC121&amp;AC122&amp;AC123&amp;AC124&amp;AC125&amp;AC126&amp;AC127&amp;AC128&amp;AC129&amp;AC130&amp;AC131&amp;AC132&amp;AC133&amp;AC134&amp;AC135&amp;AC136&amp;AC137&amp;AC138&amp;AC139&amp;AC140&amp;AC141&amp;AC142&amp;AC143&amp;AC144&amp;AC145&amp;AC146&amp;AC147&amp;AC148&amp;AC149&amp;AC150&amp;AC151&amp;AC152&amp;AC153&amp;AC154&amp;AC155&amp;AC156&amp;AC157&amp;AC158&amp;AC159&amp;AC160&amp;AC161&amp;AC162&amp;AC163&amp;AC164&amp;AC165&amp;AC166&amp;AC167&amp;AC168&amp;AC169&amp;AC170&amp;AC171&amp;AC172&amp;AC173&amp;AC174&amp;AC175&amp;AC176&amp;AC177&amp;AC178&amp;AC179&amp;AC180&amp;AC181&amp;AC182&amp;AC183&amp;AC184&amp;AC185&amp;AC186&amp;AC187&amp;AC188&amp;AC189&amp;AC190&amp;AC191&amp;AC192&amp;AC193&amp;AC194&amp;AC195&amp;AC196&amp;AC197&amp;AC198&amp;AC199&amp;AC200&amp;AC201&amp;AC202&amp;AC203&amp;AC204&amp;AC205&amp;AC206&amp;AC207&amp;AC208&amp;AC209&amp;AC210&amp;AC211&amp;AC212&amp;AC213&amp;AC214&amp;AC215&amp;AC216&amp;AC217&amp;AC218&amp;AC219&amp;AC220&amp;AC221&amp;AC222&amp;AC223&amp;AC224&amp;AC225&amp;AC226&amp;AC227&amp;AC228&amp;AC229&amp;AC230&amp;AC231&amp;AC232&amp;AC233&amp;AC234&amp;AC235&amp;AC236&amp;AC237&amp;AC238&amp;AC239&amp;AC240&amp;AC241&amp;AC242&amp;AC243&amp;AC244&amp;AC245&amp;AC246&amp;AC247&amp;AC248&amp;AC249</f>
        <v>Missing Data for Colombia Peds ;Missing Data for Colombia Adults ;Missing Data for Costa Rica Adults ;Missing Data for India Adults ;Missing Data for Jordan Peds ;Missing Data for North Macedonia Adults ;Missing Data for Uzbekistan Peds ;</v>
      </c>
    </row>
    <row r="5" spans="2:29" ht="14.5" x14ac:dyDescent="0.35">
      <c r="B5" s="92" t="str">
        <f>IF(B4&lt;&gt;"","Please ensure data is entered for countries and populations listed above for the baseline and three prior years","")</f>
        <v>Please ensure data is entered for countries and populations listed above for the baseline and three prior years</v>
      </c>
    </row>
    <row r="6" spans="2:29" x14ac:dyDescent="0.3">
      <c r="B6" s="55" t="s">
        <v>43</v>
      </c>
      <c r="D6" s="127" t="s">
        <v>44</v>
      </c>
      <c r="E6" s="127"/>
      <c r="F6" s="127"/>
      <c r="G6" s="127"/>
      <c r="H6" s="127"/>
      <c r="I6" s="127"/>
      <c r="K6" s="83" t="s">
        <v>114</v>
      </c>
    </row>
    <row r="7" spans="2:29" x14ac:dyDescent="0.3">
      <c r="B7" s="55" t="s">
        <v>45</v>
      </c>
      <c r="D7" s="128">
        <v>45131</v>
      </c>
      <c r="E7" s="128"/>
      <c r="F7" s="128"/>
      <c r="G7" s="128"/>
      <c r="H7" s="128"/>
      <c r="I7" s="128"/>
    </row>
    <row r="8" spans="2:29" x14ac:dyDescent="0.3">
      <c r="C8" s="42"/>
    </row>
    <row r="9" spans="2:29" s="38" customFormat="1" x14ac:dyDescent="0.3">
      <c r="B9" s="48" t="s">
        <v>48</v>
      </c>
      <c r="C9" s="48" t="s">
        <v>49</v>
      </c>
      <c r="D9" s="48" t="s">
        <v>50</v>
      </c>
      <c r="E9" s="52" t="s">
        <v>51</v>
      </c>
      <c r="F9" s="52"/>
      <c r="G9" s="52" t="s">
        <v>125</v>
      </c>
      <c r="H9" s="49">
        <v>2010</v>
      </c>
      <c r="I9" s="49">
        <v>2011</v>
      </c>
      <c r="J9" s="49">
        <v>2012</v>
      </c>
      <c r="K9" s="49">
        <v>2013</v>
      </c>
      <c r="L9" s="49">
        <v>2014</v>
      </c>
      <c r="M9" s="49">
        <v>2015</v>
      </c>
      <c r="N9" s="49">
        <v>2016</v>
      </c>
      <c r="O9" s="49">
        <v>2017</v>
      </c>
      <c r="P9" s="49">
        <v>2018</v>
      </c>
      <c r="Q9" s="49">
        <v>2019</v>
      </c>
      <c r="R9" s="49">
        <v>2020</v>
      </c>
      <c r="S9" s="49">
        <v>2021</v>
      </c>
      <c r="T9" s="49">
        <v>2022</v>
      </c>
      <c r="U9" s="49">
        <v>2023</v>
      </c>
      <c r="V9" s="49">
        <v>2024</v>
      </c>
      <c r="W9" s="49">
        <v>2025</v>
      </c>
      <c r="X9" s="49">
        <v>2026</v>
      </c>
      <c r="Y9" s="49">
        <v>2027</v>
      </c>
      <c r="Z9" s="49">
        <v>2028</v>
      </c>
      <c r="AA9" s="49">
        <v>2029</v>
      </c>
      <c r="AB9" s="49">
        <v>2030</v>
      </c>
      <c r="AC9" s="38" t="s">
        <v>124</v>
      </c>
    </row>
    <row r="10" spans="2:29" ht="14" customHeight="1" x14ac:dyDescent="0.3">
      <c r="B10" s="44" t="s">
        <v>143</v>
      </c>
      <c r="C10" s="43" t="s">
        <v>143</v>
      </c>
      <c r="D10" s="44" t="s">
        <v>84</v>
      </c>
      <c r="E10" s="82" t="s">
        <v>17</v>
      </c>
      <c r="F10" s="45" t="s">
        <v>223</v>
      </c>
      <c r="G10" s="115"/>
      <c r="H10" s="72">
        <v>2</v>
      </c>
      <c r="I10" s="72">
        <v>5</v>
      </c>
      <c r="J10" s="72">
        <v>6</v>
      </c>
      <c r="K10" s="72">
        <v>11</v>
      </c>
      <c r="L10" s="72">
        <v>16</v>
      </c>
      <c r="M10" s="72">
        <v>12</v>
      </c>
      <c r="N10" s="72">
        <v>37</v>
      </c>
      <c r="O10" s="72">
        <v>56</v>
      </c>
      <c r="P10" s="72">
        <v>61</v>
      </c>
      <c r="Q10" s="72">
        <v>60</v>
      </c>
      <c r="R10" s="72">
        <v>60</v>
      </c>
      <c r="S10" s="72">
        <v>62</v>
      </c>
      <c r="T10" s="72">
        <v>66</v>
      </c>
      <c r="U10" s="73"/>
      <c r="V10" s="73"/>
      <c r="W10" s="73"/>
      <c r="X10" s="73"/>
      <c r="Y10" s="73"/>
      <c r="Z10" s="73"/>
      <c r="AA10" s="73"/>
      <c r="AB10" s="73"/>
      <c r="AC10" s="91" t="str">
        <f t="shared" ref="AC10:AC73" si="0">IF(SUM(H10:AB10)&lt;&gt;0,
IF(OR(
INDEX($H$10:$AB$249,MATCH($F10,$F$10:$F$249,0),MATCH(Baseline_Year,$H$9:$AB$9,0))="",
INDEX($H$10:$AB$249,MATCH($F10,$F$10:$F$249,0),MATCH(Baseline_Year-1,$H$9:$AB$9,0))="",
INDEX($H$10:$AB$249,MATCH($F10,$F$10:$F$249,0),MATCH(Baseline_Year-2,$H$9:$AB$9,0))="",
INDEX($H$10:$AB$249,MATCH($F10,$F$10:$F$249,0),MATCH(Baseline_Year-3,$H$9:$AB$9,0))=""),
"Missing Data for "&amp;B10&amp;" "&amp;E10&amp;" ;",""),"")</f>
        <v/>
      </c>
    </row>
    <row r="11" spans="2:29" ht="14" customHeight="1" x14ac:dyDescent="0.3">
      <c r="B11" s="44" t="s">
        <v>143</v>
      </c>
      <c r="C11" s="43" t="s">
        <v>143</v>
      </c>
      <c r="D11" s="44" t="s">
        <v>84</v>
      </c>
      <c r="E11" s="82" t="s">
        <v>1</v>
      </c>
      <c r="F11" s="45" t="s">
        <v>224</v>
      </c>
      <c r="G11" s="115"/>
      <c r="H11" s="72">
        <v>58</v>
      </c>
      <c r="I11" s="72">
        <v>109</v>
      </c>
      <c r="J11" s="72">
        <v>155</v>
      </c>
      <c r="K11" s="72">
        <v>203</v>
      </c>
      <c r="L11" s="72">
        <v>265</v>
      </c>
      <c r="M11" s="72">
        <v>338</v>
      </c>
      <c r="N11" s="72">
        <v>517</v>
      </c>
      <c r="O11" s="72">
        <v>735</v>
      </c>
      <c r="P11" s="72">
        <v>863</v>
      </c>
      <c r="Q11" s="72">
        <v>984</v>
      </c>
      <c r="R11" s="72">
        <v>1034</v>
      </c>
      <c r="S11" s="72">
        <v>1079</v>
      </c>
      <c r="T11" s="72">
        <v>1078</v>
      </c>
      <c r="U11" s="73"/>
      <c r="V11" s="73"/>
      <c r="W11" s="73"/>
      <c r="X11" s="73"/>
      <c r="Y11" s="73"/>
      <c r="Z11" s="73"/>
      <c r="AA11" s="73"/>
      <c r="AB11" s="73"/>
      <c r="AC11" s="91" t="str">
        <f t="shared" si="0"/>
        <v/>
      </c>
    </row>
    <row r="12" spans="2:29" ht="14" customHeight="1" x14ac:dyDescent="0.3">
      <c r="B12" s="44" t="s">
        <v>145</v>
      </c>
      <c r="C12" s="43" t="s">
        <v>145</v>
      </c>
      <c r="D12" s="44" t="s">
        <v>85</v>
      </c>
      <c r="E12" s="82" t="s">
        <v>17</v>
      </c>
      <c r="F12" s="45" t="s">
        <v>225</v>
      </c>
      <c r="G12" s="115"/>
      <c r="H12" s="72">
        <v>14</v>
      </c>
      <c r="I12" s="72">
        <v>14</v>
      </c>
      <c r="J12" s="72">
        <v>15</v>
      </c>
      <c r="K12" s="72"/>
      <c r="L12" s="72">
        <v>18</v>
      </c>
      <c r="M12" s="72">
        <v>17</v>
      </c>
      <c r="N12" s="72">
        <v>17</v>
      </c>
      <c r="O12" s="72">
        <v>17</v>
      </c>
      <c r="P12" s="72">
        <v>17</v>
      </c>
      <c r="Q12" s="72">
        <v>15</v>
      </c>
      <c r="R12" s="72">
        <v>13</v>
      </c>
      <c r="S12" s="72">
        <v>13</v>
      </c>
      <c r="T12" s="72">
        <v>14</v>
      </c>
      <c r="U12" s="73"/>
      <c r="V12" s="73"/>
      <c r="W12" s="73"/>
      <c r="X12" s="73"/>
      <c r="Y12" s="73"/>
      <c r="Z12" s="73"/>
      <c r="AA12" s="73"/>
      <c r="AB12" s="73"/>
      <c r="AC12" s="91" t="str">
        <f t="shared" si="0"/>
        <v/>
      </c>
    </row>
    <row r="13" spans="2:29" ht="14" customHeight="1" x14ac:dyDescent="0.3">
      <c r="B13" s="44" t="s">
        <v>145</v>
      </c>
      <c r="C13" s="43" t="s">
        <v>145</v>
      </c>
      <c r="D13" s="44" t="s">
        <v>85</v>
      </c>
      <c r="E13" s="82" t="s">
        <v>1</v>
      </c>
      <c r="F13" s="45" t="s">
        <v>226</v>
      </c>
      <c r="G13" s="115"/>
      <c r="H13" s="72">
        <v>117</v>
      </c>
      <c r="I13" s="72">
        <v>161</v>
      </c>
      <c r="J13" s="72">
        <v>222</v>
      </c>
      <c r="K13" s="72">
        <v>314</v>
      </c>
      <c r="L13" s="72">
        <v>354</v>
      </c>
      <c r="M13" s="72">
        <v>423</v>
      </c>
      <c r="N13" s="72">
        <v>497</v>
      </c>
      <c r="O13" s="72">
        <v>551</v>
      </c>
      <c r="P13" s="72">
        <v>562</v>
      </c>
      <c r="Q13" s="72">
        <v>596</v>
      </c>
      <c r="R13" s="72">
        <v>666</v>
      </c>
      <c r="S13" s="72">
        <v>746</v>
      </c>
      <c r="T13" s="72">
        <v>829</v>
      </c>
      <c r="U13" s="73"/>
      <c r="V13" s="73"/>
      <c r="W13" s="73"/>
      <c r="X13" s="73"/>
      <c r="Y13" s="73"/>
      <c r="Z13" s="73"/>
      <c r="AA13" s="73"/>
      <c r="AB13" s="73"/>
      <c r="AC13" s="91" t="str">
        <f t="shared" si="0"/>
        <v/>
      </c>
    </row>
    <row r="14" spans="2:29" ht="14" customHeight="1" x14ac:dyDescent="0.3">
      <c r="B14" s="44" t="s">
        <v>147</v>
      </c>
      <c r="C14" s="43" t="s">
        <v>147</v>
      </c>
      <c r="D14" s="44" t="s">
        <v>85</v>
      </c>
      <c r="E14" s="82" t="s">
        <v>17</v>
      </c>
      <c r="F14" s="45" t="s">
        <v>227</v>
      </c>
      <c r="G14" s="115"/>
      <c r="H14" s="72">
        <v>106</v>
      </c>
      <c r="I14" s="72">
        <v>200</v>
      </c>
      <c r="J14" s="72">
        <v>262</v>
      </c>
      <c r="K14" s="72">
        <v>437</v>
      </c>
      <c r="L14" s="72">
        <v>511</v>
      </c>
      <c r="M14" s="72">
        <v>582</v>
      </c>
      <c r="N14" s="72">
        <v>643</v>
      </c>
      <c r="O14" s="72">
        <v>698</v>
      </c>
      <c r="P14" s="72">
        <v>773</v>
      </c>
      <c r="Q14" s="72">
        <v>892</v>
      </c>
      <c r="R14" s="72">
        <v>988</v>
      </c>
      <c r="S14" s="72">
        <v>1115</v>
      </c>
      <c r="T14" s="72">
        <v>1102</v>
      </c>
      <c r="U14" s="73"/>
      <c r="V14" s="73"/>
      <c r="W14" s="73"/>
      <c r="X14" s="73"/>
      <c r="Y14" s="73"/>
      <c r="Z14" s="73"/>
      <c r="AA14" s="73"/>
      <c r="AB14" s="73"/>
      <c r="AC14" s="91" t="str">
        <f t="shared" si="0"/>
        <v/>
      </c>
    </row>
    <row r="15" spans="2:29" ht="14" customHeight="1" x14ac:dyDescent="0.3">
      <c r="B15" s="44" t="s">
        <v>147</v>
      </c>
      <c r="C15" s="43" t="s">
        <v>147</v>
      </c>
      <c r="D15" s="44" t="s">
        <v>85</v>
      </c>
      <c r="E15" s="82" t="s">
        <v>1</v>
      </c>
      <c r="F15" s="45" t="s">
        <v>228</v>
      </c>
      <c r="G15" s="115"/>
      <c r="H15" s="72">
        <v>2115</v>
      </c>
      <c r="I15" s="72">
        <v>2480</v>
      </c>
      <c r="J15" s="72">
        <v>3134</v>
      </c>
      <c r="K15" s="72">
        <v>4205</v>
      </c>
      <c r="L15" s="72">
        <v>5509</v>
      </c>
      <c r="M15" s="72">
        <v>7136</v>
      </c>
      <c r="N15" s="72">
        <v>8908</v>
      </c>
      <c r="O15" s="72">
        <v>10346</v>
      </c>
      <c r="P15" s="72">
        <v>11986</v>
      </c>
      <c r="Q15" s="72">
        <v>13498</v>
      </c>
      <c r="R15" s="72">
        <v>14576</v>
      </c>
      <c r="S15" s="72">
        <v>16190</v>
      </c>
      <c r="T15" s="72">
        <v>16474</v>
      </c>
      <c r="U15" s="73"/>
      <c r="V15" s="73"/>
      <c r="W15" s="73"/>
      <c r="X15" s="73"/>
      <c r="Y15" s="73"/>
      <c r="Z15" s="73"/>
      <c r="AA15" s="73"/>
      <c r="AB15" s="73"/>
      <c r="AC15" s="91" t="str">
        <f t="shared" si="0"/>
        <v/>
      </c>
    </row>
    <row r="16" spans="2:29" ht="14" customHeight="1" x14ac:dyDescent="0.3">
      <c r="B16" s="44" t="s">
        <v>39</v>
      </c>
      <c r="C16" s="43" t="s">
        <v>39</v>
      </c>
      <c r="D16" s="44" t="s">
        <v>85</v>
      </c>
      <c r="E16" s="82" t="s">
        <v>17</v>
      </c>
      <c r="F16" s="45" t="s">
        <v>229</v>
      </c>
      <c r="G16" s="115"/>
      <c r="H16" s="72">
        <v>1463</v>
      </c>
      <c r="I16" s="72">
        <v>1777</v>
      </c>
      <c r="J16" s="72">
        <v>2304</v>
      </c>
      <c r="K16" s="72">
        <v>2722</v>
      </c>
      <c r="L16" s="72">
        <v>3272</v>
      </c>
      <c r="M16" s="72">
        <v>4222</v>
      </c>
      <c r="N16" s="72">
        <v>3172</v>
      </c>
      <c r="O16" s="72">
        <v>3837</v>
      </c>
      <c r="P16" s="72">
        <v>4846</v>
      </c>
      <c r="Q16" s="72">
        <v>5113</v>
      </c>
      <c r="R16" s="72">
        <v>5961</v>
      </c>
      <c r="S16" s="72">
        <v>6935</v>
      </c>
      <c r="T16" s="72">
        <v>7799</v>
      </c>
      <c r="U16" s="73"/>
      <c r="V16" s="73"/>
      <c r="W16" s="73"/>
      <c r="X16" s="73"/>
      <c r="Y16" s="73"/>
      <c r="Z16" s="73"/>
      <c r="AA16" s="73"/>
      <c r="AB16" s="73"/>
      <c r="AC16" s="91" t="str">
        <f t="shared" si="0"/>
        <v/>
      </c>
    </row>
    <row r="17" spans="2:29" ht="14" customHeight="1" x14ac:dyDescent="0.3">
      <c r="B17" s="44" t="s">
        <v>39</v>
      </c>
      <c r="C17" s="43" t="s">
        <v>39</v>
      </c>
      <c r="D17" s="44" t="s">
        <v>85</v>
      </c>
      <c r="E17" s="82" t="s">
        <v>1</v>
      </c>
      <c r="F17" s="45" t="s">
        <v>230</v>
      </c>
      <c r="G17" s="115"/>
      <c r="H17" s="72">
        <v>20573</v>
      </c>
      <c r="I17" s="72">
        <v>24779</v>
      </c>
      <c r="J17" s="72">
        <v>29432</v>
      </c>
      <c r="K17" s="72">
        <v>45691</v>
      </c>
      <c r="L17" s="72">
        <v>59756</v>
      </c>
      <c r="M17" s="72">
        <v>67319</v>
      </c>
      <c r="N17" s="72">
        <v>66669</v>
      </c>
      <c r="O17" s="72">
        <v>74884</v>
      </c>
      <c r="P17" s="72">
        <v>83888</v>
      </c>
      <c r="Q17" s="72">
        <v>88197</v>
      </c>
      <c r="R17" s="72">
        <v>105227</v>
      </c>
      <c r="S17" s="72">
        <v>121357</v>
      </c>
      <c r="T17" s="72">
        <v>136234</v>
      </c>
      <c r="U17" s="73"/>
      <c r="V17" s="73"/>
      <c r="W17" s="73"/>
      <c r="X17" s="73"/>
      <c r="Y17" s="73"/>
      <c r="Z17" s="73"/>
      <c r="AA17" s="73"/>
      <c r="AB17" s="73"/>
      <c r="AC17" s="91" t="str">
        <f t="shared" si="0"/>
        <v/>
      </c>
    </row>
    <row r="18" spans="2:29" ht="14" customHeight="1" x14ac:dyDescent="0.3">
      <c r="B18" s="44" t="s">
        <v>149</v>
      </c>
      <c r="C18" s="43" t="s">
        <v>149</v>
      </c>
      <c r="D18" s="44" t="s">
        <v>85</v>
      </c>
      <c r="E18" s="82" t="s">
        <v>17</v>
      </c>
      <c r="F18" s="45" t="s">
        <v>232</v>
      </c>
      <c r="G18" s="115"/>
      <c r="H18" s="72"/>
      <c r="I18" s="72"/>
      <c r="J18" s="72"/>
      <c r="K18" s="72"/>
      <c r="L18" s="72"/>
      <c r="M18" s="72"/>
      <c r="N18" s="72"/>
      <c r="O18" s="72"/>
      <c r="P18" s="72"/>
      <c r="Q18" s="72"/>
      <c r="R18" s="72"/>
      <c r="S18" s="72"/>
      <c r="T18" s="72"/>
      <c r="U18" s="73"/>
      <c r="V18" s="73"/>
      <c r="W18" s="73"/>
      <c r="X18" s="73"/>
      <c r="Y18" s="73"/>
      <c r="Z18" s="73"/>
      <c r="AA18" s="73"/>
      <c r="AB18" s="73"/>
      <c r="AC18" s="91" t="str">
        <f t="shared" si="0"/>
        <v/>
      </c>
    </row>
    <row r="19" spans="2:29" ht="14" customHeight="1" x14ac:dyDescent="0.3">
      <c r="B19" s="44" t="s">
        <v>149</v>
      </c>
      <c r="C19" s="43" t="s">
        <v>149</v>
      </c>
      <c r="D19" s="44" t="s">
        <v>85</v>
      </c>
      <c r="E19" s="82" t="s">
        <v>1</v>
      </c>
      <c r="F19" s="45" t="s">
        <v>231</v>
      </c>
      <c r="G19" s="115"/>
      <c r="H19" s="72">
        <v>46567</v>
      </c>
      <c r="I19" s="72">
        <v>51221</v>
      </c>
      <c r="J19" s="72">
        <v>55875</v>
      </c>
      <c r="K19" s="72">
        <v>60530</v>
      </c>
      <c r="L19" s="72">
        <v>65185</v>
      </c>
      <c r="M19" s="72">
        <v>69839</v>
      </c>
      <c r="N19" s="72">
        <v>74494</v>
      </c>
      <c r="O19" s="72">
        <v>79148</v>
      </c>
      <c r="P19" s="72">
        <v>83802</v>
      </c>
      <c r="Q19" s="72">
        <v>88969</v>
      </c>
      <c r="R19" s="72">
        <v>94484</v>
      </c>
      <c r="S19" s="72">
        <v>100000</v>
      </c>
      <c r="T19" s="72">
        <v>105000</v>
      </c>
      <c r="U19" s="73"/>
      <c r="V19" s="73"/>
      <c r="W19" s="73"/>
      <c r="X19" s="73"/>
      <c r="Y19" s="73"/>
      <c r="Z19" s="73"/>
      <c r="AA19" s="73"/>
      <c r="AB19" s="73"/>
      <c r="AC19" s="91" t="str">
        <f t="shared" si="0"/>
        <v/>
      </c>
    </row>
    <row r="20" spans="2:29" ht="14" customHeight="1" x14ac:dyDescent="0.3">
      <c r="B20" s="44" t="s">
        <v>151</v>
      </c>
      <c r="C20" s="43" t="s">
        <v>151</v>
      </c>
      <c r="D20" s="44" t="s">
        <v>85</v>
      </c>
      <c r="E20" s="82" t="s">
        <v>17</v>
      </c>
      <c r="F20" s="45" t="s">
        <v>233</v>
      </c>
      <c r="G20" s="115"/>
      <c r="H20" s="72">
        <v>9</v>
      </c>
      <c r="I20" s="72">
        <v>15</v>
      </c>
      <c r="J20" s="72">
        <v>22</v>
      </c>
      <c r="K20" s="72">
        <v>36</v>
      </c>
      <c r="L20" s="72">
        <v>56</v>
      </c>
      <c r="M20" s="72">
        <v>66</v>
      </c>
      <c r="N20" s="72">
        <v>81</v>
      </c>
      <c r="O20" s="72">
        <v>92</v>
      </c>
      <c r="P20" s="72">
        <v>103</v>
      </c>
      <c r="Q20" s="72">
        <v>113</v>
      </c>
      <c r="R20" s="72">
        <v>116</v>
      </c>
      <c r="S20" s="72">
        <v>124</v>
      </c>
      <c r="T20" s="72">
        <v>125</v>
      </c>
      <c r="U20" s="73"/>
      <c r="V20" s="73"/>
      <c r="W20" s="73"/>
      <c r="X20" s="73"/>
      <c r="Y20" s="73"/>
      <c r="Z20" s="73"/>
      <c r="AA20" s="73"/>
      <c r="AB20" s="73"/>
      <c r="AC20" s="91" t="str">
        <f t="shared" si="0"/>
        <v/>
      </c>
    </row>
    <row r="21" spans="2:29" ht="14" customHeight="1" x14ac:dyDescent="0.3">
      <c r="B21" s="44" t="s">
        <v>151</v>
      </c>
      <c r="C21" s="43" t="s">
        <v>151</v>
      </c>
      <c r="D21" s="44" t="s">
        <v>85</v>
      </c>
      <c r="E21" s="82" t="s">
        <v>1</v>
      </c>
      <c r="F21" s="45" t="s">
        <v>234</v>
      </c>
      <c r="G21" s="115"/>
      <c r="H21" s="72">
        <v>426</v>
      </c>
      <c r="I21" s="72">
        <v>692</v>
      </c>
      <c r="J21" s="72">
        <v>885</v>
      </c>
      <c r="K21" s="72">
        <v>1216</v>
      </c>
      <c r="L21" s="72">
        <v>1714</v>
      </c>
      <c r="M21" s="72">
        <v>2233</v>
      </c>
      <c r="N21" s="72">
        <v>2722</v>
      </c>
      <c r="O21" s="72">
        <v>3263</v>
      </c>
      <c r="P21" s="72">
        <v>3977</v>
      </c>
      <c r="Q21" s="72">
        <v>4973</v>
      </c>
      <c r="R21" s="72">
        <v>5502</v>
      </c>
      <c r="S21" s="72">
        <v>6094</v>
      </c>
      <c r="T21" s="72">
        <v>6318</v>
      </c>
      <c r="U21" s="73"/>
      <c r="V21" s="73"/>
      <c r="W21" s="73"/>
      <c r="X21" s="73"/>
      <c r="Y21" s="73"/>
      <c r="Z21" s="73"/>
      <c r="AA21" s="73"/>
      <c r="AB21" s="73"/>
      <c r="AC21" s="91" t="str">
        <f t="shared" si="0"/>
        <v/>
      </c>
    </row>
    <row r="22" spans="2:29" ht="14" customHeight="1" x14ac:dyDescent="0.3">
      <c r="B22" s="44" t="s">
        <v>152</v>
      </c>
      <c r="C22" s="43" t="s">
        <v>152</v>
      </c>
      <c r="D22" s="44" t="s">
        <v>85</v>
      </c>
      <c r="E22" s="82" t="s">
        <v>17</v>
      </c>
      <c r="F22" s="45" t="s">
        <v>235</v>
      </c>
      <c r="G22" s="115"/>
      <c r="H22" s="72">
        <v>23</v>
      </c>
      <c r="I22" s="72">
        <v>39</v>
      </c>
      <c r="J22" s="72">
        <v>48</v>
      </c>
      <c r="K22" s="72">
        <v>60</v>
      </c>
      <c r="L22" s="72">
        <v>79</v>
      </c>
      <c r="M22" s="72">
        <v>90</v>
      </c>
      <c r="N22" s="72">
        <v>112</v>
      </c>
      <c r="O22" s="72">
        <v>118</v>
      </c>
      <c r="P22" s="72">
        <v>129</v>
      </c>
      <c r="Q22" s="72">
        <v>187</v>
      </c>
      <c r="R22" s="72">
        <v>161</v>
      </c>
      <c r="S22" s="72">
        <v>179</v>
      </c>
      <c r="T22" s="72">
        <v>315</v>
      </c>
      <c r="U22" s="73"/>
      <c r="V22" s="73"/>
      <c r="W22" s="73"/>
      <c r="X22" s="73"/>
      <c r="Y22" s="73"/>
      <c r="Z22" s="73"/>
      <c r="AA22" s="73"/>
      <c r="AB22" s="73"/>
      <c r="AC22" s="91" t="str">
        <f t="shared" si="0"/>
        <v/>
      </c>
    </row>
    <row r="23" spans="2:29" ht="14" customHeight="1" x14ac:dyDescent="0.3">
      <c r="B23" s="44" t="s">
        <v>152</v>
      </c>
      <c r="C23" s="43" t="s">
        <v>152</v>
      </c>
      <c r="D23" s="44" t="s">
        <v>85</v>
      </c>
      <c r="E23" s="82" t="s">
        <v>1</v>
      </c>
      <c r="F23" s="45" t="s">
        <v>236</v>
      </c>
      <c r="G23" s="115"/>
      <c r="H23" s="72">
        <v>431</v>
      </c>
      <c r="I23" s="72">
        <v>625</v>
      </c>
      <c r="J23" s="72">
        <v>783</v>
      </c>
      <c r="K23" s="72">
        <v>1023</v>
      </c>
      <c r="L23" s="72">
        <v>1208</v>
      </c>
      <c r="M23" s="72">
        <v>1393</v>
      </c>
      <c r="N23" s="72">
        <v>1705</v>
      </c>
      <c r="O23" s="72">
        <v>2352</v>
      </c>
      <c r="P23" s="72">
        <v>2916</v>
      </c>
      <c r="Q23" s="72">
        <v>3201</v>
      </c>
      <c r="R23" s="72">
        <v>4033</v>
      </c>
      <c r="S23" s="72">
        <v>4386</v>
      </c>
      <c r="T23" s="72">
        <v>5790</v>
      </c>
      <c r="U23" s="73"/>
      <c r="V23" s="73"/>
      <c r="W23" s="73"/>
      <c r="X23" s="73"/>
      <c r="Y23" s="73"/>
      <c r="Z23" s="73"/>
      <c r="AA23" s="73"/>
      <c r="AB23" s="73"/>
      <c r="AC23" s="91" t="str">
        <f t="shared" si="0"/>
        <v/>
      </c>
    </row>
    <row r="24" spans="2:29" ht="14" customHeight="1" x14ac:dyDescent="0.3">
      <c r="B24" s="44" t="s">
        <v>153</v>
      </c>
      <c r="C24" s="43" t="s">
        <v>153</v>
      </c>
      <c r="D24" s="44" t="s">
        <v>85</v>
      </c>
      <c r="E24" s="82" t="s">
        <v>17</v>
      </c>
      <c r="F24" s="45" t="s">
        <v>237</v>
      </c>
      <c r="G24" s="115"/>
      <c r="H24" s="72">
        <v>121</v>
      </c>
      <c r="I24" s="72">
        <v>139</v>
      </c>
      <c r="J24" s="72">
        <v>154</v>
      </c>
      <c r="K24" s="72">
        <v>173</v>
      </c>
      <c r="L24" s="72">
        <v>189</v>
      </c>
      <c r="M24" s="72">
        <v>218</v>
      </c>
      <c r="N24" s="72">
        <v>238</v>
      </c>
      <c r="O24" s="72">
        <v>215</v>
      </c>
      <c r="P24" s="72">
        <v>215</v>
      </c>
      <c r="Q24" s="72">
        <v>196</v>
      </c>
      <c r="R24" s="72">
        <v>180</v>
      </c>
      <c r="S24" s="72">
        <v>181</v>
      </c>
      <c r="T24" s="72">
        <v>160</v>
      </c>
      <c r="U24" s="73"/>
      <c r="V24" s="73"/>
      <c r="W24" s="73"/>
      <c r="X24" s="73"/>
      <c r="Y24" s="73"/>
      <c r="Z24" s="73"/>
      <c r="AA24" s="73"/>
      <c r="AB24" s="73"/>
      <c r="AC24" s="91" t="str">
        <f t="shared" si="0"/>
        <v/>
      </c>
    </row>
    <row r="25" spans="2:29" ht="14" customHeight="1" x14ac:dyDescent="0.3">
      <c r="B25" s="44" t="s">
        <v>153</v>
      </c>
      <c r="C25" s="43" t="s">
        <v>153</v>
      </c>
      <c r="D25" s="44" t="s">
        <v>85</v>
      </c>
      <c r="E25" s="82" t="s">
        <v>1</v>
      </c>
      <c r="F25" s="45" t="s">
        <v>238</v>
      </c>
      <c r="G25" s="115"/>
      <c r="H25" s="72">
        <v>2494</v>
      </c>
      <c r="I25" s="72">
        <v>3084</v>
      </c>
      <c r="J25" s="72">
        <v>4120</v>
      </c>
      <c r="K25" s="72">
        <v>5008</v>
      </c>
      <c r="L25" s="72">
        <v>5729</v>
      </c>
      <c r="M25" s="72">
        <v>7174</v>
      </c>
      <c r="N25" s="72">
        <v>8326</v>
      </c>
      <c r="O25" s="72">
        <v>11027</v>
      </c>
      <c r="P25" s="72">
        <v>15309</v>
      </c>
      <c r="Q25" s="72">
        <v>17518</v>
      </c>
      <c r="R25" s="72">
        <v>18585</v>
      </c>
      <c r="S25" s="72">
        <v>19888</v>
      </c>
      <c r="T25" s="72">
        <v>21082</v>
      </c>
      <c r="U25" s="73"/>
      <c r="V25" s="73"/>
      <c r="W25" s="73"/>
      <c r="X25" s="73"/>
      <c r="Y25" s="73"/>
      <c r="Z25" s="73"/>
      <c r="AA25" s="73"/>
      <c r="AB25" s="73"/>
      <c r="AC25" s="91" t="str">
        <f t="shared" si="0"/>
        <v/>
      </c>
    </row>
    <row r="26" spans="2:29" ht="14" customHeight="1" x14ac:dyDescent="0.3">
      <c r="B26" s="44" t="s">
        <v>154</v>
      </c>
      <c r="C26" s="43" t="s">
        <v>154</v>
      </c>
      <c r="D26" s="44" t="s">
        <v>85</v>
      </c>
      <c r="E26" s="82" t="s">
        <v>17</v>
      </c>
      <c r="F26" s="45" t="s">
        <v>239</v>
      </c>
      <c r="G26" s="115"/>
      <c r="H26" s="72">
        <v>77</v>
      </c>
      <c r="I26" s="72">
        <v>70</v>
      </c>
      <c r="J26" s="72">
        <v>55</v>
      </c>
      <c r="K26" s="72">
        <v>72</v>
      </c>
      <c r="L26" s="72">
        <v>70</v>
      </c>
      <c r="M26" s="72">
        <v>69</v>
      </c>
      <c r="N26" s="72">
        <v>63</v>
      </c>
      <c r="O26" s="72">
        <v>59</v>
      </c>
      <c r="P26" s="72">
        <v>59</v>
      </c>
      <c r="Q26" s="72">
        <v>51</v>
      </c>
      <c r="R26" s="72">
        <v>47</v>
      </c>
      <c r="S26" s="72">
        <v>41</v>
      </c>
      <c r="T26" s="72">
        <v>34</v>
      </c>
      <c r="U26" s="73"/>
      <c r="V26" s="73"/>
      <c r="W26" s="73"/>
      <c r="X26" s="73"/>
      <c r="Y26" s="73"/>
      <c r="Z26" s="73"/>
      <c r="AA26" s="73"/>
      <c r="AB26" s="73"/>
      <c r="AC26" s="91" t="str">
        <f t="shared" si="0"/>
        <v/>
      </c>
    </row>
    <row r="27" spans="2:29" ht="14" customHeight="1" x14ac:dyDescent="0.3">
      <c r="B27" s="44" t="s">
        <v>154</v>
      </c>
      <c r="C27" s="43" t="s">
        <v>154</v>
      </c>
      <c r="D27" s="44" t="s">
        <v>85</v>
      </c>
      <c r="E27" s="82" t="s">
        <v>1</v>
      </c>
      <c r="F27" s="45" t="s">
        <v>240</v>
      </c>
      <c r="G27" s="115"/>
      <c r="H27" s="72">
        <v>702</v>
      </c>
      <c r="I27" s="72">
        <v>842</v>
      </c>
      <c r="J27" s="72">
        <v>916</v>
      </c>
      <c r="K27" s="72">
        <v>1034</v>
      </c>
      <c r="L27" s="72">
        <v>1109</v>
      </c>
      <c r="M27" s="72">
        <v>1221</v>
      </c>
      <c r="N27" s="72">
        <v>1328</v>
      </c>
      <c r="O27" s="72">
        <v>1358</v>
      </c>
      <c r="P27" s="72">
        <v>1465</v>
      </c>
      <c r="Q27" s="72">
        <v>1530</v>
      </c>
      <c r="R27" s="72">
        <v>1558</v>
      </c>
      <c r="S27" s="72">
        <v>1626</v>
      </c>
      <c r="T27" s="72">
        <v>1586</v>
      </c>
      <c r="U27" s="73"/>
      <c r="V27" s="73"/>
      <c r="W27" s="73"/>
      <c r="X27" s="73"/>
      <c r="Y27" s="73"/>
      <c r="Z27" s="73"/>
      <c r="AA27" s="73"/>
      <c r="AB27" s="73"/>
      <c r="AC27" s="91" t="str">
        <f t="shared" si="0"/>
        <v/>
      </c>
    </row>
    <row r="28" spans="2:29" ht="14" customHeight="1" x14ac:dyDescent="0.3">
      <c r="B28" s="44" t="s">
        <v>52</v>
      </c>
      <c r="C28" s="43" t="s">
        <v>52</v>
      </c>
      <c r="D28" s="44" t="s">
        <v>85</v>
      </c>
      <c r="E28" s="82" t="s">
        <v>17</v>
      </c>
      <c r="F28" s="45" t="s">
        <v>241</v>
      </c>
      <c r="G28" s="115"/>
      <c r="H28" s="72">
        <v>1294</v>
      </c>
      <c r="I28" s="72">
        <v>1606</v>
      </c>
      <c r="J28" s="72">
        <v>1871</v>
      </c>
      <c r="K28" s="72">
        <v>1374</v>
      </c>
      <c r="L28" s="72">
        <v>1609</v>
      </c>
      <c r="M28" s="72">
        <v>1845</v>
      </c>
      <c r="N28" s="72">
        <v>2010</v>
      </c>
      <c r="O28" s="72">
        <v>1785</v>
      </c>
      <c r="P28" s="72">
        <v>2024</v>
      </c>
      <c r="Q28" s="72">
        <v>2280</v>
      </c>
      <c r="R28" s="72">
        <v>2142</v>
      </c>
      <c r="S28" s="72">
        <v>2392</v>
      </c>
      <c r="T28" s="72">
        <v>2520</v>
      </c>
      <c r="U28" s="73"/>
      <c r="V28" s="73"/>
      <c r="W28" s="73"/>
      <c r="X28" s="73"/>
      <c r="Y28" s="73"/>
      <c r="Z28" s="73"/>
      <c r="AA28" s="73"/>
      <c r="AB28" s="73"/>
      <c r="AC28" s="91" t="str">
        <f t="shared" si="0"/>
        <v/>
      </c>
    </row>
    <row r="29" spans="2:29" ht="14" customHeight="1" x14ac:dyDescent="0.3">
      <c r="B29" s="44" t="s">
        <v>52</v>
      </c>
      <c r="C29" s="43" t="s">
        <v>52</v>
      </c>
      <c r="D29" s="44" t="s">
        <v>85</v>
      </c>
      <c r="E29" s="82" t="s">
        <v>1</v>
      </c>
      <c r="F29" s="45" t="s">
        <v>242</v>
      </c>
      <c r="G29" s="115"/>
      <c r="H29" s="72">
        <v>18814</v>
      </c>
      <c r="I29" s="72">
        <v>23929</v>
      </c>
      <c r="J29" s="72">
        <v>26017</v>
      </c>
      <c r="K29" s="72">
        <v>23437</v>
      </c>
      <c r="L29" s="72">
        <v>27241</v>
      </c>
      <c r="M29" s="72">
        <v>31757</v>
      </c>
      <c r="N29" s="72">
        <v>36101</v>
      </c>
      <c r="O29" s="72">
        <v>36575</v>
      </c>
      <c r="P29" s="72">
        <v>42208</v>
      </c>
      <c r="Q29" s="72">
        <v>46706</v>
      </c>
      <c r="R29" s="72">
        <v>47406</v>
      </c>
      <c r="S29" s="72">
        <v>52006</v>
      </c>
      <c r="T29" s="72">
        <v>56328</v>
      </c>
      <c r="U29" s="73"/>
      <c r="V29" s="73"/>
      <c r="W29" s="73"/>
      <c r="X29" s="73"/>
      <c r="Y29" s="73"/>
      <c r="Z29" s="73"/>
      <c r="AA29" s="73"/>
      <c r="AB29" s="73"/>
      <c r="AC29" s="91" t="str">
        <f t="shared" si="0"/>
        <v/>
      </c>
    </row>
    <row r="30" spans="2:29" ht="14" customHeight="1" x14ac:dyDescent="0.3">
      <c r="B30" s="44" t="s">
        <v>155</v>
      </c>
      <c r="C30" s="43" t="s">
        <v>155</v>
      </c>
      <c r="D30" s="44" t="s">
        <v>85</v>
      </c>
      <c r="E30" s="82" t="s">
        <v>17</v>
      </c>
      <c r="F30" s="45" t="s">
        <v>243</v>
      </c>
      <c r="G30" s="115"/>
      <c r="H30" s="72">
        <v>2</v>
      </c>
      <c r="I30" s="72">
        <v>5</v>
      </c>
      <c r="J30" s="72">
        <v>7</v>
      </c>
      <c r="K30" s="72">
        <v>7</v>
      </c>
      <c r="L30" s="72">
        <v>10</v>
      </c>
      <c r="M30" s="72">
        <v>10</v>
      </c>
      <c r="N30" s="72">
        <v>18</v>
      </c>
      <c r="O30" s="72">
        <v>18</v>
      </c>
      <c r="P30" s="72">
        <v>19</v>
      </c>
      <c r="Q30" s="72">
        <v>20</v>
      </c>
      <c r="R30" s="72">
        <v>19</v>
      </c>
      <c r="S30" s="72">
        <v>18</v>
      </c>
      <c r="T30" s="72">
        <v>20</v>
      </c>
      <c r="U30" s="73"/>
      <c r="V30" s="73"/>
      <c r="W30" s="73"/>
      <c r="X30" s="73"/>
      <c r="Y30" s="73"/>
      <c r="Z30" s="73"/>
      <c r="AA30" s="73"/>
      <c r="AB30" s="73"/>
      <c r="AC30" s="91" t="str">
        <f t="shared" si="0"/>
        <v/>
      </c>
    </row>
    <row r="31" spans="2:29" ht="14" customHeight="1" x14ac:dyDescent="0.3">
      <c r="B31" s="44" t="s">
        <v>155</v>
      </c>
      <c r="C31" s="43" t="s">
        <v>155</v>
      </c>
      <c r="D31" s="44" t="s">
        <v>85</v>
      </c>
      <c r="E31" s="82" t="s">
        <v>1</v>
      </c>
      <c r="F31" s="45" t="s">
        <v>244</v>
      </c>
      <c r="G31" s="115"/>
      <c r="H31" s="72">
        <v>62</v>
      </c>
      <c r="I31" s="72">
        <v>79</v>
      </c>
      <c r="J31" s="72">
        <v>111</v>
      </c>
      <c r="K31" s="72">
        <v>149</v>
      </c>
      <c r="L31" s="72">
        <v>181</v>
      </c>
      <c r="M31" s="72">
        <v>252</v>
      </c>
      <c r="N31" s="72">
        <v>294</v>
      </c>
      <c r="O31" s="72">
        <v>378</v>
      </c>
      <c r="P31" s="72">
        <v>453</v>
      </c>
      <c r="Q31" s="72">
        <v>476</v>
      </c>
      <c r="R31" s="72">
        <v>517</v>
      </c>
      <c r="S31" s="72">
        <v>563</v>
      </c>
      <c r="T31" s="72">
        <v>616</v>
      </c>
      <c r="U31" s="73"/>
      <c r="V31" s="73"/>
      <c r="W31" s="73"/>
      <c r="X31" s="73"/>
      <c r="Y31" s="73"/>
      <c r="Z31" s="73"/>
      <c r="AA31" s="73"/>
      <c r="AB31" s="73"/>
      <c r="AC31" s="91" t="str">
        <f t="shared" si="0"/>
        <v/>
      </c>
    </row>
    <row r="32" spans="2:29" ht="14" customHeight="1" x14ac:dyDescent="0.3">
      <c r="B32" s="44" t="s">
        <v>245</v>
      </c>
      <c r="C32" s="43" t="s">
        <v>156</v>
      </c>
      <c r="D32" s="44" t="s">
        <v>85</v>
      </c>
      <c r="E32" s="82" t="s">
        <v>17</v>
      </c>
      <c r="F32" s="45" t="s">
        <v>246</v>
      </c>
      <c r="G32" s="115"/>
      <c r="H32" s="72">
        <v>61</v>
      </c>
      <c r="I32" s="72">
        <v>59</v>
      </c>
      <c r="J32" s="72">
        <v>86</v>
      </c>
      <c r="K32" s="72">
        <v>104</v>
      </c>
      <c r="L32" s="72">
        <v>112</v>
      </c>
      <c r="M32" s="72">
        <v>173</v>
      </c>
      <c r="N32" s="72">
        <v>200</v>
      </c>
      <c r="O32" s="72">
        <v>220</v>
      </c>
      <c r="P32" s="72">
        <v>248</v>
      </c>
      <c r="Q32" s="72">
        <v>281</v>
      </c>
      <c r="R32" s="72">
        <v>274</v>
      </c>
      <c r="S32" s="72">
        <v>307</v>
      </c>
      <c r="T32" s="72">
        <v>312</v>
      </c>
      <c r="U32" s="73"/>
      <c r="V32" s="73"/>
      <c r="W32" s="73"/>
      <c r="X32" s="73"/>
      <c r="Y32" s="73"/>
      <c r="Z32" s="73"/>
      <c r="AA32" s="73"/>
      <c r="AB32" s="73"/>
      <c r="AC32" s="91" t="str">
        <f t="shared" si="0"/>
        <v/>
      </c>
    </row>
    <row r="33" spans="2:29" ht="14" customHeight="1" x14ac:dyDescent="0.3">
      <c r="B33" s="44" t="s">
        <v>245</v>
      </c>
      <c r="C33" s="43" t="s">
        <v>156</v>
      </c>
      <c r="D33" s="44" t="s">
        <v>85</v>
      </c>
      <c r="E33" s="82" t="s">
        <v>1</v>
      </c>
      <c r="F33" s="45" t="s">
        <v>247</v>
      </c>
      <c r="G33" s="115"/>
      <c r="H33" s="72">
        <v>1200</v>
      </c>
      <c r="I33" s="72">
        <v>1207</v>
      </c>
      <c r="J33" s="72">
        <v>2260</v>
      </c>
      <c r="K33" s="72">
        <v>2861</v>
      </c>
      <c r="L33" s="72">
        <v>3691</v>
      </c>
      <c r="M33" s="72">
        <v>5101</v>
      </c>
      <c r="N33" s="72">
        <v>6229</v>
      </c>
      <c r="O33" s="72">
        <v>7336</v>
      </c>
      <c r="P33" s="72">
        <v>9647</v>
      </c>
      <c r="Q33" s="72">
        <v>11358</v>
      </c>
      <c r="R33" s="72">
        <v>12650</v>
      </c>
      <c r="S33" s="72">
        <v>14341</v>
      </c>
      <c r="T33" s="72">
        <v>15170</v>
      </c>
      <c r="U33" s="73"/>
      <c r="V33" s="73"/>
      <c r="W33" s="73"/>
      <c r="X33" s="73"/>
      <c r="Y33" s="73"/>
      <c r="Z33" s="73"/>
      <c r="AA33" s="73"/>
      <c r="AB33" s="73"/>
      <c r="AC33" s="91" t="str">
        <f t="shared" si="0"/>
        <v/>
      </c>
    </row>
    <row r="34" spans="2:29" ht="14" customHeight="1" x14ac:dyDescent="0.3">
      <c r="B34" s="44" t="s">
        <v>157</v>
      </c>
      <c r="C34" s="43" t="s">
        <v>157</v>
      </c>
      <c r="D34" s="44" t="s">
        <v>85</v>
      </c>
      <c r="E34" s="82" t="s">
        <v>1</v>
      </c>
      <c r="F34" s="45" t="s">
        <v>248</v>
      </c>
      <c r="G34" s="115"/>
      <c r="H34" s="72"/>
      <c r="I34" s="72"/>
      <c r="J34" s="72"/>
      <c r="K34" s="72"/>
      <c r="L34" s="72"/>
      <c r="M34" s="72"/>
      <c r="N34" s="72"/>
      <c r="O34" s="72"/>
      <c r="P34" s="72"/>
      <c r="Q34" s="72"/>
      <c r="R34" s="72"/>
      <c r="S34" s="72"/>
      <c r="T34" s="72"/>
      <c r="U34" s="73"/>
      <c r="V34" s="73"/>
      <c r="W34" s="73"/>
      <c r="X34" s="73"/>
      <c r="Y34" s="73"/>
      <c r="Z34" s="73"/>
      <c r="AA34" s="73"/>
      <c r="AB34" s="73"/>
      <c r="AC34" s="91" t="str">
        <f t="shared" si="0"/>
        <v/>
      </c>
    </row>
    <row r="35" spans="2:29" ht="14" customHeight="1" x14ac:dyDescent="0.3">
      <c r="B35" s="44" t="s">
        <v>157</v>
      </c>
      <c r="C35" s="43" t="s">
        <v>157</v>
      </c>
      <c r="D35" s="44" t="s">
        <v>85</v>
      </c>
      <c r="E35" s="82" t="s">
        <v>17</v>
      </c>
      <c r="F35" s="45" t="s">
        <v>249</v>
      </c>
      <c r="G35" s="115"/>
      <c r="H35" s="72"/>
      <c r="I35" s="72"/>
      <c r="J35" s="72"/>
      <c r="K35" s="72"/>
      <c r="L35" s="72"/>
      <c r="M35" s="72"/>
      <c r="N35" s="72"/>
      <c r="O35" s="72"/>
      <c r="P35" s="72"/>
      <c r="Q35" s="72"/>
      <c r="R35" s="72"/>
      <c r="S35" s="72"/>
      <c r="T35" s="72"/>
      <c r="U35" s="73"/>
      <c r="V35" s="73"/>
      <c r="W35" s="73"/>
      <c r="X35" s="73"/>
      <c r="Y35" s="73"/>
      <c r="Z35" s="73"/>
      <c r="AA35" s="73"/>
      <c r="AB35" s="73"/>
      <c r="AC35" s="91" t="str">
        <f t="shared" si="0"/>
        <v/>
      </c>
    </row>
    <row r="36" spans="2:29" ht="14" customHeight="1" x14ac:dyDescent="0.3">
      <c r="B36" s="44" t="s">
        <v>3</v>
      </c>
      <c r="C36" s="43" t="s">
        <v>3</v>
      </c>
      <c r="D36" s="44" t="s">
        <v>85</v>
      </c>
      <c r="E36" s="82" t="s">
        <v>17</v>
      </c>
      <c r="F36" s="45" t="s">
        <v>250</v>
      </c>
      <c r="G36" s="115"/>
      <c r="H36" s="72">
        <v>7288</v>
      </c>
      <c r="I36" s="72">
        <v>8199</v>
      </c>
      <c r="J36" s="72">
        <v>9110</v>
      </c>
      <c r="K36" s="72">
        <v>9553</v>
      </c>
      <c r="L36" s="72">
        <v>8578</v>
      </c>
      <c r="M36" s="72">
        <v>8490</v>
      </c>
      <c r="N36" s="72">
        <v>7441</v>
      </c>
      <c r="O36" s="72">
        <v>6122</v>
      </c>
      <c r="P36" s="72">
        <v>5433</v>
      </c>
      <c r="Q36" s="72">
        <v>4158</v>
      </c>
      <c r="R36" s="72">
        <v>4436</v>
      </c>
      <c r="S36" s="72">
        <v>4550</v>
      </c>
      <c r="T36" s="72">
        <v>4061</v>
      </c>
      <c r="U36" s="73"/>
      <c r="V36" s="73"/>
      <c r="W36" s="73"/>
      <c r="X36" s="73"/>
      <c r="Y36" s="73"/>
      <c r="Z36" s="73"/>
      <c r="AA36" s="73"/>
      <c r="AB36" s="73"/>
      <c r="AC36" s="91" t="str">
        <f t="shared" si="0"/>
        <v/>
      </c>
    </row>
    <row r="37" spans="2:29" ht="14" customHeight="1" x14ac:dyDescent="0.3">
      <c r="B37" s="44" t="s">
        <v>3</v>
      </c>
      <c r="C37" s="43" t="s">
        <v>3</v>
      </c>
      <c r="D37" s="44" t="s">
        <v>85</v>
      </c>
      <c r="E37" s="82" t="s">
        <v>1</v>
      </c>
      <c r="F37" s="45" t="s">
        <v>251</v>
      </c>
      <c r="G37" s="115"/>
      <c r="H37" s="72">
        <v>152062</v>
      </c>
      <c r="I37" s="72">
        <v>169577</v>
      </c>
      <c r="J37" s="72">
        <v>195926</v>
      </c>
      <c r="K37" s="72">
        <v>213953</v>
      </c>
      <c r="L37" s="72">
        <v>223714</v>
      </c>
      <c r="M37" s="72">
        <v>246629</v>
      </c>
      <c r="N37" s="72">
        <v>265613</v>
      </c>
      <c r="O37" s="72">
        <v>279861</v>
      </c>
      <c r="P37" s="72">
        <v>301944</v>
      </c>
      <c r="Q37" s="72">
        <v>309692</v>
      </c>
      <c r="R37" s="72">
        <v>303759</v>
      </c>
      <c r="S37" s="72">
        <v>313311</v>
      </c>
      <c r="T37" s="72">
        <v>316713</v>
      </c>
      <c r="U37" s="73"/>
      <c r="V37" s="73"/>
      <c r="W37" s="73"/>
      <c r="X37" s="73"/>
      <c r="Y37" s="73"/>
      <c r="Z37" s="73"/>
      <c r="AA37" s="73"/>
      <c r="AB37" s="73"/>
      <c r="AC37" s="91" t="str">
        <f t="shared" si="0"/>
        <v/>
      </c>
    </row>
    <row r="38" spans="2:29" ht="14" customHeight="1" x14ac:dyDescent="0.3">
      <c r="B38" s="44" t="s">
        <v>158</v>
      </c>
      <c r="C38" s="43" t="s">
        <v>158</v>
      </c>
      <c r="D38" s="44" t="s">
        <v>85</v>
      </c>
      <c r="E38" s="82" t="s">
        <v>1</v>
      </c>
      <c r="F38" s="45" t="s">
        <v>252</v>
      </c>
      <c r="G38" s="115"/>
      <c r="H38" s="72"/>
      <c r="I38" s="72"/>
      <c r="J38" s="72"/>
      <c r="K38" s="72"/>
      <c r="L38" s="72"/>
      <c r="M38" s="72"/>
      <c r="N38" s="72"/>
      <c r="O38" s="72"/>
      <c r="P38" s="72"/>
      <c r="Q38" s="72"/>
      <c r="R38" s="72"/>
      <c r="S38" s="72"/>
      <c r="T38" s="72"/>
      <c r="U38" s="73"/>
      <c r="V38" s="73"/>
      <c r="W38" s="73"/>
      <c r="X38" s="73"/>
      <c r="Y38" s="73"/>
      <c r="Z38" s="73"/>
      <c r="AA38" s="73"/>
      <c r="AB38" s="73"/>
      <c r="AC38" s="91" t="str">
        <f t="shared" si="0"/>
        <v/>
      </c>
    </row>
    <row r="39" spans="2:29" ht="14" customHeight="1" x14ac:dyDescent="0.3">
      <c r="B39" s="44" t="s">
        <v>158</v>
      </c>
      <c r="C39" s="43" t="s">
        <v>158</v>
      </c>
      <c r="D39" s="44" t="s">
        <v>85</v>
      </c>
      <c r="E39" s="82" t="s">
        <v>17</v>
      </c>
      <c r="F39" s="45" t="s">
        <v>253</v>
      </c>
      <c r="G39" s="115"/>
      <c r="H39" s="72"/>
      <c r="I39" s="72"/>
      <c r="J39" s="72"/>
      <c r="K39" s="72"/>
      <c r="L39" s="72"/>
      <c r="M39" s="72"/>
      <c r="N39" s="72"/>
      <c r="O39" s="72"/>
      <c r="P39" s="72"/>
      <c r="Q39" s="72"/>
      <c r="R39" s="72"/>
      <c r="S39" s="72"/>
      <c r="T39" s="72"/>
      <c r="U39" s="73"/>
      <c r="V39" s="73"/>
      <c r="W39" s="73"/>
      <c r="X39" s="73"/>
      <c r="Y39" s="73"/>
      <c r="Z39" s="73"/>
      <c r="AA39" s="73"/>
      <c r="AB39" s="73"/>
      <c r="AC39" s="91" t="str">
        <f t="shared" si="0"/>
        <v/>
      </c>
    </row>
    <row r="40" spans="2:29" ht="14" customHeight="1" x14ac:dyDescent="0.3">
      <c r="B40" s="44" t="s">
        <v>159</v>
      </c>
      <c r="C40" s="43" t="s">
        <v>159</v>
      </c>
      <c r="D40" s="44" t="s">
        <v>85</v>
      </c>
      <c r="E40" s="82" t="s">
        <v>17</v>
      </c>
      <c r="F40" s="45" t="s">
        <v>254</v>
      </c>
      <c r="G40" s="115"/>
      <c r="H40" s="72"/>
      <c r="I40" s="72"/>
      <c r="J40" s="72"/>
      <c r="K40" s="72"/>
      <c r="L40" s="72"/>
      <c r="M40" s="72"/>
      <c r="N40" s="72"/>
      <c r="O40" s="72"/>
      <c r="P40" s="72"/>
      <c r="Q40" s="72"/>
      <c r="R40" s="72"/>
      <c r="S40" s="72"/>
      <c r="T40" s="72"/>
      <c r="U40" s="73"/>
      <c r="V40" s="73"/>
      <c r="W40" s="73"/>
      <c r="X40" s="73"/>
      <c r="Y40" s="73"/>
      <c r="Z40" s="73"/>
      <c r="AA40" s="73"/>
      <c r="AB40" s="73"/>
      <c r="AC40" s="91" t="str">
        <f t="shared" si="0"/>
        <v/>
      </c>
    </row>
    <row r="41" spans="2:29" ht="14" customHeight="1" x14ac:dyDescent="0.3">
      <c r="B41" s="44" t="s">
        <v>159</v>
      </c>
      <c r="C41" s="43" t="s">
        <v>159</v>
      </c>
      <c r="D41" s="44" t="s">
        <v>85</v>
      </c>
      <c r="E41" s="82" t="s">
        <v>1</v>
      </c>
      <c r="F41" s="45" t="s">
        <v>255</v>
      </c>
      <c r="G41" s="115"/>
      <c r="H41" s="72">
        <v>383</v>
      </c>
      <c r="I41" s="72">
        <v>452</v>
      </c>
      <c r="J41" s="72">
        <v>539</v>
      </c>
      <c r="K41" s="72">
        <v>626</v>
      </c>
      <c r="L41" s="72">
        <v>712</v>
      </c>
      <c r="M41" s="72">
        <v>824</v>
      </c>
      <c r="N41" s="72">
        <v>977</v>
      </c>
      <c r="O41" s="72">
        <v>1198</v>
      </c>
      <c r="P41" s="72">
        <v>1445</v>
      </c>
      <c r="Q41" s="72">
        <v>1649</v>
      </c>
      <c r="R41" s="72">
        <v>1781</v>
      </c>
      <c r="S41" s="72">
        <v>1921</v>
      </c>
      <c r="T41" s="72">
        <v>2158</v>
      </c>
      <c r="U41" s="73"/>
      <c r="V41" s="73"/>
      <c r="W41" s="73"/>
      <c r="X41" s="73"/>
      <c r="Y41" s="73"/>
      <c r="Z41" s="73"/>
      <c r="AA41" s="73"/>
      <c r="AB41" s="73"/>
      <c r="AC41" s="91" t="str">
        <f t="shared" si="0"/>
        <v/>
      </c>
    </row>
    <row r="42" spans="2:29" ht="14" customHeight="1" x14ac:dyDescent="0.3">
      <c r="B42" s="44" t="s">
        <v>53</v>
      </c>
      <c r="C42" s="43" t="s">
        <v>53</v>
      </c>
      <c r="D42" s="44" t="s">
        <v>84</v>
      </c>
      <c r="E42" s="82" t="s">
        <v>17</v>
      </c>
      <c r="F42" s="45" t="s">
        <v>256</v>
      </c>
      <c r="G42" s="115"/>
      <c r="H42" s="72">
        <v>1399</v>
      </c>
      <c r="I42" s="72">
        <v>1776</v>
      </c>
      <c r="J42" s="72">
        <v>1738</v>
      </c>
      <c r="K42" s="72">
        <v>1850</v>
      </c>
      <c r="L42" s="72">
        <v>2213</v>
      </c>
      <c r="M42" s="72">
        <v>2293</v>
      </c>
      <c r="N42" s="72">
        <v>2523</v>
      </c>
      <c r="O42" s="72">
        <v>2589</v>
      </c>
      <c r="P42" s="72">
        <v>2600</v>
      </c>
      <c r="Q42" s="72">
        <v>2824</v>
      </c>
      <c r="R42" s="72">
        <v>2694</v>
      </c>
      <c r="S42" s="72">
        <v>2531</v>
      </c>
      <c r="T42" s="72">
        <v>2613</v>
      </c>
      <c r="U42" s="73"/>
      <c r="V42" s="73"/>
      <c r="W42" s="73"/>
      <c r="X42" s="73"/>
      <c r="Y42" s="73"/>
      <c r="Z42" s="73"/>
      <c r="AA42" s="73"/>
      <c r="AB42" s="73"/>
      <c r="AC42" s="91" t="str">
        <f t="shared" si="0"/>
        <v/>
      </c>
    </row>
    <row r="43" spans="2:29" ht="14" customHeight="1" x14ac:dyDescent="0.3">
      <c r="B43" s="44" t="s">
        <v>53</v>
      </c>
      <c r="C43" s="43" t="s">
        <v>53</v>
      </c>
      <c r="D43" s="44" t="s">
        <v>84</v>
      </c>
      <c r="E43" s="82" t="s">
        <v>1</v>
      </c>
      <c r="F43" s="45" t="s">
        <v>257</v>
      </c>
      <c r="G43" s="115"/>
      <c r="H43" s="72">
        <v>30144</v>
      </c>
      <c r="I43" s="72">
        <v>34472</v>
      </c>
      <c r="J43" s="72">
        <v>36914</v>
      </c>
      <c r="K43" s="72">
        <v>40276</v>
      </c>
      <c r="L43" s="72">
        <v>44410</v>
      </c>
      <c r="M43" s="72">
        <v>49955</v>
      </c>
      <c r="N43" s="72">
        <v>54621</v>
      </c>
      <c r="O43" s="72">
        <v>58920</v>
      </c>
      <c r="P43" s="72">
        <v>57437</v>
      </c>
      <c r="Q43" s="72">
        <v>65915</v>
      </c>
      <c r="R43" s="72">
        <v>66513</v>
      </c>
      <c r="S43" s="72">
        <v>71809</v>
      </c>
      <c r="T43" s="72">
        <v>75898</v>
      </c>
      <c r="U43" s="73"/>
      <c r="V43" s="73"/>
      <c r="W43" s="73"/>
      <c r="X43" s="73"/>
      <c r="Y43" s="73"/>
      <c r="Z43" s="73"/>
      <c r="AA43" s="73"/>
      <c r="AB43" s="73"/>
      <c r="AC43" s="91" t="str">
        <f t="shared" si="0"/>
        <v/>
      </c>
    </row>
    <row r="44" spans="2:29" ht="14" customHeight="1" x14ac:dyDescent="0.3">
      <c r="B44" s="44" t="s">
        <v>40</v>
      </c>
      <c r="C44" s="43" t="s">
        <v>40</v>
      </c>
      <c r="D44" s="44" t="s">
        <v>84</v>
      </c>
      <c r="E44" s="82" t="s">
        <v>17</v>
      </c>
      <c r="F44" s="45" t="s">
        <v>258</v>
      </c>
      <c r="G44" s="115"/>
      <c r="H44" s="72">
        <v>1826</v>
      </c>
      <c r="I44" s="72">
        <v>1956</v>
      </c>
      <c r="J44" s="72">
        <v>2087</v>
      </c>
      <c r="K44" s="72">
        <v>2217</v>
      </c>
      <c r="L44" s="72">
        <v>2348</v>
      </c>
      <c r="M44" s="72">
        <v>2478</v>
      </c>
      <c r="N44" s="72">
        <v>2609</v>
      </c>
      <c r="O44" s="72">
        <v>2739</v>
      </c>
      <c r="P44" s="72">
        <v>2870</v>
      </c>
      <c r="Q44" s="72">
        <v>3000</v>
      </c>
      <c r="R44" s="72">
        <v>3030</v>
      </c>
      <c r="S44" s="72">
        <v>2844</v>
      </c>
      <c r="T44" s="72">
        <v>2707</v>
      </c>
      <c r="U44" s="73"/>
      <c r="V44" s="73"/>
      <c r="W44" s="73"/>
      <c r="X44" s="73"/>
      <c r="Y44" s="73"/>
      <c r="Z44" s="73"/>
      <c r="AA44" s="73"/>
      <c r="AB44" s="73"/>
      <c r="AC44" s="91" t="str">
        <f t="shared" si="0"/>
        <v/>
      </c>
    </row>
    <row r="45" spans="2:29" ht="14" customHeight="1" x14ac:dyDescent="0.3">
      <c r="B45" s="44" t="s">
        <v>40</v>
      </c>
      <c r="C45" s="43" t="s">
        <v>40</v>
      </c>
      <c r="D45" s="44" t="s">
        <v>84</v>
      </c>
      <c r="E45" s="82" t="s">
        <v>1</v>
      </c>
      <c r="F45" s="45" t="s">
        <v>259</v>
      </c>
      <c r="G45" s="115"/>
      <c r="H45" s="72">
        <v>20909</v>
      </c>
      <c r="I45" s="72">
        <v>24475</v>
      </c>
      <c r="J45" s="72">
        <v>27098</v>
      </c>
      <c r="K45" s="72">
        <v>30612</v>
      </c>
      <c r="L45" s="72">
        <v>34448</v>
      </c>
      <c r="M45" s="72">
        <v>39515</v>
      </c>
      <c r="N45" s="72">
        <v>48867</v>
      </c>
      <c r="O45" s="72">
        <v>52941</v>
      </c>
      <c r="P45" s="72">
        <v>57177</v>
      </c>
      <c r="Q45" s="72">
        <v>61387</v>
      </c>
      <c r="R45" s="72">
        <v>62947</v>
      </c>
      <c r="S45" s="72">
        <v>64702</v>
      </c>
      <c r="T45" s="72">
        <v>65672</v>
      </c>
      <c r="U45" s="73"/>
      <c r="V45" s="73"/>
      <c r="W45" s="73"/>
      <c r="X45" s="73"/>
      <c r="Y45" s="73"/>
      <c r="Z45" s="73"/>
      <c r="AA45" s="73"/>
      <c r="AB45" s="73"/>
      <c r="AC45" s="91" t="str">
        <f t="shared" si="0"/>
        <v/>
      </c>
    </row>
    <row r="46" spans="2:29" ht="14" customHeight="1" x14ac:dyDescent="0.3">
      <c r="B46" s="44" t="s">
        <v>54</v>
      </c>
      <c r="C46" s="43" t="s">
        <v>80</v>
      </c>
      <c r="D46" s="44" t="s">
        <v>85</v>
      </c>
      <c r="E46" s="82" t="s">
        <v>17</v>
      </c>
      <c r="F46" s="45" t="s">
        <v>260</v>
      </c>
      <c r="G46" s="115"/>
      <c r="H46" s="72"/>
      <c r="I46" s="72"/>
      <c r="J46" s="72"/>
      <c r="K46" s="72"/>
      <c r="L46" s="72">
        <v>92</v>
      </c>
      <c r="M46" s="72">
        <v>88</v>
      </c>
      <c r="N46" s="72">
        <v>71</v>
      </c>
      <c r="O46" s="72">
        <v>81</v>
      </c>
      <c r="P46" s="72">
        <v>76</v>
      </c>
      <c r="Q46" s="72">
        <v>72</v>
      </c>
      <c r="R46" s="72">
        <v>69</v>
      </c>
      <c r="S46" s="72">
        <v>65</v>
      </c>
      <c r="T46" s="72">
        <v>66</v>
      </c>
      <c r="U46" s="73"/>
      <c r="V46" s="73"/>
      <c r="W46" s="73"/>
      <c r="X46" s="73"/>
      <c r="Y46" s="73"/>
      <c r="Z46" s="73"/>
      <c r="AA46" s="73"/>
      <c r="AB46" s="73"/>
      <c r="AC46" s="91" t="str">
        <f t="shared" si="0"/>
        <v/>
      </c>
    </row>
    <row r="47" spans="2:29" ht="14" customHeight="1" x14ac:dyDescent="0.3">
      <c r="B47" s="44" t="s">
        <v>54</v>
      </c>
      <c r="C47" s="43" t="s">
        <v>80</v>
      </c>
      <c r="D47" s="44" t="s">
        <v>85</v>
      </c>
      <c r="E47" s="82" t="s">
        <v>1</v>
      </c>
      <c r="F47" s="45" t="s">
        <v>261</v>
      </c>
      <c r="G47" s="115"/>
      <c r="H47" s="72">
        <v>734</v>
      </c>
      <c r="I47" s="72">
        <v>840</v>
      </c>
      <c r="J47" s="72">
        <v>1026</v>
      </c>
      <c r="K47" s="72">
        <v>1248</v>
      </c>
      <c r="L47" s="72">
        <v>1383</v>
      </c>
      <c r="M47" s="72">
        <v>1435</v>
      </c>
      <c r="N47" s="72">
        <v>1512</v>
      </c>
      <c r="O47" s="72">
        <v>1776</v>
      </c>
      <c r="P47" s="72">
        <v>2115</v>
      </c>
      <c r="Q47" s="72">
        <v>2281</v>
      </c>
      <c r="R47" s="72">
        <v>2483</v>
      </c>
      <c r="S47" s="72">
        <v>2782</v>
      </c>
      <c r="T47" s="72">
        <v>3068</v>
      </c>
      <c r="U47" s="73"/>
      <c r="V47" s="73"/>
      <c r="W47" s="73"/>
      <c r="X47" s="73"/>
      <c r="Y47" s="73"/>
      <c r="Z47" s="73"/>
      <c r="AA47" s="73"/>
      <c r="AB47" s="73"/>
      <c r="AC47" s="91" t="str">
        <f t="shared" si="0"/>
        <v/>
      </c>
    </row>
    <row r="48" spans="2:29" ht="14" customHeight="1" x14ac:dyDescent="0.3">
      <c r="B48" s="44" t="s">
        <v>161</v>
      </c>
      <c r="C48" s="43" t="s">
        <v>161</v>
      </c>
      <c r="D48" s="44" t="s">
        <v>85</v>
      </c>
      <c r="E48" s="82" t="s">
        <v>17</v>
      </c>
      <c r="F48" s="45" t="s">
        <v>262</v>
      </c>
      <c r="G48" s="115"/>
      <c r="H48" s="72">
        <v>3128</v>
      </c>
      <c r="I48" s="72">
        <v>3313</v>
      </c>
      <c r="J48" s="72">
        <v>3319</v>
      </c>
      <c r="K48" s="72">
        <v>3123</v>
      </c>
      <c r="L48" s="72">
        <v>2990</v>
      </c>
      <c r="M48" s="72">
        <v>2818</v>
      </c>
      <c r="N48" s="72">
        <v>2636</v>
      </c>
      <c r="O48" s="72">
        <v>2482</v>
      </c>
      <c r="P48" s="72">
        <v>2428</v>
      </c>
      <c r="Q48" s="72">
        <v>2046</v>
      </c>
      <c r="R48" s="72">
        <v>1665</v>
      </c>
      <c r="S48" s="72">
        <v>1265</v>
      </c>
      <c r="T48" s="72">
        <v>1162</v>
      </c>
      <c r="U48" s="73"/>
      <c r="V48" s="73"/>
      <c r="W48" s="73"/>
      <c r="X48" s="73"/>
      <c r="Y48" s="73"/>
      <c r="Z48" s="73"/>
      <c r="AA48" s="73"/>
      <c r="AB48" s="73"/>
      <c r="AC48" s="91" t="str">
        <f t="shared" si="0"/>
        <v/>
      </c>
    </row>
    <row r="49" spans="2:29" ht="14" customHeight="1" x14ac:dyDescent="0.3">
      <c r="B49" s="44" t="s">
        <v>161</v>
      </c>
      <c r="C49" s="43" t="s">
        <v>161</v>
      </c>
      <c r="D49" s="44" t="s">
        <v>85</v>
      </c>
      <c r="E49" s="82" t="s">
        <v>1</v>
      </c>
      <c r="F49" s="45" t="s">
        <v>263</v>
      </c>
      <c r="G49" s="115"/>
      <c r="H49" s="72">
        <v>37387</v>
      </c>
      <c r="I49" s="72">
        <v>40700</v>
      </c>
      <c r="J49" s="72">
        <v>43114</v>
      </c>
      <c r="K49" s="72">
        <v>45186</v>
      </c>
      <c r="L49" s="72">
        <v>47445</v>
      </c>
      <c r="M49" s="72">
        <v>49636</v>
      </c>
      <c r="N49" s="72">
        <v>52017</v>
      </c>
      <c r="O49" s="72">
        <v>54186</v>
      </c>
      <c r="P49" s="72">
        <v>56781</v>
      </c>
      <c r="Q49" s="72">
        <v>59325</v>
      </c>
      <c r="R49" s="72">
        <v>60645</v>
      </c>
      <c r="S49" s="72">
        <v>61296</v>
      </c>
      <c r="T49" s="72">
        <v>63769</v>
      </c>
      <c r="U49" s="73"/>
      <c r="V49" s="73"/>
      <c r="W49" s="73"/>
      <c r="X49" s="73"/>
      <c r="Y49" s="73"/>
      <c r="Z49" s="73"/>
      <c r="AA49" s="73"/>
      <c r="AB49" s="73"/>
      <c r="AC49" s="91" t="str">
        <f t="shared" si="0"/>
        <v/>
      </c>
    </row>
    <row r="50" spans="2:29" ht="14" customHeight="1" x14ac:dyDescent="0.3">
      <c r="B50" s="44" t="s">
        <v>4</v>
      </c>
      <c r="C50" s="43" t="s">
        <v>4</v>
      </c>
      <c r="D50" s="44" t="s">
        <v>85</v>
      </c>
      <c r="E50" s="82" t="s">
        <v>17</v>
      </c>
      <c r="F50" s="45" t="s">
        <v>264</v>
      </c>
      <c r="G50" s="115"/>
      <c r="H50" s="72">
        <v>3994</v>
      </c>
      <c r="I50" s="72">
        <v>4440</v>
      </c>
      <c r="J50" s="72">
        <v>4992</v>
      </c>
      <c r="K50" s="72">
        <v>5631</v>
      </c>
      <c r="L50" s="72">
        <v>6099</v>
      </c>
      <c r="M50" s="72">
        <v>7096</v>
      </c>
      <c r="N50" s="72">
        <v>8486</v>
      </c>
      <c r="O50" s="72">
        <v>9824</v>
      </c>
      <c r="P50" s="72">
        <v>10279</v>
      </c>
      <c r="Q50" s="72">
        <v>10407</v>
      </c>
      <c r="R50" s="72">
        <v>11220</v>
      </c>
      <c r="S50" s="72">
        <v>11531</v>
      </c>
      <c r="T50" s="72">
        <v>11518</v>
      </c>
      <c r="U50" s="73"/>
      <c r="V50" s="73"/>
      <c r="W50" s="73"/>
      <c r="X50" s="73"/>
      <c r="Y50" s="73"/>
      <c r="Z50" s="73"/>
      <c r="AA50" s="73"/>
      <c r="AB50" s="73"/>
      <c r="AC50" s="91" t="str">
        <f t="shared" si="0"/>
        <v/>
      </c>
    </row>
    <row r="51" spans="2:29" ht="14" customHeight="1" x14ac:dyDescent="0.3">
      <c r="B51" s="44" t="s">
        <v>4</v>
      </c>
      <c r="C51" s="43" t="s">
        <v>4</v>
      </c>
      <c r="D51" s="44" t="s">
        <v>85</v>
      </c>
      <c r="E51" s="82" t="s">
        <v>1</v>
      </c>
      <c r="F51" s="45" t="s">
        <v>265</v>
      </c>
      <c r="G51" s="115"/>
      <c r="H51" s="72">
        <v>85461</v>
      </c>
      <c r="I51" s="72">
        <v>101213</v>
      </c>
      <c r="J51" s="72">
        <v>117791</v>
      </c>
      <c r="K51" s="72">
        <v>125963</v>
      </c>
      <c r="L51" s="72">
        <v>138939</v>
      </c>
      <c r="M51" s="72">
        <v>161153</v>
      </c>
      <c r="N51" s="72">
        <v>196896</v>
      </c>
      <c r="O51" s="72">
        <v>243891</v>
      </c>
      <c r="P51" s="72">
        <v>270804</v>
      </c>
      <c r="Q51" s="72">
        <v>302034</v>
      </c>
      <c r="R51" s="72">
        <v>339617</v>
      </c>
      <c r="S51" s="72">
        <v>377249</v>
      </c>
      <c r="T51" s="72">
        <v>413135</v>
      </c>
      <c r="U51" s="73"/>
      <c r="V51" s="73"/>
      <c r="W51" s="73"/>
      <c r="X51" s="73"/>
      <c r="Y51" s="73"/>
      <c r="Z51" s="73"/>
      <c r="AA51" s="73"/>
      <c r="AB51" s="73"/>
      <c r="AC51" s="91" t="str">
        <f t="shared" si="0"/>
        <v/>
      </c>
    </row>
    <row r="52" spans="2:29" ht="14" customHeight="1" x14ac:dyDescent="0.3">
      <c r="B52" s="44" t="s">
        <v>55</v>
      </c>
      <c r="C52" s="43" t="s">
        <v>55</v>
      </c>
      <c r="D52" s="44" t="s">
        <v>84</v>
      </c>
      <c r="E52" s="82" t="s">
        <v>17</v>
      </c>
      <c r="F52" s="45" t="s">
        <v>266</v>
      </c>
      <c r="G52" s="115"/>
      <c r="H52" s="72">
        <v>825</v>
      </c>
      <c r="I52" s="72">
        <v>702</v>
      </c>
      <c r="J52" s="72">
        <v>818</v>
      </c>
      <c r="K52" s="72">
        <v>922</v>
      </c>
      <c r="L52" s="72">
        <v>1563</v>
      </c>
      <c r="M52" s="72">
        <v>1593</v>
      </c>
      <c r="N52" s="72">
        <v>1623</v>
      </c>
      <c r="O52" s="72">
        <v>2210</v>
      </c>
      <c r="P52" s="72">
        <v>2514</v>
      </c>
      <c r="Q52" s="72">
        <v>3156</v>
      </c>
      <c r="R52" s="72">
        <v>3546</v>
      </c>
      <c r="S52" s="72">
        <v>3898</v>
      </c>
      <c r="T52" s="72">
        <v>4201</v>
      </c>
      <c r="U52" s="73"/>
      <c r="V52" s="73"/>
      <c r="W52" s="73"/>
      <c r="X52" s="73"/>
      <c r="Y52" s="73"/>
      <c r="Z52" s="73"/>
      <c r="AA52" s="73"/>
      <c r="AB52" s="73"/>
      <c r="AC52" s="91" t="str">
        <f t="shared" si="0"/>
        <v/>
      </c>
    </row>
    <row r="53" spans="2:29" ht="14" customHeight="1" x14ac:dyDescent="0.3">
      <c r="B53" s="44" t="s">
        <v>55</v>
      </c>
      <c r="C53" s="43" t="s">
        <v>55</v>
      </c>
      <c r="D53" s="44" t="s">
        <v>84</v>
      </c>
      <c r="E53" s="82" t="s">
        <v>1</v>
      </c>
      <c r="F53" s="45" t="s">
        <v>267</v>
      </c>
      <c r="G53" s="115"/>
      <c r="H53" s="72">
        <v>14462</v>
      </c>
      <c r="I53" s="72">
        <v>13703</v>
      </c>
      <c r="J53" s="72">
        <v>15814</v>
      </c>
      <c r="K53" s="72">
        <v>15646</v>
      </c>
      <c r="L53" s="72">
        <v>22579</v>
      </c>
      <c r="M53" s="72">
        <v>25900</v>
      </c>
      <c r="N53" s="72">
        <v>29970</v>
      </c>
      <c r="O53" s="72">
        <v>34493</v>
      </c>
      <c r="P53" s="72">
        <v>37127</v>
      </c>
      <c r="Q53" s="72">
        <v>43876</v>
      </c>
      <c r="R53" s="72">
        <v>47259</v>
      </c>
      <c r="S53" s="72">
        <v>52225</v>
      </c>
      <c r="T53" s="72">
        <v>56875</v>
      </c>
      <c r="U53" s="73"/>
      <c r="V53" s="73"/>
      <c r="W53" s="73"/>
      <c r="X53" s="73"/>
      <c r="Y53" s="73"/>
      <c r="Z53" s="73"/>
      <c r="AA53" s="73"/>
      <c r="AB53" s="73"/>
      <c r="AC53" s="91" t="str">
        <f t="shared" si="0"/>
        <v/>
      </c>
    </row>
    <row r="54" spans="2:29" ht="14" customHeight="1" x14ac:dyDescent="0.3">
      <c r="B54" s="44" t="s">
        <v>56</v>
      </c>
      <c r="C54" s="43" t="s">
        <v>56</v>
      </c>
      <c r="D54" s="44" t="s">
        <v>84</v>
      </c>
      <c r="E54" s="82" t="s">
        <v>17</v>
      </c>
      <c r="F54" s="45" t="s">
        <v>268</v>
      </c>
      <c r="G54" s="115"/>
      <c r="H54" s="72">
        <v>1087</v>
      </c>
      <c r="I54" s="72">
        <v>1531</v>
      </c>
      <c r="J54" s="72">
        <v>1512</v>
      </c>
      <c r="K54" s="72">
        <v>1517</v>
      </c>
      <c r="L54" s="72">
        <v>1522</v>
      </c>
      <c r="M54" s="72">
        <v>1532</v>
      </c>
      <c r="N54" s="72">
        <v>1542</v>
      </c>
      <c r="O54" s="72">
        <v>2082</v>
      </c>
      <c r="P54" s="72">
        <v>2587</v>
      </c>
      <c r="Q54" s="72">
        <v>3098</v>
      </c>
      <c r="R54" s="72">
        <v>3237</v>
      </c>
      <c r="S54" s="72">
        <v>3435</v>
      </c>
      <c r="T54" s="72">
        <v>3691</v>
      </c>
      <c r="U54" s="73"/>
      <c r="V54" s="73"/>
      <c r="W54" s="73"/>
      <c r="X54" s="73"/>
      <c r="Y54" s="73"/>
      <c r="Z54" s="73"/>
      <c r="AA54" s="73"/>
      <c r="AB54" s="73"/>
      <c r="AC54" s="91" t="str">
        <f t="shared" si="0"/>
        <v/>
      </c>
    </row>
    <row r="55" spans="2:29" ht="14" customHeight="1" x14ac:dyDescent="0.3">
      <c r="B55" s="44" t="s">
        <v>56</v>
      </c>
      <c r="C55" s="43" t="s">
        <v>56</v>
      </c>
      <c r="D55" s="44" t="s">
        <v>84</v>
      </c>
      <c r="E55" s="82" t="s">
        <v>1</v>
      </c>
      <c r="F55" s="45" t="s">
        <v>269</v>
      </c>
      <c r="G55" s="115"/>
      <c r="H55" s="72">
        <v>26500</v>
      </c>
      <c r="I55" s="72">
        <v>31301</v>
      </c>
      <c r="J55" s="72">
        <v>35014</v>
      </c>
      <c r="K55" s="72">
        <v>37356</v>
      </c>
      <c r="L55" s="72">
        <v>40000</v>
      </c>
      <c r="M55" s="72">
        <v>45500</v>
      </c>
      <c r="N55" s="72">
        <v>51000</v>
      </c>
      <c r="O55" s="72">
        <v>56500</v>
      </c>
      <c r="P55" s="72">
        <v>62000</v>
      </c>
      <c r="Q55" s="72">
        <v>66281</v>
      </c>
      <c r="R55" s="72">
        <v>73780</v>
      </c>
      <c r="S55" s="72">
        <v>80357</v>
      </c>
      <c r="T55" s="72">
        <v>84943</v>
      </c>
      <c r="U55" s="73"/>
      <c r="V55" s="73"/>
      <c r="W55" s="73"/>
      <c r="X55" s="73"/>
      <c r="Y55" s="73"/>
      <c r="Z55" s="73"/>
      <c r="AA55" s="73"/>
      <c r="AB55" s="73"/>
      <c r="AC55" s="91" t="str">
        <f t="shared" si="0"/>
        <v/>
      </c>
    </row>
    <row r="56" spans="2:29" ht="14" customHeight="1" x14ac:dyDescent="0.3">
      <c r="B56" s="44" t="s">
        <v>162</v>
      </c>
      <c r="C56" s="43" t="s">
        <v>162</v>
      </c>
      <c r="D56" s="44" t="s">
        <v>85</v>
      </c>
      <c r="E56" s="82" t="s">
        <v>1</v>
      </c>
      <c r="F56" s="45" t="s">
        <v>270</v>
      </c>
      <c r="G56" s="115"/>
      <c r="H56" s="72"/>
      <c r="I56" s="72"/>
      <c r="J56" s="72"/>
      <c r="K56" s="72"/>
      <c r="L56" s="72"/>
      <c r="M56" s="72"/>
      <c r="N56" s="72"/>
      <c r="O56" s="72"/>
      <c r="P56" s="72"/>
      <c r="Q56" s="72"/>
      <c r="R56" s="72"/>
      <c r="S56" s="72"/>
      <c r="T56" s="72"/>
      <c r="U56" s="73"/>
      <c r="V56" s="73"/>
      <c r="W56" s="73"/>
      <c r="X56" s="73"/>
      <c r="Y56" s="73"/>
      <c r="Z56" s="73"/>
      <c r="AA56" s="73"/>
      <c r="AB56" s="73"/>
      <c r="AC56" s="91" t="str">
        <f t="shared" si="0"/>
        <v/>
      </c>
    </row>
    <row r="57" spans="2:29" ht="14" customHeight="1" x14ac:dyDescent="0.3">
      <c r="B57" s="44" t="s">
        <v>162</v>
      </c>
      <c r="C57" s="43" t="s">
        <v>162</v>
      </c>
      <c r="D57" s="44" t="s">
        <v>85</v>
      </c>
      <c r="E57" s="82" t="s">
        <v>17</v>
      </c>
      <c r="F57" s="45" t="s">
        <v>271</v>
      </c>
      <c r="G57" s="115"/>
      <c r="H57" s="72"/>
      <c r="I57" s="72"/>
      <c r="J57" s="72"/>
      <c r="K57" s="72"/>
      <c r="L57" s="72"/>
      <c r="M57" s="72"/>
      <c r="N57" s="72"/>
      <c r="O57" s="72"/>
      <c r="P57" s="72"/>
      <c r="Q57" s="72"/>
      <c r="R57" s="72"/>
      <c r="S57" s="72"/>
      <c r="T57" s="72"/>
      <c r="U57" s="73"/>
      <c r="V57" s="73"/>
      <c r="W57" s="73"/>
      <c r="X57" s="73"/>
      <c r="Y57" s="73"/>
      <c r="Z57" s="73"/>
      <c r="AA57" s="73"/>
      <c r="AB57" s="73"/>
      <c r="AC57" s="91" t="str">
        <f t="shared" si="0"/>
        <v/>
      </c>
    </row>
    <row r="58" spans="2:29" ht="14" customHeight="1" x14ac:dyDescent="0.3">
      <c r="B58" s="44" t="s">
        <v>163</v>
      </c>
      <c r="C58" s="43" t="s">
        <v>163</v>
      </c>
      <c r="D58" s="44" t="s">
        <v>85</v>
      </c>
      <c r="E58" s="82" t="s">
        <v>17</v>
      </c>
      <c r="F58" s="45" t="s">
        <v>272</v>
      </c>
      <c r="G58" s="115"/>
      <c r="H58" s="72">
        <v>797</v>
      </c>
      <c r="I58" s="72">
        <v>722</v>
      </c>
      <c r="J58" s="72">
        <v>826</v>
      </c>
      <c r="K58" s="72">
        <v>879</v>
      </c>
      <c r="L58" s="72">
        <v>927</v>
      </c>
      <c r="M58" s="72">
        <v>937</v>
      </c>
      <c r="N58" s="72">
        <v>899</v>
      </c>
      <c r="O58" s="72">
        <v>651</v>
      </c>
      <c r="P58" s="72">
        <v>778</v>
      </c>
      <c r="Q58" s="72">
        <v>772</v>
      </c>
      <c r="R58" s="72">
        <v>701</v>
      </c>
      <c r="S58" s="72">
        <v>627</v>
      </c>
      <c r="T58" s="72"/>
      <c r="U58" s="73"/>
      <c r="V58" s="73"/>
      <c r="W58" s="73"/>
      <c r="X58" s="73"/>
      <c r="Y58" s="73"/>
      <c r="Z58" s="73"/>
      <c r="AA58" s="73"/>
      <c r="AB58" s="73"/>
      <c r="AC58" s="91" t="str">
        <f t="shared" si="0"/>
        <v>Missing Data for Colombia Peds ;</v>
      </c>
    </row>
    <row r="59" spans="2:29" ht="14" customHeight="1" x14ac:dyDescent="0.3">
      <c r="B59" s="44" t="s">
        <v>163</v>
      </c>
      <c r="C59" s="43" t="s">
        <v>163</v>
      </c>
      <c r="D59" s="44" t="s">
        <v>85</v>
      </c>
      <c r="E59" s="82" t="s">
        <v>1</v>
      </c>
      <c r="F59" s="45" t="s">
        <v>273</v>
      </c>
      <c r="G59" s="115"/>
      <c r="H59" s="72">
        <v>21791</v>
      </c>
      <c r="I59" s="72">
        <v>32135</v>
      </c>
      <c r="J59" s="72">
        <v>39254</v>
      </c>
      <c r="K59" s="72">
        <v>47370</v>
      </c>
      <c r="L59" s="72">
        <v>54392</v>
      </c>
      <c r="M59" s="72">
        <v>65952</v>
      </c>
      <c r="N59" s="72">
        <v>75094</v>
      </c>
      <c r="O59" s="72">
        <v>77577</v>
      </c>
      <c r="P59" s="72">
        <v>90861</v>
      </c>
      <c r="Q59" s="72">
        <v>115219</v>
      </c>
      <c r="R59" s="72">
        <v>126709</v>
      </c>
      <c r="S59" s="72">
        <v>124595</v>
      </c>
      <c r="T59" s="72"/>
      <c r="U59" s="73"/>
      <c r="V59" s="73"/>
      <c r="W59" s="73"/>
      <c r="X59" s="73"/>
      <c r="Y59" s="73"/>
      <c r="Z59" s="73"/>
      <c r="AA59" s="73"/>
      <c r="AB59" s="73"/>
      <c r="AC59" s="91" t="str">
        <f t="shared" si="0"/>
        <v>Missing Data for Colombia Adults ;</v>
      </c>
    </row>
    <row r="60" spans="2:29" ht="14" customHeight="1" x14ac:dyDescent="0.3">
      <c r="B60" s="44" t="s">
        <v>57</v>
      </c>
      <c r="C60" s="43" t="s">
        <v>57</v>
      </c>
      <c r="D60" s="44" t="s">
        <v>85</v>
      </c>
      <c r="E60" s="82" t="s">
        <v>17</v>
      </c>
      <c r="F60" s="45" t="s">
        <v>274</v>
      </c>
      <c r="G60" s="115"/>
      <c r="H60" s="72"/>
      <c r="I60" s="72"/>
      <c r="J60" s="72"/>
      <c r="K60" s="72"/>
      <c r="L60" s="72"/>
      <c r="M60" s="72"/>
      <c r="N60" s="72"/>
      <c r="O60" s="72"/>
      <c r="P60" s="72">
        <v>1</v>
      </c>
      <c r="Q60" s="72">
        <v>3</v>
      </c>
      <c r="R60" s="72">
        <v>5</v>
      </c>
      <c r="S60" s="72">
        <v>4</v>
      </c>
      <c r="T60" s="72">
        <v>4</v>
      </c>
      <c r="U60" s="73"/>
      <c r="V60" s="73"/>
      <c r="W60" s="73"/>
      <c r="X60" s="73"/>
      <c r="Y60" s="73"/>
      <c r="Z60" s="73"/>
      <c r="AA60" s="73"/>
      <c r="AB60" s="73"/>
      <c r="AC60" s="91" t="str">
        <f t="shared" si="0"/>
        <v/>
      </c>
    </row>
    <row r="61" spans="2:29" ht="14" customHeight="1" x14ac:dyDescent="0.3">
      <c r="B61" s="44" t="s">
        <v>57</v>
      </c>
      <c r="C61" s="43" t="s">
        <v>57</v>
      </c>
      <c r="D61" s="46" t="s">
        <v>85</v>
      </c>
      <c r="E61" s="82" t="s">
        <v>1</v>
      </c>
      <c r="F61" s="45" t="s">
        <v>275</v>
      </c>
      <c r="G61" s="115"/>
      <c r="H61" s="72">
        <v>17</v>
      </c>
      <c r="I61" s="72">
        <v>19</v>
      </c>
      <c r="J61" s="72">
        <v>24</v>
      </c>
      <c r="K61" s="72">
        <v>27</v>
      </c>
      <c r="L61" s="72">
        <v>30</v>
      </c>
      <c r="M61" s="72">
        <v>40</v>
      </c>
      <c r="N61" s="72">
        <v>44</v>
      </c>
      <c r="O61" s="72">
        <v>50</v>
      </c>
      <c r="P61" s="72">
        <v>59</v>
      </c>
      <c r="Q61" s="72">
        <v>74</v>
      </c>
      <c r="R61" s="72">
        <v>80</v>
      </c>
      <c r="S61" s="72">
        <v>86</v>
      </c>
      <c r="T61" s="72">
        <v>96</v>
      </c>
      <c r="U61" s="73"/>
      <c r="V61" s="73"/>
      <c r="W61" s="73"/>
      <c r="X61" s="73"/>
      <c r="Y61" s="73"/>
      <c r="Z61" s="73"/>
      <c r="AA61" s="73"/>
      <c r="AB61" s="73"/>
      <c r="AC61" s="91" t="str">
        <f t="shared" si="0"/>
        <v/>
      </c>
    </row>
    <row r="62" spans="2:29" ht="14" customHeight="1" x14ac:dyDescent="0.3">
      <c r="B62" s="44" t="s">
        <v>58</v>
      </c>
      <c r="C62" s="43" t="s">
        <v>58</v>
      </c>
      <c r="D62" s="44" t="s">
        <v>85</v>
      </c>
      <c r="E62" s="82" t="s">
        <v>17</v>
      </c>
      <c r="F62" s="45" t="s">
        <v>276</v>
      </c>
      <c r="G62" s="115"/>
      <c r="H62" s="72">
        <v>972</v>
      </c>
      <c r="I62" s="72">
        <v>1051</v>
      </c>
      <c r="J62" s="72">
        <v>1148</v>
      </c>
      <c r="K62" s="72">
        <v>1170</v>
      </c>
      <c r="L62" s="72">
        <v>1452</v>
      </c>
      <c r="M62" s="72">
        <v>1442</v>
      </c>
      <c r="N62" s="72">
        <v>1497</v>
      </c>
      <c r="O62" s="72">
        <v>1663</v>
      </c>
      <c r="P62" s="72">
        <v>1973</v>
      </c>
      <c r="Q62" s="72">
        <v>1406</v>
      </c>
      <c r="R62" s="72">
        <v>1380</v>
      </c>
      <c r="S62" s="72">
        <v>1432</v>
      </c>
      <c r="T62" s="72">
        <v>1597</v>
      </c>
      <c r="U62" s="73"/>
      <c r="V62" s="73"/>
      <c r="W62" s="73"/>
      <c r="X62" s="73"/>
      <c r="Y62" s="73"/>
      <c r="Z62" s="73"/>
      <c r="AA62" s="73"/>
      <c r="AB62" s="73"/>
      <c r="AC62" s="91" t="str">
        <f t="shared" si="0"/>
        <v/>
      </c>
    </row>
    <row r="63" spans="2:29" ht="14" customHeight="1" x14ac:dyDescent="0.3">
      <c r="B63" s="44" t="s">
        <v>58</v>
      </c>
      <c r="C63" s="43" t="s">
        <v>58</v>
      </c>
      <c r="D63" s="46" t="s">
        <v>85</v>
      </c>
      <c r="E63" s="82" t="s">
        <v>1</v>
      </c>
      <c r="F63" s="45" t="s">
        <v>277</v>
      </c>
      <c r="G63" s="115"/>
      <c r="H63" s="72">
        <v>13898</v>
      </c>
      <c r="I63" s="72">
        <v>15830</v>
      </c>
      <c r="J63" s="72">
        <v>16086</v>
      </c>
      <c r="K63" s="72">
        <v>18393</v>
      </c>
      <c r="L63" s="72">
        <v>17894</v>
      </c>
      <c r="M63" s="72">
        <v>19240</v>
      </c>
      <c r="N63" s="72">
        <v>20586</v>
      </c>
      <c r="O63" s="72">
        <v>21932</v>
      </c>
      <c r="P63" s="72">
        <v>23278</v>
      </c>
      <c r="Q63" s="72">
        <v>24624</v>
      </c>
      <c r="R63" s="72">
        <v>25991</v>
      </c>
      <c r="S63" s="72">
        <v>28055</v>
      </c>
      <c r="T63" s="72">
        <v>32465</v>
      </c>
      <c r="U63" s="73"/>
      <c r="V63" s="73"/>
      <c r="W63" s="73"/>
      <c r="X63" s="73"/>
      <c r="Y63" s="73"/>
      <c r="Z63" s="73"/>
      <c r="AA63" s="73"/>
      <c r="AB63" s="73"/>
      <c r="AC63" s="91" t="str">
        <f t="shared" si="0"/>
        <v/>
      </c>
    </row>
    <row r="64" spans="2:29" ht="14" customHeight="1" x14ac:dyDescent="0.3">
      <c r="B64" s="44" t="s">
        <v>164</v>
      </c>
      <c r="C64" s="43" t="s">
        <v>164</v>
      </c>
      <c r="D64" s="44" t="s">
        <v>85</v>
      </c>
      <c r="E64" s="82" t="s">
        <v>17</v>
      </c>
      <c r="F64" s="45" t="s">
        <v>278</v>
      </c>
      <c r="G64" s="115"/>
      <c r="H64" s="72">
        <v>62</v>
      </c>
      <c r="I64" s="72">
        <v>63</v>
      </c>
      <c r="J64" s="72">
        <v>63</v>
      </c>
      <c r="K64" s="72">
        <v>64</v>
      </c>
      <c r="L64" s="72">
        <v>63</v>
      </c>
      <c r="M64" s="72">
        <v>65</v>
      </c>
      <c r="N64" s="72">
        <v>67</v>
      </c>
      <c r="O64" s="72">
        <v>68</v>
      </c>
      <c r="P64" s="72">
        <v>36</v>
      </c>
      <c r="Q64" s="72">
        <v>39</v>
      </c>
      <c r="R64" s="72">
        <v>35</v>
      </c>
      <c r="S64" s="72">
        <v>35</v>
      </c>
      <c r="T64" s="72">
        <v>28</v>
      </c>
      <c r="U64" s="73"/>
      <c r="V64" s="73"/>
      <c r="W64" s="73"/>
      <c r="X64" s="73"/>
      <c r="Y64" s="73"/>
      <c r="Z64" s="73"/>
      <c r="AA64" s="73"/>
      <c r="AB64" s="73"/>
      <c r="AC64" s="91" t="str">
        <f t="shared" si="0"/>
        <v/>
      </c>
    </row>
    <row r="65" spans="2:29" ht="14" customHeight="1" x14ac:dyDescent="0.3">
      <c r="B65" s="44" t="s">
        <v>164</v>
      </c>
      <c r="C65" s="43" t="s">
        <v>164</v>
      </c>
      <c r="D65" s="44" t="s">
        <v>85</v>
      </c>
      <c r="E65" s="82" t="s">
        <v>1</v>
      </c>
      <c r="F65" s="45" t="s">
        <v>279</v>
      </c>
      <c r="G65" s="115"/>
      <c r="H65" s="72">
        <v>3283</v>
      </c>
      <c r="I65" s="72">
        <v>3629</v>
      </c>
      <c r="J65" s="72">
        <v>3892</v>
      </c>
      <c r="K65" s="72">
        <v>4250</v>
      </c>
      <c r="L65" s="72">
        <v>4609</v>
      </c>
      <c r="M65" s="72">
        <v>5558</v>
      </c>
      <c r="N65" s="72">
        <v>6116</v>
      </c>
      <c r="O65" s="72">
        <v>6892</v>
      </c>
      <c r="P65" s="72">
        <v>8029</v>
      </c>
      <c r="Q65" s="72">
        <v>9019</v>
      </c>
      <c r="R65" s="72">
        <v>9182</v>
      </c>
      <c r="S65" s="72">
        <v>11051</v>
      </c>
      <c r="T65" s="72"/>
      <c r="U65" s="73"/>
      <c r="V65" s="73"/>
      <c r="W65" s="73"/>
      <c r="X65" s="73"/>
      <c r="Y65" s="73"/>
      <c r="Z65" s="73"/>
      <c r="AA65" s="73"/>
      <c r="AB65" s="73"/>
      <c r="AC65" s="91" t="str">
        <f t="shared" si="0"/>
        <v>Missing Data for Costa Rica Adults ;</v>
      </c>
    </row>
    <row r="66" spans="2:29" ht="14" customHeight="1" x14ac:dyDescent="0.3">
      <c r="B66" s="44" t="s">
        <v>59</v>
      </c>
      <c r="C66" s="43" t="s">
        <v>5</v>
      </c>
      <c r="D66" s="44" t="s">
        <v>85</v>
      </c>
      <c r="E66" s="82" t="s">
        <v>17</v>
      </c>
      <c r="F66" s="45" t="s">
        <v>280</v>
      </c>
      <c r="G66" s="115"/>
      <c r="H66" s="72">
        <v>4301</v>
      </c>
      <c r="I66" s="72">
        <v>5086</v>
      </c>
      <c r="J66" s="72">
        <v>5578</v>
      </c>
      <c r="K66" s="72">
        <v>6779</v>
      </c>
      <c r="L66" s="72">
        <v>6932</v>
      </c>
      <c r="M66" s="72">
        <v>7689</v>
      </c>
      <c r="N66" s="72">
        <v>9154</v>
      </c>
      <c r="O66" s="72">
        <v>14937</v>
      </c>
      <c r="P66" s="72">
        <v>12347</v>
      </c>
      <c r="Q66" s="72">
        <v>11330</v>
      </c>
      <c r="R66" s="72">
        <v>10333</v>
      </c>
      <c r="S66" s="72">
        <v>9731</v>
      </c>
      <c r="T66" s="72">
        <v>9296</v>
      </c>
      <c r="U66" s="73"/>
      <c r="V66" s="73"/>
      <c r="W66" s="73"/>
      <c r="X66" s="73"/>
      <c r="Y66" s="73"/>
      <c r="Z66" s="73"/>
      <c r="AA66" s="73"/>
      <c r="AB66" s="73"/>
      <c r="AC66" s="91" t="str">
        <f t="shared" si="0"/>
        <v/>
      </c>
    </row>
    <row r="67" spans="2:29" ht="14" customHeight="1" x14ac:dyDescent="0.3">
      <c r="B67" s="44" t="s">
        <v>59</v>
      </c>
      <c r="C67" s="43" t="s">
        <v>5</v>
      </c>
      <c r="D67" s="44" t="s">
        <v>85</v>
      </c>
      <c r="E67" s="82" t="s">
        <v>1</v>
      </c>
      <c r="F67" s="45" t="s">
        <v>281</v>
      </c>
      <c r="G67" s="115"/>
      <c r="H67" s="72">
        <v>77157</v>
      </c>
      <c r="I67" s="72">
        <v>93378</v>
      </c>
      <c r="J67" s="72">
        <v>104347</v>
      </c>
      <c r="K67" s="72">
        <v>116180</v>
      </c>
      <c r="L67" s="72">
        <v>133778</v>
      </c>
      <c r="M67" s="72">
        <v>150313</v>
      </c>
      <c r="N67" s="72">
        <v>180810</v>
      </c>
      <c r="O67" s="72">
        <v>215526</v>
      </c>
      <c r="P67" s="72">
        <v>239778</v>
      </c>
      <c r="Q67" s="72">
        <v>257807</v>
      </c>
      <c r="R67" s="72">
        <v>270515</v>
      </c>
      <c r="S67" s="72">
        <v>279404</v>
      </c>
      <c r="T67" s="72">
        <v>283367</v>
      </c>
      <c r="U67" s="73"/>
      <c r="V67" s="73"/>
      <c r="W67" s="73"/>
      <c r="X67" s="73"/>
      <c r="Y67" s="73"/>
      <c r="Z67" s="73"/>
      <c r="AA67" s="73"/>
      <c r="AB67" s="73"/>
      <c r="AC67" s="91" t="str">
        <f t="shared" si="0"/>
        <v/>
      </c>
    </row>
    <row r="68" spans="2:29" ht="14" customHeight="1" x14ac:dyDescent="0.3">
      <c r="B68" s="44" t="s">
        <v>165</v>
      </c>
      <c r="C68" s="43" t="s">
        <v>165</v>
      </c>
      <c r="D68" s="44" t="s">
        <v>85</v>
      </c>
      <c r="E68" s="82" t="s">
        <v>17</v>
      </c>
      <c r="F68" s="45" t="s">
        <v>282</v>
      </c>
      <c r="G68" s="115"/>
      <c r="H68" s="72">
        <v>22</v>
      </c>
      <c r="I68" s="72">
        <v>23</v>
      </c>
      <c r="J68" s="72">
        <v>24</v>
      </c>
      <c r="K68" s="72">
        <v>27</v>
      </c>
      <c r="L68" s="72">
        <v>28</v>
      </c>
      <c r="M68" s="72">
        <v>28</v>
      </c>
      <c r="N68" s="72">
        <v>28</v>
      </c>
      <c r="O68" s="72">
        <v>29</v>
      </c>
      <c r="P68" s="72">
        <v>27</v>
      </c>
      <c r="Q68" s="72">
        <v>29</v>
      </c>
      <c r="R68" s="72">
        <v>32</v>
      </c>
      <c r="S68" s="72">
        <v>31</v>
      </c>
      <c r="T68" s="72">
        <v>30</v>
      </c>
      <c r="U68" s="73"/>
      <c r="V68" s="73"/>
      <c r="W68" s="73"/>
      <c r="X68" s="73"/>
      <c r="Y68" s="73"/>
      <c r="Z68" s="73"/>
      <c r="AA68" s="73"/>
      <c r="AB68" s="73"/>
      <c r="AC68" s="91" t="str">
        <f t="shared" si="0"/>
        <v/>
      </c>
    </row>
    <row r="69" spans="2:29" ht="14" customHeight="1" x14ac:dyDescent="0.3">
      <c r="B69" s="44" t="s">
        <v>165</v>
      </c>
      <c r="C69" s="43" t="s">
        <v>165</v>
      </c>
      <c r="D69" s="44" t="s">
        <v>85</v>
      </c>
      <c r="E69" s="82" t="s">
        <v>1</v>
      </c>
      <c r="F69" s="45" t="s">
        <v>283</v>
      </c>
      <c r="G69" s="115"/>
      <c r="H69" s="72">
        <v>5979</v>
      </c>
      <c r="I69" s="72">
        <v>7440</v>
      </c>
      <c r="J69" s="72">
        <v>8718</v>
      </c>
      <c r="K69" s="72">
        <v>10166</v>
      </c>
      <c r="L69" s="72">
        <v>12569</v>
      </c>
      <c r="M69" s="72">
        <v>15213</v>
      </c>
      <c r="N69" s="72">
        <v>17214</v>
      </c>
      <c r="O69" s="72">
        <v>19437</v>
      </c>
      <c r="P69" s="72">
        <v>21919</v>
      </c>
      <c r="Q69" s="72">
        <v>24485</v>
      </c>
      <c r="R69" s="72">
        <v>24831</v>
      </c>
      <c r="S69" s="72">
        <v>26099</v>
      </c>
      <c r="T69" s="72">
        <v>28014</v>
      </c>
      <c r="U69" s="73"/>
      <c r="V69" s="73"/>
      <c r="W69" s="73"/>
      <c r="X69" s="73"/>
      <c r="Y69" s="73"/>
      <c r="Z69" s="73"/>
      <c r="AA69" s="73"/>
      <c r="AB69" s="73"/>
      <c r="AC69" s="91" t="str">
        <f t="shared" si="0"/>
        <v/>
      </c>
    </row>
    <row r="70" spans="2:29" ht="14" customHeight="1" x14ac:dyDescent="0.3">
      <c r="B70" s="44" t="s">
        <v>166</v>
      </c>
      <c r="C70" s="43" t="s">
        <v>166</v>
      </c>
      <c r="D70" s="44" t="s">
        <v>84</v>
      </c>
      <c r="E70" s="82" t="s">
        <v>1</v>
      </c>
      <c r="F70" s="45" t="s">
        <v>284</v>
      </c>
      <c r="G70" s="115"/>
      <c r="H70" s="72"/>
      <c r="I70" s="72"/>
      <c r="J70" s="72"/>
      <c r="K70" s="72"/>
      <c r="L70" s="72"/>
      <c r="M70" s="72"/>
      <c r="N70" s="72"/>
      <c r="O70" s="72"/>
      <c r="P70" s="72"/>
      <c r="Q70" s="72"/>
      <c r="R70" s="72"/>
      <c r="S70" s="72"/>
      <c r="T70" s="72"/>
      <c r="U70" s="73"/>
      <c r="V70" s="73"/>
      <c r="W70" s="73"/>
      <c r="X70" s="73"/>
      <c r="Y70" s="73"/>
      <c r="Z70" s="73"/>
      <c r="AA70" s="73"/>
      <c r="AB70" s="73"/>
      <c r="AC70" s="91" t="str">
        <f t="shared" si="0"/>
        <v/>
      </c>
    </row>
    <row r="71" spans="2:29" ht="14" customHeight="1" x14ac:dyDescent="0.3">
      <c r="B71" s="44" t="s">
        <v>166</v>
      </c>
      <c r="C71" s="43" t="s">
        <v>166</v>
      </c>
      <c r="D71" s="44" t="s">
        <v>84</v>
      </c>
      <c r="E71" s="82" t="s">
        <v>17</v>
      </c>
      <c r="F71" s="45" t="s">
        <v>285</v>
      </c>
      <c r="G71" s="115"/>
      <c r="H71" s="72"/>
      <c r="I71" s="72"/>
      <c r="J71" s="72"/>
      <c r="K71" s="72"/>
      <c r="L71" s="72"/>
      <c r="M71" s="72"/>
      <c r="N71" s="72"/>
      <c r="O71" s="72"/>
      <c r="P71" s="72"/>
      <c r="Q71" s="72"/>
      <c r="R71" s="72"/>
      <c r="S71" s="72"/>
      <c r="T71" s="72"/>
      <c r="U71" s="73"/>
      <c r="V71" s="73"/>
      <c r="W71" s="73"/>
      <c r="X71" s="73"/>
      <c r="Y71" s="73"/>
      <c r="Z71" s="73"/>
      <c r="AA71" s="73"/>
      <c r="AB71" s="73"/>
      <c r="AC71" s="91" t="str">
        <f t="shared" si="0"/>
        <v/>
      </c>
    </row>
    <row r="72" spans="2:29" ht="14" customHeight="1" x14ac:dyDescent="0.3">
      <c r="B72" s="44" t="s">
        <v>60</v>
      </c>
      <c r="C72" s="43" t="s">
        <v>81</v>
      </c>
      <c r="D72" s="44" t="s">
        <v>84</v>
      </c>
      <c r="E72" s="82" t="s">
        <v>17</v>
      </c>
      <c r="F72" s="45" t="s">
        <v>286</v>
      </c>
      <c r="G72" s="115"/>
      <c r="H72" s="72">
        <v>2193</v>
      </c>
      <c r="I72" s="72">
        <v>6077</v>
      </c>
      <c r="J72" s="72">
        <v>4972</v>
      </c>
      <c r="K72" s="72">
        <v>4955</v>
      </c>
      <c r="L72" s="72">
        <v>8523</v>
      </c>
      <c r="M72" s="72">
        <v>10392</v>
      </c>
      <c r="N72" s="72">
        <v>14333</v>
      </c>
      <c r="O72" s="72">
        <v>17465</v>
      </c>
      <c r="P72" s="72">
        <v>15970</v>
      </c>
      <c r="Q72" s="72">
        <v>18340</v>
      </c>
      <c r="R72" s="72">
        <v>21914</v>
      </c>
      <c r="S72" s="72">
        <v>24542</v>
      </c>
      <c r="T72" s="72">
        <v>26748</v>
      </c>
      <c r="U72" s="73"/>
      <c r="V72" s="73"/>
      <c r="W72" s="73"/>
      <c r="X72" s="73"/>
      <c r="Y72" s="73"/>
      <c r="Z72" s="73"/>
      <c r="AA72" s="73"/>
      <c r="AB72" s="73"/>
      <c r="AC72" s="91" t="str">
        <f t="shared" si="0"/>
        <v/>
      </c>
    </row>
    <row r="73" spans="2:29" ht="14" customHeight="1" x14ac:dyDescent="0.3">
      <c r="B73" s="44" t="s">
        <v>60</v>
      </c>
      <c r="C73" s="43" t="s">
        <v>81</v>
      </c>
      <c r="D73" s="44" t="s">
        <v>84</v>
      </c>
      <c r="E73" s="82" t="s">
        <v>1</v>
      </c>
      <c r="F73" s="45" t="s">
        <v>287</v>
      </c>
      <c r="G73" s="115"/>
      <c r="H73" s="72">
        <v>41597</v>
      </c>
      <c r="I73" s="72">
        <v>47316</v>
      </c>
      <c r="J73" s="72">
        <v>61333</v>
      </c>
      <c r="K73" s="72">
        <v>74605</v>
      </c>
      <c r="L73" s="72">
        <v>92801</v>
      </c>
      <c r="M73" s="72">
        <v>111370</v>
      </c>
      <c r="N73" s="72">
        <v>142739</v>
      </c>
      <c r="O73" s="72">
        <v>196530</v>
      </c>
      <c r="P73" s="72">
        <v>192413</v>
      </c>
      <c r="Q73" s="72">
        <v>215537</v>
      </c>
      <c r="R73" s="72">
        <v>284210</v>
      </c>
      <c r="S73" s="72">
        <v>339159</v>
      </c>
      <c r="T73" s="72">
        <v>376358</v>
      </c>
      <c r="U73" s="73"/>
      <c r="V73" s="73"/>
      <c r="W73" s="73"/>
      <c r="X73" s="73"/>
      <c r="Y73" s="73"/>
      <c r="Z73" s="73"/>
      <c r="AA73" s="73"/>
      <c r="AB73" s="73"/>
      <c r="AC73" s="91" t="str">
        <f t="shared" si="0"/>
        <v/>
      </c>
    </row>
    <row r="74" spans="2:29" ht="14" customHeight="1" x14ac:dyDescent="0.3">
      <c r="B74" s="44" t="s">
        <v>167</v>
      </c>
      <c r="C74" s="43" t="s">
        <v>167</v>
      </c>
      <c r="D74" s="44" t="s">
        <v>85</v>
      </c>
      <c r="E74" s="82" t="s">
        <v>17</v>
      </c>
      <c r="F74" s="45" t="s">
        <v>289</v>
      </c>
      <c r="G74" s="115"/>
      <c r="H74" s="72">
        <v>41</v>
      </c>
      <c r="I74" s="72">
        <v>40</v>
      </c>
      <c r="J74" s="72">
        <v>40</v>
      </c>
      <c r="K74" s="72">
        <v>46</v>
      </c>
      <c r="L74" s="72">
        <v>52</v>
      </c>
      <c r="M74" s="72">
        <v>74</v>
      </c>
      <c r="N74" s="72">
        <v>78</v>
      </c>
      <c r="O74" s="72">
        <v>82</v>
      </c>
      <c r="P74" s="72">
        <v>82</v>
      </c>
      <c r="Q74" s="72">
        <v>48</v>
      </c>
      <c r="R74" s="72">
        <v>50</v>
      </c>
      <c r="S74" s="72">
        <v>64</v>
      </c>
      <c r="T74" s="72">
        <v>69</v>
      </c>
      <c r="U74" s="73"/>
      <c r="V74" s="73"/>
      <c r="W74" s="73"/>
      <c r="X74" s="73"/>
      <c r="Y74" s="73"/>
      <c r="Z74" s="73"/>
      <c r="AA74" s="73"/>
      <c r="AB74" s="73"/>
      <c r="AC74" s="91" t="str">
        <f t="shared" ref="AC74:AC137" si="1">IF(SUM(H74:AB74)&lt;&gt;0,
IF(OR(
INDEX($H$10:$AB$249,MATCH($F74,$F$10:$F$249,0),MATCH(Baseline_Year,$H$9:$AB$9,0))="",
INDEX($H$10:$AB$249,MATCH($F74,$F$10:$F$249,0),MATCH(Baseline_Year-1,$H$9:$AB$9,0))="",
INDEX($H$10:$AB$249,MATCH($F74,$F$10:$F$249,0),MATCH(Baseline_Year-2,$H$9:$AB$9,0))="",
INDEX($H$10:$AB$249,MATCH($F74,$F$10:$F$249,0),MATCH(Baseline_Year-3,$H$9:$AB$9,0))=""),
"Missing Data for "&amp;B74&amp;" "&amp;E74&amp;" ;",""),"")</f>
        <v/>
      </c>
    </row>
    <row r="75" spans="2:29" ht="14" customHeight="1" x14ac:dyDescent="0.3">
      <c r="B75" s="44" t="s">
        <v>167</v>
      </c>
      <c r="C75" s="43" t="s">
        <v>167</v>
      </c>
      <c r="D75" s="44" t="s">
        <v>85</v>
      </c>
      <c r="E75" s="82" t="s">
        <v>1</v>
      </c>
      <c r="F75" s="45" t="s">
        <v>288</v>
      </c>
      <c r="G75" s="115"/>
      <c r="H75" s="72">
        <v>926</v>
      </c>
      <c r="I75" s="72">
        <v>1002</v>
      </c>
      <c r="J75" s="72">
        <v>1247</v>
      </c>
      <c r="K75" s="72">
        <v>1335</v>
      </c>
      <c r="L75" s="72">
        <v>1541</v>
      </c>
      <c r="M75" s="72">
        <v>1871</v>
      </c>
      <c r="N75" s="72">
        <v>2151</v>
      </c>
      <c r="O75" s="72">
        <v>2372</v>
      </c>
      <c r="P75" s="72">
        <v>2598</v>
      </c>
      <c r="Q75" s="72">
        <v>1880</v>
      </c>
      <c r="R75" s="72">
        <v>2013</v>
      </c>
      <c r="S75" s="72">
        <v>1800</v>
      </c>
      <c r="T75" s="72">
        <v>1988</v>
      </c>
      <c r="U75" s="73"/>
      <c r="V75" s="73"/>
      <c r="W75" s="73"/>
      <c r="X75" s="73"/>
      <c r="Y75" s="73"/>
      <c r="Z75" s="73"/>
      <c r="AA75" s="73"/>
      <c r="AB75" s="73"/>
      <c r="AC75" s="91" t="str">
        <f t="shared" si="1"/>
        <v/>
      </c>
    </row>
    <row r="76" spans="2:29" ht="27" customHeight="1" x14ac:dyDescent="0.3">
      <c r="B76" s="44" t="s">
        <v>168</v>
      </c>
      <c r="C76" s="43" t="s">
        <v>168</v>
      </c>
      <c r="D76" s="44" t="s">
        <v>85</v>
      </c>
      <c r="E76" s="82" t="s">
        <v>17</v>
      </c>
      <c r="F76" s="45" t="s">
        <v>290</v>
      </c>
      <c r="G76" s="116"/>
      <c r="H76" s="72">
        <v>950</v>
      </c>
      <c r="I76" s="72">
        <v>1022</v>
      </c>
      <c r="J76" s="72">
        <v>1083</v>
      </c>
      <c r="K76" s="72">
        <v>1000</v>
      </c>
      <c r="L76" s="72">
        <v>896</v>
      </c>
      <c r="M76" s="72">
        <v>809</v>
      </c>
      <c r="N76" s="72">
        <v>777</v>
      </c>
      <c r="O76" s="72">
        <v>783</v>
      </c>
      <c r="P76" s="72">
        <v>784</v>
      </c>
      <c r="Q76" s="72">
        <v>626</v>
      </c>
      <c r="R76" s="72">
        <v>572</v>
      </c>
      <c r="S76" s="72">
        <v>604</v>
      </c>
      <c r="T76" s="72">
        <v>595</v>
      </c>
      <c r="U76" s="73"/>
      <c r="V76" s="73"/>
      <c r="W76" s="73"/>
      <c r="X76" s="73"/>
      <c r="Y76" s="73"/>
      <c r="Z76" s="73"/>
      <c r="AA76" s="73"/>
      <c r="AB76" s="73"/>
      <c r="AC76" s="91" t="str">
        <f t="shared" si="1"/>
        <v/>
      </c>
    </row>
    <row r="77" spans="2:29" ht="31.5" customHeight="1" x14ac:dyDescent="0.3">
      <c r="B77" s="44" t="s">
        <v>168</v>
      </c>
      <c r="C77" s="43" t="s">
        <v>168</v>
      </c>
      <c r="D77" s="44" t="s">
        <v>85</v>
      </c>
      <c r="E77" s="82" t="s">
        <v>1</v>
      </c>
      <c r="F77" s="45" t="s">
        <v>291</v>
      </c>
      <c r="G77" s="116"/>
      <c r="H77" s="72">
        <v>13873</v>
      </c>
      <c r="I77" s="72">
        <v>16001</v>
      </c>
      <c r="J77" s="72">
        <v>18178</v>
      </c>
      <c r="K77" s="72">
        <v>19780</v>
      </c>
      <c r="L77" s="72">
        <v>22450</v>
      </c>
      <c r="M77" s="72">
        <v>24426</v>
      </c>
      <c r="N77" s="72">
        <v>26579</v>
      </c>
      <c r="O77" s="72">
        <v>28925</v>
      </c>
      <c r="P77" s="72">
        <v>31481</v>
      </c>
      <c r="Q77" s="72">
        <v>34213</v>
      </c>
      <c r="R77" s="72">
        <v>37698</v>
      </c>
      <c r="S77" s="72">
        <v>42647</v>
      </c>
      <c r="T77" s="72">
        <v>49231</v>
      </c>
      <c r="U77" s="73"/>
      <c r="V77" s="73"/>
      <c r="W77" s="73"/>
      <c r="X77" s="73"/>
      <c r="Y77" s="73"/>
      <c r="Z77" s="73"/>
      <c r="AA77" s="73"/>
      <c r="AB77" s="73"/>
      <c r="AC77" s="91" t="str">
        <f t="shared" si="1"/>
        <v/>
      </c>
    </row>
    <row r="78" spans="2:29" ht="14" customHeight="1" x14ac:dyDescent="0.3">
      <c r="B78" s="44" t="s">
        <v>170</v>
      </c>
      <c r="C78" s="43" t="s">
        <v>170</v>
      </c>
      <c r="D78" s="44" t="s">
        <v>85</v>
      </c>
      <c r="E78" s="82" t="s">
        <v>17</v>
      </c>
      <c r="F78" s="45" t="s">
        <v>292</v>
      </c>
      <c r="G78" s="115"/>
      <c r="H78" s="72">
        <v>403</v>
      </c>
      <c r="I78" s="72">
        <v>312</v>
      </c>
      <c r="J78" s="72">
        <v>316</v>
      </c>
      <c r="K78" s="72">
        <v>354</v>
      </c>
      <c r="L78" s="72">
        <v>388</v>
      </c>
      <c r="M78" s="72">
        <v>449</v>
      </c>
      <c r="N78" s="72">
        <v>517</v>
      </c>
      <c r="O78" s="72">
        <v>560</v>
      </c>
      <c r="P78" s="72">
        <v>541</v>
      </c>
      <c r="Q78" s="72">
        <v>579</v>
      </c>
      <c r="R78" s="72">
        <v>546</v>
      </c>
      <c r="S78" s="72">
        <v>656</v>
      </c>
      <c r="T78" s="72">
        <v>682</v>
      </c>
      <c r="U78" s="73"/>
      <c r="V78" s="73"/>
      <c r="W78" s="73"/>
      <c r="X78" s="73"/>
      <c r="Y78" s="73"/>
      <c r="Z78" s="73"/>
      <c r="AA78" s="73"/>
      <c r="AB78" s="73"/>
      <c r="AC78" s="91" t="str">
        <f t="shared" si="1"/>
        <v/>
      </c>
    </row>
    <row r="79" spans="2:29" ht="14" customHeight="1" x14ac:dyDescent="0.3">
      <c r="B79" s="44" t="s">
        <v>170</v>
      </c>
      <c r="C79" s="43" t="s">
        <v>170</v>
      </c>
      <c r="D79" s="44" t="s">
        <v>85</v>
      </c>
      <c r="E79" s="82" t="s">
        <v>1</v>
      </c>
      <c r="F79" s="45" t="s">
        <v>293</v>
      </c>
      <c r="G79" s="115"/>
      <c r="H79" s="72">
        <v>6765</v>
      </c>
      <c r="I79" s="72">
        <v>8635</v>
      </c>
      <c r="J79" s="72">
        <v>9080</v>
      </c>
      <c r="K79" s="72">
        <v>10519</v>
      </c>
      <c r="L79" s="72">
        <v>12236</v>
      </c>
      <c r="M79" s="72">
        <v>15042</v>
      </c>
      <c r="N79" s="72">
        <v>17758</v>
      </c>
      <c r="O79" s="72">
        <v>20966</v>
      </c>
      <c r="P79" s="72">
        <v>24607</v>
      </c>
      <c r="Q79" s="72">
        <v>30233</v>
      </c>
      <c r="R79" s="72">
        <v>33251</v>
      </c>
      <c r="S79" s="72">
        <v>33882</v>
      </c>
      <c r="T79" s="72">
        <v>37588</v>
      </c>
      <c r="U79" s="73"/>
      <c r="V79" s="73"/>
      <c r="W79" s="73"/>
      <c r="X79" s="73"/>
      <c r="Y79" s="73"/>
      <c r="Z79" s="73"/>
      <c r="AA79" s="73"/>
      <c r="AB79" s="73"/>
      <c r="AC79" s="91" t="str">
        <f t="shared" si="1"/>
        <v/>
      </c>
    </row>
    <row r="80" spans="2:29" ht="14" customHeight="1" x14ac:dyDescent="0.3">
      <c r="B80" s="44" t="s">
        <v>171</v>
      </c>
      <c r="C80" s="43" t="s">
        <v>171</v>
      </c>
      <c r="D80" s="44" t="s">
        <v>85</v>
      </c>
      <c r="E80" s="82" t="s">
        <v>17</v>
      </c>
      <c r="F80" s="45" t="s">
        <v>294</v>
      </c>
      <c r="G80" s="115"/>
      <c r="H80" s="72">
        <v>32</v>
      </c>
      <c r="I80" s="72">
        <v>40</v>
      </c>
      <c r="J80" s="72">
        <v>42</v>
      </c>
      <c r="K80" s="72">
        <v>53</v>
      </c>
      <c r="L80" s="72">
        <v>65</v>
      </c>
      <c r="M80" s="72">
        <v>73</v>
      </c>
      <c r="N80" s="72">
        <v>95</v>
      </c>
      <c r="O80" s="72">
        <v>143</v>
      </c>
      <c r="P80" s="72">
        <v>178</v>
      </c>
      <c r="Q80" s="72">
        <v>220</v>
      </c>
      <c r="R80" s="72">
        <v>262</v>
      </c>
      <c r="S80" s="72">
        <v>286</v>
      </c>
      <c r="T80" s="72">
        <v>337</v>
      </c>
      <c r="U80" s="73"/>
      <c r="V80" s="73"/>
      <c r="W80" s="73"/>
      <c r="X80" s="73"/>
      <c r="Y80" s="73"/>
      <c r="Z80" s="73"/>
      <c r="AA80" s="73"/>
      <c r="AB80" s="73"/>
      <c r="AC80" s="91" t="str">
        <f t="shared" si="1"/>
        <v/>
      </c>
    </row>
    <row r="81" spans="2:29" ht="14" customHeight="1" x14ac:dyDescent="0.3">
      <c r="B81" s="44" t="s">
        <v>171</v>
      </c>
      <c r="C81" s="43" t="s">
        <v>171</v>
      </c>
      <c r="D81" s="44" t="s">
        <v>85</v>
      </c>
      <c r="E81" s="82" t="s">
        <v>1</v>
      </c>
      <c r="F81" s="45" t="s">
        <v>295</v>
      </c>
      <c r="G81" s="115"/>
      <c r="H81" s="72">
        <v>547</v>
      </c>
      <c r="I81" s="72">
        <v>703</v>
      </c>
      <c r="J81" s="72">
        <v>897</v>
      </c>
      <c r="K81" s="72">
        <v>1171</v>
      </c>
      <c r="L81" s="72">
        <v>1715</v>
      </c>
      <c r="M81" s="72">
        <v>2147</v>
      </c>
      <c r="N81" s="72">
        <v>3073</v>
      </c>
      <c r="O81" s="72">
        <v>4610</v>
      </c>
      <c r="P81" s="72">
        <v>6515</v>
      </c>
      <c r="Q81" s="72">
        <v>8144</v>
      </c>
      <c r="R81" s="72">
        <v>10090</v>
      </c>
      <c r="S81" s="72">
        <v>12118</v>
      </c>
      <c r="T81" s="72">
        <v>15602</v>
      </c>
      <c r="U81" s="73"/>
      <c r="V81" s="73"/>
      <c r="W81" s="73"/>
      <c r="X81" s="73"/>
      <c r="Y81" s="73"/>
      <c r="Z81" s="73"/>
      <c r="AA81" s="73"/>
      <c r="AB81" s="73"/>
      <c r="AC81" s="91" t="str">
        <f t="shared" si="1"/>
        <v/>
      </c>
    </row>
    <row r="82" spans="2:29" ht="14" customHeight="1" x14ac:dyDescent="0.3">
      <c r="B82" s="44" t="s">
        <v>172</v>
      </c>
      <c r="C82" s="43" t="s">
        <v>172</v>
      </c>
      <c r="D82" s="44" t="s">
        <v>85</v>
      </c>
      <c r="E82" s="82" t="s">
        <v>17</v>
      </c>
      <c r="F82" s="45" t="s">
        <v>296</v>
      </c>
      <c r="G82" s="115"/>
      <c r="H82" s="72">
        <v>338</v>
      </c>
      <c r="I82" s="72">
        <v>390</v>
      </c>
      <c r="J82" s="72">
        <v>335</v>
      </c>
      <c r="K82" s="72">
        <v>308</v>
      </c>
      <c r="L82" s="72">
        <v>344</v>
      </c>
      <c r="M82" s="72">
        <v>273</v>
      </c>
      <c r="N82" s="72">
        <v>222</v>
      </c>
      <c r="O82" s="72">
        <v>179</v>
      </c>
      <c r="P82" s="72">
        <v>147</v>
      </c>
      <c r="Q82" s="72">
        <v>121</v>
      </c>
      <c r="R82" s="72">
        <v>116</v>
      </c>
      <c r="S82" s="72">
        <v>112</v>
      </c>
      <c r="T82" s="72">
        <v>97</v>
      </c>
      <c r="U82" s="73"/>
      <c r="V82" s="73"/>
      <c r="W82" s="73"/>
      <c r="X82" s="73"/>
      <c r="Y82" s="73"/>
      <c r="Z82" s="73"/>
      <c r="AA82" s="73"/>
      <c r="AB82" s="73"/>
      <c r="AC82" s="91" t="str">
        <f t="shared" si="1"/>
        <v/>
      </c>
    </row>
    <row r="83" spans="2:29" ht="14" customHeight="1" x14ac:dyDescent="0.3">
      <c r="B83" s="44" t="s">
        <v>172</v>
      </c>
      <c r="C83" s="43" t="s">
        <v>172</v>
      </c>
      <c r="D83" s="46" t="s">
        <v>85</v>
      </c>
      <c r="E83" s="82" t="s">
        <v>1</v>
      </c>
      <c r="F83" s="45" t="s">
        <v>297</v>
      </c>
      <c r="G83" s="115"/>
      <c r="H83" s="72">
        <v>8144</v>
      </c>
      <c r="I83" s="72">
        <v>8500</v>
      </c>
      <c r="J83" s="72">
        <v>8936</v>
      </c>
      <c r="K83" s="72">
        <v>9832</v>
      </c>
      <c r="L83" s="72">
        <v>10205</v>
      </c>
      <c r="M83" s="72">
        <v>10530</v>
      </c>
      <c r="N83" s="72">
        <v>11314</v>
      </c>
      <c r="O83" s="72">
        <v>11601</v>
      </c>
      <c r="P83" s="72">
        <v>11715</v>
      </c>
      <c r="Q83" s="72">
        <v>13200</v>
      </c>
      <c r="R83" s="72">
        <v>13727</v>
      </c>
      <c r="S83" s="72">
        <v>14588</v>
      </c>
      <c r="T83" s="72">
        <v>14986</v>
      </c>
      <c r="U83" s="73"/>
      <c r="V83" s="73"/>
      <c r="W83" s="73"/>
      <c r="X83" s="73"/>
      <c r="Y83" s="73"/>
      <c r="Z83" s="73"/>
      <c r="AA83" s="73"/>
      <c r="AB83" s="73"/>
      <c r="AC83" s="91" t="str">
        <f t="shared" si="1"/>
        <v/>
      </c>
    </row>
    <row r="84" spans="2:29" ht="14" customHeight="1" x14ac:dyDescent="0.3">
      <c r="B84" s="44" t="s">
        <v>61</v>
      </c>
      <c r="C84" s="43" t="s">
        <v>61</v>
      </c>
      <c r="D84" s="44" t="s">
        <v>85</v>
      </c>
      <c r="E84" s="82" t="s">
        <v>17</v>
      </c>
      <c r="F84" s="45" t="s">
        <v>298</v>
      </c>
      <c r="G84" s="115"/>
      <c r="H84" s="72"/>
      <c r="I84" s="72"/>
      <c r="J84" s="72">
        <v>160</v>
      </c>
      <c r="K84" s="72">
        <v>194</v>
      </c>
      <c r="L84" s="72">
        <v>202</v>
      </c>
      <c r="M84" s="72">
        <v>245</v>
      </c>
      <c r="N84" s="72">
        <v>375</v>
      </c>
      <c r="O84" s="72">
        <v>564</v>
      </c>
      <c r="P84" s="72">
        <v>772</v>
      </c>
      <c r="Q84" s="72">
        <v>900</v>
      </c>
      <c r="R84" s="72">
        <v>1003</v>
      </c>
      <c r="S84" s="72">
        <v>1050</v>
      </c>
      <c r="T84" s="72">
        <v>1080</v>
      </c>
      <c r="U84" s="73"/>
      <c r="V84" s="73"/>
      <c r="W84" s="73"/>
      <c r="X84" s="73"/>
      <c r="Y84" s="73"/>
      <c r="Z84" s="73"/>
      <c r="AA84" s="73"/>
      <c r="AB84" s="73"/>
      <c r="AC84" s="91" t="str">
        <f t="shared" si="1"/>
        <v/>
      </c>
    </row>
    <row r="85" spans="2:29" ht="14" customHeight="1" x14ac:dyDescent="0.3">
      <c r="B85" s="44" t="s">
        <v>61</v>
      </c>
      <c r="C85" s="43" t="s">
        <v>61</v>
      </c>
      <c r="D85" s="44" t="s">
        <v>85</v>
      </c>
      <c r="E85" s="82" t="s">
        <v>1</v>
      </c>
      <c r="F85" s="45" t="s">
        <v>299</v>
      </c>
      <c r="G85" s="115"/>
      <c r="H85" s="72">
        <v>2250</v>
      </c>
      <c r="I85" s="72">
        <v>3806</v>
      </c>
      <c r="J85" s="72">
        <v>5767</v>
      </c>
      <c r="K85" s="72">
        <v>8067</v>
      </c>
      <c r="L85" s="72">
        <v>11160</v>
      </c>
      <c r="M85" s="72">
        <v>11785</v>
      </c>
      <c r="N85" s="72">
        <v>14506</v>
      </c>
      <c r="O85" s="72">
        <v>17898</v>
      </c>
      <c r="P85" s="72">
        <v>20596</v>
      </c>
      <c r="Q85" s="72">
        <v>22000</v>
      </c>
      <c r="R85" s="72">
        <v>24700</v>
      </c>
      <c r="S85" s="72">
        <v>26161</v>
      </c>
      <c r="T85" s="72">
        <v>28760</v>
      </c>
      <c r="U85" s="73"/>
      <c r="V85" s="73"/>
      <c r="W85" s="73"/>
      <c r="X85" s="73"/>
      <c r="Y85" s="73"/>
      <c r="Z85" s="73"/>
      <c r="AA85" s="73"/>
      <c r="AB85" s="73"/>
      <c r="AC85" s="91" t="str">
        <f t="shared" si="1"/>
        <v/>
      </c>
    </row>
    <row r="86" spans="2:29" ht="14" customHeight="1" x14ac:dyDescent="0.3">
      <c r="B86" s="44" t="s">
        <v>62</v>
      </c>
      <c r="C86" s="43" t="s">
        <v>62</v>
      </c>
      <c r="D86" s="44" t="s">
        <v>84</v>
      </c>
      <c r="E86" s="82" t="s">
        <v>17</v>
      </c>
      <c r="F86" s="45" t="s">
        <v>300</v>
      </c>
      <c r="G86" s="115"/>
      <c r="H86" s="72">
        <v>232</v>
      </c>
      <c r="I86" s="72">
        <v>284</v>
      </c>
      <c r="J86" s="72">
        <v>337</v>
      </c>
      <c r="K86" s="72">
        <v>377</v>
      </c>
      <c r="L86" s="72">
        <v>414</v>
      </c>
      <c r="M86" s="72">
        <v>444</v>
      </c>
      <c r="N86" s="72">
        <v>518</v>
      </c>
      <c r="O86" s="72">
        <v>447</v>
      </c>
      <c r="P86" s="72">
        <v>496</v>
      </c>
      <c r="Q86" s="72">
        <v>442</v>
      </c>
      <c r="R86" s="72">
        <v>316</v>
      </c>
      <c r="S86" s="72">
        <v>270</v>
      </c>
      <c r="T86" s="72">
        <v>190</v>
      </c>
      <c r="U86" s="73"/>
      <c r="V86" s="73"/>
      <c r="W86" s="73"/>
      <c r="X86" s="73"/>
      <c r="Y86" s="73"/>
      <c r="Z86" s="73"/>
      <c r="AA86" s="73"/>
      <c r="AB86" s="73"/>
      <c r="AC86" s="91" t="str">
        <f t="shared" si="1"/>
        <v/>
      </c>
    </row>
    <row r="87" spans="2:29" ht="14" customHeight="1" x14ac:dyDescent="0.3">
      <c r="B87" s="44" t="s">
        <v>62</v>
      </c>
      <c r="C87" s="43" t="s">
        <v>62</v>
      </c>
      <c r="D87" s="44" t="s">
        <v>84</v>
      </c>
      <c r="E87" s="82" t="s">
        <v>1</v>
      </c>
      <c r="F87" s="45" t="s">
        <v>301</v>
      </c>
      <c r="G87" s="115"/>
      <c r="H87" s="72">
        <v>4467</v>
      </c>
      <c r="I87" s="72">
        <v>5270</v>
      </c>
      <c r="J87" s="72">
        <v>6019</v>
      </c>
      <c r="K87" s="72">
        <v>6708</v>
      </c>
      <c r="L87" s="72">
        <v>7448</v>
      </c>
      <c r="M87" s="72">
        <v>7987</v>
      </c>
      <c r="N87" s="72">
        <v>8194</v>
      </c>
      <c r="O87" s="72">
        <v>8348</v>
      </c>
      <c r="P87" s="72">
        <v>8411</v>
      </c>
      <c r="Q87" s="72">
        <v>8393</v>
      </c>
      <c r="R87" s="72">
        <v>8762</v>
      </c>
      <c r="S87" s="72">
        <v>8505</v>
      </c>
      <c r="T87" s="72">
        <v>8652</v>
      </c>
      <c r="U87" s="73"/>
      <c r="V87" s="73"/>
      <c r="W87" s="73"/>
      <c r="X87" s="73"/>
      <c r="Y87" s="73"/>
      <c r="Z87" s="73"/>
      <c r="AA87" s="73"/>
      <c r="AB87" s="73"/>
      <c r="AC87" s="91" t="str">
        <f t="shared" si="1"/>
        <v/>
      </c>
    </row>
    <row r="88" spans="2:29" ht="14" customHeight="1" x14ac:dyDescent="0.3">
      <c r="B88" s="44" t="s">
        <v>37</v>
      </c>
      <c r="C88" s="43" t="s">
        <v>37</v>
      </c>
      <c r="D88" s="44" t="s">
        <v>85</v>
      </c>
      <c r="E88" s="82" t="s">
        <v>17</v>
      </c>
      <c r="F88" s="45" t="s">
        <v>302</v>
      </c>
      <c r="G88" s="115"/>
      <c r="H88" s="72">
        <v>5653</v>
      </c>
      <c r="I88" s="72">
        <v>6567</v>
      </c>
      <c r="J88" s="72">
        <v>7431</v>
      </c>
      <c r="K88" s="72">
        <v>7934</v>
      </c>
      <c r="L88" s="72">
        <v>7906</v>
      </c>
      <c r="M88" s="72">
        <v>8376</v>
      </c>
      <c r="N88" s="72">
        <v>9501</v>
      </c>
      <c r="O88" s="72">
        <v>9860</v>
      </c>
      <c r="P88" s="72">
        <v>8554</v>
      </c>
      <c r="Q88" s="72">
        <v>8562</v>
      </c>
      <c r="R88" s="72">
        <v>8912</v>
      </c>
      <c r="S88" s="72">
        <v>7219</v>
      </c>
      <c r="T88" s="72">
        <v>6474</v>
      </c>
      <c r="U88" s="73"/>
      <c r="V88" s="73"/>
      <c r="W88" s="73"/>
      <c r="X88" s="73"/>
      <c r="Y88" s="73"/>
      <c r="Z88" s="73"/>
      <c r="AA88" s="73"/>
      <c r="AB88" s="73"/>
      <c r="AC88" s="91" t="str">
        <f t="shared" si="1"/>
        <v/>
      </c>
    </row>
    <row r="89" spans="2:29" ht="14" customHeight="1" x14ac:dyDescent="0.3">
      <c r="B89" s="44" t="s">
        <v>37</v>
      </c>
      <c r="C89" s="43" t="s">
        <v>37</v>
      </c>
      <c r="D89" s="44" t="s">
        <v>85</v>
      </c>
      <c r="E89" s="82" t="s">
        <v>1</v>
      </c>
      <c r="F89" s="45" t="s">
        <v>303</v>
      </c>
      <c r="G89" s="115"/>
      <c r="H89" s="72">
        <v>55104</v>
      </c>
      <c r="I89" s="72">
        <v>62543</v>
      </c>
      <c r="J89" s="72">
        <v>72093</v>
      </c>
      <c r="K89" s="72">
        <v>84409</v>
      </c>
      <c r="L89" s="72">
        <v>105763</v>
      </c>
      <c r="M89" s="72">
        <v>139211</v>
      </c>
      <c r="N89" s="72">
        <v>161775</v>
      </c>
      <c r="O89" s="72">
        <v>164235</v>
      </c>
      <c r="P89" s="72">
        <v>168602</v>
      </c>
      <c r="Q89" s="72">
        <v>183220</v>
      </c>
      <c r="R89" s="72">
        <v>196354</v>
      </c>
      <c r="S89" s="72">
        <v>192728</v>
      </c>
      <c r="T89" s="72">
        <v>205009</v>
      </c>
      <c r="U89" s="73"/>
      <c r="V89" s="73"/>
      <c r="W89" s="73"/>
      <c r="X89" s="73"/>
      <c r="Y89" s="73"/>
      <c r="Z89" s="73"/>
      <c r="AA89" s="73"/>
      <c r="AB89" s="73"/>
      <c r="AC89" s="91" t="str">
        <f t="shared" si="1"/>
        <v/>
      </c>
    </row>
    <row r="90" spans="2:29" ht="14" customHeight="1" x14ac:dyDescent="0.3">
      <c r="B90" s="44" t="s">
        <v>6</v>
      </c>
      <c r="C90" s="43" t="s">
        <v>6</v>
      </c>
      <c r="D90" s="44" t="s">
        <v>84</v>
      </c>
      <c r="E90" s="82" t="s">
        <v>17</v>
      </c>
      <c r="F90" s="45" t="s">
        <v>304</v>
      </c>
      <c r="G90" s="115"/>
      <c r="H90" s="72">
        <v>13025</v>
      </c>
      <c r="I90" s="72">
        <v>16031</v>
      </c>
      <c r="J90" s="72">
        <v>17710</v>
      </c>
      <c r="K90" s="72">
        <v>18967</v>
      </c>
      <c r="L90" s="72">
        <v>22577</v>
      </c>
      <c r="M90" s="72">
        <v>20074</v>
      </c>
      <c r="N90" s="72">
        <v>21865</v>
      </c>
      <c r="O90" s="72">
        <v>21954</v>
      </c>
      <c r="P90" s="72">
        <v>21558</v>
      </c>
      <c r="Q90" s="72">
        <v>19054</v>
      </c>
      <c r="R90" s="72">
        <v>17394</v>
      </c>
      <c r="S90" s="72">
        <v>15119</v>
      </c>
      <c r="T90" s="72">
        <v>14681</v>
      </c>
      <c r="U90" s="73"/>
      <c r="V90" s="73"/>
      <c r="W90" s="73"/>
      <c r="X90" s="73"/>
      <c r="Y90" s="73"/>
      <c r="Z90" s="73"/>
      <c r="AA90" s="73"/>
      <c r="AB90" s="73"/>
      <c r="AC90" s="91" t="str">
        <f t="shared" si="1"/>
        <v/>
      </c>
    </row>
    <row r="91" spans="2:29" ht="14" customHeight="1" x14ac:dyDescent="0.3">
      <c r="B91" s="44" t="s">
        <v>6</v>
      </c>
      <c r="C91" s="43" t="s">
        <v>6</v>
      </c>
      <c r="D91" s="44" t="s">
        <v>84</v>
      </c>
      <c r="E91" s="82" t="s">
        <v>1</v>
      </c>
      <c r="F91" s="45" t="s">
        <v>305</v>
      </c>
      <c r="G91" s="115"/>
      <c r="H91" s="72">
        <v>209309</v>
      </c>
      <c r="I91" s="72">
        <v>249110</v>
      </c>
      <c r="J91" s="72">
        <v>270390</v>
      </c>
      <c r="K91" s="72">
        <v>298436</v>
      </c>
      <c r="L91" s="72">
        <v>339040</v>
      </c>
      <c r="M91" s="72">
        <v>364454</v>
      </c>
      <c r="N91" s="72">
        <v>398777</v>
      </c>
      <c r="O91" s="72">
        <v>415578</v>
      </c>
      <c r="P91" s="72">
        <v>428472</v>
      </c>
      <c r="Q91" s="72">
        <v>449794</v>
      </c>
      <c r="R91" s="72">
        <v>465457</v>
      </c>
      <c r="S91" s="72">
        <v>465081</v>
      </c>
      <c r="T91" s="72">
        <v>490004</v>
      </c>
      <c r="U91" s="73"/>
      <c r="V91" s="73"/>
      <c r="W91" s="73"/>
      <c r="X91" s="73"/>
      <c r="Y91" s="73"/>
      <c r="Z91" s="73"/>
      <c r="AA91" s="73"/>
      <c r="AB91" s="73"/>
      <c r="AC91" s="91" t="str">
        <f t="shared" si="1"/>
        <v/>
      </c>
    </row>
    <row r="92" spans="2:29" ht="14" customHeight="1" x14ac:dyDescent="0.3">
      <c r="B92" s="44" t="s">
        <v>173</v>
      </c>
      <c r="C92" s="43" t="s">
        <v>173</v>
      </c>
      <c r="D92" s="44" t="s">
        <v>85</v>
      </c>
      <c r="E92" s="82" t="s">
        <v>17</v>
      </c>
      <c r="F92" s="45" t="s">
        <v>306</v>
      </c>
      <c r="G92" s="115"/>
      <c r="H92" s="72"/>
      <c r="I92" s="72"/>
      <c r="J92" s="72">
        <v>3</v>
      </c>
      <c r="K92" s="72">
        <v>1</v>
      </c>
      <c r="L92" s="72"/>
      <c r="M92" s="72"/>
      <c r="N92" s="72">
        <v>13</v>
      </c>
      <c r="O92" s="72">
        <v>18</v>
      </c>
      <c r="P92" s="72">
        <v>26</v>
      </c>
      <c r="Q92" s="72">
        <v>33</v>
      </c>
      <c r="R92" s="72">
        <v>38</v>
      </c>
      <c r="S92" s="72">
        <v>36</v>
      </c>
      <c r="T92" s="72">
        <v>46</v>
      </c>
      <c r="U92" s="73"/>
      <c r="V92" s="73"/>
      <c r="W92" s="73"/>
      <c r="X92" s="73"/>
      <c r="Y92" s="73"/>
      <c r="Z92" s="73"/>
      <c r="AA92" s="73"/>
      <c r="AB92" s="73"/>
      <c r="AC92" s="91" t="str">
        <f t="shared" si="1"/>
        <v/>
      </c>
    </row>
    <row r="93" spans="2:29" ht="14" customHeight="1" x14ac:dyDescent="0.3">
      <c r="B93" s="44" t="s">
        <v>173</v>
      </c>
      <c r="C93" s="43" t="s">
        <v>173</v>
      </c>
      <c r="D93" s="44" t="s">
        <v>85</v>
      </c>
      <c r="E93" s="82" t="s">
        <v>1</v>
      </c>
      <c r="F93" s="45" t="s">
        <v>307</v>
      </c>
      <c r="G93" s="115"/>
      <c r="H93" s="72">
        <v>79</v>
      </c>
      <c r="I93" s="72">
        <v>96</v>
      </c>
      <c r="J93" s="72">
        <v>157</v>
      </c>
      <c r="K93" s="72">
        <v>164</v>
      </c>
      <c r="L93" s="72">
        <v>195</v>
      </c>
      <c r="M93" s="72">
        <v>202</v>
      </c>
      <c r="N93" s="72">
        <v>209</v>
      </c>
      <c r="O93" s="72">
        <v>256</v>
      </c>
      <c r="P93" s="72">
        <v>326</v>
      </c>
      <c r="Q93" s="72">
        <v>401</v>
      </c>
      <c r="R93" s="72">
        <v>468</v>
      </c>
      <c r="S93" s="72">
        <v>611</v>
      </c>
      <c r="T93" s="72">
        <v>522</v>
      </c>
      <c r="U93" s="73"/>
      <c r="V93" s="73"/>
      <c r="W93" s="73"/>
      <c r="X93" s="73"/>
      <c r="Y93" s="73"/>
      <c r="Z93" s="73"/>
      <c r="AA93" s="73"/>
      <c r="AB93" s="73"/>
      <c r="AC93" s="91" t="str">
        <f t="shared" si="1"/>
        <v/>
      </c>
    </row>
    <row r="94" spans="2:29" ht="14" customHeight="1" x14ac:dyDescent="0.3">
      <c r="B94" s="44" t="s">
        <v>63</v>
      </c>
      <c r="C94" s="43" t="s">
        <v>63</v>
      </c>
      <c r="D94" s="44" t="s">
        <v>85</v>
      </c>
      <c r="E94" s="82" t="s">
        <v>17</v>
      </c>
      <c r="F94" s="45" t="s">
        <v>308</v>
      </c>
      <c r="G94" s="115"/>
      <c r="H94" s="72">
        <v>371</v>
      </c>
      <c r="I94" s="72">
        <v>414</v>
      </c>
      <c r="J94" s="72">
        <v>494</v>
      </c>
      <c r="K94" s="72">
        <v>512</v>
      </c>
      <c r="L94" s="72">
        <v>529</v>
      </c>
      <c r="M94" s="72">
        <v>547</v>
      </c>
      <c r="N94" s="72">
        <v>565</v>
      </c>
      <c r="O94" s="72">
        <v>582</v>
      </c>
      <c r="P94" s="72">
        <v>600</v>
      </c>
      <c r="Q94" s="72">
        <v>637</v>
      </c>
      <c r="R94" s="72">
        <v>608</v>
      </c>
      <c r="S94" s="72">
        <v>587</v>
      </c>
      <c r="T94" s="72">
        <v>543</v>
      </c>
      <c r="U94" s="73"/>
      <c r="V94" s="73"/>
      <c r="W94" s="73"/>
      <c r="X94" s="73"/>
      <c r="Y94" s="73"/>
      <c r="Z94" s="73"/>
      <c r="AA94" s="73"/>
      <c r="AB94" s="73"/>
      <c r="AC94" s="91" t="str">
        <f t="shared" si="1"/>
        <v/>
      </c>
    </row>
    <row r="95" spans="2:29" ht="14" customHeight="1" x14ac:dyDescent="0.3">
      <c r="B95" s="44" t="s">
        <v>63</v>
      </c>
      <c r="C95" s="43" t="s">
        <v>63</v>
      </c>
      <c r="D95" s="44" t="s">
        <v>85</v>
      </c>
      <c r="E95" s="82" t="s">
        <v>1</v>
      </c>
      <c r="F95" s="45" t="s">
        <v>309</v>
      </c>
      <c r="G95" s="115"/>
      <c r="H95" s="72">
        <v>10642</v>
      </c>
      <c r="I95" s="72">
        <v>12280</v>
      </c>
      <c r="J95" s="72">
        <v>14512</v>
      </c>
      <c r="K95" s="72">
        <v>19223</v>
      </c>
      <c r="L95" s="72">
        <v>20668</v>
      </c>
      <c r="M95" s="72">
        <v>21157</v>
      </c>
      <c r="N95" s="72">
        <v>21645</v>
      </c>
      <c r="O95" s="72">
        <v>22134</v>
      </c>
      <c r="P95" s="72">
        <v>22400</v>
      </c>
      <c r="Q95" s="72">
        <v>23418</v>
      </c>
      <c r="R95" s="72">
        <v>23600</v>
      </c>
      <c r="S95" s="72">
        <v>24788</v>
      </c>
      <c r="T95" s="72">
        <v>28026</v>
      </c>
      <c r="U95" s="73"/>
      <c r="V95" s="73"/>
      <c r="W95" s="73"/>
      <c r="X95" s="73"/>
      <c r="Y95" s="73"/>
      <c r="Z95" s="73"/>
      <c r="AA95" s="73"/>
      <c r="AB95" s="73"/>
      <c r="AC95" s="91" t="str">
        <f t="shared" si="1"/>
        <v/>
      </c>
    </row>
    <row r="96" spans="2:29" ht="14" customHeight="1" x14ac:dyDescent="0.3">
      <c r="B96" s="44" t="s">
        <v>64</v>
      </c>
      <c r="C96" s="43" t="s">
        <v>64</v>
      </c>
      <c r="D96" s="44" t="s">
        <v>84</v>
      </c>
      <c r="E96" s="82" t="s">
        <v>17</v>
      </c>
      <c r="F96" s="45" t="s">
        <v>310</v>
      </c>
      <c r="G96" s="115"/>
      <c r="H96" s="72">
        <v>161</v>
      </c>
      <c r="I96" s="72">
        <v>230</v>
      </c>
      <c r="J96" s="72">
        <v>271</v>
      </c>
      <c r="K96" s="72">
        <v>289</v>
      </c>
      <c r="L96" s="72">
        <v>380</v>
      </c>
      <c r="M96" s="72">
        <v>438</v>
      </c>
      <c r="N96" s="72">
        <v>450</v>
      </c>
      <c r="O96" s="72">
        <v>480</v>
      </c>
      <c r="P96" s="72">
        <v>550</v>
      </c>
      <c r="Q96" s="72">
        <v>585</v>
      </c>
      <c r="R96" s="72">
        <v>581</v>
      </c>
      <c r="S96" s="72">
        <v>550</v>
      </c>
      <c r="T96" s="72">
        <v>562</v>
      </c>
      <c r="U96" s="73"/>
      <c r="V96" s="73"/>
      <c r="W96" s="73"/>
      <c r="X96" s="73"/>
      <c r="Y96" s="73"/>
      <c r="Z96" s="73"/>
      <c r="AA96" s="73"/>
      <c r="AB96" s="73"/>
      <c r="AC96" s="91" t="str">
        <f t="shared" si="1"/>
        <v/>
      </c>
    </row>
    <row r="97" spans="2:29" ht="14" customHeight="1" x14ac:dyDescent="0.3">
      <c r="B97" s="44" t="s">
        <v>64</v>
      </c>
      <c r="C97" s="43" t="s">
        <v>64</v>
      </c>
      <c r="D97" s="44" t="s">
        <v>84</v>
      </c>
      <c r="E97" s="82" t="s">
        <v>1</v>
      </c>
      <c r="F97" s="45" t="s">
        <v>311</v>
      </c>
      <c r="G97" s="115"/>
      <c r="H97" s="72">
        <v>1869</v>
      </c>
      <c r="I97" s="72">
        <v>2891</v>
      </c>
      <c r="J97" s="72">
        <v>3571</v>
      </c>
      <c r="K97" s="72">
        <v>3708</v>
      </c>
      <c r="L97" s="72">
        <v>4206</v>
      </c>
      <c r="M97" s="72">
        <v>4584</v>
      </c>
      <c r="N97" s="72">
        <v>5537</v>
      </c>
      <c r="O97" s="72">
        <v>6293</v>
      </c>
      <c r="P97" s="72">
        <v>6991</v>
      </c>
      <c r="Q97" s="72">
        <v>7644</v>
      </c>
      <c r="R97" s="72">
        <v>7705</v>
      </c>
      <c r="S97" s="72">
        <v>8145</v>
      </c>
      <c r="T97" s="72">
        <v>8992</v>
      </c>
      <c r="U97" s="73"/>
      <c r="V97" s="73"/>
      <c r="W97" s="73"/>
      <c r="X97" s="73"/>
      <c r="Y97" s="73"/>
      <c r="Z97" s="73"/>
      <c r="AA97" s="73"/>
      <c r="AB97" s="73"/>
      <c r="AC97" s="91" t="str">
        <f t="shared" si="1"/>
        <v/>
      </c>
    </row>
    <row r="98" spans="2:29" ht="14" customHeight="1" x14ac:dyDescent="0.3">
      <c r="B98" s="44" t="s">
        <v>174</v>
      </c>
      <c r="C98" s="43" t="s">
        <v>174</v>
      </c>
      <c r="D98" s="44" t="s">
        <v>85</v>
      </c>
      <c r="E98" s="82" t="s">
        <v>17</v>
      </c>
      <c r="F98" s="45" t="s">
        <v>312</v>
      </c>
      <c r="G98" s="115"/>
      <c r="H98" s="72">
        <v>34</v>
      </c>
      <c r="I98" s="72">
        <v>35</v>
      </c>
      <c r="J98" s="72">
        <v>39</v>
      </c>
      <c r="K98" s="72">
        <v>45</v>
      </c>
      <c r="L98" s="72">
        <v>48</v>
      </c>
      <c r="M98" s="72">
        <v>53</v>
      </c>
      <c r="N98" s="72">
        <v>46</v>
      </c>
      <c r="O98" s="72">
        <v>47</v>
      </c>
      <c r="P98" s="72">
        <v>46</v>
      </c>
      <c r="Q98" s="72">
        <v>45</v>
      </c>
      <c r="R98" s="72">
        <v>42</v>
      </c>
      <c r="S98" s="72">
        <v>41</v>
      </c>
      <c r="T98" s="72">
        <v>42</v>
      </c>
      <c r="U98" s="73"/>
      <c r="V98" s="73"/>
      <c r="W98" s="73"/>
      <c r="X98" s="73"/>
      <c r="Y98" s="73"/>
      <c r="Z98" s="73"/>
      <c r="AA98" s="73"/>
      <c r="AB98" s="73"/>
      <c r="AC98" s="91" t="str">
        <f t="shared" si="1"/>
        <v/>
      </c>
    </row>
    <row r="99" spans="2:29" ht="14" customHeight="1" x14ac:dyDescent="0.3">
      <c r="B99" s="44" t="s">
        <v>174</v>
      </c>
      <c r="C99" s="43" t="s">
        <v>174</v>
      </c>
      <c r="D99" s="44" t="s">
        <v>85</v>
      </c>
      <c r="E99" s="82" t="s">
        <v>1</v>
      </c>
      <c r="F99" s="45" t="s">
        <v>313</v>
      </c>
      <c r="G99" s="115"/>
      <c r="H99" s="72">
        <v>796</v>
      </c>
      <c r="I99" s="72">
        <v>1087</v>
      </c>
      <c r="J99" s="72">
        <v>1640</v>
      </c>
      <c r="K99" s="72">
        <v>2047</v>
      </c>
      <c r="L99" s="72">
        <v>2493</v>
      </c>
      <c r="M99" s="72">
        <v>2991</v>
      </c>
      <c r="N99" s="72">
        <v>3592</v>
      </c>
      <c r="O99" s="72">
        <v>4097</v>
      </c>
      <c r="P99" s="72">
        <v>4551</v>
      </c>
      <c r="Q99" s="72">
        <v>5053</v>
      </c>
      <c r="R99" s="72">
        <v>5400</v>
      </c>
      <c r="S99" s="72">
        <v>5705</v>
      </c>
      <c r="T99" s="72">
        <v>6008</v>
      </c>
      <c r="U99" s="73"/>
      <c r="V99" s="73"/>
      <c r="W99" s="73"/>
      <c r="X99" s="73"/>
      <c r="Y99" s="73"/>
      <c r="Z99" s="73"/>
      <c r="AA99" s="73"/>
      <c r="AB99" s="73"/>
      <c r="AC99" s="91" t="str">
        <f t="shared" si="1"/>
        <v/>
      </c>
    </row>
    <row r="100" spans="2:29" ht="14" customHeight="1" x14ac:dyDescent="0.3">
      <c r="B100" s="44" t="s">
        <v>65</v>
      </c>
      <c r="C100" s="43" t="s">
        <v>65</v>
      </c>
      <c r="D100" s="44" t="s">
        <v>85</v>
      </c>
      <c r="E100" s="82" t="s">
        <v>17</v>
      </c>
      <c r="F100" s="45" t="s">
        <v>314</v>
      </c>
      <c r="G100" s="115"/>
      <c r="H100" s="72">
        <v>2387</v>
      </c>
      <c r="I100" s="72">
        <v>2957</v>
      </c>
      <c r="J100" s="72">
        <v>3504</v>
      </c>
      <c r="K100" s="72">
        <v>3907</v>
      </c>
      <c r="L100" s="72">
        <v>4581</v>
      </c>
      <c r="M100" s="72">
        <v>3664</v>
      </c>
      <c r="N100" s="72">
        <v>4356</v>
      </c>
      <c r="O100" s="72">
        <v>5047</v>
      </c>
      <c r="P100" s="72">
        <v>5065</v>
      </c>
      <c r="Q100" s="72">
        <v>5305</v>
      </c>
      <c r="R100" s="72">
        <v>7635</v>
      </c>
      <c r="S100" s="72">
        <v>9206</v>
      </c>
      <c r="T100" s="72">
        <v>10773</v>
      </c>
      <c r="U100" s="73"/>
      <c r="V100" s="73"/>
      <c r="W100" s="73"/>
      <c r="X100" s="73"/>
      <c r="Y100" s="73"/>
      <c r="Z100" s="73"/>
      <c r="AA100" s="73"/>
      <c r="AB100" s="73"/>
      <c r="AC100" s="91" t="str">
        <f t="shared" si="1"/>
        <v/>
      </c>
    </row>
    <row r="101" spans="2:29" ht="14" customHeight="1" x14ac:dyDescent="0.3">
      <c r="B101" s="44" t="s">
        <v>65</v>
      </c>
      <c r="C101" s="43" t="s">
        <v>65</v>
      </c>
      <c r="D101" s="44" t="s">
        <v>85</v>
      </c>
      <c r="E101" s="82" t="s">
        <v>1</v>
      </c>
      <c r="F101" s="45" t="s">
        <v>315</v>
      </c>
      <c r="G101" s="115"/>
      <c r="H101" s="72">
        <v>38188</v>
      </c>
      <c r="I101" s="72">
        <v>56050</v>
      </c>
      <c r="J101" s="72">
        <v>66366</v>
      </c>
      <c r="K101" s="72">
        <v>71855</v>
      </c>
      <c r="L101" s="72">
        <v>79131</v>
      </c>
      <c r="M101" s="72">
        <v>78323</v>
      </c>
      <c r="N101" s="72">
        <v>87980</v>
      </c>
      <c r="O101" s="72">
        <v>97636</v>
      </c>
      <c r="P101" s="72">
        <v>107293</v>
      </c>
      <c r="Q101" s="72">
        <v>117815</v>
      </c>
      <c r="R101" s="72">
        <v>159413</v>
      </c>
      <c r="S101" s="72">
        <v>186972</v>
      </c>
      <c r="T101" s="72">
        <v>211808</v>
      </c>
      <c r="U101" s="73"/>
      <c r="V101" s="73"/>
      <c r="W101" s="73"/>
      <c r="X101" s="73"/>
      <c r="Y101" s="73"/>
      <c r="Z101" s="73"/>
      <c r="AA101" s="73"/>
      <c r="AB101" s="73"/>
      <c r="AC101" s="91" t="str">
        <f t="shared" si="1"/>
        <v/>
      </c>
    </row>
    <row r="102" spans="2:29" ht="14" customHeight="1" x14ac:dyDescent="0.3">
      <c r="B102" s="44" t="s">
        <v>175</v>
      </c>
      <c r="C102" s="43" t="s">
        <v>175</v>
      </c>
      <c r="D102" s="44" t="s">
        <v>85</v>
      </c>
      <c r="E102" s="82" t="s">
        <v>17</v>
      </c>
      <c r="F102" s="45" t="s">
        <v>316</v>
      </c>
      <c r="G102" s="115"/>
      <c r="H102" s="72">
        <v>661</v>
      </c>
      <c r="I102" s="72">
        <v>935</v>
      </c>
      <c r="J102" s="72">
        <v>1024</v>
      </c>
      <c r="K102" s="72">
        <v>951</v>
      </c>
      <c r="L102" s="72">
        <v>990</v>
      </c>
      <c r="M102" s="72">
        <v>859</v>
      </c>
      <c r="N102" s="72">
        <v>758</v>
      </c>
      <c r="O102" s="72">
        <v>719</v>
      </c>
      <c r="P102" s="72">
        <v>730</v>
      </c>
      <c r="Q102" s="72">
        <v>686</v>
      </c>
      <c r="R102" s="72">
        <v>606</v>
      </c>
      <c r="S102" s="72">
        <v>532</v>
      </c>
      <c r="T102" s="72">
        <v>497</v>
      </c>
      <c r="U102" s="73"/>
      <c r="V102" s="73"/>
      <c r="W102" s="73"/>
      <c r="X102" s="73"/>
      <c r="Y102" s="73"/>
      <c r="Z102" s="73"/>
      <c r="AA102" s="73"/>
      <c r="AB102" s="73"/>
      <c r="AC102" s="91" t="str">
        <f t="shared" si="1"/>
        <v/>
      </c>
    </row>
    <row r="103" spans="2:29" ht="14" customHeight="1" x14ac:dyDescent="0.3">
      <c r="B103" s="44" t="s">
        <v>175</v>
      </c>
      <c r="C103" s="43" t="s">
        <v>175</v>
      </c>
      <c r="D103" s="44" t="s">
        <v>85</v>
      </c>
      <c r="E103" s="82" t="s">
        <v>1</v>
      </c>
      <c r="F103" s="45" t="s">
        <v>317</v>
      </c>
      <c r="G103" s="115"/>
      <c r="H103" s="72">
        <v>11392</v>
      </c>
      <c r="I103" s="72">
        <v>12650</v>
      </c>
      <c r="J103" s="72">
        <v>14112</v>
      </c>
      <c r="K103" s="72">
        <v>15447</v>
      </c>
      <c r="L103" s="72">
        <v>15886</v>
      </c>
      <c r="M103" s="72">
        <v>15511</v>
      </c>
      <c r="N103" s="72">
        <v>15883</v>
      </c>
      <c r="O103" s="72">
        <v>17153</v>
      </c>
      <c r="P103" s="72">
        <v>18993</v>
      </c>
      <c r="Q103" s="72">
        <v>20240</v>
      </c>
      <c r="R103" s="72">
        <v>20507</v>
      </c>
      <c r="S103" s="72">
        <v>21934</v>
      </c>
      <c r="T103" s="72">
        <v>23215</v>
      </c>
      <c r="U103" s="73"/>
      <c r="V103" s="73"/>
      <c r="W103" s="73"/>
      <c r="X103" s="73"/>
      <c r="Y103" s="73"/>
      <c r="Z103" s="73"/>
      <c r="AA103" s="73"/>
      <c r="AB103" s="73"/>
      <c r="AC103" s="91" t="str">
        <f t="shared" si="1"/>
        <v/>
      </c>
    </row>
    <row r="104" spans="2:29" ht="14" customHeight="1" x14ac:dyDescent="0.3">
      <c r="B104" s="44" t="s">
        <v>66</v>
      </c>
      <c r="C104" s="43" t="s">
        <v>66</v>
      </c>
      <c r="D104" s="44" t="s">
        <v>84</v>
      </c>
      <c r="E104" s="82" t="s">
        <v>17</v>
      </c>
      <c r="F104" s="45" t="s">
        <v>318</v>
      </c>
      <c r="G104" s="115"/>
      <c r="H104" s="72">
        <v>857</v>
      </c>
      <c r="I104" s="72">
        <v>857</v>
      </c>
      <c r="J104" s="72">
        <v>1114</v>
      </c>
      <c r="K104" s="72">
        <v>1300</v>
      </c>
      <c r="L104" s="72">
        <v>1484</v>
      </c>
      <c r="M104" s="72">
        <v>1480</v>
      </c>
      <c r="N104" s="72">
        <v>1479</v>
      </c>
      <c r="O104" s="72">
        <v>1851</v>
      </c>
      <c r="P104" s="72">
        <v>1914</v>
      </c>
      <c r="Q104" s="72">
        <v>2100</v>
      </c>
      <c r="R104" s="72">
        <v>2318</v>
      </c>
      <c r="S104" s="72">
        <v>2430</v>
      </c>
      <c r="T104" s="72">
        <v>3612</v>
      </c>
      <c r="U104" s="73"/>
      <c r="V104" s="73"/>
      <c r="W104" s="73"/>
      <c r="X104" s="73"/>
      <c r="Y104" s="73"/>
      <c r="Z104" s="73"/>
      <c r="AA104" s="73"/>
      <c r="AB104" s="73"/>
      <c r="AC104" s="91" t="str">
        <f t="shared" si="1"/>
        <v/>
      </c>
    </row>
    <row r="105" spans="2:29" ht="14" customHeight="1" x14ac:dyDescent="0.3">
      <c r="B105" s="44" t="s">
        <v>66</v>
      </c>
      <c r="C105" s="43" t="s">
        <v>66</v>
      </c>
      <c r="D105" s="44" t="s">
        <v>84</v>
      </c>
      <c r="E105" s="82" t="s">
        <v>1</v>
      </c>
      <c r="F105" s="45" t="s">
        <v>319</v>
      </c>
      <c r="G105" s="115"/>
      <c r="H105" s="72">
        <v>19026</v>
      </c>
      <c r="I105" s="72">
        <v>22191</v>
      </c>
      <c r="J105" s="72">
        <v>26571</v>
      </c>
      <c r="K105" s="72">
        <v>26459</v>
      </c>
      <c r="L105" s="72">
        <v>30847</v>
      </c>
      <c r="M105" s="72">
        <v>31993</v>
      </c>
      <c r="N105" s="72">
        <v>35842</v>
      </c>
      <c r="O105" s="72">
        <v>39657</v>
      </c>
      <c r="P105" s="72">
        <v>41152</v>
      </c>
      <c r="Q105" s="72">
        <v>52726</v>
      </c>
      <c r="R105" s="72">
        <v>58883</v>
      </c>
      <c r="S105" s="72">
        <v>67687</v>
      </c>
      <c r="T105" s="72">
        <v>77568</v>
      </c>
      <c r="U105" s="73"/>
      <c r="V105" s="73"/>
      <c r="W105" s="73"/>
      <c r="X105" s="73"/>
      <c r="Y105" s="73"/>
      <c r="Z105" s="73"/>
      <c r="AA105" s="73"/>
      <c r="AB105" s="73"/>
      <c r="AC105" s="91" t="str">
        <f t="shared" si="1"/>
        <v/>
      </c>
    </row>
    <row r="106" spans="2:29" ht="14" customHeight="1" x14ac:dyDescent="0.3">
      <c r="B106" s="44" t="s">
        <v>67</v>
      </c>
      <c r="C106" s="43" t="s">
        <v>82</v>
      </c>
      <c r="D106" s="44" t="s">
        <v>84</v>
      </c>
      <c r="E106" s="82" t="s">
        <v>17</v>
      </c>
      <c r="F106" s="45" t="s">
        <v>320</v>
      </c>
      <c r="G106" s="115"/>
      <c r="H106" s="72">
        <v>181</v>
      </c>
      <c r="I106" s="72">
        <v>260</v>
      </c>
      <c r="J106" s="72">
        <v>369</v>
      </c>
      <c r="K106" s="72">
        <v>428</v>
      </c>
      <c r="L106" s="72">
        <v>395</v>
      </c>
      <c r="M106" s="72">
        <v>470</v>
      </c>
      <c r="N106" s="72">
        <v>605</v>
      </c>
      <c r="O106" s="72">
        <v>677</v>
      </c>
      <c r="P106" s="72">
        <v>700</v>
      </c>
      <c r="Q106" s="72">
        <v>897</v>
      </c>
      <c r="R106" s="72">
        <v>1173</v>
      </c>
      <c r="S106" s="72">
        <v>957</v>
      </c>
      <c r="T106" s="72">
        <v>1156</v>
      </c>
      <c r="U106" s="73"/>
      <c r="V106" s="73"/>
      <c r="W106" s="73"/>
      <c r="X106" s="73"/>
      <c r="Y106" s="73"/>
      <c r="Z106" s="73"/>
      <c r="AA106" s="73"/>
      <c r="AB106" s="73"/>
      <c r="AC106" s="91" t="str">
        <f t="shared" si="1"/>
        <v/>
      </c>
    </row>
    <row r="107" spans="2:29" ht="14" customHeight="1" x14ac:dyDescent="0.3">
      <c r="B107" s="44" t="s">
        <v>67</v>
      </c>
      <c r="C107" s="43" t="s">
        <v>82</v>
      </c>
      <c r="D107" s="44" t="s">
        <v>84</v>
      </c>
      <c r="E107" s="82" t="s">
        <v>1</v>
      </c>
      <c r="F107" s="45" t="s">
        <v>321</v>
      </c>
      <c r="G107" s="115"/>
      <c r="H107" s="72">
        <v>3632</v>
      </c>
      <c r="I107" s="72">
        <v>4844</v>
      </c>
      <c r="J107" s="72">
        <v>6101</v>
      </c>
      <c r="K107" s="72">
        <v>6485</v>
      </c>
      <c r="L107" s="72">
        <v>7732</v>
      </c>
      <c r="M107" s="72">
        <v>9010</v>
      </c>
      <c r="N107" s="72">
        <v>11255</v>
      </c>
      <c r="O107" s="72">
        <v>11308</v>
      </c>
      <c r="P107" s="72">
        <v>14221</v>
      </c>
      <c r="Q107" s="72">
        <v>15837</v>
      </c>
      <c r="R107" s="72">
        <v>16651</v>
      </c>
      <c r="S107" s="72">
        <v>18943</v>
      </c>
      <c r="T107" s="72">
        <v>20976</v>
      </c>
      <c r="U107" s="73"/>
      <c r="V107" s="73"/>
      <c r="W107" s="73"/>
      <c r="X107" s="73"/>
      <c r="Y107" s="73"/>
      <c r="Z107" s="73"/>
      <c r="AA107" s="73"/>
      <c r="AB107" s="73"/>
      <c r="AC107" s="91" t="str">
        <f t="shared" si="1"/>
        <v/>
      </c>
    </row>
    <row r="108" spans="2:29" ht="14" customHeight="1" x14ac:dyDescent="0.3">
      <c r="B108" s="44" t="s">
        <v>176</v>
      </c>
      <c r="C108" s="43" t="s">
        <v>176</v>
      </c>
      <c r="D108" s="44" t="s">
        <v>85</v>
      </c>
      <c r="E108" s="82" t="s">
        <v>17</v>
      </c>
      <c r="F108" s="45" t="s">
        <v>322</v>
      </c>
      <c r="G108" s="115"/>
      <c r="H108" s="72">
        <v>177</v>
      </c>
      <c r="I108" s="72">
        <v>201</v>
      </c>
      <c r="J108" s="72">
        <v>201</v>
      </c>
      <c r="K108" s="72">
        <v>184</v>
      </c>
      <c r="L108" s="72">
        <v>174</v>
      </c>
      <c r="M108" s="72">
        <v>159</v>
      </c>
      <c r="N108" s="72">
        <v>158</v>
      </c>
      <c r="O108" s="72">
        <v>129</v>
      </c>
      <c r="P108" s="72">
        <v>107</v>
      </c>
      <c r="Q108" s="72">
        <v>114</v>
      </c>
      <c r="R108" s="72">
        <v>97</v>
      </c>
      <c r="S108" s="72">
        <v>80</v>
      </c>
      <c r="T108" s="72">
        <v>73</v>
      </c>
      <c r="U108" s="73"/>
      <c r="V108" s="73"/>
      <c r="W108" s="73"/>
      <c r="X108" s="73"/>
      <c r="Y108" s="73"/>
      <c r="Z108" s="73"/>
      <c r="AA108" s="73"/>
      <c r="AB108" s="73"/>
      <c r="AC108" s="91" t="str">
        <f t="shared" si="1"/>
        <v/>
      </c>
    </row>
    <row r="109" spans="2:29" ht="14" customHeight="1" x14ac:dyDescent="0.3">
      <c r="B109" s="44" t="s">
        <v>176</v>
      </c>
      <c r="C109" s="43" t="s">
        <v>176</v>
      </c>
      <c r="D109" s="44" t="s">
        <v>85</v>
      </c>
      <c r="E109" s="82" t="s">
        <v>1</v>
      </c>
      <c r="F109" s="45" t="s">
        <v>323</v>
      </c>
      <c r="G109" s="115"/>
      <c r="H109" s="72">
        <v>2882</v>
      </c>
      <c r="I109" s="72">
        <v>3231</v>
      </c>
      <c r="J109" s="72">
        <v>3516</v>
      </c>
      <c r="K109" s="72">
        <v>3870</v>
      </c>
      <c r="L109" s="72">
        <v>4121</v>
      </c>
      <c r="M109" s="72">
        <v>4379</v>
      </c>
      <c r="N109" s="72">
        <v>4747</v>
      </c>
      <c r="O109" s="72">
        <v>5108</v>
      </c>
      <c r="P109" s="72">
        <v>5450</v>
      </c>
      <c r="Q109" s="72">
        <v>5852</v>
      </c>
      <c r="R109" s="72">
        <v>5792</v>
      </c>
      <c r="S109" s="72">
        <v>6067</v>
      </c>
      <c r="T109" s="72">
        <v>6367</v>
      </c>
      <c r="U109" s="73"/>
      <c r="V109" s="73"/>
      <c r="W109" s="73"/>
      <c r="X109" s="73"/>
      <c r="Y109" s="73"/>
      <c r="Z109" s="73"/>
      <c r="AA109" s="73"/>
      <c r="AB109" s="73"/>
      <c r="AC109" s="91" t="str">
        <f t="shared" si="1"/>
        <v/>
      </c>
    </row>
    <row r="110" spans="2:29" ht="14" customHeight="1" x14ac:dyDescent="0.3">
      <c r="B110" s="44" t="s">
        <v>177</v>
      </c>
      <c r="C110" s="43" t="s">
        <v>177</v>
      </c>
      <c r="D110" s="44" t="s">
        <v>85</v>
      </c>
      <c r="E110" s="82" t="s">
        <v>17</v>
      </c>
      <c r="F110" s="45" t="s">
        <v>324</v>
      </c>
      <c r="G110" s="115"/>
      <c r="H110" s="72">
        <v>563</v>
      </c>
      <c r="I110" s="72">
        <v>737</v>
      </c>
      <c r="J110" s="72">
        <v>900</v>
      </c>
      <c r="K110" s="72">
        <v>1095</v>
      </c>
      <c r="L110" s="72">
        <v>1474</v>
      </c>
      <c r="M110" s="72">
        <v>1578</v>
      </c>
      <c r="N110" s="72">
        <v>1359</v>
      </c>
      <c r="O110" s="72">
        <v>2358</v>
      </c>
      <c r="P110" s="72">
        <v>2292</v>
      </c>
      <c r="Q110" s="72">
        <v>2797</v>
      </c>
      <c r="R110" s="72">
        <v>3326</v>
      </c>
      <c r="S110" s="72">
        <v>3212</v>
      </c>
      <c r="T110" s="72">
        <v>3227</v>
      </c>
      <c r="U110" s="73"/>
      <c r="V110" s="73"/>
      <c r="W110" s="73"/>
      <c r="X110" s="73"/>
      <c r="Y110" s="73"/>
      <c r="Z110" s="73"/>
      <c r="AA110" s="73"/>
      <c r="AB110" s="73"/>
      <c r="AC110" s="91" t="str">
        <f t="shared" si="1"/>
        <v/>
      </c>
    </row>
    <row r="111" spans="2:29" ht="14" customHeight="1" x14ac:dyDescent="0.3">
      <c r="B111" s="44" t="s">
        <v>177</v>
      </c>
      <c r="C111" s="43" t="s">
        <v>177</v>
      </c>
      <c r="D111" s="44" t="s">
        <v>85</v>
      </c>
      <c r="E111" s="82" t="s">
        <v>1</v>
      </c>
      <c r="F111" s="45" t="s">
        <v>325</v>
      </c>
      <c r="G111" s="115"/>
      <c r="H111" s="72">
        <v>14138</v>
      </c>
      <c r="I111" s="72">
        <v>18268</v>
      </c>
      <c r="J111" s="72">
        <v>22705</v>
      </c>
      <c r="K111" s="72">
        <v>28331</v>
      </c>
      <c r="L111" s="72">
        <v>32383</v>
      </c>
      <c r="M111" s="72">
        <v>36390</v>
      </c>
      <c r="N111" s="72">
        <v>34893</v>
      </c>
      <c r="O111" s="72">
        <v>57428</v>
      </c>
      <c r="P111" s="72">
        <v>59613</v>
      </c>
      <c r="Q111" s="72">
        <v>78039</v>
      </c>
      <c r="R111" s="72">
        <v>98204</v>
      </c>
      <c r="S111" s="72">
        <v>100707</v>
      </c>
      <c r="T111" s="72">
        <v>105948</v>
      </c>
      <c r="U111" s="73"/>
      <c r="V111" s="73"/>
      <c r="W111" s="73"/>
      <c r="X111" s="73"/>
      <c r="Y111" s="73"/>
      <c r="Z111" s="73"/>
      <c r="AA111" s="73"/>
      <c r="AB111" s="73"/>
      <c r="AC111" s="91" t="str">
        <f t="shared" si="1"/>
        <v/>
      </c>
    </row>
    <row r="112" spans="2:29" ht="14" customHeight="1" x14ac:dyDescent="0.3">
      <c r="B112" s="44" t="s">
        <v>178</v>
      </c>
      <c r="C112" s="43" t="s">
        <v>178</v>
      </c>
      <c r="D112" s="44" t="s">
        <v>85</v>
      </c>
      <c r="E112" s="82" t="s">
        <v>17</v>
      </c>
      <c r="F112" s="45" t="s">
        <v>326</v>
      </c>
      <c r="G112" s="115"/>
      <c r="H112" s="72">
        <v>822</v>
      </c>
      <c r="I112" s="72">
        <v>736</v>
      </c>
      <c r="J112" s="72">
        <v>783</v>
      </c>
      <c r="K112" s="72">
        <v>725</v>
      </c>
      <c r="L112" s="72">
        <v>700</v>
      </c>
      <c r="M112" s="72">
        <v>573</v>
      </c>
      <c r="N112" s="72">
        <v>539</v>
      </c>
      <c r="O112" s="72">
        <v>533</v>
      </c>
      <c r="P112" s="72">
        <v>360</v>
      </c>
      <c r="Q112" s="72">
        <v>334</v>
      </c>
      <c r="R112" s="72">
        <v>309</v>
      </c>
      <c r="S112" s="72">
        <v>297</v>
      </c>
      <c r="T112" s="72">
        <v>208</v>
      </c>
      <c r="U112" s="73"/>
      <c r="V112" s="73"/>
      <c r="W112" s="73"/>
      <c r="X112" s="73"/>
      <c r="Y112" s="73"/>
      <c r="Z112" s="73"/>
      <c r="AA112" s="73"/>
      <c r="AB112" s="73"/>
      <c r="AC112" s="91" t="str">
        <f t="shared" si="1"/>
        <v/>
      </c>
    </row>
    <row r="113" spans="2:29" ht="14" customHeight="1" x14ac:dyDescent="0.3">
      <c r="B113" s="44" t="s">
        <v>178</v>
      </c>
      <c r="C113" s="43" t="s">
        <v>178</v>
      </c>
      <c r="D113" s="44" t="s">
        <v>85</v>
      </c>
      <c r="E113" s="82" t="s">
        <v>1</v>
      </c>
      <c r="F113" s="45" t="s">
        <v>327</v>
      </c>
      <c r="G113" s="115"/>
      <c r="H113" s="72">
        <v>6896</v>
      </c>
      <c r="I113" s="72">
        <v>7619</v>
      </c>
      <c r="J113" s="72">
        <v>8187</v>
      </c>
      <c r="K113" s="72">
        <v>8844</v>
      </c>
      <c r="L113" s="72">
        <v>9226</v>
      </c>
      <c r="M113" s="72">
        <v>9884</v>
      </c>
      <c r="N113" s="72">
        <v>10309</v>
      </c>
      <c r="O113" s="72">
        <v>10973</v>
      </c>
      <c r="P113" s="72">
        <v>11307</v>
      </c>
      <c r="Q113" s="72">
        <v>11515</v>
      </c>
      <c r="R113" s="72">
        <v>11647</v>
      </c>
      <c r="S113" s="72">
        <v>12122</v>
      </c>
      <c r="T113" s="72">
        <v>12794</v>
      </c>
      <c r="U113" s="73"/>
      <c r="V113" s="73"/>
      <c r="W113" s="73"/>
      <c r="X113" s="73"/>
      <c r="Y113" s="73"/>
      <c r="Z113" s="73"/>
      <c r="AA113" s="73"/>
      <c r="AB113" s="73"/>
      <c r="AC113" s="91" t="str">
        <f t="shared" si="1"/>
        <v/>
      </c>
    </row>
    <row r="114" spans="2:29" ht="14" customHeight="1" x14ac:dyDescent="0.3">
      <c r="B114" s="44" t="s">
        <v>179</v>
      </c>
      <c r="C114" s="43" t="s">
        <v>179</v>
      </c>
      <c r="D114" s="44" t="s">
        <v>85</v>
      </c>
      <c r="E114" s="82" t="s">
        <v>1</v>
      </c>
      <c r="F114" s="45" t="s">
        <v>328</v>
      </c>
      <c r="G114" s="115"/>
      <c r="H114" s="72"/>
      <c r="I114" s="72"/>
      <c r="J114" s="72"/>
      <c r="K114" s="72"/>
      <c r="L114" s="72"/>
      <c r="M114" s="72"/>
      <c r="N114" s="72"/>
      <c r="O114" s="72"/>
      <c r="P114" s="72"/>
      <c r="Q114" s="72"/>
      <c r="R114" s="72"/>
      <c r="S114" s="72"/>
      <c r="T114" s="72">
        <v>1605381</v>
      </c>
      <c r="U114" s="73"/>
      <c r="V114" s="73"/>
      <c r="W114" s="73"/>
      <c r="X114" s="73"/>
      <c r="Y114" s="73"/>
      <c r="Z114" s="73"/>
      <c r="AA114" s="73"/>
      <c r="AB114" s="73"/>
      <c r="AC114" s="91" t="str">
        <f t="shared" si="1"/>
        <v>Missing Data for India Adults ;</v>
      </c>
    </row>
    <row r="115" spans="2:29" ht="14" customHeight="1" x14ac:dyDescent="0.3">
      <c r="B115" s="44" t="s">
        <v>179</v>
      </c>
      <c r="C115" s="43" t="s">
        <v>179</v>
      </c>
      <c r="D115" s="44" t="s">
        <v>85</v>
      </c>
      <c r="E115" s="82" t="s">
        <v>17</v>
      </c>
      <c r="F115" s="45" t="s">
        <v>329</v>
      </c>
      <c r="G115" s="115"/>
      <c r="H115" s="72"/>
      <c r="I115" s="72"/>
      <c r="J115" s="72"/>
      <c r="K115" s="72"/>
      <c r="L115" s="72"/>
      <c r="M115" s="72"/>
      <c r="N115" s="72"/>
      <c r="O115" s="72"/>
      <c r="P115" s="72"/>
      <c r="Q115" s="72"/>
      <c r="R115" s="72"/>
      <c r="S115" s="72"/>
      <c r="T115" s="72"/>
      <c r="U115" s="73"/>
      <c r="V115" s="73"/>
      <c r="W115" s="73"/>
      <c r="X115" s="73"/>
      <c r="Y115" s="73"/>
      <c r="Z115" s="73"/>
      <c r="AA115" s="73"/>
      <c r="AB115" s="73"/>
      <c r="AC115" s="91" t="str">
        <f t="shared" si="1"/>
        <v/>
      </c>
    </row>
    <row r="116" spans="2:29" ht="14" customHeight="1" x14ac:dyDescent="0.3">
      <c r="B116" s="44" t="s">
        <v>180</v>
      </c>
      <c r="C116" s="43" t="s">
        <v>180</v>
      </c>
      <c r="D116" s="44" t="s">
        <v>85</v>
      </c>
      <c r="E116" s="82" t="s">
        <v>17</v>
      </c>
      <c r="F116" s="45" t="s">
        <v>330</v>
      </c>
      <c r="G116" s="115"/>
      <c r="H116" s="72">
        <v>723</v>
      </c>
      <c r="I116" s="72">
        <v>835</v>
      </c>
      <c r="J116" s="72">
        <v>1059</v>
      </c>
      <c r="K116" s="72">
        <v>1631</v>
      </c>
      <c r="L116" s="72">
        <v>2057</v>
      </c>
      <c r="M116" s="72">
        <v>2708</v>
      </c>
      <c r="N116" s="72">
        <v>3030</v>
      </c>
      <c r="O116" s="72">
        <v>3487</v>
      </c>
      <c r="P116" s="72">
        <v>3895</v>
      </c>
      <c r="Q116" s="72">
        <v>4364</v>
      </c>
      <c r="R116" s="72">
        <v>4739</v>
      </c>
      <c r="S116" s="72">
        <v>4657</v>
      </c>
      <c r="T116" s="72">
        <v>5313</v>
      </c>
      <c r="U116" s="73"/>
      <c r="V116" s="73"/>
      <c r="W116" s="73"/>
      <c r="X116" s="73"/>
      <c r="Y116" s="73"/>
      <c r="Z116" s="73"/>
      <c r="AA116" s="73"/>
      <c r="AB116" s="73"/>
      <c r="AC116" s="91" t="str">
        <f t="shared" si="1"/>
        <v/>
      </c>
    </row>
    <row r="117" spans="2:29" ht="14" customHeight="1" x14ac:dyDescent="0.3">
      <c r="B117" s="44" t="s">
        <v>180</v>
      </c>
      <c r="C117" s="43" t="s">
        <v>180</v>
      </c>
      <c r="D117" s="44" t="s">
        <v>85</v>
      </c>
      <c r="E117" s="82" t="s">
        <v>1</v>
      </c>
      <c r="F117" s="45" t="s">
        <v>331</v>
      </c>
      <c r="G117" s="115"/>
      <c r="H117" s="72">
        <v>19367</v>
      </c>
      <c r="I117" s="72">
        <v>24026</v>
      </c>
      <c r="J117" s="72">
        <v>30136</v>
      </c>
      <c r="K117" s="72">
        <v>36167</v>
      </c>
      <c r="L117" s="72">
        <v>48247</v>
      </c>
      <c r="M117" s="72">
        <v>60491</v>
      </c>
      <c r="N117" s="72">
        <v>74718</v>
      </c>
      <c r="O117" s="72">
        <v>87882</v>
      </c>
      <c r="P117" s="72">
        <v>104584</v>
      </c>
      <c r="Q117" s="72">
        <v>123249</v>
      </c>
      <c r="R117" s="72">
        <v>138167</v>
      </c>
      <c r="S117" s="72">
        <v>148359</v>
      </c>
      <c r="T117" s="72">
        <v>174346</v>
      </c>
      <c r="U117" s="73"/>
      <c r="V117" s="73"/>
      <c r="W117" s="73"/>
      <c r="X117" s="73"/>
      <c r="Y117" s="73"/>
      <c r="Z117" s="73"/>
      <c r="AA117" s="73"/>
      <c r="AB117" s="73"/>
      <c r="AC117" s="91" t="str">
        <f t="shared" si="1"/>
        <v/>
      </c>
    </row>
    <row r="118" spans="2:29" ht="14" customHeight="1" x14ac:dyDescent="0.3">
      <c r="B118" s="44" t="s">
        <v>332</v>
      </c>
      <c r="C118" s="43" t="s">
        <v>181</v>
      </c>
      <c r="D118" s="44" t="s">
        <v>85</v>
      </c>
      <c r="E118" s="82" t="s">
        <v>17</v>
      </c>
      <c r="F118" s="45" t="s">
        <v>333</v>
      </c>
      <c r="G118" s="115"/>
      <c r="H118" s="72">
        <v>50</v>
      </c>
      <c r="I118" s="72">
        <v>72</v>
      </c>
      <c r="J118" s="72">
        <v>104</v>
      </c>
      <c r="K118" s="72">
        <v>136</v>
      </c>
      <c r="L118" s="72">
        <v>200</v>
      </c>
      <c r="M118" s="72">
        <v>251</v>
      </c>
      <c r="N118" s="72">
        <v>311</v>
      </c>
      <c r="O118" s="72">
        <v>374</v>
      </c>
      <c r="P118" s="72">
        <v>432</v>
      </c>
      <c r="Q118" s="72">
        <v>469</v>
      </c>
      <c r="R118" s="72">
        <v>472</v>
      </c>
      <c r="S118" s="72">
        <v>470</v>
      </c>
      <c r="T118" s="72">
        <v>441</v>
      </c>
      <c r="U118" s="73"/>
      <c r="V118" s="73"/>
      <c r="W118" s="73"/>
      <c r="X118" s="73"/>
      <c r="Y118" s="73"/>
      <c r="Z118" s="73"/>
      <c r="AA118" s="73"/>
      <c r="AB118" s="73"/>
      <c r="AC118" s="91" t="str">
        <f t="shared" si="1"/>
        <v/>
      </c>
    </row>
    <row r="119" spans="2:29" ht="14" customHeight="1" x14ac:dyDescent="0.3">
      <c r="B119" s="44" t="s">
        <v>332</v>
      </c>
      <c r="C119" s="43" t="s">
        <v>181</v>
      </c>
      <c r="D119" s="44" t="s">
        <v>85</v>
      </c>
      <c r="E119" s="82" t="s">
        <v>1</v>
      </c>
      <c r="F119" s="45" t="s">
        <v>334</v>
      </c>
      <c r="G119" s="115"/>
      <c r="H119" s="72">
        <v>1634</v>
      </c>
      <c r="I119" s="72">
        <v>2276</v>
      </c>
      <c r="J119" s="72">
        <v>3117</v>
      </c>
      <c r="K119" s="72">
        <v>4130</v>
      </c>
      <c r="L119" s="72">
        <v>5317</v>
      </c>
      <c r="M119" s="72">
        <v>6764</v>
      </c>
      <c r="N119" s="72">
        <v>8671</v>
      </c>
      <c r="O119" s="72">
        <v>10905</v>
      </c>
      <c r="P119" s="72">
        <v>12980</v>
      </c>
      <c r="Q119" s="72">
        <v>14582</v>
      </c>
      <c r="R119" s="72">
        <v>14947</v>
      </c>
      <c r="S119" s="72">
        <v>15345</v>
      </c>
      <c r="T119" s="72">
        <v>16231</v>
      </c>
      <c r="U119" s="73"/>
      <c r="V119" s="73"/>
      <c r="W119" s="73"/>
      <c r="X119" s="73"/>
      <c r="Y119" s="73"/>
      <c r="Z119" s="73"/>
      <c r="AA119" s="73"/>
      <c r="AB119" s="73"/>
      <c r="AC119" s="91" t="str">
        <f t="shared" si="1"/>
        <v/>
      </c>
    </row>
    <row r="120" spans="2:29" ht="14" customHeight="1" x14ac:dyDescent="0.3">
      <c r="B120" s="44" t="s">
        <v>182</v>
      </c>
      <c r="C120" s="43" t="s">
        <v>182</v>
      </c>
      <c r="D120" s="44" t="s">
        <v>85</v>
      </c>
      <c r="E120" s="82" t="s">
        <v>17</v>
      </c>
      <c r="F120" s="45" t="s">
        <v>335</v>
      </c>
      <c r="G120" s="115"/>
      <c r="H120" s="72"/>
      <c r="I120" s="72"/>
      <c r="J120" s="72"/>
      <c r="K120" s="72"/>
      <c r="L120" s="72"/>
      <c r="M120" s="72">
        <v>1</v>
      </c>
      <c r="N120" s="72">
        <v>2</v>
      </c>
      <c r="O120" s="72">
        <v>3</v>
      </c>
      <c r="P120" s="72">
        <v>6</v>
      </c>
      <c r="Q120" s="72">
        <v>7</v>
      </c>
      <c r="R120" s="72">
        <v>13</v>
      </c>
      <c r="S120" s="72">
        <v>19</v>
      </c>
      <c r="T120" s="72">
        <v>24</v>
      </c>
      <c r="U120" s="73"/>
      <c r="V120" s="73"/>
      <c r="W120" s="73"/>
      <c r="X120" s="73"/>
      <c r="Y120" s="73"/>
      <c r="Z120" s="73"/>
      <c r="AA120" s="73"/>
      <c r="AB120" s="73"/>
      <c r="AC120" s="91" t="str">
        <f t="shared" si="1"/>
        <v/>
      </c>
    </row>
    <row r="121" spans="2:29" ht="14" customHeight="1" x14ac:dyDescent="0.3">
      <c r="B121" s="44" t="s">
        <v>182</v>
      </c>
      <c r="C121" s="43" t="s">
        <v>182</v>
      </c>
      <c r="D121" s="44" t="s">
        <v>85</v>
      </c>
      <c r="E121" s="82" t="s">
        <v>1</v>
      </c>
      <c r="F121" s="45" t="s">
        <v>336</v>
      </c>
      <c r="G121" s="115"/>
      <c r="H121" s="72">
        <v>166</v>
      </c>
      <c r="I121" s="72">
        <v>175</v>
      </c>
      <c r="J121" s="72">
        <v>188</v>
      </c>
      <c r="K121" s="72">
        <v>211</v>
      </c>
      <c r="L121" s="72">
        <v>232</v>
      </c>
      <c r="M121" s="72">
        <v>262</v>
      </c>
      <c r="N121" s="72">
        <v>311</v>
      </c>
      <c r="O121" s="72">
        <v>406</v>
      </c>
      <c r="P121" s="72">
        <v>480</v>
      </c>
      <c r="Q121" s="72">
        <v>565</v>
      </c>
      <c r="R121" s="72">
        <v>646</v>
      </c>
      <c r="S121" s="72">
        <v>863</v>
      </c>
      <c r="T121" s="72">
        <v>1184</v>
      </c>
      <c r="U121" s="73"/>
      <c r="V121" s="73"/>
      <c r="W121" s="73"/>
      <c r="X121" s="73"/>
      <c r="Y121" s="73"/>
      <c r="Z121" s="73"/>
      <c r="AA121" s="73"/>
      <c r="AB121" s="73"/>
      <c r="AC121" s="91" t="str">
        <f t="shared" si="1"/>
        <v/>
      </c>
    </row>
    <row r="122" spans="2:29" ht="14" customHeight="1" x14ac:dyDescent="0.3">
      <c r="B122" s="44" t="s">
        <v>183</v>
      </c>
      <c r="C122" s="43" t="s">
        <v>183</v>
      </c>
      <c r="D122" s="44" t="s">
        <v>85</v>
      </c>
      <c r="E122" s="82" t="s">
        <v>17</v>
      </c>
      <c r="F122" s="45" t="s">
        <v>337</v>
      </c>
      <c r="G122" s="115"/>
      <c r="H122" s="72">
        <v>436</v>
      </c>
      <c r="I122" s="72">
        <v>462</v>
      </c>
      <c r="J122" s="72">
        <v>356</v>
      </c>
      <c r="K122" s="72">
        <v>347</v>
      </c>
      <c r="L122" s="72">
        <v>323</v>
      </c>
      <c r="M122" s="72">
        <v>291</v>
      </c>
      <c r="N122" s="72">
        <v>260</v>
      </c>
      <c r="O122" s="72">
        <v>224</v>
      </c>
      <c r="P122" s="72">
        <v>217</v>
      </c>
      <c r="Q122" s="72">
        <v>217</v>
      </c>
      <c r="R122" s="72">
        <v>174</v>
      </c>
      <c r="S122" s="72">
        <v>158</v>
      </c>
      <c r="T122" s="72">
        <v>129</v>
      </c>
      <c r="U122" s="73"/>
      <c r="V122" s="73"/>
      <c r="W122" s="73"/>
      <c r="X122" s="73"/>
      <c r="Y122" s="73"/>
      <c r="Z122" s="73"/>
      <c r="AA122" s="73"/>
      <c r="AB122" s="73"/>
      <c r="AC122" s="91" t="str">
        <f t="shared" si="1"/>
        <v/>
      </c>
    </row>
    <row r="123" spans="2:29" ht="14" customHeight="1" x14ac:dyDescent="0.3">
      <c r="B123" s="44" t="s">
        <v>183</v>
      </c>
      <c r="C123" s="43" t="s">
        <v>183</v>
      </c>
      <c r="D123" s="44" t="s">
        <v>85</v>
      </c>
      <c r="E123" s="82" t="s">
        <v>1</v>
      </c>
      <c r="F123" s="45" t="s">
        <v>338</v>
      </c>
      <c r="G123" s="115"/>
      <c r="H123" s="72">
        <v>5390</v>
      </c>
      <c r="I123" s="72">
        <v>6208</v>
      </c>
      <c r="J123" s="72">
        <v>7139</v>
      </c>
      <c r="K123" s="72">
        <v>8421</v>
      </c>
      <c r="L123" s="72">
        <v>9141</v>
      </c>
      <c r="M123" s="72">
        <v>9764</v>
      </c>
      <c r="N123" s="72">
        <v>10680</v>
      </c>
      <c r="O123" s="72">
        <v>11663</v>
      </c>
      <c r="P123" s="72">
        <v>12452</v>
      </c>
      <c r="Q123" s="72">
        <v>13938</v>
      </c>
      <c r="R123" s="72">
        <v>12908</v>
      </c>
      <c r="S123" s="72">
        <v>13856</v>
      </c>
      <c r="T123" s="72">
        <v>14550</v>
      </c>
      <c r="U123" s="73"/>
      <c r="V123" s="73"/>
      <c r="W123" s="73"/>
      <c r="X123" s="73"/>
      <c r="Y123" s="73"/>
      <c r="Z123" s="73"/>
      <c r="AA123" s="73"/>
      <c r="AB123" s="73"/>
      <c r="AC123" s="91" t="str">
        <f t="shared" si="1"/>
        <v/>
      </c>
    </row>
    <row r="124" spans="2:29" ht="14" customHeight="1" x14ac:dyDescent="0.3">
      <c r="B124" s="44" t="s">
        <v>184</v>
      </c>
      <c r="C124" s="43" t="s">
        <v>184</v>
      </c>
      <c r="D124" s="44" t="s">
        <v>85</v>
      </c>
      <c r="E124" s="82" t="s">
        <v>17</v>
      </c>
      <c r="F124" s="45" t="s">
        <v>339</v>
      </c>
      <c r="G124" s="115"/>
      <c r="H124" s="72">
        <v>1</v>
      </c>
      <c r="I124" s="72">
        <v>1</v>
      </c>
      <c r="J124" s="72">
        <v>4</v>
      </c>
      <c r="K124" s="72">
        <v>1</v>
      </c>
      <c r="L124" s="72">
        <v>3</v>
      </c>
      <c r="M124" s="72">
        <v>1</v>
      </c>
      <c r="N124" s="72">
        <v>2</v>
      </c>
      <c r="O124" s="72">
        <v>1</v>
      </c>
      <c r="P124" s="72">
        <v>3</v>
      </c>
      <c r="Q124" s="72"/>
      <c r="R124" s="72">
        <v>3</v>
      </c>
      <c r="S124" s="72">
        <v>2</v>
      </c>
      <c r="T124" s="72">
        <v>2</v>
      </c>
      <c r="U124" s="73"/>
      <c r="V124" s="73"/>
      <c r="W124" s="73"/>
      <c r="X124" s="73"/>
      <c r="Y124" s="73"/>
      <c r="Z124" s="73"/>
      <c r="AA124" s="73"/>
      <c r="AB124" s="73"/>
      <c r="AC124" s="91" t="str">
        <f t="shared" si="1"/>
        <v>Missing Data for Jordan Peds ;</v>
      </c>
    </row>
    <row r="125" spans="2:29" ht="14" customHeight="1" x14ac:dyDescent="0.3">
      <c r="B125" s="44" t="s">
        <v>184</v>
      </c>
      <c r="C125" s="43" t="s">
        <v>184</v>
      </c>
      <c r="D125" s="44" t="s">
        <v>85</v>
      </c>
      <c r="E125" s="82" t="s">
        <v>1</v>
      </c>
      <c r="F125" s="45" t="s">
        <v>340</v>
      </c>
      <c r="G125" s="115"/>
      <c r="H125" s="72">
        <v>104</v>
      </c>
      <c r="I125" s="72">
        <v>115</v>
      </c>
      <c r="J125" s="72">
        <v>130</v>
      </c>
      <c r="K125" s="72">
        <v>148</v>
      </c>
      <c r="L125" s="72">
        <v>163</v>
      </c>
      <c r="M125" s="72">
        <v>183</v>
      </c>
      <c r="N125" s="72">
        <v>220</v>
      </c>
      <c r="O125" s="72">
        <v>246</v>
      </c>
      <c r="P125" s="72">
        <v>288</v>
      </c>
      <c r="Q125" s="72">
        <v>321</v>
      </c>
      <c r="R125" s="72">
        <v>344</v>
      </c>
      <c r="S125" s="72">
        <v>276</v>
      </c>
      <c r="T125" s="72">
        <v>319</v>
      </c>
      <c r="U125" s="73"/>
      <c r="V125" s="73"/>
      <c r="W125" s="73"/>
      <c r="X125" s="73"/>
      <c r="Y125" s="73"/>
      <c r="Z125" s="73"/>
      <c r="AA125" s="73"/>
      <c r="AB125" s="73"/>
      <c r="AC125" s="91" t="str">
        <f t="shared" si="1"/>
        <v/>
      </c>
    </row>
    <row r="126" spans="2:29" ht="14" customHeight="1" x14ac:dyDescent="0.3">
      <c r="B126" s="44" t="s">
        <v>185</v>
      </c>
      <c r="C126" s="43" t="s">
        <v>185</v>
      </c>
      <c r="D126" s="44" t="s">
        <v>85</v>
      </c>
      <c r="E126" s="82" t="s">
        <v>17</v>
      </c>
      <c r="F126" s="45" t="s">
        <v>342</v>
      </c>
      <c r="G126" s="115"/>
      <c r="H126" s="72">
        <v>211</v>
      </c>
      <c r="I126" s="72">
        <v>244</v>
      </c>
      <c r="J126" s="72">
        <v>293</v>
      </c>
      <c r="K126" s="72">
        <v>328</v>
      </c>
      <c r="L126" s="72">
        <v>361</v>
      </c>
      <c r="M126" s="72">
        <v>379</v>
      </c>
      <c r="N126" s="72">
        <v>415</v>
      </c>
      <c r="O126" s="72">
        <v>445</v>
      </c>
      <c r="P126" s="72">
        <v>432</v>
      </c>
      <c r="Q126" s="72">
        <v>401</v>
      </c>
      <c r="R126" s="72">
        <v>307</v>
      </c>
      <c r="S126" s="72">
        <v>290</v>
      </c>
      <c r="T126" s="72">
        <v>292</v>
      </c>
      <c r="U126" s="73"/>
      <c r="V126" s="73"/>
      <c r="W126" s="73"/>
      <c r="X126" s="73"/>
      <c r="Y126" s="73"/>
      <c r="Z126" s="73"/>
      <c r="AA126" s="73"/>
      <c r="AB126" s="73"/>
      <c r="AC126" s="91" t="str">
        <f t="shared" si="1"/>
        <v/>
      </c>
    </row>
    <row r="127" spans="2:29" ht="14" customHeight="1" x14ac:dyDescent="0.3">
      <c r="B127" s="44" t="s">
        <v>185</v>
      </c>
      <c r="C127" s="43" t="s">
        <v>185</v>
      </c>
      <c r="D127" s="44" t="s">
        <v>85</v>
      </c>
      <c r="E127" s="82" t="s">
        <v>1</v>
      </c>
      <c r="F127" s="45" t="s">
        <v>341</v>
      </c>
      <c r="G127" s="115"/>
      <c r="H127" s="72">
        <v>1028</v>
      </c>
      <c r="I127" s="72">
        <v>1583</v>
      </c>
      <c r="J127" s="72">
        <v>2338</v>
      </c>
      <c r="K127" s="72">
        <v>3245</v>
      </c>
      <c r="L127" s="72">
        <v>4280</v>
      </c>
      <c r="M127" s="72">
        <v>5907</v>
      </c>
      <c r="N127" s="72">
        <v>7588</v>
      </c>
      <c r="O127" s="72">
        <v>10830</v>
      </c>
      <c r="P127" s="72">
        <v>14518</v>
      </c>
      <c r="Q127" s="72">
        <v>17134</v>
      </c>
      <c r="R127" s="72">
        <v>19869</v>
      </c>
      <c r="S127" s="72">
        <v>22025</v>
      </c>
      <c r="T127" s="72">
        <v>25350</v>
      </c>
      <c r="U127" s="73"/>
      <c r="V127" s="73"/>
      <c r="W127" s="73"/>
      <c r="X127" s="73"/>
      <c r="Y127" s="73"/>
      <c r="Z127" s="73"/>
      <c r="AA127" s="73"/>
      <c r="AB127" s="73"/>
      <c r="AC127" s="91" t="str">
        <f t="shared" si="1"/>
        <v/>
      </c>
    </row>
    <row r="128" spans="2:29" ht="14" customHeight="1" x14ac:dyDescent="0.3">
      <c r="B128" s="44" t="s">
        <v>7</v>
      </c>
      <c r="C128" s="43" t="s">
        <v>7</v>
      </c>
      <c r="D128" s="44" t="s">
        <v>85</v>
      </c>
      <c r="E128" s="82" t="s">
        <v>17</v>
      </c>
      <c r="F128" s="45" t="s">
        <v>343</v>
      </c>
      <c r="G128" s="115"/>
      <c r="H128" s="72">
        <v>36096</v>
      </c>
      <c r="I128" s="72">
        <v>48548</v>
      </c>
      <c r="J128" s="72">
        <v>55438</v>
      </c>
      <c r="K128" s="72">
        <v>60141</v>
      </c>
      <c r="L128" s="72">
        <v>66070</v>
      </c>
      <c r="M128" s="72">
        <v>71547</v>
      </c>
      <c r="N128" s="72">
        <v>78739</v>
      </c>
      <c r="O128" s="72">
        <v>86323</v>
      </c>
      <c r="P128" s="72">
        <v>77074</v>
      </c>
      <c r="Q128" s="72">
        <v>73076</v>
      </c>
      <c r="R128" s="72">
        <v>69387</v>
      </c>
      <c r="S128" s="72">
        <v>64034</v>
      </c>
      <c r="T128" s="72">
        <v>57368</v>
      </c>
      <c r="U128" s="73"/>
      <c r="V128" s="73"/>
      <c r="W128" s="73"/>
      <c r="X128" s="73"/>
      <c r="Y128" s="73"/>
      <c r="Z128" s="73"/>
      <c r="AA128" s="73"/>
      <c r="AB128" s="73"/>
      <c r="AC128" s="91" t="str">
        <f t="shared" si="1"/>
        <v/>
      </c>
    </row>
    <row r="129" spans="2:29" ht="14" customHeight="1" x14ac:dyDescent="0.3">
      <c r="B129" s="44" t="s">
        <v>7</v>
      </c>
      <c r="C129" s="43" t="s">
        <v>7</v>
      </c>
      <c r="D129" s="44" t="s">
        <v>85</v>
      </c>
      <c r="E129" s="82" t="s">
        <v>1</v>
      </c>
      <c r="F129" s="45" t="s">
        <v>344</v>
      </c>
      <c r="G129" s="115"/>
      <c r="H129" s="72">
        <v>396526</v>
      </c>
      <c r="I129" s="72">
        <v>490437</v>
      </c>
      <c r="J129" s="72">
        <v>548559</v>
      </c>
      <c r="K129" s="72">
        <v>596228</v>
      </c>
      <c r="L129" s="72">
        <v>689156</v>
      </c>
      <c r="M129" s="72">
        <v>826097</v>
      </c>
      <c r="N129" s="72">
        <v>940166</v>
      </c>
      <c r="O129" s="72">
        <v>1026427</v>
      </c>
      <c r="P129" s="72">
        <v>1015039</v>
      </c>
      <c r="Q129" s="72">
        <v>1034499</v>
      </c>
      <c r="R129" s="72">
        <v>1053962</v>
      </c>
      <c r="S129" s="72">
        <v>1211277</v>
      </c>
      <c r="T129" s="72">
        <v>1240454</v>
      </c>
      <c r="U129" s="73"/>
      <c r="V129" s="73"/>
      <c r="W129" s="73"/>
      <c r="X129" s="73"/>
      <c r="Y129" s="73"/>
      <c r="Z129" s="73"/>
      <c r="AA129" s="73"/>
      <c r="AB129" s="73"/>
      <c r="AC129" s="91" t="str">
        <f t="shared" si="1"/>
        <v/>
      </c>
    </row>
    <row r="130" spans="2:29" ht="14" customHeight="1" x14ac:dyDescent="0.3">
      <c r="B130" s="44" t="s">
        <v>186</v>
      </c>
      <c r="C130" s="43" t="s">
        <v>186</v>
      </c>
      <c r="D130" s="44" t="s">
        <v>85</v>
      </c>
      <c r="E130" s="82" t="s">
        <v>17</v>
      </c>
      <c r="F130" s="45" t="s">
        <v>345</v>
      </c>
      <c r="G130" s="115"/>
      <c r="H130" s="72">
        <v>144</v>
      </c>
      <c r="I130" s="72">
        <v>172</v>
      </c>
      <c r="J130" s="72">
        <v>220</v>
      </c>
      <c r="K130" s="72">
        <v>299</v>
      </c>
      <c r="L130" s="72">
        <v>366</v>
      </c>
      <c r="M130" s="72">
        <v>389</v>
      </c>
      <c r="N130" s="72">
        <v>418</v>
      </c>
      <c r="O130" s="72">
        <v>443</v>
      </c>
      <c r="P130" s="72">
        <v>447</v>
      </c>
      <c r="Q130" s="72">
        <v>426</v>
      </c>
      <c r="R130" s="72">
        <v>320</v>
      </c>
      <c r="S130" s="72">
        <v>198</v>
      </c>
      <c r="T130" s="72">
        <v>167</v>
      </c>
      <c r="U130" s="73"/>
      <c r="V130" s="73"/>
      <c r="W130" s="73"/>
      <c r="X130" s="73"/>
      <c r="Y130" s="73"/>
      <c r="Z130" s="73"/>
      <c r="AA130" s="73"/>
      <c r="AB130" s="73"/>
      <c r="AC130" s="91" t="str">
        <f t="shared" si="1"/>
        <v/>
      </c>
    </row>
    <row r="131" spans="2:29" ht="14" customHeight="1" x14ac:dyDescent="0.3">
      <c r="B131" s="44" t="s">
        <v>186</v>
      </c>
      <c r="C131" s="43" t="s">
        <v>186</v>
      </c>
      <c r="D131" s="44" t="s">
        <v>85</v>
      </c>
      <c r="E131" s="82" t="s">
        <v>1</v>
      </c>
      <c r="F131" s="45" t="s">
        <v>346</v>
      </c>
      <c r="G131" s="115"/>
      <c r="H131" s="72">
        <v>212</v>
      </c>
      <c r="I131" s="72">
        <v>314</v>
      </c>
      <c r="J131" s="72">
        <v>442</v>
      </c>
      <c r="K131" s="72">
        <v>817</v>
      </c>
      <c r="L131" s="72">
        <v>1305</v>
      </c>
      <c r="M131" s="72">
        <v>1687</v>
      </c>
      <c r="N131" s="72">
        <v>2221</v>
      </c>
      <c r="O131" s="72">
        <v>2762</v>
      </c>
      <c r="P131" s="72">
        <v>3263</v>
      </c>
      <c r="Q131" s="72">
        <v>3632</v>
      </c>
      <c r="R131" s="72">
        <v>4122</v>
      </c>
      <c r="S131" s="72">
        <v>4846</v>
      </c>
      <c r="T131" s="72">
        <v>5604</v>
      </c>
      <c r="U131" s="73"/>
      <c r="V131" s="73"/>
      <c r="W131" s="73"/>
      <c r="X131" s="73"/>
      <c r="Y131" s="73"/>
      <c r="Z131" s="73"/>
      <c r="AA131" s="73"/>
      <c r="AB131" s="73"/>
      <c r="AC131" s="91" t="str">
        <f t="shared" si="1"/>
        <v/>
      </c>
    </row>
    <row r="132" spans="2:29" ht="14" customHeight="1" x14ac:dyDescent="0.3">
      <c r="B132" s="44" t="s">
        <v>347</v>
      </c>
      <c r="C132" s="43" t="s">
        <v>187</v>
      </c>
      <c r="D132" s="44" t="s">
        <v>85</v>
      </c>
      <c r="E132" s="82" t="s">
        <v>17</v>
      </c>
      <c r="F132" s="45" t="s">
        <v>348</v>
      </c>
      <c r="G132" s="115"/>
      <c r="H132" s="72">
        <v>117</v>
      </c>
      <c r="I132" s="72">
        <v>133</v>
      </c>
      <c r="J132" s="72">
        <v>163</v>
      </c>
      <c r="K132" s="72">
        <v>189</v>
      </c>
      <c r="L132" s="72">
        <v>214</v>
      </c>
      <c r="M132" s="72">
        <v>222</v>
      </c>
      <c r="N132" s="72">
        <v>235</v>
      </c>
      <c r="O132" s="72">
        <v>277</v>
      </c>
      <c r="P132" s="72">
        <v>279</v>
      </c>
      <c r="Q132" s="72">
        <v>298</v>
      </c>
      <c r="R132" s="72">
        <v>307</v>
      </c>
      <c r="S132" s="72">
        <v>344</v>
      </c>
      <c r="T132" s="72">
        <v>375</v>
      </c>
      <c r="U132" s="73"/>
      <c r="V132" s="73"/>
      <c r="W132" s="73"/>
      <c r="X132" s="73"/>
      <c r="Y132" s="73"/>
      <c r="Z132" s="73"/>
      <c r="AA132" s="73"/>
      <c r="AB132" s="73"/>
      <c r="AC132" s="91" t="str">
        <f t="shared" si="1"/>
        <v/>
      </c>
    </row>
    <row r="133" spans="2:29" ht="14" customHeight="1" x14ac:dyDescent="0.3">
      <c r="B133" s="44" t="s">
        <v>347</v>
      </c>
      <c r="C133" s="43" t="s">
        <v>187</v>
      </c>
      <c r="D133" s="44" t="s">
        <v>85</v>
      </c>
      <c r="E133" s="82" t="s">
        <v>1</v>
      </c>
      <c r="F133" s="45" t="s">
        <v>349</v>
      </c>
      <c r="G133" s="115"/>
      <c r="H133" s="72">
        <v>1573</v>
      </c>
      <c r="I133" s="72">
        <v>1855</v>
      </c>
      <c r="J133" s="72">
        <v>2212</v>
      </c>
      <c r="K133" s="72">
        <v>2598</v>
      </c>
      <c r="L133" s="72">
        <v>3122</v>
      </c>
      <c r="M133" s="72">
        <v>3657</v>
      </c>
      <c r="N133" s="72">
        <v>4411</v>
      </c>
      <c r="O133" s="72">
        <v>5354</v>
      </c>
      <c r="P133" s="72">
        <v>6205</v>
      </c>
      <c r="Q133" s="72">
        <v>7002</v>
      </c>
      <c r="R133" s="72">
        <v>7882</v>
      </c>
      <c r="S133" s="72">
        <v>8543</v>
      </c>
      <c r="T133" s="72">
        <v>9755</v>
      </c>
      <c r="U133" s="73"/>
      <c r="V133" s="73"/>
      <c r="W133" s="73"/>
      <c r="X133" s="73"/>
      <c r="Y133" s="73"/>
      <c r="Z133" s="73"/>
      <c r="AA133" s="73"/>
      <c r="AB133" s="73"/>
      <c r="AC133" s="91" t="str">
        <f t="shared" si="1"/>
        <v/>
      </c>
    </row>
    <row r="134" spans="2:29" ht="14" customHeight="1" x14ac:dyDescent="0.3">
      <c r="B134" s="44" t="s">
        <v>188</v>
      </c>
      <c r="C134" s="43" t="s">
        <v>188</v>
      </c>
      <c r="D134" s="44" t="s">
        <v>85</v>
      </c>
      <c r="E134" s="82" t="s">
        <v>17</v>
      </c>
      <c r="F134" s="45" t="s">
        <v>350</v>
      </c>
      <c r="G134" s="115"/>
      <c r="H134" s="72">
        <v>4</v>
      </c>
      <c r="I134" s="72">
        <v>5</v>
      </c>
      <c r="J134" s="72">
        <v>5</v>
      </c>
      <c r="K134" s="72">
        <v>5</v>
      </c>
      <c r="L134" s="72">
        <v>5</v>
      </c>
      <c r="M134" s="72">
        <v>5</v>
      </c>
      <c r="N134" s="72">
        <v>5</v>
      </c>
      <c r="O134" s="72">
        <v>4</v>
      </c>
      <c r="P134" s="72">
        <v>4</v>
      </c>
      <c r="Q134" s="72">
        <v>4</v>
      </c>
      <c r="R134" s="72">
        <v>3</v>
      </c>
      <c r="S134" s="72">
        <v>3</v>
      </c>
      <c r="T134" s="72">
        <v>4</v>
      </c>
      <c r="U134" s="73"/>
      <c r="V134" s="73"/>
      <c r="W134" s="73"/>
      <c r="X134" s="73"/>
      <c r="Y134" s="73"/>
      <c r="Z134" s="73"/>
      <c r="AA134" s="73"/>
      <c r="AB134" s="73"/>
      <c r="AC134" s="91" t="str">
        <f t="shared" si="1"/>
        <v/>
      </c>
    </row>
    <row r="135" spans="2:29" ht="14" customHeight="1" x14ac:dyDescent="0.3">
      <c r="B135" s="44" t="s">
        <v>188</v>
      </c>
      <c r="C135" s="43" t="s">
        <v>188</v>
      </c>
      <c r="D135" s="44" t="s">
        <v>85</v>
      </c>
      <c r="E135" s="82" t="s">
        <v>1</v>
      </c>
      <c r="F135" s="45" t="s">
        <v>351</v>
      </c>
      <c r="G135" s="115"/>
      <c r="H135" s="72">
        <v>424</v>
      </c>
      <c r="I135" s="72">
        <v>511</v>
      </c>
      <c r="J135" s="72">
        <v>598</v>
      </c>
      <c r="K135" s="72">
        <v>704</v>
      </c>
      <c r="L135" s="72">
        <v>827</v>
      </c>
      <c r="M135" s="72">
        <v>949</v>
      </c>
      <c r="N135" s="72">
        <v>1125</v>
      </c>
      <c r="O135" s="72">
        <v>1316</v>
      </c>
      <c r="P135" s="72">
        <v>1500</v>
      </c>
      <c r="Q135" s="72">
        <v>1713</v>
      </c>
      <c r="R135" s="72">
        <v>1851</v>
      </c>
      <c r="S135" s="72">
        <v>1949</v>
      </c>
      <c r="T135" s="72">
        <v>2105</v>
      </c>
      <c r="U135" s="73"/>
      <c r="V135" s="73"/>
      <c r="W135" s="73"/>
      <c r="X135" s="73"/>
      <c r="Y135" s="73"/>
      <c r="Z135" s="73"/>
      <c r="AA135" s="73"/>
      <c r="AB135" s="73"/>
      <c r="AC135" s="91" t="str">
        <f t="shared" si="1"/>
        <v/>
      </c>
    </row>
    <row r="136" spans="2:29" ht="14" customHeight="1" x14ac:dyDescent="0.3">
      <c r="B136" s="44" t="s">
        <v>8</v>
      </c>
      <c r="C136" s="43" t="s">
        <v>8</v>
      </c>
      <c r="D136" s="44" t="s">
        <v>85</v>
      </c>
      <c r="E136" s="82" t="s">
        <v>17</v>
      </c>
      <c r="F136" s="45" t="s">
        <v>352</v>
      </c>
      <c r="G136" s="115"/>
      <c r="H136" s="72">
        <v>4812</v>
      </c>
      <c r="I136" s="72">
        <v>5028</v>
      </c>
      <c r="J136" s="72">
        <v>5246</v>
      </c>
      <c r="K136" s="72">
        <v>5201</v>
      </c>
      <c r="L136" s="72">
        <v>5687</v>
      </c>
      <c r="M136" s="72">
        <v>7466</v>
      </c>
      <c r="N136" s="72">
        <v>9175</v>
      </c>
      <c r="O136" s="72">
        <v>8629</v>
      </c>
      <c r="P136" s="72">
        <v>8427</v>
      </c>
      <c r="Q136" s="72">
        <v>8292</v>
      </c>
      <c r="R136" s="72">
        <v>6733</v>
      </c>
      <c r="S136" s="72">
        <v>6239</v>
      </c>
      <c r="T136" s="72">
        <v>5738</v>
      </c>
      <c r="U136" s="73"/>
      <c r="V136" s="73"/>
      <c r="W136" s="73"/>
      <c r="X136" s="73"/>
      <c r="Y136" s="73"/>
      <c r="Z136" s="73"/>
      <c r="AA136" s="73"/>
      <c r="AB136" s="73"/>
      <c r="AC136" s="91" t="str">
        <f t="shared" si="1"/>
        <v/>
      </c>
    </row>
    <row r="137" spans="2:29" ht="14" customHeight="1" x14ac:dyDescent="0.3">
      <c r="B137" s="44" t="s">
        <v>8</v>
      </c>
      <c r="C137" s="43" t="s">
        <v>8</v>
      </c>
      <c r="D137" s="44" t="s">
        <v>85</v>
      </c>
      <c r="E137" s="82" t="s">
        <v>1</v>
      </c>
      <c r="F137" s="45" t="s">
        <v>353</v>
      </c>
      <c r="G137" s="115"/>
      <c r="H137" s="72">
        <v>89476</v>
      </c>
      <c r="I137" s="72">
        <v>93146</v>
      </c>
      <c r="J137" s="72">
        <v>103844</v>
      </c>
      <c r="K137" s="72">
        <v>115670</v>
      </c>
      <c r="L137" s="72">
        <v>126762</v>
      </c>
      <c r="M137" s="72">
        <v>145993</v>
      </c>
      <c r="N137" s="72">
        <v>171994</v>
      </c>
      <c r="O137" s="72">
        <v>192880</v>
      </c>
      <c r="P137" s="72">
        <v>197799</v>
      </c>
      <c r="Q137" s="72">
        <v>212536</v>
      </c>
      <c r="R137" s="72">
        <v>221073</v>
      </c>
      <c r="S137" s="72">
        <v>226200</v>
      </c>
      <c r="T137" s="72">
        <v>229715</v>
      </c>
      <c r="U137" s="73"/>
      <c r="V137" s="73"/>
      <c r="W137" s="73"/>
      <c r="X137" s="73"/>
      <c r="Y137" s="73"/>
      <c r="Z137" s="73"/>
      <c r="AA137" s="73"/>
      <c r="AB137" s="73"/>
      <c r="AC137" s="91" t="str">
        <f t="shared" si="1"/>
        <v/>
      </c>
    </row>
    <row r="138" spans="2:29" ht="14" customHeight="1" x14ac:dyDescent="0.3">
      <c r="B138" s="44" t="s">
        <v>68</v>
      </c>
      <c r="C138" s="43" t="s">
        <v>68</v>
      </c>
      <c r="D138" s="44" t="s">
        <v>84</v>
      </c>
      <c r="E138" s="82" t="s">
        <v>17</v>
      </c>
      <c r="F138" s="45" t="s">
        <v>354</v>
      </c>
      <c r="G138" s="115"/>
      <c r="H138" s="72">
        <v>314</v>
      </c>
      <c r="I138" s="72">
        <v>570</v>
      </c>
      <c r="J138" s="72">
        <v>430</v>
      </c>
      <c r="K138" s="72">
        <v>378</v>
      </c>
      <c r="L138" s="72">
        <v>406</v>
      </c>
      <c r="M138" s="72">
        <v>389</v>
      </c>
      <c r="N138" s="72">
        <v>442</v>
      </c>
      <c r="O138" s="72">
        <v>589</v>
      </c>
      <c r="P138" s="72">
        <v>680</v>
      </c>
      <c r="Q138" s="72">
        <v>763</v>
      </c>
      <c r="R138" s="72">
        <v>842</v>
      </c>
      <c r="S138" s="72">
        <v>808</v>
      </c>
      <c r="T138" s="72">
        <v>935</v>
      </c>
      <c r="U138" s="73"/>
      <c r="V138" s="73"/>
      <c r="W138" s="73"/>
      <c r="X138" s="73"/>
      <c r="Y138" s="73"/>
      <c r="Z138" s="73"/>
      <c r="AA138" s="73"/>
      <c r="AB138" s="73"/>
      <c r="AC138" s="91" t="str">
        <f t="shared" ref="AC138:AC201" si="2">IF(SUM(H138:AB138)&lt;&gt;0,
IF(OR(
INDEX($H$10:$AB$249,MATCH($F138,$F$10:$F$249,0),MATCH(Baseline_Year,$H$9:$AB$9,0))="",
INDEX($H$10:$AB$249,MATCH($F138,$F$10:$F$249,0),MATCH(Baseline_Year-1,$H$9:$AB$9,0))="",
INDEX($H$10:$AB$249,MATCH($F138,$F$10:$F$249,0),MATCH(Baseline_Year-2,$H$9:$AB$9,0))="",
INDEX($H$10:$AB$249,MATCH($F138,$F$10:$F$249,0),MATCH(Baseline_Year-3,$H$9:$AB$9,0))=""),
"Missing Data for "&amp;B138&amp;" "&amp;E138&amp;" ;",""),"")</f>
        <v/>
      </c>
    </row>
    <row r="139" spans="2:29" ht="14" customHeight="1" x14ac:dyDescent="0.3">
      <c r="B139" s="44" t="s">
        <v>68</v>
      </c>
      <c r="C139" s="43" t="s">
        <v>68</v>
      </c>
      <c r="D139" s="44" t="s">
        <v>84</v>
      </c>
      <c r="E139" s="82" t="s">
        <v>1</v>
      </c>
      <c r="F139" s="45" t="s">
        <v>355</v>
      </c>
      <c r="G139" s="115"/>
      <c r="H139" s="72">
        <v>4098</v>
      </c>
      <c r="I139" s="72">
        <v>5269</v>
      </c>
      <c r="J139" s="72">
        <v>5048</v>
      </c>
      <c r="K139" s="72">
        <v>6051</v>
      </c>
      <c r="L139" s="72">
        <v>6504</v>
      </c>
      <c r="M139" s="72">
        <v>7002</v>
      </c>
      <c r="N139" s="72">
        <v>7634</v>
      </c>
      <c r="O139" s="72">
        <v>11013</v>
      </c>
      <c r="P139" s="72">
        <v>13200</v>
      </c>
      <c r="Q139" s="72">
        <v>14660</v>
      </c>
      <c r="R139" s="72">
        <v>17673</v>
      </c>
      <c r="S139" s="72">
        <v>20259</v>
      </c>
      <c r="T139" s="72">
        <v>23918</v>
      </c>
      <c r="U139" s="73"/>
      <c r="V139" s="73"/>
      <c r="W139" s="73"/>
      <c r="X139" s="73"/>
      <c r="Y139" s="73"/>
      <c r="Z139" s="73"/>
      <c r="AA139" s="73"/>
      <c r="AB139" s="73"/>
      <c r="AC139" s="91" t="str">
        <f t="shared" si="2"/>
        <v/>
      </c>
    </row>
    <row r="140" spans="2:29" ht="14" customHeight="1" x14ac:dyDescent="0.3">
      <c r="B140" s="44" t="s">
        <v>189</v>
      </c>
      <c r="C140" s="43" t="s">
        <v>189</v>
      </c>
      <c r="D140" s="44" t="s">
        <v>85</v>
      </c>
      <c r="E140" s="82" t="s">
        <v>17</v>
      </c>
      <c r="F140" s="45" t="s">
        <v>356</v>
      </c>
      <c r="G140" s="115"/>
      <c r="H140" s="72"/>
      <c r="I140" s="72"/>
      <c r="J140" s="72"/>
      <c r="K140" s="72">
        <v>70</v>
      </c>
      <c r="L140" s="72">
        <v>73</v>
      </c>
      <c r="M140" s="72">
        <v>81</v>
      </c>
      <c r="N140" s="72">
        <v>82</v>
      </c>
      <c r="O140" s="72">
        <v>86</v>
      </c>
      <c r="P140" s="72">
        <v>84</v>
      </c>
      <c r="Q140" s="72">
        <v>107</v>
      </c>
      <c r="R140" s="72">
        <v>100</v>
      </c>
      <c r="S140" s="72">
        <v>92</v>
      </c>
      <c r="T140" s="72">
        <v>109</v>
      </c>
      <c r="U140" s="73"/>
      <c r="V140" s="73"/>
      <c r="W140" s="73"/>
      <c r="X140" s="73"/>
      <c r="Y140" s="73"/>
      <c r="Z140" s="73"/>
      <c r="AA140" s="73"/>
      <c r="AB140" s="73"/>
      <c r="AC140" s="91" t="str">
        <f t="shared" si="2"/>
        <v/>
      </c>
    </row>
    <row r="141" spans="2:29" ht="14" customHeight="1" x14ac:dyDescent="0.3">
      <c r="B141" s="44" t="s">
        <v>189</v>
      </c>
      <c r="C141" s="43" t="s">
        <v>189</v>
      </c>
      <c r="D141" s="44" t="s">
        <v>85</v>
      </c>
      <c r="E141" s="82" t="s">
        <v>1</v>
      </c>
      <c r="F141" s="45" t="s">
        <v>357</v>
      </c>
      <c r="G141" s="115"/>
      <c r="H141" s="72">
        <v>1726</v>
      </c>
      <c r="I141" s="72">
        <v>1906</v>
      </c>
      <c r="J141" s="72">
        <v>2148</v>
      </c>
      <c r="K141" s="72">
        <v>2276</v>
      </c>
      <c r="L141" s="72">
        <v>2586</v>
      </c>
      <c r="M141" s="72">
        <v>2965</v>
      </c>
      <c r="N141" s="72">
        <v>3242</v>
      </c>
      <c r="O141" s="72">
        <v>3451</v>
      </c>
      <c r="P141" s="72">
        <v>3983</v>
      </c>
      <c r="Q141" s="72">
        <v>4291</v>
      </c>
      <c r="R141" s="72">
        <v>4475</v>
      </c>
      <c r="S141" s="72">
        <v>4688</v>
      </c>
      <c r="T141" s="72">
        <v>4974</v>
      </c>
      <c r="U141" s="73"/>
      <c r="V141" s="73"/>
      <c r="W141" s="73"/>
      <c r="X141" s="73"/>
      <c r="Y141" s="73"/>
      <c r="Z141" s="73"/>
      <c r="AA141" s="73"/>
      <c r="AB141" s="73"/>
      <c r="AC141" s="91" t="str">
        <f t="shared" si="2"/>
        <v/>
      </c>
    </row>
    <row r="142" spans="2:29" ht="14" customHeight="1" x14ac:dyDescent="0.3">
      <c r="B142" s="44" t="s">
        <v>69</v>
      </c>
      <c r="C142" s="43" t="s">
        <v>69</v>
      </c>
      <c r="D142" s="44" t="s">
        <v>84</v>
      </c>
      <c r="E142" s="82" t="s">
        <v>17</v>
      </c>
      <c r="F142" s="45" t="s">
        <v>358</v>
      </c>
      <c r="G142" s="115"/>
      <c r="H142" s="72">
        <v>18</v>
      </c>
      <c r="I142" s="72">
        <v>13</v>
      </c>
      <c r="J142" s="72">
        <v>14</v>
      </c>
      <c r="K142" s="72">
        <v>17</v>
      </c>
      <c r="L142" s="72">
        <v>29</v>
      </c>
      <c r="M142" s="72">
        <v>16</v>
      </c>
      <c r="N142" s="72">
        <v>41</v>
      </c>
      <c r="O142" s="72">
        <v>55</v>
      </c>
      <c r="P142" s="72">
        <v>91</v>
      </c>
      <c r="Q142" s="72">
        <v>151</v>
      </c>
      <c r="R142" s="72">
        <v>154</v>
      </c>
      <c r="S142" s="72">
        <v>256</v>
      </c>
      <c r="T142" s="72">
        <v>341</v>
      </c>
      <c r="U142" s="73"/>
      <c r="V142" s="73"/>
      <c r="W142" s="73"/>
      <c r="X142" s="73"/>
      <c r="Y142" s="73"/>
      <c r="Z142" s="73"/>
      <c r="AA142" s="73"/>
      <c r="AB142" s="73"/>
      <c r="AC142" s="91" t="str">
        <f t="shared" si="2"/>
        <v/>
      </c>
    </row>
    <row r="143" spans="2:29" ht="14" customHeight="1" x14ac:dyDescent="0.3">
      <c r="B143" s="44" t="s">
        <v>69</v>
      </c>
      <c r="C143" s="43" t="s">
        <v>69</v>
      </c>
      <c r="D143" s="44" t="s">
        <v>84</v>
      </c>
      <c r="E143" s="82" t="s">
        <v>1</v>
      </c>
      <c r="F143" s="45" t="s">
        <v>359</v>
      </c>
      <c r="G143" s="115"/>
      <c r="H143" s="72">
        <v>248</v>
      </c>
      <c r="I143" s="72">
        <v>383</v>
      </c>
      <c r="J143" s="72">
        <v>357</v>
      </c>
      <c r="K143" s="72">
        <v>502</v>
      </c>
      <c r="L143" s="72">
        <v>744</v>
      </c>
      <c r="M143" s="72">
        <v>1218</v>
      </c>
      <c r="N143" s="72">
        <v>1665</v>
      </c>
      <c r="O143" s="72">
        <v>2266</v>
      </c>
      <c r="P143" s="72">
        <v>3419</v>
      </c>
      <c r="Q143" s="72">
        <v>5015</v>
      </c>
      <c r="R143" s="72">
        <v>5731</v>
      </c>
      <c r="S143" s="72">
        <v>8739</v>
      </c>
      <c r="T143" s="72">
        <v>11922</v>
      </c>
      <c r="U143" s="73"/>
      <c r="V143" s="73"/>
      <c r="W143" s="73"/>
      <c r="X143" s="73"/>
      <c r="Y143" s="73"/>
      <c r="Z143" s="73"/>
      <c r="AA143" s="73"/>
      <c r="AB143" s="73"/>
      <c r="AC143" s="91" t="str">
        <f t="shared" si="2"/>
        <v/>
      </c>
    </row>
    <row r="144" spans="2:29" ht="14" customHeight="1" x14ac:dyDescent="0.3">
      <c r="B144" s="44" t="s">
        <v>9</v>
      </c>
      <c r="C144" s="43" t="s">
        <v>9</v>
      </c>
      <c r="D144" s="44" t="s">
        <v>84</v>
      </c>
      <c r="E144" s="82" t="s">
        <v>17</v>
      </c>
      <c r="F144" s="45" t="s">
        <v>360</v>
      </c>
      <c r="G144" s="115"/>
      <c r="H144" s="72">
        <v>15733</v>
      </c>
      <c r="I144" s="72">
        <v>20286</v>
      </c>
      <c r="J144" s="72">
        <v>24876</v>
      </c>
      <c r="K144" s="72">
        <v>29462</v>
      </c>
      <c r="L144" s="72">
        <v>32517</v>
      </c>
      <c r="M144" s="72">
        <v>35872</v>
      </c>
      <c r="N144" s="72">
        <v>41031</v>
      </c>
      <c r="O144" s="72">
        <v>45481</v>
      </c>
      <c r="P144" s="72">
        <v>45096</v>
      </c>
      <c r="Q144" s="72">
        <v>47960</v>
      </c>
      <c r="R144" s="72">
        <v>46274</v>
      </c>
      <c r="S144" s="72">
        <v>42484</v>
      </c>
      <c r="T144" s="72">
        <v>39966</v>
      </c>
      <c r="U144" s="73"/>
      <c r="V144" s="73"/>
      <c r="W144" s="73"/>
      <c r="X144" s="73"/>
      <c r="Y144" s="73"/>
      <c r="Z144" s="73"/>
      <c r="AA144" s="73"/>
      <c r="AB144" s="73"/>
      <c r="AC144" s="91" t="str">
        <f t="shared" si="2"/>
        <v/>
      </c>
    </row>
    <row r="145" spans="2:29" ht="14" customHeight="1" x14ac:dyDescent="0.3">
      <c r="B145" s="44" t="s">
        <v>9</v>
      </c>
      <c r="C145" s="43" t="s">
        <v>9</v>
      </c>
      <c r="D145" s="44" t="s">
        <v>84</v>
      </c>
      <c r="E145" s="82" t="s">
        <v>1</v>
      </c>
      <c r="F145" s="45" t="s">
        <v>361</v>
      </c>
      <c r="G145" s="115"/>
      <c r="H145" s="72">
        <v>235220</v>
      </c>
      <c r="I145" s="72">
        <v>303280</v>
      </c>
      <c r="J145" s="72">
        <v>380024</v>
      </c>
      <c r="K145" s="72">
        <v>443397</v>
      </c>
      <c r="L145" s="72">
        <v>506722</v>
      </c>
      <c r="M145" s="72">
        <v>559762</v>
      </c>
      <c r="N145" s="72">
        <v>638031</v>
      </c>
      <c r="O145" s="72">
        <v>705150</v>
      </c>
      <c r="P145" s="72">
        <v>769179</v>
      </c>
      <c r="Q145" s="72">
        <v>782138</v>
      </c>
      <c r="R145" s="72">
        <v>815938</v>
      </c>
      <c r="S145" s="72">
        <v>855135</v>
      </c>
      <c r="T145" s="72">
        <v>891950</v>
      </c>
      <c r="U145" s="73"/>
      <c r="V145" s="73"/>
      <c r="W145" s="73"/>
      <c r="X145" s="73"/>
      <c r="Y145" s="73"/>
      <c r="Z145" s="73"/>
      <c r="AA145" s="73"/>
      <c r="AB145" s="73"/>
      <c r="AC145" s="91" t="str">
        <f t="shared" si="2"/>
        <v/>
      </c>
    </row>
    <row r="146" spans="2:29" ht="14" customHeight="1" x14ac:dyDescent="0.3">
      <c r="B146" s="44" t="s">
        <v>191</v>
      </c>
      <c r="C146" s="43" t="s">
        <v>191</v>
      </c>
      <c r="D146" s="44" t="s">
        <v>85</v>
      </c>
      <c r="E146" s="82" t="s">
        <v>17</v>
      </c>
      <c r="F146" s="45" t="s">
        <v>362</v>
      </c>
      <c r="G146" s="115"/>
      <c r="H146" s="72">
        <v>392</v>
      </c>
      <c r="I146" s="72">
        <v>408</v>
      </c>
      <c r="J146" s="72">
        <v>399</v>
      </c>
      <c r="K146" s="72">
        <v>403</v>
      </c>
      <c r="L146" s="72">
        <v>388</v>
      </c>
      <c r="M146" s="72">
        <v>370</v>
      </c>
      <c r="N146" s="72">
        <v>351</v>
      </c>
      <c r="O146" s="72">
        <v>329</v>
      </c>
      <c r="P146" s="72">
        <v>314</v>
      </c>
      <c r="Q146" s="72">
        <v>301</v>
      </c>
      <c r="R146" s="72">
        <v>260</v>
      </c>
      <c r="S146" s="72">
        <v>238</v>
      </c>
      <c r="T146" s="72">
        <v>198</v>
      </c>
      <c r="U146" s="73"/>
      <c r="V146" s="73"/>
      <c r="W146" s="73"/>
      <c r="X146" s="73"/>
      <c r="Y146" s="73"/>
      <c r="Z146" s="73"/>
      <c r="AA146" s="73"/>
      <c r="AB146" s="73"/>
      <c r="AC146" s="91" t="str">
        <f t="shared" si="2"/>
        <v/>
      </c>
    </row>
    <row r="147" spans="2:29" ht="14" customHeight="1" x14ac:dyDescent="0.3">
      <c r="B147" s="44" t="s">
        <v>191</v>
      </c>
      <c r="C147" s="43" t="s">
        <v>191</v>
      </c>
      <c r="D147" s="44" t="s">
        <v>85</v>
      </c>
      <c r="E147" s="82" t="s">
        <v>1</v>
      </c>
      <c r="F147" s="45" t="s">
        <v>363</v>
      </c>
      <c r="G147" s="115"/>
      <c r="H147" s="72">
        <v>12699</v>
      </c>
      <c r="I147" s="72">
        <v>14002</v>
      </c>
      <c r="J147" s="72">
        <v>14594</v>
      </c>
      <c r="K147" s="72">
        <v>16862</v>
      </c>
      <c r="L147" s="72">
        <v>21153</v>
      </c>
      <c r="M147" s="72">
        <v>25213</v>
      </c>
      <c r="N147" s="72">
        <v>35499</v>
      </c>
      <c r="O147" s="72">
        <v>38689</v>
      </c>
      <c r="P147" s="72">
        <v>41087</v>
      </c>
      <c r="Q147" s="72">
        <v>43867</v>
      </c>
      <c r="R147" s="72">
        <v>46671</v>
      </c>
      <c r="S147" s="72">
        <v>46771</v>
      </c>
      <c r="T147" s="72">
        <v>46869</v>
      </c>
      <c r="U147" s="73"/>
      <c r="V147" s="73"/>
      <c r="W147" s="73"/>
      <c r="X147" s="73"/>
      <c r="Y147" s="73"/>
      <c r="Z147" s="73"/>
      <c r="AA147" s="73"/>
      <c r="AB147" s="73"/>
      <c r="AC147" s="91" t="str">
        <f t="shared" si="2"/>
        <v/>
      </c>
    </row>
    <row r="148" spans="2:29" ht="14" customHeight="1" x14ac:dyDescent="0.3">
      <c r="B148" s="44" t="s">
        <v>192</v>
      </c>
      <c r="C148" s="43" t="s">
        <v>192</v>
      </c>
      <c r="D148" s="44" t="s">
        <v>85</v>
      </c>
      <c r="E148" s="82" t="s">
        <v>17</v>
      </c>
      <c r="F148" s="45" t="s">
        <v>364</v>
      </c>
      <c r="G148" s="115"/>
      <c r="H148" s="72"/>
      <c r="I148" s="72"/>
      <c r="J148" s="72"/>
      <c r="K148" s="72"/>
      <c r="L148" s="72"/>
      <c r="M148" s="72"/>
      <c r="N148" s="72"/>
      <c r="O148" s="72"/>
      <c r="P148" s="72"/>
      <c r="Q148" s="72"/>
      <c r="R148" s="72"/>
      <c r="S148" s="72"/>
      <c r="T148" s="72"/>
      <c r="U148" s="73"/>
      <c r="V148" s="73"/>
      <c r="W148" s="73"/>
      <c r="X148" s="73"/>
      <c r="Y148" s="73"/>
      <c r="Z148" s="73"/>
      <c r="AA148" s="73"/>
      <c r="AB148" s="73"/>
      <c r="AC148" s="91" t="str">
        <f t="shared" si="2"/>
        <v/>
      </c>
    </row>
    <row r="149" spans="2:29" ht="14" customHeight="1" x14ac:dyDescent="0.3">
      <c r="B149" s="44" t="s">
        <v>192</v>
      </c>
      <c r="C149" s="43" t="s">
        <v>192</v>
      </c>
      <c r="D149" s="44" t="s">
        <v>85</v>
      </c>
      <c r="E149" s="82" t="s">
        <v>1</v>
      </c>
      <c r="F149" s="45" t="s">
        <v>365</v>
      </c>
      <c r="G149" s="115"/>
      <c r="H149" s="72">
        <v>14</v>
      </c>
      <c r="I149" s="72">
        <v>15</v>
      </c>
      <c r="J149" s="72">
        <v>18</v>
      </c>
      <c r="K149" s="72">
        <v>19</v>
      </c>
      <c r="L149" s="72">
        <v>21</v>
      </c>
      <c r="M149" s="72">
        <v>23</v>
      </c>
      <c r="N149" s="72">
        <v>23</v>
      </c>
      <c r="O149" s="72">
        <v>25</v>
      </c>
      <c r="P149" s="72">
        <v>25</v>
      </c>
      <c r="Q149" s="72">
        <v>34</v>
      </c>
      <c r="R149" s="72">
        <v>37</v>
      </c>
      <c r="S149" s="72">
        <v>39</v>
      </c>
      <c r="T149" s="72">
        <v>40</v>
      </c>
      <c r="U149" s="73"/>
      <c r="V149" s="73"/>
      <c r="W149" s="73"/>
      <c r="X149" s="73"/>
      <c r="Y149" s="73"/>
      <c r="Z149" s="73"/>
      <c r="AA149" s="73"/>
      <c r="AB149" s="73"/>
      <c r="AC149" s="91" t="str">
        <f t="shared" si="2"/>
        <v/>
      </c>
    </row>
    <row r="150" spans="2:29" ht="14" customHeight="1" x14ac:dyDescent="0.3">
      <c r="B150" s="44" t="s">
        <v>70</v>
      </c>
      <c r="C150" s="43" t="s">
        <v>70</v>
      </c>
      <c r="D150" s="44" t="s">
        <v>84</v>
      </c>
      <c r="E150" s="82" t="s">
        <v>17</v>
      </c>
      <c r="F150" s="45" t="s">
        <v>366</v>
      </c>
      <c r="G150" s="115"/>
      <c r="H150" s="72">
        <v>1392</v>
      </c>
      <c r="I150" s="72">
        <v>1732</v>
      </c>
      <c r="J150" s="72">
        <v>1912</v>
      </c>
      <c r="K150" s="72">
        <v>2001</v>
      </c>
      <c r="L150" s="72">
        <v>2359</v>
      </c>
      <c r="M150" s="72">
        <v>2665</v>
      </c>
      <c r="N150" s="72">
        <v>2820</v>
      </c>
      <c r="O150" s="72">
        <v>3030</v>
      </c>
      <c r="P150" s="72">
        <v>3446</v>
      </c>
      <c r="Q150" s="72">
        <v>2401</v>
      </c>
      <c r="R150" s="72">
        <v>4136</v>
      </c>
      <c r="S150" s="72">
        <v>3859</v>
      </c>
      <c r="T150" s="72">
        <v>4073</v>
      </c>
      <c r="U150" s="73"/>
      <c r="V150" s="73"/>
      <c r="W150" s="73"/>
      <c r="X150" s="73"/>
      <c r="Y150" s="73"/>
      <c r="Z150" s="73"/>
      <c r="AA150" s="73"/>
      <c r="AB150" s="73"/>
      <c r="AC150" s="91" t="str">
        <f t="shared" si="2"/>
        <v/>
      </c>
    </row>
    <row r="151" spans="2:29" ht="14" customHeight="1" x14ac:dyDescent="0.3">
      <c r="B151" s="44" t="s">
        <v>70</v>
      </c>
      <c r="C151" s="43" t="s">
        <v>70</v>
      </c>
      <c r="D151" s="44" t="s">
        <v>84</v>
      </c>
      <c r="E151" s="82" t="s">
        <v>1</v>
      </c>
      <c r="F151" s="45" t="s">
        <v>367</v>
      </c>
      <c r="G151" s="115"/>
      <c r="H151" s="72">
        <v>23385</v>
      </c>
      <c r="I151" s="72">
        <v>27505</v>
      </c>
      <c r="J151" s="72">
        <v>26839</v>
      </c>
      <c r="K151" s="72">
        <v>26724</v>
      </c>
      <c r="L151" s="72">
        <v>29113</v>
      </c>
      <c r="M151" s="72">
        <v>32309</v>
      </c>
      <c r="N151" s="72">
        <v>35082</v>
      </c>
      <c r="O151" s="72">
        <v>38658</v>
      </c>
      <c r="P151" s="72">
        <v>42737</v>
      </c>
      <c r="Q151" s="72">
        <v>42162</v>
      </c>
      <c r="R151" s="72">
        <v>50654</v>
      </c>
      <c r="S151" s="72">
        <v>49718</v>
      </c>
      <c r="T151" s="72">
        <v>55909</v>
      </c>
      <c r="U151" s="73"/>
      <c r="V151" s="73"/>
      <c r="W151" s="73"/>
      <c r="X151" s="73"/>
      <c r="Y151" s="73"/>
      <c r="Z151" s="73"/>
      <c r="AA151" s="73"/>
      <c r="AB151" s="73"/>
      <c r="AC151" s="91" t="str">
        <f t="shared" si="2"/>
        <v/>
      </c>
    </row>
    <row r="152" spans="2:29" ht="14" customHeight="1" x14ac:dyDescent="0.3">
      <c r="B152" s="44" t="s">
        <v>71</v>
      </c>
      <c r="C152" s="43" t="s">
        <v>71</v>
      </c>
      <c r="D152" s="44" t="s">
        <v>85</v>
      </c>
      <c r="E152" s="82" t="s">
        <v>17</v>
      </c>
      <c r="F152" s="45" t="s">
        <v>368</v>
      </c>
      <c r="G152" s="115"/>
      <c r="H152" s="72">
        <v>26</v>
      </c>
      <c r="I152" s="72"/>
      <c r="J152" s="72"/>
      <c r="K152" s="72">
        <v>99</v>
      </c>
      <c r="L152" s="72">
        <v>126</v>
      </c>
      <c r="M152" s="72">
        <v>157</v>
      </c>
      <c r="N152" s="72">
        <v>162</v>
      </c>
      <c r="O152" s="72">
        <v>163</v>
      </c>
      <c r="P152" s="72">
        <v>175</v>
      </c>
      <c r="Q152" s="72">
        <v>165</v>
      </c>
      <c r="R152" s="72">
        <v>160</v>
      </c>
      <c r="S152" s="72">
        <v>153</v>
      </c>
      <c r="T152" s="72">
        <v>145</v>
      </c>
      <c r="U152" s="73"/>
      <c r="V152" s="73"/>
      <c r="W152" s="73"/>
      <c r="X152" s="73"/>
      <c r="Y152" s="73"/>
      <c r="Z152" s="73"/>
      <c r="AA152" s="73"/>
      <c r="AB152" s="73"/>
      <c r="AC152" s="91" t="str">
        <f t="shared" si="2"/>
        <v/>
      </c>
    </row>
    <row r="153" spans="2:29" ht="14" customHeight="1" x14ac:dyDescent="0.3">
      <c r="B153" s="44" t="s">
        <v>71</v>
      </c>
      <c r="C153" s="43" t="s">
        <v>71</v>
      </c>
      <c r="D153" s="44" t="s">
        <v>85</v>
      </c>
      <c r="E153" s="82" t="s">
        <v>1</v>
      </c>
      <c r="F153" s="45" t="s">
        <v>369</v>
      </c>
      <c r="G153" s="115"/>
      <c r="H153" s="72">
        <v>1593</v>
      </c>
      <c r="I153" s="72">
        <v>1738</v>
      </c>
      <c r="J153" s="72">
        <v>1830</v>
      </c>
      <c r="K153" s="72">
        <v>2044</v>
      </c>
      <c r="L153" s="72">
        <v>2137</v>
      </c>
      <c r="M153" s="72">
        <v>2301</v>
      </c>
      <c r="N153" s="72">
        <v>2453</v>
      </c>
      <c r="O153" s="72">
        <v>2858</v>
      </c>
      <c r="P153" s="72">
        <v>2857</v>
      </c>
      <c r="Q153" s="72">
        <v>3108</v>
      </c>
      <c r="R153" s="72">
        <v>3224</v>
      </c>
      <c r="S153" s="72">
        <v>3470</v>
      </c>
      <c r="T153" s="72">
        <v>3610</v>
      </c>
      <c r="U153" s="73"/>
      <c r="V153" s="73"/>
      <c r="W153" s="73"/>
      <c r="X153" s="73"/>
      <c r="Y153" s="73"/>
      <c r="Z153" s="73"/>
      <c r="AA153" s="73"/>
      <c r="AB153" s="73"/>
      <c r="AC153" s="91" t="str">
        <f t="shared" si="2"/>
        <v/>
      </c>
    </row>
    <row r="154" spans="2:29" ht="14" customHeight="1" x14ac:dyDescent="0.3">
      <c r="B154" s="44" t="s">
        <v>72</v>
      </c>
      <c r="C154" s="43" t="s">
        <v>72</v>
      </c>
      <c r="D154" s="44" t="s">
        <v>85</v>
      </c>
      <c r="E154" s="82" t="s">
        <v>1</v>
      </c>
      <c r="F154" s="45" t="s">
        <v>370</v>
      </c>
      <c r="G154" s="115"/>
      <c r="H154" s="72"/>
      <c r="I154" s="72"/>
      <c r="J154" s="72"/>
      <c r="K154" s="72"/>
      <c r="L154" s="72"/>
      <c r="M154" s="72"/>
      <c r="N154" s="72"/>
      <c r="O154" s="72"/>
      <c r="P154" s="72"/>
      <c r="Q154" s="72"/>
      <c r="R154" s="72"/>
      <c r="S154" s="72"/>
      <c r="T154" s="72"/>
      <c r="U154" s="73"/>
      <c r="V154" s="73"/>
      <c r="W154" s="73"/>
      <c r="X154" s="73"/>
      <c r="Y154" s="73"/>
      <c r="Z154" s="73"/>
      <c r="AA154" s="73"/>
      <c r="AB154" s="73"/>
      <c r="AC154" s="91" t="str">
        <f t="shared" si="2"/>
        <v/>
      </c>
    </row>
    <row r="155" spans="2:29" ht="14" customHeight="1" x14ac:dyDescent="0.3">
      <c r="B155" s="44" t="s">
        <v>72</v>
      </c>
      <c r="C155" s="43" t="s">
        <v>72</v>
      </c>
      <c r="D155" s="44" t="s">
        <v>85</v>
      </c>
      <c r="E155" s="82" t="s">
        <v>17</v>
      </c>
      <c r="F155" s="45" t="s">
        <v>371</v>
      </c>
      <c r="G155" s="115"/>
      <c r="H155" s="72"/>
      <c r="I155" s="72"/>
      <c r="J155" s="72"/>
      <c r="K155" s="72"/>
      <c r="L155" s="72"/>
      <c r="M155" s="72"/>
      <c r="N155" s="72"/>
      <c r="O155" s="72"/>
      <c r="P155" s="72"/>
      <c r="Q155" s="72"/>
      <c r="R155" s="72"/>
      <c r="S155" s="72"/>
      <c r="T155" s="72"/>
      <c r="U155" s="73"/>
      <c r="V155" s="73"/>
      <c r="W155" s="73"/>
      <c r="X155" s="73"/>
      <c r="Y155" s="73"/>
      <c r="Z155" s="73"/>
      <c r="AA155" s="73"/>
      <c r="AB155" s="73"/>
      <c r="AC155" s="91" t="str">
        <f t="shared" si="2"/>
        <v/>
      </c>
    </row>
    <row r="156" spans="2:29" ht="14" customHeight="1" x14ac:dyDescent="0.3">
      <c r="B156" s="44" t="s">
        <v>193</v>
      </c>
      <c r="C156" s="43" t="s">
        <v>193</v>
      </c>
      <c r="D156" s="44" t="s">
        <v>85</v>
      </c>
      <c r="E156" s="82" t="s">
        <v>17</v>
      </c>
      <c r="F156" s="45" t="s">
        <v>372</v>
      </c>
      <c r="G156" s="115"/>
      <c r="H156" s="72">
        <v>1495</v>
      </c>
      <c r="I156" s="72">
        <v>1620</v>
      </c>
      <c r="J156" s="72">
        <v>1781</v>
      </c>
      <c r="K156" s="72">
        <v>1805</v>
      </c>
      <c r="L156" s="72">
        <v>1815</v>
      </c>
      <c r="M156" s="72">
        <v>1826</v>
      </c>
      <c r="N156" s="72">
        <v>1785</v>
      </c>
      <c r="O156" s="72">
        <v>1743</v>
      </c>
      <c r="P156" s="72">
        <v>1671</v>
      </c>
      <c r="Q156" s="72">
        <v>1697</v>
      </c>
      <c r="R156" s="72">
        <v>1680</v>
      </c>
      <c r="S156" s="72">
        <v>1549</v>
      </c>
      <c r="T156" s="72">
        <v>1600</v>
      </c>
      <c r="U156" s="73"/>
      <c r="V156" s="73"/>
      <c r="W156" s="73"/>
      <c r="X156" s="73"/>
      <c r="Y156" s="73"/>
      <c r="Z156" s="73"/>
      <c r="AA156" s="73"/>
      <c r="AB156" s="73"/>
      <c r="AC156" s="91" t="str">
        <f t="shared" si="2"/>
        <v/>
      </c>
    </row>
    <row r="157" spans="2:29" ht="14" customHeight="1" x14ac:dyDescent="0.3">
      <c r="B157" s="44" t="s">
        <v>193</v>
      </c>
      <c r="C157" s="43" t="s">
        <v>193</v>
      </c>
      <c r="D157" s="44" t="s">
        <v>85</v>
      </c>
      <c r="E157" s="82" t="s">
        <v>1</v>
      </c>
      <c r="F157" s="45" t="s">
        <v>373</v>
      </c>
      <c r="G157" s="115"/>
      <c r="H157" s="72">
        <v>63492</v>
      </c>
      <c r="I157" s="72">
        <v>70219</v>
      </c>
      <c r="J157" s="72">
        <v>82341</v>
      </c>
      <c r="K157" s="72">
        <v>87608</v>
      </c>
      <c r="L157" s="72">
        <v>95587</v>
      </c>
      <c r="M157" s="72">
        <v>115731</v>
      </c>
      <c r="N157" s="72">
        <v>130094</v>
      </c>
      <c r="O157" s="72">
        <v>139527</v>
      </c>
      <c r="P157" s="72">
        <v>162847</v>
      </c>
      <c r="Q157" s="72">
        <v>172479</v>
      </c>
      <c r="R157" s="72">
        <v>198670</v>
      </c>
      <c r="S157" s="72">
        <v>213746</v>
      </c>
      <c r="T157" s="72">
        <v>227938</v>
      </c>
      <c r="U157" s="73"/>
      <c r="V157" s="73"/>
      <c r="W157" s="73"/>
      <c r="X157" s="73"/>
      <c r="Y157" s="73"/>
      <c r="Z157" s="73"/>
      <c r="AA157" s="73"/>
      <c r="AB157" s="73"/>
      <c r="AC157" s="91" t="str">
        <f t="shared" si="2"/>
        <v/>
      </c>
    </row>
    <row r="158" spans="2:29" ht="14" customHeight="1" x14ac:dyDescent="0.3">
      <c r="B158" s="44" t="s">
        <v>195</v>
      </c>
      <c r="C158" s="43" t="s">
        <v>195</v>
      </c>
      <c r="D158" s="44" t="s">
        <v>85</v>
      </c>
      <c r="E158" s="82" t="s">
        <v>17</v>
      </c>
      <c r="F158" s="45" t="s">
        <v>374</v>
      </c>
      <c r="G158" s="115"/>
      <c r="H158" s="72"/>
      <c r="I158" s="72"/>
      <c r="J158" s="72"/>
      <c r="K158" s="72"/>
      <c r="L158" s="72"/>
      <c r="M158" s="72"/>
      <c r="N158" s="72"/>
      <c r="O158" s="72"/>
      <c r="P158" s="72"/>
      <c r="Q158" s="72"/>
      <c r="R158" s="72"/>
      <c r="S158" s="72"/>
      <c r="T158" s="72"/>
      <c r="U158" s="73"/>
      <c r="V158" s="73"/>
      <c r="W158" s="73"/>
      <c r="X158" s="73"/>
      <c r="Y158" s="73"/>
      <c r="Z158" s="73"/>
      <c r="AA158" s="73"/>
      <c r="AB158" s="73"/>
      <c r="AC158" s="91" t="str">
        <f t="shared" si="2"/>
        <v/>
      </c>
    </row>
    <row r="159" spans="2:29" ht="14" customHeight="1" x14ac:dyDescent="0.3">
      <c r="B159" s="44" t="s">
        <v>195</v>
      </c>
      <c r="C159" s="43" t="s">
        <v>195</v>
      </c>
      <c r="D159" s="44" t="s">
        <v>85</v>
      </c>
      <c r="E159" s="82" t="s">
        <v>1</v>
      </c>
      <c r="F159" s="45" t="s">
        <v>375</v>
      </c>
      <c r="G159" s="115"/>
      <c r="H159" s="72">
        <v>25</v>
      </c>
      <c r="I159" s="72">
        <v>38</v>
      </c>
      <c r="J159" s="72">
        <v>53</v>
      </c>
      <c r="K159" s="72">
        <v>94</v>
      </c>
      <c r="L159" s="72">
        <v>126</v>
      </c>
      <c r="M159" s="72">
        <v>147</v>
      </c>
      <c r="N159" s="72">
        <v>156</v>
      </c>
      <c r="O159" s="72">
        <v>181</v>
      </c>
      <c r="P159" s="72">
        <v>195</v>
      </c>
      <c r="Q159" s="72">
        <v>198</v>
      </c>
      <c r="R159" s="72">
        <v>223</v>
      </c>
      <c r="S159" s="72">
        <v>238</v>
      </c>
      <c r="T159" s="72">
        <v>254</v>
      </c>
      <c r="U159" s="73"/>
      <c r="V159" s="73"/>
      <c r="W159" s="73"/>
      <c r="X159" s="73"/>
      <c r="Y159" s="73"/>
      <c r="Z159" s="73"/>
      <c r="AA159" s="73"/>
      <c r="AB159" s="73"/>
      <c r="AC159" s="91" t="str">
        <f t="shared" si="2"/>
        <v/>
      </c>
    </row>
    <row r="160" spans="2:29" ht="14" customHeight="1" x14ac:dyDescent="0.3">
      <c r="B160" s="44" t="s">
        <v>196</v>
      </c>
      <c r="C160" s="43" t="s">
        <v>196</v>
      </c>
      <c r="D160" s="44" t="s">
        <v>85</v>
      </c>
      <c r="E160" s="82" t="s">
        <v>17</v>
      </c>
      <c r="F160" s="45" t="s">
        <v>376</v>
      </c>
      <c r="G160" s="115"/>
      <c r="H160" s="72"/>
      <c r="I160" s="72"/>
      <c r="J160" s="72"/>
      <c r="K160" s="72"/>
      <c r="L160" s="72"/>
      <c r="M160" s="72"/>
      <c r="N160" s="72"/>
      <c r="O160" s="72"/>
      <c r="P160" s="72"/>
      <c r="Q160" s="72"/>
      <c r="R160" s="72"/>
      <c r="S160" s="72"/>
      <c r="T160" s="72"/>
      <c r="U160" s="73"/>
      <c r="V160" s="73"/>
      <c r="W160" s="73"/>
      <c r="X160" s="73"/>
      <c r="Y160" s="73"/>
      <c r="Z160" s="73"/>
      <c r="AA160" s="73"/>
      <c r="AB160" s="73"/>
      <c r="AC160" s="91" t="str">
        <f t="shared" si="2"/>
        <v/>
      </c>
    </row>
    <row r="161" spans="2:29" ht="14" customHeight="1" x14ac:dyDescent="0.3">
      <c r="B161" s="44" t="s">
        <v>196</v>
      </c>
      <c r="C161" s="43" t="s">
        <v>196</v>
      </c>
      <c r="D161" s="44" t="s">
        <v>85</v>
      </c>
      <c r="E161" s="82" t="s">
        <v>1</v>
      </c>
      <c r="F161" s="45" t="s">
        <v>377</v>
      </c>
      <c r="G161" s="115"/>
      <c r="H161" s="72">
        <v>44</v>
      </c>
      <c r="I161" s="72">
        <v>48</v>
      </c>
      <c r="J161" s="72">
        <v>55</v>
      </c>
      <c r="K161" s="72">
        <v>67</v>
      </c>
      <c r="L161" s="72">
        <v>80</v>
      </c>
      <c r="M161" s="72">
        <v>90</v>
      </c>
      <c r="N161" s="72">
        <v>113</v>
      </c>
      <c r="O161" s="72">
        <v>138</v>
      </c>
      <c r="P161" s="72">
        <v>161</v>
      </c>
      <c r="Q161" s="72">
        <v>181</v>
      </c>
      <c r="R161" s="72">
        <v>195</v>
      </c>
      <c r="S161" s="72">
        <v>204</v>
      </c>
      <c r="T161" s="72">
        <v>232</v>
      </c>
      <c r="U161" s="73"/>
      <c r="V161" s="73"/>
      <c r="W161" s="73"/>
      <c r="X161" s="73"/>
      <c r="Y161" s="73"/>
      <c r="Z161" s="73"/>
      <c r="AA161" s="73"/>
      <c r="AB161" s="73"/>
      <c r="AC161" s="91" t="str">
        <f t="shared" si="2"/>
        <v/>
      </c>
    </row>
    <row r="162" spans="2:29" ht="14" customHeight="1" x14ac:dyDescent="0.3">
      <c r="B162" s="44" t="s">
        <v>197</v>
      </c>
      <c r="C162" s="43" t="s">
        <v>197</v>
      </c>
      <c r="D162" s="44" t="s">
        <v>85</v>
      </c>
      <c r="E162" s="82" t="s">
        <v>17</v>
      </c>
      <c r="F162" s="45" t="s">
        <v>378</v>
      </c>
      <c r="G162" s="115"/>
      <c r="H162" s="72">
        <v>148</v>
      </c>
      <c r="I162" s="72">
        <v>188</v>
      </c>
      <c r="J162" s="72">
        <v>222</v>
      </c>
      <c r="K162" s="72">
        <v>300</v>
      </c>
      <c r="L162" s="72">
        <v>404</v>
      </c>
      <c r="M162" s="72">
        <v>433</v>
      </c>
      <c r="N162" s="72">
        <v>485</v>
      </c>
      <c r="O162" s="72">
        <v>528</v>
      </c>
      <c r="P162" s="72">
        <v>575</v>
      </c>
      <c r="Q162" s="72">
        <v>649</v>
      </c>
      <c r="R162" s="72">
        <v>720</v>
      </c>
      <c r="S162" s="72">
        <v>749</v>
      </c>
      <c r="T162" s="72">
        <v>719</v>
      </c>
      <c r="U162" s="73"/>
      <c r="V162" s="73"/>
      <c r="W162" s="73"/>
      <c r="X162" s="73"/>
      <c r="Y162" s="73"/>
      <c r="Z162" s="73"/>
      <c r="AA162" s="73"/>
      <c r="AB162" s="73"/>
      <c r="AC162" s="91" t="str">
        <f t="shared" si="2"/>
        <v/>
      </c>
    </row>
    <row r="163" spans="2:29" ht="14" customHeight="1" x14ac:dyDescent="0.3">
      <c r="B163" s="44" t="s">
        <v>197</v>
      </c>
      <c r="C163" s="43" t="s">
        <v>197</v>
      </c>
      <c r="D163" s="44" t="s">
        <v>85</v>
      </c>
      <c r="E163" s="82" t="s">
        <v>1</v>
      </c>
      <c r="F163" s="45" t="s">
        <v>379</v>
      </c>
      <c r="G163" s="115"/>
      <c r="H163" s="72">
        <v>2698</v>
      </c>
      <c r="I163" s="72">
        <v>3406</v>
      </c>
      <c r="J163" s="72">
        <v>4417</v>
      </c>
      <c r="K163" s="72">
        <v>5360</v>
      </c>
      <c r="L163" s="72">
        <v>6110</v>
      </c>
      <c r="M163" s="72">
        <v>7473</v>
      </c>
      <c r="N163" s="72">
        <v>8863</v>
      </c>
      <c r="O163" s="72">
        <v>9601</v>
      </c>
      <c r="P163" s="72">
        <v>11196</v>
      </c>
      <c r="Q163" s="72">
        <v>12221</v>
      </c>
      <c r="R163" s="72">
        <v>13288</v>
      </c>
      <c r="S163" s="72">
        <v>14504</v>
      </c>
      <c r="T163" s="72">
        <v>15174</v>
      </c>
      <c r="U163" s="73"/>
      <c r="V163" s="73"/>
      <c r="W163" s="73"/>
      <c r="X163" s="73"/>
      <c r="Y163" s="73"/>
      <c r="Z163" s="73"/>
      <c r="AA163" s="73"/>
      <c r="AB163" s="73"/>
      <c r="AC163" s="91" t="str">
        <f t="shared" si="2"/>
        <v/>
      </c>
    </row>
    <row r="164" spans="2:29" ht="14" customHeight="1" x14ac:dyDescent="0.3">
      <c r="B164" s="44" t="s">
        <v>10</v>
      </c>
      <c r="C164" s="43" t="s">
        <v>10</v>
      </c>
      <c r="D164" s="44" t="s">
        <v>84</v>
      </c>
      <c r="E164" s="82" t="s">
        <v>17</v>
      </c>
      <c r="F164" s="45" t="s">
        <v>380</v>
      </c>
      <c r="G164" s="115"/>
      <c r="H164" s="72">
        <v>17395</v>
      </c>
      <c r="I164" s="72">
        <v>23053</v>
      </c>
      <c r="J164" s="72">
        <v>25890</v>
      </c>
      <c r="K164" s="72">
        <v>38999</v>
      </c>
      <c r="L164" s="72">
        <v>60768</v>
      </c>
      <c r="M164" s="72">
        <v>64273</v>
      </c>
      <c r="N164" s="72">
        <v>75953</v>
      </c>
      <c r="O164" s="72">
        <v>86508</v>
      </c>
      <c r="P164" s="72">
        <v>86920</v>
      </c>
      <c r="Q164" s="72">
        <v>95080</v>
      </c>
      <c r="R164" s="72">
        <v>82491</v>
      </c>
      <c r="S164" s="72">
        <v>97792</v>
      </c>
      <c r="T164" s="72">
        <v>109400</v>
      </c>
      <c r="U164" s="73"/>
      <c r="V164" s="73"/>
      <c r="W164" s="73"/>
      <c r="X164" s="73"/>
      <c r="Y164" s="73"/>
      <c r="Z164" s="73"/>
      <c r="AA164" s="73"/>
      <c r="AB164" s="73"/>
      <c r="AC164" s="91" t="str">
        <f t="shared" si="2"/>
        <v/>
      </c>
    </row>
    <row r="165" spans="2:29" ht="14" customHeight="1" x14ac:dyDescent="0.3">
      <c r="B165" s="44" t="s">
        <v>10</v>
      </c>
      <c r="C165" s="43" t="s">
        <v>10</v>
      </c>
      <c r="D165" s="44" t="s">
        <v>84</v>
      </c>
      <c r="E165" s="82" t="s">
        <v>1</v>
      </c>
      <c r="F165" s="45" t="s">
        <v>381</v>
      </c>
      <c r="G165" s="115"/>
      <c r="H165" s="72">
        <v>201596</v>
      </c>
      <c r="I165" s="72">
        <v>250508</v>
      </c>
      <c r="J165" s="72">
        <v>282687</v>
      </c>
      <c r="K165" s="72">
        <v>430608</v>
      </c>
      <c r="L165" s="72">
        <v>585544</v>
      </c>
      <c r="M165" s="72">
        <v>738386</v>
      </c>
      <c r="N165" s="72">
        <v>914132</v>
      </c>
      <c r="O165" s="72">
        <v>1069593</v>
      </c>
      <c r="P165" s="72">
        <v>1125642</v>
      </c>
      <c r="Q165" s="72">
        <v>1243020</v>
      </c>
      <c r="R165" s="72">
        <v>1316710</v>
      </c>
      <c r="S165" s="72">
        <v>1604661</v>
      </c>
      <c r="T165" s="72">
        <v>1853566</v>
      </c>
      <c r="U165" s="73"/>
      <c r="V165" s="73"/>
      <c r="W165" s="73"/>
      <c r="X165" s="73"/>
      <c r="Y165" s="73"/>
      <c r="Z165" s="73"/>
      <c r="AA165" s="73"/>
      <c r="AB165" s="73"/>
      <c r="AC165" s="91" t="str">
        <f t="shared" si="2"/>
        <v/>
      </c>
    </row>
    <row r="166" spans="2:29" ht="14" customHeight="1" x14ac:dyDescent="0.3">
      <c r="B166" s="44" t="s">
        <v>198</v>
      </c>
      <c r="C166" s="43" t="s">
        <v>198</v>
      </c>
      <c r="D166" s="44" t="s">
        <v>85</v>
      </c>
      <c r="E166" s="82" t="s">
        <v>17</v>
      </c>
      <c r="F166" s="45" t="s">
        <v>382</v>
      </c>
      <c r="G166" s="115"/>
      <c r="H166" s="72">
        <v>2111</v>
      </c>
      <c r="I166" s="72">
        <v>2995</v>
      </c>
      <c r="J166" s="72">
        <v>4031</v>
      </c>
      <c r="K166" s="72">
        <v>4925</v>
      </c>
      <c r="L166" s="72">
        <v>5683</v>
      </c>
      <c r="M166" s="72">
        <v>6916</v>
      </c>
      <c r="N166" s="72">
        <v>7298</v>
      </c>
      <c r="O166" s="72">
        <v>7669</v>
      </c>
      <c r="P166" s="72">
        <v>7887</v>
      </c>
      <c r="Q166" s="72">
        <v>7927</v>
      </c>
      <c r="R166" s="72">
        <v>7697</v>
      </c>
      <c r="S166" s="72">
        <v>6587</v>
      </c>
      <c r="T166" s="72">
        <v>6137</v>
      </c>
      <c r="U166" s="73"/>
      <c r="V166" s="73"/>
      <c r="W166" s="73"/>
      <c r="X166" s="73"/>
      <c r="Y166" s="73"/>
      <c r="Z166" s="73"/>
      <c r="AA166" s="73"/>
      <c r="AB166" s="73"/>
      <c r="AC166" s="91" t="str">
        <f t="shared" si="2"/>
        <v/>
      </c>
    </row>
    <row r="167" spans="2:29" ht="14" customHeight="1" x14ac:dyDescent="0.3">
      <c r="B167" s="44" t="s">
        <v>198</v>
      </c>
      <c r="C167" s="43" t="s">
        <v>198</v>
      </c>
      <c r="D167" s="44" t="s">
        <v>85</v>
      </c>
      <c r="E167" s="82" t="s">
        <v>1</v>
      </c>
      <c r="F167" s="45" t="s">
        <v>383</v>
      </c>
      <c r="G167" s="115"/>
      <c r="H167" s="72">
        <v>27715</v>
      </c>
      <c r="I167" s="72">
        <v>37133</v>
      </c>
      <c r="J167" s="72">
        <v>49678</v>
      </c>
      <c r="K167" s="72">
        <v>62718</v>
      </c>
      <c r="L167" s="72">
        <v>79678</v>
      </c>
      <c r="M167" s="72">
        <v>99404</v>
      </c>
      <c r="N167" s="72">
        <v>120104</v>
      </c>
      <c r="O167" s="72">
        <v>139157</v>
      </c>
      <c r="P167" s="72">
        <v>159082</v>
      </c>
      <c r="Q167" s="72">
        <v>176697</v>
      </c>
      <c r="R167" s="72">
        <v>191535</v>
      </c>
      <c r="S167" s="72">
        <v>185001</v>
      </c>
      <c r="T167" s="72">
        <v>202343</v>
      </c>
      <c r="U167" s="73"/>
      <c r="V167" s="73"/>
      <c r="W167" s="73"/>
      <c r="X167" s="73"/>
      <c r="Y167" s="73"/>
      <c r="Z167" s="73"/>
      <c r="AA167" s="73"/>
      <c r="AB167" s="73"/>
      <c r="AC167" s="91" t="str">
        <f t="shared" si="2"/>
        <v/>
      </c>
    </row>
    <row r="168" spans="2:29" ht="14" customHeight="1" x14ac:dyDescent="0.3">
      <c r="B168" s="44" t="s">
        <v>41</v>
      </c>
      <c r="C168" s="43" t="s">
        <v>41</v>
      </c>
      <c r="D168" s="44" t="s">
        <v>85</v>
      </c>
      <c r="E168" s="82" t="s">
        <v>17</v>
      </c>
      <c r="F168" s="45" t="s">
        <v>384</v>
      </c>
      <c r="G168" s="115"/>
      <c r="H168" s="72">
        <v>8054</v>
      </c>
      <c r="I168" s="72">
        <v>9113</v>
      </c>
      <c r="J168" s="72">
        <v>10029</v>
      </c>
      <c r="K168" s="72">
        <v>9161</v>
      </c>
      <c r="L168" s="72">
        <v>8892</v>
      </c>
      <c r="M168" s="72">
        <v>8825</v>
      </c>
      <c r="N168" s="72">
        <v>8135</v>
      </c>
      <c r="O168" s="72">
        <v>7823</v>
      </c>
      <c r="P168" s="72">
        <v>7598</v>
      </c>
      <c r="Q168" s="72">
        <v>7198</v>
      </c>
      <c r="R168" s="72">
        <v>6290</v>
      </c>
      <c r="S168" s="72">
        <v>5923</v>
      </c>
      <c r="T168" s="72">
        <v>5469</v>
      </c>
      <c r="U168" s="73"/>
      <c r="V168" s="73"/>
      <c r="W168" s="73"/>
      <c r="X168" s="73"/>
      <c r="Y168" s="73"/>
      <c r="Z168" s="73"/>
      <c r="AA168" s="73"/>
      <c r="AB168" s="73"/>
      <c r="AC168" s="91" t="str">
        <f t="shared" si="2"/>
        <v/>
      </c>
    </row>
    <row r="169" spans="2:29" ht="14" customHeight="1" x14ac:dyDescent="0.3">
      <c r="B169" s="44" t="s">
        <v>41</v>
      </c>
      <c r="C169" s="43" t="s">
        <v>41</v>
      </c>
      <c r="D169" s="44" t="s">
        <v>85</v>
      </c>
      <c r="E169" s="82" t="s">
        <v>1</v>
      </c>
      <c r="F169" s="45" t="s">
        <v>385</v>
      </c>
      <c r="G169" s="115"/>
      <c r="H169" s="72">
        <v>69399</v>
      </c>
      <c r="I169" s="72">
        <v>85084</v>
      </c>
      <c r="J169" s="72">
        <v>95124</v>
      </c>
      <c r="K169" s="72">
        <v>105099</v>
      </c>
      <c r="L169" s="72">
        <v>104940</v>
      </c>
      <c r="M169" s="72">
        <v>121447</v>
      </c>
      <c r="N169" s="72">
        <v>123763</v>
      </c>
      <c r="O169" s="72">
        <v>143027</v>
      </c>
      <c r="P169" s="72">
        <v>152875</v>
      </c>
      <c r="Q169" s="72">
        <v>169977</v>
      </c>
      <c r="R169" s="72">
        <v>175406</v>
      </c>
      <c r="S169" s="72">
        <v>184522</v>
      </c>
      <c r="T169" s="72">
        <v>191563</v>
      </c>
      <c r="U169" s="73"/>
      <c r="V169" s="73"/>
      <c r="W169" s="73"/>
      <c r="X169" s="73"/>
      <c r="Y169" s="73"/>
      <c r="Z169" s="73"/>
      <c r="AA169" s="73"/>
      <c r="AB169" s="73"/>
      <c r="AC169" s="91" t="str">
        <f t="shared" si="2"/>
        <v/>
      </c>
    </row>
    <row r="170" spans="2:29" ht="14" customHeight="1" x14ac:dyDescent="0.3">
      <c r="B170" s="44" t="s">
        <v>199</v>
      </c>
      <c r="C170" s="43" t="s">
        <v>199</v>
      </c>
      <c r="D170" s="44" t="s">
        <v>85</v>
      </c>
      <c r="E170" s="82" t="s">
        <v>17</v>
      </c>
      <c r="F170" s="45" t="s">
        <v>386</v>
      </c>
      <c r="G170" s="115"/>
      <c r="H170" s="72">
        <v>288</v>
      </c>
      <c r="I170" s="72">
        <v>432</v>
      </c>
      <c r="J170" s="72">
        <v>551</v>
      </c>
      <c r="K170" s="72">
        <v>638</v>
      </c>
      <c r="L170" s="72">
        <v>783</v>
      </c>
      <c r="M170" s="72">
        <v>893</v>
      </c>
      <c r="N170" s="72">
        <v>982</v>
      </c>
      <c r="O170" s="72">
        <v>1291</v>
      </c>
      <c r="P170" s="72">
        <v>1275</v>
      </c>
      <c r="Q170" s="72">
        <v>1306</v>
      </c>
      <c r="R170" s="72">
        <v>1221</v>
      </c>
      <c r="S170" s="72">
        <v>1158</v>
      </c>
      <c r="T170" s="72">
        <v>1125</v>
      </c>
      <c r="U170" s="73"/>
      <c r="V170" s="73"/>
      <c r="W170" s="73"/>
      <c r="X170" s="73"/>
      <c r="Y170" s="73"/>
      <c r="Z170" s="73"/>
      <c r="AA170" s="73"/>
      <c r="AB170" s="73"/>
      <c r="AC170" s="91" t="str">
        <f t="shared" si="2"/>
        <v/>
      </c>
    </row>
    <row r="171" spans="2:29" ht="14" customHeight="1" x14ac:dyDescent="0.3">
      <c r="B171" s="44" t="s">
        <v>199</v>
      </c>
      <c r="C171" s="43" t="s">
        <v>199</v>
      </c>
      <c r="D171" s="44" t="s">
        <v>85</v>
      </c>
      <c r="E171" s="82" t="s">
        <v>1</v>
      </c>
      <c r="F171" s="45" t="s">
        <v>387</v>
      </c>
      <c r="G171" s="115"/>
      <c r="H171" s="72">
        <v>4579</v>
      </c>
      <c r="I171" s="72">
        <v>6052</v>
      </c>
      <c r="J171" s="72">
        <v>7168</v>
      </c>
      <c r="K171" s="72">
        <v>8228</v>
      </c>
      <c r="L171" s="72">
        <v>9624</v>
      </c>
      <c r="M171" s="72">
        <v>11029</v>
      </c>
      <c r="N171" s="72">
        <v>12087</v>
      </c>
      <c r="O171" s="72">
        <v>13969</v>
      </c>
      <c r="P171" s="72">
        <v>15639</v>
      </c>
      <c r="Q171" s="72">
        <v>17322</v>
      </c>
      <c r="R171" s="72">
        <v>18606</v>
      </c>
      <c r="S171" s="72">
        <v>20565</v>
      </c>
      <c r="T171" s="72">
        <v>22237</v>
      </c>
      <c r="U171" s="73"/>
      <c r="V171" s="73"/>
      <c r="W171" s="73"/>
      <c r="X171" s="73"/>
      <c r="Y171" s="73"/>
      <c r="Z171" s="73"/>
      <c r="AA171" s="73"/>
      <c r="AB171" s="73"/>
      <c r="AC171" s="91" t="str">
        <f t="shared" si="2"/>
        <v/>
      </c>
    </row>
    <row r="172" spans="2:29" ht="14" customHeight="1" x14ac:dyDescent="0.3">
      <c r="B172" s="44" t="s">
        <v>200</v>
      </c>
      <c r="C172" s="43" t="s">
        <v>200</v>
      </c>
      <c r="D172" s="44" t="s">
        <v>85</v>
      </c>
      <c r="E172" s="82" t="s">
        <v>17</v>
      </c>
      <c r="F172" s="45" t="s">
        <v>388</v>
      </c>
      <c r="G172" s="115"/>
      <c r="H172" s="72"/>
      <c r="I172" s="72"/>
      <c r="J172" s="72"/>
      <c r="K172" s="72"/>
      <c r="L172" s="72">
        <v>115</v>
      </c>
      <c r="M172" s="72">
        <v>122</v>
      </c>
      <c r="N172" s="72">
        <v>125</v>
      </c>
      <c r="O172" s="72">
        <v>120</v>
      </c>
      <c r="P172" s="72">
        <v>122</v>
      </c>
      <c r="Q172" s="72">
        <v>138</v>
      </c>
      <c r="R172" s="72">
        <v>123</v>
      </c>
      <c r="S172" s="72">
        <v>95</v>
      </c>
      <c r="T172" s="72">
        <v>96</v>
      </c>
      <c r="U172" s="73"/>
      <c r="V172" s="73"/>
      <c r="W172" s="73"/>
      <c r="X172" s="73"/>
      <c r="Y172" s="73"/>
      <c r="Z172" s="73"/>
      <c r="AA172" s="73"/>
      <c r="AB172" s="73"/>
      <c r="AC172" s="91" t="str">
        <f t="shared" si="2"/>
        <v/>
      </c>
    </row>
    <row r="173" spans="2:29" ht="14" customHeight="1" x14ac:dyDescent="0.3">
      <c r="B173" s="44" t="s">
        <v>200</v>
      </c>
      <c r="C173" s="43" t="s">
        <v>200</v>
      </c>
      <c r="D173" s="44" t="s">
        <v>85</v>
      </c>
      <c r="E173" s="82" t="s">
        <v>1</v>
      </c>
      <c r="F173" s="45" t="s">
        <v>389</v>
      </c>
      <c r="G173" s="115"/>
      <c r="H173" s="72">
        <v>1286</v>
      </c>
      <c r="I173" s="72">
        <v>1686</v>
      </c>
      <c r="J173" s="72">
        <v>2086</v>
      </c>
      <c r="K173" s="72">
        <v>2346</v>
      </c>
      <c r="L173" s="72">
        <v>2820</v>
      </c>
      <c r="M173" s="72">
        <v>3228</v>
      </c>
      <c r="N173" s="72">
        <v>3716</v>
      </c>
      <c r="O173" s="72">
        <v>4200</v>
      </c>
      <c r="P173" s="72">
        <v>4991</v>
      </c>
      <c r="Q173" s="72">
        <v>5558</v>
      </c>
      <c r="R173" s="72">
        <v>5652</v>
      </c>
      <c r="S173" s="72">
        <v>5790</v>
      </c>
      <c r="T173" s="72">
        <v>6485</v>
      </c>
      <c r="U173" s="73"/>
      <c r="V173" s="73"/>
      <c r="W173" s="73"/>
      <c r="X173" s="73"/>
      <c r="Y173" s="73"/>
      <c r="Z173" s="73"/>
      <c r="AA173" s="73"/>
      <c r="AB173" s="73"/>
      <c r="AC173" s="91" t="str">
        <f t="shared" si="2"/>
        <v/>
      </c>
    </row>
    <row r="174" spans="2:29" ht="14" customHeight="1" x14ac:dyDescent="0.3">
      <c r="B174" s="44" t="s">
        <v>73</v>
      </c>
      <c r="C174" s="43" t="s">
        <v>73</v>
      </c>
      <c r="D174" s="44" t="s">
        <v>84</v>
      </c>
      <c r="E174" s="82" t="s">
        <v>17</v>
      </c>
      <c r="F174" s="45" t="s">
        <v>390</v>
      </c>
      <c r="G174" s="115"/>
      <c r="H174" s="72">
        <v>335</v>
      </c>
      <c r="I174" s="72">
        <v>496</v>
      </c>
      <c r="J174" s="72">
        <v>669</v>
      </c>
      <c r="K174" s="72">
        <v>554</v>
      </c>
      <c r="L174" s="72">
        <v>654</v>
      </c>
      <c r="M174" s="72">
        <v>922</v>
      </c>
      <c r="N174" s="72">
        <v>894</v>
      </c>
      <c r="O174" s="72">
        <v>2171</v>
      </c>
      <c r="P174" s="72">
        <v>1330</v>
      </c>
      <c r="Q174" s="72">
        <v>1283</v>
      </c>
      <c r="R174" s="72">
        <v>1118</v>
      </c>
      <c r="S174" s="72">
        <v>1425</v>
      </c>
      <c r="T174" s="72">
        <v>1481</v>
      </c>
      <c r="U174" s="73"/>
      <c r="V174" s="73"/>
      <c r="W174" s="73"/>
      <c r="X174" s="73"/>
      <c r="Y174" s="73"/>
      <c r="Z174" s="73"/>
      <c r="AA174" s="73"/>
      <c r="AB174" s="73"/>
      <c r="AC174" s="91" t="str">
        <f t="shared" si="2"/>
        <v/>
      </c>
    </row>
    <row r="175" spans="2:29" ht="14" customHeight="1" x14ac:dyDescent="0.3">
      <c r="B175" s="44" t="s">
        <v>73</v>
      </c>
      <c r="C175" s="43" t="s">
        <v>73</v>
      </c>
      <c r="D175" s="44" t="s">
        <v>84</v>
      </c>
      <c r="E175" s="82" t="s">
        <v>1</v>
      </c>
      <c r="F175" s="45" t="s">
        <v>391</v>
      </c>
      <c r="G175" s="115"/>
      <c r="H175" s="72">
        <v>6961</v>
      </c>
      <c r="I175" s="72">
        <v>8924</v>
      </c>
      <c r="J175" s="72">
        <v>10513</v>
      </c>
      <c r="K175" s="72">
        <v>11517</v>
      </c>
      <c r="L175" s="72">
        <v>10632</v>
      </c>
      <c r="M175" s="72">
        <v>11965</v>
      </c>
      <c r="N175" s="72">
        <v>13835</v>
      </c>
      <c r="O175" s="72">
        <v>16254</v>
      </c>
      <c r="P175" s="72">
        <v>18463</v>
      </c>
      <c r="Q175" s="72">
        <v>19144</v>
      </c>
      <c r="R175" s="72">
        <v>20212</v>
      </c>
      <c r="S175" s="72">
        <v>22866</v>
      </c>
      <c r="T175" s="72">
        <v>23762</v>
      </c>
      <c r="U175" s="73"/>
      <c r="V175" s="73"/>
      <c r="W175" s="73"/>
      <c r="X175" s="73"/>
      <c r="Y175" s="73"/>
      <c r="Z175" s="73"/>
      <c r="AA175" s="73"/>
      <c r="AB175" s="73"/>
      <c r="AC175" s="91" t="str">
        <f t="shared" si="2"/>
        <v/>
      </c>
    </row>
    <row r="176" spans="2:29" ht="27" customHeight="1" x14ac:dyDescent="0.3">
      <c r="B176" s="44" t="s">
        <v>11</v>
      </c>
      <c r="C176" s="43" t="s">
        <v>11</v>
      </c>
      <c r="D176" s="44" t="s">
        <v>85</v>
      </c>
      <c r="E176" s="82" t="s">
        <v>1</v>
      </c>
      <c r="F176" s="45" t="s">
        <v>392</v>
      </c>
      <c r="G176" s="116" t="s">
        <v>126</v>
      </c>
      <c r="H176" s="72">
        <v>321115</v>
      </c>
      <c r="I176" s="72">
        <v>370518</v>
      </c>
      <c r="J176" s="72">
        <v>481867</v>
      </c>
      <c r="K176" s="72">
        <v>588418</v>
      </c>
      <c r="L176" s="72">
        <v>668542</v>
      </c>
      <c r="M176" s="72">
        <v>743674</v>
      </c>
      <c r="N176" s="72">
        <v>844449</v>
      </c>
      <c r="O176" s="72">
        <v>903892</v>
      </c>
      <c r="P176" s="72">
        <v>952434</v>
      </c>
      <c r="Q176" s="72">
        <v>1095397</v>
      </c>
      <c r="R176" s="72">
        <v>1429047</v>
      </c>
      <c r="S176" s="72">
        <v>1679660</v>
      </c>
      <c r="T176" s="72">
        <v>1985631</v>
      </c>
      <c r="U176" s="73"/>
      <c r="V176" s="73"/>
      <c r="W176" s="73"/>
      <c r="X176" s="73"/>
      <c r="Y176" s="73"/>
      <c r="Z176" s="73"/>
      <c r="AA176" s="73"/>
      <c r="AB176" s="73"/>
      <c r="AC176" s="91" t="str">
        <f t="shared" si="2"/>
        <v/>
      </c>
    </row>
    <row r="177" spans="2:29" ht="27" customHeight="1" x14ac:dyDescent="0.3">
      <c r="B177" s="44" t="s">
        <v>11</v>
      </c>
      <c r="C177" s="43" t="s">
        <v>11</v>
      </c>
      <c r="D177" s="44" t="s">
        <v>85</v>
      </c>
      <c r="E177" s="82" t="s">
        <v>17</v>
      </c>
      <c r="F177" s="45" t="s">
        <v>393</v>
      </c>
      <c r="G177" s="116" t="s">
        <v>126</v>
      </c>
      <c r="H177" s="72">
        <v>18228</v>
      </c>
      <c r="I177" s="72">
        <v>24362</v>
      </c>
      <c r="J177" s="72">
        <v>30847</v>
      </c>
      <c r="K177" s="72">
        <v>34120</v>
      </c>
      <c r="L177" s="72">
        <v>38242</v>
      </c>
      <c r="M177" s="72">
        <v>43867</v>
      </c>
      <c r="N177" s="72">
        <v>48738</v>
      </c>
      <c r="O177" s="72">
        <v>49721</v>
      </c>
      <c r="P177" s="72">
        <v>50153</v>
      </c>
      <c r="Q177" s="72">
        <v>53531</v>
      </c>
      <c r="R177" s="72">
        <v>53970</v>
      </c>
      <c r="S177" s="72">
        <v>54410</v>
      </c>
      <c r="T177" s="72">
        <v>54849.333333333372</v>
      </c>
      <c r="U177" s="73"/>
      <c r="V177" s="73"/>
      <c r="W177" s="73"/>
      <c r="X177" s="73"/>
      <c r="Y177" s="73"/>
      <c r="Z177" s="73"/>
      <c r="AA177" s="73"/>
      <c r="AB177" s="73"/>
      <c r="AC177" s="91" t="str">
        <f t="shared" si="2"/>
        <v/>
      </c>
    </row>
    <row r="178" spans="2:29" ht="14" customHeight="1" x14ac:dyDescent="0.3">
      <c r="B178" s="44" t="s">
        <v>394</v>
      </c>
      <c r="C178" s="43" t="s">
        <v>190</v>
      </c>
      <c r="D178" s="44" t="s">
        <v>85</v>
      </c>
      <c r="E178" s="82" t="s">
        <v>17</v>
      </c>
      <c r="F178" s="45" t="s">
        <v>395</v>
      </c>
      <c r="G178" s="115"/>
      <c r="H178" s="72"/>
      <c r="I178" s="72"/>
      <c r="J178" s="72"/>
      <c r="K178" s="72"/>
      <c r="L178" s="72"/>
      <c r="M178" s="72"/>
      <c r="N178" s="72"/>
      <c r="O178" s="72"/>
      <c r="P178" s="72"/>
      <c r="Q178" s="72"/>
      <c r="R178" s="72"/>
      <c r="S178" s="72"/>
      <c r="T178" s="72"/>
      <c r="U178" s="73"/>
      <c r="V178" s="73"/>
      <c r="W178" s="73"/>
      <c r="X178" s="73"/>
      <c r="Y178" s="73"/>
      <c r="Z178" s="73"/>
      <c r="AA178" s="73"/>
      <c r="AB178" s="73"/>
      <c r="AC178" s="91" t="str">
        <f t="shared" si="2"/>
        <v/>
      </c>
    </row>
    <row r="179" spans="2:29" ht="14" customHeight="1" x14ac:dyDescent="0.3">
      <c r="B179" s="44" t="s">
        <v>394</v>
      </c>
      <c r="C179" s="43" t="s">
        <v>190</v>
      </c>
      <c r="D179" s="44" t="s">
        <v>85</v>
      </c>
      <c r="E179" s="82" t="s">
        <v>1</v>
      </c>
      <c r="F179" s="45" t="s">
        <v>396</v>
      </c>
      <c r="G179" s="115"/>
      <c r="H179" s="72">
        <v>36</v>
      </c>
      <c r="I179" s="72">
        <v>45</v>
      </c>
      <c r="J179" s="72">
        <v>61</v>
      </c>
      <c r="K179" s="72">
        <v>76</v>
      </c>
      <c r="L179" s="72">
        <v>94</v>
      </c>
      <c r="M179" s="72">
        <v>132</v>
      </c>
      <c r="N179" s="72">
        <v>166</v>
      </c>
      <c r="O179" s="72">
        <v>194</v>
      </c>
      <c r="P179" s="72">
        <v>235</v>
      </c>
      <c r="Q179" s="72">
        <v>260</v>
      </c>
      <c r="R179" s="72">
        <v>299</v>
      </c>
      <c r="S179" s="72"/>
      <c r="T179" s="72"/>
      <c r="U179" s="73"/>
      <c r="V179" s="73"/>
      <c r="W179" s="73"/>
      <c r="X179" s="73"/>
      <c r="Y179" s="73"/>
      <c r="Z179" s="73"/>
      <c r="AA179" s="73"/>
      <c r="AB179" s="73"/>
      <c r="AC179" s="91" t="str">
        <f t="shared" si="2"/>
        <v>Missing Data for North Macedonia Adults ;</v>
      </c>
    </row>
    <row r="180" spans="2:29" ht="14" customHeight="1" x14ac:dyDescent="0.3">
      <c r="B180" s="44" t="s">
        <v>201</v>
      </c>
      <c r="C180" s="43" t="s">
        <v>201</v>
      </c>
      <c r="D180" s="44" t="s">
        <v>85</v>
      </c>
      <c r="E180" s="82" t="s">
        <v>17</v>
      </c>
      <c r="F180" s="45" t="s">
        <v>397</v>
      </c>
      <c r="G180" s="115"/>
      <c r="H180" s="72">
        <v>57</v>
      </c>
      <c r="I180" s="72">
        <v>51</v>
      </c>
      <c r="J180" s="72">
        <v>85</v>
      </c>
      <c r="K180" s="72">
        <v>108</v>
      </c>
      <c r="L180" s="72">
        <v>133</v>
      </c>
      <c r="M180" s="72">
        <v>263</v>
      </c>
      <c r="N180" s="72">
        <v>334</v>
      </c>
      <c r="O180" s="72">
        <v>445</v>
      </c>
      <c r="P180" s="72">
        <v>614</v>
      </c>
      <c r="Q180" s="72">
        <v>1884</v>
      </c>
      <c r="R180" s="72">
        <v>2113</v>
      </c>
      <c r="S180" s="72">
        <v>2466</v>
      </c>
      <c r="T180" s="72">
        <v>2796</v>
      </c>
      <c r="U180" s="73"/>
      <c r="V180" s="73"/>
      <c r="W180" s="73"/>
      <c r="X180" s="73"/>
      <c r="Y180" s="73"/>
      <c r="Z180" s="73"/>
      <c r="AA180" s="73"/>
      <c r="AB180" s="73"/>
      <c r="AC180" s="91" t="str">
        <f t="shared" si="2"/>
        <v/>
      </c>
    </row>
    <row r="181" spans="2:29" ht="14" customHeight="1" x14ac:dyDescent="0.3">
      <c r="B181" s="44" t="s">
        <v>201</v>
      </c>
      <c r="C181" s="43" t="s">
        <v>201</v>
      </c>
      <c r="D181" s="44" t="s">
        <v>85</v>
      </c>
      <c r="E181" s="82" t="s">
        <v>1</v>
      </c>
      <c r="F181" s="45" t="s">
        <v>398</v>
      </c>
      <c r="G181" s="115"/>
      <c r="H181" s="72">
        <v>1849</v>
      </c>
      <c r="I181" s="72">
        <v>1967</v>
      </c>
      <c r="J181" s="72">
        <v>3049</v>
      </c>
      <c r="K181" s="72">
        <v>3304</v>
      </c>
      <c r="L181" s="72">
        <v>4886</v>
      </c>
      <c r="M181" s="72">
        <v>6301</v>
      </c>
      <c r="N181" s="72">
        <v>8554</v>
      </c>
      <c r="O181" s="72">
        <v>11601</v>
      </c>
      <c r="P181" s="72">
        <v>15207</v>
      </c>
      <c r="Q181" s="72">
        <v>21063</v>
      </c>
      <c r="R181" s="72">
        <v>22249</v>
      </c>
      <c r="S181" s="72">
        <v>24160</v>
      </c>
      <c r="T181" s="72">
        <v>31590</v>
      </c>
      <c r="U181" s="73"/>
      <c r="V181" s="73"/>
      <c r="W181" s="73"/>
      <c r="X181" s="73"/>
      <c r="Y181" s="73"/>
      <c r="Z181" s="73"/>
      <c r="AA181" s="73"/>
      <c r="AB181" s="73"/>
      <c r="AC181" s="91" t="str">
        <f t="shared" si="2"/>
        <v/>
      </c>
    </row>
    <row r="182" spans="2:29" ht="14" customHeight="1" x14ac:dyDescent="0.3">
      <c r="B182" s="44" t="s">
        <v>202</v>
      </c>
      <c r="C182" s="43" t="s">
        <v>202</v>
      </c>
      <c r="D182" s="44" t="s">
        <v>85</v>
      </c>
      <c r="E182" s="82" t="s">
        <v>17</v>
      </c>
      <c r="F182" s="45" t="s">
        <v>399</v>
      </c>
      <c r="G182" s="115"/>
      <c r="H182" s="72">
        <v>482</v>
      </c>
      <c r="I182" s="72">
        <v>573</v>
      </c>
      <c r="J182" s="72">
        <v>735</v>
      </c>
      <c r="K182" s="72">
        <v>887</v>
      </c>
      <c r="L182" s="72">
        <v>1042</v>
      </c>
      <c r="M182" s="72">
        <v>1170</v>
      </c>
      <c r="N182" s="72">
        <v>1267</v>
      </c>
      <c r="O182" s="72">
        <v>1337</v>
      </c>
      <c r="P182" s="72">
        <v>1445</v>
      </c>
      <c r="Q182" s="72">
        <v>1544</v>
      </c>
      <c r="R182" s="72">
        <v>1696</v>
      </c>
      <c r="S182" s="72">
        <v>2004</v>
      </c>
      <c r="T182" s="72">
        <v>2147</v>
      </c>
      <c r="U182" s="73"/>
      <c r="V182" s="73"/>
      <c r="W182" s="73"/>
      <c r="X182" s="73"/>
      <c r="Y182" s="73"/>
      <c r="Z182" s="73"/>
      <c r="AA182" s="73"/>
      <c r="AB182" s="73"/>
      <c r="AC182" s="91" t="str">
        <f t="shared" si="2"/>
        <v/>
      </c>
    </row>
    <row r="183" spans="2:29" ht="14" customHeight="1" x14ac:dyDescent="0.3">
      <c r="B183" s="44" t="s">
        <v>202</v>
      </c>
      <c r="C183" s="43" t="s">
        <v>202</v>
      </c>
      <c r="D183" s="44" t="s">
        <v>85</v>
      </c>
      <c r="E183" s="82" t="s">
        <v>1</v>
      </c>
      <c r="F183" s="45" t="s">
        <v>400</v>
      </c>
      <c r="G183" s="115"/>
      <c r="H183" s="72">
        <v>7078</v>
      </c>
      <c r="I183" s="72">
        <v>8822</v>
      </c>
      <c r="J183" s="72">
        <v>11029</v>
      </c>
      <c r="K183" s="72">
        <v>13903</v>
      </c>
      <c r="L183" s="72">
        <v>17302</v>
      </c>
      <c r="M183" s="72">
        <v>20028</v>
      </c>
      <c r="N183" s="72">
        <v>22608</v>
      </c>
      <c r="O183" s="72">
        <v>25056</v>
      </c>
      <c r="P183" s="72">
        <v>27975</v>
      </c>
      <c r="Q183" s="72">
        <v>30474</v>
      </c>
      <c r="R183" s="72">
        <v>34144</v>
      </c>
      <c r="S183" s="72">
        <v>36372</v>
      </c>
      <c r="T183" s="72">
        <v>41669</v>
      </c>
      <c r="U183" s="73"/>
      <c r="V183" s="73"/>
      <c r="W183" s="73"/>
      <c r="X183" s="73"/>
      <c r="Y183" s="73"/>
      <c r="Z183" s="73"/>
      <c r="AA183" s="73"/>
      <c r="AB183" s="73"/>
      <c r="AC183" s="91" t="str">
        <f t="shared" si="2"/>
        <v/>
      </c>
    </row>
    <row r="184" spans="2:29" ht="14" customHeight="1" x14ac:dyDescent="0.3">
      <c r="B184" s="44" t="s">
        <v>203</v>
      </c>
      <c r="C184" s="43" t="s">
        <v>203</v>
      </c>
      <c r="D184" s="44" t="s">
        <v>85</v>
      </c>
      <c r="E184" s="82" t="s">
        <v>17</v>
      </c>
      <c r="F184" s="45" t="s">
        <v>401</v>
      </c>
      <c r="G184" s="115"/>
      <c r="H184" s="72"/>
      <c r="I184" s="72"/>
      <c r="J184" s="72"/>
      <c r="K184" s="72"/>
      <c r="L184" s="72"/>
      <c r="M184" s="72"/>
      <c r="N184" s="72"/>
      <c r="O184" s="72"/>
      <c r="P184" s="72">
        <v>172</v>
      </c>
      <c r="Q184" s="72">
        <v>168</v>
      </c>
      <c r="R184" s="72">
        <v>134</v>
      </c>
      <c r="S184" s="72">
        <v>128</v>
      </c>
      <c r="T184" s="72">
        <v>137</v>
      </c>
      <c r="U184" s="73"/>
      <c r="V184" s="73"/>
      <c r="W184" s="73"/>
      <c r="X184" s="73"/>
      <c r="Y184" s="73"/>
      <c r="Z184" s="73"/>
      <c r="AA184" s="73"/>
      <c r="AB184" s="73"/>
      <c r="AC184" s="91" t="str">
        <f t="shared" si="2"/>
        <v/>
      </c>
    </row>
    <row r="185" spans="2:29" ht="14" customHeight="1" x14ac:dyDescent="0.3">
      <c r="B185" s="44" t="s">
        <v>203</v>
      </c>
      <c r="C185" s="43" t="s">
        <v>203</v>
      </c>
      <c r="D185" s="44" t="s">
        <v>85</v>
      </c>
      <c r="E185" s="82" t="s">
        <v>1</v>
      </c>
      <c r="F185" s="45" t="s">
        <v>402</v>
      </c>
      <c r="G185" s="115"/>
      <c r="H185" s="72">
        <v>2849</v>
      </c>
      <c r="I185" s="72">
        <v>2952</v>
      </c>
      <c r="J185" s="72">
        <v>3397</v>
      </c>
      <c r="K185" s="72">
        <v>4030</v>
      </c>
      <c r="L185" s="72">
        <v>4707</v>
      </c>
      <c r="M185" s="72">
        <v>5324</v>
      </c>
      <c r="N185" s="72">
        <v>6309</v>
      </c>
      <c r="O185" s="72">
        <v>7647</v>
      </c>
      <c r="P185" s="72">
        <v>8377</v>
      </c>
      <c r="Q185" s="72">
        <v>9312</v>
      </c>
      <c r="R185" s="72">
        <v>9644</v>
      </c>
      <c r="S185" s="72">
        <v>10653</v>
      </c>
      <c r="T185" s="72">
        <v>11754</v>
      </c>
      <c r="U185" s="73"/>
      <c r="V185" s="73"/>
      <c r="W185" s="73"/>
      <c r="X185" s="73"/>
      <c r="Y185" s="73"/>
      <c r="Z185" s="73"/>
      <c r="AA185" s="73"/>
      <c r="AB185" s="73"/>
      <c r="AC185" s="91" t="str">
        <f t="shared" si="2"/>
        <v/>
      </c>
    </row>
    <row r="186" spans="2:29" ht="14" customHeight="1" x14ac:dyDescent="0.3">
      <c r="B186" s="44" t="s">
        <v>204</v>
      </c>
      <c r="C186" s="43" t="s">
        <v>204</v>
      </c>
      <c r="D186" s="44" t="s">
        <v>85</v>
      </c>
      <c r="E186" s="82" t="s">
        <v>17</v>
      </c>
      <c r="F186" s="45" t="s">
        <v>403</v>
      </c>
      <c r="G186" s="115"/>
      <c r="H186" s="72">
        <v>539</v>
      </c>
      <c r="I186" s="72">
        <v>540</v>
      </c>
      <c r="J186" s="72">
        <v>577</v>
      </c>
      <c r="K186" s="72">
        <v>730</v>
      </c>
      <c r="L186" s="72">
        <v>798</v>
      </c>
      <c r="M186" s="72">
        <v>888</v>
      </c>
      <c r="N186" s="72">
        <v>728</v>
      </c>
      <c r="O186" s="72">
        <v>765</v>
      </c>
      <c r="P186" s="72">
        <v>825</v>
      </c>
      <c r="Q186" s="72">
        <v>901</v>
      </c>
      <c r="R186" s="72">
        <v>865</v>
      </c>
      <c r="S186" s="72">
        <v>884</v>
      </c>
      <c r="T186" s="72">
        <v>860</v>
      </c>
      <c r="U186" s="73"/>
      <c r="V186" s="73"/>
      <c r="W186" s="73"/>
      <c r="X186" s="73"/>
      <c r="Y186" s="73"/>
      <c r="Z186" s="73"/>
      <c r="AA186" s="73"/>
      <c r="AB186" s="73"/>
      <c r="AC186" s="91" t="str">
        <f t="shared" si="2"/>
        <v/>
      </c>
    </row>
    <row r="187" spans="2:29" ht="14" customHeight="1" x14ac:dyDescent="0.3">
      <c r="B187" s="44" t="s">
        <v>204</v>
      </c>
      <c r="C187" s="43" t="s">
        <v>204</v>
      </c>
      <c r="D187" s="44" t="s">
        <v>85</v>
      </c>
      <c r="E187" s="82" t="s">
        <v>1</v>
      </c>
      <c r="F187" s="45" t="s">
        <v>404</v>
      </c>
      <c r="G187" s="115"/>
      <c r="H187" s="72">
        <v>19525</v>
      </c>
      <c r="I187" s="72">
        <v>21014</v>
      </c>
      <c r="J187" s="72">
        <v>27007</v>
      </c>
      <c r="K187" s="72">
        <v>27661</v>
      </c>
      <c r="L187" s="72">
        <v>32308</v>
      </c>
      <c r="M187" s="72">
        <v>36313</v>
      </c>
      <c r="N187" s="72">
        <v>42910</v>
      </c>
      <c r="O187" s="72">
        <v>48240</v>
      </c>
      <c r="P187" s="72">
        <v>56976</v>
      </c>
      <c r="Q187" s="72">
        <v>66767</v>
      </c>
      <c r="R187" s="72">
        <v>70765</v>
      </c>
      <c r="S187" s="72">
        <v>79040</v>
      </c>
      <c r="T187" s="72">
        <v>86139</v>
      </c>
      <c r="U187" s="73"/>
      <c r="V187" s="73"/>
      <c r="W187" s="73"/>
      <c r="X187" s="73"/>
      <c r="Y187" s="73"/>
      <c r="Z187" s="73"/>
      <c r="AA187" s="73"/>
      <c r="AB187" s="73"/>
      <c r="AC187" s="91" t="str">
        <f t="shared" si="2"/>
        <v/>
      </c>
    </row>
    <row r="188" spans="2:29" ht="14" customHeight="1" x14ac:dyDescent="0.3">
      <c r="B188" s="44" t="s">
        <v>205</v>
      </c>
      <c r="C188" s="43" t="s">
        <v>205</v>
      </c>
      <c r="D188" s="44" t="s">
        <v>85</v>
      </c>
      <c r="E188" s="82" t="s">
        <v>17</v>
      </c>
      <c r="F188" s="45" t="s">
        <v>405</v>
      </c>
      <c r="G188" s="115"/>
      <c r="H188" s="72">
        <v>20</v>
      </c>
      <c r="I188" s="72">
        <v>19</v>
      </c>
      <c r="J188" s="72">
        <v>33</v>
      </c>
      <c r="K188" s="72">
        <v>22</v>
      </c>
      <c r="L188" s="72">
        <v>24</v>
      </c>
      <c r="M188" s="72">
        <v>40</v>
      </c>
      <c r="N188" s="72">
        <v>44</v>
      </c>
      <c r="O188" s="72">
        <v>69</v>
      </c>
      <c r="P188" s="72">
        <v>85</v>
      </c>
      <c r="Q188" s="72">
        <v>122</v>
      </c>
      <c r="R188" s="72">
        <v>123</v>
      </c>
      <c r="S188" s="72">
        <v>144</v>
      </c>
      <c r="T188" s="72">
        <v>172</v>
      </c>
      <c r="U188" s="73"/>
      <c r="V188" s="73"/>
      <c r="W188" s="73"/>
      <c r="X188" s="73"/>
      <c r="Y188" s="73"/>
      <c r="Z188" s="73"/>
      <c r="AA188" s="73"/>
      <c r="AB188" s="73"/>
      <c r="AC188" s="91" t="str">
        <f t="shared" si="2"/>
        <v/>
      </c>
    </row>
    <row r="189" spans="2:29" ht="14" customHeight="1" x14ac:dyDescent="0.3">
      <c r="B189" s="44" t="s">
        <v>205</v>
      </c>
      <c r="C189" s="43" t="s">
        <v>205</v>
      </c>
      <c r="D189" s="44" t="s">
        <v>85</v>
      </c>
      <c r="E189" s="82" t="s">
        <v>1</v>
      </c>
      <c r="F189" s="45" t="s">
        <v>406</v>
      </c>
      <c r="G189" s="115"/>
      <c r="H189" s="72">
        <v>1274</v>
      </c>
      <c r="I189" s="72">
        <v>2608</v>
      </c>
      <c r="J189" s="72">
        <v>3610</v>
      </c>
      <c r="K189" s="72">
        <v>5095</v>
      </c>
      <c r="L189" s="72">
        <v>8054</v>
      </c>
      <c r="M189" s="72">
        <v>12033</v>
      </c>
      <c r="N189" s="72">
        <v>17634</v>
      </c>
      <c r="O189" s="72">
        <v>24479</v>
      </c>
      <c r="P189" s="72">
        <v>33263</v>
      </c>
      <c r="Q189" s="72">
        <v>42628</v>
      </c>
      <c r="R189" s="72">
        <v>47594</v>
      </c>
      <c r="S189" s="72">
        <v>54238</v>
      </c>
      <c r="T189" s="72">
        <v>67826</v>
      </c>
      <c r="U189" s="73"/>
      <c r="V189" s="73"/>
      <c r="W189" s="73"/>
      <c r="X189" s="73"/>
      <c r="Y189" s="73"/>
      <c r="Z189" s="73"/>
      <c r="AA189" s="73"/>
      <c r="AB189" s="73"/>
      <c r="AC189" s="91" t="str">
        <f t="shared" si="2"/>
        <v/>
      </c>
    </row>
    <row r="190" spans="2:29" ht="14" customHeight="1" x14ac:dyDescent="0.3">
      <c r="B190" s="44" t="s">
        <v>407</v>
      </c>
      <c r="C190" s="43" t="s">
        <v>194</v>
      </c>
      <c r="D190" s="44" t="s">
        <v>85</v>
      </c>
      <c r="E190" s="82" t="s">
        <v>17</v>
      </c>
      <c r="F190" s="45" t="s">
        <v>408</v>
      </c>
      <c r="G190" s="115"/>
      <c r="H190" s="72">
        <v>41</v>
      </c>
      <c r="I190" s="72">
        <v>52</v>
      </c>
      <c r="J190" s="72">
        <v>63</v>
      </c>
      <c r="K190" s="72">
        <v>82</v>
      </c>
      <c r="L190" s="72">
        <v>98</v>
      </c>
      <c r="M190" s="72">
        <v>106</v>
      </c>
      <c r="N190" s="72">
        <v>122</v>
      </c>
      <c r="O190" s="72">
        <v>130</v>
      </c>
      <c r="P190" s="72">
        <v>126</v>
      </c>
      <c r="Q190" s="72">
        <v>131</v>
      </c>
      <c r="R190" s="72">
        <v>132</v>
      </c>
      <c r="S190" s="72">
        <v>131</v>
      </c>
      <c r="T190" s="72">
        <v>129</v>
      </c>
      <c r="U190" s="73"/>
      <c r="V190" s="73"/>
      <c r="W190" s="73"/>
      <c r="X190" s="73"/>
      <c r="Y190" s="73"/>
      <c r="Z190" s="73"/>
      <c r="AA190" s="73"/>
      <c r="AB190" s="73"/>
      <c r="AC190" s="91" t="str">
        <f t="shared" si="2"/>
        <v/>
      </c>
    </row>
    <row r="191" spans="2:29" ht="14" customHeight="1" x14ac:dyDescent="0.3">
      <c r="B191" s="44" t="s">
        <v>407</v>
      </c>
      <c r="C191" s="43" t="s">
        <v>194</v>
      </c>
      <c r="D191" s="44" t="s">
        <v>85</v>
      </c>
      <c r="E191" s="82" t="s">
        <v>1</v>
      </c>
      <c r="F191" s="45" t="s">
        <v>409</v>
      </c>
      <c r="G191" s="115"/>
      <c r="H191" s="72">
        <v>1196</v>
      </c>
      <c r="I191" s="72">
        <v>1614</v>
      </c>
      <c r="J191" s="72">
        <v>2012</v>
      </c>
      <c r="K191" s="72">
        <v>2411</v>
      </c>
      <c r="L191" s="72">
        <v>3018</v>
      </c>
      <c r="M191" s="72">
        <v>3744</v>
      </c>
      <c r="N191" s="72">
        <v>4369</v>
      </c>
      <c r="O191" s="72">
        <v>5032</v>
      </c>
      <c r="P191" s="72">
        <v>5835</v>
      </c>
      <c r="Q191" s="72">
        <v>6559</v>
      </c>
      <c r="R191" s="72">
        <v>6678</v>
      </c>
      <c r="S191" s="72">
        <v>7136</v>
      </c>
      <c r="T191" s="72">
        <v>7728</v>
      </c>
      <c r="U191" s="73"/>
      <c r="V191" s="73"/>
      <c r="W191" s="73"/>
      <c r="X191" s="73"/>
      <c r="Y191" s="73"/>
      <c r="Z191" s="73"/>
      <c r="AA191" s="73"/>
      <c r="AB191" s="73"/>
      <c r="AC191" s="91" t="str">
        <f t="shared" si="2"/>
        <v/>
      </c>
    </row>
    <row r="192" spans="2:29" ht="14" customHeight="1" x14ac:dyDescent="0.3">
      <c r="B192" s="44" t="s">
        <v>410</v>
      </c>
      <c r="C192" s="43" t="s">
        <v>206</v>
      </c>
      <c r="D192" s="44" t="s">
        <v>85</v>
      </c>
      <c r="E192" s="82" t="s">
        <v>1</v>
      </c>
      <c r="F192" s="45" t="s">
        <v>411</v>
      </c>
      <c r="G192" s="115"/>
      <c r="H192" s="72"/>
      <c r="I192" s="72"/>
      <c r="J192" s="72"/>
      <c r="K192" s="72"/>
      <c r="L192" s="72"/>
      <c r="M192" s="72"/>
      <c r="N192" s="72"/>
      <c r="O192" s="72"/>
      <c r="P192" s="72"/>
      <c r="Q192" s="72"/>
      <c r="R192" s="72"/>
      <c r="S192" s="72"/>
      <c r="T192" s="72"/>
      <c r="U192" s="73"/>
      <c r="V192" s="73"/>
      <c r="W192" s="73"/>
      <c r="X192" s="73"/>
      <c r="Y192" s="73"/>
      <c r="Z192" s="73"/>
      <c r="AA192" s="73"/>
      <c r="AB192" s="73"/>
      <c r="AC192" s="91" t="str">
        <f t="shared" si="2"/>
        <v/>
      </c>
    </row>
    <row r="193" spans="2:29" ht="14" customHeight="1" x14ac:dyDescent="0.3">
      <c r="B193" s="44" t="s">
        <v>410</v>
      </c>
      <c r="C193" s="43" t="s">
        <v>206</v>
      </c>
      <c r="D193" s="44" t="s">
        <v>85</v>
      </c>
      <c r="E193" s="82" t="s">
        <v>17</v>
      </c>
      <c r="F193" s="45" t="s">
        <v>412</v>
      </c>
      <c r="G193" s="115"/>
      <c r="H193" s="72"/>
      <c r="I193" s="72"/>
      <c r="J193" s="72"/>
      <c r="K193" s="72"/>
      <c r="L193" s="72"/>
      <c r="M193" s="72"/>
      <c r="N193" s="72"/>
      <c r="O193" s="72"/>
      <c r="P193" s="72"/>
      <c r="Q193" s="72"/>
      <c r="R193" s="72"/>
      <c r="S193" s="72"/>
      <c r="T193" s="72"/>
      <c r="U193" s="73"/>
      <c r="V193" s="73"/>
      <c r="W193" s="73"/>
      <c r="X193" s="73"/>
      <c r="Y193" s="73"/>
      <c r="Z193" s="73"/>
      <c r="AA193" s="73"/>
      <c r="AB193" s="73"/>
      <c r="AC193" s="91" t="str">
        <f t="shared" si="2"/>
        <v/>
      </c>
    </row>
    <row r="194" spans="2:29" ht="14" customHeight="1" x14ac:dyDescent="0.3">
      <c r="B194" s="44" t="s">
        <v>12</v>
      </c>
      <c r="C194" s="43" t="s">
        <v>12</v>
      </c>
      <c r="D194" s="44" t="s">
        <v>84</v>
      </c>
      <c r="E194" s="82" t="s">
        <v>17</v>
      </c>
      <c r="F194" s="45" t="s">
        <v>413</v>
      </c>
      <c r="G194" s="115"/>
      <c r="H194" s="72">
        <v>7541</v>
      </c>
      <c r="I194" s="72">
        <v>7597</v>
      </c>
      <c r="J194" s="72">
        <v>7975</v>
      </c>
      <c r="K194" s="72">
        <v>8116</v>
      </c>
      <c r="L194" s="72">
        <v>8136</v>
      </c>
      <c r="M194" s="72">
        <v>8266</v>
      </c>
      <c r="N194" s="72">
        <v>8685</v>
      </c>
      <c r="O194" s="72">
        <v>8108</v>
      </c>
      <c r="P194" s="72">
        <v>7532</v>
      </c>
      <c r="Q194" s="72">
        <v>6914</v>
      </c>
      <c r="R194" s="72">
        <v>6318</v>
      </c>
      <c r="S194" s="72">
        <v>5839</v>
      </c>
      <c r="T194" s="72">
        <v>5294</v>
      </c>
      <c r="U194" s="73"/>
      <c r="V194" s="73"/>
      <c r="W194" s="73"/>
      <c r="X194" s="73"/>
      <c r="Y194" s="73"/>
      <c r="Z194" s="73"/>
      <c r="AA194" s="73"/>
      <c r="AB194" s="73"/>
      <c r="AC194" s="91" t="str">
        <f t="shared" si="2"/>
        <v/>
      </c>
    </row>
    <row r="195" spans="2:29" ht="14" customHeight="1" x14ac:dyDescent="0.3">
      <c r="B195" s="44" t="s">
        <v>12</v>
      </c>
      <c r="C195" s="43" t="s">
        <v>12</v>
      </c>
      <c r="D195" s="44" t="s">
        <v>84</v>
      </c>
      <c r="E195" s="82" t="s">
        <v>1</v>
      </c>
      <c r="F195" s="45" t="s">
        <v>414</v>
      </c>
      <c r="G195" s="115"/>
      <c r="H195" s="72">
        <v>81742</v>
      </c>
      <c r="I195" s="72">
        <v>92223</v>
      </c>
      <c r="J195" s="72">
        <v>108056</v>
      </c>
      <c r="K195" s="72">
        <v>121705</v>
      </c>
      <c r="L195" s="72">
        <v>136180</v>
      </c>
      <c r="M195" s="72">
        <v>151049</v>
      </c>
      <c r="N195" s="72">
        <v>169599</v>
      </c>
      <c r="O195" s="72">
        <v>177354</v>
      </c>
      <c r="P195" s="72">
        <v>184926</v>
      </c>
      <c r="Q195" s="72">
        <v>191743</v>
      </c>
      <c r="R195" s="72">
        <v>198393</v>
      </c>
      <c r="S195" s="72">
        <v>204504</v>
      </c>
      <c r="T195" s="72">
        <v>209948</v>
      </c>
      <c r="U195" s="73"/>
      <c r="V195" s="73"/>
      <c r="W195" s="73"/>
      <c r="X195" s="73"/>
      <c r="Y195" s="73"/>
      <c r="Z195" s="73"/>
      <c r="AA195" s="73"/>
      <c r="AB195" s="73"/>
      <c r="AC195" s="91" t="str">
        <f t="shared" si="2"/>
        <v/>
      </c>
    </row>
    <row r="196" spans="2:29" ht="14" customHeight="1" x14ac:dyDescent="0.3">
      <c r="B196" s="44" t="s">
        <v>74</v>
      </c>
      <c r="C196" s="43" t="s">
        <v>83</v>
      </c>
      <c r="D196" s="44" t="s">
        <v>85</v>
      </c>
      <c r="E196" s="82" t="s">
        <v>17</v>
      </c>
      <c r="F196" s="45" t="s">
        <v>415</v>
      </c>
      <c r="G196" s="115"/>
      <c r="H196" s="72">
        <v>7</v>
      </c>
      <c r="I196" s="72">
        <v>8</v>
      </c>
      <c r="J196" s="72">
        <v>13</v>
      </c>
      <c r="K196" s="72">
        <v>11</v>
      </c>
      <c r="L196" s="72">
        <v>19</v>
      </c>
      <c r="M196" s="72">
        <v>19</v>
      </c>
      <c r="N196" s="72">
        <v>25</v>
      </c>
      <c r="O196" s="72">
        <v>25</v>
      </c>
      <c r="P196" s="72">
        <v>28</v>
      </c>
      <c r="Q196" s="72">
        <v>28</v>
      </c>
      <c r="R196" s="72">
        <v>34</v>
      </c>
      <c r="S196" s="72">
        <v>36</v>
      </c>
      <c r="T196" s="72">
        <v>32</v>
      </c>
      <c r="U196" s="73"/>
      <c r="V196" s="73"/>
      <c r="W196" s="73"/>
      <c r="X196" s="73"/>
      <c r="Y196" s="73"/>
      <c r="Z196" s="73"/>
      <c r="AA196" s="73"/>
      <c r="AB196" s="73"/>
      <c r="AC196" s="91" t="str">
        <f t="shared" si="2"/>
        <v/>
      </c>
    </row>
    <row r="197" spans="2:29" ht="14" customHeight="1" x14ac:dyDescent="0.3">
      <c r="B197" s="44" t="s">
        <v>74</v>
      </c>
      <c r="C197" s="43" t="s">
        <v>83</v>
      </c>
      <c r="D197" s="44" t="s">
        <v>85</v>
      </c>
      <c r="E197" s="82" t="s">
        <v>1</v>
      </c>
      <c r="F197" s="45" t="s">
        <v>416</v>
      </c>
      <c r="G197" s="115"/>
      <c r="H197" s="72">
        <v>201</v>
      </c>
      <c r="I197" s="72">
        <v>252</v>
      </c>
      <c r="J197" s="72">
        <v>296</v>
      </c>
      <c r="K197" s="72">
        <v>332</v>
      </c>
      <c r="L197" s="72">
        <v>398</v>
      </c>
      <c r="M197" s="72">
        <v>508</v>
      </c>
      <c r="N197" s="72">
        <v>589</v>
      </c>
      <c r="O197" s="72">
        <v>707</v>
      </c>
      <c r="P197" s="72">
        <v>792</v>
      </c>
      <c r="Q197" s="72">
        <v>814</v>
      </c>
      <c r="R197" s="72">
        <v>837</v>
      </c>
      <c r="S197" s="72">
        <v>868</v>
      </c>
      <c r="T197" s="72">
        <v>953</v>
      </c>
      <c r="U197" s="73"/>
      <c r="V197" s="73"/>
      <c r="W197" s="73"/>
      <c r="X197" s="73"/>
      <c r="Y197" s="73"/>
      <c r="Z197" s="73"/>
      <c r="AA197" s="73"/>
      <c r="AB197" s="73"/>
      <c r="AC197" s="91" t="str">
        <f t="shared" si="2"/>
        <v/>
      </c>
    </row>
    <row r="198" spans="2:29" ht="14" customHeight="1" x14ac:dyDescent="0.3">
      <c r="B198" s="44" t="s">
        <v>75</v>
      </c>
      <c r="C198" s="43" t="s">
        <v>75</v>
      </c>
      <c r="D198" s="44" t="s">
        <v>85</v>
      </c>
      <c r="E198" s="82" t="s">
        <v>17</v>
      </c>
      <c r="F198" s="45" t="s">
        <v>417</v>
      </c>
      <c r="G198" s="115"/>
      <c r="H198" s="72">
        <v>48</v>
      </c>
      <c r="I198" s="72">
        <v>50</v>
      </c>
      <c r="J198" s="72">
        <v>52</v>
      </c>
      <c r="K198" s="72">
        <v>53</v>
      </c>
      <c r="L198" s="72">
        <v>643</v>
      </c>
      <c r="M198" s="72">
        <v>1183</v>
      </c>
      <c r="N198" s="72">
        <v>1214</v>
      </c>
      <c r="O198" s="72">
        <v>1235</v>
      </c>
      <c r="P198" s="72">
        <v>1374</v>
      </c>
      <c r="Q198" s="72">
        <v>1461</v>
      </c>
      <c r="R198" s="72">
        <v>1452</v>
      </c>
      <c r="S198" s="72">
        <v>1446</v>
      </c>
      <c r="T198" s="72">
        <v>1457</v>
      </c>
      <c r="U198" s="73"/>
      <c r="V198" s="73"/>
      <c r="W198" s="73"/>
      <c r="X198" s="73"/>
      <c r="Y198" s="73"/>
      <c r="Z198" s="73"/>
      <c r="AA198" s="73"/>
      <c r="AB198" s="73"/>
      <c r="AC198" s="91" t="str">
        <f t="shared" si="2"/>
        <v/>
      </c>
    </row>
    <row r="199" spans="2:29" ht="14" customHeight="1" x14ac:dyDescent="0.3">
      <c r="B199" s="44" t="s">
        <v>75</v>
      </c>
      <c r="C199" s="43" t="s">
        <v>75</v>
      </c>
      <c r="D199" s="44" t="s">
        <v>85</v>
      </c>
      <c r="E199" s="82" t="s">
        <v>1</v>
      </c>
      <c r="F199" s="45" t="s">
        <v>418</v>
      </c>
      <c r="G199" s="115"/>
      <c r="H199" s="72">
        <v>11797</v>
      </c>
      <c r="I199" s="72">
        <v>12771</v>
      </c>
      <c r="J199" s="72">
        <v>11888</v>
      </c>
      <c r="K199" s="72">
        <v>13538</v>
      </c>
      <c r="L199" s="72">
        <v>15703</v>
      </c>
      <c r="M199" s="72">
        <v>17192</v>
      </c>
      <c r="N199" s="72">
        <v>19943</v>
      </c>
      <c r="O199" s="72">
        <v>21969</v>
      </c>
      <c r="P199" s="72">
        <v>25232</v>
      </c>
      <c r="Q199" s="72">
        <v>27499</v>
      </c>
      <c r="R199" s="72">
        <v>28979</v>
      </c>
      <c r="S199" s="72">
        <v>30183</v>
      </c>
      <c r="T199" s="72">
        <v>31882</v>
      </c>
      <c r="U199" s="73"/>
      <c r="V199" s="73"/>
      <c r="W199" s="73"/>
      <c r="X199" s="73"/>
      <c r="Y199" s="73"/>
      <c r="Z199" s="73"/>
      <c r="AA199" s="73"/>
      <c r="AB199" s="73"/>
      <c r="AC199" s="91" t="str">
        <f t="shared" si="2"/>
        <v/>
      </c>
    </row>
    <row r="200" spans="2:29" ht="14" customHeight="1" x14ac:dyDescent="0.3">
      <c r="B200" s="44" t="s">
        <v>207</v>
      </c>
      <c r="C200" s="43" t="s">
        <v>207</v>
      </c>
      <c r="D200" s="44" t="s">
        <v>85</v>
      </c>
      <c r="E200" s="82" t="s">
        <v>17</v>
      </c>
      <c r="F200" s="45" t="s">
        <v>419</v>
      </c>
      <c r="G200" s="115"/>
      <c r="H200" s="72">
        <v>11</v>
      </c>
      <c r="I200" s="72">
        <v>11</v>
      </c>
      <c r="J200" s="72">
        <v>10</v>
      </c>
      <c r="K200" s="72">
        <v>11</v>
      </c>
      <c r="L200" s="72">
        <v>12</v>
      </c>
      <c r="M200" s="72">
        <v>11</v>
      </c>
      <c r="N200" s="72">
        <v>13</v>
      </c>
      <c r="O200" s="72">
        <v>12</v>
      </c>
      <c r="P200" s="72">
        <v>12</v>
      </c>
      <c r="Q200" s="72">
        <v>11</v>
      </c>
      <c r="R200" s="72">
        <v>12</v>
      </c>
      <c r="S200" s="72">
        <v>10</v>
      </c>
      <c r="T200" s="72">
        <v>8</v>
      </c>
      <c r="U200" s="73"/>
      <c r="V200" s="73"/>
      <c r="W200" s="73"/>
      <c r="X200" s="73"/>
      <c r="Y200" s="73"/>
      <c r="Z200" s="73"/>
      <c r="AA200" s="73"/>
      <c r="AB200" s="73"/>
      <c r="AC200" s="91" t="str">
        <f t="shared" si="2"/>
        <v/>
      </c>
    </row>
    <row r="201" spans="2:29" ht="14" customHeight="1" x14ac:dyDescent="0.3">
      <c r="B201" s="44" t="s">
        <v>207</v>
      </c>
      <c r="C201" s="43" t="s">
        <v>207</v>
      </c>
      <c r="D201" s="44" t="s">
        <v>85</v>
      </c>
      <c r="E201" s="82" t="s">
        <v>1</v>
      </c>
      <c r="F201" s="45" t="s">
        <v>420</v>
      </c>
      <c r="G201" s="115"/>
      <c r="H201" s="72">
        <v>904</v>
      </c>
      <c r="I201" s="72">
        <v>984</v>
      </c>
      <c r="J201" s="72">
        <v>1065</v>
      </c>
      <c r="K201" s="72">
        <v>1154</v>
      </c>
      <c r="L201" s="72">
        <v>1260</v>
      </c>
      <c r="M201" s="72">
        <v>1389</v>
      </c>
      <c r="N201" s="72">
        <v>1557</v>
      </c>
      <c r="O201" s="72">
        <v>1740</v>
      </c>
      <c r="P201" s="72">
        <v>1968</v>
      </c>
      <c r="Q201" s="72">
        <v>2086</v>
      </c>
      <c r="R201" s="72">
        <v>2160</v>
      </c>
      <c r="S201" s="72">
        <v>2279</v>
      </c>
      <c r="T201" s="72">
        <v>2419</v>
      </c>
      <c r="U201" s="73"/>
      <c r="V201" s="73"/>
      <c r="W201" s="73"/>
      <c r="X201" s="73"/>
      <c r="Y201" s="73"/>
      <c r="Z201" s="73"/>
      <c r="AA201" s="73"/>
      <c r="AB201" s="73"/>
      <c r="AC201" s="91" t="str">
        <f t="shared" si="2"/>
        <v/>
      </c>
    </row>
    <row r="202" spans="2:29" ht="14" customHeight="1" x14ac:dyDescent="0.3">
      <c r="B202" s="44" t="s">
        <v>76</v>
      </c>
      <c r="C202" s="43" t="s">
        <v>76</v>
      </c>
      <c r="D202" s="44" t="s">
        <v>84</v>
      </c>
      <c r="E202" s="82" t="s">
        <v>17</v>
      </c>
      <c r="F202" s="45" t="s">
        <v>421</v>
      </c>
      <c r="G202" s="115"/>
      <c r="H202" s="72">
        <v>426</v>
      </c>
      <c r="I202" s="72">
        <v>535</v>
      </c>
      <c r="J202" s="72">
        <v>459</v>
      </c>
      <c r="K202" s="72">
        <v>493</v>
      </c>
      <c r="L202" s="72">
        <v>486</v>
      </c>
      <c r="M202" s="72">
        <v>730</v>
      </c>
      <c r="N202" s="72">
        <v>785</v>
      </c>
      <c r="O202" s="72">
        <v>983</v>
      </c>
      <c r="P202" s="72">
        <v>1119</v>
      </c>
      <c r="Q202" s="72">
        <v>1165</v>
      </c>
      <c r="R202" s="72">
        <v>1198</v>
      </c>
      <c r="S202" s="72">
        <v>1387</v>
      </c>
      <c r="T202" s="72">
        <v>1704</v>
      </c>
      <c r="U202" s="73"/>
      <c r="V202" s="73"/>
      <c r="W202" s="73"/>
      <c r="X202" s="73"/>
      <c r="Y202" s="73"/>
      <c r="Z202" s="73"/>
      <c r="AA202" s="73"/>
      <c r="AB202" s="73"/>
      <c r="AC202" s="91" t="str">
        <f t="shared" ref="AC202:AC249" si="3">IF(SUM(H202:AB202)&lt;&gt;0,
IF(OR(
INDEX($H$10:$AB$249,MATCH($F202,$F$10:$F$249,0),MATCH(Baseline_Year,$H$9:$AB$9,0))="",
INDEX($H$10:$AB$249,MATCH($F202,$F$10:$F$249,0),MATCH(Baseline_Year-1,$H$9:$AB$9,0))="",
INDEX($H$10:$AB$249,MATCH($F202,$F$10:$F$249,0),MATCH(Baseline_Year-2,$H$9:$AB$9,0))="",
INDEX($H$10:$AB$249,MATCH($F202,$F$10:$F$249,0),MATCH(Baseline_Year-3,$H$9:$AB$9,0))=""),
"Missing Data for "&amp;B202&amp;" "&amp;E202&amp;" ;",""),"")</f>
        <v/>
      </c>
    </row>
    <row r="203" spans="2:29" ht="14" customHeight="1" x14ac:dyDescent="0.3">
      <c r="B203" s="44" t="s">
        <v>76</v>
      </c>
      <c r="C203" s="43" t="s">
        <v>76</v>
      </c>
      <c r="D203" s="44" t="s">
        <v>84</v>
      </c>
      <c r="E203" s="82" t="s">
        <v>1</v>
      </c>
      <c r="F203" s="45" t="s">
        <v>422</v>
      </c>
      <c r="G203" s="115"/>
      <c r="H203" s="72">
        <v>5552</v>
      </c>
      <c r="I203" s="72">
        <v>7582</v>
      </c>
      <c r="J203" s="72">
        <v>7802</v>
      </c>
      <c r="K203" s="72">
        <v>8680</v>
      </c>
      <c r="L203" s="72">
        <v>10289</v>
      </c>
      <c r="M203" s="72">
        <v>13466</v>
      </c>
      <c r="N203" s="72">
        <v>17058</v>
      </c>
      <c r="O203" s="72">
        <v>22710</v>
      </c>
      <c r="P203" s="72">
        <v>27296</v>
      </c>
      <c r="Q203" s="72">
        <v>32109</v>
      </c>
      <c r="R203" s="72">
        <v>36805</v>
      </c>
      <c r="S203" s="72">
        <v>45058</v>
      </c>
      <c r="T203" s="72">
        <v>56310</v>
      </c>
      <c r="U203" s="73"/>
      <c r="V203" s="73"/>
      <c r="W203" s="73"/>
      <c r="X203" s="73"/>
      <c r="Y203" s="73"/>
      <c r="Z203" s="73"/>
      <c r="AA203" s="73"/>
      <c r="AB203" s="73"/>
      <c r="AC203" s="91" t="str">
        <f t="shared" si="3"/>
        <v/>
      </c>
    </row>
    <row r="204" spans="2:29" ht="14" customHeight="1" x14ac:dyDescent="0.3">
      <c r="B204" s="44" t="s">
        <v>208</v>
      </c>
      <c r="C204" s="43" t="s">
        <v>208</v>
      </c>
      <c r="D204" s="44" t="s">
        <v>84</v>
      </c>
      <c r="E204" s="82" t="s">
        <v>17</v>
      </c>
      <c r="F204" s="45" t="s">
        <v>424</v>
      </c>
      <c r="G204" s="115"/>
      <c r="H204" s="72">
        <v>11</v>
      </c>
      <c r="I204" s="72">
        <v>48</v>
      </c>
      <c r="J204" s="72">
        <v>47</v>
      </c>
      <c r="K204" s="72">
        <v>76</v>
      </c>
      <c r="L204" s="72">
        <v>93</v>
      </c>
      <c r="M204" s="72">
        <v>112</v>
      </c>
      <c r="N204" s="72">
        <v>126</v>
      </c>
      <c r="O204" s="72">
        <v>148</v>
      </c>
      <c r="P204" s="72">
        <v>158</v>
      </c>
      <c r="Q204" s="72">
        <v>160</v>
      </c>
      <c r="R204" s="72">
        <v>155</v>
      </c>
      <c r="S204" s="72">
        <v>128</v>
      </c>
      <c r="T204" s="72">
        <v>138</v>
      </c>
      <c r="U204" s="73"/>
      <c r="V204" s="73"/>
      <c r="W204" s="73"/>
      <c r="X204" s="73"/>
      <c r="Y204" s="73"/>
      <c r="Z204" s="73"/>
      <c r="AA204" s="73"/>
      <c r="AB204" s="73"/>
      <c r="AC204" s="91" t="str">
        <f t="shared" si="3"/>
        <v/>
      </c>
    </row>
    <row r="205" spans="2:29" ht="14" customHeight="1" x14ac:dyDescent="0.3">
      <c r="B205" s="44" t="s">
        <v>208</v>
      </c>
      <c r="C205" s="43" t="s">
        <v>208</v>
      </c>
      <c r="D205" s="44" t="s">
        <v>84</v>
      </c>
      <c r="E205" s="82" t="s">
        <v>1</v>
      </c>
      <c r="F205" s="45" t="s">
        <v>423</v>
      </c>
      <c r="G205" s="115"/>
      <c r="H205" s="72">
        <v>878</v>
      </c>
      <c r="I205" s="72">
        <v>1091</v>
      </c>
      <c r="J205" s="72">
        <v>1407</v>
      </c>
      <c r="K205" s="72">
        <v>1684</v>
      </c>
      <c r="L205" s="72">
        <v>1823</v>
      </c>
      <c r="M205" s="72">
        <v>2198</v>
      </c>
      <c r="N205" s="72">
        <v>2534</v>
      </c>
      <c r="O205" s="72">
        <v>2849</v>
      </c>
      <c r="P205" s="72">
        <v>3072</v>
      </c>
      <c r="Q205" s="72">
        <v>3311</v>
      </c>
      <c r="R205" s="72">
        <v>3542</v>
      </c>
      <c r="S205" s="72">
        <v>3760</v>
      </c>
      <c r="T205" s="72">
        <v>4076</v>
      </c>
      <c r="U205" s="73"/>
      <c r="V205" s="73"/>
      <c r="W205" s="73"/>
      <c r="X205" s="73"/>
      <c r="Y205" s="73"/>
      <c r="Z205" s="73"/>
      <c r="AA205" s="73"/>
      <c r="AB205" s="73"/>
      <c r="AC205" s="91" t="str">
        <f t="shared" si="3"/>
        <v/>
      </c>
    </row>
    <row r="206" spans="2:29" ht="14" customHeight="1" x14ac:dyDescent="0.3">
      <c r="B206" s="44" t="s">
        <v>0</v>
      </c>
      <c r="C206" s="43" t="s">
        <v>0</v>
      </c>
      <c r="D206" s="44" t="s">
        <v>85</v>
      </c>
      <c r="E206" s="82" t="s">
        <v>17</v>
      </c>
      <c r="F206" s="45" t="s">
        <v>425</v>
      </c>
      <c r="G206" s="115"/>
      <c r="H206" s="72">
        <v>96239</v>
      </c>
      <c r="I206" s="72">
        <v>127460</v>
      </c>
      <c r="J206" s="72">
        <v>141226</v>
      </c>
      <c r="K206" s="72">
        <v>153024</v>
      </c>
      <c r="L206" s="72">
        <v>160417</v>
      </c>
      <c r="M206" s="72">
        <v>164791</v>
      </c>
      <c r="N206" s="72">
        <v>169424</v>
      </c>
      <c r="O206" s="72">
        <v>167399</v>
      </c>
      <c r="P206" s="72">
        <v>162253</v>
      </c>
      <c r="Q206" s="72">
        <v>155348</v>
      </c>
      <c r="R206" s="72">
        <v>146339</v>
      </c>
      <c r="S206" s="72">
        <v>133992</v>
      </c>
      <c r="T206" s="72">
        <v>123332</v>
      </c>
      <c r="U206" s="73"/>
      <c r="V206" s="73"/>
      <c r="W206" s="73"/>
      <c r="X206" s="73"/>
      <c r="Y206" s="73"/>
      <c r="Z206" s="73"/>
      <c r="AA206" s="73"/>
      <c r="AB206" s="73"/>
      <c r="AC206" s="91" t="str">
        <f t="shared" si="3"/>
        <v/>
      </c>
    </row>
    <row r="207" spans="2:29" ht="14" customHeight="1" x14ac:dyDescent="0.3">
      <c r="B207" s="44" t="s">
        <v>0</v>
      </c>
      <c r="C207" s="43" t="s">
        <v>0</v>
      </c>
      <c r="D207" s="44" t="s">
        <v>85</v>
      </c>
      <c r="E207" s="82" t="s">
        <v>1</v>
      </c>
      <c r="F207" s="45" t="s">
        <v>426</v>
      </c>
      <c r="G207" s="115"/>
      <c r="H207" s="72">
        <v>1317387</v>
      </c>
      <c r="I207" s="72">
        <v>1758499</v>
      </c>
      <c r="J207" s="72">
        <v>2216916</v>
      </c>
      <c r="K207" s="72">
        <v>2634195</v>
      </c>
      <c r="L207" s="72">
        <v>3045706</v>
      </c>
      <c r="M207" s="72">
        <v>3506326</v>
      </c>
      <c r="N207" s="72">
        <v>3985010</v>
      </c>
      <c r="O207" s="72">
        <v>4436320</v>
      </c>
      <c r="P207" s="72">
        <v>4819955</v>
      </c>
      <c r="Q207" s="72">
        <v>5143560</v>
      </c>
      <c r="R207" s="72">
        <v>5313315</v>
      </c>
      <c r="S207" s="72">
        <v>5454070</v>
      </c>
      <c r="T207" s="72">
        <v>5574940</v>
      </c>
      <c r="U207" s="73"/>
      <c r="V207" s="73"/>
      <c r="W207" s="73"/>
      <c r="X207" s="73"/>
      <c r="Y207" s="73"/>
      <c r="Z207" s="73"/>
      <c r="AA207" s="73"/>
      <c r="AB207" s="73"/>
      <c r="AC207" s="91" t="str">
        <f t="shared" si="3"/>
        <v/>
      </c>
    </row>
    <row r="208" spans="2:29" ht="14" customHeight="1" x14ac:dyDescent="0.3">
      <c r="B208" s="44" t="s">
        <v>42</v>
      </c>
      <c r="C208" s="43" t="s">
        <v>42</v>
      </c>
      <c r="D208" s="44" t="s">
        <v>84</v>
      </c>
      <c r="E208" s="82" t="s">
        <v>17</v>
      </c>
      <c r="F208" s="45" t="s">
        <v>427</v>
      </c>
      <c r="G208" s="115"/>
      <c r="H208" s="72">
        <v>87</v>
      </c>
      <c r="I208" s="72">
        <v>138</v>
      </c>
      <c r="J208" s="72">
        <v>164</v>
      </c>
      <c r="K208" s="72">
        <v>286</v>
      </c>
      <c r="L208" s="72">
        <v>543</v>
      </c>
      <c r="M208" s="72">
        <v>728</v>
      </c>
      <c r="N208" s="72">
        <v>939</v>
      </c>
      <c r="O208" s="72">
        <v>1205</v>
      </c>
      <c r="P208" s="72">
        <v>1461</v>
      </c>
      <c r="Q208" s="72">
        <v>1896</v>
      </c>
      <c r="R208" s="72">
        <v>2195</v>
      </c>
      <c r="S208" s="72">
        <v>2177</v>
      </c>
      <c r="T208" s="72">
        <v>2607</v>
      </c>
      <c r="U208" s="73"/>
      <c r="V208" s="73"/>
      <c r="W208" s="73"/>
      <c r="X208" s="73"/>
      <c r="Y208" s="73"/>
      <c r="Z208" s="73"/>
      <c r="AA208" s="73"/>
      <c r="AB208" s="73"/>
      <c r="AC208" s="91" t="str">
        <f t="shared" si="3"/>
        <v/>
      </c>
    </row>
    <row r="209" spans="2:29" ht="14" customHeight="1" x14ac:dyDescent="0.3">
      <c r="B209" s="44" t="s">
        <v>42</v>
      </c>
      <c r="C209" s="43" t="s">
        <v>42</v>
      </c>
      <c r="D209" s="44" t="s">
        <v>84</v>
      </c>
      <c r="E209" s="82" t="s">
        <v>1</v>
      </c>
      <c r="F209" s="45" t="s">
        <v>428</v>
      </c>
      <c r="G209" s="115"/>
      <c r="H209" s="72">
        <v>2168</v>
      </c>
      <c r="I209" s="72">
        <v>3529</v>
      </c>
      <c r="J209" s="72">
        <v>4395</v>
      </c>
      <c r="K209" s="72">
        <v>6949</v>
      </c>
      <c r="L209" s="72">
        <v>10790</v>
      </c>
      <c r="M209" s="72">
        <v>17845</v>
      </c>
      <c r="N209" s="72">
        <v>18455</v>
      </c>
      <c r="O209" s="72">
        <v>22793</v>
      </c>
      <c r="P209" s="72">
        <v>29266</v>
      </c>
      <c r="Q209" s="72">
        <v>33253</v>
      </c>
      <c r="R209" s="72">
        <v>40252</v>
      </c>
      <c r="S209" s="72">
        <v>45263</v>
      </c>
      <c r="T209" s="72">
        <v>49985</v>
      </c>
      <c r="U209" s="73"/>
      <c r="V209" s="73"/>
      <c r="W209" s="73"/>
      <c r="X209" s="73"/>
      <c r="Y209" s="73"/>
      <c r="Z209" s="73"/>
      <c r="AA209" s="73"/>
      <c r="AB209" s="73"/>
      <c r="AC209" s="91" t="str">
        <f t="shared" si="3"/>
        <v/>
      </c>
    </row>
    <row r="210" spans="2:29" ht="14" customHeight="1" x14ac:dyDescent="0.3">
      <c r="B210" s="44" t="s">
        <v>209</v>
      </c>
      <c r="C210" s="43" t="s">
        <v>209</v>
      </c>
      <c r="D210" s="44" t="s">
        <v>85</v>
      </c>
      <c r="E210" s="82" t="s">
        <v>17</v>
      </c>
      <c r="F210" s="45" t="s">
        <v>429</v>
      </c>
      <c r="G210" s="115"/>
      <c r="H210" s="72">
        <v>14</v>
      </c>
      <c r="I210" s="72">
        <v>18</v>
      </c>
      <c r="J210" s="72">
        <v>24</v>
      </c>
      <c r="K210" s="72">
        <v>27</v>
      </c>
      <c r="L210" s="72">
        <v>34</v>
      </c>
      <c r="M210" s="72">
        <v>35</v>
      </c>
      <c r="N210" s="72">
        <v>41</v>
      </c>
      <c r="O210" s="72">
        <v>43</v>
      </c>
      <c r="P210" s="72">
        <v>43</v>
      </c>
      <c r="Q210" s="72">
        <v>42</v>
      </c>
      <c r="R210" s="72">
        <v>38</v>
      </c>
      <c r="S210" s="72">
        <v>39</v>
      </c>
      <c r="T210" s="72">
        <v>35</v>
      </c>
      <c r="U210" s="73"/>
      <c r="V210" s="73"/>
      <c r="W210" s="73"/>
      <c r="X210" s="73"/>
      <c r="Y210" s="73"/>
      <c r="Z210" s="73"/>
      <c r="AA210" s="73"/>
      <c r="AB210" s="73"/>
      <c r="AC210" s="91" t="str">
        <f t="shared" si="3"/>
        <v/>
      </c>
    </row>
    <row r="211" spans="2:29" ht="14" customHeight="1" x14ac:dyDescent="0.3">
      <c r="B211" s="44" t="s">
        <v>209</v>
      </c>
      <c r="C211" s="43" t="s">
        <v>209</v>
      </c>
      <c r="D211" s="44" t="s">
        <v>85</v>
      </c>
      <c r="E211" s="82" t="s">
        <v>1</v>
      </c>
      <c r="F211" s="45" t="s">
        <v>430</v>
      </c>
      <c r="G211" s="115"/>
      <c r="H211" s="72">
        <v>251</v>
      </c>
      <c r="I211" s="72">
        <v>293</v>
      </c>
      <c r="J211" s="72">
        <v>363</v>
      </c>
      <c r="K211" s="72">
        <v>489</v>
      </c>
      <c r="L211" s="72">
        <v>605</v>
      </c>
      <c r="M211" s="72">
        <v>768</v>
      </c>
      <c r="N211" s="72">
        <v>1027</v>
      </c>
      <c r="O211" s="72">
        <v>1254</v>
      </c>
      <c r="P211" s="72">
        <v>1531</v>
      </c>
      <c r="Q211" s="72">
        <v>1804</v>
      </c>
      <c r="R211" s="72">
        <v>2129</v>
      </c>
      <c r="S211" s="72">
        <v>2363</v>
      </c>
      <c r="T211" s="72">
        <v>2778</v>
      </c>
      <c r="U211" s="73"/>
      <c r="V211" s="73"/>
      <c r="W211" s="73"/>
      <c r="X211" s="73"/>
      <c r="Y211" s="73"/>
      <c r="Z211" s="73"/>
      <c r="AA211" s="73"/>
      <c r="AB211" s="73"/>
      <c r="AC211" s="91" t="str">
        <f t="shared" si="3"/>
        <v/>
      </c>
    </row>
    <row r="212" spans="2:29" ht="14" customHeight="1" x14ac:dyDescent="0.3">
      <c r="B212" s="44" t="s">
        <v>210</v>
      </c>
      <c r="C212" s="43" t="s">
        <v>210</v>
      </c>
      <c r="D212" s="44" t="s">
        <v>84</v>
      </c>
      <c r="E212" s="82" t="s">
        <v>17</v>
      </c>
      <c r="F212" s="45" t="s">
        <v>431</v>
      </c>
      <c r="G212" s="115"/>
      <c r="H212" s="72">
        <v>232</v>
      </c>
      <c r="I212" s="72">
        <v>140</v>
      </c>
      <c r="J212" s="72">
        <v>170</v>
      </c>
      <c r="K212" s="72">
        <v>250</v>
      </c>
      <c r="L212" s="72">
        <v>390</v>
      </c>
      <c r="M212" s="72">
        <v>394</v>
      </c>
      <c r="N212" s="72">
        <v>475</v>
      </c>
      <c r="O212" s="72">
        <v>569</v>
      </c>
      <c r="P212" s="72">
        <v>620</v>
      </c>
      <c r="Q212" s="72">
        <v>673</v>
      </c>
      <c r="R212" s="72">
        <v>865</v>
      </c>
      <c r="S212" s="72">
        <v>865</v>
      </c>
      <c r="T212" s="72">
        <v>654</v>
      </c>
      <c r="U212" s="73"/>
      <c r="V212" s="73"/>
      <c r="W212" s="73"/>
      <c r="X212" s="73"/>
      <c r="Y212" s="73"/>
      <c r="Z212" s="73"/>
      <c r="AA212" s="73"/>
      <c r="AB212" s="73"/>
      <c r="AC212" s="91" t="str">
        <f t="shared" si="3"/>
        <v/>
      </c>
    </row>
    <row r="213" spans="2:29" ht="14" customHeight="1" x14ac:dyDescent="0.3">
      <c r="B213" s="44" t="s">
        <v>210</v>
      </c>
      <c r="C213" s="43" t="s">
        <v>210</v>
      </c>
      <c r="D213" s="44" t="s">
        <v>84</v>
      </c>
      <c r="E213" s="82" t="s">
        <v>1</v>
      </c>
      <c r="F213" s="45" t="s">
        <v>432</v>
      </c>
      <c r="G213" s="115"/>
      <c r="H213" s="72">
        <v>1890</v>
      </c>
      <c r="I213" s="72">
        <v>2237</v>
      </c>
      <c r="J213" s="72">
        <v>2405</v>
      </c>
      <c r="K213" s="72">
        <v>3058</v>
      </c>
      <c r="L213" s="72">
        <v>3546</v>
      </c>
      <c r="M213" s="72">
        <v>3994</v>
      </c>
      <c r="N213" s="72">
        <v>5293</v>
      </c>
      <c r="O213" s="72">
        <v>7065</v>
      </c>
      <c r="P213" s="72">
        <v>8183</v>
      </c>
      <c r="Q213" s="72">
        <v>9776</v>
      </c>
      <c r="R213" s="72">
        <v>10890</v>
      </c>
      <c r="S213" s="72">
        <v>10204</v>
      </c>
      <c r="T213" s="72">
        <v>10650</v>
      </c>
      <c r="U213" s="73"/>
      <c r="V213" s="73"/>
      <c r="W213" s="73"/>
      <c r="X213" s="73"/>
      <c r="Y213" s="73"/>
      <c r="Z213" s="73"/>
      <c r="AA213" s="73"/>
      <c r="AB213" s="73"/>
      <c r="AC213" s="91" t="str">
        <f t="shared" si="3"/>
        <v/>
      </c>
    </row>
    <row r="214" spans="2:29" ht="14" customHeight="1" x14ac:dyDescent="0.3">
      <c r="B214" s="44" t="s">
        <v>211</v>
      </c>
      <c r="C214" s="43" t="s">
        <v>211</v>
      </c>
      <c r="D214" s="44" t="s">
        <v>85</v>
      </c>
      <c r="E214" s="82" t="s">
        <v>17</v>
      </c>
      <c r="F214" s="45" t="s">
        <v>433</v>
      </c>
      <c r="G214" s="115"/>
      <c r="H214" s="72">
        <v>79</v>
      </c>
      <c r="I214" s="72">
        <v>83</v>
      </c>
      <c r="J214" s="72">
        <v>84</v>
      </c>
      <c r="K214" s="72">
        <v>78</v>
      </c>
      <c r="L214" s="72">
        <v>78</v>
      </c>
      <c r="M214" s="72">
        <v>92</v>
      </c>
      <c r="N214" s="72">
        <v>86</v>
      </c>
      <c r="O214" s="72">
        <v>72</v>
      </c>
      <c r="P214" s="72">
        <v>51</v>
      </c>
      <c r="Q214" s="72">
        <v>44</v>
      </c>
      <c r="R214" s="72">
        <v>46</v>
      </c>
      <c r="S214" s="72">
        <v>45</v>
      </c>
      <c r="T214" s="72">
        <v>45</v>
      </c>
      <c r="U214" s="73"/>
      <c r="V214" s="73"/>
      <c r="W214" s="73"/>
      <c r="X214" s="73"/>
      <c r="Y214" s="73"/>
      <c r="Z214" s="73"/>
      <c r="AA214" s="73"/>
      <c r="AB214" s="73"/>
      <c r="AC214" s="91" t="str">
        <f t="shared" si="3"/>
        <v/>
      </c>
    </row>
    <row r="215" spans="2:29" ht="14" customHeight="1" x14ac:dyDescent="0.3">
      <c r="B215" s="44" t="s">
        <v>211</v>
      </c>
      <c r="C215" s="43" t="s">
        <v>211</v>
      </c>
      <c r="D215" s="44" t="s">
        <v>85</v>
      </c>
      <c r="E215" s="82" t="s">
        <v>1</v>
      </c>
      <c r="F215" s="45" t="s">
        <v>434</v>
      </c>
      <c r="G215" s="115"/>
      <c r="H215" s="72">
        <v>1042</v>
      </c>
      <c r="I215" s="72">
        <v>1212</v>
      </c>
      <c r="J215" s="72">
        <v>1599</v>
      </c>
      <c r="K215" s="72">
        <v>1862</v>
      </c>
      <c r="L215" s="72">
        <v>2100</v>
      </c>
      <c r="M215" s="72">
        <v>2210</v>
      </c>
      <c r="N215" s="72">
        <v>2476</v>
      </c>
      <c r="O215" s="72">
        <v>2619</v>
      </c>
      <c r="P215" s="72">
        <v>2817</v>
      </c>
      <c r="Q215" s="72">
        <v>2827</v>
      </c>
      <c r="R215" s="72">
        <v>3393</v>
      </c>
      <c r="S215" s="72">
        <v>3281</v>
      </c>
      <c r="T215" s="72">
        <v>3100</v>
      </c>
      <c r="U215" s="73"/>
      <c r="V215" s="73"/>
      <c r="W215" s="73"/>
      <c r="X215" s="73"/>
      <c r="Y215" s="73"/>
      <c r="Z215" s="73"/>
      <c r="AA215" s="73"/>
      <c r="AB215" s="73"/>
      <c r="AC215" s="91" t="str">
        <f t="shared" si="3"/>
        <v/>
      </c>
    </row>
    <row r="216" spans="2:29" ht="14" customHeight="1" x14ac:dyDescent="0.3">
      <c r="B216" s="44" t="s">
        <v>435</v>
      </c>
      <c r="C216" s="43" t="s">
        <v>212</v>
      </c>
      <c r="D216" s="44" t="s">
        <v>84</v>
      </c>
      <c r="E216" s="82" t="s">
        <v>17</v>
      </c>
      <c r="F216" s="45" t="s">
        <v>436</v>
      </c>
      <c r="G216" s="115"/>
      <c r="H216" s="72"/>
      <c r="I216" s="72"/>
      <c r="J216" s="72"/>
      <c r="K216" s="72"/>
      <c r="L216" s="72"/>
      <c r="M216" s="72"/>
      <c r="N216" s="72">
        <v>2</v>
      </c>
      <c r="O216" s="72">
        <v>2</v>
      </c>
      <c r="P216" s="72">
        <v>2</v>
      </c>
      <c r="Q216" s="72">
        <v>5</v>
      </c>
      <c r="R216" s="72">
        <v>6</v>
      </c>
      <c r="S216" s="72">
        <v>6</v>
      </c>
      <c r="T216" s="72">
        <v>6</v>
      </c>
      <c r="U216" s="73"/>
      <c r="V216" s="73"/>
      <c r="W216" s="73"/>
      <c r="X216" s="73"/>
      <c r="Y216" s="73"/>
      <c r="Z216" s="73"/>
      <c r="AA216" s="73"/>
      <c r="AB216" s="73"/>
      <c r="AC216" s="91" t="str">
        <f t="shared" si="3"/>
        <v/>
      </c>
    </row>
    <row r="217" spans="2:29" ht="14" customHeight="1" x14ac:dyDescent="0.3">
      <c r="B217" s="44" t="s">
        <v>435</v>
      </c>
      <c r="C217" s="43" t="s">
        <v>212</v>
      </c>
      <c r="D217" s="44" t="s">
        <v>84</v>
      </c>
      <c r="E217" s="82" t="s">
        <v>1</v>
      </c>
      <c r="F217" s="45" t="s">
        <v>437</v>
      </c>
      <c r="G217" s="115"/>
      <c r="H217" s="72">
        <v>48</v>
      </c>
      <c r="I217" s="72">
        <v>69</v>
      </c>
      <c r="J217" s="72">
        <v>84</v>
      </c>
      <c r="K217" s="72">
        <v>88</v>
      </c>
      <c r="L217" s="72">
        <v>96</v>
      </c>
      <c r="M217" s="72">
        <v>100</v>
      </c>
      <c r="N217" s="72">
        <v>111</v>
      </c>
      <c r="O217" s="72">
        <v>143</v>
      </c>
      <c r="P217" s="72">
        <v>191</v>
      </c>
      <c r="Q217" s="72">
        <v>247</v>
      </c>
      <c r="R217" s="72">
        <v>274</v>
      </c>
      <c r="S217" s="72">
        <v>299</v>
      </c>
      <c r="T217" s="72">
        <v>332</v>
      </c>
      <c r="U217" s="73"/>
      <c r="V217" s="73"/>
      <c r="W217" s="73"/>
      <c r="X217" s="73"/>
      <c r="Y217" s="73"/>
      <c r="Z217" s="73"/>
      <c r="AA217" s="73"/>
      <c r="AB217" s="73"/>
      <c r="AC217" s="91" t="str">
        <f t="shared" si="3"/>
        <v/>
      </c>
    </row>
    <row r="218" spans="2:29" ht="14" customHeight="1" x14ac:dyDescent="0.3">
      <c r="B218" s="44" t="s">
        <v>213</v>
      </c>
      <c r="C218" s="43" t="s">
        <v>213</v>
      </c>
      <c r="D218" s="44" t="s">
        <v>85</v>
      </c>
      <c r="E218" s="82" t="s">
        <v>17</v>
      </c>
      <c r="F218" s="45" t="s">
        <v>438</v>
      </c>
      <c r="G218" s="115"/>
      <c r="H218" s="72">
        <v>22</v>
      </c>
      <c r="I218" s="72">
        <v>59</v>
      </c>
      <c r="J218" s="72">
        <v>126</v>
      </c>
      <c r="K218" s="72">
        <v>249</v>
      </c>
      <c r="L218" s="72">
        <v>374</v>
      </c>
      <c r="M218" s="72">
        <v>479</v>
      </c>
      <c r="N218" s="72">
        <v>575</v>
      </c>
      <c r="O218" s="72">
        <v>662</v>
      </c>
      <c r="P218" s="72">
        <v>752</v>
      </c>
      <c r="Q218" s="72">
        <v>885</v>
      </c>
      <c r="R218" s="72">
        <v>876</v>
      </c>
      <c r="S218" s="72">
        <v>843</v>
      </c>
      <c r="T218" s="72">
        <v>802</v>
      </c>
      <c r="U218" s="73"/>
      <c r="V218" s="73"/>
      <c r="W218" s="73"/>
      <c r="X218" s="73"/>
      <c r="Y218" s="73"/>
      <c r="Z218" s="73"/>
      <c r="AA218" s="73"/>
      <c r="AB218" s="73"/>
      <c r="AC218" s="91" t="str">
        <f t="shared" si="3"/>
        <v/>
      </c>
    </row>
    <row r="219" spans="2:29" ht="14" customHeight="1" x14ac:dyDescent="0.3">
      <c r="B219" s="44" t="s">
        <v>213</v>
      </c>
      <c r="C219" s="43" t="s">
        <v>213</v>
      </c>
      <c r="D219" s="44" t="s">
        <v>85</v>
      </c>
      <c r="E219" s="82" t="s">
        <v>1</v>
      </c>
      <c r="F219" s="45" t="s">
        <v>439</v>
      </c>
      <c r="G219" s="115"/>
      <c r="H219" s="72">
        <v>415</v>
      </c>
      <c r="I219" s="72">
        <v>596</v>
      </c>
      <c r="J219" s="72">
        <v>750</v>
      </c>
      <c r="K219" s="72">
        <v>973</v>
      </c>
      <c r="L219" s="72">
        <v>1543</v>
      </c>
      <c r="M219" s="72">
        <v>2408</v>
      </c>
      <c r="N219" s="72">
        <v>3315</v>
      </c>
      <c r="O219" s="72">
        <v>4229</v>
      </c>
      <c r="P219" s="72">
        <v>5243</v>
      </c>
      <c r="Q219" s="72">
        <v>6170</v>
      </c>
      <c r="R219" s="72">
        <v>7084</v>
      </c>
      <c r="S219" s="72">
        <v>7897</v>
      </c>
      <c r="T219" s="72">
        <v>8733</v>
      </c>
      <c r="U219" s="73"/>
      <c r="V219" s="73"/>
      <c r="W219" s="73"/>
      <c r="X219" s="73"/>
      <c r="Y219" s="73"/>
      <c r="Z219" s="73"/>
      <c r="AA219" s="73"/>
      <c r="AB219" s="73"/>
      <c r="AC219" s="91" t="str">
        <f t="shared" si="3"/>
        <v/>
      </c>
    </row>
    <row r="220" spans="2:29" ht="14" customHeight="1" x14ac:dyDescent="0.3">
      <c r="B220" s="44" t="s">
        <v>214</v>
      </c>
      <c r="C220" s="43" t="s">
        <v>214</v>
      </c>
      <c r="D220" s="44" t="s">
        <v>85</v>
      </c>
      <c r="E220" s="82" t="s">
        <v>17</v>
      </c>
      <c r="F220" s="45" t="s">
        <v>440</v>
      </c>
      <c r="G220" s="115"/>
      <c r="H220" s="72">
        <v>7039</v>
      </c>
      <c r="I220" s="72">
        <v>6584</v>
      </c>
      <c r="J220" s="72">
        <v>5915</v>
      </c>
      <c r="K220" s="72">
        <v>5142</v>
      </c>
      <c r="L220" s="72">
        <v>4502</v>
      </c>
      <c r="M220" s="72">
        <v>3813</v>
      </c>
      <c r="N220" s="72">
        <v>3476</v>
      </c>
      <c r="O220" s="72">
        <v>2903</v>
      </c>
      <c r="P220" s="72">
        <v>2622</v>
      </c>
      <c r="Q220" s="72">
        <v>2193</v>
      </c>
      <c r="R220" s="72">
        <v>1822</v>
      </c>
      <c r="S220" s="72">
        <v>1499</v>
      </c>
      <c r="T220" s="72">
        <v>1284</v>
      </c>
      <c r="U220" s="73"/>
      <c r="V220" s="73"/>
      <c r="W220" s="73"/>
      <c r="X220" s="73"/>
      <c r="Y220" s="73"/>
      <c r="Z220" s="73"/>
      <c r="AA220" s="73"/>
      <c r="AB220" s="73"/>
      <c r="AC220" s="91" t="str">
        <f t="shared" si="3"/>
        <v/>
      </c>
    </row>
    <row r="221" spans="2:29" ht="14" customHeight="1" x14ac:dyDescent="0.3">
      <c r="B221" s="44" t="s">
        <v>214</v>
      </c>
      <c r="C221" s="43" t="s">
        <v>214</v>
      </c>
      <c r="D221" s="44" t="s">
        <v>85</v>
      </c>
      <c r="E221" s="82" t="s">
        <v>1</v>
      </c>
      <c r="F221" s="45" t="s">
        <v>441</v>
      </c>
      <c r="G221" s="115"/>
      <c r="H221" s="72">
        <v>215126</v>
      </c>
      <c r="I221" s="72">
        <v>237889</v>
      </c>
      <c r="J221" s="72">
        <v>257964</v>
      </c>
      <c r="K221" s="72">
        <v>282071</v>
      </c>
      <c r="L221" s="72">
        <v>303155</v>
      </c>
      <c r="M221" s="72">
        <v>333794</v>
      </c>
      <c r="N221" s="72">
        <v>361806</v>
      </c>
      <c r="O221" s="72">
        <v>384320</v>
      </c>
      <c r="P221" s="72">
        <v>398611</v>
      </c>
      <c r="Q221" s="72">
        <v>415669</v>
      </c>
      <c r="R221" s="72">
        <v>434134</v>
      </c>
      <c r="S221" s="72">
        <v>445562</v>
      </c>
      <c r="T221" s="72">
        <v>455849</v>
      </c>
      <c r="U221" s="73"/>
      <c r="V221" s="73"/>
      <c r="W221" s="73"/>
      <c r="X221" s="73"/>
      <c r="Y221" s="73"/>
      <c r="Z221" s="73"/>
      <c r="AA221" s="73"/>
      <c r="AB221" s="73"/>
      <c r="AC221" s="91" t="str">
        <f t="shared" si="3"/>
        <v/>
      </c>
    </row>
    <row r="222" spans="2:29" ht="14" customHeight="1" x14ac:dyDescent="0.3">
      <c r="B222" s="44" t="s">
        <v>442</v>
      </c>
      <c r="C222" s="43" t="s">
        <v>169</v>
      </c>
      <c r="D222" s="44" t="s">
        <v>85</v>
      </c>
      <c r="E222" s="82" t="s">
        <v>17</v>
      </c>
      <c r="F222" s="45" t="s">
        <v>443</v>
      </c>
      <c r="G222" s="115"/>
      <c r="H222" s="72">
        <v>5</v>
      </c>
      <c r="I222" s="72">
        <v>8</v>
      </c>
      <c r="J222" s="72">
        <v>11</v>
      </c>
      <c r="K222" s="72">
        <v>11</v>
      </c>
      <c r="L222" s="72">
        <v>21</v>
      </c>
      <c r="M222" s="72">
        <v>20</v>
      </c>
      <c r="N222" s="72">
        <v>18</v>
      </c>
      <c r="O222" s="72">
        <v>19</v>
      </c>
      <c r="P222" s="72">
        <v>22</v>
      </c>
      <c r="Q222" s="72">
        <v>23</v>
      </c>
      <c r="R222" s="72">
        <v>32</v>
      </c>
      <c r="S222" s="72">
        <v>33</v>
      </c>
      <c r="T222" s="72">
        <v>35</v>
      </c>
      <c r="U222" s="73"/>
      <c r="V222" s="73"/>
      <c r="W222" s="73"/>
      <c r="X222" s="73"/>
      <c r="Y222" s="73"/>
      <c r="Z222" s="73"/>
      <c r="AA222" s="73"/>
      <c r="AB222" s="73"/>
      <c r="AC222" s="91" t="str">
        <f t="shared" si="3"/>
        <v/>
      </c>
    </row>
    <row r="223" spans="2:29" ht="14" customHeight="1" x14ac:dyDescent="0.3">
      <c r="B223" s="44" t="s">
        <v>442</v>
      </c>
      <c r="C223" s="43" t="s">
        <v>169</v>
      </c>
      <c r="D223" s="44" t="s">
        <v>85</v>
      </c>
      <c r="E223" s="82" t="s">
        <v>1</v>
      </c>
      <c r="F223" s="45" t="s">
        <v>444</v>
      </c>
      <c r="G223" s="115"/>
      <c r="H223" s="72">
        <v>46</v>
      </c>
      <c r="I223" s="72">
        <v>44</v>
      </c>
      <c r="J223" s="72">
        <v>73</v>
      </c>
      <c r="K223" s="72">
        <v>129</v>
      </c>
      <c r="L223" s="72">
        <v>155</v>
      </c>
      <c r="M223" s="72">
        <v>181</v>
      </c>
      <c r="N223" s="72">
        <v>231</v>
      </c>
      <c r="O223" s="72">
        <v>268</v>
      </c>
      <c r="P223" s="72">
        <v>365</v>
      </c>
      <c r="Q223" s="72">
        <v>501</v>
      </c>
      <c r="R223" s="72">
        <v>594</v>
      </c>
      <c r="S223" s="72">
        <v>741</v>
      </c>
      <c r="T223" s="72">
        <v>974</v>
      </c>
      <c r="U223" s="73"/>
      <c r="V223" s="73"/>
      <c r="W223" s="73"/>
      <c r="X223" s="73"/>
      <c r="Y223" s="73"/>
      <c r="Z223" s="73"/>
      <c r="AA223" s="73"/>
      <c r="AB223" s="73"/>
      <c r="AC223" s="91" t="str">
        <f t="shared" si="3"/>
        <v/>
      </c>
    </row>
    <row r="224" spans="2:29" ht="14" customHeight="1" x14ac:dyDescent="0.3">
      <c r="B224" s="44" t="s">
        <v>78</v>
      </c>
      <c r="C224" s="43" t="s">
        <v>78</v>
      </c>
      <c r="D224" s="44" t="s">
        <v>84</v>
      </c>
      <c r="E224" s="82" t="s">
        <v>17</v>
      </c>
      <c r="F224" s="45" t="s">
        <v>445</v>
      </c>
      <c r="G224" s="115"/>
      <c r="H224" s="72"/>
      <c r="I224" s="72"/>
      <c r="J224" s="72">
        <v>2098</v>
      </c>
      <c r="K224" s="72">
        <v>2379</v>
      </c>
      <c r="L224" s="72">
        <v>2861</v>
      </c>
      <c r="M224" s="72">
        <v>3058</v>
      </c>
      <c r="N224" s="72">
        <v>3310</v>
      </c>
      <c r="O224" s="72">
        <v>3663</v>
      </c>
      <c r="P224" s="72">
        <v>4246</v>
      </c>
      <c r="Q224" s="72">
        <v>4660</v>
      </c>
      <c r="R224" s="72">
        <v>4543</v>
      </c>
      <c r="S224" s="72">
        <v>4271</v>
      </c>
      <c r="T224" s="72">
        <v>4382</v>
      </c>
      <c r="U224" s="73"/>
      <c r="V224" s="73"/>
      <c r="W224" s="73"/>
      <c r="X224" s="73"/>
      <c r="Y224" s="73"/>
      <c r="Z224" s="73"/>
      <c r="AA224" s="73"/>
      <c r="AB224" s="73"/>
      <c r="AC224" s="91" t="str">
        <f t="shared" si="3"/>
        <v/>
      </c>
    </row>
    <row r="225" spans="2:29" ht="14" customHeight="1" x14ac:dyDescent="0.3">
      <c r="B225" s="44" t="s">
        <v>78</v>
      </c>
      <c r="C225" s="43" t="s">
        <v>78</v>
      </c>
      <c r="D225" s="44" t="s">
        <v>84</v>
      </c>
      <c r="E225" s="82" t="s">
        <v>1</v>
      </c>
      <c r="F225" s="45" t="s">
        <v>446</v>
      </c>
      <c r="G225" s="115"/>
      <c r="H225" s="72">
        <v>23278</v>
      </c>
      <c r="I225" s="72">
        <v>27369</v>
      </c>
      <c r="J225" s="72">
        <v>28236</v>
      </c>
      <c r="K225" s="72">
        <v>32112</v>
      </c>
      <c r="L225" s="72">
        <v>34650</v>
      </c>
      <c r="M225" s="72">
        <v>40545</v>
      </c>
      <c r="N225" s="72">
        <v>48010</v>
      </c>
      <c r="O225" s="72">
        <v>56089</v>
      </c>
      <c r="P225" s="72">
        <v>60967</v>
      </c>
      <c r="Q225" s="72">
        <v>70483</v>
      </c>
      <c r="R225" s="72">
        <v>75617</v>
      </c>
      <c r="S225" s="72">
        <v>76849</v>
      </c>
      <c r="T225" s="72">
        <v>82497</v>
      </c>
      <c r="U225" s="73"/>
      <c r="V225" s="73"/>
      <c r="W225" s="73"/>
      <c r="X225" s="73"/>
      <c r="Y225" s="73"/>
      <c r="Z225" s="73"/>
      <c r="AA225" s="73"/>
      <c r="AB225" s="73"/>
      <c r="AC225" s="91" t="str">
        <f t="shared" si="3"/>
        <v/>
      </c>
    </row>
    <row r="226" spans="2:29" ht="14" customHeight="1" x14ac:dyDescent="0.3">
      <c r="B226" s="44" t="s">
        <v>215</v>
      </c>
      <c r="C226" s="43" t="s">
        <v>215</v>
      </c>
      <c r="D226" s="44" t="s">
        <v>85</v>
      </c>
      <c r="E226" s="82" t="s">
        <v>17</v>
      </c>
      <c r="F226" s="45" t="s">
        <v>447</v>
      </c>
      <c r="G226" s="115"/>
      <c r="H226" s="72">
        <v>20</v>
      </c>
      <c r="I226" s="72">
        <v>19</v>
      </c>
      <c r="J226" s="72">
        <v>12</v>
      </c>
      <c r="K226" s="72">
        <v>21</v>
      </c>
      <c r="L226" s="72">
        <v>18</v>
      </c>
      <c r="M226" s="72">
        <v>20</v>
      </c>
      <c r="N226" s="72">
        <v>20</v>
      </c>
      <c r="O226" s="72">
        <v>21</v>
      </c>
      <c r="P226" s="72">
        <v>30</v>
      </c>
      <c r="Q226" s="72">
        <v>42</v>
      </c>
      <c r="R226" s="72">
        <v>45</v>
      </c>
      <c r="S226" s="72">
        <v>47</v>
      </c>
      <c r="T226" s="72">
        <v>36</v>
      </c>
      <c r="U226" s="73"/>
      <c r="V226" s="73"/>
      <c r="W226" s="73"/>
      <c r="X226" s="73"/>
      <c r="Y226" s="73"/>
      <c r="Z226" s="73"/>
      <c r="AA226" s="73"/>
      <c r="AB226" s="73"/>
      <c r="AC226" s="91" t="str">
        <f t="shared" si="3"/>
        <v/>
      </c>
    </row>
    <row r="227" spans="2:29" ht="14" customHeight="1" x14ac:dyDescent="0.3">
      <c r="B227" s="44" t="s">
        <v>215</v>
      </c>
      <c r="C227" s="43" t="s">
        <v>215</v>
      </c>
      <c r="D227" s="44" t="s">
        <v>85</v>
      </c>
      <c r="E227" s="82" t="s">
        <v>1</v>
      </c>
      <c r="F227" s="45" t="s">
        <v>448</v>
      </c>
      <c r="G227" s="115"/>
      <c r="H227" s="72">
        <v>392</v>
      </c>
      <c r="I227" s="72">
        <v>461</v>
      </c>
      <c r="J227" s="72">
        <v>443</v>
      </c>
      <c r="K227" s="72">
        <v>525</v>
      </c>
      <c r="L227" s="72">
        <v>633</v>
      </c>
      <c r="M227" s="72">
        <v>714</v>
      </c>
      <c r="N227" s="72">
        <v>846</v>
      </c>
      <c r="O227" s="72">
        <v>899</v>
      </c>
      <c r="P227" s="72">
        <v>1054</v>
      </c>
      <c r="Q227" s="72">
        <v>1245</v>
      </c>
      <c r="R227" s="72">
        <v>1401</v>
      </c>
      <c r="S227" s="72">
        <v>1503</v>
      </c>
      <c r="T227" s="72">
        <v>1811</v>
      </c>
      <c r="U227" s="73"/>
      <c r="V227" s="73"/>
      <c r="W227" s="73"/>
      <c r="X227" s="73"/>
      <c r="Y227" s="73"/>
      <c r="Z227" s="73"/>
      <c r="AA227" s="73"/>
      <c r="AB227" s="73"/>
      <c r="AC227" s="91" t="str">
        <f t="shared" si="3"/>
        <v/>
      </c>
    </row>
    <row r="228" spans="2:29" ht="14" customHeight="1" x14ac:dyDescent="0.3">
      <c r="B228" s="44" t="s">
        <v>216</v>
      </c>
      <c r="C228" s="43" t="s">
        <v>216</v>
      </c>
      <c r="D228" s="44" t="s">
        <v>85</v>
      </c>
      <c r="E228" s="82" t="s">
        <v>1</v>
      </c>
      <c r="F228" s="45" t="s">
        <v>449</v>
      </c>
      <c r="G228" s="115"/>
      <c r="H228" s="72"/>
      <c r="I228" s="72"/>
      <c r="J228" s="72"/>
      <c r="K228" s="72"/>
      <c r="L228" s="72"/>
      <c r="M228" s="72"/>
      <c r="N228" s="72"/>
      <c r="O228" s="72"/>
      <c r="P228" s="72"/>
      <c r="Q228" s="72"/>
      <c r="R228" s="72"/>
      <c r="S228" s="72"/>
      <c r="T228" s="72"/>
      <c r="U228" s="73"/>
      <c r="V228" s="73"/>
      <c r="W228" s="73"/>
      <c r="X228" s="73"/>
      <c r="Y228" s="73"/>
      <c r="Z228" s="73"/>
      <c r="AA228" s="73"/>
      <c r="AB228" s="73"/>
      <c r="AC228" s="91" t="str">
        <f t="shared" si="3"/>
        <v/>
      </c>
    </row>
    <row r="229" spans="2:29" ht="14" customHeight="1" x14ac:dyDescent="0.3">
      <c r="B229" s="44" t="s">
        <v>216</v>
      </c>
      <c r="C229" s="43" t="s">
        <v>216</v>
      </c>
      <c r="D229" s="44" t="s">
        <v>85</v>
      </c>
      <c r="E229" s="82" t="s">
        <v>17</v>
      </c>
      <c r="F229" s="45" t="s">
        <v>450</v>
      </c>
      <c r="G229" s="115"/>
      <c r="H229" s="72"/>
      <c r="I229" s="72"/>
      <c r="J229" s="72"/>
      <c r="K229" s="72"/>
      <c r="L229" s="72"/>
      <c r="M229" s="72"/>
      <c r="N229" s="72"/>
      <c r="O229" s="72"/>
      <c r="P229" s="72"/>
      <c r="Q229" s="72"/>
      <c r="R229" s="72"/>
      <c r="S229" s="72"/>
      <c r="T229" s="72"/>
      <c r="U229" s="73"/>
      <c r="V229" s="73"/>
      <c r="W229" s="73"/>
      <c r="X229" s="73"/>
      <c r="Y229" s="73"/>
      <c r="Z229" s="73"/>
      <c r="AA229" s="73"/>
      <c r="AB229" s="73"/>
      <c r="AC229" s="91" t="str">
        <f t="shared" si="3"/>
        <v/>
      </c>
    </row>
    <row r="230" spans="2:29" ht="14" customHeight="1" x14ac:dyDescent="0.3">
      <c r="B230" s="44" t="s">
        <v>217</v>
      </c>
      <c r="C230" s="43" t="s">
        <v>217</v>
      </c>
      <c r="D230" s="44" t="s">
        <v>85</v>
      </c>
      <c r="E230" s="82" t="s">
        <v>1</v>
      </c>
      <c r="F230" s="45" t="s">
        <v>451</v>
      </c>
      <c r="G230" s="115"/>
      <c r="H230" s="72"/>
      <c r="I230" s="72"/>
      <c r="J230" s="72"/>
      <c r="K230" s="72"/>
      <c r="L230" s="72"/>
      <c r="M230" s="72"/>
      <c r="N230" s="72"/>
      <c r="O230" s="72"/>
      <c r="P230" s="72"/>
      <c r="Q230" s="72"/>
      <c r="R230" s="72"/>
      <c r="S230" s="72"/>
      <c r="T230" s="72"/>
      <c r="U230" s="73"/>
      <c r="V230" s="73"/>
      <c r="W230" s="73"/>
      <c r="X230" s="73"/>
      <c r="Y230" s="73"/>
      <c r="Z230" s="73"/>
      <c r="AA230" s="73"/>
      <c r="AB230" s="73"/>
      <c r="AC230" s="91" t="str">
        <f t="shared" si="3"/>
        <v/>
      </c>
    </row>
    <row r="231" spans="2:29" ht="14" customHeight="1" x14ac:dyDescent="0.3">
      <c r="B231" s="44" t="s">
        <v>217</v>
      </c>
      <c r="C231" s="43" t="s">
        <v>217</v>
      </c>
      <c r="D231" s="44" t="s">
        <v>85</v>
      </c>
      <c r="E231" s="82" t="s">
        <v>17</v>
      </c>
      <c r="F231" s="45" t="s">
        <v>452</v>
      </c>
      <c r="G231" s="115"/>
      <c r="H231" s="72"/>
      <c r="I231" s="72"/>
      <c r="J231" s="72"/>
      <c r="K231" s="72"/>
      <c r="L231" s="72"/>
      <c r="M231" s="72"/>
      <c r="N231" s="72"/>
      <c r="O231" s="72"/>
      <c r="P231" s="72"/>
      <c r="Q231" s="72"/>
      <c r="R231" s="72"/>
      <c r="S231" s="72"/>
      <c r="T231" s="72"/>
      <c r="U231" s="73"/>
      <c r="V231" s="73"/>
      <c r="W231" s="73"/>
      <c r="X231" s="73"/>
      <c r="Y231" s="73"/>
      <c r="Z231" s="73"/>
      <c r="AA231" s="73"/>
      <c r="AB231" s="73"/>
      <c r="AC231" s="91" t="str">
        <f t="shared" si="3"/>
        <v/>
      </c>
    </row>
    <row r="232" spans="2:29" ht="14" customHeight="1" x14ac:dyDescent="0.3">
      <c r="B232" s="44" t="s">
        <v>14</v>
      </c>
      <c r="C232" s="43" t="s">
        <v>14</v>
      </c>
      <c r="D232" s="44" t="s">
        <v>84</v>
      </c>
      <c r="E232" s="82" t="s">
        <v>17</v>
      </c>
      <c r="F232" s="45" t="s">
        <v>453</v>
      </c>
      <c r="G232" s="115"/>
      <c r="H232" s="72">
        <v>21763</v>
      </c>
      <c r="I232" s="72">
        <v>24735</v>
      </c>
      <c r="J232" s="72">
        <v>35453</v>
      </c>
      <c r="K232" s="72">
        <v>43525</v>
      </c>
      <c r="L232" s="72">
        <v>54680</v>
      </c>
      <c r="M232" s="72">
        <v>60029</v>
      </c>
      <c r="N232" s="72">
        <v>63936</v>
      </c>
      <c r="O232" s="72">
        <v>65134</v>
      </c>
      <c r="P232" s="72">
        <v>67131</v>
      </c>
      <c r="Q232" s="72">
        <v>66203</v>
      </c>
      <c r="R232" s="72">
        <v>61750</v>
      </c>
      <c r="S232" s="72">
        <v>59855</v>
      </c>
      <c r="T232" s="72">
        <v>57771</v>
      </c>
      <c r="U232" s="73"/>
      <c r="V232" s="73"/>
      <c r="W232" s="73"/>
      <c r="X232" s="73"/>
      <c r="Y232" s="73"/>
      <c r="Z232" s="73"/>
      <c r="AA232" s="73"/>
      <c r="AB232" s="73"/>
      <c r="AC232" s="91" t="str">
        <f t="shared" si="3"/>
        <v/>
      </c>
    </row>
    <row r="233" spans="2:29" ht="14" customHeight="1" x14ac:dyDescent="0.3">
      <c r="B233" s="44" t="s">
        <v>14</v>
      </c>
      <c r="C233" s="43" t="s">
        <v>14</v>
      </c>
      <c r="D233" s="44" t="s">
        <v>84</v>
      </c>
      <c r="E233" s="82" t="s">
        <v>1</v>
      </c>
      <c r="F233" s="45" t="s">
        <v>454</v>
      </c>
      <c r="G233" s="115"/>
      <c r="H233" s="72">
        <v>215193</v>
      </c>
      <c r="I233" s="72">
        <v>250892</v>
      </c>
      <c r="J233" s="72">
        <v>342626</v>
      </c>
      <c r="K233" s="72">
        <v>468903</v>
      </c>
      <c r="L233" s="72">
        <v>590434</v>
      </c>
      <c r="M233" s="72">
        <v>653376</v>
      </c>
      <c r="N233" s="72">
        <v>755273</v>
      </c>
      <c r="O233" s="72">
        <v>884902</v>
      </c>
      <c r="P233" s="72">
        <v>968856</v>
      </c>
      <c r="Q233" s="72">
        <v>1029511</v>
      </c>
      <c r="R233" s="72">
        <v>1065679</v>
      </c>
      <c r="S233" s="72">
        <v>1109052</v>
      </c>
      <c r="T233" s="72">
        <v>1153135</v>
      </c>
      <c r="U233" s="73"/>
      <c r="V233" s="73"/>
      <c r="W233" s="73"/>
      <c r="X233" s="73"/>
      <c r="Y233" s="73"/>
      <c r="Z233" s="73"/>
      <c r="AA233" s="73"/>
      <c r="AB233" s="73"/>
      <c r="AC233" s="91" t="str">
        <f t="shared" si="3"/>
        <v/>
      </c>
    </row>
    <row r="234" spans="2:29" ht="14" customHeight="1" x14ac:dyDescent="0.3">
      <c r="B234" s="44" t="s">
        <v>218</v>
      </c>
      <c r="C234" s="43" t="s">
        <v>218</v>
      </c>
      <c r="D234" s="44" t="s">
        <v>85</v>
      </c>
      <c r="E234" s="82" t="s">
        <v>17</v>
      </c>
      <c r="F234" s="45" t="s">
        <v>456</v>
      </c>
      <c r="G234" s="115"/>
      <c r="H234" s="72">
        <v>2046</v>
      </c>
      <c r="I234" s="72">
        <v>2268</v>
      </c>
      <c r="J234" s="72">
        <v>2479</v>
      </c>
      <c r="K234" s="72">
        <v>2686</v>
      </c>
      <c r="L234" s="72">
        <v>2710</v>
      </c>
      <c r="M234" s="72">
        <v>2606</v>
      </c>
      <c r="N234" s="72">
        <v>2756</v>
      </c>
      <c r="O234" s="72">
        <v>2918</v>
      </c>
      <c r="P234" s="72">
        <v>2860</v>
      </c>
      <c r="Q234" s="72">
        <v>2748</v>
      </c>
      <c r="R234" s="72">
        <v>2641</v>
      </c>
      <c r="S234" s="72">
        <v>2501</v>
      </c>
      <c r="T234" s="72">
        <v>2032</v>
      </c>
      <c r="U234" s="73"/>
      <c r="V234" s="73"/>
      <c r="W234" s="73"/>
      <c r="X234" s="73"/>
      <c r="Y234" s="73"/>
      <c r="Z234" s="73"/>
      <c r="AA234" s="73"/>
      <c r="AB234" s="73"/>
      <c r="AC234" s="91" t="str">
        <f t="shared" si="3"/>
        <v/>
      </c>
    </row>
    <row r="235" spans="2:29" ht="14" customHeight="1" x14ac:dyDescent="0.3">
      <c r="B235" s="44" t="s">
        <v>218</v>
      </c>
      <c r="C235" s="43" t="s">
        <v>218</v>
      </c>
      <c r="D235" s="44" t="s">
        <v>85</v>
      </c>
      <c r="E235" s="82" t="s">
        <v>1</v>
      </c>
      <c r="F235" s="45" t="s">
        <v>455</v>
      </c>
      <c r="G235" s="115"/>
      <c r="H235" s="72">
        <v>20651</v>
      </c>
      <c r="I235" s="72">
        <v>25274</v>
      </c>
      <c r="J235" s="72">
        <v>38962</v>
      </c>
      <c r="K235" s="72">
        <v>53084</v>
      </c>
      <c r="L235" s="72">
        <v>63684</v>
      </c>
      <c r="M235" s="72">
        <v>63492</v>
      </c>
      <c r="N235" s="72">
        <v>88298</v>
      </c>
      <c r="O235" s="72">
        <v>102031</v>
      </c>
      <c r="P235" s="72">
        <v>119658</v>
      </c>
      <c r="Q235" s="72">
        <v>133343</v>
      </c>
      <c r="R235" s="72">
        <v>143833</v>
      </c>
      <c r="S235" s="72">
        <v>149504</v>
      </c>
      <c r="T235" s="72">
        <v>144996</v>
      </c>
      <c r="U235" s="73"/>
      <c r="V235" s="73"/>
      <c r="W235" s="73"/>
      <c r="X235" s="73"/>
      <c r="Y235" s="73"/>
      <c r="Z235" s="73"/>
      <c r="AA235" s="73"/>
      <c r="AB235" s="73"/>
      <c r="AC235" s="91" t="str">
        <f t="shared" si="3"/>
        <v/>
      </c>
    </row>
    <row r="236" spans="2:29" ht="14" customHeight="1" x14ac:dyDescent="0.3">
      <c r="B236" s="44" t="s">
        <v>77</v>
      </c>
      <c r="C236" s="43" t="s">
        <v>13</v>
      </c>
      <c r="D236" s="44" t="s">
        <v>85</v>
      </c>
      <c r="E236" s="82" t="s">
        <v>17</v>
      </c>
      <c r="F236" s="45" t="s">
        <v>457</v>
      </c>
      <c r="G236" s="115"/>
      <c r="H236" s="72">
        <v>19319</v>
      </c>
      <c r="I236" s="72">
        <v>19878</v>
      </c>
      <c r="J236" s="72">
        <v>32643</v>
      </c>
      <c r="K236" s="72">
        <v>38808</v>
      </c>
      <c r="L236" s="72">
        <v>42145</v>
      </c>
      <c r="M236" s="72">
        <v>51819</v>
      </c>
      <c r="N236" s="72">
        <v>55165</v>
      </c>
      <c r="O236" s="72">
        <v>56127</v>
      </c>
      <c r="P236" s="72">
        <v>59656</v>
      </c>
      <c r="Q236" s="72">
        <v>62429</v>
      </c>
      <c r="R236" s="72">
        <v>61620</v>
      </c>
      <c r="S236" s="72">
        <v>58383</v>
      </c>
      <c r="T236" s="72">
        <v>57166</v>
      </c>
      <c r="U236" s="73"/>
      <c r="V236" s="73"/>
      <c r="W236" s="73"/>
      <c r="X236" s="73"/>
      <c r="Y236" s="73"/>
      <c r="Z236" s="73"/>
      <c r="AA236" s="73"/>
      <c r="AB236" s="73"/>
      <c r="AC236" s="91" t="str">
        <f t="shared" si="3"/>
        <v/>
      </c>
    </row>
    <row r="237" spans="2:29" ht="14" customHeight="1" x14ac:dyDescent="0.3">
      <c r="B237" s="44" t="s">
        <v>77</v>
      </c>
      <c r="C237" s="43" t="s">
        <v>13</v>
      </c>
      <c r="D237" s="44" t="s">
        <v>85</v>
      </c>
      <c r="E237" s="82" t="s">
        <v>1</v>
      </c>
      <c r="F237" s="45" t="s">
        <v>458</v>
      </c>
      <c r="G237" s="115"/>
      <c r="H237" s="72">
        <v>224906</v>
      </c>
      <c r="I237" s="72">
        <v>248679</v>
      </c>
      <c r="J237" s="72">
        <v>400935</v>
      </c>
      <c r="K237" s="72">
        <v>476674</v>
      </c>
      <c r="L237" s="72">
        <v>601537</v>
      </c>
      <c r="M237" s="72">
        <v>692253</v>
      </c>
      <c r="N237" s="72">
        <v>795892</v>
      </c>
      <c r="O237" s="72">
        <v>970592</v>
      </c>
      <c r="P237" s="72">
        <v>1049759</v>
      </c>
      <c r="Q237" s="72">
        <v>1215434</v>
      </c>
      <c r="R237" s="72">
        <v>1365080</v>
      </c>
      <c r="S237" s="72">
        <v>1447628</v>
      </c>
      <c r="T237" s="72">
        <v>1559786</v>
      </c>
      <c r="U237" s="73"/>
      <c r="V237" s="73"/>
      <c r="W237" s="73"/>
      <c r="X237" s="73"/>
      <c r="Y237" s="73"/>
      <c r="Z237" s="73"/>
      <c r="AA237" s="73"/>
      <c r="AB237" s="73"/>
      <c r="AC237" s="91" t="str">
        <f t="shared" si="3"/>
        <v/>
      </c>
    </row>
    <row r="238" spans="2:29" ht="14" customHeight="1" x14ac:dyDescent="0.3">
      <c r="B238" s="44" t="s">
        <v>219</v>
      </c>
      <c r="C238" s="43" t="s">
        <v>219</v>
      </c>
      <c r="D238" s="44" t="s">
        <v>85</v>
      </c>
      <c r="E238" s="82" t="s">
        <v>17</v>
      </c>
      <c r="F238" s="45" t="s">
        <v>460</v>
      </c>
      <c r="G238" s="115"/>
      <c r="H238" s="72"/>
      <c r="I238" s="72"/>
      <c r="J238" s="72"/>
      <c r="K238" s="72"/>
      <c r="L238" s="72"/>
      <c r="M238" s="72">
        <v>3927</v>
      </c>
      <c r="N238" s="72">
        <v>4575</v>
      </c>
      <c r="O238" s="72">
        <v>5098</v>
      </c>
      <c r="P238" s="72">
        <v>5536</v>
      </c>
      <c r="Q238" s="72">
        <v>3527</v>
      </c>
      <c r="R238" s="72">
        <v>3248</v>
      </c>
      <c r="S238" s="72">
        <v>1911</v>
      </c>
      <c r="T238" s="72"/>
      <c r="U238" s="73"/>
      <c r="V238" s="73"/>
      <c r="W238" s="73"/>
      <c r="X238" s="73"/>
      <c r="Y238" s="73"/>
      <c r="Z238" s="73"/>
      <c r="AA238" s="73"/>
      <c r="AB238" s="73"/>
      <c r="AC238" s="91" t="str">
        <f t="shared" si="3"/>
        <v>Missing Data for Uzbekistan Peds ;</v>
      </c>
    </row>
    <row r="239" spans="2:29" ht="14" customHeight="1" x14ac:dyDescent="0.3">
      <c r="B239" s="44" t="s">
        <v>219</v>
      </c>
      <c r="C239" s="43" t="s">
        <v>219</v>
      </c>
      <c r="D239" s="44" t="s">
        <v>85</v>
      </c>
      <c r="E239" s="82" t="s">
        <v>1</v>
      </c>
      <c r="F239" s="45" t="s">
        <v>459</v>
      </c>
      <c r="G239" s="115"/>
      <c r="H239" s="72">
        <v>3080</v>
      </c>
      <c r="I239" s="72">
        <v>4190</v>
      </c>
      <c r="J239" s="72">
        <v>1694</v>
      </c>
      <c r="K239" s="72">
        <v>4154</v>
      </c>
      <c r="L239" s="72">
        <v>6681</v>
      </c>
      <c r="M239" s="72">
        <v>9173</v>
      </c>
      <c r="N239" s="72">
        <v>12403</v>
      </c>
      <c r="O239" s="72">
        <v>16556</v>
      </c>
      <c r="P239" s="72">
        <v>21197</v>
      </c>
      <c r="Q239" s="72">
        <v>23598</v>
      </c>
      <c r="R239" s="72">
        <v>27789</v>
      </c>
      <c r="S239" s="72">
        <v>30039</v>
      </c>
      <c r="T239" s="72">
        <v>36488</v>
      </c>
      <c r="U239" s="73"/>
      <c r="V239" s="73"/>
      <c r="W239" s="73"/>
      <c r="X239" s="73"/>
      <c r="Y239" s="73"/>
      <c r="Z239" s="73"/>
      <c r="AA239" s="73"/>
      <c r="AB239" s="73"/>
      <c r="AC239" s="91" t="str">
        <f t="shared" si="3"/>
        <v/>
      </c>
    </row>
    <row r="240" spans="2:29" ht="14" customHeight="1" x14ac:dyDescent="0.3">
      <c r="B240" s="44" t="s">
        <v>461</v>
      </c>
      <c r="C240" s="43" t="s">
        <v>220</v>
      </c>
      <c r="D240" s="44" t="s">
        <v>85</v>
      </c>
      <c r="E240" s="82" t="s">
        <v>17</v>
      </c>
      <c r="F240" s="45" t="s">
        <v>462</v>
      </c>
      <c r="G240" s="115"/>
      <c r="H240" s="72">
        <v>1051</v>
      </c>
      <c r="I240" s="72">
        <v>842</v>
      </c>
      <c r="J240" s="72">
        <v>972</v>
      </c>
      <c r="K240" s="72">
        <v>976</v>
      </c>
      <c r="L240" s="72">
        <v>999</v>
      </c>
      <c r="M240" s="72">
        <v>1309</v>
      </c>
      <c r="N240" s="72">
        <v>1295</v>
      </c>
      <c r="O240" s="72">
        <v>1184</v>
      </c>
      <c r="P240" s="72">
        <v>982</v>
      </c>
      <c r="Q240" s="72">
        <v>1064</v>
      </c>
      <c r="R240" s="72">
        <v>1298</v>
      </c>
      <c r="S240" s="72">
        <v>1198</v>
      </c>
      <c r="T240" s="72">
        <v>1016</v>
      </c>
      <c r="U240" s="73"/>
      <c r="V240" s="73"/>
      <c r="W240" s="73"/>
      <c r="X240" s="73"/>
      <c r="Y240" s="73"/>
      <c r="Z240" s="73"/>
      <c r="AA240" s="73"/>
      <c r="AB240" s="73"/>
      <c r="AC240" s="91" t="str">
        <f t="shared" si="3"/>
        <v/>
      </c>
    </row>
    <row r="241" spans="2:29" ht="14" customHeight="1" x14ac:dyDescent="0.3">
      <c r="B241" s="44" t="s">
        <v>461</v>
      </c>
      <c r="C241" s="43" t="s">
        <v>220</v>
      </c>
      <c r="D241" s="44" t="s">
        <v>85</v>
      </c>
      <c r="E241" s="82" t="s">
        <v>1</v>
      </c>
      <c r="F241" s="45" t="s">
        <v>463</v>
      </c>
      <c r="G241" s="115"/>
      <c r="H241" s="72">
        <v>38204</v>
      </c>
      <c r="I241" s="72">
        <v>40384</v>
      </c>
      <c r="J241" s="72">
        <v>43032</v>
      </c>
      <c r="K241" s="72">
        <v>43071</v>
      </c>
      <c r="L241" s="72">
        <v>43601</v>
      </c>
      <c r="M241" s="72">
        <v>56994</v>
      </c>
      <c r="N241" s="72">
        <v>51983</v>
      </c>
      <c r="O241" s="72">
        <v>39823</v>
      </c>
      <c r="P241" s="72">
        <v>27372</v>
      </c>
      <c r="Q241" s="72">
        <v>43848</v>
      </c>
      <c r="R241" s="72">
        <v>54740</v>
      </c>
      <c r="S241" s="72">
        <v>56116</v>
      </c>
      <c r="T241" s="72">
        <v>60765</v>
      </c>
      <c r="U241" s="73"/>
      <c r="V241" s="73"/>
      <c r="W241" s="73"/>
      <c r="X241" s="73"/>
      <c r="Y241" s="73"/>
      <c r="Z241" s="73"/>
      <c r="AA241" s="73"/>
      <c r="AB241" s="73"/>
      <c r="AC241" s="91" t="str">
        <f t="shared" si="3"/>
        <v/>
      </c>
    </row>
    <row r="242" spans="2:29" ht="14" customHeight="1" x14ac:dyDescent="0.3">
      <c r="B242" s="44" t="s">
        <v>464</v>
      </c>
      <c r="C242" s="43" t="s">
        <v>221</v>
      </c>
      <c r="D242" s="44" t="s">
        <v>85</v>
      </c>
      <c r="E242" s="82" t="s">
        <v>17</v>
      </c>
      <c r="F242" s="45" t="s">
        <v>465</v>
      </c>
      <c r="G242" s="115"/>
      <c r="H242" s="72">
        <v>2325</v>
      </c>
      <c r="I242" s="72">
        <v>2801</v>
      </c>
      <c r="J242" s="72">
        <v>3012</v>
      </c>
      <c r="K242" s="72">
        <v>3249</v>
      </c>
      <c r="L242" s="72">
        <v>3457</v>
      </c>
      <c r="M242" s="72">
        <v>3660</v>
      </c>
      <c r="N242" s="72">
        <v>3786</v>
      </c>
      <c r="O242" s="72">
        <v>3822</v>
      </c>
      <c r="P242" s="72">
        <v>3797</v>
      </c>
      <c r="Q242" s="72">
        <v>3681</v>
      </c>
      <c r="R242" s="72">
        <v>3549</v>
      </c>
      <c r="S242" s="72">
        <v>3737</v>
      </c>
      <c r="T242" s="72">
        <v>3294</v>
      </c>
      <c r="U242" s="73"/>
      <c r="V242" s="73"/>
      <c r="W242" s="73"/>
      <c r="X242" s="73"/>
      <c r="Y242" s="73"/>
      <c r="Z242" s="73"/>
      <c r="AA242" s="73"/>
      <c r="AB242" s="73"/>
      <c r="AC242" s="91" t="str">
        <f t="shared" si="3"/>
        <v/>
      </c>
    </row>
    <row r="243" spans="2:29" ht="14" customHeight="1" x14ac:dyDescent="0.3">
      <c r="B243" s="44" t="s">
        <v>464</v>
      </c>
      <c r="C243" s="43" t="s">
        <v>221</v>
      </c>
      <c r="D243" s="44" t="s">
        <v>85</v>
      </c>
      <c r="E243" s="82" t="s">
        <v>1</v>
      </c>
      <c r="F243" s="45" t="s">
        <v>466</v>
      </c>
      <c r="G243" s="115"/>
      <c r="H243" s="72">
        <v>50760</v>
      </c>
      <c r="I243" s="72">
        <v>62663</v>
      </c>
      <c r="J243" s="72">
        <v>74883</v>
      </c>
      <c r="K243" s="72">
        <v>85483</v>
      </c>
      <c r="L243" s="72">
        <v>94483</v>
      </c>
      <c r="M243" s="72">
        <v>111242</v>
      </c>
      <c r="N243" s="72">
        <v>121410</v>
      </c>
      <c r="O243" s="72">
        <v>127599</v>
      </c>
      <c r="P243" s="72">
        <v>142597</v>
      </c>
      <c r="Q243" s="72">
        <v>153326</v>
      </c>
      <c r="R243" s="72">
        <v>165736</v>
      </c>
      <c r="S243" s="72">
        <v>174164</v>
      </c>
      <c r="T243" s="72">
        <v>180164</v>
      </c>
      <c r="U243" s="73"/>
      <c r="V243" s="73"/>
      <c r="W243" s="73"/>
      <c r="X243" s="73"/>
      <c r="Y243" s="73"/>
      <c r="Z243" s="73"/>
      <c r="AA243" s="73"/>
      <c r="AB243" s="73"/>
      <c r="AC243" s="91" t="str">
        <f t="shared" si="3"/>
        <v/>
      </c>
    </row>
    <row r="244" spans="2:29" ht="14" customHeight="1" x14ac:dyDescent="0.3">
      <c r="B244" s="44" t="s">
        <v>222</v>
      </c>
      <c r="C244" s="43" t="s">
        <v>222</v>
      </c>
      <c r="D244" s="44" t="s">
        <v>84</v>
      </c>
      <c r="E244" s="82" t="s">
        <v>17</v>
      </c>
      <c r="F244" s="45" t="s">
        <v>467</v>
      </c>
      <c r="G244" s="115"/>
      <c r="H244" s="72">
        <v>38</v>
      </c>
      <c r="I244" s="72">
        <v>51</v>
      </c>
      <c r="J244" s="72">
        <v>53</v>
      </c>
      <c r="K244" s="72">
        <v>59</v>
      </c>
      <c r="L244" s="72">
        <v>77</v>
      </c>
      <c r="M244" s="72">
        <v>90</v>
      </c>
      <c r="N244" s="72">
        <v>102</v>
      </c>
      <c r="O244" s="72">
        <v>115</v>
      </c>
      <c r="P244" s="72">
        <v>125</v>
      </c>
      <c r="Q244" s="72">
        <v>138</v>
      </c>
      <c r="R244" s="72">
        <v>139</v>
      </c>
      <c r="S244" s="72">
        <v>145</v>
      </c>
      <c r="T244" s="72">
        <v>157</v>
      </c>
      <c r="U244" s="73"/>
      <c r="V244" s="73"/>
      <c r="W244" s="73"/>
      <c r="X244" s="73"/>
      <c r="Y244" s="73"/>
      <c r="Z244" s="73"/>
      <c r="AA244" s="73"/>
      <c r="AB244" s="73"/>
      <c r="AC244" s="91" t="str">
        <f t="shared" si="3"/>
        <v/>
      </c>
    </row>
    <row r="245" spans="2:29" ht="14" customHeight="1" x14ac:dyDescent="0.3">
      <c r="B245" s="44" t="s">
        <v>222</v>
      </c>
      <c r="C245" s="43" t="s">
        <v>222</v>
      </c>
      <c r="D245" s="44" t="s">
        <v>84</v>
      </c>
      <c r="E245" s="82" t="s">
        <v>1</v>
      </c>
      <c r="F245" s="45" t="s">
        <v>468</v>
      </c>
      <c r="G245" s="115"/>
      <c r="H245" s="72">
        <v>463</v>
      </c>
      <c r="I245" s="72">
        <v>574</v>
      </c>
      <c r="J245" s="72">
        <v>668</v>
      </c>
      <c r="K245" s="72">
        <v>842</v>
      </c>
      <c r="L245" s="72">
        <v>1143</v>
      </c>
      <c r="M245" s="72">
        <v>1307</v>
      </c>
      <c r="N245" s="72">
        <v>1648</v>
      </c>
      <c r="O245" s="72">
        <v>1916</v>
      </c>
      <c r="P245" s="72">
        <v>2201</v>
      </c>
      <c r="Q245" s="72">
        <v>2534</v>
      </c>
      <c r="R245" s="72">
        <v>2788</v>
      </c>
      <c r="S245" s="72">
        <v>3046</v>
      </c>
      <c r="T245" s="72">
        <v>3567</v>
      </c>
      <c r="U245" s="73"/>
      <c r="V245" s="73"/>
      <c r="W245" s="73"/>
      <c r="X245" s="73"/>
      <c r="Y245" s="73"/>
      <c r="Z245" s="73"/>
      <c r="AA245" s="73"/>
      <c r="AB245" s="73"/>
      <c r="AC245" s="91" t="str">
        <f t="shared" si="3"/>
        <v/>
      </c>
    </row>
    <row r="246" spans="2:29" ht="14" customHeight="1" x14ac:dyDescent="0.3">
      <c r="B246" s="44" t="s">
        <v>15</v>
      </c>
      <c r="C246" s="43" t="s">
        <v>15</v>
      </c>
      <c r="D246" s="44" t="s">
        <v>84</v>
      </c>
      <c r="E246" s="82" t="s">
        <v>17</v>
      </c>
      <c r="F246" s="45" t="s">
        <v>469</v>
      </c>
      <c r="G246" s="115"/>
      <c r="H246" s="72">
        <v>24180</v>
      </c>
      <c r="I246" s="72">
        <v>28218</v>
      </c>
      <c r="J246" s="72">
        <v>33698</v>
      </c>
      <c r="K246" s="72">
        <v>39137</v>
      </c>
      <c r="L246" s="72">
        <v>44221</v>
      </c>
      <c r="M246" s="72">
        <v>51903</v>
      </c>
      <c r="N246" s="72">
        <v>49640</v>
      </c>
      <c r="O246" s="72">
        <v>46060</v>
      </c>
      <c r="P246" s="72">
        <v>42104</v>
      </c>
      <c r="Q246" s="72">
        <v>44933</v>
      </c>
      <c r="R246" s="72">
        <v>47503</v>
      </c>
      <c r="S246" s="72">
        <v>43765</v>
      </c>
      <c r="T246" s="72">
        <v>44770</v>
      </c>
      <c r="U246" s="73"/>
      <c r="V246" s="73"/>
      <c r="W246" s="73"/>
      <c r="X246" s="73"/>
      <c r="Y246" s="73"/>
      <c r="Z246" s="73"/>
      <c r="AA246" s="73"/>
      <c r="AB246" s="73"/>
      <c r="AC246" s="91" t="str">
        <f t="shared" si="3"/>
        <v/>
      </c>
    </row>
    <row r="247" spans="2:29" ht="14" customHeight="1" x14ac:dyDescent="0.3">
      <c r="B247" s="44" t="s">
        <v>15</v>
      </c>
      <c r="C247" s="43" t="s">
        <v>15</v>
      </c>
      <c r="D247" s="44" t="s">
        <v>84</v>
      </c>
      <c r="E247" s="82" t="s">
        <v>1</v>
      </c>
      <c r="F247" s="45" t="s">
        <v>470</v>
      </c>
      <c r="G247" s="115"/>
      <c r="H247" s="72">
        <v>324896</v>
      </c>
      <c r="I247" s="72">
        <v>395503</v>
      </c>
      <c r="J247" s="72">
        <v>446183</v>
      </c>
      <c r="K247" s="72">
        <v>520627</v>
      </c>
      <c r="L247" s="72">
        <v>609480</v>
      </c>
      <c r="M247" s="72">
        <v>706743</v>
      </c>
      <c r="N247" s="72">
        <v>749083</v>
      </c>
      <c r="O247" s="72">
        <v>803957</v>
      </c>
      <c r="P247" s="72">
        <v>920436</v>
      </c>
      <c r="Q247" s="72">
        <v>1027907</v>
      </c>
      <c r="R247" s="72">
        <v>1131528</v>
      </c>
      <c r="S247" s="72">
        <v>1153938</v>
      </c>
      <c r="T247" s="72">
        <v>1224357</v>
      </c>
      <c r="U247" s="73"/>
      <c r="V247" s="73"/>
      <c r="W247" s="73"/>
      <c r="X247" s="73"/>
      <c r="Y247" s="73"/>
      <c r="Z247" s="73"/>
      <c r="AA247" s="73"/>
      <c r="AB247" s="73"/>
      <c r="AC247" s="91" t="str">
        <f t="shared" si="3"/>
        <v/>
      </c>
    </row>
    <row r="248" spans="2:29" ht="14" customHeight="1" x14ac:dyDescent="0.3">
      <c r="B248" s="44" t="s">
        <v>16</v>
      </c>
      <c r="C248" s="43" t="s">
        <v>16</v>
      </c>
      <c r="D248" s="44" t="s">
        <v>85</v>
      </c>
      <c r="E248" s="82" t="s">
        <v>17</v>
      </c>
      <c r="F248" s="45" t="s">
        <v>471</v>
      </c>
      <c r="G248" s="115"/>
      <c r="H248" s="72">
        <v>32882</v>
      </c>
      <c r="I248" s="72">
        <v>39993</v>
      </c>
      <c r="J248" s="72">
        <v>46874</v>
      </c>
      <c r="K248" s="72">
        <v>46319</v>
      </c>
      <c r="L248" s="72">
        <v>55061</v>
      </c>
      <c r="M248" s="72">
        <v>58943</v>
      </c>
      <c r="N248" s="72">
        <v>64564</v>
      </c>
      <c r="O248" s="72">
        <v>68119</v>
      </c>
      <c r="P248" s="72">
        <v>52430</v>
      </c>
      <c r="Q248" s="72">
        <v>59825</v>
      </c>
      <c r="R248" s="72">
        <v>56438</v>
      </c>
      <c r="S248" s="72">
        <v>52390</v>
      </c>
      <c r="T248" s="72">
        <v>51493</v>
      </c>
      <c r="U248" s="73"/>
      <c r="V248" s="73"/>
      <c r="W248" s="73"/>
      <c r="X248" s="73"/>
      <c r="Y248" s="73"/>
      <c r="Z248" s="73"/>
      <c r="AA248" s="73"/>
      <c r="AB248" s="73"/>
      <c r="AC248" s="91" t="str">
        <f t="shared" si="3"/>
        <v/>
      </c>
    </row>
    <row r="249" spans="2:29" ht="14" customHeight="1" x14ac:dyDescent="0.3">
      <c r="B249" s="44" t="s">
        <v>16</v>
      </c>
      <c r="C249" s="43" t="s">
        <v>16</v>
      </c>
      <c r="D249" s="44" t="s">
        <v>85</v>
      </c>
      <c r="E249" s="82" t="s">
        <v>1</v>
      </c>
      <c r="F249" s="45" t="s">
        <v>472</v>
      </c>
      <c r="G249" s="115"/>
      <c r="H249" s="72">
        <v>330379</v>
      </c>
      <c r="I249" s="72">
        <v>444663</v>
      </c>
      <c r="J249" s="72">
        <v>518791</v>
      </c>
      <c r="K249" s="72">
        <v>618880</v>
      </c>
      <c r="L249" s="72">
        <v>703603</v>
      </c>
      <c r="M249" s="72">
        <v>776530</v>
      </c>
      <c r="N249" s="72">
        <v>854598</v>
      </c>
      <c r="O249" s="72">
        <v>978162</v>
      </c>
      <c r="P249" s="72">
        <v>1031981</v>
      </c>
      <c r="Q249" s="72">
        <v>1088485</v>
      </c>
      <c r="R249" s="72">
        <v>1132032</v>
      </c>
      <c r="S249" s="72">
        <v>1136246</v>
      </c>
      <c r="T249" s="72">
        <v>1182126</v>
      </c>
      <c r="U249" s="73"/>
      <c r="V249" s="73"/>
      <c r="W249" s="73"/>
      <c r="X249" s="73"/>
      <c r="Y249" s="73"/>
      <c r="Z249" s="73"/>
      <c r="AA249" s="73"/>
      <c r="AB249" s="73"/>
      <c r="AC249" s="91" t="str">
        <f t="shared" si="3"/>
        <v/>
      </c>
    </row>
  </sheetData>
  <sheetProtection algorithmName="SHA-512" hashValue="glcmKIkItz42xvFD4Vl2oj3LGaI9r187mFcwCY7Qv9NDPKxZ09EpOrszvP8PkV/+1kXs/8tFbGTr0g5hhmEazg==" saltValue="b6VN/6ZfXPfZQ+NBkDpgPw==" spinCount="100000" sheet="1" objects="1" scenarios="1"/>
  <autoFilter ref="B9:AC9" xr:uid="{8A9FF7F6-AA1F-4603-8347-1A1A7A2AC4B7}"/>
  <mergeCells count="2">
    <mergeCell ref="D6:I6"/>
    <mergeCell ref="D7:I7"/>
  </mergeCells>
  <phoneticPr fontId="6" type="noConversion"/>
  <conditionalFormatting sqref="B4">
    <cfRule type="expression" dxfId="2" priority="2">
      <formula>$B$4&lt;&gt;""</formula>
    </cfRule>
  </conditionalFormatting>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expression" priority="1" id="{28CBED6B-79C8-4F6F-A9DE-57ED2A7694C4}">
            <xm:f>AND(H10=0,H$9&lt;='Algorithms &amp; Assumptions'!$C$3)</xm:f>
            <x14:dxf>
              <fill>
                <patternFill>
                  <bgColor theme="5" tint="0.79998168889431442"/>
                </patternFill>
              </fill>
            </x14:dxf>
          </x14:cfRule>
          <xm:sqref>H10:AB249</xm:sqref>
        </x14:conditionalFormatting>
      </x14:conditionalFormatting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832E9-EBF7-4471-B6E3-46C08E329E40}">
  <sheetPr>
    <tabColor rgb="FFFFFFCC"/>
  </sheetPr>
  <dimension ref="B1:AB249"/>
  <sheetViews>
    <sheetView showGridLines="0" zoomScale="110" zoomScaleNormal="90" workbookViewId="0">
      <pane ySplit="9" topLeftCell="A10" activePane="bottomLeft" state="frozen"/>
      <selection activeCell="R239" sqref="R239:R240"/>
      <selection pane="bottomLeft" activeCell="A10" sqref="A10"/>
    </sheetView>
  </sheetViews>
  <sheetFormatPr defaultColWidth="8" defaultRowHeight="13" x14ac:dyDescent="0.3"/>
  <cols>
    <col min="1" max="1" width="3.453125" style="37" customWidth="1"/>
    <col min="2" max="2" width="27.90625" style="37" bestFit="1" customWidth="1"/>
    <col min="3" max="3" width="44.36328125" style="37" hidden="1" customWidth="1"/>
    <col min="4" max="4" width="18.54296875" style="37" bestFit="1" customWidth="1"/>
    <col min="5" max="5" width="12.36328125" style="37" bestFit="1" customWidth="1"/>
    <col min="6" max="6" width="12.36328125" style="37" hidden="1" customWidth="1"/>
    <col min="7" max="7" width="36" style="37" customWidth="1"/>
    <col min="8" max="20" width="11.36328125" style="37" customWidth="1"/>
    <col min="21" max="21" width="10.90625" style="37" bestFit="1" customWidth="1"/>
    <col min="22" max="24" width="10" style="37" bestFit="1" customWidth="1"/>
    <col min="25" max="16384" width="8" style="37"/>
  </cols>
  <sheetData>
    <row r="1" spans="2:28" s="53" customFormat="1" ht="38.25" customHeight="1" x14ac:dyDescent="0.3">
      <c r="B1" s="96" t="s">
        <v>93</v>
      </c>
    </row>
    <row r="3" spans="2:28" ht="14.5" x14ac:dyDescent="0.35">
      <c r="B3" s="70" t="s">
        <v>133</v>
      </c>
    </row>
    <row r="4" spans="2:28" x14ac:dyDescent="0.3">
      <c r="B4" s="69"/>
    </row>
    <row r="5" spans="2:28" x14ac:dyDescent="0.3">
      <c r="B5" s="55" t="s">
        <v>43</v>
      </c>
      <c r="D5" s="127" t="s">
        <v>44</v>
      </c>
      <c r="E5" s="127"/>
      <c r="F5" s="127"/>
      <c r="G5" s="127"/>
      <c r="H5" s="127"/>
      <c r="I5" s="127"/>
    </row>
    <row r="6" spans="2:28" x14ac:dyDescent="0.3">
      <c r="B6" s="55" t="s">
        <v>45</v>
      </c>
      <c r="D6" s="128">
        <v>45131</v>
      </c>
      <c r="E6" s="128"/>
      <c r="F6" s="128"/>
      <c r="G6" s="128"/>
      <c r="H6" s="128"/>
      <c r="I6" s="128"/>
      <c r="K6" s="83" t="s">
        <v>114</v>
      </c>
    </row>
    <row r="7" spans="2:28" x14ac:dyDescent="0.3">
      <c r="B7" s="55" t="s">
        <v>46</v>
      </c>
      <c r="D7" s="129" t="s">
        <v>47</v>
      </c>
      <c r="E7" s="129"/>
      <c r="F7" s="129"/>
      <c r="G7" s="129"/>
      <c r="H7" s="129"/>
      <c r="I7" s="129"/>
    </row>
    <row r="8" spans="2:28" x14ac:dyDescent="0.3">
      <c r="B8" s="54"/>
      <c r="C8" s="39"/>
    </row>
    <row r="9" spans="2:28" s="38" customFormat="1" x14ac:dyDescent="0.3">
      <c r="B9" s="48" t="s">
        <v>48</v>
      </c>
      <c r="C9" s="48" t="s">
        <v>79</v>
      </c>
      <c r="D9" s="48" t="s">
        <v>50</v>
      </c>
      <c r="E9" s="48" t="s">
        <v>51</v>
      </c>
      <c r="F9" s="48" t="s">
        <v>91</v>
      </c>
      <c r="G9" s="48" t="s">
        <v>125</v>
      </c>
      <c r="H9" s="49">
        <v>2010</v>
      </c>
      <c r="I9" s="49">
        <v>2011</v>
      </c>
      <c r="J9" s="49">
        <v>2012</v>
      </c>
      <c r="K9" s="49">
        <v>2013</v>
      </c>
      <c r="L9" s="49">
        <v>2014</v>
      </c>
      <c r="M9" s="49">
        <v>2015</v>
      </c>
      <c r="N9" s="49">
        <v>2016</v>
      </c>
      <c r="O9" s="49">
        <v>2017</v>
      </c>
      <c r="P9" s="49">
        <v>2018</v>
      </c>
      <c r="Q9" s="49">
        <v>2019</v>
      </c>
      <c r="R9" s="49">
        <v>2020</v>
      </c>
      <c r="S9" s="49">
        <v>2021</v>
      </c>
      <c r="T9" s="49">
        <v>2022</v>
      </c>
      <c r="U9" s="49">
        <v>2023</v>
      </c>
      <c r="V9" s="49">
        <v>2024</v>
      </c>
      <c r="W9" s="49">
        <v>2025</v>
      </c>
      <c r="X9" s="49">
        <v>2026</v>
      </c>
      <c r="Y9" s="49">
        <v>2027</v>
      </c>
      <c r="Z9" s="49">
        <v>2028</v>
      </c>
      <c r="AA9" s="49">
        <v>2029</v>
      </c>
      <c r="AB9" s="49">
        <v>2030</v>
      </c>
    </row>
    <row r="10" spans="2:28" ht="14" customHeight="1" x14ac:dyDescent="0.3">
      <c r="B10" s="50" t="s">
        <v>143</v>
      </c>
      <c r="C10" s="40" t="s">
        <v>143</v>
      </c>
      <c r="D10" s="41" t="s">
        <v>84</v>
      </c>
      <c r="E10" s="51" t="s">
        <v>17</v>
      </c>
      <c r="F10" s="51" t="s">
        <v>223</v>
      </c>
      <c r="G10" s="51"/>
      <c r="H10" s="74">
        <v>500</v>
      </c>
      <c r="I10" s="74">
        <v>500</v>
      </c>
      <c r="J10" s="74">
        <v>1000</v>
      </c>
      <c r="K10" s="74">
        <v>1000</v>
      </c>
      <c r="L10" s="74">
        <v>1000</v>
      </c>
      <c r="M10" s="74">
        <v>1000</v>
      </c>
      <c r="N10" s="74">
        <v>1000</v>
      </c>
      <c r="O10" s="74">
        <v>1000</v>
      </c>
      <c r="P10" s="74">
        <v>1000</v>
      </c>
      <c r="Q10" s="74">
        <v>1000</v>
      </c>
      <c r="R10" s="74">
        <v>1000</v>
      </c>
      <c r="S10" s="74">
        <v>1000</v>
      </c>
      <c r="T10" s="74">
        <v>1000</v>
      </c>
      <c r="U10" s="75"/>
      <c r="V10" s="75"/>
      <c r="W10" s="75"/>
      <c r="X10" s="75"/>
      <c r="Y10" s="73"/>
      <c r="Z10" s="73"/>
      <c r="AA10" s="73"/>
      <c r="AB10" s="73"/>
    </row>
    <row r="11" spans="2:28" ht="14" customHeight="1" x14ac:dyDescent="0.3">
      <c r="B11" s="50" t="s">
        <v>143</v>
      </c>
      <c r="C11" s="40" t="s">
        <v>143</v>
      </c>
      <c r="D11" s="41" t="s">
        <v>84</v>
      </c>
      <c r="E11" s="51" t="s">
        <v>1</v>
      </c>
      <c r="F11" s="51" t="s">
        <v>224</v>
      </c>
      <c r="G11" s="51"/>
      <c r="H11" s="74">
        <v>7500</v>
      </c>
      <c r="I11" s="74">
        <v>7900</v>
      </c>
      <c r="J11" s="74">
        <v>8300</v>
      </c>
      <c r="K11" s="74">
        <v>8700</v>
      </c>
      <c r="L11" s="74">
        <v>9100</v>
      </c>
      <c r="M11" s="74">
        <v>9400</v>
      </c>
      <c r="N11" s="74">
        <v>9800</v>
      </c>
      <c r="O11" s="74">
        <v>10000</v>
      </c>
      <c r="P11" s="74">
        <v>10000</v>
      </c>
      <c r="Q11" s="74">
        <v>11000</v>
      </c>
      <c r="R11" s="74">
        <v>11000</v>
      </c>
      <c r="S11" s="74">
        <v>11000</v>
      </c>
      <c r="T11" s="74">
        <v>12000</v>
      </c>
      <c r="U11" s="75"/>
      <c r="V11" s="75"/>
      <c r="W11" s="75"/>
      <c r="X11" s="75"/>
      <c r="Y11" s="73"/>
      <c r="Z11" s="73"/>
      <c r="AA11" s="73"/>
      <c r="AB11" s="73"/>
    </row>
    <row r="12" spans="2:28" ht="14" customHeight="1" x14ac:dyDescent="0.3">
      <c r="B12" s="50" t="s">
        <v>145</v>
      </c>
      <c r="C12" s="40" t="s">
        <v>145</v>
      </c>
      <c r="D12" s="41" t="s">
        <v>85</v>
      </c>
      <c r="E12" s="51" t="s">
        <v>17</v>
      </c>
      <c r="F12" s="51" t="s">
        <v>225</v>
      </c>
      <c r="G12" s="51"/>
      <c r="H12" s="74"/>
      <c r="I12" s="74"/>
      <c r="J12" s="74"/>
      <c r="K12" s="74"/>
      <c r="L12" s="74"/>
      <c r="M12" s="74"/>
      <c r="N12" s="74"/>
      <c r="O12" s="74"/>
      <c r="P12" s="74"/>
      <c r="Q12" s="74"/>
      <c r="R12" s="74"/>
      <c r="S12" s="74"/>
      <c r="T12" s="74"/>
      <c r="U12" s="75"/>
      <c r="V12" s="75"/>
      <c r="W12" s="75"/>
      <c r="X12" s="75"/>
      <c r="Y12" s="73"/>
      <c r="Z12" s="73"/>
      <c r="AA12" s="73"/>
      <c r="AB12" s="73"/>
    </row>
    <row r="13" spans="2:28" ht="14" customHeight="1" x14ac:dyDescent="0.3">
      <c r="B13" s="50" t="s">
        <v>145</v>
      </c>
      <c r="C13" s="40" t="s">
        <v>145</v>
      </c>
      <c r="D13" s="41" t="s">
        <v>85</v>
      </c>
      <c r="E13" s="51" t="s">
        <v>1</v>
      </c>
      <c r="F13" s="51" t="s">
        <v>226</v>
      </c>
      <c r="G13" s="51"/>
      <c r="H13" s="74">
        <v>1000</v>
      </c>
      <c r="I13" s="74">
        <v>1000</v>
      </c>
      <c r="J13" s="74">
        <v>1000</v>
      </c>
      <c r="K13" s="74">
        <v>1000</v>
      </c>
      <c r="L13" s="74">
        <v>1000</v>
      </c>
      <c r="M13" s="74">
        <v>1100</v>
      </c>
      <c r="N13" s="74">
        <v>1200</v>
      </c>
      <c r="O13" s="74">
        <v>1200</v>
      </c>
      <c r="P13" s="74">
        <v>1300</v>
      </c>
      <c r="Q13" s="74">
        <v>1300</v>
      </c>
      <c r="R13" s="74">
        <v>1400</v>
      </c>
      <c r="S13" s="74">
        <v>1400</v>
      </c>
      <c r="T13" s="74">
        <v>1500</v>
      </c>
      <c r="U13" s="75"/>
      <c r="V13" s="75"/>
      <c r="W13" s="75"/>
      <c r="X13" s="75"/>
      <c r="Y13" s="73"/>
      <c r="Z13" s="73"/>
      <c r="AA13" s="73"/>
      <c r="AB13" s="73"/>
    </row>
    <row r="14" spans="2:28" ht="14" customHeight="1" x14ac:dyDescent="0.3">
      <c r="B14" s="50" t="s">
        <v>147</v>
      </c>
      <c r="C14" s="40" t="s">
        <v>147</v>
      </c>
      <c r="D14" s="41" t="s">
        <v>85</v>
      </c>
      <c r="E14" s="51" t="s">
        <v>17</v>
      </c>
      <c r="F14" s="51" t="s">
        <v>227</v>
      </c>
      <c r="G14" s="51"/>
      <c r="H14" s="74">
        <v>500</v>
      </c>
      <c r="I14" s="74">
        <v>500</v>
      </c>
      <c r="J14" s="74">
        <v>500</v>
      </c>
      <c r="K14" s="74">
        <v>500</v>
      </c>
      <c r="L14" s="74">
        <v>1000</v>
      </c>
      <c r="M14" s="74">
        <v>1000</v>
      </c>
      <c r="N14" s="74">
        <v>1000</v>
      </c>
      <c r="O14" s="74">
        <v>1000</v>
      </c>
      <c r="P14" s="74">
        <v>1000</v>
      </c>
      <c r="Q14" s="74">
        <v>1000</v>
      </c>
      <c r="R14" s="74">
        <v>1100</v>
      </c>
      <c r="S14" s="74">
        <v>1200</v>
      </c>
      <c r="T14" s="74">
        <v>1300</v>
      </c>
      <c r="U14" s="75"/>
      <c r="V14" s="75"/>
      <c r="W14" s="75"/>
      <c r="X14" s="75"/>
      <c r="Y14" s="73"/>
      <c r="Z14" s="73"/>
      <c r="AA14" s="73"/>
      <c r="AB14" s="73"/>
    </row>
    <row r="15" spans="2:28" ht="14" customHeight="1" x14ac:dyDescent="0.3">
      <c r="B15" s="50" t="s">
        <v>147</v>
      </c>
      <c r="C15" s="40" t="s">
        <v>147</v>
      </c>
      <c r="D15" s="41" t="s">
        <v>85</v>
      </c>
      <c r="E15" s="51" t="s">
        <v>1</v>
      </c>
      <c r="F15" s="51" t="s">
        <v>228</v>
      </c>
      <c r="G15" s="51"/>
      <c r="H15" s="74">
        <v>9300</v>
      </c>
      <c r="I15" s="74">
        <v>10000</v>
      </c>
      <c r="J15" s="74">
        <v>12000</v>
      </c>
      <c r="K15" s="74">
        <v>13000</v>
      </c>
      <c r="L15" s="74">
        <v>14000</v>
      </c>
      <c r="M15" s="74">
        <v>16000</v>
      </c>
      <c r="N15" s="74">
        <v>17000</v>
      </c>
      <c r="O15" s="74">
        <v>19000</v>
      </c>
      <c r="P15" s="74">
        <v>20000</v>
      </c>
      <c r="Q15" s="74">
        <v>22000</v>
      </c>
      <c r="R15" s="74">
        <v>23000</v>
      </c>
      <c r="S15" s="74">
        <v>25000</v>
      </c>
      <c r="T15" s="74">
        <v>27000</v>
      </c>
      <c r="U15" s="75"/>
      <c r="V15" s="75"/>
      <c r="W15" s="75"/>
      <c r="X15" s="75"/>
      <c r="Y15" s="73"/>
      <c r="Z15" s="73"/>
      <c r="AA15" s="73"/>
      <c r="AB15" s="73"/>
    </row>
    <row r="16" spans="2:28" ht="14" customHeight="1" x14ac:dyDescent="0.3">
      <c r="B16" s="50" t="s">
        <v>39</v>
      </c>
      <c r="C16" s="40" t="s">
        <v>39</v>
      </c>
      <c r="D16" s="41" t="s">
        <v>85</v>
      </c>
      <c r="E16" s="51" t="s">
        <v>17</v>
      </c>
      <c r="F16" s="51" t="s">
        <v>229</v>
      </c>
      <c r="G16" s="51"/>
      <c r="H16" s="74">
        <v>34000</v>
      </c>
      <c r="I16" s="74">
        <v>36000</v>
      </c>
      <c r="J16" s="74">
        <v>38000</v>
      </c>
      <c r="K16" s="74">
        <v>39000</v>
      </c>
      <c r="L16" s="74">
        <v>39000</v>
      </c>
      <c r="M16" s="74">
        <v>40000</v>
      </c>
      <c r="N16" s="74">
        <v>41000</v>
      </c>
      <c r="O16" s="74">
        <v>41000</v>
      </c>
      <c r="P16" s="74">
        <v>41000</v>
      </c>
      <c r="Q16" s="74">
        <v>39000</v>
      </c>
      <c r="R16" s="74">
        <v>38000</v>
      </c>
      <c r="S16" s="74">
        <v>37000</v>
      </c>
      <c r="T16" s="74">
        <v>35000</v>
      </c>
      <c r="U16" s="75"/>
      <c r="V16" s="75"/>
      <c r="W16" s="75"/>
      <c r="X16" s="75"/>
      <c r="Y16" s="73"/>
      <c r="Z16" s="73"/>
      <c r="AA16" s="73"/>
      <c r="AB16" s="73"/>
    </row>
    <row r="17" spans="2:28" ht="14" customHeight="1" x14ac:dyDescent="0.3">
      <c r="B17" s="50" t="s">
        <v>39</v>
      </c>
      <c r="C17" s="40" t="s">
        <v>39</v>
      </c>
      <c r="D17" s="41" t="s">
        <v>85</v>
      </c>
      <c r="E17" s="51" t="s">
        <v>1</v>
      </c>
      <c r="F17" s="51" t="s">
        <v>230</v>
      </c>
      <c r="G17" s="51"/>
      <c r="H17" s="74">
        <v>220000</v>
      </c>
      <c r="I17" s="74">
        <v>230000</v>
      </c>
      <c r="J17" s="74">
        <v>240000</v>
      </c>
      <c r="K17" s="74">
        <v>250000</v>
      </c>
      <c r="L17" s="74">
        <v>260000</v>
      </c>
      <c r="M17" s="74">
        <v>260000</v>
      </c>
      <c r="N17" s="74">
        <v>270000</v>
      </c>
      <c r="O17" s="74">
        <v>270000</v>
      </c>
      <c r="P17" s="74">
        <v>270000</v>
      </c>
      <c r="Q17" s="74">
        <v>270000</v>
      </c>
      <c r="R17" s="74">
        <v>280000</v>
      </c>
      <c r="S17" s="74">
        <v>280000</v>
      </c>
      <c r="T17" s="74">
        <v>280000</v>
      </c>
      <c r="U17" s="75"/>
      <c r="V17" s="75"/>
      <c r="W17" s="75"/>
      <c r="X17" s="75"/>
      <c r="Y17" s="73"/>
      <c r="Z17" s="73"/>
      <c r="AA17" s="73"/>
      <c r="AB17" s="73"/>
    </row>
    <row r="18" spans="2:28" ht="14" customHeight="1" x14ac:dyDescent="0.3">
      <c r="B18" s="50" t="s">
        <v>149</v>
      </c>
      <c r="C18" s="40" t="s">
        <v>149</v>
      </c>
      <c r="D18" s="41" t="s">
        <v>85</v>
      </c>
      <c r="E18" s="51" t="s">
        <v>1</v>
      </c>
      <c r="F18" s="51" t="s">
        <v>231</v>
      </c>
      <c r="G18" s="51"/>
      <c r="H18" s="74"/>
      <c r="I18" s="74"/>
      <c r="J18" s="74"/>
      <c r="K18" s="74"/>
      <c r="L18" s="74"/>
      <c r="M18" s="74"/>
      <c r="N18" s="74"/>
      <c r="O18" s="74"/>
      <c r="P18" s="74"/>
      <c r="Q18" s="74"/>
      <c r="R18" s="74"/>
      <c r="S18" s="74"/>
      <c r="T18" s="74"/>
      <c r="U18" s="75"/>
      <c r="V18" s="75"/>
      <c r="W18" s="75"/>
      <c r="X18" s="75"/>
      <c r="Y18" s="73"/>
      <c r="Z18" s="73"/>
      <c r="AA18" s="73"/>
      <c r="AB18" s="73"/>
    </row>
    <row r="19" spans="2:28" ht="14" customHeight="1" x14ac:dyDescent="0.3">
      <c r="B19" s="50" t="s">
        <v>149</v>
      </c>
      <c r="C19" s="40" t="s">
        <v>149</v>
      </c>
      <c r="D19" s="41" t="s">
        <v>85</v>
      </c>
      <c r="E19" s="51" t="s">
        <v>17</v>
      </c>
      <c r="F19" s="51" t="s">
        <v>232</v>
      </c>
      <c r="G19" s="51"/>
      <c r="H19" s="74"/>
      <c r="I19" s="74"/>
      <c r="J19" s="74"/>
      <c r="K19" s="74"/>
      <c r="L19" s="74"/>
      <c r="M19" s="74"/>
      <c r="N19" s="74"/>
      <c r="O19" s="74"/>
      <c r="P19" s="74"/>
      <c r="Q19" s="74"/>
      <c r="R19" s="74"/>
      <c r="S19" s="74"/>
      <c r="T19" s="74"/>
      <c r="U19" s="75"/>
      <c r="V19" s="75"/>
      <c r="W19" s="75"/>
      <c r="X19" s="75"/>
      <c r="Y19" s="73"/>
      <c r="Z19" s="73"/>
      <c r="AA19" s="73"/>
      <c r="AB19" s="73"/>
    </row>
    <row r="20" spans="2:28" ht="14" customHeight="1" x14ac:dyDescent="0.3">
      <c r="B20" s="50" t="s">
        <v>151</v>
      </c>
      <c r="C20" s="40" t="s">
        <v>151</v>
      </c>
      <c r="D20" s="41" t="s">
        <v>85</v>
      </c>
      <c r="E20" s="51" t="s">
        <v>17</v>
      </c>
      <c r="F20" s="51" t="s">
        <v>233</v>
      </c>
      <c r="G20" s="51"/>
      <c r="H20" s="74">
        <v>200</v>
      </c>
      <c r="I20" s="74">
        <v>200</v>
      </c>
      <c r="J20" s="74">
        <v>200</v>
      </c>
      <c r="K20" s="74">
        <v>200</v>
      </c>
      <c r="L20" s="74">
        <v>200</v>
      </c>
      <c r="M20" s="74">
        <v>200</v>
      </c>
      <c r="N20" s="74">
        <v>200</v>
      </c>
      <c r="O20" s="74">
        <v>200</v>
      </c>
      <c r="P20" s="74">
        <v>200</v>
      </c>
      <c r="Q20" s="74">
        <v>200</v>
      </c>
      <c r="R20" s="74">
        <v>200</v>
      </c>
      <c r="S20" s="74">
        <v>200</v>
      </c>
      <c r="T20" s="74">
        <v>200</v>
      </c>
      <c r="U20" s="75"/>
      <c r="V20" s="75"/>
      <c r="W20" s="75"/>
      <c r="X20" s="75"/>
      <c r="Y20" s="73"/>
      <c r="Z20" s="73"/>
      <c r="AA20" s="73"/>
      <c r="AB20" s="73"/>
    </row>
    <row r="21" spans="2:28" ht="14" customHeight="1" x14ac:dyDescent="0.3">
      <c r="B21" s="50" t="s">
        <v>151</v>
      </c>
      <c r="C21" s="40" t="s">
        <v>151</v>
      </c>
      <c r="D21" s="41" t="s">
        <v>85</v>
      </c>
      <c r="E21" s="51" t="s">
        <v>1</v>
      </c>
      <c r="F21" s="51" t="s">
        <v>234</v>
      </c>
      <c r="G21" s="51"/>
      <c r="H21" s="74">
        <v>7400</v>
      </c>
      <c r="I21" s="74">
        <v>7600</v>
      </c>
      <c r="J21" s="74">
        <v>7700</v>
      </c>
      <c r="K21" s="74">
        <v>7900</v>
      </c>
      <c r="L21" s="74">
        <v>8100</v>
      </c>
      <c r="M21" s="74">
        <v>8300</v>
      </c>
      <c r="N21" s="74">
        <v>8500</v>
      </c>
      <c r="O21" s="74">
        <v>8700</v>
      </c>
      <c r="P21" s="74">
        <v>9100</v>
      </c>
      <c r="Q21" s="74">
        <v>9400</v>
      </c>
      <c r="R21" s="74">
        <v>9800</v>
      </c>
      <c r="S21" s="74">
        <v>10000</v>
      </c>
      <c r="T21" s="74">
        <v>10000</v>
      </c>
      <c r="U21" s="75"/>
      <c r="V21" s="75"/>
      <c r="W21" s="75"/>
      <c r="X21" s="75"/>
      <c r="Y21" s="73"/>
      <c r="Z21" s="73"/>
      <c r="AA21" s="73"/>
      <c r="AB21" s="73"/>
    </row>
    <row r="22" spans="2:28" ht="14" customHeight="1" x14ac:dyDescent="0.3">
      <c r="B22" s="50" t="s">
        <v>152</v>
      </c>
      <c r="C22" s="40" t="s">
        <v>152</v>
      </c>
      <c r="D22" s="41" t="s">
        <v>85</v>
      </c>
      <c r="E22" s="51" t="s">
        <v>17</v>
      </c>
      <c r="F22" s="51" t="s">
        <v>235</v>
      </c>
      <c r="G22" s="51"/>
      <c r="H22" s="74">
        <v>1000</v>
      </c>
      <c r="I22" s="74">
        <v>1000</v>
      </c>
      <c r="J22" s="74">
        <v>1000</v>
      </c>
      <c r="K22" s="74">
        <v>1000</v>
      </c>
      <c r="L22" s="74">
        <v>1000</v>
      </c>
      <c r="M22" s="74">
        <v>1000</v>
      </c>
      <c r="N22" s="74">
        <v>1000</v>
      </c>
      <c r="O22" s="74">
        <v>1000</v>
      </c>
      <c r="P22" s="74">
        <v>1000</v>
      </c>
      <c r="Q22" s="74">
        <v>1000</v>
      </c>
      <c r="R22" s="74">
        <v>1100</v>
      </c>
      <c r="S22" s="74">
        <v>1100</v>
      </c>
      <c r="T22" s="74">
        <v>1200</v>
      </c>
      <c r="U22" s="75"/>
      <c r="V22" s="75"/>
      <c r="W22" s="75"/>
      <c r="X22" s="75"/>
      <c r="Y22" s="73"/>
      <c r="Z22" s="73"/>
      <c r="AA22" s="73"/>
      <c r="AB22" s="73"/>
    </row>
    <row r="23" spans="2:28" ht="14" customHeight="1" x14ac:dyDescent="0.3">
      <c r="B23" s="50" t="s">
        <v>152</v>
      </c>
      <c r="C23" s="40" t="s">
        <v>152</v>
      </c>
      <c r="D23" s="41" t="s">
        <v>85</v>
      </c>
      <c r="E23" s="51" t="s">
        <v>1</v>
      </c>
      <c r="F23" s="51" t="s">
        <v>236</v>
      </c>
      <c r="G23" s="51"/>
      <c r="H23" s="74">
        <v>7000</v>
      </c>
      <c r="I23" s="74">
        <v>7600</v>
      </c>
      <c r="J23" s="74">
        <v>8300</v>
      </c>
      <c r="K23" s="74">
        <v>9000</v>
      </c>
      <c r="L23" s="74">
        <v>9800</v>
      </c>
      <c r="M23" s="74">
        <v>11000</v>
      </c>
      <c r="N23" s="74">
        <v>11000</v>
      </c>
      <c r="O23" s="74">
        <v>12000</v>
      </c>
      <c r="P23" s="74">
        <v>13000</v>
      </c>
      <c r="Q23" s="74">
        <v>13000</v>
      </c>
      <c r="R23" s="74">
        <v>14000</v>
      </c>
      <c r="S23" s="74">
        <v>14000</v>
      </c>
      <c r="T23" s="74">
        <v>15000</v>
      </c>
      <c r="U23" s="75"/>
      <c r="V23" s="75"/>
      <c r="W23" s="75"/>
      <c r="X23" s="75"/>
      <c r="Y23" s="73"/>
      <c r="Z23" s="73"/>
      <c r="AA23" s="73"/>
      <c r="AB23" s="73"/>
    </row>
    <row r="24" spans="2:28" ht="14" customHeight="1" x14ac:dyDescent="0.3">
      <c r="B24" s="50" t="s">
        <v>153</v>
      </c>
      <c r="C24" s="40" t="s">
        <v>153</v>
      </c>
      <c r="D24" s="41" t="s">
        <v>85</v>
      </c>
      <c r="E24" s="51" t="s">
        <v>17</v>
      </c>
      <c r="F24" s="51" t="s">
        <v>237</v>
      </c>
      <c r="G24" s="51"/>
      <c r="H24" s="74">
        <v>100</v>
      </c>
      <c r="I24" s="74">
        <v>100</v>
      </c>
      <c r="J24" s="74">
        <v>100</v>
      </c>
      <c r="K24" s="74">
        <v>100</v>
      </c>
      <c r="L24" s="74">
        <v>100</v>
      </c>
      <c r="M24" s="74">
        <v>200</v>
      </c>
      <c r="N24" s="74">
        <v>200</v>
      </c>
      <c r="O24" s="74">
        <v>200</v>
      </c>
      <c r="P24" s="74">
        <v>200</v>
      </c>
      <c r="Q24" s="74">
        <v>200</v>
      </c>
      <c r="R24" s="74">
        <v>200</v>
      </c>
      <c r="S24" s="74">
        <v>200</v>
      </c>
      <c r="T24" s="74">
        <v>200</v>
      </c>
      <c r="U24" s="75"/>
      <c r="V24" s="75"/>
      <c r="W24" s="75"/>
      <c r="X24" s="75"/>
      <c r="Y24" s="73"/>
      <c r="Z24" s="73"/>
      <c r="AA24" s="73"/>
      <c r="AB24" s="73"/>
    </row>
    <row r="25" spans="2:28" ht="14" customHeight="1" x14ac:dyDescent="0.3">
      <c r="B25" s="50" t="s">
        <v>153</v>
      </c>
      <c r="C25" s="40" t="s">
        <v>153</v>
      </c>
      <c r="D25" s="41" t="s">
        <v>85</v>
      </c>
      <c r="E25" s="51" t="s">
        <v>1</v>
      </c>
      <c r="F25" s="51" t="s">
        <v>238</v>
      </c>
      <c r="G25" s="51"/>
      <c r="H25" s="74">
        <v>14000</v>
      </c>
      <c r="I25" s="74">
        <v>16000</v>
      </c>
      <c r="J25" s="74">
        <v>17000</v>
      </c>
      <c r="K25" s="74">
        <v>19000</v>
      </c>
      <c r="L25" s="74">
        <v>20000</v>
      </c>
      <c r="M25" s="74">
        <v>21000</v>
      </c>
      <c r="N25" s="74">
        <v>23000</v>
      </c>
      <c r="O25" s="74">
        <v>24000</v>
      </c>
      <c r="P25" s="74">
        <v>25000</v>
      </c>
      <c r="Q25" s="74">
        <v>25000</v>
      </c>
      <c r="R25" s="74">
        <v>26000</v>
      </c>
      <c r="S25" s="74">
        <v>26000</v>
      </c>
      <c r="T25" s="74">
        <v>27000</v>
      </c>
      <c r="U25" s="75"/>
      <c r="V25" s="75"/>
      <c r="W25" s="75"/>
      <c r="X25" s="75"/>
      <c r="Y25" s="73"/>
      <c r="Z25" s="73"/>
      <c r="AA25" s="73"/>
      <c r="AB25" s="73"/>
    </row>
    <row r="26" spans="2:28" ht="14" customHeight="1" x14ac:dyDescent="0.3">
      <c r="B26" s="50" t="s">
        <v>154</v>
      </c>
      <c r="C26" s="40" t="s">
        <v>154</v>
      </c>
      <c r="D26" s="41" t="s">
        <v>85</v>
      </c>
      <c r="E26" s="51" t="s">
        <v>17</v>
      </c>
      <c r="F26" s="51" t="s">
        <v>239</v>
      </c>
      <c r="G26" s="51"/>
      <c r="H26" s="74">
        <v>100</v>
      </c>
      <c r="I26" s="74">
        <v>100</v>
      </c>
      <c r="J26" s="74">
        <v>100</v>
      </c>
      <c r="K26" s="74">
        <v>200</v>
      </c>
      <c r="L26" s="74">
        <v>100</v>
      </c>
      <c r="M26" s="74">
        <v>100</v>
      </c>
      <c r="N26" s="74">
        <v>100</v>
      </c>
      <c r="O26" s="74">
        <v>100</v>
      </c>
      <c r="P26" s="74">
        <v>100</v>
      </c>
      <c r="Q26" s="74">
        <v>100</v>
      </c>
      <c r="R26" s="74">
        <v>100</v>
      </c>
      <c r="S26" s="74">
        <v>100</v>
      </c>
      <c r="T26" s="74">
        <v>100</v>
      </c>
      <c r="U26" s="75"/>
      <c r="V26" s="75"/>
      <c r="W26" s="75"/>
      <c r="X26" s="75"/>
      <c r="Y26" s="73"/>
      <c r="Z26" s="73"/>
      <c r="AA26" s="73"/>
      <c r="AB26" s="73"/>
    </row>
    <row r="27" spans="2:28" ht="14" customHeight="1" x14ac:dyDescent="0.3">
      <c r="B27" s="50" t="s">
        <v>154</v>
      </c>
      <c r="C27" s="40" t="s">
        <v>154</v>
      </c>
      <c r="D27" s="41" t="s">
        <v>85</v>
      </c>
      <c r="E27" s="51" t="s">
        <v>1</v>
      </c>
      <c r="F27" s="51" t="s">
        <v>240</v>
      </c>
      <c r="G27" s="51"/>
      <c r="H27" s="74">
        <v>2800</v>
      </c>
      <c r="I27" s="74">
        <v>2900</v>
      </c>
      <c r="J27" s="74">
        <v>3000</v>
      </c>
      <c r="K27" s="74">
        <v>3100</v>
      </c>
      <c r="L27" s="74">
        <v>3200</v>
      </c>
      <c r="M27" s="74">
        <v>3300</v>
      </c>
      <c r="N27" s="74">
        <v>3400</v>
      </c>
      <c r="O27" s="74">
        <v>3400</v>
      </c>
      <c r="P27" s="74">
        <v>3500</v>
      </c>
      <c r="Q27" s="74">
        <v>3500</v>
      </c>
      <c r="R27" s="74">
        <v>3500</v>
      </c>
      <c r="S27" s="74">
        <v>3600</v>
      </c>
      <c r="T27" s="74">
        <v>3600</v>
      </c>
      <c r="U27" s="75"/>
      <c r="V27" s="75"/>
      <c r="W27" s="75"/>
      <c r="X27" s="75"/>
      <c r="Y27" s="73"/>
      <c r="Z27" s="73"/>
      <c r="AA27" s="73"/>
      <c r="AB27" s="73"/>
    </row>
    <row r="28" spans="2:28" ht="14" customHeight="1" x14ac:dyDescent="0.3">
      <c r="B28" s="50" t="s">
        <v>52</v>
      </c>
      <c r="C28" s="40" t="s">
        <v>52</v>
      </c>
      <c r="D28" s="41" t="s">
        <v>85</v>
      </c>
      <c r="E28" s="51" t="s">
        <v>17</v>
      </c>
      <c r="F28" s="51" t="s">
        <v>241</v>
      </c>
      <c r="G28" s="51"/>
      <c r="H28" s="74">
        <v>13000</v>
      </c>
      <c r="I28" s="74">
        <v>13000</v>
      </c>
      <c r="J28" s="74">
        <v>12000</v>
      </c>
      <c r="K28" s="74">
        <v>12000</v>
      </c>
      <c r="L28" s="74">
        <v>12000</v>
      </c>
      <c r="M28" s="74">
        <v>12000</v>
      </c>
      <c r="N28" s="74">
        <v>11000</v>
      </c>
      <c r="O28" s="74">
        <v>11000</v>
      </c>
      <c r="P28" s="74">
        <v>10000</v>
      </c>
      <c r="Q28" s="74">
        <v>9600</v>
      </c>
      <c r="R28" s="74">
        <v>9000</v>
      </c>
      <c r="S28" s="74">
        <v>8500</v>
      </c>
      <c r="T28" s="74">
        <v>7900</v>
      </c>
      <c r="U28" s="75"/>
      <c r="V28" s="75"/>
      <c r="W28" s="75"/>
      <c r="X28" s="75"/>
      <c r="Y28" s="73"/>
      <c r="Z28" s="73"/>
      <c r="AA28" s="73"/>
      <c r="AB28" s="73"/>
    </row>
    <row r="29" spans="2:28" ht="14" customHeight="1" x14ac:dyDescent="0.3">
      <c r="B29" s="50" t="s">
        <v>52</v>
      </c>
      <c r="C29" s="40" t="s">
        <v>52</v>
      </c>
      <c r="D29" s="41" t="s">
        <v>85</v>
      </c>
      <c r="E29" s="51" t="s">
        <v>1</v>
      </c>
      <c r="F29" s="51" t="s">
        <v>242</v>
      </c>
      <c r="G29" s="51"/>
      <c r="H29" s="74">
        <v>60000</v>
      </c>
      <c r="I29" s="74">
        <v>61000</v>
      </c>
      <c r="J29" s="74">
        <v>63000</v>
      </c>
      <c r="K29" s="74">
        <v>64000</v>
      </c>
      <c r="L29" s="74">
        <v>64000</v>
      </c>
      <c r="M29" s="74">
        <v>65000</v>
      </c>
      <c r="N29" s="74">
        <v>65000</v>
      </c>
      <c r="O29" s="74">
        <v>66000</v>
      </c>
      <c r="P29" s="74">
        <v>65000</v>
      </c>
      <c r="Q29" s="74">
        <v>65000</v>
      </c>
      <c r="R29" s="74">
        <v>65000</v>
      </c>
      <c r="S29" s="74">
        <v>65000</v>
      </c>
      <c r="T29" s="74">
        <v>64000</v>
      </c>
      <c r="U29" s="75"/>
      <c r="V29" s="75"/>
      <c r="W29" s="75"/>
      <c r="X29" s="75"/>
      <c r="Y29" s="73"/>
      <c r="Z29" s="73"/>
      <c r="AA29" s="73"/>
      <c r="AB29" s="73"/>
    </row>
    <row r="30" spans="2:28" ht="14" customHeight="1" x14ac:dyDescent="0.3">
      <c r="B30" s="50" t="s">
        <v>155</v>
      </c>
      <c r="C30" s="40" t="s">
        <v>155</v>
      </c>
      <c r="D30" s="41" t="s">
        <v>85</v>
      </c>
      <c r="E30" s="51" t="s">
        <v>17</v>
      </c>
      <c r="F30" s="51" t="s">
        <v>243</v>
      </c>
      <c r="G30" s="51"/>
      <c r="H30" s="74"/>
      <c r="I30" s="74"/>
      <c r="J30" s="74"/>
      <c r="K30" s="74"/>
      <c r="L30" s="74"/>
      <c r="M30" s="74"/>
      <c r="N30" s="74"/>
      <c r="O30" s="74"/>
      <c r="P30" s="74"/>
      <c r="Q30" s="74"/>
      <c r="R30" s="74"/>
      <c r="S30" s="74"/>
      <c r="T30" s="74"/>
      <c r="U30" s="75"/>
      <c r="V30" s="75"/>
      <c r="W30" s="75"/>
      <c r="X30" s="75"/>
      <c r="Y30" s="73"/>
      <c r="Z30" s="73"/>
      <c r="AA30" s="73"/>
      <c r="AB30" s="73"/>
    </row>
    <row r="31" spans="2:28" ht="14" customHeight="1" x14ac:dyDescent="0.3">
      <c r="B31" s="50" t="s">
        <v>155</v>
      </c>
      <c r="C31" s="40" t="s">
        <v>155</v>
      </c>
      <c r="D31" s="41" t="s">
        <v>85</v>
      </c>
      <c r="E31" s="51" t="s">
        <v>1</v>
      </c>
      <c r="F31" s="51" t="s">
        <v>244</v>
      </c>
      <c r="G31" s="51"/>
      <c r="H31" s="74">
        <v>1000</v>
      </c>
      <c r="I31" s="74">
        <v>1000</v>
      </c>
      <c r="J31" s="74">
        <v>1000</v>
      </c>
      <c r="K31" s="74">
        <v>1000</v>
      </c>
      <c r="L31" s="74">
        <v>1000</v>
      </c>
      <c r="M31" s="74">
        <v>1000</v>
      </c>
      <c r="N31" s="74">
        <v>1000</v>
      </c>
      <c r="O31" s="74">
        <v>1000</v>
      </c>
      <c r="P31" s="74">
        <v>1000</v>
      </c>
      <c r="Q31" s="74">
        <v>1000</v>
      </c>
      <c r="R31" s="74">
        <v>1000</v>
      </c>
      <c r="S31" s="74">
        <v>1100</v>
      </c>
      <c r="T31" s="74">
        <v>1100</v>
      </c>
      <c r="U31" s="75"/>
      <c r="V31" s="75"/>
      <c r="W31" s="75"/>
      <c r="X31" s="75"/>
      <c r="Y31" s="73"/>
      <c r="Z31" s="73"/>
      <c r="AA31" s="73"/>
      <c r="AB31" s="73"/>
    </row>
    <row r="32" spans="2:28" ht="14" customHeight="1" x14ac:dyDescent="0.3">
      <c r="B32" s="50" t="s">
        <v>245</v>
      </c>
      <c r="C32" s="40" t="s">
        <v>156</v>
      </c>
      <c r="D32" s="41" t="s">
        <v>85</v>
      </c>
      <c r="E32" s="51" t="s">
        <v>17</v>
      </c>
      <c r="F32" s="51" t="s">
        <v>246</v>
      </c>
      <c r="G32" s="51"/>
      <c r="H32" s="74">
        <v>1100</v>
      </c>
      <c r="I32" s="74">
        <v>1100</v>
      </c>
      <c r="J32" s="74">
        <v>1100</v>
      </c>
      <c r="K32" s="74">
        <v>1100</v>
      </c>
      <c r="L32" s="74">
        <v>1100</v>
      </c>
      <c r="M32" s="74">
        <v>1000</v>
      </c>
      <c r="N32" s="74">
        <v>1000</v>
      </c>
      <c r="O32" s="74">
        <v>1000</v>
      </c>
      <c r="P32" s="74">
        <v>1000</v>
      </c>
      <c r="Q32" s="74">
        <v>1000</v>
      </c>
      <c r="R32" s="74">
        <v>1000</v>
      </c>
      <c r="S32" s="74">
        <v>1000</v>
      </c>
      <c r="T32" s="74">
        <v>1000</v>
      </c>
      <c r="U32" s="75"/>
      <c r="V32" s="75"/>
      <c r="W32" s="75"/>
      <c r="X32" s="75"/>
      <c r="Y32" s="73"/>
      <c r="Z32" s="73"/>
      <c r="AA32" s="73"/>
      <c r="AB32" s="73"/>
    </row>
    <row r="33" spans="2:28" ht="14" customHeight="1" x14ac:dyDescent="0.3">
      <c r="B33" s="50" t="s">
        <v>245</v>
      </c>
      <c r="C33" s="40" t="s">
        <v>156</v>
      </c>
      <c r="D33" s="41" t="s">
        <v>85</v>
      </c>
      <c r="E33" s="51" t="s">
        <v>1</v>
      </c>
      <c r="F33" s="51" t="s">
        <v>247</v>
      </c>
      <c r="G33" s="51"/>
      <c r="H33" s="74">
        <v>18000</v>
      </c>
      <c r="I33" s="74">
        <v>19000</v>
      </c>
      <c r="J33" s="74">
        <v>20000</v>
      </c>
      <c r="K33" s="74">
        <v>20000</v>
      </c>
      <c r="L33" s="74">
        <v>21000</v>
      </c>
      <c r="M33" s="74">
        <v>22000</v>
      </c>
      <c r="N33" s="74">
        <v>23000</v>
      </c>
      <c r="O33" s="74">
        <v>23000</v>
      </c>
      <c r="P33" s="74">
        <v>24000</v>
      </c>
      <c r="Q33" s="74">
        <v>25000</v>
      </c>
      <c r="R33" s="74">
        <v>26000</v>
      </c>
      <c r="S33" s="74">
        <v>28000</v>
      </c>
      <c r="T33" s="74">
        <v>29000</v>
      </c>
      <c r="U33" s="75"/>
      <c r="V33" s="75"/>
      <c r="W33" s="75"/>
      <c r="X33" s="75"/>
      <c r="Y33" s="73"/>
      <c r="Z33" s="73"/>
      <c r="AA33" s="73"/>
      <c r="AB33" s="73"/>
    </row>
    <row r="34" spans="2:28" ht="14" customHeight="1" x14ac:dyDescent="0.3">
      <c r="B34" s="50" t="s">
        <v>157</v>
      </c>
      <c r="C34" s="40" t="s">
        <v>157</v>
      </c>
      <c r="D34" s="41" t="s">
        <v>85</v>
      </c>
      <c r="E34" s="51" t="s">
        <v>1</v>
      </c>
      <c r="F34" s="51" t="s">
        <v>248</v>
      </c>
      <c r="G34" s="51"/>
      <c r="H34" s="74"/>
      <c r="I34" s="74"/>
      <c r="J34" s="74"/>
      <c r="K34" s="74"/>
      <c r="L34" s="74"/>
      <c r="M34" s="74"/>
      <c r="N34" s="74"/>
      <c r="O34" s="74"/>
      <c r="P34" s="74"/>
      <c r="Q34" s="74"/>
      <c r="R34" s="74"/>
      <c r="S34" s="74"/>
      <c r="T34" s="74"/>
      <c r="U34" s="75"/>
      <c r="V34" s="76"/>
      <c r="W34" s="75"/>
      <c r="X34" s="75"/>
      <c r="Y34" s="73"/>
      <c r="Z34" s="73"/>
      <c r="AA34" s="73"/>
      <c r="AB34" s="73"/>
    </row>
    <row r="35" spans="2:28" ht="14" customHeight="1" x14ac:dyDescent="0.3">
      <c r="B35" s="50" t="s">
        <v>157</v>
      </c>
      <c r="C35" s="40" t="s">
        <v>157</v>
      </c>
      <c r="D35" s="41" t="s">
        <v>85</v>
      </c>
      <c r="E35" s="51" t="s">
        <v>17</v>
      </c>
      <c r="F35" s="51" t="s">
        <v>249</v>
      </c>
      <c r="G35" s="51"/>
      <c r="H35" s="74"/>
      <c r="I35" s="74"/>
      <c r="J35" s="74"/>
      <c r="K35" s="74"/>
      <c r="L35" s="74"/>
      <c r="M35" s="74"/>
      <c r="N35" s="74"/>
      <c r="O35" s="74"/>
      <c r="P35" s="74"/>
      <c r="Q35" s="74"/>
      <c r="R35" s="74"/>
      <c r="S35" s="74"/>
      <c r="T35" s="74"/>
      <c r="U35" s="75"/>
      <c r="V35" s="75"/>
      <c r="W35" s="75"/>
      <c r="X35" s="75"/>
      <c r="Y35" s="73"/>
      <c r="Z35" s="73"/>
      <c r="AA35" s="73"/>
      <c r="AB35" s="73"/>
    </row>
    <row r="36" spans="2:28" ht="14" customHeight="1" x14ac:dyDescent="0.3">
      <c r="B36" s="50" t="s">
        <v>3</v>
      </c>
      <c r="C36" s="40" t="s">
        <v>3</v>
      </c>
      <c r="D36" s="41" t="s">
        <v>85</v>
      </c>
      <c r="E36" s="51" t="s">
        <v>17</v>
      </c>
      <c r="F36" s="51" t="s">
        <v>250</v>
      </c>
      <c r="G36" s="51"/>
      <c r="H36" s="74">
        <v>19000</v>
      </c>
      <c r="I36" s="74">
        <v>19000</v>
      </c>
      <c r="J36" s="74">
        <v>17000</v>
      </c>
      <c r="K36" s="74">
        <v>16000</v>
      </c>
      <c r="L36" s="74">
        <v>15000</v>
      </c>
      <c r="M36" s="74">
        <v>14000</v>
      </c>
      <c r="N36" s="74">
        <v>13000</v>
      </c>
      <c r="O36" s="74">
        <v>12000</v>
      </c>
      <c r="P36" s="74">
        <v>10000</v>
      </c>
      <c r="Q36" s="74">
        <v>9300</v>
      </c>
      <c r="R36" s="74">
        <v>8400</v>
      </c>
      <c r="S36" s="74">
        <v>7700</v>
      </c>
      <c r="T36" s="74">
        <v>7000</v>
      </c>
      <c r="U36" s="75"/>
      <c r="V36" s="75"/>
      <c r="W36" s="75"/>
      <c r="X36" s="75"/>
      <c r="Y36" s="73"/>
      <c r="Z36" s="73"/>
      <c r="AA36" s="73"/>
      <c r="AB36" s="73"/>
    </row>
    <row r="37" spans="2:28" ht="14" customHeight="1" x14ac:dyDescent="0.3">
      <c r="B37" s="50" t="s">
        <v>3</v>
      </c>
      <c r="C37" s="40" t="s">
        <v>3</v>
      </c>
      <c r="D37" s="41" t="s">
        <v>85</v>
      </c>
      <c r="E37" s="51" t="s">
        <v>1</v>
      </c>
      <c r="F37" s="51" t="s">
        <v>251</v>
      </c>
      <c r="G37" s="51"/>
      <c r="H37" s="74">
        <v>300000</v>
      </c>
      <c r="I37" s="74">
        <v>300000</v>
      </c>
      <c r="J37" s="74">
        <v>310000</v>
      </c>
      <c r="K37" s="74">
        <v>310000</v>
      </c>
      <c r="L37" s="74">
        <v>320000</v>
      </c>
      <c r="M37" s="74">
        <v>330000</v>
      </c>
      <c r="N37" s="74">
        <v>330000</v>
      </c>
      <c r="O37" s="74">
        <v>330000</v>
      </c>
      <c r="P37" s="74">
        <v>340000</v>
      </c>
      <c r="Q37" s="74">
        <v>340000</v>
      </c>
      <c r="R37" s="74">
        <v>340000</v>
      </c>
      <c r="S37" s="74">
        <v>340000</v>
      </c>
      <c r="T37" s="74">
        <v>340000</v>
      </c>
      <c r="U37" s="75"/>
      <c r="V37" s="75"/>
      <c r="W37" s="75"/>
      <c r="X37" s="75"/>
      <c r="Y37" s="73"/>
      <c r="Z37" s="73"/>
      <c r="AA37" s="73"/>
      <c r="AB37" s="73"/>
    </row>
    <row r="38" spans="2:28" ht="14" customHeight="1" x14ac:dyDescent="0.3">
      <c r="B38" s="50" t="s">
        <v>158</v>
      </c>
      <c r="C38" s="40" t="s">
        <v>158</v>
      </c>
      <c r="D38" s="41" t="s">
        <v>85</v>
      </c>
      <c r="E38" s="51" t="s">
        <v>1</v>
      </c>
      <c r="F38" s="51" t="s">
        <v>252</v>
      </c>
      <c r="G38" s="51"/>
      <c r="H38" s="74"/>
      <c r="I38" s="74"/>
      <c r="J38" s="74"/>
      <c r="K38" s="74"/>
      <c r="L38" s="74"/>
      <c r="M38" s="74"/>
      <c r="N38" s="74"/>
      <c r="O38" s="74"/>
      <c r="P38" s="74"/>
      <c r="Q38" s="74"/>
      <c r="R38" s="74"/>
      <c r="S38" s="74"/>
      <c r="T38" s="74"/>
      <c r="U38" s="75"/>
      <c r="V38" s="75"/>
      <c r="W38" s="75"/>
      <c r="X38" s="75"/>
      <c r="Y38" s="73"/>
      <c r="Z38" s="73"/>
      <c r="AA38" s="73"/>
      <c r="AB38" s="73"/>
    </row>
    <row r="39" spans="2:28" ht="14" customHeight="1" x14ac:dyDescent="0.3">
      <c r="B39" s="50" t="s">
        <v>158</v>
      </c>
      <c r="C39" s="40" t="s">
        <v>158</v>
      </c>
      <c r="D39" s="41" t="s">
        <v>85</v>
      </c>
      <c r="E39" s="51" t="s">
        <v>17</v>
      </c>
      <c r="F39" s="51" t="s">
        <v>253</v>
      </c>
      <c r="G39" s="51"/>
      <c r="H39" s="74"/>
      <c r="I39" s="74"/>
      <c r="J39" s="74"/>
      <c r="K39" s="74"/>
      <c r="L39" s="74"/>
      <c r="M39" s="74"/>
      <c r="N39" s="74"/>
      <c r="O39" s="74"/>
      <c r="P39" s="74"/>
      <c r="Q39" s="74"/>
      <c r="R39" s="74"/>
      <c r="S39" s="74"/>
      <c r="T39" s="74"/>
      <c r="U39" s="75"/>
      <c r="V39" s="75"/>
      <c r="W39" s="75"/>
      <c r="X39" s="75"/>
      <c r="Y39" s="73"/>
      <c r="Z39" s="73"/>
      <c r="AA39" s="73"/>
      <c r="AB39" s="73"/>
    </row>
    <row r="40" spans="2:28" ht="14" customHeight="1" x14ac:dyDescent="0.3">
      <c r="B40" s="50" t="s">
        <v>159</v>
      </c>
      <c r="C40" s="40" t="s">
        <v>159</v>
      </c>
      <c r="D40" s="41" t="s">
        <v>85</v>
      </c>
      <c r="E40" s="51" t="s">
        <v>17</v>
      </c>
      <c r="F40" s="51" t="s">
        <v>254</v>
      </c>
      <c r="G40" s="51"/>
      <c r="H40" s="74"/>
      <c r="I40" s="74"/>
      <c r="J40" s="74"/>
      <c r="K40" s="74"/>
      <c r="L40" s="74"/>
      <c r="M40" s="74"/>
      <c r="N40" s="74"/>
      <c r="O40" s="74"/>
      <c r="P40" s="74"/>
      <c r="Q40" s="74"/>
      <c r="R40" s="74"/>
      <c r="S40" s="74"/>
      <c r="T40" s="74"/>
      <c r="U40" s="75"/>
      <c r="V40" s="75"/>
      <c r="W40" s="75"/>
      <c r="X40" s="75"/>
      <c r="Y40" s="73"/>
      <c r="Z40" s="73"/>
      <c r="AA40" s="73"/>
      <c r="AB40" s="73"/>
    </row>
    <row r="41" spans="2:28" ht="14" customHeight="1" x14ac:dyDescent="0.3">
      <c r="B41" s="50" t="s">
        <v>159</v>
      </c>
      <c r="C41" s="40" t="s">
        <v>159</v>
      </c>
      <c r="D41" s="41" t="s">
        <v>85</v>
      </c>
      <c r="E41" s="51" t="s">
        <v>1</v>
      </c>
      <c r="F41" s="51" t="s">
        <v>255</v>
      </c>
      <c r="G41" s="51"/>
      <c r="H41" s="74">
        <v>2000</v>
      </c>
      <c r="I41" s="74">
        <v>2100</v>
      </c>
      <c r="J41" s="74">
        <v>2200</v>
      </c>
      <c r="K41" s="74">
        <v>2300</v>
      </c>
      <c r="L41" s="74">
        <v>2400</v>
      </c>
      <c r="M41" s="74">
        <v>2600</v>
      </c>
      <c r="N41" s="74">
        <v>2700</v>
      </c>
      <c r="O41" s="74">
        <v>2800</v>
      </c>
      <c r="P41" s="74">
        <v>3000</v>
      </c>
      <c r="Q41" s="74">
        <v>3100</v>
      </c>
      <c r="R41" s="74">
        <v>3300</v>
      </c>
      <c r="S41" s="74">
        <v>3400</v>
      </c>
      <c r="T41" s="74">
        <v>3600</v>
      </c>
      <c r="U41" s="75"/>
      <c r="V41" s="75"/>
      <c r="W41" s="75"/>
      <c r="X41" s="75"/>
      <c r="Y41" s="73"/>
      <c r="Z41" s="73"/>
      <c r="AA41" s="73"/>
      <c r="AB41" s="73"/>
    </row>
    <row r="42" spans="2:28" ht="14" customHeight="1" x14ac:dyDescent="0.3">
      <c r="B42" s="50" t="s">
        <v>53</v>
      </c>
      <c r="C42" s="40" t="s">
        <v>53</v>
      </c>
      <c r="D42" s="41" t="s">
        <v>84</v>
      </c>
      <c r="E42" s="51" t="s">
        <v>17</v>
      </c>
      <c r="F42" s="51" t="s">
        <v>256</v>
      </c>
      <c r="G42" s="51"/>
      <c r="H42" s="74">
        <v>23000</v>
      </c>
      <c r="I42" s="74">
        <v>21000</v>
      </c>
      <c r="J42" s="74">
        <v>20000</v>
      </c>
      <c r="K42" s="74">
        <v>19000</v>
      </c>
      <c r="L42" s="74">
        <v>18000</v>
      </c>
      <c r="M42" s="74">
        <v>17000</v>
      </c>
      <c r="N42" s="74">
        <v>16000</v>
      </c>
      <c r="O42" s="74">
        <v>15000</v>
      </c>
      <c r="P42" s="74">
        <v>14000</v>
      </c>
      <c r="Q42" s="74">
        <v>13000</v>
      </c>
      <c r="R42" s="74">
        <v>12000</v>
      </c>
      <c r="S42" s="74">
        <v>11000</v>
      </c>
      <c r="T42" s="74">
        <v>10000</v>
      </c>
      <c r="U42" s="75"/>
      <c r="V42" s="75"/>
      <c r="W42" s="75"/>
      <c r="X42" s="75"/>
      <c r="Y42" s="73"/>
      <c r="Z42" s="73"/>
      <c r="AA42" s="73"/>
      <c r="AB42" s="73"/>
    </row>
    <row r="43" spans="2:28" ht="14" customHeight="1" x14ac:dyDescent="0.3">
      <c r="B43" s="50" t="s">
        <v>53</v>
      </c>
      <c r="C43" s="40" t="s">
        <v>53</v>
      </c>
      <c r="D43" s="41" t="s">
        <v>84</v>
      </c>
      <c r="E43" s="51" t="s">
        <v>1</v>
      </c>
      <c r="F43" s="51" t="s">
        <v>257</v>
      </c>
      <c r="G43" s="51"/>
      <c r="H43" s="74">
        <v>96000</v>
      </c>
      <c r="I43" s="74">
        <v>96000</v>
      </c>
      <c r="J43" s="74">
        <v>96000</v>
      </c>
      <c r="K43" s="74">
        <v>95000</v>
      </c>
      <c r="L43" s="74">
        <v>94000</v>
      </c>
      <c r="M43" s="74">
        <v>93000</v>
      </c>
      <c r="N43" s="74">
        <v>93000</v>
      </c>
      <c r="O43" s="74">
        <v>92000</v>
      </c>
      <c r="P43" s="74">
        <v>91000</v>
      </c>
      <c r="Q43" s="74">
        <v>89000</v>
      </c>
      <c r="R43" s="74">
        <v>89000</v>
      </c>
      <c r="S43" s="74">
        <v>88000</v>
      </c>
      <c r="T43" s="74">
        <v>87000</v>
      </c>
      <c r="U43" s="75"/>
      <c r="V43" s="75"/>
      <c r="W43" s="75"/>
      <c r="X43" s="75"/>
      <c r="Y43" s="73"/>
      <c r="Z43" s="73"/>
      <c r="AA43" s="73"/>
      <c r="AB43" s="73"/>
    </row>
    <row r="44" spans="2:28" ht="14" customHeight="1" x14ac:dyDescent="0.3">
      <c r="B44" s="50" t="s">
        <v>40</v>
      </c>
      <c r="C44" s="40" t="s">
        <v>40</v>
      </c>
      <c r="D44" s="41" t="s">
        <v>84</v>
      </c>
      <c r="E44" s="51" t="s">
        <v>17</v>
      </c>
      <c r="F44" s="51" t="s">
        <v>258</v>
      </c>
      <c r="G44" s="51"/>
      <c r="H44" s="74">
        <v>18000</v>
      </c>
      <c r="I44" s="74">
        <v>17000</v>
      </c>
      <c r="J44" s="74">
        <v>16000</v>
      </c>
      <c r="K44" s="74">
        <v>15000</v>
      </c>
      <c r="L44" s="74">
        <v>14000</v>
      </c>
      <c r="M44" s="74">
        <v>13000</v>
      </c>
      <c r="N44" s="74">
        <v>12000</v>
      </c>
      <c r="O44" s="74">
        <v>11000</v>
      </c>
      <c r="P44" s="74">
        <v>10000</v>
      </c>
      <c r="Q44" s="74">
        <v>9800</v>
      </c>
      <c r="R44" s="74">
        <v>8800</v>
      </c>
      <c r="S44" s="74">
        <v>8000</v>
      </c>
      <c r="T44" s="74">
        <v>7400</v>
      </c>
      <c r="U44" s="75"/>
      <c r="V44" s="75"/>
      <c r="W44" s="75"/>
      <c r="X44" s="75"/>
      <c r="Y44" s="73"/>
      <c r="Z44" s="73"/>
      <c r="AA44" s="73"/>
      <c r="AB44" s="73"/>
    </row>
    <row r="45" spans="2:28" ht="14" customHeight="1" x14ac:dyDescent="0.3">
      <c r="B45" s="50" t="s">
        <v>40</v>
      </c>
      <c r="C45" s="40" t="s">
        <v>40</v>
      </c>
      <c r="D45" s="41" t="s">
        <v>84</v>
      </c>
      <c r="E45" s="51" t="s">
        <v>1</v>
      </c>
      <c r="F45" s="51" t="s">
        <v>259</v>
      </c>
      <c r="G45" s="51"/>
      <c r="H45" s="74">
        <v>80000</v>
      </c>
      <c r="I45" s="74">
        <v>79000</v>
      </c>
      <c r="J45" s="74">
        <v>79000</v>
      </c>
      <c r="K45" s="74">
        <v>78000</v>
      </c>
      <c r="L45" s="74">
        <v>77000</v>
      </c>
      <c r="M45" s="74">
        <v>74000</v>
      </c>
      <c r="N45" s="74">
        <v>73000</v>
      </c>
      <c r="O45" s="74">
        <v>72000</v>
      </c>
      <c r="P45" s="74">
        <v>73000</v>
      </c>
      <c r="Q45" s="74">
        <v>73000</v>
      </c>
      <c r="R45" s="74">
        <v>73000</v>
      </c>
      <c r="S45" s="74">
        <v>73000</v>
      </c>
      <c r="T45" s="74">
        <v>73000</v>
      </c>
      <c r="U45" s="75"/>
      <c r="V45" s="75"/>
      <c r="W45" s="75"/>
      <c r="X45" s="75"/>
      <c r="Y45" s="73"/>
      <c r="Z45" s="73"/>
      <c r="AA45" s="73"/>
      <c r="AB45" s="73"/>
    </row>
    <row r="46" spans="2:28" ht="14" customHeight="1" x14ac:dyDescent="0.3">
      <c r="B46" s="50" t="s">
        <v>54</v>
      </c>
      <c r="C46" s="40" t="s">
        <v>80</v>
      </c>
      <c r="D46" s="41" t="s">
        <v>85</v>
      </c>
      <c r="E46" s="51" t="s">
        <v>17</v>
      </c>
      <c r="F46" s="51" t="s">
        <v>260</v>
      </c>
      <c r="G46" s="51"/>
      <c r="H46" s="74">
        <v>100</v>
      </c>
      <c r="I46" s="74">
        <v>100</v>
      </c>
      <c r="J46" s="74">
        <v>100</v>
      </c>
      <c r="K46" s="74">
        <v>100</v>
      </c>
      <c r="L46" s="74">
        <v>100</v>
      </c>
      <c r="M46" s="74">
        <v>100</v>
      </c>
      <c r="N46" s="74">
        <v>100</v>
      </c>
      <c r="O46" s="74">
        <v>100</v>
      </c>
      <c r="P46" s="74">
        <v>100</v>
      </c>
      <c r="Q46" s="74">
        <v>100</v>
      </c>
      <c r="R46" s="74">
        <v>100</v>
      </c>
      <c r="S46" s="74">
        <v>100</v>
      </c>
      <c r="T46" s="74">
        <v>100</v>
      </c>
      <c r="U46" s="75"/>
      <c r="V46" s="75"/>
      <c r="W46" s="75"/>
      <c r="X46" s="75"/>
      <c r="Y46" s="73"/>
      <c r="Z46" s="73"/>
      <c r="AA46" s="73"/>
      <c r="AB46" s="73"/>
    </row>
    <row r="47" spans="2:28" ht="14" customHeight="1" x14ac:dyDescent="0.3">
      <c r="B47" s="50" t="s">
        <v>54</v>
      </c>
      <c r="C47" s="40" t="s">
        <v>80</v>
      </c>
      <c r="D47" s="41" t="s">
        <v>85</v>
      </c>
      <c r="E47" s="51" t="s">
        <v>1</v>
      </c>
      <c r="F47" s="51" t="s">
        <v>261</v>
      </c>
      <c r="G47" s="51"/>
      <c r="H47" s="74">
        <v>2200</v>
      </c>
      <c r="I47" s="74">
        <v>2300</v>
      </c>
      <c r="J47" s="74">
        <v>2400</v>
      </c>
      <c r="K47" s="74">
        <v>2500</v>
      </c>
      <c r="L47" s="74">
        <v>2700</v>
      </c>
      <c r="M47" s="74">
        <v>2800</v>
      </c>
      <c r="N47" s="74">
        <v>2900</v>
      </c>
      <c r="O47" s="74">
        <v>3000</v>
      </c>
      <c r="P47" s="74">
        <v>3200</v>
      </c>
      <c r="Q47" s="74">
        <v>3300</v>
      </c>
      <c r="R47" s="74">
        <v>3400</v>
      </c>
      <c r="S47" s="74">
        <v>3500</v>
      </c>
      <c r="T47" s="74">
        <v>3500</v>
      </c>
      <c r="U47" s="75"/>
      <c r="V47" s="75"/>
      <c r="W47" s="75"/>
      <c r="X47" s="75"/>
      <c r="Y47" s="73"/>
      <c r="Z47" s="73"/>
      <c r="AA47" s="73"/>
      <c r="AB47" s="73"/>
    </row>
    <row r="48" spans="2:28" ht="14" customHeight="1" x14ac:dyDescent="0.3">
      <c r="B48" s="50" t="s">
        <v>161</v>
      </c>
      <c r="C48" s="40" t="s">
        <v>161</v>
      </c>
      <c r="D48" s="41" t="s">
        <v>85</v>
      </c>
      <c r="E48" s="51" t="s">
        <v>17</v>
      </c>
      <c r="F48" s="51" t="s">
        <v>262</v>
      </c>
      <c r="G48" s="51"/>
      <c r="H48" s="74">
        <v>5900</v>
      </c>
      <c r="I48" s="74">
        <v>5700</v>
      </c>
      <c r="J48" s="74">
        <v>5400</v>
      </c>
      <c r="K48" s="74">
        <v>5100</v>
      </c>
      <c r="L48" s="74">
        <v>4700</v>
      </c>
      <c r="M48" s="74">
        <v>4400</v>
      </c>
      <c r="N48" s="74">
        <v>4000</v>
      </c>
      <c r="O48" s="74">
        <v>3600</v>
      </c>
      <c r="P48" s="74">
        <v>3300</v>
      </c>
      <c r="Q48" s="74">
        <v>2900</v>
      </c>
      <c r="R48" s="74">
        <v>2600</v>
      </c>
      <c r="S48" s="74">
        <v>2300</v>
      </c>
      <c r="T48" s="74">
        <v>2000</v>
      </c>
      <c r="U48" s="75"/>
      <c r="V48" s="75"/>
      <c r="W48" s="75"/>
      <c r="X48" s="75"/>
      <c r="Y48" s="73"/>
      <c r="Z48" s="73"/>
      <c r="AA48" s="73"/>
      <c r="AB48" s="73"/>
    </row>
    <row r="49" spans="2:28" ht="14" customHeight="1" x14ac:dyDescent="0.3">
      <c r="B49" s="50" t="s">
        <v>161</v>
      </c>
      <c r="C49" s="40" t="s">
        <v>161</v>
      </c>
      <c r="D49" s="41" t="s">
        <v>85</v>
      </c>
      <c r="E49" s="51" t="s">
        <v>1</v>
      </c>
      <c r="F49" s="51" t="s">
        <v>263</v>
      </c>
      <c r="G49" s="51"/>
      <c r="H49" s="74">
        <v>77000</v>
      </c>
      <c r="I49" s="74">
        <v>77000</v>
      </c>
      <c r="J49" s="74">
        <v>77000</v>
      </c>
      <c r="K49" s="74">
        <v>76000</v>
      </c>
      <c r="L49" s="74">
        <v>76000</v>
      </c>
      <c r="M49" s="74">
        <v>75000</v>
      </c>
      <c r="N49" s="74">
        <v>75000</v>
      </c>
      <c r="O49" s="74">
        <v>75000</v>
      </c>
      <c r="P49" s="74">
        <v>74000</v>
      </c>
      <c r="Q49" s="74">
        <v>74000</v>
      </c>
      <c r="R49" s="74">
        <v>74000</v>
      </c>
      <c r="S49" s="74">
        <v>74000</v>
      </c>
      <c r="T49" s="74">
        <v>74000</v>
      </c>
      <c r="U49" s="75"/>
      <c r="V49" s="75"/>
      <c r="W49" s="75"/>
      <c r="X49" s="75"/>
      <c r="Y49" s="73"/>
      <c r="Z49" s="73"/>
      <c r="AA49" s="73"/>
      <c r="AB49" s="73"/>
    </row>
    <row r="50" spans="2:28" ht="14" customHeight="1" x14ac:dyDescent="0.3">
      <c r="B50" s="50" t="s">
        <v>4</v>
      </c>
      <c r="C50" s="40" t="s">
        <v>4</v>
      </c>
      <c r="D50" s="41" t="s">
        <v>85</v>
      </c>
      <c r="E50" s="51" t="s">
        <v>17</v>
      </c>
      <c r="F50" s="51" t="s">
        <v>264</v>
      </c>
      <c r="G50" s="51"/>
      <c r="H50" s="74">
        <v>55000</v>
      </c>
      <c r="I50" s="74">
        <v>53000</v>
      </c>
      <c r="J50" s="74">
        <v>51000</v>
      </c>
      <c r="K50" s="74">
        <v>49000</v>
      </c>
      <c r="L50" s="74">
        <v>46000</v>
      </c>
      <c r="M50" s="74">
        <v>43000</v>
      </c>
      <c r="N50" s="74">
        <v>41000</v>
      </c>
      <c r="O50" s="74">
        <v>39000</v>
      </c>
      <c r="P50" s="74">
        <v>37000</v>
      </c>
      <c r="Q50" s="74">
        <v>35000</v>
      </c>
      <c r="R50" s="74">
        <v>33000</v>
      </c>
      <c r="S50" s="74">
        <v>31000</v>
      </c>
      <c r="T50" s="74">
        <v>29000</v>
      </c>
      <c r="U50" s="75"/>
      <c r="V50" s="75"/>
      <c r="W50" s="75"/>
      <c r="X50" s="75"/>
      <c r="Y50" s="73"/>
      <c r="Z50" s="73"/>
      <c r="AA50" s="73"/>
      <c r="AB50" s="73"/>
    </row>
    <row r="51" spans="2:28" ht="14" customHeight="1" x14ac:dyDescent="0.3">
      <c r="B51" s="50" t="s">
        <v>4</v>
      </c>
      <c r="C51" s="40" t="s">
        <v>4</v>
      </c>
      <c r="D51" s="41" t="s">
        <v>85</v>
      </c>
      <c r="E51" s="51" t="s">
        <v>1</v>
      </c>
      <c r="F51" s="51" t="s">
        <v>265</v>
      </c>
      <c r="G51" s="51"/>
      <c r="H51" s="74">
        <v>450000</v>
      </c>
      <c r="I51" s="74">
        <v>450000</v>
      </c>
      <c r="J51" s="74">
        <v>460000</v>
      </c>
      <c r="K51" s="74">
        <v>460000</v>
      </c>
      <c r="L51" s="74">
        <v>460000</v>
      </c>
      <c r="M51" s="74">
        <v>460000</v>
      </c>
      <c r="N51" s="74">
        <v>460000</v>
      </c>
      <c r="O51" s="74">
        <v>460000</v>
      </c>
      <c r="P51" s="74">
        <v>460000</v>
      </c>
      <c r="Q51" s="74">
        <v>460000</v>
      </c>
      <c r="R51" s="74">
        <v>460000</v>
      </c>
      <c r="S51" s="74">
        <v>450000</v>
      </c>
      <c r="T51" s="74">
        <v>450000</v>
      </c>
      <c r="U51" s="75"/>
      <c r="V51" s="75"/>
      <c r="W51" s="75"/>
      <c r="X51" s="75"/>
      <c r="Y51" s="73"/>
      <c r="Z51" s="73"/>
      <c r="AA51" s="73"/>
      <c r="AB51" s="73"/>
    </row>
    <row r="52" spans="2:28" ht="14" customHeight="1" x14ac:dyDescent="0.3">
      <c r="B52" s="50" t="s">
        <v>55</v>
      </c>
      <c r="C52" s="40" t="s">
        <v>55</v>
      </c>
      <c r="D52" s="41" t="s">
        <v>84</v>
      </c>
      <c r="E52" s="51" t="s">
        <v>17</v>
      </c>
      <c r="F52" s="51" t="s">
        <v>266</v>
      </c>
      <c r="G52" s="51"/>
      <c r="H52" s="74">
        <v>18000</v>
      </c>
      <c r="I52" s="74">
        <v>17000</v>
      </c>
      <c r="J52" s="74">
        <v>16000</v>
      </c>
      <c r="K52" s="74">
        <v>16000</v>
      </c>
      <c r="L52" s="74">
        <v>15000</v>
      </c>
      <c r="M52" s="74">
        <v>14000</v>
      </c>
      <c r="N52" s="74">
        <v>13000</v>
      </c>
      <c r="O52" s="74">
        <v>13000</v>
      </c>
      <c r="P52" s="74">
        <v>12000</v>
      </c>
      <c r="Q52" s="74">
        <v>12000</v>
      </c>
      <c r="R52" s="74">
        <v>12000</v>
      </c>
      <c r="S52" s="74">
        <v>11000</v>
      </c>
      <c r="T52" s="74">
        <v>12000</v>
      </c>
      <c r="U52" s="75"/>
      <c r="V52" s="75"/>
      <c r="W52" s="75"/>
      <c r="X52" s="75"/>
      <c r="Y52" s="73"/>
      <c r="Z52" s="73"/>
      <c r="AA52" s="73"/>
      <c r="AB52" s="73"/>
    </row>
    <row r="53" spans="2:28" ht="14" customHeight="1" x14ac:dyDescent="0.3">
      <c r="B53" s="50" t="s">
        <v>55</v>
      </c>
      <c r="C53" s="40" t="s">
        <v>55</v>
      </c>
      <c r="D53" s="41" t="s">
        <v>84</v>
      </c>
      <c r="E53" s="51" t="s">
        <v>1</v>
      </c>
      <c r="F53" s="51" t="s">
        <v>267</v>
      </c>
      <c r="G53" s="51"/>
      <c r="H53" s="74">
        <v>120000</v>
      </c>
      <c r="I53" s="74">
        <v>120000</v>
      </c>
      <c r="J53" s="74">
        <v>110000</v>
      </c>
      <c r="K53" s="74">
        <v>110000</v>
      </c>
      <c r="L53" s="74">
        <v>100000</v>
      </c>
      <c r="M53" s="74">
        <v>100000</v>
      </c>
      <c r="N53" s="74">
        <v>100000</v>
      </c>
      <c r="O53" s="74">
        <v>100000</v>
      </c>
      <c r="P53" s="74">
        <v>110000</v>
      </c>
      <c r="Q53" s="74">
        <v>110000</v>
      </c>
      <c r="R53" s="74">
        <v>110000</v>
      </c>
      <c r="S53" s="74">
        <v>110000</v>
      </c>
      <c r="T53" s="74">
        <v>110000</v>
      </c>
      <c r="U53" s="75"/>
      <c r="V53" s="75"/>
      <c r="W53" s="75"/>
      <c r="X53" s="75"/>
      <c r="Y53" s="73"/>
      <c r="Z53" s="73"/>
      <c r="AA53" s="73"/>
      <c r="AB53" s="73"/>
    </row>
    <row r="54" spans="2:28" ht="14" customHeight="1" x14ac:dyDescent="0.3">
      <c r="B54" s="50" t="s">
        <v>56</v>
      </c>
      <c r="C54" s="40" t="s">
        <v>56</v>
      </c>
      <c r="D54" s="41" t="s">
        <v>84</v>
      </c>
      <c r="E54" s="51" t="s">
        <v>17</v>
      </c>
      <c r="F54" s="51" t="s">
        <v>268</v>
      </c>
      <c r="G54" s="51"/>
      <c r="H54" s="74">
        <v>17000</v>
      </c>
      <c r="I54" s="74">
        <v>16000</v>
      </c>
      <c r="J54" s="74">
        <v>16000</v>
      </c>
      <c r="K54" s="74">
        <v>16000</v>
      </c>
      <c r="L54" s="74">
        <v>15000</v>
      </c>
      <c r="M54" s="74">
        <v>15000</v>
      </c>
      <c r="N54" s="74">
        <v>14000</v>
      </c>
      <c r="O54" s="74">
        <v>14000</v>
      </c>
      <c r="P54" s="74">
        <v>13000</v>
      </c>
      <c r="Q54" s="74">
        <v>13000</v>
      </c>
      <c r="R54" s="74">
        <v>12000</v>
      </c>
      <c r="S54" s="74">
        <v>12000</v>
      </c>
      <c r="T54" s="74">
        <v>12000</v>
      </c>
      <c r="U54" s="75"/>
      <c r="V54" s="75"/>
      <c r="W54" s="75"/>
      <c r="X54" s="75"/>
      <c r="Y54" s="73"/>
      <c r="Z54" s="73"/>
      <c r="AA54" s="73"/>
      <c r="AB54" s="73"/>
    </row>
    <row r="55" spans="2:28" ht="14" customHeight="1" x14ac:dyDescent="0.3">
      <c r="B55" s="50" t="s">
        <v>56</v>
      </c>
      <c r="C55" s="40" t="s">
        <v>56</v>
      </c>
      <c r="D55" s="41" t="s">
        <v>84</v>
      </c>
      <c r="E55" s="51" t="s">
        <v>1</v>
      </c>
      <c r="F55" s="51" t="s">
        <v>269</v>
      </c>
      <c r="G55" s="51"/>
      <c r="H55" s="74">
        <v>89000</v>
      </c>
      <c r="I55" s="74">
        <v>92000</v>
      </c>
      <c r="J55" s="74">
        <v>94000</v>
      </c>
      <c r="K55" s="74">
        <v>96000</v>
      </c>
      <c r="L55" s="74">
        <v>98000</v>
      </c>
      <c r="M55" s="74">
        <v>99000</v>
      </c>
      <c r="N55" s="74">
        <v>100000</v>
      </c>
      <c r="O55" s="74">
        <v>100000</v>
      </c>
      <c r="P55" s="74">
        <v>100000</v>
      </c>
      <c r="Q55" s="74">
        <v>100000</v>
      </c>
      <c r="R55" s="74">
        <v>100000</v>
      </c>
      <c r="S55" s="74">
        <v>100000</v>
      </c>
      <c r="T55" s="74">
        <v>100000</v>
      </c>
      <c r="U55" s="75"/>
      <c r="V55" s="75"/>
      <c r="W55" s="75"/>
      <c r="X55" s="75"/>
      <c r="Y55" s="73"/>
      <c r="Z55" s="73"/>
      <c r="AA55" s="73"/>
      <c r="AB55" s="73"/>
    </row>
    <row r="56" spans="2:28" ht="14" customHeight="1" x14ac:dyDescent="0.3">
      <c r="B56" s="50" t="s">
        <v>162</v>
      </c>
      <c r="C56" s="40" t="s">
        <v>162</v>
      </c>
      <c r="D56" s="41" t="s">
        <v>85</v>
      </c>
      <c r="E56" s="51" t="s">
        <v>1</v>
      </c>
      <c r="F56" s="51" t="s">
        <v>270</v>
      </c>
      <c r="G56" s="51"/>
      <c r="H56" s="74"/>
      <c r="I56" s="74"/>
      <c r="J56" s="74"/>
      <c r="K56" s="74"/>
      <c r="L56" s="74"/>
      <c r="M56" s="74"/>
      <c r="N56" s="74"/>
      <c r="O56" s="74"/>
      <c r="P56" s="74"/>
      <c r="Q56" s="74"/>
      <c r="R56" s="74"/>
      <c r="S56" s="74"/>
      <c r="T56" s="74"/>
      <c r="U56" s="75"/>
      <c r="V56" s="75"/>
      <c r="W56" s="75"/>
      <c r="X56" s="75"/>
      <c r="Y56" s="73"/>
      <c r="Z56" s="73"/>
      <c r="AA56" s="73"/>
      <c r="AB56" s="73"/>
    </row>
    <row r="57" spans="2:28" ht="14" customHeight="1" x14ac:dyDescent="0.3">
      <c r="B57" s="50" t="s">
        <v>162</v>
      </c>
      <c r="C57" s="40" t="s">
        <v>162</v>
      </c>
      <c r="D57" s="41" t="s">
        <v>85</v>
      </c>
      <c r="E57" s="51" t="s">
        <v>17</v>
      </c>
      <c r="F57" s="51" t="s">
        <v>271</v>
      </c>
      <c r="G57" s="51"/>
      <c r="H57" s="74"/>
      <c r="I57" s="74"/>
      <c r="J57" s="74"/>
      <c r="K57" s="74"/>
      <c r="L57" s="74"/>
      <c r="M57" s="74"/>
      <c r="N57" s="74"/>
      <c r="O57" s="74"/>
      <c r="P57" s="74"/>
      <c r="Q57" s="74"/>
      <c r="R57" s="74"/>
      <c r="S57" s="74"/>
      <c r="T57" s="74"/>
      <c r="U57" s="75"/>
      <c r="V57" s="75"/>
      <c r="W57" s="75"/>
      <c r="X57" s="75"/>
      <c r="Y57" s="73"/>
      <c r="Z57" s="73"/>
      <c r="AA57" s="73"/>
      <c r="AB57" s="73"/>
    </row>
    <row r="58" spans="2:28" ht="14" customHeight="1" x14ac:dyDescent="0.3">
      <c r="B58" s="50" t="s">
        <v>163</v>
      </c>
      <c r="C58" s="40" t="s">
        <v>163</v>
      </c>
      <c r="D58" s="41" t="s">
        <v>85</v>
      </c>
      <c r="E58" s="51" t="s">
        <v>17</v>
      </c>
      <c r="F58" s="51" t="s">
        <v>272</v>
      </c>
      <c r="G58" s="51"/>
      <c r="H58" s="74">
        <v>3300</v>
      </c>
      <c r="I58" s="74">
        <v>3200</v>
      </c>
      <c r="J58" s="74">
        <v>3100</v>
      </c>
      <c r="K58" s="74">
        <v>2900</v>
      </c>
      <c r="L58" s="74">
        <v>2800</v>
      </c>
      <c r="M58" s="74">
        <v>2700</v>
      </c>
      <c r="N58" s="74">
        <v>2600</v>
      </c>
      <c r="O58" s="74">
        <v>2500</v>
      </c>
      <c r="P58" s="74">
        <v>2400</v>
      </c>
      <c r="Q58" s="74">
        <v>2300</v>
      </c>
      <c r="R58" s="74">
        <v>2300</v>
      </c>
      <c r="S58" s="74">
        <v>2100</v>
      </c>
      <c r="T58" s="74">
        <v>2000</v>
      </c>
      <c r="U58" s="75"/>
      <c r="V58" s="75"/>
      <c r="W58" s="75"/>
      <c r="X58" s="75"/>
      <c r="Y58" s="73"/>
      <c r="Z58" s="73"/>
      <c r="AA58" s="73"/>
      <c r="AB58" s="73"/>
    </row>
    <row r="59" spans="2:28" ht="14" customHeight="1" x14ac:dyDescent="0.3">
      <c r="B59" s="50" t="s">
        <v>163</v>
      </c>
      <c r="C59" s="40" t="s">
        <v>163</v>
      </c>
      <c r="D59" s="41" t="s">
        <v>85</v>
      </c>
      <c r="E59" s="51" t="s">
        <v>1</v>
      </c>
      <c r="F59" s="51" t="s">
        <v>273</v>
      </c>
      <c r="G59" s="51"/>
      <c r="H59" s="74">
        <v>110000</v>
      </c>
      <c r="I59" s="74">
        <v>120000</v>
      </c>
      <c r="J59" s="74">
        <v>120000</v>
      </c>
      <c r="K59" s="74">
        <v>120000</v>
      </c>
      <c r="L59" s="74">
        <v>130000</v>
      </c>
      <c r="M59" s="74">
        <v>140000</v>
      </c>
      <c r="N59" s="74">
        <v>140000</v>
      </c>
      <c r="O59" s="74">
        <v>150000</v>
      </c>
      <c r="P59" s="74">
        <v>160000</v>
      </c>
      <c r="Q59" s="74">
        <v>160000</v>
      </c>
      <c r="R59" s="74">
        <v>170000</v>
      </c>
      <c r="S59" s="74">
        <v>180000</v>
      </c>
      <c r="T59" s="74">
        <v>190000</v>
      </c>
      <c r="U59" s="75"/>
      <c r="V59" s="75"/>
      <c r="W59" s="75"/>
      <c r="X59" s="75"/>
      <c r="Y59" s="73"/>
      <c r="Z59" s="73"/>
      <c r="AA59" s="73"/>
      <c r="AB59" s="73"/>
    </row>
    <row r="60" spans="2:28" ht="14" customHeight="1" x14ac:dyDescent="0.3">
      <c r="B60" s="50" t="s">
        <v>57</v>
      </c>
      <c r="C60" s="40" t="s">
        <v>57</v>
      </c>
      <c r="D60" s="41" t="s">
        <v>85</v>
      </c>
      <c r="E60" s="51" t="s">
        <v>17</v>
      </c>
      <c r="F60" s="51" t="s">
        <v>274</v>
      </c>
      <c r="G60" s="51"/>
      <c r="H60" s="74"/>
      <c r="I60" s="74"/>
      <c r="J60" s="74"/>
      <c r="K60" s="74"/>
      <c r="L60" s="74"/>
      <c r="M60" s="74"/>
      <c r="N60" s="74"/>
      <c r="O60" s="74"/>
      <c r="P60" s="74"/>
      <c r="Q60" s="74"/>
      <c r="R60" s="74"/>
      <c r="S60" s="74"/>
      <c r="T60" s="74"/>
      <c r="U60" s="75"/>
      <c r="V60" s="75"/>
      <c r="W60" s="75"/>
      <c r="X60" s="75"/>
      <c r="Y60" s="73"/>
      <c r="Z60" s="73"/>
      <c r="AA60" s="73"/>
      <c r="AB60" s="73"/>
    </row>
    <row r="61" spans="2:28" ht="14" customHeight="1" x14ac:dyDescent="0.3">
      <c r="B61" s="50" t="s">
        <v>57</v>
      </c>
      <c r="C61" s="40" t="s">
        <v>57</v>
      </c>
      <c r="D61" s="41" t="s">
        <v>85</v>
      </c>
      <c r="E61" s="51" t="s">
        <v>1</v>
      </c>
      <c r="F61" s="51" t="s">
        <v>275</v>
      </c>
      <c r="G61" s="51"/>
      <c r="H61" s="74">
        <v>100</v>
      </c>
      <c r="I61" s="74">
        <v>100</v>
      </c>
      <c r="J61" s="74">
        <v>100</v>
      </c>
      <c r="K61" s="74">
        <v>200</v>
      </c>
      <c r="L61" s="74">
        <v>200</v>
      </c>
      <c r="M61" s="74">
        <v>200</v>
      </c>
      <c r="N61" s="74">
        <v>200</v>
      </c>
      <c r="O61" s="74">
        <v>200</v>
      </c>
      <c r="P61" s="74">
        <v>200</v>
      </c>
      <c r="Q61" s="74">
        <v>200</v>
      </c>
      <c r="R61" s="74">
        <v>200</v>
      </c>
      <c r="S61" s="74">
        <v>200</v>
      </c>
      <c r="T61" s="74">
        <v>200</v>
      </c>
      <c r="U61" s="75"/>
      <c r="V61" s="75"/>
      <c r="W61" s="75"/>
      <c r="X61" s="75"/>
      <c r="Y61" s="73"/>
      <c r="Z61" s="73"/>
      <c r="AA61" s="73"/>
      <c r="AB61" s="73"/>
    </row>
    <row r="62" spans="2:28" ht="14" customHeight="1" x14ac:dyDescent="0.3">
      <c r="B62" s="50" t="s">
        <v>58</v>
      </c>
      <c r="C62" s="40" t="s">
        <v>58</v>
      </c>
      <c r="D62" s="41" t="s">
        <v>85</v>
      </c>
      <c r="E62" s="51" t="s">
        <v>17</v>
      </c>
      <c r="F62" s="51" t="s">
        <v>276</v>
      </c>
      <c r="G62" s="51"/>
      <c r="H62" s="74">
        <v>9400</v>
      </c>
      <c r="I62" s="74">
        <v>9300</v>
      </c>
      <c r="J62" s="74">
        <v>9500</v>
      </c>
      <c r="K62" s="74">
        <v>9600</v>
      </c>
      <c r="L62" s="74">
        <v>9700</v>
      </c>
      <c r="M62" s="74">
        <v>9900</v>
      </c>
      <c r="N62" s="74">
        <v>10000</v>
      </c>
      <c r="O62" s="74">
        <v>10000</v>
      </c>
      <c r="P62" s="74">
        <v>11000</v>
      </c>
      <c r="Q62" s="74">
        <v>11000</v>
      </c>
      <c r="R62" s="74">
        <v>11000</v>
      </c>
      <c r="S62" s="74">
        <v>12000</v>
      </c>
      <c r="T62" s="74">
        <v>12000</v>
      </c>
      <c r="U62" s="75"/>
      <c r="V62" s="75"/>
      <c r="W62" s="75"/>
      <c r="X62" s="75"/>
      <c r="Y62" s="73"/>
      <c r="Z62" s="73"/>
      <c r="AA62" s="73"/>
      <c r="AB62" s="73"/>
    </row>
    <row r="63" spans="2:28" ht="14" customHeight="1" x14ac:dyDescent="0.3">
      <c r="B63" s="50" t="s">
        <v>58</v>
      </c>
      <c r="C63" s="40" t="s">
        <v>58</v>
      </c>
      <c r="D63" s="41" t="s">
        <v>85</v>
      </c>
      <c r="E63" s="51" t="s">
        <v>1</v>
      </c>
      <c r="F63" s="51" t="s">
        <v>277</v>
      </c>
      <c r="G63" s="51"/>
      <c r="H63" s="74">
        <v>83000</v>
      </c>
      <c r="I63" s="74">
        <v>86000</v>
      </c>
      <c r="J63" s="74">
        <v>88000</v>
      </c>
      <c r="K63" s="74">
        <v>91000</v>
      </c>
      <c r="L63" s="74">
        <v>93000</v>
      </c>
      <c r="M63" s="74">
        <v>96000</v>
      </c>
      <c r="N63" s="74">
        <v>100000</v>
      </c>
      <c r="O63" s="74">
        <v>100000</v>
      </c>
      <c r="P63" s="74">
        <v>110000</v>
      </c>
      <c r="Q63" s="74">
        <v>110000</v>
      </c>
      <c r="R63" s="74">
        <v>120000</v>
      </c>
      <c r="S63" s="74">
        <v>130000</v>
      </c>
      <c r="T63" s="74">
        <v>130000</v>
      </c>
      <c r="U63" s="75"/>
      <c r="V63" s="75"/>
      <c r="W63" s="75"/>
      <c r="X63" s="75"/>
      <c r="Y63" s="73"/>
      <c r="Z63" s="73"/>
      <c r="AA63" s="73"/>
      <c r="AB63" s="73"/>
    </row>
    <row r="64" spans="2:28" ht="14" customHeight="1" x14ac:dyDescent="0.3">
      <c r="B64" s="50" t="s">
        <v>164</v>
      </c>
      <c r="C64" s="40" t="s">
        <v>164</v>
      </c>
      <c r="D64" s="41" t="s">
        <v>85</v>
      </c>
      <c r="E64" s="51" t="s">
        <v>17</v>
      </c>
      <c r="F64" s="51" t="s">
        <v>278</v>
      </c>
      <c r="G64" s="51"/>
      <c r="H64" s="74">
        <v>200</v>
      </c>
      <c r="I64" s="74">
        <v>200</v>
      </c>
      <c r="J64" s="74">
        <v>200</v>
      </c>
      <c r="K64" s="74">
        <v>200</v>
      </c>
      <c r="L64" s="74">
        <v>200</v>
      </c>
      <c r="M64" s="74">
        <v>200</v>
      </c>
      <c r="N64" s="74">
        <v>200</v>
      </c>
      <c r="O64" s="74">
        <v>200</v>
      </c>
      <c r="P64" s="74">
        <v>200</v>
      </c>
      <c r="Q64" s="74">
        <v>200</v>
      </c>
      <c r="R64" s="74">
        <v>200</v>
      </c>
      <c r="S64" s="74">
        <v>200</v>
      </c>
      <c r="T64" s="74">
        <v>200</v>
      </c>
      <c r="U64" s="75"/>
      <c r="V64" s="75"/>
      <c r="W64" s="75"/>
      <c r="X64" s="75"/>
      <c r="Y64" s="73"/>
      <c r="Z64" s="73"/>
      <c r="AA64" s="73"/>
      <c r="AB64" s="73"/>
    </row>
    <row r="65" spans="2:28" ht="14" customHeight="1" x14ac:dyDescent="0.3">
      <c r="B65" s="50" t="s">
        <v>164</v>
      </c>
      <c r="C65" s="40" t="s">
        <v>164</v>
      </c>
      <c r="D65" s="41" t="s">
        <v>85</v>
      </c>
      <c r="E65" s="51" t="s">
        <v>1</v>
      </c>
      <c r="F65" s="51" t="s">
        <v>279</v>
      </c>
      <c r="G65" s="51"/>
      <c r="H65" s="74">
        <v>9200</v>
      </c>
      <c r="I65" s="74">
        <v>10000</v>
      </c>
      <c r="J65" s="74">
        <v>11000</v>
      </c>
      <c r="K65" s="74">
        <v>12000</v>
      </c>
      <c r="L65" s="74">
        <v>12000</v>
      </c>
      <c r="M65" s="74">
        <v>13000</v>
      </c>
      <c r="N65" s="74">
        <v>13000</v>
      </c>
      <c r="O65" s="74">
        <v>14000</v>
      </c>
      <c r="P65" s="74">
        <v>15000</v>
      </c>
      <c r="Q65" s="74">
        <v>15000</v>
      </c>
      <c r="R65" s="74">
        <v>16000</v>
      </c>
      <c r="S65" s="74">
        <v>16000</v>
      </c>
      <c r="T65" s="74">
        <v>17000</v>
      </c>
      <c r="U65" s="75"/>
      <c r="V65" s="75"/>
      <c r="W65" s="75"/>
      <c r="X65" s="75"/>
      <c r="Y65" s="73"/>
      <c r="Z65" s="73"/>
      <c r="AA65" s="73"/>
      <c r="AB65" s="73"/>
    </row>
    <row r="66" spans="2:28" ht="14" customHeight="1" x14ac:dyDescent="0.3">
      <c r="B66" s="50" t="s">
        <v>59</v>
      </c>
      <c r="C66" s="40" t="s">
        <v>5</v>
      </c>
      <c r="D66" s="41" t="s">
        <v>85</v>
      </c>
      <c r="E66" s="51" t="s">
        <v>17</v>
      </c>
      <c r="F66" s="51" t="s">
        <v>280</v>
      </c>
      <c r="G66" s="51"/>
      <c r="H66" s="74">
        <v>64000</v>
      </c>
      <c r="I66" s="74">
        <v>60000</v>
      </c>
      <c r="J66" s="74">
        <v>55000</v>
      </c>
      <c r="K66" s="74">
        <v>50000</v>
      </c>
      <c r="L66" s="74">
        <v>45000</v>
      </c>
      <c r="M66" s="74">
        <v>41000</v>
      </c>
      <c r="N66" s="74">
        <v>37000</v>
      </c>
      <c r="O66" s="74">
        <v>34000</v>
      </c>
      <c r="P66" s="74">
        <v>31000</v>
      </c>
      <c r="Q66" s="74">
        <v>28000</v>
      </c>
      <c r="R66" s="74">
        <v>25000</v>
      </c>
      <c r="S66" s="74">
        <v>23000</v>
      </c>
      <c r="T66" s="74">
        <v>21000</v>
      </c>
      <c r="U66" s="75"/>
      <c r="V66" s="75"/>
      <c r="W66" s="75"/>
      <c r="X66" s="75"/>
      <c r="Y66" s="73"/>
      <c r="Z66" s="73"/>
      <c r="AA66" s="73"/>
      <c r="AB66" s="73"/>
    </row>
    <row r="67" spans="2:28" ht="14" customHeight="1" x14ac:dyDescent="0.3">
      <c r="B67" s="50" t="s">
        <v>59</v>
      </c>
      <c r="C67" s="40" t="s">
        <v>5</v>
      </c>
      <c r="D67" s="41" t="s">
        <v>85</v>
      </c>
      <c r="E67" s="51" t="s">
        <v>1</v>
      </c>
      <c r="F67" s="51" t="s">
        <v>281</v>
      </c>
      <c r="G67" s="51"/>
      <c r="H67" s="74">
        <v>460000</v>
      </c>
      <c r="I67" s="74">
        <v>450000</v>
      </c>
      <c r="J67" s="74">
        <v>440000</v>
      </c>
      <c r="K67" s="74">
        <v>430000</v>
      </c>
      <c r="L67" s="74">
        <v>420000</v>
      </c>
      <c r="M67" s="74">
        <v>420000</v>
      </c>
      <c r="N67" s="74">
        <v>410000</v>
      </c>
      <c r="O67" s="74">
        <v>410000</v>
      </c>
      <c r="P67" s="74">
        <v>400000</v>
      </c>
      <c r="Q67" s="74">
        <v>400000</v>
      </c>
      <c r="R67" s="74">
        <v>390000</v>
      </c>
      <c r="S67" s="74">
        <v>390000</v>
      </c>
      <c r="T67" s="74">
        <v>390000</v>
      </c>
      <c r="U67" s="75"/>
      <c r="V67" s="75"/>
      <c r="W67" s="75"/>
      <c r="X67" s="75"/>
      <c r="Y67" s="73"/>
      <c r="Z67" s="73"/>
      <c r="AA67" s="73"/>
      <c r="AB67" s="73"/>
    </row>
    <row r="68" spans="2:28" ht="14" customHeight="1" x14ac:dyDescent="0.3">
      <c r="B68" s="50" t="s">
        <v>165</v>
      </c>
      <c r="C68" s="40" t="s">
        <v>165</v>
      </c>
      <c r="D68" s="41" t="s">
        <v>85</v>
      </c>
      <c r="E68" s="51" t="s">
        <v>17</v>
      </c>
      <c r="F68" s="51" t="s">
        <v>282</v>
      </c>
      <c r="G68" s="51"/>
      <c r="H68" s="74">
        <v>200</v>
      </c>
      <c r="I68" s="74">
        <v>200</v>
      </c>
      <c r="J68" s="74">
        <v>200</v>
      </c>
      <c r="K68" s="74">
        <v>200</v>
      </c>
      <c r="L68" s="74">
        <v>200</v>
      </c>
      <c r="M68" s="74">
        <v>200</v>
      </c>
      <c r="N68" s="74">
        <v>200</v>
      </c>
      <c r="O68" s="74">
        <v>200</v>
      </c>
      <c r="P68" s="74">
        <v>200</v>
      </c>
      <c r="Q68" s="74">
        <v>200</v>
      </c>
      <c r="R68" s="74">
        <v>200</v>
      </c>
      <c r="S68" s="74">
        <v>200</v>
      </c>
      <c r="T68" s="74">
        <v>200</v>
      </c>
      <c r="U68" s="75"/>
      <c r="V68" s="75"/>
      <c r="W68" s="75"/>
      <c r="X68" s="75"/>
      <c r="Y68" s="73"/>
      <c r="Z68" s="73"/>
      <c r="AA68" s="73"/>
      <c r="AB68" s="73"/>
    </row>
    <row r="69" spans="2:28" ht="14" customHeight="1" x14ac:dyDescent="0.3">
      <c r="B69" s="50" t="s">
        <v>165</v>
      </c>
      <c r="C69" s="40" t="s">
        <v>165</v>
      </c>
      <c r="D69" s="41" t="s">
        <v>85</v>
      </c>
      <c r="E69" s="51" t="s">
        <v>1</v>
      </c>
      <c r="F69" s="51" t="s">
        <v>283</v>
      </c>
      <c r="G69" s="51"/>
      <c r="H69" s="74">
        <v>22000</v>
      </c>
      <c r="I69" s="74">
        <v>24000</v>
      </c>
      <c r="J69" s="74">
        <v>26000</v>
      </c>
      <c r="K69" s="74">
        <v>27000</v>
      </c>
      <c r="L69" s="74">
        <v>29000</v>
      </c>
      <c r="M69" s="74">
        <v>31000</v>
      </c>
      <c r="N69" s="74">
        <v>33000</v>
      </c>
      <c r="O69" s="74">
        <v>34000</v>
      </c>
      <c r="P69" s="74">
        <v>36000</v>
      </c>
      <c r="Q69" s="74">
        <v>37000</v>
      </c>
      <c r="R69" s="74">
        <v>39000</v>
      </c>
      <c r="S69" s="74">
        <v>41000</v>
      </c>
      <c r="T69" s="74">
        <v>42000</v>
      </c>
      <c r="U69" s="75"/>
      <c r="V69" s="75"/>
      <c r="W69" s="75"/>
      <c r="X69" s="75"/>
      <c r="Y69" s="73"/>
      <c r="Z69" s="73"/>
      <c r="AA69" s="73"/>
      <c r="AB69" s="73"/>
    </row>
    <row r="70" spans="2:28" ht="14" customHeight="1" x14ac:dyDescent="0.3">
      <c r="B70" s="50" t="s">
        <v>166</v>
      </c>
      <c r="C70" s="40" t="s">
        <v>166</v>
      </c>
      <c r="D70" s="41" t="s">
        <v>84</v>
      </c>
      <c r="E70" s="51" t="s">
        <v>1</v>
      </c>
      <c r="F70" s="51" t="s">
        <v>284</v>
      </c>
      <c r="G70" s="51"/>
      <c r="H70" s="74"/>
      <c r="I70" s="74"/>
      <c r="J70" s="74"/>
      <c r="K70" s="74"/>
      <c r="L70" s="74"/>
      <c r="M70" s="74"/>
      <c r="N70" s="74"/>
      <c r="O70" s="74"/>
      <c r="P70" s="74"/>
      <c r="Q70" s="74"/>
      <c r="R70" s="74"/>
      <c r="S70" s="74"/>
      <c r="T70" s="74"/>
      <c r="U70" s="75"/>
      <c r="V70" s="75"/>
      <c r="W70" s="75"/>
      <c r="X70" s="75"/>
      <c r="Y70" s="73"/>
      <c r="Z70" s="73"/>
      <c r="AA70" s="73"/>
      <c r="AB70" s="73"/>
    </row>
    <row r="71" spans="2:28" ht="14" customHeight="1" x14ac:dyDescent="0.3">
      <c r="B71" s="50" t="s">
        <v>166</v>
      </c>
      <c r="C71" s="40" t="s">
        <v>166</v>
      </c>
      <c r="D71" s="41" t="s">
        <v>84</v>
      </c>
      <c r="E71" s="51" t="s">
        <v>17</v>
      </c>
      <c r="F71" s="51" t="s">
        <v>285</v>
      </c>
      <c r="G71" s="51"/>
      <c r="H71" s="74"/>
      <c r="I71" s="74"/>
      <c r="J71" s="74"/>
      <c r="K71" s="74"/>
      <c r="L71" s="74"/>
      <c r="M71" s="74"/>
      <c r="N71" s="74"/>
      <c r="O71" s="74"/>
      <c r="P71" s="74"/>
      <c r="Q71" s="74"/>
      <c r="R71" s="74"/>
      <c r="S71" s="74"/>
      <c r="T71" s="74"/>
      <c r="U71" s="75"/>
      <c r="V71" s="75"/>
      <c r="W71" s="75"/>
      <c r="X71" s="75"/>
      <c r="Y71" s="73"/>
      <c r="Z71" s="73"/>
      <c r="AA71" s="73"/>
      <c r="AB71" s="73"/>
    </row>
    <row r="72" spans="2:28" ht="14" customHeight="1" x14ac:dyDescent="0.3">
      <c r="B72" s="50" t="s">
        <v>60</v>
      </c>
      <c r="C72" s="40" t="s">
        <v>81</v>
      </c>
      <c r="D72" s="41" t="s">
        <v>84</v>
      </c>
      <c r="E72" s="51" t="s">
        <v>17</v>
      </c>
      <c r="F72" s="51" t="s">
        <v>286</v>
      </c>
      <c r="G72" s="51"/>
      <c r="H72" s="74">
        <v>82000</v>
      </c>
      <c r="I72" s="74">
        <v>80000</v>
      </c>
      <c r="J72" s="74">
        <v>78000</v>
      </c>
      <c r="K72" s="74">
        <v>76000</v>
      </c>
      <c r="L72" s="74">
        <v>74000</v>
      </c>
      <c r="M72" s="74">
        <v>71000</v>
      </c>
      <c r="N72" s="74">
        <v>68000</v>
      </c>
      <c r="O72" s="74">
        <v>67000</v>
      </c>
      <c r="P72" s="74">
        <v>66000</v>
      </c>
      <c r="Q72" s="74">
        <v>65000</v>
      </c>
      <c r="R72" s="74">
        <v>62000</v>
      </c>
      <c r="S72" s="74">
        <v>61000</v>
      </c>
      <c r="T72" s="74">
        <v>60000</v>
      </c>
      <c r="U72" s="75"/>
      <c r="V72" s="75"/>
      <c r="W72" s="75"/>
      <c r="X72" s="75"/>
      <c r="Y72" s="73"/>
      <c r="Z72" s="73"/>
      <c r="AA72" s="73"/>
      <c r="AB72" s="73"/>
    </row>
    <row r="73" spans="2:28" ht="14" customHeight="1" x14ac:dyDescent="0.3">
      <c r="B73" s="50" t="s">
        <v>60</v>
      </c>
      <c r="C73" s="40" t="s">
        <v>81</v>
      </c>
      <c r="D73" s="41" t="s">
        <v>84</v>
      </c>
      <c r="E73" s="51" t="s">
        <v>1</v>
      </c>
      <c r="F73" s="51" t="s">
        <v>287</v>
      </c>
      <c r="G73" s="51"/>
      <c r="H73" s="74">
        <v>450000</v>
      </c>
      <c r="I73" s="74">
        <v>440000</v>
      </c>
      <c r="J73" s="74">
        <v>430000</v>
      </c>
      <c r="K73" s="74">
        <v>430000</v>
      </c>
      <c r="L73" s="74">
        <v>430000</v>
      </c>
      <c r="M73" s="74">
        <v>420000</v>
      </c>
      <c r="N73" s="74">
        <v>420000</v>
      </c>
      <c r="O73" s="74">
        <v>430000</v>
      </c>
      <c r="P73" s="74">
        <v>430000</v>
      </c>
      <c r="Q73" s="74">
        <v>430000</v>
      </c>
      <c r="R73" s="74">
        <v>430000</v>
      </c>
      <c r="S73" s="74">
        <v>430000</v>
      </c>
      <c r="T73" s="74">
        <v>430000</v>
      </c>
      <c r="U73" s="75"/>
      <c r="V73" s="75"/>
      <c r="W73" s="75"/>
      <c r="X73" s="75"/>
      <c r="Y73" s="73"/>
      <c r="Z73" s="73"/>
      <c r="AA73" s="73"/>
      <c r="AB73" s="73"/>
    </row>
    <row r="74" spans="2:28" ht="14" customHeight="1" x14ac:dyDescent="0.3">
      <c r="B74" s="50" t="s">
        <v>167</v>
      </c>
      <c r="C74" s="40" t="s">
        <v>167</v>
      </c>
      <c r="D74" s="41" t="s">
        <v>85</v>
      </c>
      <c r="E74" s="51" t="s">
        <v>1</v>
      </c>
      <c r="F74" s="51" t="s">
        <v>288</v>
      </c>
      <c r="G74" s="51"/>
      <c r="H74" s="74"/>
      <c r="I74" s="74"/>
      <c r="J74" s="74"/>
      <c r="K74" s="74"/>
      <c r="L74" s="74"/>
      <c r="M74" s="74"/>
      <c r="N74" s="74"/>
      <c r="O74" s="74"/>
      <c r="P74" s="74"/>
      <c r="Q74" s="74"/>
      <c r="R74" s="74"/>
      <c r="S74" s="74"/>
      <c r="T74" s="74"/>
      <c r="U74" s="75"/>
      <c r="V74" s="75"/>
      <c r="W74" s="75"/>
      <c r="X74" s="75"/>
      <c r="Y74" s="73"/>
      <c r="Z74" s="73"/>
      <c r="AA74" s="73"/>
      <c r="AB74" s="73"/>
    </row>
    <row r="75" spans="2:28" ht="14" customHeight="1" x14ac:dyDescent="0.3">
      <c r="B75" s="50" t="s">
        <v>167</v>
      </c>
      <c r="C75" s="40" t="s">
        <v>167</v>
      </c>
      <c r="D75" s="41" t="s">
        <v>85</v>
      </c>
      <c r="E75" s="51" t="s">
        <v>17</v>
      </c>
      <c r="F75" s="51" t="s">
        <v>289</v>
      </c>
      <c r="G75" s="51"/>
      <c r="H75" s="74"/>
      <c r="I75" s="74"/>
      <c r="J75" s="74"/>
      <c r="K75" s="74"/>
      <c r="L75" s="74"/>
      <c r="M75" s="74"/>
      <c r="N75" s="74"/>
      <c r="O75" s="74"/>
      <c r="P75" s="74"/>
      <c r="Q75" s="74"/>
      <c r="R75" s="74"/>
      <c r="S75" s="74"/>
      <c r="T75" s="74"/>
      <c r="U75" s="75"/>
      <c r="V75" s="75"/>
      <c r="W75" s="75"/>
      <c r="X75" s="75"/>
      <c r="Y75" s="73"/>
      <c r="Z75" s="73"/>
      <c r="AA75" s="73"/>
      <c r="AB75" s="73"/>
    </row>
    <row r="76" spans="2:28" ht="29.25" customHeight="1" x14ac:dyDescent="0.3">
      <c r="B76" s="50" t="s">
        <v>168</v>
      </c>
      <c r="C76" s="40" t="s">
        <v>168</v>
      </c>
      <c r="D76" s="41" t="s">
        <v>85</v>
      </c>
      <c r="E76" s="51" t="s">
        <v>17</v>
      </c>
      <c r="F76" s="51" t="s">
        <v>290</v>
      </c>
      <c r="G76" s="95"/>
      <c r="H76" s="74">
        <v>4200</v>
      </c>
      <c r="I76" s="74">
        <v>4000</v>
      </c>
      <c r="J76" s="74">
        <v>3800</v>
      </c>
      <c r="K76" s="74">
        <v>3700</v>
      </c>
      <c r="L76" s="74">
        <v>3500</v>
      </c>
      <c r="M76" s="74">
        <v>3400</v>
      </c>
      <c r="N76" s="74">
        <v>3200</v>
      </c>
      <c r="O76" s="74">
        <v>3100</v>
      </c>
      <c r="P76" s="74">
        <v>3000</v>
      </c>
      <c r="Q76" s="74">
        <v>3000</v>
      </c>
      <c r="R76" s="74">
        <v>3000</v>
      </c>
      <c r="S76" s="74">
        <v>2900</v>
      </c>
      <c r="T76" s="74">
        <v>2800</v>
      </c>
      <c r="U76" s="75"/>
      <c r="V76" s="75"/>
      <c r="W76" s="75"/>
      <c r="X76" s="75"/>
      <c r="Y76" s="73"/>
      <c r="Z76" s="73"/>
      <c r="AA76" s="73"/>
      <c r="AB76" s="73"/>
    </row>
    <row r="77" spans="2:28" ht="29.25" customHeight="1" x14ac:dyDescent="0.3">
      <c r="B77" s="50" t="s">
        <v>168</v>
      </c>
      <c r="C77" s="40" t="s">
        <v>168</v>
      </c>
      <c r="D77" s="41" t="s">
        <v>85</v>
      </c>
      <c r="E77" s="51" t="s">
        <v>1</v>
      </c>
      <c r="F77" s="51" t="s">
        <v>291</v>
      </c>
      <c r="G77" s="95"/>
      <c r="H77" s="74">
        <v>69000</v>
      </c>
      <c r="I77" s="74">
        <v>69000</v>
      </c>
      <c r="J77" s="74">
        <v>69000</v>
      </c>
      <c r="K77" s="74">
        <v>69000</v>
      </c>
      <c r="L77" s="74">
        <v>69000</v>
      </c>
      <c r="M77" s="74">
        <v>69000</v>
      </c>
      <c r="N77" s="74">
        <v>69000</v>
      </c>
      <c r="O77" s="74">
        <v>70000</v>
      </c>
      <c r="P77" s="74">
        <v>70000</v>
      </c>
      <c r="Q77" s="74">
        <v>71000</v>
      </c>
      <c r="R77" s="74">
        <v>73000</v>
      </c>
      <c r="S77" s="74">
        <v>75000</v>
      </c>
      <c r="T77" s="74">
        <v>76000</v>
      </c>
      <c r="U77" s="75"/>
      <c r="V77" s="75"/>
      <c r="W77" s="75"/>
      <c r="X77" s="75"/>
      <c r="Y77" s="73"/>
      <c r="Z77" s="73"/>
      <c r="AA77" s="73"/>
      <c r="AB77" s="73"/>
    </row>
    <row r="78" spans="2:28" ht="14" customHeight="1" x14ac:dyDescent="0.3">
      <c r="B78" s="50" t="s">
        <v>170</v>
      </c>
      <c r="C78" s="40" t="s">
        <v>170</v>
      </c>
      <c r="D78" s="41" t="s">
        <v>85</v>
      </c>
      <c r="E78" s="51" t="s">
        <v>17</v>
      </c>
      <c r="F78" s="51" t="s">
        <v>292</v>
      </c>
      <c r="G78" s="51"/>
      <c r="H78" s="74">
        <v>1000</v>
      </c>
      <c r="I78" s="74">
        <v>1100</v>
      </c>
      <c r="J78" s="74">
        <v>1100</v>
      </c>
      <c r="K78" s="74">
        <v>1100</v>
      </c>
      <c r="L78" s="74">
        <v>1100</v>
      </c>
      <c r="M78" s="74">
        <v>1100</v>
      </c>
      <c r="N78" s="74">
        <v>1100</v>
      </c>
      <c r="O78" s="74">
        <v>1100</v>
      </c>
      <c r="P78" s="74">
        <v>1100</v>
      </c>
      <c r="Q78" s="74">
        <v>1100</v>
      </c>
      <c r="R78" s="74">
        <v>1100</v>
      </c>
      <c r="S78" s="74">
        <v>1000</v>
      </c>
      <c r="T78" s="74">
        <v>1000</v>
      </c>
      <c r="U78" s="75"/>
      <c r="V78" s="75"/>
      <c r="W78" s="75"/>
      <c r="X78" s="75"/>
      <c r="Y78" s="73"/>
      <c r="Z78" s="73"/>
      <c r="AA78" s="73"/>
      <c r="AB78" s="73"/>
    </row>
    <row r="79" spans="2:28" ht="14" customHeight="1" x14ac:dyDescent="0.3">
      <c r="B79" s="50" t="s">
        <v>170</v>
      </c>
      <c r="C79" s="40" t="s">
        <v>170</v>
      </c>
      <c r="D79" s="41" t="s">
        <v>85</v>
      </c>
      <c r="E79" s="51" t="s">
        <v>1</v>
      </c>
      <c r="F79" s="51" t="s">
        <v>293</v>
      </c>
      <c r="G79" s="51"/>
      <c r="H79" s="74">
        <v>30000</v>
      </c>
      <c r="I79" s="74">
        <v>31000</v>
      </c>
      <c r="J79" s="74">
        <v>32000</v>
      </c>
      <c r="K79" s="74">
        <v>33000</v>
      </c>
      <c r="L79" s="74">
        <v>34000</v>
      </c>
      <c r="M79" s="74">
        <v>36000</v>
      </c>
      <c r="N79" s="74">
        <v>37000</v>
      </c>
      <c r="O79" s="74">
        <v>39000</v>
      </c>
      <c r="P79" s="74">
        <v>41000</v>
      </c>
      <c r="Q79" s="74">
        <v>42000</v>
      </c>
      <c r="R79" s="74">
        <v>44000</v>
      </c>
      <c r="S79" s="74">
        <v>45000</v>
      </c>
      <c r="T79" s="74">
        <v>47000</v>
      </c>
      <c r="U79" s="75"/>
      <c r="V79" s="75"/>
      <c r="W79" s="75"/>
      <c r="X79" s="75"/>
      <c r="Y79" s="73"/>
      <c r="Z79" s="73"/>
      <c r="AA79" s="73"/>
      <c r="AB79" s="73"/>
    </row>
    <row r="80" spans="2:28" ht="14" customHeight="1" x14ac:dyDescent="0.3">
      <c r="B80" s="50" t="s">
        <v>171</v>
      </c>
      <c r="C80" s="40" t="s">
        <v>171</v>
      </c>
      <c r="D80" s="41" t="s">
        <v>85</v>
      </c>
      <c r="E80" s="51" t="s">
        <v>17</v>
      </c>
      <c r="F80" s="51" t="s">
        <v>294</v>
      </c>
      <c r="G80" s="51"/>
      <c r="H80" s="74">
        <v>500</v>
      </c>
      <c r="I80" s="74">
        <v>500</v>
      </c>
      <c r="J80" s="74">
        <v>500</v>
      </c>
      <c r="K80" s="74">
        <v>500</v>
      </c>
      <c r="L80" s="74">
        <v>500</v>
      </c>
      <c r="M80" s="74">
        <v>1000</v>
      </c>
      <c r="N80" s="74">
        <v>1000</v>
      </c>
      <c r="O80" s="74">
        <v>1000</v>
      </c>
      <c r="P80" s="74">
        <v>1000</v>
      </c>
      <c r="Q80" s="74">
        <v>1000</v>
      </c>
      <c r="R80" s="74">
        <v>1000</v>
      </c>
      <c r="S80" s="74">
        <v>1000</v>
      </c>
      <c r="T80" s="74">
        <v>1000</v>
      </c>
      <c r="U80" s="75"/>
      <c r="V80" s="75"/>
      <c r="W80" s="75"/>
      <c r="X80" s="75"/>
      <c r="Y80" s="73"/>
      <c r="Z80" s="73"/>
      <c r="AA80" s="73"/>
      <c r="AB80" s="73"/>
    </row>
    <row r="81" spans="2:28" ht="14" customHeight="1" x14ac:dyDescent="0.3">
      <c r="B81" s="50" t="s">
        <v>171</v>
      </c>
      <c r="C81" s="40" t="s">
        <v>171</v>
      </c>
      <c r="D81" s="41" t="s">
        <v>85</v>
      </c>
      <c r="E81" s="51" t="s">
        <v>1</v>
      </c>
      <c r="F81" s="51" t="s">
        <v>295</v>
      </c>
      <c r="G81" s="51"/>
      <c r="H81" s="74">
        <v>5000</v>
      </c>
      <c r="I81" s="74">
        <v>6000</v>
      </c>
      <c r="J81" s="74">
        <v>7100</v>
      </c>
      <c r="K81" s="74">
        <v>8500</v>
      </c>
      <c r="L81" s="74">
        <v>10000</v>
      </c>
      <c r="M81" s="74">
        <v>12000</v>
      </c>
      <c r="N81" s="74">
        <v>14000</v>
      </c>
      <c r="O81" s="74">
        <v>16000</v>
      </c>
      <c r="P81" s="74">
        <v>19000</v>
      </c>
      <c r="Q81" s="74">
        <v>22000</v>
      </c>
      <c r="R81" s="74">
        <v>25000</v>
      </c>
      <c r="S81" s="74">
        <v>29000</v>
      </c>
      <c r="T81" s="74">
        <v>33000</v>
      </c>
      <c r="U81" s="75"/>
      <c r="V81" s="75"/>
      <c r="W81" s="75"/>
      <c r="X81" s="75"/>
      <c r="Y81" s="73"/>
      <c r="Z81" s="73"/>
      <c r="AA81" s="73"/>
      <c r="AB81" s="73"/>
    </row>
    <row r="82" spans="2:28" ht="14" customHeight="1" x14ac:dyDescent="0.3">
      <c r="B82" s="50" t="s">
        <v>172</v>
      </c>
      <c r="C82" s="40" t="s">
        <v>172</v>
      </c>
      <c r="D82" s="41" t="s">
        <v>85</v>
      </c>
      <c r="E82" s="51" t="s">
        <v>17</v>
      </c>
      <c r="F82" s="51" t="s">
        <v>296</v>
      </c>
      <c r="G82" s="51"/>
      <c r="H82" s="74">
        <v>500</v>
      </c>
      <c r="I82" s="74">
        <v>500</v>
      </c>
      <c r="J82" s="74">
        <v>500</v>
      </c>
      <c r="K82" s="74">
        <v>500</v>
      </c>
      <c r="L82" s="74">
        <v>500</v>
      </c>
      <c r="M82" s="74">
        <v>500</v>
      </c>
      <c r="N82" s="74">
        <v>500</v>
      </c>
      <c r="O82" s="74">
        <v>500</v>
      </c>
      <c r="P82" s="74">
        <v>500</v>
      </c>
      <c r="Q82" s="74">
        <v>500</v>
      </c>
      <c r="R82" s="74">
        <v>500</v>
      </c>
      <c r="S82" s="74">
        <v>500</v>
      </c>
      <c r="T82" s="74">
        <v>500</v>
      </c>
      <c r="U82" s="75"/>
      <c r="V82" s="75"/>
      <c r="W82" s="75"/>
      <c r="X82" s="75"/>
      <c r="Y82" s="73"/>
      <c r="Z82" s="73"/>
      <c r="AA82" s="73"/>
      <c r="AB82" s="73"/>
    </row>
    <row r="83" spans="2:28" ht="14" customHeight="1" x14ac:dyDescent="0.3">
      <c r="B83" s="50" t="s">
        <v>172</v>
      </c>
      <c r="C83" s="40" t="s">
        <v>172</v>
      </c>
      <c r="D83" s="41" t="s">
        <v>85</v>
      </c>
      <c r="E83" s="51" t="s">
        <v>1</v>
      </c>
      <c r="F83" s="51" t="s">
        <v>297</v>
      </c>
      <c r="G83" s="51"/>
      <c r="H83" s="74">
        <v>20000</v>
      </c>
      <c r="I83" s="74">
        <v>20000</v>
      </c>
      <c r="J83" s="74">
        <v>21000</v>
      </c>
      <c r="K83" s="74">
        <v>21000</v>
      </c>
      <c r="L83" s="74">
        <v>22000</v>
      </c>
      <c r="M83" s="74">
        <v>22000</v>
      </c>
      <c r="N83" s="74">
        <v>22000</v>
      </c>
      <c r="O83" s="74">
        <v>22000</v>
      </c>
      <c r="P83" s="74">
        <v>22000</v>
      </c>
      <c r="Q83" s="74">
        <v>22000</v>
      </c>
      <c r="R83" s="74">
        <v>22000</v>
      </c>
      <c r="S83" s="74">
        <v>22000</v>
      </c>
      <c r="T83" s="74">
        <v>22000</v>
      </c>
      <c r="U83" s="75"/>
      <c r="V83" s="75"/>
      <c r="W83" s="75"/>
      <c r="X83" s="75"/>
      <c r="Y83" s="73"/>
      <c r="Z83" s="73"/>
      <c r="AA83" s="73"/>
      <c r="AB83" s="73"/>
    </row>
    <row r="84" spans="2:28" ht="14" customHeight="1" x14ac:dyDescent="0.3">
      <c r="B84" s="50" t="s">
        <v>61</v>
      </c>
      <c r="C84" s="40" t="s">
        <v>61</v>
      </c>
      <c r="D84" s="41" t="s">
        <v>85</v>
      </c>
      <c r="E84" s="51" t="s">
        <v>17</v>
      </c>
      <c r="F84" s="51" t="s">
        <v>298</v>
      </c>
      <c r="G84" s="51"/>
      <c r="H84" s="74">
        <v>2800</v>
      </c>
      <c r="I84" s="74">
        <v>3000</v>
      </c>
      <c r="J84" s="74">
        <v>3200</v>
      </c>
      <c r="K84" s="74">
        <v>3200</v>
      </c>
      <c r="L84" s="74">
        <v>3200</v>
      </c>
      <c r="M84" s="74">
        <v>3400</v>
      </c>
      <c r="N84" s="74">
        <v>3400</v>
      </c>
      <c r="O84" s="74">
        <v>3500</v>
      </c>
      <c r="P84" s="74">
        <v>3600</v>
      </c>
      <c r="Q84" s="74">
        <v>3700</v>
      </c>
      <c r="R84" s="74">
        <v>3900</v>
      </c>
      <c r="S84" s="74">
        <v>4000</v>
      </c>
      <c r="T84" s="74">
        <v>4000</v>
      </c>
      <c r="U84" s="75"/>
      <c r="V84" s="75"/>
      <c r="W84" s="75"/>
      <c r="X84" s="75"/>
      <c r="Y84" s="73"/>
      <c r="Z84" s="73"/>
      <c r="AA84" s="73"/>
      <c r="AB84" s="73"/>
    </row>
    <row r="85" spans="2:28" ht="14" customHeight="1" x14ac:dyDescent="0.3">
      <c r="B85" s="50" t="s">
        <v>61</v>
      </c>
      <c r="C85" s="40" t="s">
        <v>61</v>
      </c>
      <c r="D85" s="41" t="s">
        <v>85</v>
      </c>
      <c r="E85" s="51" t="s">
        <v>1</v>
      </c>
      <c r="F85" s="51" t="s">
        <v>299</v>
      </c>
      <c r="G85" s="51"/>
      <c r="H85" s="74">
        <v>37000</v>
      </c>
      <c r="I85" s="74">
        <v>39000</v>
      </c>
      <c r="J85" s="74">
        <v>42000</v>
      </c>
      <c r="K85" s="74">
        <v>45000</v>
      </c>
      <c r="L85" s="74">
        <v>48000</v>
      </c>
      <c r="M85" s="74">
        <v>51000</v>
      </c>
      <c r="N85" s="74">
        <v>54000</v>
      </c>
      <c r="O85" s="74">
        <v>57000</v>
      </c>
      <c r="P85" s="74">
        <v>59000</v>
      </c>
      <c r="Q85" s="74">
        <v>62000</v>
      </c>
      <c r="R85" s="74">
        <v>64000</v>
      </c>
      <c r="S85" s="74">
        <v>66000</v>
      </c>
      <c r="T85" s="74">
        <v>68000</v>
      </c>
      <c r="U85" s="75"/>
      <c r="V85" s="75"/>
      <c r="W85" s="75"/>
      <c r="X85" s="75"/>
      <c r="Y85" s="73"/>
      <c r="Z85" s="73"/>
      <c r="AA85" s="73"/>
      <c r="AB85" s="73"/>
    </row>
    <row r="86" spans="2:28" ht="14" customHeight="1" x14ac:dyDescent="0.3">
      <c r="B86" s="50" t="s">
        <v>62</v>
      </c>
      <c r="C86" s="40" t="s">
        <v>62</v>
      </c>
      <c r="D86" s="41" t="s">
        <v>84</v>
      </c>
      <c r="E86" s="51" t="s">
        <v>17</v>
      </c>
      <c r="F86" s="51" t="s">
        <v>300</v>
      </c>
      <c r="G86" s="51"/>
      <c r="H86" s="74">
        <v>1300</v>
      </c>
      <c r="I86" s="74">
        <v>1200</v>
      </c>
      <c r="J86" s="74">
        <v>1100</v>
      </c>
      <c r="K86" s="74">
        <v>1000</v>
      </c>
      <c r="L86" s="74">
        <v>1000</v>
      </c>
      <c r="M86" s="74">
        <v>1000</v>
      </c>
      <c r="N86" s="74">
        <v>1000</v>
      </c>
      <c r="O86" s="74">
        <v>1000</v>
      </c>
      <c r="P86" s="74">
        <v>1000</v>
      </c>
      <c r="Q86" s="74">
        <v>1000</v>
      </c>
      <c r="R86" s="74">
        <v>1000</v>
      </c>
      <c r="S86" s="74">
        <v>500</v>
      </c>
      <c r="T86" s="74">
        <v>500</v>
      </c>
      <c r="U86" s="75"/>
      <c r="V86" s="75"/>
      <c r="W86" s="75"/>
      <c r="X86" s="75"/>
      <c r="Y86" s="73"/>
      <c r="Z86" s="73"/>
      <c r="AA86" s="73"/>
      <c r="AB86" s="73"/>
    </row>
    <row r="87" spans="2:28" ht="14" customHeight="1" x14ac:dyDescent="0.3">
      <c r="B87" s="50" t="s">
        <v>62</v>
      </c>
      <c r="C87" s="40" t="s">
        <v>62</v>
      </c>
      <c r="D87" s="41" t="s">
        <v>84</v>
      </c>
      <c r="E87" s="51" t="s">
        <v>1</v>
      </c>
      <c r="F87" s="51" t="s">
        <v>301</v>
      </c>
      <c r="G87" s="51"/>
      <c r="H87" s="74">
        <v>15000</v>
      </c>
      <c r="I87" s="74">
        <v>15000</v>
      </c>
      <c r="J87" s="74">
        <v>15000</v>
      </c>
      <c r="K87" s="74">
        <v>14000</v>
      </c>
      <c r="L87" s="74">
        <v>14000</v>
      </c>
      <c r="M87" s="74">
        <v>14000</v>
      </c>
      <c r="N87" s="74">
        <v>13000</v>
      </c>
      <c r="O87" s="74">
        <v>13000</v>
      </c>
      <c r="P87" s="74">
        <v>13000</v>
      </c>
      <c r="Q87" s="74">
        <v>13000</v>
      </c>
      <c r="R87" s="74">
        <v>12000</v>
      </c>
      <c r="S87" s="74">
        <v>12000</v>
      </c>
      <c r="T87" s="74">
        <v>12000</v>
      </c>
      <c r="U87" s="75"/>
      <c r="V87" s="75"/>
      <c r="W87" s="75"/>
      <c r="X87" s="75"/>
      <c r="Y87" s="73"/>
      <c r="Z87" s="73"/>
      <c r="AA87" s="73"/>
      <c r="AB87" s="73"/>
    </row>
    <row r="88" spans="2:28" ht="14" customHeight="1" x14ac:dyDescent="0.3">
      <c r="B88" s="50" t="s">
        <v>37</v>
      </c>
      <c r="C88" s="40" t="s">
        <v>37</v>
      </c>
      <c r="D88" s="41" t="s">
        <v>85</v>
      </c>
      <c r="E88" s="51" t="s">
        <v>17</v>
      </c>
      <c r="F88" s="51" t="s">
        <v>302</v>
      </c>
      <c r="G88" s="51"/>
      <c r="H88" s="74">
        <v>15000</v>
      </c>
      <c r="I88" s="74">
        <v>15000</v>
      </c>
      <c r="J88" s="74">
        <v>14000</v>
      </c>
      <c r="K88" s="74">
        <v>14000</v>
      </c>
      <c r="L88" s="74">
        <v>13000</v>
      </c>
      <c r="M88" s="74">
        <v>13000</v>
      </c>
      <c r="N88" s="74">
        <v>12000</v>
      </c>
      <c r="O88" s="74">
        <v>12000</v>
      </c>
      <c r="P88" s="74">
        <v>11000</v>
      </c>
      <c r="Q88" s="74">
        <v>9800</v>
      </c>
      <c r="R88" s="74">
        <v>8900</v>
      </c>
      <c r="S88" s="74">
        <v>8100</v>
      </c>
      <c r="T88" s="74">
        <v>7300</v>
      </c>
      <c r="U88" s="75"/>
      <c r="V88" s="75"/>
      <c r="W88" s="75"/>
      <c r="X88" s="75"/>
      <c r="Y88" s="73"/>
      <c r="Z88" s="73"/>
      <c r="AA88" s="73"/>
      <c r="AB88" s="73"/>
    </row>
    <row r="89" spans="2:28" ht="14" customHeight="1" x14ac:dyDescent="0.3">
      <c r="B89" s="50" t="s">
        <v>37</v>
      </c>
      <c r="C89" s="40" t="s">
        <v>37</v>
      </c>
      <c r="D89" s="41" t="s">
        <v>85</v>
      </c>
      <c r="E89" s="51" t="s">
        <v>1</v>
      </c>
      <c r="F89" s="51" t="s">
        <v>303</v>
      </c>
      <c r="G89" s="51"/>
      <c r="H89" s="74">
        <v>180000</v>
      </c>
      <c r="I89" s="74">
        <v>180000</v>
      </c>
      <c r="J89" s="74">
        <v>190000</v>
      </c>
      <c r="K89" s="74">
        <v>200000</v>
      </c>
      <c r="L89" s="74">
        <v>200000</v>
      </c>
      <c r="M89" s="74">
        <v>210000</v>
      </c>
      <c r="N89" s="74">
        <v>210000</v>
      </c>
      <c r="O89" s="74">
        <v>210000</v>
      </c>
      <c r="P89" s="74">
        <v>210000</v>
      </c>
      <c r="Q89" s="74">
        <v>220000</v>
      </c>
      <c r="R89" s="74">
        <v>220000</v>
      </c>
      <c r="S89" s="74">
        <v>220000</v>
      </c>
      <c r="T89" s="74">
        <v>220000</v>
      </c>
      <c r="U89" s="75"/>
      <c r="V89" s="75"/>
      <c r="W89" s="75"/>
      <c r="X89" s="75"/>
      <c r="Y89" s="73"/>
      <c r="Z89" s="73"/>
      <c r="AA89" s="73"/>
      <c r="AB89" s="73"/>
    </row>
    <row r="90" spans="2:28" ht="14" customHeight="1" x14ac:dyDescent="0.3">
      <c r="B90" s="50" t="s">
        <v>6</v>
      </c>
      <c r="C90" s="40" t="s">
        <v>6</v>
      </c>
      <c r="D90" s="41" t="s">
        <v>84</v>
      </c>
      <c r="E90" s="51" t="s">
        <v>17</v>
      </c>
      <c r="F90" s="51" t="s">
        <v>304</v>
      </c>
      <c r="G90" s="51"/>
      <c r="H90" s="74">
        <v>98000</v>
      </c>
      <c r="I90" s="74">
        <v>91000</v>
      </c>
      <c r="J90" s="74">
        <v>83000</v>
      </c>
      <c r="K90" s="74">
        <v>77000</v>
      </c>
      <c r="L90" s="74">
        <v>71000</v>
      </c>
      <c r="M90" s="74">
        <v>65000</v>
      </c>
      <c r="N90" s="74">
        <v>60000</v>
      </c>
      <c r="O90" s="74">
        <v>56000</v>
      </c>
      <c r="P90" s="74">
        <v>52000</v>
      </c>
      <c r="Q90" s="74">
        <v>48000</v>
      </c>
      <c r="R90" s="74">
        <v>44000</v>
      </c>
      <c r="S90" s="74">
        <v>40000</v>
      </c>
      <c r="T90" s="74">
        <v>37000</v>
      </c>
      <c r="U90" s="75"/>
      <c r="V90" s="75"/>
      <c r="W90" s="75"/>
      <c r="X90" s="75"/>
      <c r="Y90" s="73"/>
      <c r="Z90" s="73"/>
      <c r="AA90" s="73"/>
      <c r="AB90" s="73"/>
    </row>
    <row r="91" spans="2:28" ht="14" customHeight="1" x14ac:dyDescent="0.3">
      <c r="B91" s="50" t="s">
        <v>6</v>
      </c>
      <c r="C91" s="40" t="s">
        <v>6</v>
      </c>
      <c r="D91" s="41" t="s">
        <v>84</v>
      </c>
      <c r="E91" s="51" t="s">
        <v>1</v>
      </c>
      <c r="F91" s="51" t="s">
        <v>305</v>
      </c>
      <c r="G91" s="51"/>
      <c r="H91" s="74">
        <v>570000</v>
      </c>
      <c r="I91" s="74">
        <v>570000</v>
      </c>
      <c r="J91" s="74">
        <v>580000</v>
      </c>
      <c r="K91" s="74">
        <v>580000</v>
      </c>
      <c r="L91" s="74">
        <v>590000</v>
      </c>
      <c r="M91" s="74">
        <v>590000</v>
      </c>
      <c r="N91" s="74">
        <v>590000</v>
      </c>
      <c r="O91" s="74">
        <v>590000</v>
      </c>
      <c r="P91" s="74">
        <v>590000</v>
      </c>
      <c r="Q91" s="74">
        <v>580000</v>
      </c>
      <c r="R91" s="74">
        <v>580000</v>
      </c>
      <c r="S91" s="74">
        <v>580000</v>
      </c>
      <c r="T91" s="74">
        <v>570000</v>
      </c>
      <c r="U91" s="75"/>
      <c r="V91" s="75"/>
      <c r="W91" s="75"/>
      <c r="X91" s="75"/>
      <c r="Y91" s="73"/>
      <c r="Z91" s="73"/>
      <c r="AA91" s="73"/>
      <c r="AB91" s="73"/>
    </row>
    <row r="92" spans="2:28" ht="14" customHeight="1" x14ac:dyDescent="0.3">
      <c r="B92" s="50" t="s">
        <v>173</v>
      </c>
      <c r="C92" s="40" t="s">
        <v>173</v>
      </c>
      <c r="D92" s="41" t="s">
        <v>85</v>
      </c>
      <c r="E92" s="51" t="s">
        <v>17</v>
      </c>
      <c r="F92" s="51" t="s">
        <v>306</v>
      </c>
      <c r="G92" s="51"/>
      <c r="H92" s="74">
        <v>100</v>
      </c>
      <c r="I92" s="74">
        <v>100</v>
      </c>
      <c r="J92" s="74">
        <v>100</v>
      </c>
      <c r="K92" s="74">
        <v>100</v>
      </c>
      <c r="L92" s="74">
        <v>100</v>
      </c>
      <c r="M92" s="74">
        <v>100</v>
      </c>
      <c r="N92" s="74">
        <v>100</v>
      </c>
      <c r="O92" s="74">
        <v>100</v>
      </c>
      <c r="P92" s="74">
        <v>100</v>
      </c>
      <c r="Q92" s="74">
        <v>100</v>
      </c>
      <c r="R92" s="74">
        <v>100</v>
      </c>
      <c r="S92" s="74">
        <v>100</v>
      </c>
      <c r="T92" s="74">
        <v>100</v>
      </c>
      <c r="U92" s="75"/>
      <c r="V92" s="75"/>
      <c r="W92" s="75"/>
      <c r="X92" s="75"/>
      <c r="Y92" s="73"/>
      <c r="Z92" s="73"/>
      <c r="AA92" s="73"/>
      <c r="AB92" s="73"/>
    </row>
    <row r="93" spans="2:28" ht="14" customHeight="1" x14ac:dyDescent="0.3">
      <c r="B93" s="50" t="s">
        <v>173</v>
      </c>
      <c r="C93" s="40" t="s">
        <v>173</v>
      </c>
      <c r="D93" s="41" t="s">
        <v>85</v>
      </c>
      <c r="E93" s="51" t="s">
        <v>1</v>
      </c>
      <c r="F93" s="51" t="s">
        <v>307</v>
      </c>
      <c r="G93" s="51"/>
      <c r="H93" s="74">
        <v>500</v>
      </c>
      <c r="I93" s="74">
        <v>1000</v>
      </c>
      <c r="J93" s="74">
        <v>1000</v>
      </c>
      <c r="K93" s="74">
        <v>1000</v>
      </c>
      <c r="L93" s="74">
        <v>1000</v>
      </c>
      <c r="M93" s="74">
        <v>1000</v>
      </c>
      <c r="N93" s="74">
        <v>1000</v>
      </c>
      <c r="O93" s="74">
        <v>1100</v>
      </c>
      <c r="P93" s="74">
        <v>1200</v>
      </c>
      <c r="Q93" s="74">
        <v>1400</v>
      </c>
      <c r="R93" s="74">
        <v>1500</v>
      </c>
      <c r="S93" s="74">
        <v>1700</v>
      </c>
      <c r="T93" s="74">
        <v>2000</v>
      </c>
      <c r="U93" s="75"/>
      <c r="V93" s="75"/>
      <c r="W93" s="75"/>
      <c r="X93" s="75"/>
      <c r="Y93" s="73"/>
      <c r="Z93" s="73"/>
      <c r="AA93" s="73"/>
      <c r="AB93" s="73"/>
    </row>
    <row r="94" spans="2:28" ht="14" customHeight="1" x14ac:dyDescent="0.3">
      <c r="B94" s="50" t="s">
        <v>63</v>
      </c>
      <c r="C94" s="40" t="s">
        <v>63</v>
      </c>
      <c r="D94" s="41" t="s">
        <v>85</v>
      </c>
      <c r="E94" s="51" t="s">
        <v>17</v>
      </c>
      <c r="F94" s="51" t="s">
        <v>308</v>
      </c>
      <c r="G94" s="51"/>
      <c r="H94" s="74">
        <v>3900</v>
      </c>
      <c r="I94" s="74">
        <v>3900</v>
      </c>
      <c r="J94" s="74">
        <v>3800</v>
      </c>
      <c r="K94" s="74">
        <v>3700</v>
      </c>
      <c r="L94" s="74">
        <v>3600</v>
      </c>
      <c r="M94" s="74">
        <v>3500</v>
      </c>
      <c r="N94" s="74">
        <v>3300</v>
      </c>
      <c r="O94" s="74">
        <v>3100</v>
      </c>
      <c r="P94" s="74">
        <v>3000</v>
      </c>
      <c r="Q94" s="74">
        <v>2800</v>
      </c>
      <c r="R94" s="74">
        <v>2600</v>
      </c>
      <c r="S94" s="74">
        <v>2400</v>
      </c>
      <c r="T94" s="74">
        <v>2300</v>
      </c>
      <c r="U94" s="75"/>
      <c r="V94" s="75"/>
      <c r="W94" s="75"/>
      <c r="X94" s="75"/>
      <c r="Y94" s="73"/>
      <c r="Z94" s="73"/>
      <c r="AA94" s="73"/>
      <c r="AB94" s="73"/>
    </row>
    <row r="95" spans="2:28" ht="14" customHeight="1" x14ac:dyDescent="0.3">
      <c r="B95" s="50" t="s">
        <v>63</v>
      </c>
      <c r="C95" s="40" t="s">
        <v>63</v>
      </c>
      <c r="D95" s="41" t="s">
        <v>85</v>
      </c>
      <c r="E95" s="51" t="s">
        <v>1</v>
      </c>
      <c r="F95" s="51" t="s">
        <v>309</v>
      </c>
      <c r="G95" s="51"/>
      <c r="H95" s="74">
        <v>43000</v>
      </c>
      <c r="I95" s="74">
        <v>44000</v>
      </c>
      <c r="J95" s="74">
        <v>45000</v>
      </c>
      <c r="K95" s="74">
        <v>46000</v>
      </c>
      <c r="L95" s="74">
        <v>46000</v>
      </c>
      <c r="M95" s="74">
        <v>47000</v>
      </c>
      <c r="N95" s="74">
        <v>47000</v>
      </c>
      <c r="O95" s="74">
        <v>47000</v>
      </c>
      <c r="P95" s="74">
        <v>47000</v>
      </c>
      <c r="Q95" s="74">
        <v>46000</v>
      </c>
      <c r="R95" s="74">
        <v>46000</v>
      </c>
      <c r="S95" s="74">
        <v>46000</v>
      </c>
      <c r="T95" s="74">
        <v>46000</v>
      </c>
      <c r="U95" s="75"/>
      <c r="V95" s="75"/>
      <c r="W95" s="75"/>
      <c r="X95" s="75"/>
      <c r="Y95" s="73"/>
      <c r="Z95" s="73"/>
      <c r="AA95" s="73"/>
      <c r="AB95" s="73"/>
    </row>
    <row r="96" spans="2:28" ht="14" customHeight="1" x14ac:dyDescent="0.3">
      <c r="B96" s="50" t="s">
        <v>64</v>
      </c>
      <c r="C96" s="40" t="s">
        <v>64</v>
      </c>
      <c r="D96" s="41" t="s">
        <v>84</v>
      </c>
      <c r="E96" s="51" t="s">
        <v>17</v>
      </c>
      <c r="F96" s="51" t="s">
        <v>310</v>
      </c>
      <c r="G96" s="51"/>
      <c r="H96" s="74">
        <v>2700</v>
      </c>
      <c r="I96" s="74">
        <v>2600</v>
      </c>
      <c r="J96" s="74">
        <v>2700</v>
      </c>
      <c r="K96" s="74">
        <v>2700</v>
      </c>
      <c r="L96" s="74">
        <v>2600</v>
      </c>
      <c r="M96" s="74">
        <v>2600</v>
      </c>
      <c r="N96" s="74">
        <v>2600</v>
      </c>
      <c r="O96" s="74">
        <v>2500</v>
      </c>
      <c r="P96" s="74">
        <v>2500</v>
      </c>
      <c r="Q96" s="74">
        <v>2500</v>
      </c>
      <c r="R96" s="74">
        <v>2400</v>
      </c>
      <c r="S96" s="74">
        <v>2300</v>
      </c>
      <c r="T96" s="74">
        <v>2200</v>
      </c>
      <c r="U96" s="75"/>
      <c r="V96" s="75"/>
      <c r="W96" s="75"/>
      <c r="X96" s="75"/>
      <c r="Y96" s="73"/>
      <c r="Z96" s="73"/>
      <c r="AA96" s="73"/>
      <c r="AB96" s="73"/>
    </row>
    <row r="97" spans="2:28" ht="14" customHeight="1" x14ac:dyDescent="0.3">
      <c r="B97" s="50" t="s">
        <v>64</v>
      </c>
      <c r="C97" s="40" t="s">
        <v>64</v>
      </c>
      <c r="D97" s="41" t="s">
        <v>84</v>
      </c>
      <c r="E97" s="51" t="s">
        <v>1</v>
      </c>
      <c r="F97" s="51" t="s">
        <v>311</v>
      </c>
      <c r="G97" s="51"/>
      <c r="H97" s="74">
        <v>20000</v>
      </c>
      <c r="I97" s="74">
        <v>20000</v>
      </c>
      <c r="J97" s="74">
        <v>21000</v>
      </c>
      <c r="K97" s="74">
        <v>22000</v>
      </c>
      <c r="L97" s="74">
        <v>22000</v>
      </c>
      <c r="M97" s="74">
        <v>23000</v>
      </c>
      <c r="N97" s="74">
        <v>23000</v>
      </c>
      <c r="O97" s="74">
        <v>23000</v>
      </c>
      <c r="P97" s="74">
        <v>24000</v>
      </c>
      <c r="Q97" s="74">
        <v>24000</v>
      </c>
      <c r="R97" s="74">
        <v>24000</v>
      </c>
      <c r="S97" s="74">
        <v>24000</v>
      </c>
      <c r="T97" s="74">
        <v>24000</v>
      </c>
      <c r="U97" s="75"/>
      <c r="V97" s="75"/>
      <c r="W97" s="75"/>
      <c r="X97" s="75"/>
      <c r="Y97" s="73"/>
      <c r="Z97" s="73"/>
      <c r="AA97" s="73"/>
      <c r="AB97" s="73"/>
    </row>
    <row r="98" spans="2:28" ht="14" customHeight="1" x14ac:dyDescent="0.3">
      <c r="B98" s="50" t="s">
        <v>174</v>
      </c>
      <c r="C98" s="40" t="s">
        <v>174</v>
      </c>
      <c r="D98" s="41" t="s">
        <v>85</v>
      </c>
      <c r="E98" s="51" t="s">
        <v>17</v>
      </c>
      <c r="F98" s="51" t="s">
        <v>312</v>
      </c>
      <c r="G98" s="51"/>
      <c r="H98" s="74"/>
      <c r="I98" s="74"/>
      <c r="J98" s="74"/>
      <c r="K98" s="74"/>
      <c r="L98" s="74"/>
      <c r="M98" s="74"/>
      <c r="N98" s="74"/>
      <c r="O98" s="74"/>
      <c r="P98" s="74"/>
      <c r="Q98" s="74"/>
      <c r="R98" s="74"/>
      <c r="S98" s="74"/>
      <c r="T98" s="74"/>
      <c r="U98" s="75"/>
      <c r="V98" s="75"/>
      <c r="W98" s="75"/>
      <c r="X98" s="75"/>
      <c r="Y98" s="73"/>
      <c r="Z98" s="73"/>
      <c r="AA98" s="73"/>
      <c r="AB98" s="73"/>
    </row>
    <row r="99" spans="2:28" ht="14" customHeight="1" x14ac:dyDescent="0.3">
      <c r="B99" s="50" t="s">
        <v>174</v>
      </c>
      <c r="C99" s="40" t="s">
        <v>174</v>
      </c>
      <c r="D99" s="41" t="s">
        <v>85</v>
      </c>
      <c r="E99" s="51" t="s">
        <v>1</v>
      </c>
      <c r="F99" s="51" t="s">
        <v>313</v>
      </c>
      <c r="G99" s="51"/>
      <c r="H99" s="74">
        <v>3400</v>
      </c>
      <c r="I99" s="74">
        <v>3900</v>
      </c>
      <c r="J99" s="74">
        <v>4300</v>
      </c>
      <c r="K99" s="74">
        <v>4800</v>
      </c>
      <c r="L99" s="74">
        <v>5300</v>
      </c>
      <c r="M99" s="74">
        <v>5700</v>
      </c>
      <c r="N99" s="74">
        <v>6100</v>
      </c>
      <c r="O99" s="74">
        <v>6500</v>
      </c>
      <c r="P99" s="74">
        <v>6900</v>
      </c>
      <c r="Q99" s="74">
        <v>7300</v>
      </c>
      <c r="R99" s="74">
        <v>7700</v>
      </c>
      <c r="S99" s="74">
        <v>8100</v>
      </c>
      <c r="T99" s="74">
        <v>8400</v>
      </c>
      <c r="U99" s="75"/>
      <c r="V99" s="75"/>
      <c r="W99" s="75"/>
      <c r="X99" s="75"/>
      <c r="Y99" s="73"/>
      <c r="Z99" s="73"/>
      <c r="AA99" s="73"/>
      <c r="AB99" s="73"/>
    </row>
    <row r="100" spans="2:28" ht="14" customHeight="1" x14ac:dyDescent="0.3">
      <c r="B100" s="50" t="s">
        <v>65</v>
      </c>
      <c r="C100" s="40" t="s">
        <v>65</v>
      </c>
      <c r="D100" s="41" t="s">
        <v>85</v>
      </c>
      <c r="E100" s="51" t="s">
        <v>17</v>
      </c>
      <c r="F100" s="51" t="s">
        <v>314</v>
      </c>
      <c r="G100" s="51"/>
      <c r="H100" s="74">
        <v>40000</v>
      </c>
      <c r="I100" s="74">
        <v>39000</v>
      </c>
      <c r="J100" s="74">
        <v>37000</v>
      </c>
      <c r="K100" s="74">
        <v>36000</v>
      </c>
      <c r="L100" s="74">
        <v>35000</v>
      </c>
      <c r="M100" s="74">
        <v>34000</v>
      </c>
      <c r="N100" s="74">
        <v>33000</v>
      </c>
      <c r="O100" s="74">
        <v>31000</v>
      </c>
      <c r="P100" s="74">
        <v>30000</v>
      </c>
      <c r="Q100" s="74">
        <v>29000</v>
      </c>
      <c r="R100" s="74">
        <v>27000</v>
      </c>
      <c r="S100" s="74">
        <v>26000</v>
      </c>
      <c r="T100" s="74">
        <v>25000</v>
      </c>
      <c r="U100" s="75"/>
      <c r="V100" s="75"/>
      <c r="W100" s="75"/>
      <c r="X100" s="75"/>
      <c r="Y100" s="73"/>
      <c r="Z100" s="73"/>
      <c r="AA100" s="73"/>
      <c r="AB100" s="73"/>
    </row>
    <row r="101" spans="2:28" ht="14" customHeight="1" x14ac:dyDescent="0.3">
      <c r="B101" s="50" t="s">
        <v>65</v>
      </c>
      <c r="C101" s="40" t="s">
        <v>65</v>
      </c>
      <c r="D101" s="41" t="s">
        <v>85</v>
      </c>
      <c r="E101" s="51" t="s">
        <v>1</v>
      </c>
      <c r="F101" s="51" t="s">
        <v>315</v>
      </c>
      <c r="G101" s="51"/>
      <c r="H101" s="74">
        <v>260000</v>
      </c>
      <c r="I101" s="74">
        <v>270000</v>
      </c>
      <c r="J101" s="74">
        <v>270000</v>
      </c>
      <c r="K101" s="74">
        <v>280000</v>
      </c>
      <c r="L101" s="74">
        <v>280000</v>
      </c>
      <c r="M101" s="74">
        <v>290000</v>
      </c>
      <c r="N101" s="74">
        <v>290000</v>
      </c>
      <c r="O101" s="74">
        <v>300000</v>
      </c>
      <c r="P101" s="74">
        <v>300000</v>
      </c>
      <c r="Q101" s="74">
        <v>310000</v>
      </c>
      <c r="R101" s="74">
        <v>320000</v>
      </c>
      <c r="S101" s="74">
        <v>320000</v>
      </c>
      <c r="T101" s="74">
        <v>330000</v>
      </c>
      <c r="U101" s="75"/>
      <c r="V101" s="75"/>
      <c r="W101" s="75"/>
      <c r="X101" s="75"/>
      <c r="Y101" s="73"/>
      <c r="Z101" s="73"/>
      <c r="AA101" s="73"/>
      <c r="AB101" s="73"/>
    </row>
    <row r="102" spans="2:28" ht="14" customHeight="1" x14ac:dyDescent="0.3">
      <c r="B102" s="50" t="s">
        <v>175</v>
      </c>
      <c r="C102" s="40" t="s">
        <v>175</v>
      </c>
      <c r="D102" s="41" t="s">
        <v>85</v>
      </c>
      <c r="E102" s="51" t="s">
        <v>17</v>
      </c>
      <c r="F102" s="51" t="s">
        <v>316</v>
      </c>
      <c r="G102" s="51"/>
      <c r="H102" s="74">
        <v>3200</v>
      </c>
      <c r="I102" s="74">
        <v>3100</v>
      </c>
      <c r="J102" s="74">
        <v>2900</v>
      </c>
      <c r="K102" s="74">
        <v>2800</v>
      </c>
      <c r="L102" s="74">
        <v>2600</v>
      </c>
      <c r="M102" s="74">
        <v>2500</v>
      </c>
      <c r="N102" s="74">
        <v>2400</v>
      </c>
      <c r="O102" s="74">
        <v>2300</v>
      </c>
      <c r="P102" s="74">
        <v>2200</v>
      </c>
      <c r="Q102" s="74">
        <v>2000</v>
      </c>
      <c r="R102" s="74">
        <v>1900</v>
      </c>
      <c r="S102" s="74">
        <v>1800</v>
      </c>
      <c r="T102" s="74">
        <v>1700</v>
      </c>
      <c r="U102" s="75"/>
      <c r="V102" s="75"/>
      <c r="W102" s="75"/>
      <c r="X102" s="75"/>
      <c r="Y102" s="73"/>
      <c r="Z102" s="73"/>
      <c r="AA102" s="73"/>
      <c r="AB102" s="73"/>
    </row>
    <row r="103" spans="2:28" ht="14" customHeight="1" x14ac:dyDescent="0.3">
      <c r="B103" s="50" t="s">
        <v>175</v>
      </c>
      <c r="C103" s="40" t="s">
        <v>175</v>
      </c>
      <c r="D103" s="41" t="s">
        <v>85</v>
      </c>
      <c r="E103" s="51" t="s">
        <v>1</v>
      </c>
      <c r="F103" s="51" t="s">
        <v>317</v>
      </c>
      <c r="G103" s="51"/>
      <c r="H103" s="74">
        <v>27000</v>
      </c>
      <c r="I103" s="74">
        <v>27000</v>
      </c>
      <c r="J103" s="74">
        <v>27000</v>
      </c>
      <c r="K103" s="74">
        <v>27000</v>
      </c>
      <c r="L103" s="74">
        <v>27000</v>
      </c>
      <c r="M103" s="74">
        <v>27000</v>
      </c>
      <c r="N103" s="74">
        <v>27000</v>
      </c>
      <c r="O103" s="74">
        <v>27000</v>
      </c>
      <c r="P103" s="74">
        <v>28000</v>
      </c>
      <c r="Q103" s="74">
        <v>28000</v>
      </c>
      <c r="R103" s="74">
        <v>28000</v>
      </c>
      <c r="S103" s="74">
        <v>29000</v>
      </c>
      <c r="T103" s="74">
        <v>29000</v>
      </c>
      <c r="U103" s="75"/>
      <c r="V103" s="75"/>
      <c r="W103" s="75"/>
      <c r="X103" s="75"/>
      <c r="Y103" s="73"/>
      <c r="Z103" s="73"/>
      <c r="AA103" s="73"/>
      <c r="AB103" s="73"/>
    </row>
    <row r="104" spans="2:28" ht="14" customHeight="1" x14ac:dyDescent="0.3">
      <c r="B104" s="50" t="s">
        <v>66</v>
      </c>
      <c r="C104" s="40" t="s">
        <v>66</v>
      </c>
      <c r="D104" s="41" t="s">
        <v>84</v>
      </c>
      <c r="E104" s="51" t="s">
        <v>17</v>
      </c>
      <c r="F104" s="51" t="s">
        <v>318</v>
      </c>
      <c r="G104" s="51"/>
      <c r="H104" s="74">
        <v>12000</v>
      </c>
      <c r="I104" s="74">
        <v>12000</v>
      </c>
      <c r="J104" s="74">
        <v>12000</v>
      </c>
      <c r="K104" s="74">
        <v>11000</v>
      </c>
      <c r="L104" s="74">
        <v>12000</v>
      </c>
      <c r="M104" s="74">
        <v>12000</v>
      </c>
      <c r="N104" s="74">
        <v>12000</v>
      </c>
      <c r="O104" s="74">
        <v>13000</v>
      </c>
      <c r="P104" s="74">
        <v>13000</v>
      </c>
      <c r="Q104" s="74">
        <v>12000</v>
      </c>
      <c r="R104" s="74">
        <v>12000</v>
      </c>
      <c r="S104" s="74">
        <v>12000</v>
      </c>
      <c r="T104" s="74">
        <v>11000</v>
      </c>
      <c r="U104" s="75"/>
      <c r="V104" s="75"/>
      <c r="W104" s="75"/>
      <c r="X104" s="75"/>
      <c r="Y104" s="73"/>
      <c r="Z104" s="73"/>
      <c r="AA104" s="73"/>
      <c r="AB104" s="73"/>
    </row>
    <row r="105" spans="2:28" ht="14" customHeight="1" x14ac:dyDescent="0.3">
      <c r="B105" s="50" t="s">
        <v>66</v>
      </c>
      <c r="C105" s="40" t="s">
        <v>66</v>
      </c>
      <c r="D105" s="41" t="s">
        <v>84</v>
      </c>
      <c r="E105" s="51" t="s">
        <v>1</v>
      </c>
      <c r="F105" s="51" t="s">
        <v>319</v>
      </c>
      <c r="G105" s="51"/>
      <c r="H105" s="74">
        <v>88000</v>
      </c>
      <c r="I105" s="74">
        <v>91000</v>
      </c>
      <c r="J105" s="74">
        <v>94000</v>
      </c>
      <c r="K105" s="74">
        <v>97000</v>
      </c>
      <c r="L105" s="74">
        <v>99000</v>
      </c>
      <c r="M105" s="74">
        <v>100000</v>
      </c>
      <c r="N105" s="74">
        <v>100000</v>
      </c>
      <c r="O105" s="74">
        <v>110000</v>
      </c>
      <c r="P105" s="74">
        <v>110000</v>
      </c>
      <c r="Q105" s="74">
        <v>110000</v>
      </c>
      <c r="R105" s="74">
        <v>110000</v>
      </c>
      <c r="S105" s="74">
        <v>110000</v>
      </c>
      <c r="T105" s="74">
        <v>110000</v>
      </c>
      <c r="U105" s="75"/>
      <c r="V105" s="75"/>
      <c r="W105" s="75"/>
      <c r="X105" s="75"/>
      <c r="Y105" s="73"/>
      <c r="Z105" s="73"/>
      <c r="AA105" s="73"/>
      <c r="AB105" s="73"/>
    </row>
    <row r="106" spans="2:28" ht="14" customHeight="1" x14ac:dyDescent="0.3">
      <c r="B106" s="50" t="s">
        <v>67</v>
      </c>
      <c r="C106" s="40" t="s">
        <v>82</v>
      </c>
      <c r="D106" s="41" t="s">
        <v>84</v>
      </c>
      <c r="E106" s="51" t="s">
        <v>17</v>
      </c>
      <c r="F106" s="51" t="s">
        <v>320</v>
      </c>
      <c r="G106" s="51"/>
      <c r="H106" s="74">
        <v>4500</v>
      </c>
      <c r="I106" s="74">
        <v>4400</v>
      </c>
      <c r="J106" s="74">
        <v>4300</v>
      </c>
      <c r="K106" s="74">
        <v>4100</v>
      </c>
      <c r="L106" s="74">
        <v>3800</v>
      </c>
      <c r="M106" s="74">
        <v>3500</v>
      </c>
      <c r="N106" s="74">
        <v>3400</v>
      </c>
      <c r="O106" s="74">
        <v>3200</v>
      </c>
      <c r="P106" s="74">
        <v>3000</v>
      </c>
      <c r="Q106" s="74">
        <v>2800</v>
      </c>
      <c r="R106" s="74">
        <v>2600</v>
      </c>
      <c r="S106" s="74">
        <v>2500</v>
      </c>
      <c r="T106" s="74">
        <v>2300</v>
      </c>
      <c r="U106" s="75"/>
      <c r="V106" s="75"/>
      <c r="W106" s="75"/>
      <c r="X106" s="75"/>
      <c r="Y106" s="73"/>
      <c r="Z106" s="73"/>
      <c r="AA106" s="73"/>
      <c r="AB106" s="73"/>
    </row>
    <row r="107" spans="2:28" ht="14" customHeight="1" x14ac:dyDescent="0.3">
      <c r="B107" s="50" t="s">
        <v>67</v>
      </c>
      <c r="C107" s="40" t="s">
        <v>82</v>
      </c>
      <c r="D107" s="41" t="s">
        <v>84</v>
      </c>
      <c r="E107" s="51" t="s">
        <v>1</v>
      </c>
      <c r="F107" s="51" t="s">
        <v>321</v>
      </c>
      <c r="G107" s="51"/>
      <c r="H107" s="74">
        <v>33000</v>
      </c>
      <c r="I107" s="74">
        <v>33000</v>
      </c>
      <c r="J107" s="74">
        <v>33000</v>
      </c>
      <c r="K107" s="74">
        <v>33000</v>
      </c>
      <c r="L107" s="74">
        <v>33000</v>
      </c>
      <c r="M107" s="74">
        <v>33000</v>
      </c>
      <c r="N107" s="74">
        <v>33000</v>
      </c>
      <c r="O107" s="74">
        <v>33000</v>
      </c>
      <c r="P107" s="74">
        <v>33000</v>
      </c>
      <c r="Q107" s="74">
        <v>32000</v>
      </c>
      <c r="R107" s="74">
        <v>32000</v>
      </c>
      <c r="S107" s="74">
        <v>32000</v>
      </c>
      <c r="T107" s="74">
        <v>32000</v>
      </c>
      <c r="U107" s="75"/>
      <c r="V107" s="75"/>
      <c r="W107" s="75"/>
      <c r="X107" s="75"/>
      <c r="Y107" s="73"/>
      <c r="Z107" s="73"/>
      <c r="AA107" s="73"/>
      <c r="AB107" s="73"/>
    </row>
    <row r="108" spans="2:28" ht="14" customHeight="1" x14ac:dyDescent="0.3">
      <c r="B108" s="50" t="s">
        <v>176</v>
      </c>
      <c r="C108" s="40" t="s">
        <v>176</v>
      </c>
      <c r="D108" s="41" t="s">
        <v>85</v>
      </c>
      <c r="E108" s="51" t="s">
        <v>17</v>
      </c>
      <c r="F108" s="51" t="s">
        <v>322</v>
      </c>
      <c r="G108" s="51"/>
      <c r="H108" s="74">
        <v>500</v>
      </c>
      <c r="I108" s="74">
        <v>500</v>
      </c>
      <c r="J108" s="74">
        <v>500</v>
      </c>
      <c r="K108" s="74">
        <v>500</v>
      </c>
      <c r="L108" s="74">
        <v>500</v>
      </c>
      <c r="M108" s="74">
        <v>500</v>
      </c>
      <c r="N108" s="74">
        <v>500</v>
      </c>
      <c r="O108" s="74">
        <v>500</v>
      </c>
      <c r="P108" s="74">
        <v>500</v>
      </c>
      <c r="Q108" s="74">
        <v>500</v>
      </c>
      <c r="R108" s="74">
        <v>500</v>
      </c>
      <c r="S108" s="74">
        <v>500</v>
      </c>
      <c r="T108" s="74">
        <v>500</v>
      </c>
      <c r="U108" s="75"/>
      <c r="V108" s="75"/>
      <c r="W108" s="75"/>
      <c r="X108" s="75"/>
      <c r="Y108" s="73"/>
      <c r="Z108" s="73"/>
      <c r="AA108" s="73"/>
      <c r="AB108" s="73"/>
    </row>
    <row r="109" spans="2:28" ht="14" customHeight="1" x14ac:dyDescent="0.3">
      <c r="B109" s="50" t="s">
        <v>176</v>
      </c>
      <c r="C109" s="40" t="s">
        <v>176</v>
      </c>
      <c r="D109" s="41" t="s">
        <v>85</v>
      </c>
      <c r="E109" s="51" t="s">
        <v>1</v>
      </c>
      <c r="F109" s="51" t="s">
        <v>323</v>
      </c>
      <c r="G109" s="51"/>
      <c r="H109" s="74">
        <v>6500</v>
      </c>
      <c r="I109" s="74">
        <v>6700</v>
      </c>
      <c r="J109" s="74">
        <v>7000</v>
      </c>
      <c r="K109" s="74">
        <v>7200</v>
      </c>
      <c r="L109" s="74">
        <v>7300</v>
      </c>
      <c r="M109" s="74">
        <v>7500</v>
      </c>
      <c r="N109" s="74">
        <v>7700</v>
      </c>
      <c r="O109" s="74">
        <v>7900</v>
      </c>
      <c r="P109" s="74">
        <v>8500</v>
      </c>
      <c r="Q109" s="74">
        <v>8500</v>
      </c>
      <c r="R109" s="74">
        <v>8800</v>
      </c>
      <c r="S109" s="74">
        <v>9000</v>
      </c>
      <c r="T109" s="74">
        <v>9300</v>
      </c>
      <c r="U109" s="75"/>
      <c r="V109" s="75"/>
      <c r="W109" s="75"/>
      <c r="X109" s="75"/>
      <c r="Y109" s="73"/>
      <c r="Z109" s="73"/>
      <c r="AA109" s="73"/>
      <c r="AB109" s="73"/>
    </row>
    <row r="110" spans="2:28" ht="14" customHeight="1" x14ac:dyDescent="0.3">
      <c r="B110" s="50" t="s">
        <v>177</v>
      </c>
      <c r="C110" s="40" t="s">
        <v>177</v>
      </c>
      <c r="D110" s="41" t="s">
        <v>85</v>
      </c>
      <c r="E110" s="51" t="s">
        <v>17</v>
      </c>
      <c r="F110" s="51" t="s">
        <v>324</v>
      </c>
      <c r="G110" s="51"/>
      <c r="H110" s="74">
        <v>9700</v>
      </c>
      <c r="I110" s="74">
        <v>9100</v>
      </c>
      <c r="J110" s="74">
        <v>8300</v>
      </c>
      <c r="K110" s="74">
        <v>7800</v>
      </c>
      <c r="L110" s="74">
        <v>7400</v>
      </c>
      <c r="M110" s="74">
        <v>7100</v>
      </c>
      <c r="N110" s="74">
        <v>6900</v>
      </c>
      <c r="O110" s="74">
        <v>6600</v>
      </c>
      <c r="P110" s="74">
        <v>6300</v>
      </c>
      <c r="Q110" s="74">
        <v>6200</v>
      </c>
      <c r="R110" s="74">
        <v>6200</v>
      </c>
      <c r="S110" s="74">
        <v>6300</v>
      </c>
      <c r="T110" s="74">
        <v>6500</v>
      </c>
      <c r="U110" s="75"/>
      <c r="V110" s="75"/>
      <c r="W110" s="75"/>
      <c r="X110" s="75"/>
      <c r="Y110" s="73"/>
      <c r="Z110" s="73"/>
      <c r="AA110" s="73"/>
      <c r="AB110" s="73"/>
    </row>
    <row r="111" spans="2:28" ht="14" customHeight="1" x14ac:dyDescent="0.3">
      <c r="B111" s="50" t="s">
        <v>177</v>
      </c>
      <c r="C111" s="40" t="s">
        <v>177</v>
      </c>
      <c r="D111" s="41" t="s">
        <v>85</v>
      </c>
      <c r="E111" s="51" t="s">
        <v>1</v>
      </c>
      <c r="F111" s="51" t="s">
        <v>325</v>
      </c>
      <c r="G111" s="51"/>
      <c r="H111" s="74">
        <v>100000</v>
      </c>
      <c r="I111" s="74">
        <v>100000</v>
      </c>
      <c r="J111" s="74">
        <v>110000</v>
      </c>
      <c r="K111" s="74">
        <v>110000</v>
      </c>
      <c r="L111" s="74">
        <v>110000</v>
      </c>
      <c r="M111" s="74">
        <v>110000</v>
      </c>
      <c r="N111" s="74">
        <v>120000</v>
      </c>
      <c r="O111" s="74">
        <v>120000</v>
      </c>
      <c r="P111" s="74">
        <v>120000</v>
      </c>
      <c r="Q111" s="74">
        <v>130000</v>
      </c>
      <c r="R111" s="74">
        <v>130000</v>
      </c>
      <c r="S111" s="74">
        <v>130000</v>
      </c>
      <c r="T111" s="74">
        <v>140000</v>
      </c>
      <c r="U111" s="75"/>
      <c r="V111" s="75"/>
      <c r="W111" s="75"/>
      <c r="X111" s="75"/>
      <c r="Y111" s="73"/>
      <c r="Z111" s="73"/>
      <c r="AA111" s="73"/>
      <c r="AB111" s="73"/>
    </row>
    <row r="112" spans="2:28" ht="14" customHeight="1" x14ac:dyDescent="0.3">
      <c r="B112" s="50" t="s">
        <v>178</v>
      </c>
      <c r="C112" s="40" t="s">
        <v>178</v>
      </c>
      <c r="D112" s="41" t="s">
        <v>85</v>
      </c>
      <c r="E112" s="51" t="s">
        <v>17</v>
      </c>
      <c r="F112" s="51" t="s">
        <v>326</v>
      </c>
      <c r="G112" s="51"/>
      <c r="H112" s="74">
        <v>2600</v>
      </c>
      <c r="I112" s="74">
        <v>2400</v>
      </c>
      <c r="J112" s="74">
        <v>2200</v>
      </c>
      <c r="K112" s="74">
        <v>2000</v>
      </c>
      <c r="L112" s="74">
        <v>1900</v>
      </c>
      <c r="M112" s="74">
        <v>1700</v>
      </c>
      <c r="N112" s="74">
        <v>1500</v>
      </c>
      <c r="O112" s="74">
        <v>1400</v>
      </c>
      <c r="P112" s="74">
        <v>1200</v>
      </c>
      <c r="Q112" s="74">
        <v>1100</v>
      </c>
      <c r="R112" s="74">
        <v>1000</v>
      </c>
      <c r="S112" s="74">
        <v>1000</v>
      </c>
      <c r="T112" s="74">
        <v>1000</v>
      </c>
      <c r="U112" s="75"/>
      <c r="V112" s="75"/>
      <c r="W112" s="75"/>
      <c r="X112" s="75"/>
      <c r="Y112" s="73"/>
      <c r="Z112" s="73"/>
      <c r="AA112" s="73"/>
      <c r="AB112" s="73"/>
    </row>
    <row r="113" spans="2:28" ht="14" customHeight="1" x14ac:dyDescent="0.3">
      <c r="B113" s="50" t="s">
        <v>178</v>
      </c>
      <c r="C113" s="40" t="s">
        <v>178</v>
      </c>
      <c r="D113" s="41" t="s">
        <v>85</v>
      </c>
      <c r="E113" s="51" t="s">
        <v>1</v>
      </c>
      <c r="F113" s="51" t="s">
        <v>327</v>
      </c>
      <c r="G113" s="51"/>
      <c r="H113" s="74">
        <v>23000</v>
      </c>
      <c r="I113" s="74">
        <v>22000</v>
      </c>
      <c r="J113" s="74">
        <v>22000</v>
      </c>
      <c r="K113" s="74">
        <v>21000</v>
      </c>
      <c r="L113" s="74">
        <v>21000</v>
      </c>
      <c r="M113" s="74">
        <v>20000</v>
      </c>
      <c r="N113" s="74">
        <v>20000</v>
      </c>
      <c r="O113" s="74">
        <v>20000</v>
      </c>
      <c r="P113" s="74">
        <v>19000</v>
      </c>
      <c r="Q113" s="74">
        <v>19000</v>
      </c>
      <c r="R113" s="74">
        <v>19000</v>
      </c>
      <c r="S113" s="74">
        <v>19000</v>
      </c>
      <c r="T113" s="74">
        <v>19000</v>
      </c>
      <c r="U113" s="75"/>
      <c r="V113" s="75"/>
      <c r="W113" s="75"/>
      <c r="X113" s="75"/>
      <c r="Y113" s="73"/>
      <c r="Z113" s="73"/>
      <c r="AA113" s="73"/>
      <c r="AB113" s="73"/>
    </row>
    <row r="114" spans="2:28" ht="14" customHeight="1" x14ac:dyDescent="0.3">
      <c r="B114" s="50" t="s">
        <v>179</v>
      </c>
      <c r="C114" s="40" t="s">
        <v>179</v>
      </c>
      <c r="D114" s="41" t="s">
        <v>85</v>
      </c>
      <c r="E114" s="51" t="s">
        <v>1</v>
      </c>
      <c r="F114" s="51" t="s">
        <v>328</v>
      </c>
      <c r="G114" s="51"/>
      <c r="H114" s="74"/>
      <c r="I114" s="74"/>
      <c r="J114" s="74"/>
      <c r="K114" s="74"/>
      <c r="L114" s="74"/>
      <c r="M114" s="74"/>
      <c r="N114" s="74"/>
      <c r="O114" s="74"/>
      <c r="P114" s="74"/>
      <c r="Q114" s="74"/>
      <c r="R114" s="74"/>
      <c r="S114" s="74"/>
      <c r="T114" s="74">
        <v>2400000</v>
      </c>
      <c r="U114" s="75"/>
      <c r="V114" s="75"/>
      <c r="W114" s="75"/>
      <c r="X114" s="75"/>
      <c r="Y114" s="73"/>
      <c r="Z114" s="73"/>
      <c r="AA114" s="73"/>
      <c r="AB114" s="73"/>
    </row>
    <row r="115" spans="2:28" ht="14" customHeight="1" x14ac:dyDescent="0.3">
      <c r="B115" s="50" t="s">
        <v>179</v>
      </c>
      <c r="C115" s="40" t="s">
        <v>179</v>
      </c>
      <c r="D115" s="41" t="s">
        <v>85</v>
      </c>
      <c r="E115" s="51" t="s">
        <v>17</v>
      </c>
      <c r="F115" s="51" t="s">
        <v>329</v>
      </c>
      <c r="G115" s="51"/>
      <c r="H115" s="74"/>
      <c r="I115" s="74"/>
      <c r="J115" s="74"/>
      <c r="K115" s="74"/>
      <c r="L115" s="74"/>
      <c r="M115" s="74"/>
      <c r="N115" s="74"/>
      <c r="O115" s="74"/>
      <c r="P115" s="74"/>
      <c r="Q115" s="74"/>
      <c r="R115" s="74"/>
      <c r="S115" s="74"/>
      <c r="T115" s="74">
        <v>68000</v>
      </c>
      <c r="U115" s="75"/>
      <c r="V115" s="75"/>
      <c r="W115" s="75"/>
      <c r="X115" s="75"/>
      <c r="Y115" s="73"/>
      <c r="Z115" s="73"/>
      <c r="AA115" s="73"/>
      <c r="AB115" s="73"/>
    </row>
    <row r="116" spans="2:28" ht="14" customHeight="1" x14ac:dyDescent="0.3">
      <c r="B116" s="50" t="s">
        <v>180</v>
      </c>
      <c r="C116" s="40" t="s">
        <v>180</v>
      </c>
      <c r="D116" s="41" t="s">
        <v>85</v>
      </c>
      <c r="E116" s="51" t="s">
        <v>17</v>
      </c>
      <c r="F116" s="51" t="s">
        <v>330</v>
      </c>
      <c r="G116" s="51"/>
      <c r="H116" s="74">
        <v>9100</v>
      </c>
      <c r="I116" s="74">
        <v>10000</v>
      </c>
      <c r="J116" s="74">
        <v>12000</v>
      </c>
      <c r="K116" s="74">
        <v>13000</v>
      </c>
      <c r="L116" s="74">
        <v>14000</v>
      </c>
      <c r="M116" s="74">
        <v>15000</v>
      </c>
      <c r="N116" s="74">
        <v>16000</v>
      </c>
      <c r="O116" s="74">
        <v>17000</v>
      </c>
      <c r="P116" s="74">
        <v>18000</v>
      </c>
      <c r="Q116" s="74">
        <v>18000</v>
      </c>
      <c r="R116" s="74">
        <v>18000</v>
      </c>
      <c r="S116" s="74">
        <v>18000</v>
      </c>
      <c r="T116" s="74">
        <v>18000</v>
      </c>
      <c r="U116" s="75"/>
      <c r="V116" s="75"/>
      <c r="W116" s="75"/>
      <c r="X116" s="75"/>
      <c r="Y116" s="73"/>
      <c r="Z116" s="73"/>
      <c r="AA116" s="73"/>
      <c r="AB116" s="73"/>
    </row>
    <row r="117" spans="2:28" ht="14" customHeight="1" x14ac:dyDescent="0.3">
      <c r="B117" s="50" t="s">
        <v>180</v>
      </c>
      <c r="C117" s="40" t="s">
        <v>180</v>
      </c>
      <c r="D117" s="41" t="s">
        <v>85</v>
      </c>
      <c r="E117" s="51" t="s">
        <v>1</v>
      </c>
      <c r="F117" s="51" t="s">
        <v>331</v>
      </c>
      <c r="G117" s="51"/>
      <c r="H117" s="74">
        <v>430000</v>
      </c>
      <c r="I117" s="74">
        <v>460000</v>
      </c>
      <c r="J117" s="74">
        <v>480000</v>
      </c>
      <c r="K117" s="74">
        <v>500000</v>
      </c>
      <c r="L117" s="74">
        <v>510000</v>
      </c>
      <c r="M117" s="74">
        <v>520000</v>
      </c>
      <c r="N117" s="74">
        <v>530000</v>
      </c>
      <c r="O117" s="74">
        <v>530000</v>
      </c>
      <c r="P117" s="74">
        <v>530000</v>
      </c>
      <c r="Q117" s="74">
        <v>530000</v>
      </c>
      <c r="R117" s="74">
        <v>530000</v>
      </c>
      <c r="S117" s="74">
        <v>530000</v>
      </c>
      <c r="T117" s="74">
        <v>520000</v>
      </c>
      <c r="U117" s="75"/>
      <c r="V117" s="75"/>
      <c r="W117" s="75"/>
      <c r="X117" s="75"/>
      <c r="Y117" s="73"/>
      <c r="Z117" s="73"/>
      <c r="AA117" s="73"/>
      <c r="AB117" s="73"/>
    </row>
    <row r="118" spans="2:28" ht="14" customHeight="1" x14ac:dyDescent="0.3">
      <c r="B118" s="50" t="s">
        <v>332</v>
      </c>
      <c r="C118" s="40" t="s">
        <v>181</v>
      </c>
      <c r="D118" s="41" t="s">
        <v>85</v>
      </c>
      <c r="E118" s="51" t="s">
        <v>17</v>
      </c>
      <c r="F118" s="51" t="s">
        <v>333</v>
      </c>
      <c r="G118" s="51"/>
      <c r="H118" s="74">
        <v>1000</v>
      </c>
      <c r="I118" s="74">
        <v>1000</v>
      </c>
      <c r="J118" s="74">
        <v>1000</v>
      </c>
      <c r="K118" s="74">
        <v>1000</v>
      </c>
      <c r="L118" s="74">
        <v>1000</v>
      </c>
      <c r="M118" s="74">
        <v>1000</v>
      </c>
      <c r="N118" s="74">
        <v>1000</v>
      </c>
      <c r="O118" s="74">
        <v>1000</v>
      </c>
      <c r="P118" s="74">
        <v>1000</v>
      </c>
      <c r="Q118" s="74">
        <v>1000</v>
      </c>
      <c r="R118" s="74">
        <v>1000</v>
      </c>
      <c r="S118" s="74">
        <v>1000</v>
      </c>
      <c r="T118" s="74">
        <v>1000</v>
      </c>
      <c r="U118" s="75"/>
      <c r="V118" s="75"/>
      <c r="W118" s="75"/>
      <c r="X118" s="75"/>
      <c r="Y118" s="73"/>
      <c r="Z118" s="73"/>
      <c r="AA118" s="73"/>
      <c r="AB118" s="73"/>
    </row>
    <row r="119" spans="2:28" ht="14" customHeight="1" x14ac:dyDescent="0.3">
      <c r="B119" s="50" t="s">
        <v>332</v>
      </c>
      <c r="C119" s="40" t="s">
        <v>181</v>
      </c>
      <c r="D119" s="41" t="s">
        <v>85</v>
      </c>
      <c r="E119" s="51" t="s">
        <v>1</v>
      </c>
      <c r="F119" s="51" t="s">
        <v>334</v>
      </c>
      <c r="G119" s="51"/>
      <c r="H119" s="74">
        <v>54000</v>
      </c>
      <c r="I119" s="74">
        <v>53000</v>
      </c>
      <c r="J119" s="74">
        <v>51000</v>
      </c>
      <c r="K119" s="74">
        <v>50000</v>
      </c>
      <c r="L119" s="74">
        <v>49000</v>
      </c>
      <c r="M119" s="74">
        <v>48000</v>
      </c>
      <c r="N119" s="74">
        <v>47000</v>
      </c>
      <c r="O119" s="74">
        <v>46000</v>
      </c>
      <c r="P119" s="74">
        <v>45000</v>
      </c>
      <c r="Q119" s="74">
        <v>45000</v>
      </c>
      <c r="R119" s="74">
        <v>45000</v>
      </c>
      <c r="S119" s="74">
        <v>44000</v>
      </c>
      <c r="T119" s="74">
        <v>45000</v>
      </c>
      <c r="U119" s="75"/>
      <c r="V119" s="75"/>
      <c r="W119" s="75"/>
      <c r="X119" s="75"/>
      <c r="Y119" s="73"/>
      <c r="Z119" s="73"/>
      <c r="AA119" s="73"/>
      <c r="AB119" s="73"/>
    </row>
    <row r="120" spans="2:28" ht="14" customHeight="1" x14ac:dyDescent="0.3">
      <c r="B120" s="50" t="s">
        <v>182</v>
      </c>
      <c r="C120" s="40" t="s">
        <v>182</v>
      </c>
      <c r="D120" s="41" t="s">
        <v>85</v>
      </c>
      <c r="E120" s="51" t="s">
        <v>17</v>
      </c>
      <c r="F120" s="51" t="s">
        <v>335</v>
      </c>
      <c r="G120" s="51"/>
      <c r="H120" s="74"/>
      <c r="I120" s="74"/>
      <c r="J120" s="74"/>
      <c r="K120" s="74"/>
      <c r="L120" s="74"/>
      <c r="M120" s="74"/>
      <c r="N120" s="74"/>
      <c r="O120" s="74"/>
      <c r="P120" s="74"/>
      <c r="Q120" s="74"/>
      <c r="R120" s="74"/>
      <c r="S120" s="74"/>
      <c r="T120" s="74"/>
      <c r="U120" s="75"/>
      <c r="V120" s="75"/>
      <c r="W120" s="75"/>
      <c r="X120" s="75"/>
      <c r="Y120" s="73"/>
      <c r="Z120" s="73"/>
      <c r="AA120" s="73"/>
      <c r="AB120" s="73"/>
    </row>
    <row r="121" spans="2:28" ht="14" customHeight="1" x14ac:dyDescent="0.3">
      <c r="B121" s="50" t="s">
        <v>182</v>
      </c>
      <c r="C121" s="40" t="s">
        <v>182</v>
      </c>
      <c r="D121" s="41" t="s">
        <v>85</v>
      </c>
      <c r="E121" s="51" t="s">
        <v>1</v>
      </c>
      <c r="F121" s="51" t="s">
        <v>336</v>
      </c>
      <c r="G121" s="51"/>
      <c r="H121" s="74">
        <v>1100</v>
      </c>
      <c r="I121" s="74">
        <v>1100</v>
      </c>
      <c r="J121" s="74">
        <v>1200</v>
      </c>
      <c r="K121" s="74">
        <v>1300</v>
      </c>
      <c r="L121" s="74">
        <v>1400</v>
      </c>
      <c r="M121" s="74">
        <v>1600</v>
      </c>
      <c r="N121" s="74">
        <v>1700</v>
      </c>
      <c r="O121" s="74">
        <v>2000</v>
      </c>
      <c r="P121" s="74">
        <v>2200</v>
      </c>
      <c r="Q121" s="74">
        <v>2600</v>
      </c>
      <c r="R121" s="74">
        <v>2900</v>
      </c>
      <c r="S121" s="74">
        <v>3400</v>
      </c>
      <c r="T121" s="74">
        <v>3900</v>
      </c>
      <c r="U121" s="75"/>
      <c r="V121" s="75"/>
      <c r="W121" s="75"/>
      <c r="X121" s="75"/>
      <c r="Y121" s="73"/>
      <c r="Z121" s="73"/>
      <c r="AA121" s="73"/>
      <c r="AB121" s="73"/>
    </row>
    <row r="122" spans="2:28" ht="14" customHeight="1" x14ac:dyDescent="0.3">
      <c r="B122" s="50" t="s">
        <v>183</v>
      </c>
      <c r="C122" s="40" t="s">
        <v>183</v>
      </c>
      <c r="D122" s="41" t="s">
        <v>85</v>
      </c>
      <c r="E122" s="51" t="s">
        <v>17</v>
      </c>
      <c r="F122" s="51" t="s">
        <v>337</v>
      </c>
      <c r="G122" s="51"/>
      <c r="H122" s="74">
        <v>1000</v>
      </c>
      <c r="I122" s="74">
        <v>1000</v>
      </c>
      <c r="J122" s="74">
        <v>1000</v>
      </c>
      <c r="K122" s="74">
        <v>1000</v>
      </c>
      <c r="L122" s="74">
        <v>1000</v>
      </c>
      <c r="M122" s="74">
        <v>1000</v>
      </c>
      <c r="N122" s="74">
        <v>1000</v>
      </c>
      <c r="O122" s="74">
        <v>1000</v>
      </c>
      <c r="P122" s="74">
        <v>1000</v>
      </c>
      <c r="Q122" s="74">
        <v>1000</v>
      </c>
      <c r="R122" s="74">
        <v>1000</v>
      </c>
      <c r="S122" s="74">
        <v>1000</v>
      </c>
      <c r="T122" s="74">
        <v>500</v>
      </c>
      <c r="U122" s="75"/>
      <c r="V122" s="75"/>
      <c r="W122" s="75"/>
      <c r="X122" s="75"/>
      <c r="Y122" s="73"/>
      <c r="Z122" s="73"/>
      <c r="AA122" s="73"/>
      <c r="AB122" s="73"/>
    </row>
    <row r="123" spans="2:28" ht="14" customHeight="1" x14ac:dyDescent="0.3">
      <c r="B123" s="50" t="s">
        <v>183</v>
      </c>
      <c r="C123" s="40" t="s">
        <v>183</v>
      </c>
      <c r="D123" s="41" t="s">
        <v>85</v>
      </c>
      <c r="E123" s="51" t="s">
        <v>1</v>
      </c>
      <c r="F123" s="51" t="s">
        <v>338</v>
      </c>
      <c r="G123" s="51"/>
      <c r="H123" s="74">
        <v>25000</v>
      </c>
      <c r="I123" s="74">
        <v>26000</v>
      </c>
      <c r="J123" s="74">
        <v>26000</v>
      </c>
      <c r="K123" s="74">
        <v>27000</v>
      </c>
      <c r="L123" s="74">
        <v>27000</v>
      </c>
      <c r="M123" s="74">
        <v>27000</v>
      </c>
      <c r="N123" s="74">
        <v>28000</v>
      </c>
      <c r="O123" s="74">
        <v>28000</v>
      </c>
      <c r="P123" s="74">
        <v>28000</v>
      </c>
      <c r="Q123" s="74">
        <v>29000</v>
      </c>
      <c r="R123" s="74">
        <v>29000</v>
      </c>
      <c r="S123" s="74">
        <v>29000</v>
      </c>
      <c r="T123" s="74">
        <v>29000</v>
      </c>
      <c r="U123" s="75"/>
      <c r="V123" s="75"/>
      <c r="W123" s="75"/>
      <c r="X123" s="75"/>
      <c r="Y123" s="73"/>
      <c r="Z123" s="73"/>
      <c r="AA123" s="73"/>
      <c r="AB123" s="73"/>
    </row>
    <row r="124" spans="2:28" ht="14" customHeight="1" x14ac:dyDescent="0.3">
      <c r="B124" s="50" t="s">
        <v>184</v>
      </c>
      <c r="C124" s="40" t="s">
        <v>184</v>
      </c>
      <c r="D124" s="41" t="s">
        <v>85</v>
      </c>
      <c r="E124" s="51" t="s">
        <v>17</v>
      </c>
      <c r="F124" s="51" t="s">
        <v>339</v>
      </c>
      <c r="G124" s="51"/>
      <c r="H124" s="74"/>
      <c r="I124" s="74"/>
      <c r="J124" s="74"/>
      <c r="K124" s="74"/>
      <c r="L124" s="74"/>
      <c r="M124" s="74"/>
      <c r="N124" s="74"/>
      <c r="O124" s="74"/>
      <c r="P124" s="74"/>
      <c r="Q124" s="74"/>
      <c r="R124" s="74"/>
      <c r="S124" s="74"/>
      <c r="T124" s="74"/>
      <c r="U124" s="75"/>
      <c r="V124" s="75"/>
      <c r="W124" s="75"/>
      <c r="X124" s="75"/>
      <c r="Y124" s="73"/>
      <c r="Z124" s="73"/>
      <c r="AA124" s="73"/>
      <c r="AB124" s="73"/>
    </row>
    <row r="125" spans="2:28" ht="14" customHeight="1" x14ac:dyDescent="0.3">
      <c r="B125" s="50" t="s">
        <v>184</v>
      </c>
      <c r="C125" s="40" t="s">
        <v>184</v>
      </c>
      <c r="D125" s="41" t="s">
        <v>85</v>
      </c>
      <c r="E125" s="51" t="s">
        <v>1</v>
      </c>
      <c r="F125" s="51" t="s">
        <v>340</v>
      </c>
      <c r="G125" s="51"/>
      <c r="H125" s="74">
        <v>500</v>
      </c>
      <c r="I125" s="74">
        <v>500</v>
      </c>
      <c r="J125" s="74">
        <v>500</v>
      </c>
      <c r="K125" s="74">
        <v>500</v>
      </c>
      <c r="L125" s="74">
        <v>500</v>
      </c>
      <c r="M125" s="74">
        <v>500</v>
      </c>
      <c r="N125" s="74">
        <v>500</v>
      </c>
      <c r="O125" s="74">
        <v>1000</v>
      </c>
      <c r="P125" s="74">
        <v>1000</v>
      </c>
      <c r="Q125" s="74">
        <v>1000</v>
      </c>
      <c r="R125" s="74">
        <v>1000</v>
      </c>
      <c r="S125" s="74">
        <v>1000</v>
      </c>
      <c r="T125" s="74">
        <v>1000</v>
      </c>
      <c r="U125" s="75"/>
      <c r="V125" s="75"/>
      <c r="W125" s="75"/>
      <c r="X125" s="75"/>
      <c r="Y125" s="73"/>
      <c r="Z125" s="73"/>
      <c r="AA125" s="73"/>
      <c r="AB125" s="73"/>
    </row>
    <row r="126" spans="2:28" ht="14" customHeight="1" x14ac:dyDescent="0.3">
      <c r="B126" s="50" t="s">
        <v>185</v>
      </c>
      <c r="C126" s="40" t="s">
        <v>185</v>
      </c>
      <c r="D126" s="41" t="s">
        <v>85</v>
      </c>
      <c r="E126" s="51" t="s">
        <v>1</v>
      </c>
      <c r="F126" s="51" t="s">
        <v>341</v>
      </c>
      <c r="G126" s="51"/>
      <c r="H126" s="74"/>
      <c r="I126" s="74"/>
      <c r="J126" s="74"/>
      <c r="K126" s="74"/>
      <c r="L126" s="74"/>
      <c r="M126" s="74"/>
      <c r="N126" s="74"/>
      <c r="O126" s="74"/>
      <c r="P126" s="74"/>
      <c r="Q126" s="74"/>
      <c r="R126" s="74"/>
      <c r="S126" s="74"/>
      <c r="T126" s="74"/>
      <c r="U126" s="75"/>
      <c r="V126" s="75"/>
      <c r="W126" s="75"/>
      <c r="X126" s="75"/>
      <c r="Y126" s="73"/>
      <c r="Z126" s="73"/>
      <c r="AA126" s="73"/>
      <c r="AB126" s="73"/>
    </row>
    <row r="127" spans="2:28" ht="14" customHeight="1" x14ac:dyDescent="0.3">
      <c r="B127" s="50" t="s">
        <v>185</v>
      </c>
      <c r="C127" s="40" t="s">
        <v>185</v>
      </c>
      <c r="D127" s="41" t="s">
        <v>85</v>
      </c>
      <c r="E127" s="51" t="s">
        <v>17</v>
      </c>
      <c r="F127" s="51" t="s">
        <v>342</v>
      </c>
      <c r="G127" s="51"/>
      <c r="H127" s="74"/>
      <c r="I127" s="74"/>
      <c r="J127" s="74"/>
      <c r="K127" s="74"/>
      <c r="L127" s="74"/>
      <c r="M127" s="74"/>
      <c r="N127" s="74"/>
      <c r="O127" s="74"/>
      <c r="P127" s="74"/>
      <c r="Q127" s="74"/>
      <c r="R127" s="74"/>
      <c r="S127" s="74"/>
      <c r="T127" s="74"/>
      <c r="U127" s="75"/>
      <c r="V127" s="75"/>
      <c r="W127" s="75"/>
      <c r="X127" s="75"/>
      <c r="Y127" s="73"/>
      <c r="Z127" s="73"/>
      <c r="AA127" s="73"/>
      <c r="AB127" s="73"/>
    </row>
    <row r="128" spans="2:28" ht="14" customHeight="1" x14ac:dyDescent="0.3">
      <c r="B128" s="50" t="s">
        <v>7</v>
      </c>
      <c r="C128" s="40" t="s">
        <v>7</v>
      </c>
      <c r="D128" s="41" t="s">
        <v>85</v>
      </c>
      <c r="E128" s="51" t="s">
        <v>17</v>
      </c>
      <c r="F128" s="51" t="s">
        <v>343</v>
      </c>
      <c r="G128" s="51"/>
      <c r="H128" s="74">
        <v>190000</v>
      </c>
      <c r="I128" s="74">
        <v>180000</v>
      </c>
      <c r="J128" s="74">
        <v>160000</v>
      </c>
      <c r="K128" s="74">
        <v>150000</v>
      </c>
      <c r="L128" s="74">
        <v>140000</v>
      </c>
      <c r="M128" s="74">
        <v>130000</v>
      </c>
      <c r="N128" s="74">
        <v>120000</v>
      </c>
      <c r="O128" s="74">
        <v>110000</v>
      </c>
      <c r="P128" s="74">
        <v>100000</v>
      </c>
      <c r="Q128" s="74">
        <v>90000</v>
      </c>
      <c r="R128" s="74">
        <v>82000</v>
      </c>
      <c r="S128" s="74">
        <v>74000</v>
      </c>
      <c r="T128" s="74">
        <v>68000</v>
      </c>
      <c r="U128" s="75"/>
      <c r="V128" s="75"/>
      <c r="W128" s="75"/>
      <c r="X128" s="75"/>
      <c r="Y128" s="73"/>
      <c r="Z128" s="73"/>
      <c r="AA128" s="73"/>
      <c r="AB128" s="73"/>
    </row>
    <row r="129" spans="2:28" ht="14" customHeight="1" x14ac:dyDescent="0.3">
      <c r="B129" s="50" t="s">
        <v>7</v>
      </c>
      <c r="C129" s="40" t="s">
        <v>7</v>
      </c>
      <c r="D129" s="41" t="s">
        <v>85</v>
      </c>
      <c r="E129" s="51" t="s">
        <v>1</v>
      </c>
      <c r="F129" s="51" t="s">
        <v>344</v>
      </c>
      <c r="G129" s="51"/>
      <c r="H129" s="74">
        <v>1200000</v>
      </c>
      <c r="I129" s="74">
        <v>1200000</v>
      </c>
      <c r="J129" s="74">
        <v>1200000</v>
      </c>
      <c r="K129" s="74">
        <v>1200000</v>
      </c>
      <c r="L129" s="74">
        <v>1200000</v>
      </c>
      <c r="M129" s="74">
        <v>1300000</v>
      </c>
      <c r="N129" s="74">
        <v>1300000</v>
      </c>
      <c r="O129" s="74">
        <v>1300000</v>
      </c>
      <c r="P129" s="74">
        <v>1300000</v>
      </c>
      <c r="Q129" s="74">
        <v>1300000</v>
      </c>
      <c r="R129" s="74">
        <v>1300000</v>
      </c>
      <c r="S129" s="74">
        <v>1300000</v>
      </c>
      <c r="T129" s="74">
        <v>1300000</v>
      </c>
      <c r="U129" s="75"/>
      <c r="V129" s="75"/>
      <c r="W129" s="75"/>
      <c r="X129" s="75"/>
      <c r="Y129" s="73"/>
      <c r="Z129" s="73"/>
      <c r="AA129" s="73"/>
      <c r="AB129" s="73"/>
    </row>
    <row r="130" spans="2:28" ht="14" customHeight="1" x14ac:dyDescent="0.3">
      <c r="B130" s="50" t="s">
        <v>186</v>
      </c>
      <c r="C130" s="40" t="s">
        <v>186</v>
      </c>
      <c r="D130" s="41" t="s">
        <v>85</v>
      </c>
      <c r="E130" s="51" t="s">
        <v>17</v>
      </c>
      <c r="F130" s="51" t="s">
        <v>345</v>
      </c>
      <c r="G130" s="51"/>
      <c r="H130" s="74">
        <v>500</v>
      </c>
      <c r="I130" s="74">
        <v>500</v>
      </c>
      <c r="J130" s="74">
        <v>500</v>
      </c>
      <c r="K130" s="74">
        <v>500</v>
      </c>
      <c r="L130" s="74">
        <v>1000</v>
      </c>
      <c r="M130" s="74">
        <v>1000</v>
      </c>
      <c r="N130" s="74">
        <v>1000</v>
      </c>
      <c r="O130" s="74">
        <v>1000</v>
      </c>
      <c r="P130" s="74">
        <v>1000</v>
      </c>
      <c r="Q130" s="74">
        <v>1000</v>
      </c>
      <c r="R130" s="74">
        <v>1000</v>
      </c>
      <c r="S130" s="74">
        <v>500</v>
      </c>
      <c r="T130" s="74">
        <v>500</v>
      </c>
      <c r="U130" s="75"/>
      <c r="V130" s="75"/>
      <c r="W130" s="75"/>
      <c r="X130" s="75"/>
      <c r="Y130" s="73"/>
      <c r="Z130" s="73"/>
      <c r="AA130" s="73"/>
      <c r="AB130" s="73"/>
    </row>
    <row r="131" spans="2:28" ht="14" customHeight="1" x14ac:dyDescent="0.3">
      <c r="B131" s="50" t="s">
        <v>186</v>
      </c>
      <c r="C131" s="40" t="s">
        <v>186</v>
      </c>
      <c r="D131" s="41" t="s">
        <v>85</v>
      </c>
      <c r="E131" s="51" t="s">
        <v>1</v>
      </c>
      <c r="F131" s="51" t="s">
        <v>346</v>
      </c>
      <c r="G131" s="51"/>
      <c r="H131" s="74">
        <v>3900</v>
      </c>
      <c r="I131" s="74">
        <v>4400</v>
      </c>
      <c r="J131" s="74">
        <v>4900</v>
      </c>
      <c r="K131" s="74">
        <v>5300</v>
      </c>
      <c r="L131" s="74">
        <v>5900</v>
      </c>
      <c r="M131" s="74">
        <v>6400</v>
      </c>
      <c r="N131" s="74">
        <v>6900</v>
      </c>
      <c r="O131" s="74">
        <v>7500</v>
      </c>
      <c r="P131" s="74">
        <v>8100</v>
      </c>
      <c r="Q131" s="74">
        <v>8600</v>
      </c>
      <c r="R131" s="74">
        <v>9100</v>
      </c>
      <c r="S131" s="74">
        <v>9700</v>
      </c>
      <c r="T131" s="74">
        <v>10000</v>
      </c>
      <c r="U131" s="75"/>
      <c r="V131" s="75"/>
      <c r="W131" s="75"/>
      <c r="X131" s="75"/>
      <c r="Y131" s="73"/>
      <c r="Z131" s="73"/>
      <c r="AA131" s="73"/>
      <c r="AB131" s="73"/>
    </row>
    <row r="132" spans="2:28" ht="14" customHeight="1" x14ac:dyDescent="0.3">
      <c r="B132" s="50" t="s">
        <v>347</v>
      </c>
      <c r="C132" s="40" t="s">
        <v>187</v>
      </c>
      <c r="D132" s="41" t="s">
        <v>85</v>
      </c>
      <c r="E132" s="51" t="s">
        <v>17</v>
      </c>
      <c r="F132" s="51" t="s">
        <v>348</v>
      </c>
      <c r="G132" s="51"/>
      <c r="H132" s="74">
        <v>500</v>
      </c>
      <c r="I132" s="74">
        <v>500</v>
      </c>
      <c r="J132" s="74">
        <v>500</v>
      </c>
      <c r="K132" s="74">
        <v>500</v>
      </c>
      <c r="L132" s="74">
        <v>1000</v>
      </c>
      <c r="M132" s="74">
        <v>1000</v>
      </c>
      <c r="N132" s="74">
        <v>1000</v>
      </c>
      <c r="O132" s="74">
        <v>1000</v>
      </c>
      <c r="P132" s="74">
        <v>1000</v>
      </c>
      <c r="Q132" s="74">
        <v>1000</v>
      </c>
      <c r="R132" s="74">
        <v>1000</v>
      </c>
      <c r="S132" s="74">
        <v>1000</v>
      </c>
      <c r="T132" s="74">
        <v>1000</v>
      </c>
      <c r="U132" s="75"/>
      <c r="V132" s="75"/>
      <c r="W132" s="75"/>
      <c r="X132" s="75"/>
      <c r="Y132" s="73"/>
      <c r="Z132" s="73"/>
      <c r="AA132" s="73"/>
      <c r="AB132" s="73"/>
    </row>
    <row r="133" spans="2:28" ht="14" customHeight="1" x14ac:dyDescent="0.3">
      <c r="B133" s="50" t="s">
        <v>347</v>
      </c>
      <c r="C133" s="40" t="s">
        <v>187</v>
      </c>
      <c r="D133" s="41" t="s">
        <v>85</v>
      </c>
      <c r="E133" s="51" t="s">
        <v>1</v>
      </c>
      <c r="F133" s="51" t="s">
        <v>349</v>
      </c>
      <c r="G133" s="51"/>
      <c r="H133" s="74">
        <v>9200</v>
      </c>
      <c r="I133" s="74">
        <v>9900</v>
      </c>
      <c r="J133" s="74">
        <v>11000</v>
      </c>
      <c r="K133" s="74">
        <v>11000</v>
      </c>
      <c r="L133" s="74">
        <v>12000</v>
      </c>
      <c r="M133" s="74">
        <v>13000</v>
      </c>
      <c r="N133" s="74">
        <v>13000</v>
      </c>
      <c r="O133" s="74">
        <v>14000</v>
      </c>
      <c r="P133" s="74">
        <v>14000</v>
      </c>
      <c r="Q133" s="74">
        <v>15000</v>
      </c>
      <c r="R133" s="74">
        <v>16000</v>
      </c>
      <c r="S133" s="74">
        <v>16000</v>
      </c>
      <c r="T133" s="74">
        <v>17000</v>
      </c>
      <c r="U133" s="75"/>
      <c r="V133" s="75"/>
      <c r="W133" s="75"/>
      <c r="X133" s="75"/>
      <c r="Y133" s="73"/>
      <c r="Z133" s="73"/>
      <c r="AA133" s="73"/>
      <c r="AB133" s="73"/>
    </row>
    <row r="134" spans="2:28" ht="14" customHeight="1" x14ac:dyDescent="0.3">
      <c r="B134" s="50" t="s">
        <v>188</v>
      </c>
      <c r="C134" s="40" t="s">
        <v>188</v>
      </c>
      <c r="D134" s="41" t="s">
        <v>85</v>
      </c>
      <c r="E134" s="51" t="s">
        <v>17</v>
      </c>
      <c r="F134" s="51" t="s">
        <v>350</v>
      </c>
      <c r="G134" s="51"/>
      <c r="H134" s="74"/>
      <c r="I134" s="74"/>
      <c r="J134" s="74"/>
      <c r="K134" s="74"/>
      <c r="L134" s="74"/>
      <c r="M134" s="74"/>
      <c r="N134" s="74"/>
      <c r="O134" s="74"/>
      <c r="P134" s="74"/>
      <c r="Q134" s="74"/>
      <c r="R134" s="74"/>
      <c r="S134" s="74"/>
      <c r="T134" s="74"/>
      <c r="U134" s="75"/>
      <c r="V134" s="75"/>
      <c r="W134" s="75"/>
      <c r="X134" s="75"/>
      <c r="Y134" s="73"/>
      <c r="Z134" s="73"/>
      <c r="AA134" s="73"/>
      <c r="AB134" s="73"/>
    </row>
    <row r="135" spans="2:28" ht="14" customHeight="1" x14ac:dyDescent="0.3">
      <c r="B135" s="50" t="s">
        <v>188</v>
      </c>
      <c r="C135" s="40" t="s">
        <v>188</v>
      </c>
      <c r="D135" s="41" t="s">
        <v>85</v>
      </c>
      <c r="E135" s="51" t="s">
        <v>1</v>
      </c>
      <c r="F135" s="51" t="s">
        <v>351</v>
      </c>
      <c r="G135" s="51"/>
      <c r="H135" s="74">
        <v>1900</v>
      </c>
      <c r="I135" s="74">
        <v>2000</v>
      </c>
      <c r="J135" s="74">
        <v>2200</v>
      </c>
      <c r="K135" s="74">
        <v>2800</v>
      </c>
      <c r="L135" s="74">
        <v>3200</v>
      </c>
      <c r="M135" s="74">
        <v>3100</v>
      </c>
      <c r="N135" s="74">
        <v>3100</v>
      </c>
      <c r="O135" s="74">
        <v>3000</v>
      </c>
      <c r="P135" s="74">
        <v>2900</v>
      </c>
      <c r="Q135" s="74">
        <v>2700</v>
      </c>
      <c r="R135" s="74">
        <v>2700</v>
      </c>
      <c r="S135" s="74">
        <v>2700</v>
      </c>
      <c r="T135" s="74">
        <v>2600</v>
      </c>
      <c r="U135" s="75"/>
      <c r="V135" s="75"/>
      <c r="W135" s="75"/>
      <c r="X135" s="75"/>
      <c r="Y135" s="73"/>
      <c r="Z135" s="73"/>
      <c r="AA135" s="73"/>
      <c r="AB135" s="73"/>
    </row>
    <row r="136" spans="2:28" ht="14" customHeight="1" x14ac:dyDescent="0.3">
      <c r="B136" s="50" t="s">
        <v>8</v>
      </c>
      <c r="C136" s="40" t="s">
        <v>8</v>
      </c>
      <c r="D136" s="41" t="s">
        <v>85</v>
      </c>
      <c r="E136" s="51" t="s">
        <v>17</v>
      </c>
      <c r="F136" s="51" t="s">
        <v>352</v>
      </c>
      <c r="G136" s="51"/>
      <c r="H136" s="74">
        <v>21000</v>
      </c>
      <c r="I136" s="74">
        <v>20000</v>
      </c>
      <c r="J136" s="74">
        <v>18000</v>
      </c>
      <c r="K136" s="74">
        <v>17000</v>
      </c>
      <c r="L136" s="74">
        <v>16000</v>
      </c>
      <c r="M136" s="74">
        <v>15000</v>
      </c>
      <c r="N136" s="74">
        <v>13000</v>
      </c>
      <c r="O136" s="74">
        <v>12000</v>
      </c>
      <c r="P136" s="74">
        <v>11000</v>
      </c>
      <c r="Q136" s="74">
        <v>10000</v>
      </c>
      <c r="R136" s="74">
        <v>9000</v>
      </c>
      <c r="S136" s="74">
        <v>8000</v>
      </c>
      <c r="T136" s="74">
        <v>7100</v>
      </c>
      <c r="U136" s="75"/>
      <c r="V136" s="75"/>
      <c r="W136" s="75"/>
      <c r="X136" s="75"/>
      <c r="Y136" s="73"/>
      <c r="Z136" s="73"/>
      <c r="AA136" s="73"/>
      <c r="AB136" s="73"/>
    </row>
    <row r="137" spans="2:28" ht="14" customHeight="1" x14ac:dyDescent="0.3">
      <c r="B137" s="50" t="s">
        <v>8</v>
      </c>
      <c r="C137" s="40" t="s">
        <v>8</v>
      </c>
      <c r="D137" s="41" t="s">
        <v>85</v>
      </c>
      <c r="E137" s="51" t="s">
        <v>1</v>
      </c>
      <c r="F137" s="51" t="s">
        <v>353</v>
      </c>
      <c r="G137" s="51"/>
      <c r="H137" s="74">
        <v>260000</v>
      </c>
      <c r="I137" s="74">
        <v>270000</v>
      </c>
      <c r="J137" s="74">
        <v>270000</v>
      </c>
      <c r="K137" s="74">
        <v>270000</v>
      </c>
      <c r="L137" s="74">
        <v>280000</v>
      </c>
      <c r="M137" s="74">
        <v>280000</v>
      </c>
      <c r="N137" s="74">
        <v>280000</v>
      </c>
      <c r="O137" s="74">
        <v>280000</v>
      </c>
      <c r="P137" s="74">
        <v>280000</v>
      </c>
      <c r="Q137" s="74">
        <v>280000</v>
      </c>
      <c r="R137" s="74">
        <v>270000</v>
      </c>
      <c r="S137" s="74">
        <v>270000</v>
      </c>
      <c r="T137" s="74">
        <v>270000</v>
      </c>
      <c r="U137" s="75"/>
      <c r="V137" s="75"/>
      <c r="W137" s="75"/>
      <c r="X137" s="75"/>
      <c r="Y137" s="73"/>
      <c r="Z137" s="73"/>
      <c r="AA137" s="73"/>
      <c r="AB137" s="73"/>
    </row>
    <row r="138" spans="2:28" ht="14" customHeight="1" x14ac:dyDescent="0.3">
      <c r="B138" s="50" t="s">
        <v>68</v>
      </c>
      <c r="C138" s="40" t="s">
        <v>68</v>
      </c>
      <c r="D138" s="41" t="s">
        <v>84</v>
      </c>
      <c r="E138" s="51" t="s">
        <v>17</v>
      </c>
      <c r="F138" s="51" t="s">
        <v>354</v>
      </c>
      <c r="G138" s="51"/>
      <c r="H138" s="74">
        <v>6000</v>
      </c>
      <c r="I138" s="74">
        <v>5900</v>
      </c>
      <c r="J138" s="74">
        <v>5700</v>
      </c>
      <c r="K138" s="74">
        <v>5500</v>
      </c>
      <c r="L138" s="74">
        <v>5300</v>
      </c>
      <c r="M138" s="74">
        <v>5000</v>
      </c>
      <c r="N138" s="74">
        <v>4600</v>
      </c>
      <c r="O138" s="74">
        <v>4300</v>
      </c>
      <c r="P138" s="74">
        <v>4000</v>
      </c>
      <c r="Q138" s="74">
        <v>3700</v>
      </c>
      <c r="R138" s="74">
        <v>3500</v>
      </c>
      <c r="S138" s="74">
        <v>3200</v>
      </c>
      <c r="T138" s="74">
        <v>3000</v>
      </c>
      <c r="U138" s="75"/>
      <c r="V138" s="75"/>
      <c r="W138" s="75"/>
      <c r="X138" s="75"/>
      <c r="Y138" s="73"/>
      <c r="Z138" s="73"/>
      <c r="AA138" s="73"/>
      <c r="AB138" s="73"/>
    </row>
    <row r="139" spans="2:28" ht="14" customHeight="1" x14ac:dyDescent="0.3">
      <c r="B139" s="50" t="s">
        <v>68</v>
      </c>
      <c r="C139" s="40" t="s">
        <v>68</v>
      </c>
      <c r="D139" s="41" t="s">
        <v>84</v>
      </c>
      <c r="E139" s="51" t="s">
        <v>1</v>
      </c>
      <c r="F139" s="51" t="s">
        <v>355</v>
      </c>
      <c r="G139" s="51"/>
      <c r="H139" s="74">
        <v>33000</v>
      </c>
      <c r="I139" s="74">
        <v>35000</v>
      </c>
      <c r="J139" s="74">
        <v>34000</v>
      </c>
      <c r="K139" s="74">
        <v>34000</v>
      </c>
      <c r="L139" s="74">
        <v>33000</v>
      </c>
      <c r="M139" s="74">
        <v>32000</v>
      </c>
      <c r="N139" s="74">
        <v>31000</v>
      </c>
      <c r="O139" s="74">
        <v>31000</v>
      </c>
      <c r="P139" s="74">
        <v>31000</v>
      </c>
      <c r="Q139" s="74">
        <v>31000</v>
      </c>
      <c r="R139" s="74">
        <v>31000</v>
      </c>
      <c r="S139" s="74">
        <v>31000</v>
      </c>
      <c r="T139" s="74">
        <v>31000</v>
      </c>
      <c r="U139" s="75"/>
      <c r="V139" s="75"/>
      <c r="W139" s="75"/>
      <c r="X139" s="75"/>
      <c r="Y139" s="73"/>
      <c r="Z139" s="73"/>
      <c r="AA139" s="73"/>
      <c r="AB139" s="73"/>
    </row>
    <row r="140" spans="2:28" ht="14" customHeight="1" x14ac:dyDescent="0.3">
      <c r="B140" s="50" t="s">
        <v>189</v>
      </c>
      <c r="C140" s="40" t="s">
        <v>189</v>
      </c>
      <c r="D140" s="41" t="s">
        <v>85</v>
      </c>
      <c r="E140" s="51" t="s">
        <v>17</v>
      </c>
      <c r="F140" s="51" t="s">
        <v>356</v>
      </c>
      <c r="G140" s="51"/>
      <c r="H140" s="74">
        <v>200</v>
      </c>
      <c r="I140" s="74">
        <v>200</v>
      </c>
      <c r="J140" s="74">
        <v>200</v>
      </c>
      <c r="K140" s="74">
        <v>200</v>
      </c>
      <c r="L140" s="74">
        <v>200</v>
      </c>
      <c r="M140" s="74">
        <v>200</v>
      </c>
      <c r="N140" s="74">
        <v>200</v>
      </c>
      <c r="O140" s="74">
        <v>200</v>
      </c>
      <c r="P140" s="74">
        <v>200</v>
      </c>
      <c r="Q140" s="74">
        <v>200</v>
      </c>
      <c r="R140" s="74">
        <v>200</v>
      </c>
      <c r="S140" s="74">
        <v>200</v>
      </c>
      <c r="T140" s="74">
        <v>200</v>
      </c>
      <c r="U140" s="75"/>
      <c r="V140" s="75"/>
      <c r="W140" s="75"/>
      <c r="X140" s="75"/>
      <c r="Y140" s="73"/>
      <c r="Z140" s="73"/>
      <c r="AA140" s="73"/>
      <c r="AB140" s="73"/>
    </row>
    <row r="141" spans="2:28" ht="14" customHeight="1" x14ac:dyDescent="0.3">
      <c r="B141" s="50" t="s">
        <v>189</v>
      </c>
      <c r="C141" s="40" t="s">
        <v>189</v>
      </c>
      <c r="D141" s="41" t="s">
        <v>85</v>
      </c>
      <c r="E141" s="51" t="s">
        <v>1</v>
      </c>
      <c r="F141" s="51" t="s">
        <v>357</v>
      </c>
      <c r="G141" s="51"/>
      <c r="H141" s="74">
        <v>4900</v>
      </c>
      <c r="I141" s="74">
        <v>4400</v>
      </c>
      <c r="J141" s="74">
        <v>4700</v>
      </c>
      <c r="K141" s="74">
        <v>5100</v>
      </c>
      <c r="L141" s="74">
        <v>5500</v>
      </c>
      <c r="M141" s="74">
        <v>5800</v>
      </c>
      <c r="N141" s="74">
        <v>6200</v>
      </c>
      <c r="O141" s="74">
        <v>6500</v>
      </c>
      <c r="P141" s="74">
        <v>6800</v>
      </c>
      <c r="Q141" s="74">
        <v>7000</v>
      </c>
      <c r="R141" s="74">
        <v>7300</v>
      </c>
      <c r="S141" s="74">
        <v>7500</v>
      </c>
      <c r="T141" s="74">
        <v>7700</v>
      </c>
      <c r="U141" s="75"/>
      <c r="V141" s="75"/>
      <c r="W141" s="75"/>
      <c r="X141" s="75"/>
      <c r="Y141" s="73"/>
      <c r="Z141" s="73"/>
      <c r="AA141" s="73"/>
      <c r="AB141" s="73"/>
    </row>
    <row r="142" spans="2:28" ht="14" customHeight="1" x14ac:dyDescent="0.3">
      <c r="B142" s="50" t="s">
        <v>69</v>
      </c>
      <c r="C142" s="40" t="s">
        <v>69</v>
      </c>
      <c r="D142" s="41" t="s">
        <v>84</v>
      </c>
      <c r="E142" s="51" t="s">
        <v>17</v>
      </c>
      <c r="F142" s="51" t="s">
        <v>358</v>
      </c>
      <c r="G142" s="51"/>
      <c r="H142" s="74">
        <v>1200</v>
      </c>
      <c r="I142" s="74">
        <v>1400</v>
      </c>
      <c r="J142" s="74">
        <v>1700</v>
      </c>
      <c r="K142" s="74">
        <v>1900</v>
      </c>
      <c r="L142" s="74">
        <v>2200</v>
      </c>
      <c r="M142" s="74">
        <v>2500</v>
      </c>
      <c r="N142" s="74">
        <v>2900</v>
      </c>
      <c r="O142" s="74">
        <v>3200</v>
      </c>
      <c r="P142" s="74">
        <v>3500</v>
      </c>
      <c r="Q142" s="74">
        <v>3900</v>
      </c>
      <c r="R142" s="74">
        <v>4300</v>
      </c>
      <c r="S142" s="74">
        <v>4600</v>
      </c>
      <c r="T142" s="74">
        <v>5000</v>
      </c>
      <c r="U142" s="75"/>
      <c r="V142" s="75"/>
      <c r="W142" s="75"/>
      <c r="X142" s="75"/>
      <c r="Y142" s="73"/>
      <c r="Z142" s="73"/>
      <c r="AA142" s="73"/>
      <c r="AB142" s="73"/>
    </row>
    <row r="143" spans="2:28" ht="14" customHeight="1" x14ac:dyDescent="0.3">
      <c r="B143" s="50" t="s">
        <v>69</v>
      </c>
      <c r="C143" s="40" t="s">
        <v>69</v>
      </c>
      <c r="D143" s="41" t="s">
        <v>84</v>
      </c>
      <c r="E143" s="51" t="s">
        <v>1</v>
      </c>
      <c r="F143" s="51" t="s">
        <v>359</v>
      </c>
      <c r="G143" s="51"/>
      <c r="H143" s="74">
        <v>16000</v>
      </c>
      <c r="I143" s="74">
        <v>18000</v>
      </c>
      <c r="J143" s="74">
        <v>21000</v>
      </c>
      <c r="K143" s="74">
        <v>25000</v>
      </c>
      <c r="L143" s="74">
        <v>28000</v>
      </c>
      <c r="M143" s="74">
        <v>32000</v>
      </c>
      <c r="N143" s="74">
        <v>36000</v>
      </c>
      <c r="O143" s="74">
        <v>40000</v>
      </c>
      <c r="P143" s="74">
        <v>45000</v>
      </c>
      <c r="Q143" s="74">
        <v>50000</v>
      </c>
      <c r="R143" s="74">
        <v>55000</v>
      </c>
      <c r="S143" s="74">
        <v>60000</v>
      </c>
      <c r="T143" s="74">
        <v>65000</v>
      </c>
      <c r="U143" s="75"/>
      <c r="V143" s="75"/>
      <c r="W143" s="75"/>
      <c r="X143" s="75"/>
      <c r="Y143" s="73"/>
      <c r="Z143" s="73"/>
      <c r="AA143" s="73"/>
      <c r="AB143" s="73"/>
    </row>
    <row r="144" spans="2:28" ht="14" customHeight="1" x14ac:dyDescent="0.3">
      <c r="B144" s="50" t="s">
        <v>9</v>
      </c>
      <c r="C144" s="40" t="s">
        <v>9</v>
      </c>
      <c r="D144" s="41" t="s">
        <v>84</v>
      </c>
      <c r="E144" s="51" t="s">
        <v>17</v>
      </c>
      <c r="F144" s="51" t="s">
        <v>360</v>
      </c>
      <c r="G144" s="51"/>
      <c r="H144" s="74">
        <v>130000</v>
      </c>
      <c r="I144" s="74">
        <v>120000</v>
      </c>
      <c r="J144" s="74">
        <v>120000</v>
      </c>
      <c r="K144" s="74">
        <v>110000</v>
      </c>
      <c r="L144" s="74">
        <v>110000</v>
      </c>
      <c r="M144" s="74">
        <v>100000</v>
      </c>
      <c r="N144" s="74">
        <v>96000</v>
      </c>
      <c r="O144" s="74">
        <v>89000</v>
      </c>
      <c r="P144" s="74">
        <v>82000</v>
      </c>
      <c r="Q144" s="74">
        <v>75000</v>
      </c>
      <c r="R144" s="74">
        <v>69000</v>
      </c>
      <c r="S144" s="74">
        <v>62000</v>
      </c>
      <c r="T144" s="74">
        <v>57000</v>
      </c>
      <c r="U144" s="75"/>
      <c r="V144" s="75"/>
      <c r="W144" s="75"/>
      <c r="X144" s="75"/>
      <c r="Y144" s="73"/>
      <c r="Z144" s="73"/>
      <c r="AA144" s="73"/>
      <c r="AB144" s="73"/>
    </row>
    <row r="145" spans="2:28" ht="14" customHeight="1" x14ac:dyDescent="0.3">
      <c r="B145" s="50" t="s">
        <v>9</v>
      </c>
      <c r="C145" s="40" t="s">
        <v>9</v>
      </c>
      <c r="D145" s="41" t="s">
        <v>84</v>
      </c>
      <c r="E145" s="51" t="s">
        <v>1</v>
      </c>
      <c r="F145" s="51" t="s">
        <v>361</v>
      </c>
      <c r="G145" s="51"/>
      <c r="H145" s="74">
        <v>780000</v>
      </c>
      <c r="I145" s="74">
        <v>800000</v>
      </c>
      <c r="J145" s="74">
        <v>830000</v>
      </c>
      <c r="K145" s="74">
        <v>850000</v>
      </c>
      <c r="L145" s="74">
        <v>870000</v>
      </c>
      <c r="M145" s="74">
        <v>890000</v>
      </c>
      <c r="N145" s="74">
        <v>910000</v>
      </c>
      <c r="O145" s="74">
        <v>920000</v>
      </c>
      <c r="P145" s="74">
        <v>930000</v>
      </c>
      <c r="Q145" s="74">
        <v>940000</v>
      </c>
      <c r="R145" s="74">
        <v>950000</v>
      </c>
      <c r="S145" s="74">
        <v>950000</v>
      </c>
      <c r="T145" s="74">
        <v>950000</v>
      </c>
      <c r="U145" s="75"/>
      <c r="V145" s="75"/>
      <c r="W145" s="75"/>
      <c r="X145" s="75"/>
      <c r="Y145" s="73"/>
      <c r="Z145" s="73"/>
      <c r="AA145" s="73"/>
      <c r="AB145" s="73"/>
    </row>
    <row r="146" spans="2:28" ht="14" customHeight="1" x14ac:dyDescent="0.3">
      <c r="B146" s="50" t="s">
        <v>191</v>
      </c>
      <c r="C146" s="40" t="s">
        <v>191</v>
      </c>
      <c r="D146" s="41" t="s">
        <v>85</v>
      </c>
      <c r="E146" s="51" t="s">
        <v>17</v>
      </c>
      <c r="F146" s="51" t="s">
        <v>362</v>
      </c>
      <c r="G146" s="51"/>
      <c r="H146" s="74">
        <v>1000</v>
      </c>
      <c r="I146" s="74">
        <v>1000</v>
      </c>
      <c r="J146" s="74">
        <v>1000</v>
      </c>
      <c r="K146" s="74">
        <v>1000</v>
      </c>
      <c r="L146" s="74">
        <v>1000</v>
      </c>
      <c r="M146" s="74">
        <v>500</v>
      </c>
      <c r="N146" s="74">
        <v>500</v>
      </c>
      <c r="O146" s="74">
        <v>500</v>
      </c>
      <c r="P146" s="74">
        <v>500</v>
      </c>
      <c r="Q146" s="74">
        <v>500</v>
      </c>
      <c r="R146" s="74">
        <v>500</v>
      </c>
      <c r="S146" s="74">
        <v>500</v>
      </c>
      <c r="T146" s="74">
        <v>500</v>
      </c>
      <c r="U146" s="75"/>
      <c r="V146" s="75"/>
      <c r="W146" s="75"/>
      <c r="X146" s="75"/>
      <c r="Y146" s="73"/>
      <c r="Z146" s="73"/>
      <c r="AA146" s="73"/>
      <c r="AB146" s="73"/>
    </row>
    <row r="147" spans="2:28" ht="14" customHeight="1" x14ac:dyDescent="0.3">
      <c r="B147" s="50" t="s">
        <v>191</v>
      </c>
      <c r="C147" s="40" t="s">
        <v>191</v>
      </c>
      <c r="D147" s="41" t="s">
        <v>85</v>
      </c>
      <c r="E147" s="51" t="s">
        <v>1</v>
      </c>
      <c r="F147" s="51" t="s">
        <v>363</v>
      </c>
      <c r="G147" s="51"/>
      <c r="H147" s="74">
        <v>73000</v>
      </c>
      <c r="I147" s="74">
        <v>75000</v>
      </c>
      <c r="J147" s="74">
        <v>77000</v>
      </c>
      <c r="K147" s="74">
        <v>78000</v>
      </c>
      <c r="L147" s="74">
        <v>79000</v>
      </c>
      <c r="M147" s="74">
        <v>80000</v>
      </c>
      <c r="N147" s="74">
        <v>82000</v>
      </c>
      <c r="O147" s="74">
        <v>83000</v>
      </c>
      <c r="P147" s="74">
        <v>84000</v>
      </c>
      <c r="Q147" s="74">
        <v>84000</v>
      </c>
      <c r="R147" s="74">
        <v>85000</v>
      </c>
      <c r="S147" s="74">
        <v>86000</v>
      </c>
      <c r="T147" s="74">
        <v>86000</v>
      </c>
      <c r="U147" s="75"/>
      <c r="V147" s="75"/>
      <c r="W147" s="75"/>
      <c r="X147" s="75"/>
      <c r="Y147" s="73"/>
      <c r="Z147" s="73"/>
      <c r="AA147" s="73"/>
      <c r="AB147" s="73"/>
    </row>
    <row r="148" spans="2:28" ht="14" customHeight="1" x14ac:dyDescent="0.3">
      <c r="B148" s="50" t="s">
        <v>192</v>
      </c>
      <c r="C148" s="40" t="s">
        <v>192</v>
      </c>
      <c r="D148" s="41" t="s">
        <v>85</v>
      </c>
      <c r="E148" s="51" t="s">
        <v>17</v>
      </c>
      <c r="F148" s="51" t="s">
        <v>364</v>
      </c>
      <c r="G148" s="51"/>
      <c r="H148" s="74"/>
      <c r="I148" s="74"/>
      <c r="J148" s="74"/>
      <c r="K148" s="74"/>
      <c r="L148" s="74"/>
      <c r="M148" s="74"/>
      <c r="N148" s="74"/>
      <c r="O148" s="74"/>
      <c r="P148" s="74"/>
      <c r="Q148" s="74"/>
      <c r="R148" s="74"/>
      <c r="S148" s="74"/>
      <c r="T148" s="74"/>
      <c r="U148" s="75"/>
      <c r="V148" s="75"/>
      <c r="W148" s="75"/>
      <c r="X148" s="75"/>
      <c r="Y148" s="73"/>
      <c r="Z148" s="73"/>
      <c r="AA148" s="73"/>
      <c r="AB148" s="73"/>
    </row>
    <row r="149" spans="2:28" ht="14" customHeight="1" x14ac:dyDescent="0.3">
      <c r="B149" s="50" t="s">
        <v>192</v>
      </c>
      <c r="C149" s="40" t="s">
        <v>192</v>
      </c>
      <c r="D149" s="41" t="s">
        <v>85</v>
      </c>
      <c r="E149" s="51" t="s">
        <v>1</v>
      </c>
      <c r="F149" s="51" t="s">
        <v>365</v>
      </c>
      <c r="G149" s="51"/>
      <c r="H149" s="74">
        <v>100</v>
      </c>
      <c r="I149" s="74">
        <v>100</v>
      </c>
      <c r="J149" s="74">
        <v>100</v>
      </c>
      <c r="K149" s="74">
        <v>100</v>
      </c>
      <c r="L149" s="74">
        <v>100</v>
      </c>
      <c r="M149" s="74">
        <v>100</v>
      </c>
      <c r="N149" s="74">
        <v>100</v>
      </c>
      <c r="O149" s="74">
        <v>100</v>
      </c>
      <c r="P149" s="74">
        <v>100</v>
      </c>
      <c r="Q149" s="74">
        <v>100</v>
      </c>
      <c r="R149" s="74">
        <v>100</v>
      </c>
      <c r="S149" s="74">
        <v>100</v>
      </c>
      <c r="T149" s="74">
        <v>100</v>
      </c>
      <c r="U149" s="75"/>
      <c r="V149" s="75"/>
      <c r="W149" s="75"/>
      <c r="X149" s="75"/>
      <c r="Y149" s="73"/>
      <c r="Z149" s="73"/>
      <c r="AA149" s="73"/>
      <c r="AB149" s="73"/>
    </row>
    <row r="150" spans="2:28" ht="14" customHeight="1" x14ac:dyDescent="0.3">
      <c r="B150" s="50" t="s">
        <v>70</v>
      </c>
      <c r="C150" s="40" t="s">
        <v>70</v>
      </c>
      <c r="D150" s="41" t="s">
        <v>84</v>
      </c>
      <c r="E150" s="51" t="s">
        <v>17</v>
      </c>
      <c r="F150" s="51" t="s">
        <v>366</v>
      </c>
      <c r="G150" s="51"/>
      <c r="H150" s="74">
        <v>15000</v>
      </c>
      <c r="I150" s="74">
        <v>15000</v>
      </c>
      <c r="J150" s="74">
        <v>14000</v>
      </c>
      <c r="K150" s="74">
        <v>14000</v>
      </c>
      <c r="L150" s="74">
        <v>14000</v>
      </c>
      <c r="M150" s="74">
        <v>14000</v>
      </c>
      <c r="N150" s="74">
        <v>13000</v>
      </c>
      <c r="O150" s="74">
        <v>13000</v>
      </c>
      <c r="P150" s="74">
        <v>13000</v>
      </c>
      <c r="Q150" s="74">
        <v>13000</v>
      </c>
      <c r="R150" s="74">
        <v>13000</v>
      </c>
      <c r="S150" s="74">
        <v>12000</v>
      </c>
      <c r="T150" s="74">
        <v>12000</v>
      </c>
      <c r="U150" s="75"/>
      <c r="V150" s="75"/>
      <c r="W150" s="75"/>
      <c r="X150" s="75"/>
      <c r="Y150" s="73"/>
      <c r="Z150" s="73"/>
      <c r="AA150" s="73"/>
      <c r="AB150" s="73"/>
    </row>
    <row r="151" spans="2:28" ht="14" customHeight="1" x14ac:dyDescent="0.3">
      <c r="B151" s="50" t="s">
        <v>70</v>
      </c>
      <c r="C151" s="40" t="s">
        <v>70</v>
      </c>
      <c r="D151" s="41" t="s">
        <v>84</v>
      </c>
      <c r="E151" s="51" t="s">
        <v>1</v>
      </c>
      <c r="F151" s="51" t="s">
        <v>367</v>
      </c>
      <c r="G151" s="51"/>
      <c r="H151" s="74">
        <v>100000</v>
      </c>
      <c r="I151" s="74">
        <v>100000</v>
      </c>
      <c r="J151" s="74">
        <v>100000</v>
      </c>
      <c r="K151" s="74">
        <v>100000</v>
      </c>
      <c r="L151" s="74">
        <v>100000</v>
      </c>
      <c r="M151" s="74">
        <v>100000</v>
      </c>
      <c r="N151" s="74">
        <v>100000</v>
      </c>
      <c r="O151" s="74">
        <v>110000</v>
      </c>
      <c r="P151" s="74">
        <v>110000</v>
      </c>
      <c r="Q151" s="74">
        <v>110000</v>
      </c>
      <c r="R151" s="74">
        <v>110000</v>
      </c>
      <c r="S151" s="74">
        <v>110000</v>
      </c>
      <c r="T151" s="74">
        <v>110000</v>
      </c>
      <c r="U151" s="75"/>
      <c r="V151" s="75"/>
      <c r="W151" s="75"/>
      <c r="X151" s="75"/>
      <c r="Y151" s="73"/>
      <c r="Z151" s="73"/>
      <c r="AA151" s="73"/>
      <c r="AB151" s="73"/>
    </row>
    <row r="152" spans="2:28" ht="14" customHeight="1" x14ac:dyDescent="0.3">
      <c r="B152" s="50" t="s">
        <v>71</v>
      </c>
      <c r="C152" s="40" t="s">
        <v>71</v>
      </c>
      <c r="D152" s="41" t="s">
        <v>85</v>
      </c>
      <c r="E152" s="51" t="s">
        <v>17</v>
      </c>
      <c r="F152" s="51" t="s">
        <v>368</v>
      </c>
      <c r="G152" s="51"/>
      <c r="H152" s="74">
        <v>1000</v>
      </c>
      <c r="I152" s="74">
        <v>1000</v>
      </c>
      <c r="J152" s="74">
        <v>1000</v>
      </c>
      <c r="K152" s="74">
        <v>1000</v>
      </c>
      <c r="L152" s="74">
        <v>1000</v>
      </c>
      <c r="M152" s="74">
        <v>1000</v>
      </c>
      <c r="N152" s="74">
        <v>1000</v>
      </c>
      <c r="O152" s="74">
        <v>1000</v>
      </c>
      <c r="P152" s="74">
        <v>1000</v>
      </c>
      <c r="Q152" s="74">
        <v>1000</v>
      </c>
      <c r="R152" s="74">
        <v>1000</v>
      </c>
      <c r="S152" s="74">
        <v>1000</v>
      </c>
      <c r="T152" s="74">
        <v>1000</v>
      </c>
      <c r="U152" s="75"/>
      <c r="V152" s="75"/>
      <c r="W152" s="75"/>
      <c r="X152" s="75"/>
      <c r="Y152" s="73"/>
      <c r="Z152" s="73"/>
      <c r="AA152" s="73"/>
      <c r="AB152" s="73"/>
    </row>
    <row r="153" spans="2:28" ht="14" customHeight="1" x14ac:dyDescent="0.3">
      <c r="B153" s="50" t="s">
        <v>71</v>
      </c>
      <c r="C153" s="40" t="s">
        <v>71</v>
      </c>
      <c r="D153" s="41" t="s">
        <v>85</v>
      </c>
      <c r="E153" s="51" t="s">
        <v>1</v>
      </c>
      <c r="F153" s="51" t="s">
        <v>369</v>
      </c>
      <c r="G153" s="51"/>
      <c r="H153" s="74">
        <v>8400</v>
      </c>
      <c r="I153" s="74">
        <v>8300</v>
      </c>
      <c r="J153" s="74">
        <v>8100</v>
      </c>
      <c r="K153" s="74">
        <v>7900</v>
      </c>
      <c r="L153" s="74">
        <v>7800</v>
      </c>
      <c r="M153" s="74">
        <v>7700</v>
      </c>
      <c r="N153" s="74">
        <v>7600</v>
      </c>
      <c r="O153" s="74">
        <v>7500</v>
      </c>
      <c r="P153" s="74">
        <v>7500</v>
      </c>
      <c r="Q153" s="74">
        <v>7500</v>
      </c>
      <c r="R153" s="74">
        <v>7500</v>
      </c>
      <c r="S153" s="74">
        <v>7600</v>
      </c>
      <c r="T153" s="74">
        <v>7700</v>
      </c>
      <c r="U153" s="75"/>
      <c r="V153" s="75"/>
      <c r="W153" s="75"/>
      <c r="X153" s="75"/>
      <c r="Y153" s="73"/>
      <c r="Z153" s="73"/>
      <c r="AA153" s="73"/>
      <c r="AB153" s="73"/>
    </row>
    <row r="154" spans="2:28" ht="14" customHeight="1" x14ac:dyDescent="0.3">
      <c r="B154" s="50" t="s">
        <v>72</v>
      </c>
      <c r="C154" s="40" t="s">
        <v>72</v>
      </c>
      <c r="D154" s="41" t="s">
        <v>85</v>
      </c>
      <c r="E154" s="51" t="s">
        <v>1</v>
      </c>
      <c r="F154" s="51" t="s">
        <v>370</v>
      </c>
      <c r="G154" s="51"/>
      <c r="H154" s="74"/>
      <c r="I154" s="74"/>
      <c r="J154" s="74"/>
      <c r="K154" s="74"/>
      <c r="L154" s="74"/>
      <c r="M154" s="74"/>
      <c r="N154" s="74"/>
      <c r="O154" s="74"/>
      <c r="P154" s="74"/>
      <c r="Q154" s="74"/>
      <c r="R154" s="74"/>
      <c r="S154" s="74"/>
      <c r="T154" s="74"/>
      <c r="U154" s="75"/>
      <c r="V154" s="75"/>
      <c r="W154" s="75"/>
      <c r="X154" s="75"/>
      <c r="Y154" s="73"/>
      <c r="Z154" s="73"/>
      <c r="AA154" s="73"/>
      <c r="AB154" s="73"/>
    </row>
    <row r="155" spans="2:28" ht="14" customHeight="1" x14ac:dyDescent="0.3">
      <c r="B155" s="50" t="s">
        <v>72</v>
      </c>
      <c r="C155" s="40" t="s">
        <v>72</v>
      </c>
      <c r="D155" s="41" t="s">
        <v>85</v>
      </c>
      <c r="E155" s="51" t="s">
        <v>17</v>
      </c>
      <c r="F155" s="51" t="s">
        <v>371</v>
      </c>
      <c r="G155" s="51"/>
      <c r="H155" s="74"/>
      <c r="I155" s="74"/>
      <c r="J155" s="74"/>
      <c r="K155" s="74"/>
      <c r="L155" s="74"/>
      <c r="M155" s="74"/>
      <c r="N155" s="74"/>
      <c r="O155" s="74"/>
      <c r="P155" s="74"/>
      <c r="Q155" s="74"/>
      <c r="R155" s="74"/>
      <c r="S155" s="74"/>
      <c r="T155" s="74"/>
      <c r="U155" s="75"/>
      <c r="V155" s="75"/>
      <c r="W155" s="75"/>
      <c r="X155" s="75"/>
      <c r="Y155" s="73"/>
      <c r="Z155" s="73"/>
      <c r="AA155" s="73"/>
      <c r="AB155" s="73"/>
    </row>
    <row r="156" spans="2:28" ht="14" customHeight="1" x14ac:dyDescent="0.3">
      <c r="B156" s="50" t="s">
        <v>193</v>
      </c>
      <c r="C156" s="40" t="s">
        <v>193</v>
      </c>
      <c r="D156" s="41" t="s">
        <v>85</v>
      </c>
      <c r="E156" s="51" t="s">
        <v>17</v>
      </c>
      <c r="F156" s="51" t="s">
        <v>372</v>
      </c>
      <c r="G156" s="51"/>
      <c r="H156" s="74">
        <v>2900</v>
      </c>
      <c r="I156" s="74">
        <v>3000</v>
      </c>
      <c r="J156" s="74">
        <v>3000</v>
      </c>
      <c r="K156" s="74">
        <v>3100</v>
      </c>
      <c r="L156" s="74">
        <v>3100</v>
      </c>
      <c r="M156" s="74">
        <v>3200</v>
      </c>
      <c r="N156" s="74">
        <v>3200</v>
      </c>
      <c r="O156" s="74">
        <v>3300</v>
      </c>
      <c r="P156" s="74">
        <v>3300</v>
      </c>
      <c r="Q156" s="74">
        <v>3400</v>
      </c>
      <c r="R156" s="74">
        <v>3400</v>
      </c>
      <c r="S156" s="74">
        <v>3400</v>
      </c>
      <c r="T156" s="74">
        <v>3400</v>
      </c>
      <c r="U156" s="75"/>
      <c r="V156" s="75"/>
      <c r="W156" s="75"/>
      <c r="X156" s="75"/>
      <c r="Y156" s="73"/>
      <c r="Z156" s="73"/>
      <c r="AA156" s="73"/>
      <c r="AB156" s="73"/>
    </row>
    <row r="157" spans="2:28" ht="14" customHeight="1" x14ac:dyDescent="0.3">
      <c r="B157" s="50" t="s">
        <v>193</v>
      </c>
      <c r="C157" s="40" t="s">
        <v>193</v>
      </c>
      <c r="D157" s="41" t="s">
        <v>85</v>
      </c>
      <c r="E157" s="51" t="s">
        <v>1</v>
      </c>
      <c r="F157" s="51" t="s">
        <v>373</v>
      </c>
      <c r="G157" s="51"/>
      <c r="H157" s="74">
        <v>220000</v>
      </c>
      <c r="I157" s="74">
        <v>230000</v>
      </c>
      <c r="J157" s="74">
        <v>240000</v>
      </c>
      <c r="K157" s="74">
        <v>260000</v>
      </c>
      <c r="L157" s="74">
        <v>270000</v>
      </c>
      <c r="M157" s="74">
        <v>280000</v>
      </c>
      <c r="N157" s="74">
        <v>290000</v>
      </c>
      <c r="O157" s="74">
        <v>300000</v>
      </c>
      <c r="P157" s="74">
        <v>320000</v>
      </c>
      <c r="Q157" s="74">
        <v>330000</v>
      </c>
      <c r="R157" s="74">
        <v>340000</v>
      </c>
      <c r="S157" s="74">
        <v>360000</v>
      </c>
      <c r="T157" s="74">
        <v>370000</v>
      </c>
      <c r="U157" s="75"/>
      <c r="V157" s="75"/>
      <c r="W157" s="75"/>
      <c r="X157" s="75"/>
      <c r="Y157" s="73"/>
      <c r="Z157" s="73"/>
      <c r="AA157" s="73"/>
      <c r="AB157" s="73"/>
    </row>
    <row r="158" spans="2:28" ht="14" customHeight="1" x14ac:dyDescent="0.3">
      <c r="B158" s="50" t="s">
        <v>195</v>
      </c>
      <c r="C158" s="40" t="s">
        <v>195</v>
      </c>
      <c r="D158" s="41" t="s">
        <v>85</v>
      </c>
      <c r="E158" s="51" t="s">
        <v>17</v>
      </c>
      <c r="F158" s="51" t="s">
        <v>374</v>
      </c>
      <c r="G158" s="51"/>
      <c r="H158" s="74"/>
      <c r="I158" s="74"/>
      <c r="J158" s="74"/>
      <c r="K158" s="74"/>
      <c r="L158" s="74"/>
      <c r="M158" s="74"/>
      <c r="N158" s="74"/>
      <c r="O158" s="74"/>
      <c r="P158" s="74"/>
      <c r="Q158" s="74"/>
      <c r="R158" s="74"/>
      <c r="S158" s="74"/>
      <c r="T158" s="74"/>
      <c r="U158" s="75"/>
      <c r="V158" s="75"/>
      <c r="W158" s="75"/>
      <c r="X158" s="75"/>
      <c r="Y158" s="73"/>
      <c r="Z158" s="73"/>
      <c r="AA158" s="73"/>
      <c r="AB158" s="73"/>
    </row>
    <row r="159" spans="2:28" ht="14" customHeight="1" x14ac:dyDescent="0.3">
      <c r="B159" s="50" t="s">
        <v>195</v>
      </c>
      <c r="C159" s="40" t="s">
        <v>195</v>
      </c>
      <c r="D159" s="41" t="s">
        <v>85</v>
      </c>
      <c r="E159" s="51" t="s">
        <v>1</v>
      </c>
      <c r="F159" s="51" t="s">
        <v>375</v>
      </c>
      <c r="G159" s="51"/>
      <c r="H159" s="74">
        <v>500</v>
      </c>
      <c r="I159" s="74">
        <v>500</v>
      </c>
      <c r="J159" s="74">
        <v>500</v>
      </c>
      <c r="K159" s="74">
        <v>500</v>
      </c>
      <c r="L159" s="74">
        <v>500</v>
      </c>
      <c r="M159" s="74">
        <v>1000</v>
      </c>
      <c r="N159" s="74">
        <v>1000</v>
      </c>
      <c r="O159" s="74">
        <v>1000</v>
      </c>
      <c r="P159" s="74">
        <v>1000</v>
      </c>
      <c r="Q159" s="74">
        <v>1000</v>
      </c>
      <c r="R159" s="74">
        <v>1000</v>
      </c>
      <c r="S159" s="74">
        <v>1000</v>
      </c>
      <c r="T159" s="74">
        <v>1000</v>
      </c>
      <c r="U159" s="75"/>
      <c r="V159" s="75"/>
      <c r="W159" s="75"/>
      <c r="X159" s="75"/>
      <c r="Y159" s="73"/>
      <c r="Z159" s="73"/>
      <c r="AA159" s="73"/>
      <c r="AB159" s="73"/>
    </row>
    <row r="160" spans="2:28" ht="14" customHeight="1" x14ac:dyDescent="0.3">
      <c r="B160" s="50" t="s">
        <v>196</v>
      </c>
      <c r="C160" s="40" t="s">
        <v>196</v>
      </c>
      <c r="D160" s="41" t="s">
        <v>85</v>
      </c>
      <c r="E160" s="51" t="s">
        <v>17</v>
      </c>
      <c r="F160" s="51" t="s">
        <v>376</v>
      </c>
      <c r="G160" s="51"/>
      <c r="H160" s="74"/>
      <c r="I160" s="74"/>
      <c r="J160" s="74"/>
      <c r="K160" s="74"/>
      <c r="L160" s="74"/>
      <c r="M160" s="74"/>
      <c r="N160" s="74"/>
      <c r="O160" s="74"/>
      <c r="P160" s="74"/>
      <c r="Q160" s="74"/>
      <c r="R160" s="74"/>
      <c r="S160" s="74"/>
      <c r="T160" s="74"/>
      <c r="U160" s="75"/>
      <c r="V160" s="75"/>
      <c r="W160" s="75"/>
      <c r="X160" s="75"/>
      <c r="Y160" s="73"/>
      <c r="Z160" s="73"/>
      <c r="AA160" s="73"/>
      <c r="AB160" s="73"/>
    </row>
    <row r="161" spans="2:28" ht="14" customHeight="1" x14ac:dyDescent="0.3">
      <c r="B161" s="50" t="s">
        <v>196</v>
      </c>
      <c r="C161" s="40" t="s">
        <v>196</v>
      </c>
      <c r="D161" s="41" t="s">
        <v>85</v>
      </c>
      <c r="E161" s="51" t="s">
        <v>1</v>
      </c>
      <c r="F161" s="51" t="s">
        <v>377</v>
      </c>
      <c r="G161" s="51"/>
      <c r="H161" s="74">
        <v>200</v>
      </c>
      <c r="I161" s="74">
        <v>200</v>
      </c>
      <c r="J161" s="74">
        <v>500</v>
      </c>
      <c r="K161" s="74">
        <v>500</v>
      </c>
      <c r="L161" s="74">
        <v>500</v>
      </c>
      <c r="M161" s="74">
        <v>500</v>
      </c>
      <c r="N161" s="74">
        <v>500</v>
      </c>
      <c r="O161" s="74">
        <v>500</v>
      </c>
      <c r="P161" s="74">
        <v>500</v>
      </c>
      <c r="Q161" s="74">
        <v>500</v>
      </c>
      <c r="R161" s="74">
        <v>500</v>
      </c>
      <c r="S161" s="74">
        <v>500</v>
      </c>
      <c r="T161" s="74">
        <v>500</v>
      </c>
      <c r="U161" s="75"/>
      <c r="V161" s="75"/>
      <c r="W161" s="75"/>
      <c r="X161" s="75"/>
      <c r="Y161" s="73"/>
      <c r="Z161" s="73"/>
      <c r="AA161" s="73"/>
      <c r="AB161" s="73"/>
    </row>
    <row r="162" spans="2:28" ht="14" customHeight="1" x14ac:dyDescent="0.3">
      <c r="B162" s="50" t="s">
        <v>197</v>
      </c>
      <c r="C162" s="40" t="s">
        <v>197</v>
      </c>
      <c r="D162" s="41" t="s">
        <v>85</v>
      </c>
      <c r="E162" s="51" t="s">
        <v>17</v>
      </c>
      <c r="F162" s="51" t="s">
        <v>378</v>
      </c>
      <c r="G162" s="51"/>
      <c r="H162" s="74">
        <v>1000</v>
      </c>
      <c r="I162" s="74">
        <v>1000</v>
      </c>
      <c r="J162" s="74">
        <v>1000</v>
      </c>
      <c r="K162" s="74">
        <v>1000</v>
      </c>
      <c r="L162" s="74">
        <v>1000</v>
      </c>
      <c r="M162" s="74">
        <v>1000</v>
      </c>
      <c r="N162" s="74">
        <v>1000</v>
      </c>
      <c r="O162" s="74">
        <v>1000</v>
      </c>
      <c r="P162" s="74">
        <v>1000</v>
      </c>
      <c r="Q162" s="74">
        <v>1000</v>
      </c>
      <c r="R162" s="74">
        <v>1000</v>
      </c>
      <c r="S162" s="74">
        <v>1000</v>
      </c>
      <c r="T162" s="74">
        <v>1000</v>
      </c>
      <c r="U162" s="75"/>
      <c r="V162" s="75"/>
      <c r="W162" s="75"/>
      <c r="X162" s="75"/>
      <c r="Y162" s="73"/>
      <c r="Z162" s="73"/>
      <c r="AA162" s="73"/>
      <c r="AB162" s="73"/>
    </row>
    <row r="163" spans="2:28" ht="14" customHeight="1" x14ac:dyDescent="0.3">
      <c r="B163" s="50" t="s">
        <v>197</v>
      </c>
      <c r="C163" s="40" t="s">
        <v>197</v>
      </c>
      <c r="D163" s="41" t="s">
        <v>85</v>
      </c>
      <c r="E163" s="51" t="s">
        <v>1</v>
      </c>
      <c r="F163" s="51" t="s">
        <v>379</v>
      </c>
      <c r="G163" s="51"/>
      <c r="H163" s="74">
        <v>17000</v>
      </c>
      <c r="I163" s="74">
        <v>17000</v>
      </c>
      <c r="J163" s="74">
        <v>18000</v>
      </c>
      <c r="K163" s="74">
        <v>18000</v>
      </c>
      <c r="L163" s="74">
        <v>18000</v>
      </c>
      <c r="M163" s="74">
        <v>19000</v>
      </c>
      <c r="N163" s="74">
        <v>19000</v>
      </c>
      <c r="O163" s="74">
        <v>19000</v>
      </c>
      <c r="P163" s="74">
        <v>19000</v>
      </c>
      <c r="Q163" s="74">
        <v>20000</v>
      </c>
      <c r="R163" s="74">
        <v>20000</v>
      </c>
      <c r="S163" s="74">
        <v>20000</v>
      </c>
      <c r="T163" s="74">
        <v>21000</v>
      </c>
      <c r="U163" s="75"/>
      <c r="V163" s="75"/>
      <c r="W163" s="75"/>
      <c r="X163" s="75"/>
      <c r="Y163" s="73"/>
      <c r="Z163" s="73"/>
      <c r="AA163" s="73"/>
      <c r="AB163" s="73"/>
    </row>
    <row r="164" spans="2:28" ht="14" customHeight="1" x14ac:dyDescent="0.3">
      <c r="B164" s="50" t="s">
        <v>10</v>
      </c>
      <c r="C164" s="40" t="s">
        <v>10</v>
      </c>
      <c r="D164" s="41" t="s">
        <v>84</v>
      </c>
      <c r="E164" s="51" t="s">
        <v>17</v>
      </c>
      <c r="F164" s="51" t="s">
        <v>380</v>
      </c>
      <c r="G164" s="51"/>
      <c r="H164" s="74">
        <v>180000</v>
      </c>
      <c r="I164" s="74">
        <v>180000</v>
      </c>
      <c r="J164" s="74">
        <v>180000</v>
      </c>
      <c r="K164" s="74">
        <v>180000</v>
      </c>
      <c r="L164" s="74">
        <v>170000</v>
      </c>
      <c r="M164" s="74">
        <v>170000</v>
      </c>
      <c r="N164" s="74">
        <v>170000</v>
      </c>
      <c r="O164" s="74">
        <v>170000</v>
      </c>
      <c r="P164" s="74">
        <v>170000</v>
      </c>
      <c r="Q164" s="74">
        <v>160000</v>
      </c>
      <c r="R164" s="74">
        <v>160000</v>
      </c>
      <c r="S164" s="74">
        <v>160000</v>
      </c>
      <c r="T164" s="74">
        <v>150000</v>
      </c>
      <c r="U164" s="75"/>
      <c r="V164" s="75"/>
      <c r="W164" s="75"/>
      <c r="X164" s="75"/>
      <c r="Y164" s="73"/>
      <c r="Z164" s="73"/>
      <c r="AA164" s="73"/>
      <c r="AB164" s="73"/>
    </row>
    <row r="165" spans="2:28" ht="14" customHeight="1" x14ac:dyDescent="0.3">
      <c r="B165" s="50" t="s">
        <v>10</v>
      </c>
      <c r="C165" s="40" t="s">
        <v>10</v>
      </c>
      <c r="D165" s="41" t="s">
        <v>84</v>
      </c>
      <c r="E165" s="51" t="s">
        <v>1</v>
      </c>
      <c r="F165" s="51" t="s">
        <v>381</v>
      </c>
      <c r="G165" s="51"/>
      <c r="H165" s="74">
        <v>1400000</v>
      </c>
      <c r="I165" s="74">
        <v>1500000</v>
      </c>
      <c r="J165" s="74">
        <v>1600000</v>
      </c>
      <c r="K165" s="74">
        <v>1700000</v>
      </c>
      <c r="L165" s="74">
        <v>1700000</v>
      </c>
      <c r="M165" s="74">
        <v>1800000</v>
      </c>
      <c r="N165" s="74">
        <v>1900000</v>
      </c>
      <c r="O165" s="74">
        <v>2000000</v>
      </c>
      <c r="P165" s="74">
        <v>2100000</v>
      </c>
      <c r="Q165" s="74">
        <v>2100000</v>
      </c>
      <c r="R165" s="74">
        <v>2200000</v>
      </c>
      <c r="S165" s="74">
        <v>2200000</v>
      </c>
      <c r="T165" s="74">
        <v>2300000</v>
      </c>
      <c r="U165" s="75"/>
      <c r="V165" s="75"/>
      <c r="W165" s="75"/>
      <c r="X165" s="75"/>
      <c r="Y165" s="73"/>
      <c r="Z165" s="73"/>
      <c r="AA165" s="73"/>
      <c r="AB165" s="73"/>
    </row>
    <row r="166" spans="2:28" ht="14" customHeight="1" x14ac:dyDescent="0.3">
      <c r="B166" s="50" t="s">
        <v>198</v>
      </c>
      <c r="C166" s="40" t="s">
        <v>198</v>
      </c>
      <c r="D166" s="41" t="s">
        <v>85</v>
      </c>
      <c r="E166" s="51" t="s">
        <v>17</v>
      </c>
      <c r="F166" s="51" t="s">
        <v>382</v>
      </c>
      <c r="G166" s="51"/>
      <c r="H166" s="74">
        <v>7200</v>
      </c>
      <c r="I166" s="74">
        <v>7400</v>
      </c>
      <c r="J166" s="74">
        <v>7600</v>
      </c>
      <c r="K166" s="74">
        <v>7900</v>
      </c>
      <c r="L166" s="74">
        <v>8000</v>
      </c>
      <c r="M166" s="74">
        <v>8200</v>
      </c>
      <c r="N166" s="74">
        <v>8400</v>
      </c>
      <c r="O166" s="74">
        <v>8500</v>
      </c>
      <c r="P166" s="74">
        <v>8500</v>
      </c>
      <c r="Q166" s="74">
        <v>8500</v>
      </c>
      <c r="R166" s="74">
        <v>8500</v>
      </c>
      <c r="S166" s="74">
        <v>8900</v>
      </c>
      <c r="T166" s="74">
        <v>8900</v>
      </c>
      <c r="U166" s="75"/>
      <c r="V166" s="75"/>
      <c r="W166" s="75"/>
      <c r="X166" s="75"/>
      <c r="Y166" s="73"/>
      <c r="Z166" s="73"/>
      <c r="AA166" s="73"/>
      <c r="AB166" s="73"/>
    </row>
    <row r="167" spans="2:28" ht="14" customHeight="1" x14ac:dyDescent="0.3">
      <c r="B167" s="50" t="s">
        <v>198</v>
      </c>
      <c r="C167" s="40" t="s">
        <v>198</v>
      </c>
      <c r="D167" s="41" t="s">
        <v>85</v>
      </c>
      <c r="E167" s="51" t="s">
        <v>1</v>
      </c>
      <c r="F167" s="51" t="s">
        <v>383</v>
      </c>
      <c r="G167" s="51"/>
      <c r="H167" s="74">
        <v>240000</v>
      </c>
      <c r="I167" s="74">
        <v>240000</v>
      </c>
      <c r="J167" s="74">
        <v>240000</v>
      </c>
      <c r="K167" s="74">
        <v>240000</v>
      </c>
      <c r="L167" s="74">
        <v>250000</v>
      </c>
      <c r="M167" s="74">
        <v>250000</v>
      </c>
      <c r="N167" s="74">
        <v>260000</v>
      </c>
      <c r="O167" s="74">
        <v>260000</v>
      </c>
      <c r="P167" s="74">
        <v>260000</v>
      </c>
      <c r="Q167" s="74">
        <v>260000</v>
      </c>
      <c r="R167" s="74">
        <v>260000</v>
      </c>
      <c r="S167" s="74">
        <v>270000</v>
      </c>
      <c r="T167" s="74">
        <v>270000</v>
      </c>
      <c r="U167" s="75"/>
      <c r="V167" s="75"/>
      <c r="W167" s="75"/>
      <c r="X167" s="75"/>
      <c r="Y167" s="73"/>
      <c r="Z167" s="73"/>
      <c r="AA167" s="73"/>
      <c r="AB167" s="73"/>
    </row>
    <row r="168" spans="2:28" ht="14" customHeight="1" x14ac:dyDescent="0.3">
      <c r="B168" s="50" t="s">
        <v>41</v>
      </c>
      <c r="C168" s="40" t="s">
        <v>41</v>
      </c>
      <c r="D168" s="41" t="s">
        <v>85</v>
      </c>
      <c r="E168" s="51" t="s">
        <v>17</v>
      </c>
      <c r="F168" s="51" t="s">
        <v>384</v>
      </c>
      <c r="G168" s="51"/>
      <c r="H168" s="74">
        <v>16000</v>
      </c>
      <c r="I168" s="74">
        <v>16000</v>
      </c>
      <c r="J168" s="74">
        <v>16000</v>
      </c>
      <c r="K168" s="74">
        <v>15000</v>
      </c>
      <c r="L168" s="74">
        <v>15000</v>
      </c>
      <c r="M168" s="74">
        <v>14000</v>
      </c>
      <c r="N168" s="74">
        <v>13000</v>
      </c>
      <c r="O168" s="74">
        <v>12000</v>
      </c>
      <c r="P168" s="74">
        <v>11000</v>
      </c>
      <c r="Q168" s="74">
        <v>9600</v>
      </c>
      <c r="R168" s="74">
        <v>8800</v>
      </c>
      <c r="S168" s="74">
        <v>8000</v>
      </c>
      <c r="T168" s="74">
        <v>7200</v>
      </c>
      <c r="U168" s="75"/>
      <c r="V168" s="75"/>
      <c r="W168" s="75"/>
      <c r="X168" s="75"/>
      <c r="Y168" s="73"/>
      <c r="Z168" s="73"/>
      <c r="AA168" s="73"/>
      <c r="AB168" s="73"/>
    </row>
    <row r="169" spans="2:28" ht="14" customHeight="1" x14ac:dyDescent="0.3">
      <c r="B169" s="50" t="s">
        <v>41</v>
      </c>
      <c r="C169" s="40" t="s">
        <v>41</v>
      </c>
      <c r="D169" s="41" t="s">
        <v>85</v>
      </c>
      <c r="E169" s="51" t="s">
        <v>1</v>
      </c>
      <c r="F169" s="51" t="s">
        <v>385</v>
      </c>
      <c r="G169" s="51"/>
      <c r="H169" s="74">
        <v>170000</v>
      </c>
      <c r="I169" s="74">
        <v>170000</v>
      </c>
      <c r="J169" s="74">
        <v>180000</v>
      </c>
      <c r="K169" s="74">
        <v>180000</v>
      </c>
      <c r="L169" s="74">
        <v>190000</v>
      </c>
      <c r="M169" s="74">
        <v>190000</v>
      </c>
      <c r="N169" s="74">
        <v>200000</v>
      </c>
      <c r="O169" s="74">
        <v>200000</v>
      </c>
      <c r="P169" s="74">
        <v>200000</v>
      </c>
      <c r="Q169" s="74">
        <v>210000</v>
      </c>
      <c r="R169" s="74">
        <v>210000</v>
      </c>
      <c r="S169" s="74">
        <v>210000</v>
      </c>
      <c r="T169" s="74">
        <v>210000</v>
      </c>
      <c r="U169" s="75"/>
      <c r="V169" s="75"/>
      <c r="W169" s="75"/>
      <c r="X169" s="75"/>
      <c r="Y169" s="73"/>
      <c r="Z169" s="73"/>
      <c r="AA169" s="73"/>
      <c r="AB169" s="73"/>
    </row>
    <row r="170" spans="2:28" ht="14" customHeight="1" x14ac:dyDescent="0.3">
      <c r="B170" s="50" t="s">
        <v>199</v>
      </c>
      <c r="C170" s="40" t="s">
        <v>199</v>
      </c>
      <c r="D170" s="41" t="s">
        <v>85</v>
      </c>
      <c r="E170" s="51" t="s">
        <v>17</v>
      </c>
      <c r="F170" s="51" t="s">
        <v>386</v>
      </c>
      <c r="G170" s="51"/>
      <c r="H170" s="74">
        <v>1500</v>
      </c>
      <c r="I170" s="74">
        <v>1500</v>
      </c>
      <c r="J170" s="74">
        <v>1500</v>
      </c>
      <c r="K170" s="74">
        <v>1600</v>
      </c>
      <c r="L170" s="74">
        <v>1500</v>
      </c>
      <c r="M170" s="74">
        <v>1500</v>
      </c>
      <c r="N170" s="74">
        <v>1500</v>
      </c>
      <c r="O170" s="74">
        <v>1500</v>
      </c>
      <c r="P170" s="74">
        <v>1400</v>
      </c>
      <c r="Q170" s="74">
        <v>1400</v>
      </c>
      <c r="R170" s="74">
        <v>1300</v>
      </c>
      <c r="S170" s="74">
        <v>1300</v>
      </c>
      <c r="T170" s="74">
        <v>1200</v>
      </c>
      <c r="U170" s="75"/>
      <c r="V170" s="75"/>
      <c r="W170" s="75"/>
      <c r="X170" s="75"/>
      <c r="Y170" s="73"/>
      <c r="Z170" s="73"/>
      <c r="AA170" s="73"/>
      <c r="AB170" s="73"/>
    </row>
    <row r="171" spans="2:28" ht="14" customHeight="1" x14ac:dyDescent="0.3">
      <c r="B171" s="50" t="s">
        <v>199</v>
      </c>
      <c r="C171" s="40" t="s">
        <v>199</v>
      </c>
      <c r="D171" s="41" t="s">
        <v>85</v>
      </c>
      <c r="E171" s="51" t="s">
        <v>1</v>
      </c>
      <c r="F171" s="51" t="s">
        <v>387</v>
      </c>
      <c r="G171" s="51"/>
      <c r="H171" s="74">
        <v>32000</v>
      </c>
      <c r="I171" s="74">
        <v>32000</v>
      </c>
      <c r="J171" s="74">
        <v>31000</v>
      </c>
      <c r="K171" s="74">
        <v>31000</v>
      </c>
      <c r="L171" s="74">
        <v>30000</v>
      </c>
      <c r="M171" s="74">
        <v>29000</v>
      </c>
      <c r="N171" s="74">
        <v>29000</v>
      </c>
      <c r="O171" s="74">
        <v>29000</v>
      </c>
      <c r="P171" s="74">
        <v>29000</v>
      </c>
      <c r="Q171" s="74">
        <v>28000</v>
      </c>
      <c r="R171" s="74">
        <v>29000</v>
      </c>
      <c r="S171" s="74">
        <v>29000</v>
      </c>
      <c r="T171" s="74">
        <v>29000</v>
      </c>
      <c r="U171" s="75"/>
      <c r="V171" s="75"/>
      <c r="W171" s="75"/>
      <c r="X171" s="75"/>
      <c r="Y171" s="73"/>
      <c r="Z171" s="73"/>
      <c r="AA171" s="73"/>
      <c r="AB171" s="73"/>
    </row>
    <row r="172" spans="2:28" ht="14" customHeight="1" x14ac:dyDescent="0.3">
      <c r="B172" s="50" t="s">
        <v>200</v>
      </c>
      <c r="C172" s="40" t="s">
        <v>200</v>
      </c>
      <c r="D172" s="41" t="s">
        <v>85</v>
      </c>
      <c r="E172" s="51" t="s">
        <v>17</v>
      </c>
      <c r="F172" s="51" t="s">
        <v>388</v>
      </c>
      <c r="G172" s="51"/>
      <c r="H172" s="74">
        <v>500</v>
      </c>
      <c r="I172" s="74">
        <v>500</v>
      </c>
      <c r="J172" s="74">
        <v>500</v>
      </c>
      <c r="K172" s="74">
        <v>500</v>
      </c>
      <c r="L172" s="74">
        <v>500</v>
      </c>
      <c r="M172" s="74">
        <v>500</v>
      </c>
      <c r="N172" s="74">
        <v>500</v>
      </c>
      <c r="O172" s="74">
        <v>500</v>
      </c>
      <c r="P172" s="74">
        <v>500</v>
      </c>
      <c r="Q172" s="74">
        <v>500</v>
      </c>
      <c r="R172" s="74">
        <v>500</v>
      </c>
      <c r="S172" s="74">
        <v>200</v>
      </c>
      <c r="T172" s="74">
        <v>200</v>
      </c>
      <c r="U172" s="75"/>
      <c r="V172" s="75"/>
      <c r="W172" s="75"/>
      <c r="X172" s="75"/>
      <c r="Y172" s="73"/>
      <c r="Z172" s="73"/>
      <c r="AA172" s="73"/>
      <c r="AB172" s="73"/>
    </row>
    <row r="173" spans="2:28" ht="14" customHeight="1" x14ac:dyDescent="0.3">
      <c r="B173" s="50" t="s">
        <v>200</v>
      </c>
      <c r="C173" s="40" t="s">
        <v>200</v>
      </c>
      <c r="D173" s="41" t="s">
        <v>85</v>
      </c>
      <c r="E173" s="51" t="s">
        <v>1</v>
      </c>
      <c r="F173" s="51" t="s">
        <v>389</v>
      </c>
      <c r="G173" s="51"/>
      <c r="H173" s="74">
        <v>8400</v>
      </c>
      <c r="I173" s="74">
        <v>8700</v>
      </c>
      <c r="J173" s="74">
        <v>9100</v>
      </c>
      <c r="K173" s="74">
        <v>9400</v>
      </c>
      <c r="L173" s="74">
        <v>9700</v>
      </c>
      <c r="M173" s="74">
        <v>10000</v>
      </c>
      <c r="N173" s="74">
        <v>10000</v>
      </c>
      <c r="O173" s="74">
        <v>11000</v>
      </c>
      <c r="P173" s="74">
        <v>11000</v>
      </c>
      <c r="Q173" s="74">
        <v>11000</v>
      </c>
      <c r="R173" s="74">
        <v>11000</v>
      </c>
      <c r="S173" s="74">
        <v>11000</v>
      </c>
      <c r="T173" s="74">
        <v>12000</v>
      </c>
      <c r="U173" s="75"/>
      <c r="V173" s="75"/>
      <c r="W173" s="75"/>
      <c r="X173" s="75"/>
      <c r="Y173" s="73"/>
      <c r="Z173" s="73"/>
      <c r="AA173" s="73"/>
      <c r="AB173" s="73"/>
    </row>
    <row r="174" spans="2:28" ht="14" customHeight="1" x14ac:dyDescent="0.3">
      <c r="B174" s="50" t="s">
        <v>73</v>
      </c>
      <c r="C174" s="40" t="s">
        <v>73</v>
      </c>
      <c r="D174" s="41" t="s">
        <v>84</v>
      </c>
      <c r="E174" s="51" t="s">
        <v>17</v>
      </c>
      <c r="F174" s="51" t="s">
        <v>390</v>
      </c>
      <c r="G174" s="51"/>
      <c r="H174" s="74">
        <v>7000</v>
      </c>
      <c r="I174" s="74">
        <v>6500</v>
      </c>
      <c r="J174" s="74">
        <v>6100</v>
      </c>
      <c r="K174" s="74">
        <v>5700</v>
      </c>
      <c r="L174" s="74">
        <v>5200</v>
      </c>
      <c r="M174" s="74">
        <v>4900</v>
      </c>
      <c r="N174" s="74">
        <v>4500</v>
      </c>
      <c r="O174" s="74">
        <v>4300</v>
      </c>
      <c r="P174" s="74">
        <v>4100</v>
      </c>
      <c r="Q174" s="74">
        <v>4100</v>
      </c>
      <c r="R174" s="74">
        <v>4000</v>
      </c>
      <c r="S174" s="74">
        <v>3900</v>
      </c>
      <c r="T174" s="74">
        <v>3800</v>
      </c>
      <c r="U174" s="75"/>
      <c r="V174" s="75"/>
      <c r="W174" s="75"/>
      <c r="X174" s="75"/>
      <c r="Y174" s="73"/>
      <c r="Z174" s="73"/>
      <c r="AA174" s="73"/>
      <c r="AB174" s="73"/>
    </row>
    <row r="175" spans="2:28" ht="14" customHeight="1" x14ac:dyDescent="0.3">
      <c r="B175" s="50" t="s">
        <v>73</v>
      </c>
      <c r="C175" s="40" t="s">
        <v>73</v>
      </c>
      <c r="D175" s="41" t="s">
        <v>84</v>
      </c>
      <c r="E175" s="51" t="s">
        <v>1</v>
      </c>
      <c r="F175" s="51" t="s">
        <v>391</v>
      </c>
      <c r="G175" s="51"/>
      <c r="H175" s="74">
        <v>32000</v>
      </c>
      <c r="I175" s="74">
        <v>31000</v>
      </c>
      <c r="J175" s="74">
        <v>31000</v>
      </c>
      <c r="K175" s="74">
        <v>30000</v>
      </c>
      <c r="L175" s="74">
        <v>30000</v>
      </c>
      <c r="M175" s="74">
        <v>30000</v>
      </c>
      <c r="N175" s="74">
        <v>29000</v>
      </c>
      <c r="O175" s="74">
        <v>29000</v>
      </c>
      <c r="P175" s="74">
        <v>30000</v>
      </c>
      <c r="Q175" s="74">
        <v>30000</v>
      </c>
      <c r="R175" s="74">
        <v>30000</v>
      </c>
      <c r="S175" s="74">
        <v>30000</v>
      </c>
      <c r="T175" s="74">
        <v>30000</v>
      </c>
      <c r="U175" s="75"/>
      <c r="V175" s="75"/>
      <c r="W175" s="75"/>
      <c r="X175" s="75"/>
      <c r="Y175" s="73"/>
      <c r="Z175" s="73"/>
      <c r="AA175" s="73"/>
      <c r="AB175" s="73"/>
    </row>
    <row r="176" spans="2:28" ht="29.25" customHeight="1" x14ac:dyDescent="0.3">
      <c r="B176" s="50" t="s">
        <v>11</v>
      </c>
      <c r="C176" s="40" t="s">
        <v>11</v>
      </c>
      <c r="D176" s="41" t="s">
        <v>85</v>
      </c>
      <c r="E176" s="51" t="s">
        <v>1</v>
      </c>
      <c r="F176" s="51" t="s">
        <v>392</v>
      </c>
      <c r="G176" s="95" t="s">
        <v>126</v>
      </c>
      <c r="H176" s="74">
        <v>1500000</v>
      </c>
      <c r="I176" s="74">
        <v>1500000</v>
      </c>
      <c r="J176" s="74">
        <v>1500000</v>
      </c>
      <c r="K176" s="74">
        <v>1500000</v>
      </c>
      <c r="L176" s="74">
        <v>1600000</v>
      </c>
      <c r="M176" s="74">
        <v>1600000</v>
      </c>
      <c r="N176" s="74">
        <v>1600000</v>
      </c>
      <c r="O176" s="74">
        <v>1700000</v>
      </c>
      <c r="P176" s="74">
        <v>1700000</v>
      </c>
      <c r="Q176" s="74">
        <v>1700000</v>
      </c>
      <c r="R176" s="74">
        <v>1700000</v>
      </c>
      <c r="S176" s="74">
        <v>1800000</v>
      </c>
      <c r="T176" s="74">
        <v>1833333.3333333284</v>
      </c>
      <c r="U176" s="75"/>
      <c r="V176" s="75"/>
      <c r="W176" s="75"/>
      <c r="X176" s="75"/>
      <c r="Y176" s="73"/>
      <c r="Z176" s="73"/>
      <c r="AA176" s="73"/>
      <c r="AB176" s="73"/>
    </row>
    <row r="177" spans="2:28" ht="29.25" customHeight="1" x14ac:dyDescent="0.3">
      <c r="B177" s="50" t="s">
        <v>11</v>
      </c>
      <c r="C177" s="40" t="s">
        <v>11</v>
      </c>
      <c r="D177" s="41" t="s">
        <v>85</v>
      </c>
      <c r="E177" s="51" t="s">
        <v>17</v>
      </c>
      <c r="F177" s="51" t="s">
        <v>393</v>
      </c>
      <c r="G177" s="95" t="s">
        <v>126</v>
      </c>
      <c r="H177" s="74">
        <v>210000</v>
      </c>
      <c r="I177" s="74">
        <v>210000</v>
      </c>
      <c r="J177" s="74">
        <v>200000</v>
      </c>
      <c r="K177" s="74">
        <v>200000</v>
      </c>
      <c r="L177" s="74">
        <v>190000</v>
      </c>
      <c r="M177" s="74">
        <v>180000</v>
      </c>
      <c r="N177" s="74">
        <v>180000</v>
      </c>
      <c r="O177" s="74">
        <v>180000</v>
      </c>
      <c r="P177" s="74">
        <v>180000</v>
      </c>
      <c r="Q177" s="74">
        <v>180000</v>
      </c>
      <c r="R177" s="74">
        <v>180000</v>
      </c>
      <c r="S177" s="74">
        <v>170000</v>
      </c>
      <c r="T177" s="74">
        <v>166666.66666666605</v>
      </c>
      <c r="U177" s="75"/>
      <c r="V177" s="75"/>
      <c r="W177" s="75"/>
      <c r="X177" s="75"/>
      <c r="Y177" s="73"/>
      <c r="Z177" s="73"/>
      <c r="AA177" s="73"/>
      <c r="AB177" s="73"/>
    </row>
    <row r="178" spans="2:28" ht="14" customHeight="1" x14ac:dyDescent="0.3">
      <c r="B178" s="50" t="s">
        <v>394</v>
      </c>
      <c r="C178" s="40" t="s">
        <v>190</v>
      </c>
      <c r="D178" s="41" t="s">
        <v>85</v>
      </c>
      <c r="E178" s="51" t="s">
        <v>17</v>
      </c>
      <c r="F178" s="51" t="s">
        <v>395</v>
      </c>
      <c r="G178" s="51"/>
      <c r="H178" s="74"/>
      <c r="I178" s="74"/>
      <c r="J178" s="74"/>
      <c r="K178" s="74"/>
      <c r="L178" s="74"/>
      <c r="M178" s="74"/>
      <c r="N178" s="74"/>
      <c r="O178" s="74"/>
      <c r="P178" s="74"/>
      <c r="Q178" s="74"/>
      <c r="R178" s="74"/>
      <c r="S178" s="74"/>
      <c r="T178" s="74"/>
      <c r="U178" s="75"/>
      <c r="V178" s="75"/>
      <c r="W178" s="75"/>
      <c r="X178" s="75"/>
      <c r="Y178" s="73"/>
      <c r="Z178" s="73"/>
      <c r="AA178" s="73"/>
      <c r="AB178" s="73"/>
    </row>
    <row r="179" spans="2:28" ht="14" customHeight="1" x14ac:dyDescent="0.3">
      <c r="B179" s="50" t="s">
        <v>394</v>
      </c>
      <c r="C179" s="40" t="s">
        <v>190</v>
      </c>
      <c r="D179" s="41" t="s">
        <v>85</v>
      </c>
      <c r="E179" s="51" t="s">
        <v>1</v>
      </c>
      <c r="F179" s="51" t="s">
        <v>396</v>
      </c>
      <c r="G179" s="51"/>
      <c r="H179" s="74">
        <v>200</v>
      </c>
      <c r="I179" s="74">
        <v>200</v>
      </c>
      <c r="J179" s="74">
        <v>500</v>
      </c>
      <c r="K179" s="74">
        <v>500</v>
      </c>
      <c r="L179" s="74">
        <v>500</v>
      </c>
      <c r="M179" s="74">
        <v>500</v>
      </c>
      <c r="N179" s="74">
        <v>500</v>
      </c>
      <c r="O179" s="74">
        <v>500</v>
      </c>
      <c r="P179" s="74">
        <v>500</v>
      </c>
      <c r="Q179" s="74">
        <v>500</v>
      </c>
      <c r="R179" s="74">
        <v>1000</v>
      </c>
      <c r="S179" s="74">
        <v>1000</v>
      </c>
      <c r="T179" s="74">
        <v>1000</v>
      </c>
      <c r="U179" s="75"/>
      <c r="V179" s="75"/>
      <c r="W179" s="75"/>
      <c r="X179" s="75"/>
      <c r="Y179" s="73"/>
      <c r="Z179" s="73"/>
      <c r="AA179" s="73"/>
      <c r="AB179" s="73"/>
    </row>
    <row r="180" spans="2:28" ht="14" customHeight="1" x14ac:dyDescent="0.3">
      <c r="B180" s="50" t="s">
        <v>201</v>
      </c>
      <c r="C180" s="40" t="s">
        <v>201</v>
      </c>
      <c r="D180" s="41" t="s">
        <v>85</v>
      </c>
      <c r="E180" s="51" t="s">
        <v>17</v>
      </c>
      <c r="F180" s="51" t="s">
        <v>397</v>
      </c>
      <c r="G180" s="51"/>
      <c r="H180" s="74">
        <v>1000</v>
      </c>
      <c r="I180" s="74">
        <v>1100</v>
      </c>
      <c r="J180" s="74">
        <v>1400</v>
      </c>
      <c r="K180" s="74">
        <v>1700</v>
      </c>
      <c r="L180" s="74">
        <v>2000</v>
      </c>
      <c r="M180" s="74">
        <v>2400</v>
      </c>
      <c r="N180" s="74">
        <v>2800</v>
      </c>
      <c r="O180" s="74">
        <v>3200</v>
      </c>
      <c r="P180" s="74">
        <v>3600</v>
      </c>
      <c r="Q180" s="74">
        <v>4900</v>
      </c>
      <c r="R180" s="74">
        <v>5800</v>
      </c>
      <c r="S180" s="74">
        <v>6200</v>
      </c>
      <c r="T180" s="74">
        <v>6700</v>
      </c>
      <c r="U180" s="75"/>
      <c r="V180" s="75"/>
      <c r="W180" s="75"/>
      <c r="X180" s="75"/>
      <c r="Y180" s="73"/>
      <c r="Z180" s="73"/>
      <c r="AA180" s="73"/>
      <c r="AB180" s="73"/>
    </row>
    <row r="181" spans="2:28" ht="14" customHeight="1" x14ac:dyDescent="0.3">
      <c r="B181" s="50" t="s">
        <v>201</v>
      </c>
      <c r="C181" s="40" t="s">
        <v>201</v>
      </c>
      <c r="D181" s="41" t="s">
        <v>85</v>
      </c>
      <c r="E181" s="51" t="s">
        <v>1</v>
      </c>
      <c r="F181" s="51" t="s">
        <v>398</v>
      </c>
      <c r="G181" s="51"/>
      <c r="H181" s="74">
        <v>74000</v>
      </c>
      <c r="I181" s="74">
        <v>85000</v>
      </c>
      <c r="J181" s="74">
        <v>97000</v>
      </c>
      <c r="K181" s="74">
        <v>110000</v>
      </c>
      <c r="L181" s="74">
        <v>120000</v>
      </c>
      <c r="M181" s="74">
        <v>140000</v>
      </c>
      <c r="N181" s="74">
        <v>150000</v>
      </c>
      <c r="O181" s="74">
        <v>160000</v>
      </c>
      <c r="P181" s="74">
        <v>180000</v>
      </c>
      <c r="Q181" s="74">
        <v>200000</v>
      </c>
      <c r="R181" s="74">
        <v>220000</v>
      </c>
      <c r="S181" s="74">
        <v>240000</v>
      </c>
      <c r="T181" s="74">
        <v>260000</v>
      </c>
      <c r="U181" s="75"/>
      <c r="V181" s="75"/>
      <c r="W181" s="75"/>
      <c r="X181" s="75"/>
      <c r="Y181" s="73"/>
      <c r="Z181" s="73"/>
      <c r="AA181" s="73"/>
      <c r="AB181" s="73"/>
    </row>
    <row r="182" spans="2:28" ht="14" customHeight="1" x14ac:dyDescent="0.3">
      <c r="B182" s="50" t="s">
        <v>202</v>
      </c>
      <c r="C182" s="40" t="s">
        <v>202</v>
      </c>
      <c r="D182" s="41" t="s">
        <v>85</v>
      </c>
      <c r="E182" s="51" t="s">
        <v>17</v>
      </c>
      <c r="F182" s="51" t="s">
        <v>399</v>
      </c>
      <c r="G182" s="51"/>
      <c r="H182" s="74">
        <v>3100</v>
      </c>
      <c r="I182" s="74">
        <v>3300</v>
      </c>
      <c r="J182" s="74">
        <v>3400</v>
      </c>
      <c r="K182" s="74">
        <v>3500</v>
      </c>
      <c r="L182" s="74">
        <v>3600</v>
      </c>
      <c r="M182" s="74">
        <v>3700</v>
      </c>
      <c r="N182" s="74">
        <v>3800</v>
      </c>
      <c r="O182" s="74">
        <v>3900</v>
      </c>
      <c r="P182" s="74">
        <v>4000</v>
      </c>
      <c r="Q182" s="74">
        <v>4000</v>
      </c>
      <c r="R182" s="74">
        <v>4200</v>
      </c>
      <c r="S182" s="74">
        <v>4300</v>
      </c>
      <c r="T182" s="74">
        <v>4400</v>
      </c>
      <c r="U182" s="75"/>
      <c r="V182" s="75"/>
      <c r="W182" s="75"/>
      <c r="X182" s="75"/>
      <c r="Y182" s="73"/>
      <c r="Z182" s="73"/>
      <c r="AA182" s="73"/>
      <c r="AB182" s="73"/>
    </row>
    <row r="183" spans="2:28" ht="14" customHeight="1" x14ac:dyDescent="0.3">
      <c r="B183" s="50" t="s">
        <v>202</v>
      </c>
      <c r="C183" s="40" t="s">
        <v>202</v>
      </c>
      <c r="D183" s="41" t="s">
        <v>85</v>
      </c>
      <c r="E183" s="51" t="s">
        <v>1</v>
      </c>
      <c r="F183" s="51" t="s">
        <v>400</v>
      </c>
      <c r="G183" s="51"/>
      <c r="H183" s="74">
        <v>32000</v>
      </c>
      <c r="I183" s="74">
        <v>34000</v>
      </c>
      <c r="J183" s="74">
        <v>36000</v>
      </c>
      <c r="K183" s="74">
        <v>37000</v>
      </c>
      <c r="L183" s="74">
        <v>39000</v>
      </c>
      <c r="M183" s="74">
        <v>42000</v>
      </c>
      <c r="N183" s="74">
        <v>44000</v>
      </c>
      <c r="O183" s="74">
        <v>47000</v>
      </c>
      <c r="P183" s="74">
        <v>50000</v>
      </c>
      <c r="Q183" s="74">
        <v>54000</v>
      </c>
      <c r="R183" s="74">
        <v>58000</v>
      </c>
      <c r="S183" s="74">
        <v>63000</v>
      </c>
      <c r="T183" s="74">
        <v>68000</v>
      </c>
      <c r="U183" s="75"/>
      <c r="V183" s="75"/>
      <c r="W183" s="75"/>
      <c r="X183" s="75"/>
      <c r="Y183" s="73"/>
      <c r="Z183" s="73"/>
      <c r="AA183" s="73"/>
      <c r="AB183" s="73"/>
    </row>
    <row r="184" spans="2:28" ht="14" customHeight="1" x14ac:dyDescent="0.3">
      <c r="B184" s="50" t="s">
        <v>203</v>
      </c>
      <c r="C184" s="40" t="s">
        <v>203</v>
      </c>
      <c r="D184" s="41" t="s">
        <v>85</v>
      </c>
      <c r="E184" s="51" t="s">
        <v>17</v>
      </c>
      <c r="F184" s="51" t="s">
        <v>401</v>
      </c>
      <c r="G184" s="51"/>
      <c r="H184" s="74"/>
      <c r="I184" s="74"/>
      <c r="J184" s="74"/>
      <c r="K184" s="74"/>
      <c r="L184" s="74"/>
      <c r="M184" s="74">
        <v>500</v>
      </c>
      <c r="N184" s="74">
        <v>500</v>
      </c>
      <c r="O184" s="74">
        <v>500</v>
      </c>
      <c r="P184" s="74">
        <v>500</v>
      </c>
      <c r="Q184" s="74">
        <v>500</v>
      </c>
      <c r="R184" s="74">
        <v>500</v>
      </c>
      <c r="S184" s="74">
        <v>500</v>
      </c>
      <c r="T184" s="74">
        <v>500</v>
      </c>
      <c r="U184" s="75"/>
      <c r="V184" s="75"/>
      <c r="W184" s="75"/>
      <c r="X184" s="75"/>
      <c r="Y184" s="73"/>
      <c r="Z184" s="73"/>
      <c r="AA184" s="73"/>
      <c r="AB184" s="73"/>
    </row>
    <row r="185" spans="2:28" ht="14" customHeight="1" x14ac:dyDescent="0.3">
      <c r="B185" s="50" t="s">
        <v>203</v>
      </c>
      <c r="C185" s="40" t="s">
        <v>203</v>
      </c>
      <c r="D185" s="41" t="s">
        <v>85</v>
      </c>
      <c r="E185" s="51" t="s">
        <v>1</v>
      </c>
      <c r="F185" s="51" t="s">
        <v>402</v>
      </c>
      <c r="G185" s="51"/>
      <c r="H185" s="74">
        <v>10000</v>
      </c>
      <c r="I185" s="74">
        <v>11000</v>
      </c>
      <c r="J185" s="74">
        <v>12000</v>
      </c>
      <c r="K185" s="74">
        <v>13000</v>
      </c>
      <c r="L185" s="74">
        <v>14000</v>
      </c>
      <c r="M185" s="74">
        <v>15000</v>
      </c>
      <c r="N185" s="74">
        <v>16000</v>
      </c>
      <c r="O185" s="74">
        <v>16000</v>
      </c>
      <c r="P185" s="74">
        <v>17000</v>
      </c>
      <c r="Q185" s="74">
        <v>18000</v>
      </c>
      <c r="R185" s="74">
        <v>19000</v>
      </c>
      <c r="S185" s="74">
        <v>20000</v>
      </c>
      <c r="T185" s="74">
        <v>21000</v>
      </c>
      <c r="U185" s="75"/>
      <c r="V185" s="75"/>
      <c r="W185" s="75"/>
      <c r="X185" s="75"/>
      <c r="Y185" s="73"/>
      <c r="Z185" s="73"/>
      <c r="AA185" s="73"/>
      <c r="AB185" s="73"/>
    </row>
    <row r="186" spans="2:28" ht="14" customHeight="1" x14ac:dyDescent="0.3">
      <c r="B186" s="50" t="s">
        <v>204</v>
      </c>
      <c r="C186" s="40" t="s">
        <v>204</v>
      </c>
      <c r="D186" s="41" t="s">
        <v>85</v>
      </c>
      <c r="E186" s="51" t="s">
        <v>17</v>
      </c>
      <c r="F186" s="51" t="s">
        <v>403</v>
      </c>
      <c r="G186" s="51"/>
      <c r="H186" s="74">
        <v>2300</v>
      </c>
      <c r="I186" s="74">
        <v>2200</v>
      </c>
      <c r="J186" s="74">
        <v>2100</v>
      </c>
      <c r="K186" s="74">
        <v>1900</v>
      </c>
      <c r="L186" s="74">
        <v>1900</v>
      </c>
      <c r="M186" s="74">
        <v>1800</v>
      </c>
      <c r="N186" s="74">
        <v>1800</v>
      </c>
      <c r="O186" s="74">
        <v>1800</v>
      </c>
      <c r="P186" s="74">
        <v>1800</v>
      </c>
      <c r="Q186" s="74">
        <v>1700</v>
      </c>
      <c r="R186" s="74">
        <v>1700</v>
      </c>
      <c r="S186" s="74">
        <v>1700</v>
      </c>
      <c r="T186" s="74">
        <v>1700</v>
      </c>
      <c r="U186" s="75"/>
      <c r="V186" s="75"/>
      <c r="W186" s="75"/>
      <c r="X186" s="75"/>
      <c r="Y186" s="73"/>
      <c r="Z186" s="73"/>
      <c r="AA186" s="73"/>
      <c r="AB186" s="73"/>
    </row>
    <row r="187" spans="2:28" ht="14" customHeight="1" x14ac:dyDescent="0.3">
      <c r="B187" s="50" t="s">
        <v>204</v>
      </c>
      <c r="C187" s="40" t="s">
        <v>204</v>
      </c>
      <c r="D187" s="41" t="s">
        <v>85</v>
      </c>
      <c r="E187" s="51" t="s">
        <v>1</v>
      </c>
      <c r="F187" s="51" t="s">
        <v>404</v>
      </c>
      <c r="G187" s="51"/>
      <c r="H187" s="74">
        <v>67000</v>
      </c>
      <c r="I187" s="74">
        <v>68000</v>
      </c>
      <c r="J187" s="74">
        <v>69000</v>
      </c>
      <c r="K187" s="74">
        <v>71000</v>
      </c>
      <c r="L187" s="74">
        <v>73000</v>
      </c>
      <c r="M187" s="74">
        <v>75000</v>
      </c>
      <c r="N187" s="74">
        <v>78000</v>
      </c>
      <c r="O187" s="74">
        <v>82000</v>
      </c>
      <c r="P187" s="74">
        <v>87000</v>
      </c>
      <c r="Q187" s="74">
        <v>92000</v>
      </c>
      <c r="R187" s="74">
        <v>96000</v>
      </c>
      <c r="S187" s="74">
        <v>100000</v>
      </c>
      <c r="T187" s="74">
        <v>100000</v>
      </c>
      <c r="U187" s="75"/>
      <c r="V187" s="75"/>
      <c r="W187" s="75"/>
      <c r="X187" s="75"/>
      <c r="Y187" s="73"/>
      <c r="Z187" s="73"/>
      <c r="AA187" s="73"/>
      <c r="AB187" s="73"/>
    </row>
    <row r="188" spans="2:28" ht="14" customHeight="1" x14ac:dyDescent="0.3">
      <c r="B188" s="50" t="s">
        <v>205</v>
      </c>
      <c r="C188" s="40" t="s">
        <v>205</v>
      </c>
      <c r="D188" s="41" t="s">
        <v>85</v>
      </c>
      <c r="E188" s="51" t="s">
        <v>17</v>
      </c>
      <c r="F188" s="51" t="s">
        <v>405</v>
      </c>
      <c r="G188" s="51"/>
      <c r="H188" s="74">
        <v>100</v>
      </c>
      <c r="I188" s="74">
        <v>200</v>
      </c>
      <c r="J188" s="74">
        <v>200</v>
      </c>
      <c r="K188" s="74">
        <v>200</v>
      </c>
      <c r="L188" s="74">
        <v>500</v>
      </c>
      <c r="M188" s="74">
        <v>500</v>
      </c>
      <c r="N188" s="74">
        <v>500</v>
      </c>
      <c r="O188" s="74">
        <v>500</v>
      </c>
      <c r="P188" s="74">
        <v>500</v>
      </c>
      <c r="Q188" s="74">
        <v>1000</v>
      </c>
      <c r="R188" s="74">
        <v>1000</v>
      </c>
      <c r="S188" s="74">
        <v>1000</v>
      </c>
      <c r="T188" s="74">
        <v>1000</v>
      </c>
      <c r="U188" s="75"/>
      <c r="V188" s="75"/>
      <c r="W188" s="75"/>
      <c r="X188" s="75"/>
      <c r="Y188" s="73"/>
      <c r="Z188" s="73"/>
      <c r="AA188" s="73"/>
      <c r="AB188" s="73"/>
    </row>
    <row r="189" spans="2:28" ht="14" customHeight="1" x14ac:dyDescent="0.3">
      <c r="B189" s="50" t="s">
        <v>205</v>
      </c>
      <c r="C189" s="40" t="s">
        <v>205</v>
      </c>
      <c r="D189" s="41" t="s">
        <v>85</v>
      </c>
      <c r="E189" s="51" t="s">
        <v>1</v>
      </c>
      <c r="F189" s="51" t="s">
        <v>406</v>
      </c>
      <c r="G189" s="51"/>
      <c r="H189" s="74">
        <v>17000</v>
      </c>
      <c r="I189" s="74">
        <v>22000</v>
      </c>
      <c r="J189" s="74">
        <v>28000</v>
      </c>
      <c r="K189" s="74">
        <v>34000</v>
      </c>
      <c r="L189" s="74">
        <v>43000</v>
      </c>
      <c r="M189" s="74">
        <v>52000</v>
      </c>
      <c r="N189" s="74">
        <v>63000</v>
      </c>
      <c r="O189" s="74">
        <v>75000</v>
      </c>
      <c r="P189" s="74">
        <v>89000</v>
      </c>
      <c r="Q189" s="74">
        <v>100000</v>
      </c>
      <c r="R189" s="74">
        <v>120000</v>
      </c>
      <c r="S189" s="74">
        <v>140000</v>
      </c>
      <c r="T189" s="74">
        <v>160000</v>
      </c>
      <c r="U189" s="75"/>
      <c r="V189" s="75"/>
      <c r="W189" s="75"/>
      <c r="X189" s="75"/>
      <c r="Y189" s="73"/>
      <c r="Z189" s="73"/>
      <c r="AA189" s="73"/>
      <c r="AB189" s="73"/>
    </row>
    <row r="190" spans="2:28" ht="14" customHeight="1" x14ac:dyDescent="0.3">
      <c r="B190" s="50" t="s">
        <v>407</v>
      </c>
      <c r="C190" s="40" t="s">
        <v>194</v>
      </c>
      <c r="D190" s="41" t="s">
        <v>85</v>
      </c>
      <c r="E190" s="51" t="s">
        <v>17</v>
      </c>
      <c r="F190" s="51" t="s">
        <v>408</v>
      </c>
      <c r="G190" s="51"/>
      <c r="H190" s="74">
        <v>200</v>
      </c>
      <c r="I190" s="74">
        <v>200</v>
      </c>
      <c r="J190" s="74">
        <v>200</v>
      </c>
      <c r="K190" s="74">
        <v>200</v>
      </c>
      <c r="L190" s="74">
        <v>200</v>
      </c>
      <c r="M190" s="74">
        <v>200</v>
      </c>
      <c r="N190" s="74">
        <v>200</v>
      </c>
      <c r="O190" s="74">
        <v>200</v>
      </c>
      <c r="P190" s="74">
        <v>500</v>
      </c>
      <c r="Q190" s="74">
        <v>500</v>
      </c>
      <c r="R190" s="74">
        <v>500</v>
      </c>
      <c r="S190" s="74">
        <v>500</v>
      </c>
      <c r="T190" s="74">
        <v>200</v>
      </c>
      <c r="U190" s="75"/>
      <c r="V190" s="75"/>
      <c r="W190" s="75"/>
      <c r="X190" s="75"/>
      <c r="Y190" s="73"/>
      <c r="Z190" s="73"/>
      <c r="AA190" s="73"/>
      <c r="AB190" s="73"/>
    </row>
    <row r="191" spans="2:28" ht="14" customHeight="1" x14ac:dyDescent="0.3">
      <c r="B191" s="50" t="s">
        <v>407</v>
      </c>
      <c r="C191" s="40" t="s">
        <v>194</v>
      </c>
      <c r="D191" s="41" t="s">
        <v>85</v>
      </c>
      <c r="E191" s="51" t="s">
        <v>1</v>
      </c>
      <c r="F191" s="51" t="s">
        <v>409</v>
      </c>
      <c r="G191" s="51"/>
      <c r="H191" s="74">
        <v>13000</v>
      </c>
      <c r="I191" s="74">
        <v>13000</v>
      </c>
      <c r="J191" s="74">
        <v>14000</v>
      </c>
      <c r="K191" s="74">
        <v>14000</v>
      </c>
      <c r="L191" s="74">
        <v>14000</v>
      </c>
      <c r="M191" s="74">
        <v>14000</v>
      </c>
      <c r="N191" s="74">
        <v>15000</v>
      </c>
      <c r="O191" s="74">
        <v>15000</v>
      </c>
      <c r="P191" s="74">
        <v>15000</v>
      </c>
      <c r="Q191" s="74">
        <v>15000</v>
      </c>
      <c r="R191" s="74">
        <v>15000</v>
      </c>
      <c r="S191" s="74">
        <v>16000</v>
      </c>
      <c r="T191" s="74">
        <v>16000</v>
      </c>
      <c r="U191" s="75"/>
      <c r="V191" s="75"/>
      <c r="W191" s="75"/>
      <c r="X191" s="75"/>
      <c r="Y191" s="73"/>
      <c r="Z191" s="73"/>
      <c r="AA191" s="73"/>
      <c r="AB191" s="73"/>
    </row>
    <row r="192" spans="2:28" ht="14" customHeight="1" x14ac:dyDescent="0.3">
      <c r="B192" s="50" t="s">
        <v>410</v>
      </c>
      <c r="C192" s="40" t="s">
        <v>206</v>
      </c>
      <c r="D192" s="41" t="s">
        <v>85</v>
      </c>
      <c r="E192" s="51" t="s">
        <v>1</v>
      </c>
      <c r="F192" s="51" t="s">
        <v>411</v>
      </c>
      <c r="G192" s="51"/>
      <c r="H192" s="74"/>
      <c r="I192" s="74"/>
      <c r="J192" s="74"/>
      <c r="K192" s="74"/>
      <c r="L192" s="74"/>
      <c r="M192" s="74"/>
      <c r="N192" s="74"/>
      <c r="O192" s="74"/>
      <c r="P192" s="74"/>
      <c r="Q192" s="74"/>
      <c r="R192" s="74"/>
      <c r="S192" s="74"/>
      <c r="T192" s="74"/>
      <c r="U192" s="75"/>
      <c r="V192" s="75"/>
      <c r="W192" s="75"/>
      <c r="X192" s="75"/>
      <c r="Y192" s="73"/>
      <c r="Z192" s="73"/>
      <c r="AA192" s="73"/>
      <c r="AB192" s="73"/>
    </row>
    <row r="193" spans="2:28" ht="14" customHeight="1" x14ac:dyDescent="0.3">
      <c r="B193" s="50" t="s">
        <v>410</v>
      </c>
      <c r="C193" s="40" t="s">
        <v>206</v>
      </c>
      <c r="D193" s="41" t="s">
        <v>85</v>
      </c>
      <c r="E193" s="51" t="s">
        <v>17</v>
      </c>
      <c r="F193" s="51" t="s">
        <v>412</v>
      </c>
      <c r="G193" s="51"/>
      <c r="H193" s="74"/>
      <c r="I193" s="74"/>
      <c r="J193" s="74"/>
      <c r="K193" s="74"/>
      <c r="L193" s="74"/>
      <c r="M193" s="74"/>
      <c r="N193" s="74"/>
      <c r="O193" s="74"/>
      <c r="P193" s="74"/>
      <c r="Q193" s="74"/>
      <c r="R193" s="74"/>
      <c r="S193" s="74"/>
      <c r="T193" s="74"/>
      <c r="U193" s="75"/>
      <c r="V193" s="75"/>
      <c r="W193" s="75"/>
      <c r="X193" s="75"/>
      <c r="Y193" s="73"/>
      <c r="Z193" s="73"/>
      <c r="AA193" s="73"/>
      <c r="AB193" s="73"/>
    </row>
    <row r="194" spans="2:28" ht="14" customHeight="1" x14ac:dyDescent="0.3">
      <c r="B194" s="50" t="s">
        <v>12</v>
      </c>
      <c r="C194" s="40" t="s">
        <v>12</v>
      </c>
      <c r="D194" s="41" t="s">
        <v>84</v>
      </c>
      <c r="E194" s="51" t="s">
        <v>17</v>
      </c>
      <c r="F194" s="51" t="s">
        <v>413</v>
      </c>
      <c r="G194" s="51"/>
      <c r="H194" s="74">
        <v>27000</v>
      </c>
      <c r="I194" s="74">
        <v>25000</v>
      </c>
      <c r="J194" s="74">
        <v>23000</v>
      </c>
      <c r="K194" s="74">
        <v>21000</v>
      </c>
      <c r="L194" s="74">
        <v>20000</v>
      </c>
      <c r="M194" s="74">
        <v>18000</v>
      </c>
      <c r="N194" s="74">
        <v>16000</v>
      </c>
      <c r="O194" s="74">
        <v>15000</v>
      </c>
      <c r="P194" s="74">
        <v>13000</v>
      </c>
      <c r="Q194" s="74">
        <v>11000</v>
      </c>
      <c r="R194" s="74">
        <v>9500</v>
      </c>
      <c r="S194" s="74">
        <v>8100</v>
      </c>
      <c r="T194" s="74">
        <v>7100</v>
      </c>
      <c r="U194" s="75"/>
      <c r="V194" s="75"/>
      <c r="W194" s="75"/>
      <c r="X194" s="75"/>
      <c r="Y194" s="73"/>
      <c r="Z194" s="73"/>
      <c r="AA194" s="73"/>
      <c r="AB194" s="73"/>
    </row>
    <row r="195" spans="2:28" ht="14" customHeight="1" x14ac:dyDescent="0.3">
      <c r="B195" s="50" t="s">
        <v>12</v>
      </c>
      <c r="C195" s="40" t="s">
        <v>12</v>
      </c>
      <c r="D195" s="41" t="s">
        <v>84</v>
      </c>
      <c r="E195" s="51" t="s">
        <v>1</v>
      </c>
      <c r="F195" s="51" t="s">
        <v>414</v>
      </c>
      <c r="G195" s="51"/>
      <c r="H195" s="74">
        <v>210000</v>
      </c>
      <c r="I195" s="74">
        <v>210000</v>
      </c>
      <c r="J195" s="74">
        <v>210000</v>
      </c>
      <c r="K195" s="74">
        <v>220000</v>
      </c>
      <c r="L195" s="74">
        <v>220000</v>
      </c>
      <c r="M195" s="74">
        <v>220000</v>
      </c>
      <c r="N195" s="74">
        <v>220000</v>
      </c>
      <c r="O195" s="74">
        <v>230000</v>
      </c>
      <c r="P195" s="74">
        <v>230000</v>
      </c>
      <c r="Q195" s="74">
        <v>230000</v>
      </c>
      <c r="R195" s="74">
        <v>230000</v>
      </c>
      <c r="S195" s="74">
        <v>230000</v>
      </c>
      <c r="T195" s="74">
        <v>230000</v>
      </c>
      <c r="U195" s="75"/>
      <c r="V195" s="75"/>
      <c r="W195" s="75"/>
      <c r="X195" s="75"/>
      <c r="Y195" s="73"/>
      <c r="Z195" s="73"/>
      <c r="AA195" s="73"/>
      <c r="AB195" s="73"/>
    </row>
    <row r="196" spans="2:28" ht="14" customHeight="1" x14ac:dyDescent="0.3">
      <c r="B196" s="50" t="s">
        <v>74</v>
      </c>
      <c r="C196" s="40" t="s">
        <v>83</v>
      </c>
      <c r="D196" s="41" t="s">
        <v>85</v>
      </c>
      <c r="E196" s="51" t="s">
        <v>17</v>
      </c>
      <c r="F196" s="51" t="s">
        <v>415</v>
      </c>
      <c r="G196" s="51"/>
      <c r="H196" s="74">
        <v>500</v>
      </c>
      <c r="I196" s="74">
        <v>500</v>
      </c>
      <c r="J196" s="74">
        <v>500</v>
      </c>
      <c r="K196" s="74">
        <v>200</v>
      </c>
      <c r="L196" s="74">
        <v>200</v>
      </c>
      <c r="M196" s="74">
        <v>200</v>
      </c>
      <c r="N196" s="74">
        <v>200</v>
      </c>
      <c r="O196" s="74">
        <v>200</v>
      </c>
      <c r="P196" s="74">
        <v>200</v>
      </c>
      <c r="Q196" s="74">
        <v>200</v>
      </c>
      <c r="R196" s="74">
        <v>200</v>
      </c>
      <c r="S196" s="74">
        <v>100</v>
      </c>
      <c r="T196" s="74">
        <v>100</v>
      </c>
      <c r="U196" s="75"/>
      <c r="V196" s="75"/>
      <c r="W196" s="75"/>
      <c r="X196" s="75"/>
      <c r="Y196" s="73"/>
      <c r="Z196" s="73"/>
      <c r="AA196" s="73"/>
      <c r="AB196" s="73"/>
    </row>
    <row r="197" spans="2:28" ht="14" customHeight="1" x14ac:dyDescent="0.3">
      <c r="B197" s="50" t="s">
        <v>74</v>
      </c>
      <c r="C197" s="40" t="s">
        <v>83</v>
      </c>
      <c r="D197" s="41" t="s">
        <v>85</v>
      </c>
      <c r="E197" s="51" t="s">
        <v>1</v>
      </c>
      <c r="F197" s="51" t="s">
        <v>416</v>
      </c>
      <c r="G197" s="51"/>
      <c r="H197" s="74">
        <v>1400</v>
      </c>
      <c r="I197" s="74">
        <v>1300</v>
      </c>
      <c r="J197" s="74">
        <v>1300</v>
      </c>
      <c r="K197" s="74">
        <v>1200</v>
      </c>
      <c r="L197" s="74">
        <v>1200</v>
      </c>
      <c r="M197" s="74">
        <v>1100</v>
      </c>
      <c r="N197" s="74">
        <v>1100</v>
      </c>
      <c r="O197" s="74">
        <v>1100</v>
      </c>
      <c r="P197" s="74">
        <v>1100</v>
      </c>
      <c r="Q197" s="74">
        <v>1000</v>
      </c>
      <c r="R197" s="74">
        <v>1000</v>
      </c>
      <c r="S197" s="74">
        <v>1000</v>
      </c>
      <c r="T197" s="74">
        <v>1000</v>
      </c>
      <c r="U197" s="75"/>
      <c r="V197" s="75"/>
      <c r="W197" s="75"/>
      <c r="X197" s="75"/>
      <c r="Y197" s="73"/>
      <c r="Z197" s="73"/>
      <c r="AA197" s="73"/>
      <c r="AB197" s="73"/>
    </row>
    <row r="198" spans="2:28" ht="14" customHeight="1" x14ac:dyDescent="0.3">
      <c r="B198" s="50" t="s">
        <v>75</v>
      </c>
      <c r="C198" s="40" t="s">
        <v>75</v>
      </c>
      <c r="D198" s="41" t="s">
        <v>85</v>
      </c>
      <c r="E198" s="51" t="s">
        <v>17</v>
      </c>
      <c r="F198" s="51" t="s">
        <v>417</v>
      </c>
      <c r="G198" s="51"/>
      <c r="H198" s="74">
        <v>6400</v>
      </c>
      <c r="I198" s="74">
        <v>6400</v>
      </c>
      <c r="J198" s="74">
        <v>6300</v>
      </c>
      <c r="K198" s="74">
        <v>6100</v>
      </c>
      <c r="L198" s="74">
        <v>5800</v>
      </c>
      <c r="M198" s="74">
        <v>5500</v>
      </c>
      <c r="N198" s="74">
        <v>5200</v>
      </c>
      <c r="O198" s="74">
        <v>4900</v>
      </c>
      <c r="P198" s="74">
        <v>4600</v>
      </c>
      <c r="Q198" s="74">
        <v>4400</v>
      </c>
      <c r="R198" s="74">
        <v>4100</v>
      </c>
      <c r="S198" s="74">
        <v>3900</v>
      </c>
      <c r="T198" s="74">
        <v>3600</v>
      </c>
      <c r="U198" s="75"/>
      <c r="V198" s="75"/>
      <c r="W198" s="75"/>
      <c r="X198" s="75"/>
      <c r="Y198" s="73"/>
      <c r="Z198" s="73"/>
      <c r="AA198" s="73"/>
      <c r="AB198" s="73"/>
    </row>
    <row r="199" spans="2:28" ht="14" customHeight="1" x14ac:dyDescent="0.3">
      <c r="B199" s="50" t="s">
        <v>75</v>
      </c>
      <c r="C199" s="40" t="s">
        <v>75</v>
      </c>
      <c r="D199" s="41" t="s">
        <v>85</v>
      </c>
      <c r="E199" s="51" t="s">
        <v>1</v>
      </c>
      <c r="F199" s="51" t="s">
        <v>418</v>
      </c>
      <c r="G199" s="51"/>
      <c r="H199" s="74">
        <v>39000</v>
      </c>
      <c r="I199" s="74">
        <v>39000</v>
      </c>
      <c r="J199" s="74">
        <v>38000</v>
      </c>
      <c r="K199" s="74">
        <v>38000</v>
      </c>
      <c r="L199" s="74">
        <v>37000</v>
      </c>
      <c r="M199" s="74">
        <v>37000</v>
      </c>
      <c r="N199" s="74">
        <v>37000</v>
      </c>
      <c r="O199" s="74">
        <v>37000</v>
      </c>
      <c r="P199" s="74">
        <v>37000</v>
      </c>
      <c r="Q199" s="74">
        <v>37000</v>
      </c>
      <c r="R199" s="74">
        <v>37000</v>
      </c>
      <c r="S199" s="74">
        <v>38000</v>
      </c>
      <c r="T199" s="74">
        <v>38000</v>
      </c>
      <c r="U199" s="75"/>
      <c r="V199" s="75"/>
      <c r="W199" s="75"/>
      <c r="X199" s="75"/>
      <c r="Y199" s="73"/>
      <c r="Z199" s="73"/>
      <c r="AA199" s="73"/>
      <c r="AB199" s="73"/>
    </row>
    <row r="200" spans="2:28" ht="14" customHeight="1" x14ac:dyDescent="0.3">
      <c r="B200" s="50" t="s">
        <v>207</v>
      </c>
      <c r="C200" s="40" t="s">
        <v>207</v>
      </c>
      <c r="D200" s="41" t="s">
        <v>85</v>
      </c>
      <c r="E200" s="51" t="s">
        <v>17</v>
      </c>
      <c r="F200" s="51" t="s">
        <v>419</v>
      </c>
      <c r="G200" s="51"/>
      <c r="H200" s="74"/>
      <c r="I200" s="74"/>
      <c r="J200" s="74"/>
      <c r="K200" s="74"/>
      <c r="L200" s="74"/>
      <c r="M200" s="74"/>
      <c r="N200" s="74"/>
      <c r="O200" s="74"/>
      <c r="P200" s="74"/>
      <c r="Q200" s="74"/>
      <c r="R200" s="74"/>
      <c r="S200" s="74"/>
      <c r="T200" s="74"/>
      <c r="U200" s="75"/>
      <c r="V200" s="75"/>
      <c r="W200" s="75"/>
      <c r="X200" s="75"/>
      <c r="Y200" s="73"/>
      <c r="Z200" s="73"/>
      <c r="AA200" s="73"/>
      <c r="AB200" s="73"/>
    </row>
    <row r="201" spans="2:28" ht="14" customHeight="1" x14ac:dyDescent="0.3">
      <c r="B201" s="50" t="s">
        <v>207</v>
      </c>
      <c r="C201" s="40" t="s">
        <v>207</v>
      </c>
      <c r="D201" s="41" t="s">
        <v>85</v>
      </c>
      <c r="E201" s="51" t="s">
        <v>1</v>
      </c>
      <c r="F201" s="51" t="s">
        <v>420</v>
      </c>
      <c r="G201" s="51"/>
      <c r="H201" s="74">
        <v>2000</v>
      </c>
      <c r="I201" s="74">
        <v>2100</v>
      </c>
      <c r="J201" s="74">
        <v>2300</v>
      </c>
      <c r="K201" s="74">
        <v>2400</v>
      </c>
      <c r="L201" s="74">
        <v>2600</v>
      </c>
      <c r="M201" s="74">
        <v>2700</v>
      </c>
      <c r="N201" s="74">
        <v>2900</v>
      </c>
      <c r="O201" s="74">
        <v>3000</v>
      </c>
      <c r="P201" s="74">
        <v>3200</v>
      </c>
      <c r="Q201" s="74">
        <v>3400</v>
      </c>
      <c r="R201" s="74">
        <v>3500</v>
      </c>
      <c r="S201" s="74">
        <v>3700</v>
      </c>
      <c r="T201" s="74">
        <v>3800</v>
      </c>
      <c r="U201" s="75"/>
      <c r="V201" s="75"/>
      <c r="W201" s="75"/>
      <c r="X201" s="75"/>
      <c r="Y201" s="73"/>
      <c r="Z201" s="73"/>
      <c r="AA201" s="73"/>
      <c r="AB201" s="73"/>
    </row>
    <row r="202" spans="2:28" ht="14" customHeight="1" x14ac:dyDescent="0.3">
      <c r="B202" s="50" t="s">
        <v>76</v>
      </c>
      <c r="C202" s="40" t="s">
        <v>76</v>
      </c>
      <c r="D202" s="41" t="s">
        <v>84</v>
      </c>
      <c r="E202" s="51" t="s">
        <v>17</v>
      </c>
      <c r="F202" s="51" t="s">
        <v>421</v>
      </c>
      <c r="G202" s="51"/>
      <c r="H202" s="74">
        <v>9900</v>
      </c>
      <c r="I202" s="74">
        <v>9600</v>
      </c>
      <c r="J202" s="74">
        <v>9200</v>
      </c>
      <c r="K202" s="74">
        <v>8900</v>
      </c>
      <c r="L202" s="74">
        <v>8700</v>
      </c>
      <c r="M202" s="74">
        <v>8400</v>
      </c>
      <c r="N202" s="74">
        <v>8200</v>
      </c>
      <c r="O202" s="74">
        <v>7900</v>
      </c>
      <c r="P202" s="74">
        <v>7600</v>
      </c>
      <c r="Q202" s="74">
        <v>7400</v>
      </c>
      <c r="R202" s="74">
        <v>7300</v>
      </c>
      <c r="S202" s="74">
        <v>6900</v>
      </c>
      <c r="T202" s="74">
        <v>6700</v>
      </c>
      <c r="U202" s="75"/>
      <c r="V202" s="75"/>
      <c r="W202" s="75"/>
      <c r="X202" s="75"/>
      <c r="Y202" s="73"/>
      <c r="Z202" s="73"/>
      <c r="AA202" s="73"/>
      <c r="AB202" s="73"/>
    </row>
    <row r="203" spans="2:28" ht="14" customHeight="1" x14ac:dyDescent="0.3">
      <c r="B203" s="50" t="s">
        <v>76</v>
      </c>
      <c r="C203" s="40" t="s">
        <v>76</v>
      </c>
      <c r="D203" s="41" t="s">
        <v>84</v>
      </c>
      <c r="E203" s="51" t="s">
        <v>1</v>
      </c>
      <c r="F203" s="51" t="s">
        <v>422</v>
      </c>
      <c r="G203" s="51"/>
      <c r="H203" s="74">
        <v>55000</v>
      </c>
      <c r="I203" s="74">
        <v>57000</v>
      </c>
      <c r="J203" s="74">
        <v>58000</v>
      </c>
      <c r="K203" s="74">
        <v>59000</v>
      </c>
      <c r="L203" s="74">
        <v>60000</v>
      </c>
      <c r="M203" s="74">
        <v>61000</v>
      </c>
      <c r="N203" s="74">
        <v>62000</v>
      </c>
      <c r="O203" s="74">
        <v>63000</v>
      </c>
      <c r="P203" s="74">
        <v>65000</v>
      </c>
      <c r="Q203" s="74">
        <v>66000</v>
      </c>
      <c r="R203" s="74">
        <v>68000</v>
      </c>
      <c r="S203" s="74">
        <v>69000</v>
      </c>
      <c r="T203" s="74">
        <v>70000</v>
      </c>
      <c r="U203" s="75"/>
      <c r="V203" s="75"/>
      <c r="W203" s="75"/>
      <c r="X203" s="75"/>
      <c r="Y203" s="73"/>
      <c r="Z203" s="73"/>
      <c r="AA203" s="73"/>
      <c r="AB203" s="73"/>
    </row>
    <row r="204" spans="2:28" ht="14" customHeight="1" x14ac:dyDescent="0.3">
      <c r="B204" s="50" t="s">
        <v>208</v>
      </c>
      <c r="C204" s="40" t="s">
        <v>208</v>
      </c>
      <c r="D204" s="41" t="s">
        <v>84</v>
      </c>
      <c r="E204" s="51" t="s">
        <v>1</v>
      </c>
      <c r="F204" s="51" t="s">
        <v>423</v>
      </c>
      <c r="G204" s="51"/>
      <c r="H204" s="74"/>
      <c r="I204" s="74"/>
      <c r="J204" s="74"/>
      <c r="K204" s="74"/>
      <c r="L204" s="74"/>
      <c r="M204" s="74"/>
      <c r="N204" s="74"/>
      <c r="O204" s="74"/>
      <c r="P204" s="74"/>
      <c r="Q204" s="74"/>
      <c r="R204" s="74"/>
      <c r="S204" s="74"/>
      <c r="T204" s="74"/>
      <c r="U204" s="75"/>
      <c r="V204" s="75"/>
      <c r="W204" s="75"/>
      <c r="X204" s="75"/>
      <c r="Y204" s="73"/>
      <c r="Z204" s="73"/>
      <c r="AA204" s="73"/>
      <c r="AB204" s="73"/>
    </row>
    <row r="205" spans="2:28" ht="14" customHeight="1" x14ac:dyDescent="0.3">
      <c r="B205" s="50" t="s">
        <v>208</v>
      </c>
      <c r="C205" s="40" t="s">
        <v>208</v>
      </c>
      <c r="D205" s="41" t="s">
        <v>84</v>
      </c>
      <c r="E205" s="51" t="s">
        <v>17</v>
      </c>
      <c r="F205" s="51" t="s">
        <v>424</v>
      </c>
      <c r="G205" s="51"/>
      <c r="H205" s="74"/>
      <c r="I205" s="74"/>
      <c r="J205" s="74"/>
      <c r="K205" s="74"/>
      <c r="L205" s="74"/>
      <c r="M205" s="74"/>
      <c r="N205" s="74"/>
      <c r="O205" s="74"/>
      <c r="P205" s="74"/>
      <c r="Q205" s="74"/>
      <c r="R205" s="74"/>
      <c r="S205" s="74"/>
      <c r="T205" s="74"/>
      <c r="U205" s="75"/>
      <c r="V205" s="75"/>
      <c r="W205" s="75"/>
      <c r="X205" s="75"/>
      <c r="Y205" s="73"/>
      <c r="Z205" s="73"/>
      <c r="AA205" s="73"/>
      <c r="AB205" s="73"/>
    </row>
    <row r="206" spans="2:28" ht="14" customHeight="1" x14ac:dyDescent="0.3">
      <c r="B206" s="50" t="s">
        <v>0</v>
      </c>
      <c r="C206" s="40" t="s">
        <v>0</v>
      </c>
      <c r="D206" s="41" t="s">
        <v>85</v>
      </c>
      <c r="E206" s="51" t="s">
        <v>17</v>
      </c>
      <c r="F206" s="51" t="s">
        <v>425</v>
      </c>
      <c r="G206" s="51"/>
      <c r="H206" s="74">
        <v>350000</v>
      </c>
      <c r="I206" s="74">
        <v>360000</v>
      </c>
      <c r="J206" s="74">
        <v>360000</v>
      </c>
      <c r="K206" s="74">
        <v>360000</v>
      </c>
      <c r="L206" s="74">
        <v>360000</v>
      </c>
      <c r="M206" s="74">
        <v>350000</v>
      </c>
      <c r="N206" s="74">
        <v>340000</v>
      </c>
      <c r="O206" s="74">
        <v>330000</v>
      </c>
      <c r="P206" s="74">
        <v>310000</v>
      </c>
      <c r="Q206" s="74">
        <v>290000</v>
      </c>
      <c r="R206" s="74">
        <v>270000</v>
      </c>
      <c r="S206" s="74">
        <v>250000</v>
      </c>
      <c r="T206" s="74">
        <v>230000</v>
      </c>
      <c r="U206" s="75"/>
      <c r="V206" s="75"/>
      <c r="W206" s="75"/>
      <c r="X206" s="75"/>
      <c r="Y206" s="73"/>
      <c r="Z206" s="73"/>
      <c r="AA206" s="73"/>
      <c r="AB206" s="73"/>
    </row>
    <row r="207" spans="2:28" ht="14" customHeight="1" x14ac:dyDescent="0.3">
      <c r="B207" s="50" t="s">
        <v>0</v>
      </c>
      <c r="C207" s="40" t="s">
        <v>0</v>
      </c>
      <c r="D207" s="41" t="s">
        <v>85</v>
      </c>
      <c r="E207" s="51" t="s">
        <v>1</v>
      </c>
      <c r="F207" s="51" t="s">
        <v>426</v>
      </c>
      <c r="G207" s="51"/>
      <c r="H207" s="74">
        <v>5400000</v>
      </c>
      <c r="I207" s="74">
        <v>5700000</v>
      </c>
      <c r="J207" s="74">
        <v>5900000</v>
      </c>
      <c r="K207" s="74">
        <v>6100000</v>
      </c>
      <c r="L207" s="74">
        <v>6300000</v>
      </c>
      <c r="M207" s="74">
        <v>6500000</v>
      </c>
      <c r="N207" s="74">
        <v>6700000</v>
      </c>
      <c r="O207" s="74">
        <v>6900000</v>
      </c>
      <c r="P207" s="74">
        <v>7000000</v>
      </c>
      <c r="Q207" s="74">
        <v>7100000</v>
      </c>
      <c r="R207" s="74">
        <v>7300000</v>
      </c>
      <c r="S207" s="74">
        <v>7300000</v>
      </c>
      <c r="T207" s="74">
        <v>7400000</v>
      </c>
      <c r="U207" s="75"/>
      <c r="V207" s="75"/>
      <c r="W207" s="75"/>
      <c r="X207" s="75"/>
      <c r="Y207" s="73"/>
      <c r="Z207" s="73"/>
      <c r="AA207" s="73"/>
      <c r="AB207" s="73"/>
    </row>
    <row r="208" spans="2:28" ht="14" customHeight="1" x14ac:dyDescent="0.3">
      <c r="B208" s="50" t="s">
        <v>42</v>
      </c>
      <c r="C208" s="40" t="s">
        <v>42</v>
      </c>
      <c r="D208" s="41" t="s">
        <v>84</v>
      </c>
      <c r="E208" s="51" t="s">
        <v>17</v>
      </c>
      <c r="F208" s="51" t="s">
        <v>427</v>
      </c>
      <c r="G208" s="51"/>
      <c r="H208" s="74">
        <v>21000</v>
      </c>
      <c r="I208" s="74">
        <v>21000</v>
      </c>
      <c r="J208" s="74">
        <v>21000</v>
      </c>
      <c r="K208" s="74">
        <v>21000</v>
      </c>
      <c r="L208" s="74">
        <v>21000</v>
      </c>
      <c r="M208" s="74">
        <v>20000</v>
      </c>
      <c r="N208" s="74">
        <v>20000</v>
      </c>
      <c r="O208" s="74">
        <v>19000</v>
      </c>
      <c r="P208" s="74">
        <v>17000</v>
      </c>
      <c r="Q208" s="74">
        <v>17000</v>
      </c>
      <c r="R208" s="74">
        <v>16000</v>
      </c>
      <c r="S208" s="74">
        <v>15000</v>
      </c>
      <c r="T208" s="74">
        <v>15000</v>
      </c>
      <c r="U208" s="75"/>
      <c r="V208" s="75"/>
      <c r="W208" s="75"/>
      <c r="X208" s="75"/>
      <c r="Y208" s="73"/>
      <c r="Z208" s="73"/>
      <c r="AA208" s="73"/>
      <c r="AB208" s="73"/>
    </row>
    <row r="209" spans="2:28" ht="14" customHeight="1" x14ac:dyDescent="0.3">
      <c r="B209" s="50" t="s">
        <v>42</v>
      </c>
      <c r="C209" s="40" t="s">
        <v>42</v>
      </c>
      <c r="D209" s="41" t="s">
        <v>84</v>
      </c>
      <c r="E209" s="51" t="s">
        <v>1</v>
      </c>
      <c r="F209" s="51" t="s">
        <v>428</v>
      </c>
      <c r="G209" s="51"/>
      <c r="H209" s="74">
        <v>150000</v>
      </c>
      <c r="I209" s="74">
        <v>160000</v>
      </c>
      <c r="J209" s="74">
        <v>170000</v>
      </c>
      <c r="K209" s="74">
        <v>170000</v>
      </c>
      <c r="L209" s="74">
        <v>160000</v>
      </c>
      <c r="M209" s="74">
        <v>160000</v>
      </c>
      <c r="N209" s="74">
        <v>150000</v>
      </c>
      <c r="O209" s="74">
        <v>140000</v>
      </c>
      <c r="P209" s="74">
        <v>140000</v>
      </c>
      <c r="Q209" s="74">
        <v>140000</v>
      </c>
      <c r="R209" s="74">
        <v>150000</v>
      </c>
      <c r="S209" s="74">
        <v>150000</v>
      </c>
      <c r="T209" s="74">
        <v>150000</v>
      </c>
      <c r="U209" s="75"/>
      <c r="V209" s="75"/>
      <c r="W209" s="75"/>
      <c r="X209" s="75"/>
      <c r="Y209" s="73"/>
      <c r="Z209" s="73"/>
      <c r="AA209" s="73"/>
      <c r="AB209" s="73"/>
    </row>
    <row r="210" spans="2:28" ht="14" customHeight="1" x14ac:dyDescent="0.3">
      <c r="B210" s="50" t="s">
        <v>209</v>
      </c>
      <c r="C210" s="40" t="s">
        <v>209</v>
      </c>
      <c r="D210" s="41" t="s">
        <v>85</v>
      </c>
      <c r="E210" s="51" t="s">
        <v>17</v>
      </c>
      <c r="F210" s="51" t="s">
        <v>429</v>
      </c>
      <c r="G210" s="51"/>
      <c r="H210" s="74"/>
      <c r="I210" s="74"/>
      <c r="J210" s="74"/>
      <c r="K210" s="74"/>
      <c r="L210" s="74"/>
      <c r="M210" s="74"/>
      <c r="N210" s="74"/>
      <c r="O210" s="74"/>
      <c r="P210" s="74"/>
      <c r="Q210" s="74"/>
      <c r="R210" s="74"/>
      <c r="S210" s="74"/>
      <c r="T210" s="74"/>
      <c r="U210" s="75"/>
      <c r="V210" s="75"/>
      <c r="W210" s="75"/>
      <c r="X210" s="75"/>
      <c r="Y210" s="73"/>
      <c r="Z210" s="73"/>
      <c r="AA210" s="73"/>
      <c r="AB210" s="73"/>
    </row>
    <row r="211" spans="2:28" ht="14" customHeight="1" x14ac:dyDescent="0.3">
      <c r="B211" s="50" t="s">
        <v>209</v>
      </c>
      <c r="C211" s="40" t="s">
        <v>209</v>
      </c>
      <c r="D211" s="41" t="s">
        <v>85</v>
      </c>
      <c r="E211" s="51" t="s">
        <v>1</v>
      </c>
      <c r="F211" s="51" t="s">
        <v>430</v>
      </c>
      <c r="G211" s="51"/>
      <c r="H211" s="74">
        <v>4100</v>
      </c>
      <c r="I211" s="74">
        <v>4100</v>
      </c>
      <c r="J211" s="74">
        <v>4100</v>
      </c>
      <c r="K211" s="74">
        <v>4100</v>
      </c>
      <c r="L211" s="74">
        <v>4100</v>
      </c>
      <c r="M211" s="74">
        <v>4100</v>
      </c>
      <c r="N211" s="74">
        <v>4100</v>
      </c>
      <c r="O211" s="74">
        <v>4000</v>
      </c>
      <c r="P211" s="74">
        <v>4000</v>
      </c>
      <c r="Q211" s="74">
        <v>4000</v>
      </c>
      <c r="R211" s="74">
        <v>4000</v>
      </c>
      <c r="S211" s="74">
        <v>4000</v>
      </c>
      <c r="T211" s="74">
        <v>4100</v>
      </c>
      <c r="U211" s="75"/>
      <c r="V211" s="75"/>
      <c r="W211" s="75"/>
      <c r="X211" s="75"/>
      <c r="Y211" s="73"/>
      <c r="Z211" s="73"/>
      <c r="AA211" s="73"/>
      <c r="AB211" s="73"/>
    </row>
    <row r="212" spans="2:28" ht="14" customHeight="1" x14ac:dyDescent="0.3">
      <c r="B212" s="50" t="s">
        <v>210</v>
      </c>
      <c r="C212" s="40" t="s">
        <v>210</v>
      </c>
      <c r="D212" s="41" t="s">
        <v>84</v>
      </c>
      <c r="E212" s="51" t="s">
        <v>17</v>
      </c>
      <c r="F212" s="51" t="s">
        <v>431</v>
      </c>
      <c r="G212" s="51"/>
      <c r="H212" s="74">
        <v>3600</v>
      </c>
      <c r="I212" s="74">
        <v>3700</v>
      </c>
      <c r="J212" s="74">
        <v>3700</v>
      </c>
      <c r="K212" s="74">
        <v>3800</v>
      </c>
      <c r="L212" s="74">
        <v>3800</v>
      </c>
      <c r="M212" s="74">
        <v>3900</v>
      </c>
      <c r="N212" s="74">
        <v>4000</v>
      </c>
      <c r="O212" s="74">
        <v>4100</v>
      </c>
      <c r="P212" s="74">
        <v>4100</v>
      </c>
      <c r="Q212" s="74">
        <v>4200</v>
      </c>
      <c r="R212" s="74">
        <v>4400</v>
      </c>
      <c r="S212" s="74">
        <v>4500</v>
      </c>
      <c r="T212" s="74">
        <v>4600</v>
      </c>
      <c r="U212" s="75"/>
      <c r="V212" s="75"/>
      <c r="W212" s="75"/>
      <c r="X212" s="75"/>
      <c r="Y212" s="73"/>
      <c r="Z212" s="73"/>
      <c r="AA212" s="73"/>
      <c r="AB212" s="73"/>
    </row>
    <row r="213" spans="2:28" ht="14" customHeight="1" x14ac:dyDescent="0.3">
      <c r="B213" s="50" t="s">
        <v>210</v>
      </c>
      <c r="C213" s="40" t="s">
        <v>210</v>
      </c>
      <c r="D213" s="41" t="s">
        <v>84</v>
      </c>
      <c r="E213" s="51" t="s">
        <v>1</v>
      </c>
      <c r="F213" s="51" t="s">
        <v>432</v>
      </c>
      <c r="G213" s="51"/>
      <c r="H213" s="74">
        <v>24000</v>
      </c>
      <c r="I213" s="74">
        <v>24000</v>
      </c>
      <c r="J213" s="74">
        <v>24000</v>
      </c>
      <c r="K213" s="74">
        <v>25000</v>
      </c>
      <c r="L213" s="74">
        <v>26000</v>
      </c>
      <c r="M213" s="74">
        <v>26000</v>
      </c>
      <c r="N213" s="74">
        <v>27000</v>
      </c>
      <c r="O213" s="74">
        <v>28000</v>
      </c>
      <c r="P213" s="74">
        <v>30000</v>
      </c>
      <c r="Q213" s="74">
        <v>31000</v>
      </c>
      <c r="R213" s="74">
        <v>33000</v>
      </c>
      <c r="S213" s="74">
        <v>34000</v>
      </c>
      <c r="T213" s="74">
        <v>36000</v>
      </c>
      <c r="U213" s="75"/>
      <c r="V213" s="75"/>
      <c r="W213" s="75"/>
      <c r="X213" s="75"/>
      <c r="Y213" s="73"/>
      <c r="Z213" s="73"/>
      <c r="AA213" s="73"/>
      <c r="AB213" s="73"/>
    </row>
    <row r="214" spans="2:28" ht="14" customHeight="1" x14ac:dyDescent="0.3">
      <c r="B214" s="50" t="s">
        <v>211</v>
      </c>
      <c r="C214" s="40" t="s">
        <v>211</v>
      </c>
      <c r="D214" s="41" t="s">
        <v>85</v>
      </c>
      <c r="E214" s="51" t="s">
        <v>17</v>
      </c>
      <c r="F214" s="51" t="s">
        <v>433</v>
      </c>
      <c r="G214" s="51"/>
      <c r="H214" s="74">
        <v>200</v>
      </c>
      <c r="I214" s="74">
        <v>200</v>
      </c>
      <c r="J214" s="74">
        <v>200</v>
      </c>
      <c r="K214" s="74">
        <v>200</v>
      </c>
      <c r="L214" s="74">
        <v>200</v>
      </c>
      <c r="M214" s="74">
        <v>200</v>
      </c>
      <c r="N214" s="74">
        <v>200</v>
      </c>
      <c r="O214" s="74">
        <v>200</v>
      </c>
      <c r="P214" s="74">
        <v>200</v>
      </c>
      <c r="Q214" s="74">
        <v>200</v>
      </c>
      <c r="R214" s="74">
        <v>200</v>
      </c>
      <c r="S214" s="74">
        <v>200</v>
      </c>
      <c r="T214" s="74">
        <v>200</v>
      </c>
      <c r="U214" s="75"/>
      <c r="V214" s="75"/>
      <c r="W214" s="75"/>
      <c r="X214" s="75"/>
      <c r="Y214" s="73"/>
      <c r="Z214" s="73"/>
      <c r="AA214" s="73"/>
      <c r="AB214" s="73"/>
    </row>
    <row r="215" spans="2:28" ht="14" customHeight="1" x14ac:dyDescent="0.3">
      <c r="B215" s="50" t="s">
        <v>211</v>
      </c>
      <c r="C215" s="40" t="s">
        <v>211</v>
      </c>
      <c r="D215" s="41" t="s">
        <v>85</v>
      </c>
      <c r="E215" s="51" t="s">
        <v>1</v>
      </c>
      <c r="F215" s="51" t="s">
        <v>434</v>
      </c>
      <c r="G215" s="51"/>
      <c r="H215" s="74">
        <v>4900</v>
      </c>
      <c r="I215" s="74">
        <v>5100</v>
      </c>
      <c r="J215" s="74">
        <v>5300</v>
      </c>
      <c r="K215" s="74">
        <v>5500</v>
      </c>
      <c r="L215" s="74">
        <v>5600</v>
      </c>
      <c r="M215" s="74">
        <v>5800</v>
      </c>
      <c r="N215" s="74">
        <v>6000</v>
      </c>
      <c r="O215" s="74">
        <v>6200</v>
      </c>
      <c r="P215" s="74">
        <v>6300</v>
      </c>
      <c r="Q215" s="74">
        <v>6500</v>
      </c>
      <c r="R215" s="74">
        <v>6700</v>
      </c>
      <c r="S215" s="74">
        <v>6900</v>
      </c>
      <c r="T215" s="74">
        <v>7100</v>
      </c>
      <c r="U215" s="75"/>
      <c r="V215" s="75"/>
      <c r="W215" s="75"/>
      <c r="X215" s="75"/>
      <c r="Y215" s="73"/>
      <c r="Z215" s="73"/>
      <c r="AA215" s="73"/>
      <c r="AB215" s="73"/>
    </row>
    <row r="216" spans="2:28" ht="14" customHeight="1" x14ac:dyDescent="0.3">
      <c r="B216" s="50" t="s">
        <v>435</v>
      </c>
      <c r="C216" s="40" t="s">
        <v>212</v>
      </c>
      <c r="D216" s="41" t="s">
        <v>84</v>
      </c>
      <c r="E216" s="51" t="s">
        <v>17</v>
      </c>
      <c r="F216" s="51" t="s">
        <v>436</v>
      </c>
      <c r="G216" s="51"/>
      <c r="H216" s="74"/>
      <c r="I216" s="74"/>
      <c r="J216" s="74"/>
      <c r="K216" s="74"/>
      <c r="L216" s="74"/>
      <c r="M216" s="74"/>
      <c r="N216" s="74"/>
      <c r="O216" s="74"/>
      <c r="P216" s="74"/>
      <c r="Q216" s="74"/>
      <c r="R216" s="74"/>
      <c r="S216" s="74"/>
      <c r="T216" s="74"/>
      <c r="U216" s="75"/>
      <c r="V216" s="75"/>
      <c r="W216" s="75"/>
      <c r="X216" s="75"/>
      <c r="Y216" s="73"/>
      <c r="Z216" s="73"/>
      <c r="AA216" s="73"/>
      <c r="AB216" s="73"/>
    </row>
    <row r="217" spans="2:28" ht="14" customHeight="1" x14ac:dyDescent="0.3">
      <c r="B217" s="50" t="s">
        <v>435</v>
      </c>
      <c r="C217" s="40" t="s">
        <v>212</v>
      </c>
      <c r="D217" s="41" t="s">
        <v>84</v>
      </c>
      <c r="E217" s="51" t="s">
        <v>1</v>
      </c>
      <c r="F217" s="51" t="s">
        <v>437</v>
      </c>
      <c r="G217" s="51"/>
      <c r="H217" s="74">
        <v>500</v>
      </c>
      <c r="I217" s="74">
        <v>500</v>
      </c>
      <c r="J217" s="74">
        <v>500</v>
      </c>
      <c r="K217" s="74">
        <v>500</v>
      </c>
      <c r="L217" s="74">
        <v>500</v>
      </c>
      <c r="M217" s="74">
        <v>500</v>
      </c>
      <c r="N217" s="74">
        <v>500</v>
      </c>
      <c r="O217" s="74">
        <v>500</v>
      </c>
      <c r="P217" s="74">
        <v>500</v>
      </c>
      <c r="Q217" s="74">
        <v>500</v>
      </c>
      <c r="R217" s="74">
        <v>1000</v>
      </c>
      <c r="S217" s="74">
        <v>1000</v>
      </c>
      <c r="T217" s="74">
        <v>1000</v>
      </c>
      <c r="U217" s="75"/>
      <c r="V217" s="75"/>
      <c r="W217" s="75"/>
      <c r="X217" s="75"/>
      <c r="Y217" s="73"/>
      <c r="Z217" s="73"/>
      <c r="AA217" s="73"/>
      <c r="AB217" s="73"/>
    </row>
    <row r="218" spans="2:28" ht="14" customHeight="1" x14ac:dyDescent="0.3">
      <c r="B218" s="50" t="s">
        <v>213</v>
      </c>
      <c r="C218" s="40" t="s">
        <v>213</v>
      </c>
      <c r="D218" s="41" t="s">
        <v>85</v>
      </c>
      <c r="E218" s="51" t="s">
        <v>17</v>
      </c>
      <c r="F218" s="51" t="s">
        <v>438</v>
      </c>
      <c r="G218" s="51"/>
      <c r="H218" s="74"/>
      <c r="I218" s="74"/>
      <c r="J218" s="74"/>
      <c r="K218" s="74"/>
      <c r="L218" s="74"/>
      <c r="M218" s="74"/>
      <c r="N218" s="74"/>
      <c r="O218" s="74"/>
      <c r="P218" s="74"/>
      <c r="Q218" s="74"/>
      <c r="R218" s="74"/>
      <c r="S218" s="74"/>
      <c r="T218" s="74"/>
      <c r="U218" s="75"/>
      <c r="V218" s="75"/>
      <c r="W218" s="75"/>
      <c r="X218" s="75"/>
      <c r="Y218" s="73"/>
      <c r="Z218" s="73"/>
      <c r="AA218" s="73"/>
      <c r="AB218" s="73"/>
    </row>
    <row r="219" spans="2:28" ht="14" customHeight="1" x14ac:dyDescent="0.3">
      <c r="B219" s="50" t="s">
        <v>213</v>
      </c>
      <c r="C219" s="40" t="s">
        <v>213</v>
      </c>
      <c r="D219" s="41" t="s">
        <v>85</v>
      </c>
      <c r="E219" s="51" t="s">
        <v>1</v>
      </c>
      <c r="F219" s="51" t="s">
        <v>439</v>
      </c>
      <c r="G219" s="51"/>
      <c r="H219" s="74">
        <v>2500</v>
      </c>
      <c r="I219" s="74">
        <v>3200</v>
      </c>
      <c r="J219" s="74">
        <v>4000</v>
      </c>
      <c r="K219" s="74">
        <v>4900</v>
      </c>
      <c r="L219" s="74">
        <v>5800</v>
      </c>
      <c r="M219" s="74">
        <v>6900</v>
      </c>
      <c r="N219" s="74">
        <v>8000</v>
      </c>
      <c r="O219" s="74">
        <v>9100</v>
      </c>
      <c r="P219" s="74">
        <v>10000</v>
      </c>
      <c r="Q219" s="74">
        <v>11000</v>
      </c>
      <c r="R219" s="74">
        <v>12000</v>
      </c>
      <c r="S219" s="74">
        <v>13000</v>
      </c>
      <c r="T219" s="74">
        <v>14000</v>
      </c>
      <c r="U219" s="75"/>
      <c r="V219" s="75"/>
      <c r="W219" s="75"/>
      <c r="X219" s="75"/>
      <c r="Y219" s="73"/>
      <c r="Z219" s="73"/>
      <c r="AA219" s="73"/>
      <c r="AB219" s="73"/>
    </row>
    <row r="220" spans="2:28" ht="14" customHeight="1" x14ac:dyDescent="0.3">
      <c r="B220" s="50" t="s">
        <v>214</v>
      </c>
      <c r="C220" s="40" t="s">
        <v>214</v>
      </c>
      <c r="D220" s="41" t="s">
        <v>85</v>
      </c>
      <c r="E220" s="51" t="s">
        <v>17</v>
      </c>
      <c r="F220" s="51" t="s">
        <v>440</v>
      </c>
      <c r="G220" s="51"/>
      <c r="H220" s="74">
        <v>12000</v>
      </c>
      <c r="I220" s="74">
        <v>11000</v>
      </c>
      <c r="J220" s="74">
        <v>9600</v>
      </c>
      <c r="K220" s="74">
        <v>8500</v>
      </c>
      <c r="L220" s="74">
        <v>7300</v>
      </c>
      <c r="M220" s="74">
        <v>6200</v>
      </c>
      <c r="N220" s="74">
        <v>5200</v>
      </c>
      <c r="O220" s="74">
        <v>4300</v>
      </c>
      <c r="P220" s="74">
        <v>3600</v>
      </c>
      <c r="Q220" s="74">
        <v>2900</v>
      </c>
      <c r="R220" s="74">
        <v>2500</v>
      </c>
      <c r="S220" s="74">
        <v>2100</v>
      </c>
      <c r="T220" s="74">
        <v>1700</v>
      </c>
      <c r="U220" s="75"/>
      <c r="V220" s="75"/>
      <c r="W220" s="75"/>
      <c r="X220" s="75"/>
      <c r="Y220" s="73"/>
      <c r="Z220" s="73"/>
      <c r="AA220" s="73"/>
      <c r="AB220" s="73"/>
    </row>
    <row r="221" spans="2:28" ht="14" customHeight="1" x14ac:dyDescent="0.3">
      <c r="B221" s="50" t="s">
        <v>214</v>
      </c>
      <c r="C221" s="40" t="s">
        <v>214</v>
      </c>
      <c r="D221" s="41" t="s">
        <v>85</v>
      </c>
      <c r="E221" s="51" t="s">
        <v>1</v>
      </c>
      <c r="F221" s="51" t="s">
        <v>441</v>
      </c>
      <c r="G221" s="51"/>
      <c r="H221" s="74">
        <v>650000</v>
      </c>
      <c r="I221" s="74">
        <v>640000</v>
      </c>
      <c r="J221" s="74">
        <v>630000</v>
      </c>
      <c r="K221" s="74">
        <v>620000</v>
      </c>
      <c r="L221" s="74">
        <v>610000</v>
      </c>
      <c r="M221" s="74">
        <v>600000</v>
      </c>
      <c r="N221" s="74">
        <v>590000</v>
      </c>
      <c r="O221" s="74">
        <v>590000</v>
      </c>
      <c r="P221" s="74">
        <v>580000</v>
      </c>
      <c r="Q221" s="74">
        <v>570000</v>
      </c>
      <c r="R221" s="74">
        <v>570000</v>
      </c>
      <c r="S221" s="74">
        <v>560000</v>
      </c>
      <c r="T221" s="74">
        <v>560000</v>
      </c>
      <c r="U221" s="75"/>
      <c r="V221" s="75"/>
      <c r="W221" s="75"/>
      <c r="X221" s="75"/>
      <c r="Y221" s="73"/>
      <c r="Z221" s="73"/>
      <c r="AA221" s="73"/>
      <c r="AB221" s="73"/>
    </row>
    <row r="222" spans="2:28" ht="14" customHeight="1" x14ac:dyDescent="0.3">
      <c r="B222" s="50" t="s">
        <v>442</v>
      </c>
      <c r="C222" s="40" t="s">
        <v>169</v>
      </c>
      <c r="D222" s="41" t="s">
        <v>85</v>
      </c>
      <c r="E222" s="51" t="s">
        <v>17</v>
      </c>
      <c r="F222" s="51" t="s">
        <v>443</v>
      </c>
      <c r="G222" s="51"/>
      <c r="H222" s="74"/>
      <c r="I222" s="74"/>
      <c r="J222" s="74"/>
      <c r="K222" s="74"/>
      <c r="L222" s="74"/>
      <c r="M222" s="74"/>
      <c r="N222" s="74"/>
      <c r="O222" s="74"/>
      <c r="P222" s="74"/>
      <c r="Q222" s="74"/>
      <c r="R222" s="74"/>
      <c r="S222" s="74"/>
      <c r="T222" s="74"/>
      <c r="U222" s="75"/>
      <c r="V222" s="75"/>
      <c r="W222" s="75"/>
      <c r="X222" s="75"/>
      <c r="Y222" s="73"/>
      <c r="Z222" s="73"/>
      <c r="AA222" s="73"/>
      <c r="AB222" s="73"/>
    </row>
    <row r="223" spans="2:28" ht="14" customHeight="1" x14ac:dyDescent="0.3">
      <c r="B223" s="50" t="s">
        <v>442</v>
      </c>
      <c r="C223" s="40" t="s">
        <v>169</v>
      </c>
      <c r="D223" s="41" t="s">
        <v>85</v>
      </c>
      <c r="E223" s="51" t="s">
        <v>1</v>
      </c>
      <c r="F223" s="51" t="s">
        <v>444</v>
      </c>
      <c r="G223" s="51"/>
      <c r="H223" s="74">
        <v>1000</v>
      </c>
      <c r="I223" s="74">
        <v>1000</v>
      </c>
      <c r="J223" s="74">
        <v>1000</v>
      </c>
      <c r="K223" s="74">
        <v>1000</v>
      </c>
      <c r="L223" s="74">
        <v>1000</v>
      </c>
      <c r="M223" s="74">
        <v>1000</v>
      </c>
      <c r="N223" s="74">
        <v>1000</v>
      </c>
      <c r="O223" s="74">
        <v>1100</v>
      </c>
      <c r="P223" s="74">
        <v>1200</v>
      </c>
      <c r="Q223" s="74">
        <v>1200</v>
      </c>
      <c r="R223" s="74">
        <v>1300</v>
      </c>
      <c r="S223" s="74">
        <v>1300</v>
      </c>
      <c r="T223" s="74">
        <v>1400</v>
      </c>
      <c r="U223" s="75"/>
      <c r="V223" s="75"/>
      <c r="W223" s="75"/>
      <c r="X223" s="75"/>
      <c r="Y223" s="73"/>
      <c r="Z223" s="73"/>
      <c r="AA223" s="73"/>
      <c r="AB223" s="73"/>
    </row>
    <row r="224" spans="2:28" ht="14" customHeight="1" x14ac:dyDescent="0.3">
      <c r="B224" s="50" t="s">
        <v>78</v>
      </c>
      <c r="C224" s="40" t="s">
        <v>78</v>
      </c>
      <c r="D224" s="41" t="s">
        <v>84</v>
      </c>
      <c r="E224" s="51" t="s">
        <v>17</v>
      </c>
      <c r="F224" s="51" t="s">
        <v>445</v>
      </c>
      <c r="G224" s="51"/>
      <c r="H224" s="74">
        <v>16000</v>
      </c>
      <c r="I224" s="74">
        <v>15000</v>
      </c>
      <c r="J224" s="74">
        <v>14000</v>
      </c>
      <c r="K224" s="74">
        <v>13000</v>
      </c>
      <c r="L224" s="74">
        <v>12000</v>
      </c>
      <c r="M224" s="74">
        <v>12000</v>
      </c>
      <c r="N224" s="74">
        <v>11000</v>
      </c>
      <c r="O224" s="74">
        <v>10000</v>
      </c>
      <c r="P224" s="74">
        <v>9500</v>
      </c>
      <c r="Q224" s="74">
        <v>8800</v>
      </c>
      <c r="R224" s="74">
        <v>8300</v>
      </c>
      <c r="S224" s="74">
        <v>7800</v>
      </c>
      <c r="T224" s="74">
        <v>7200</v>
      </c>
      <c r="U224" s="75"/>
      <c r="V224" s="75"/>
      <c r="W224" s="75"/>
      <c r="X224" s="75"/>
      <c r="Y224" s="73"/>
      <c r="Z224" s="73"/>
      <c r="AA224" s="73"/>
      <c r="AB224" s="73"/>
    </row>
    <row r="225" spans="2:28" ht="14" customHeight="1" x14ac:dyDescent="0.3">
      <c r="B225" s="50" t="s">
        <v>78</v>
      </c>
      <c r="C225" s="40" t="s">
        <v>78</v>
      </c>
      <c r="D225" s="41" t="s">
        <v>84</v>
      </c>
      <c r="E225" s="51" t="s">
        <v>1</v>
      </c>
      <c r="F225" s="51" t="s">
        <v>446</v>
      </c>
      <c r="G225" s="51"/>
      <c r="H225" s="74">
        <v>100000</v>
      </c>
      <c r="I225" s="74">
        <v>100000</v>
      </c>
      <c r="J225" s="74">
        <v>100000</v>
      </c>
      <c r="K225" s="74">
        <v>100000</v>
      </c>
      <c r="L225" s="74">
        <v>100000</v>
      </c>
      <c r="M225" s="74">
        <v>100000</v>
      </c>
      <c r="N225" s="74">
        <v>100000</v>
      </c>
      <c r="O225" s="74">
        <v>100000</v>
      </c>
      <c r="P225" s="74">
        <v>100000</v>
      </c>
      <c r="Q225" s="74">
        <v>100000</v>
      </c>
      <c r="R225" s="74">
        <v>99000</v>
      </c>
      <c r="S225" s="74">
        <v>99000</v>
      </c>
      <c r="T225" s="74">
        <v>99000</v>
      </c>
      <c r="U225" s="75"/>
      <c r="V225" s="75"/>
      <c r="W225" s="75"/>
      <c r="X225" s="75"/>
      <c r="Y225" s="73"/>
      <c r="Z225" s="73"/>
      <c r="AA225" s="73"/>
      <c r="AB225" s="73"/>
    </row>
    <row r="226" spans="2:28" ht="14" customHeight="1" x14ac:dyDescent="0.3">
      <c r="B226" s="50" t="s">
        <v>215</v>
      </c>
      <c r="C226" s="40" t="s">
        <v>215</v>
      </c>
      <c r="D226" s="41" t="s">
        <v>85</v>
      </c>
      <c r="E226" s="51" t="s">
        <v>17</v>
      </c>
      <c r="F226" s="51" t="s">
        <v>447</v>
      </c>
      <c r="G226" s="51"/>
      <c r="H226" s="74">
        <v>200</v>
      </c>
      <c r="I226" s="74">
        <v>200</v>
      </c>
      <c r="J226" s="74">
        <v>200</v>
      </c>
      <c r="K226" s="74">
        <v>200</v>
      </c>
      <c r="L226" s="74">
        <v>200</v>
      </c>
      <c r="M226" s="74">
        <v>200</v>
      </c>
      <c r="N226" s="74">
        <v>200</v>
      </c>
      <c r="O226" s="74">
        <v>200</v>
      </c>
      <c r="P226" s="74">
        <v>200</v>
      </c>
      <c r="Q226" s="74">
        <v>200</v>
      </c>
      <c r="R226" s="74">
        <v>200</v>
      </c>
      <c r="S226" s="74">
        <v>200</v>
      </c>
      <c r="T226" s="74">
        <v>200</v>
      </c>
      <c r="U226" s="75"/>
      <c r="V226" s="75"/>
      <c r="W226" s="75"/>
      <c r="X226" s="75"/>
      <c r="Y226" s="73"/>
      <c r="Z226" s="73"/>
      <c r="AA226" s="73"/>
      <c r="AB226" s="73"/>
    </row>
    <row r="227" spans="2:28" ht="14" customHeight="1" x14ac:dyDescent="0.3">
      <c r="B227" s="50" t="s">
        <v>215</v>
      </c>
      <c r="C227" s="40" t="s">
        <v>215</v>
      </c>
      <c r="D227" s="41" t="s">
        <v>85</v>
      </c>
      <c r="E227" s="51" t="s">
        <v>1</v>
      </c>
      <c r="F227" s="51" t="s">
        <v>448</v>
      </c>
      <c r="G227" s="51"/>
      <c r="H227" s="74">
        <v>4600</v>
      </c>
      <c r="I227" s="74">
        <v>5000</v>
      </c>
      <c r="J227" s="74">
        <v>5300</v>
      </c>
      <c r="K227" s="74">
        <v>5500</v>
      </c>
      <c r="L227" s="74">
        <v>5700</v>
      </c>
      <c r="M227" s="74">
        <v>5800</v>
      </c>
      <c r="N227" s="74">
        <v>6000</v>
      </c>
      <c r="O227" s="74">
        <v>6100</v>
      </c>
      <c r="P227" s="74">
        <v>6200</v>
      </c>
      <c r="Q227" s="74">
        <v>6300</v>
      </c>
      <c r="R227" s="74">
        <v>6500</v>
      </c>
      <c r="S227" s="74">
        <v>6700</v>
      </c>
      <c r="T227" s="74">
        <v>6900</v>
      </c>
      <c r="U227" s="75"/>
      <c r="V227" s="75"/>
      <c r="W227" s="75"/>
      <c r="X227" s="75"/>
      <c r="Y227" s="73"/>
      <c r="Z227" s="73"/>
      <c r="AA227" s="73"/>
      <c r="AB227" s="73"/>
    </row>
    <row r="228" spans="2:28" ht="14" customHeight="1" x14ac:dyDescent="0.3">
      <c r="B228" s="50" t="s">
        <v>216</v>
      </c>
      <c r="C228" s="40" t="s">
        <v>216</v>
      </c>
      <c r="D228" s="41" t="s">
        <v>85</v>
      </c>
      <c r="E228" s="51" t="s">
        <v>1</v>
      </c>
      <c r="F228" s="51" t="s">
        <v>449</v>
      </c>
      <c r="G228" s="51"/>
      <c r="H228" s="74"/>
      <c r="I228" s="74"/>
      <c r="J228" s="74"/>
      <c r="K228" s="74"/>
      <c r="L228" s="74"/>
      <c r="M228" s="74"/>
      <c r="N228" s="74"/>
      <c r="O228" s="74"/>
      <c r="P228" s="74"/>
      <c r="Q228" s="74"/>
      <c r="R228" s="74"/>
      <c r="S228" s="74"/>
      <c r="T228" s="74"/>
      <c r="U228" s="75"/>
      <c r="V228" s="75"/>
      <c r="W228" s="75"/>
      <c r="X228" s="75"/>
      <c r="Y228" s="73"/>
      <c r="Z228" s="73"/>
      <c r="AA228" s="73"/>
      <c r="AB228" s="73"/>
    </row>
    <row r="229" spans="2:28" ht="14" customHeight="1" x14ac:dyDescent="0.3">
      <c r="B229" s="50" t="s">
        <v>216</v>
      </c>
      <c r="C229" s="40" t="s">
        <v>216</v>
      </c>
      <c r="D229" s="41" t="s">
        <v>85</v>
      </c>
      <c r="E229" s="51" t="s">
        <v>17</v>
      </c>
      <c r="F229" s="51" t="s">
        <v>450</v>
      </c>
      <c r="G229" s="51"/>
      <c r="H229" s="74"/>
      <c r="I229" s="74"/>
      <c r="J229" s="74"/>
      <c r="K229" s="74"/>
      <c r="L229" s="74"/>
      <c r="M229" s="74"/>
      <c r="N229" s="74"/>
      <c r="O229" s="74"/>
      <c r="P229" s="74"/>
      <c r="Q229" s="74"/>
      <c r="R229" s="74"/>
      <c r="S229" s="74"/>
      <c r="T229" s="74"/>
      <c r="U229" s="75"/>
      <c r="V229" s="75"/>
      <c r="W229" s="75"/>
      <c r="X229" s="75"/>
      <c r="Y229" s="73"/>
      <c r="Z229" s="73"/>
      <c r="AA229" s="73"/>
      <c r="AB229" s="73"/>
    </row>
    <row r="230" spans="2:28" ht="14" customHeight="1" x14ac:dyDescent="0.3">
      <c r="B230" s="50" t="s">
        <v>217</v>
      </c>
      <c r="C230" s="40" t="s">
        <v>217</v>
      </c>
      <c r="D230" s="41" t="s">
        <v>85</v>
      </c>
      <c r="E230" s="51" t="s">
        <v>1</v>
      </c>
      <c r="F230" s="51" t="s">
        <v>451</v>
      </c>
      <c r="G230" s="51"/>
      <c r="H230" s="74"/>
      <c r="I230" s="74"/>
      <c r="J230" s="74"/>
      <c r="K230" s="74"/>
      <c r="L230" s="74"/>
      <c r="M230" s="74"/>
      <c r="N230" s="74"/>
      <c r="O230" s="74"/>
      <c r="P230" s="74"/>
      <c r="Q230" s="74"/>
      <c r="R230" s="74"/>
      <c r="S230" s="74"/>
      <c r="T230" s="74"/>
      <c r="U230" s="75"/>
      <c r="V230" s="75"/>
      <c r="W230" s="75"/>
      <c r="X230" s="75"/>
      <c r="Y230" s="73"/>
      <c r="Z230" s="73"/>
      <c r="AA230" s="73"/>
      <c r="AB230" s="73"/>
    </row>
    <row r="231" spans="2:28" ht="14" customHeight="1" x14ac:dyDescent="0.3">
      <c r="B231" s="50" t="s">
        <v>217</v>
      </c>
      <c r="C231" s="40" t="s">
        <v>217</v>
      </c>
      <c r="D231" s="41" t="s">
        <v>85</v>
      </c>
      <c r="E231" s="51" t="s">
        <v>17</v>
      </c>
      <c r="F231" s="51" t="s">
        <v>452</v>
      </c>
      <c r="G231" s="51"/>
      <c r="H231" s="74"/>
      <c r="I231" s="74"/>
      <c r="J231" s="74"/>
      <c r="K231" s="74"/>
      <c r="L231" s="74"/>
      <c r="M231" s="74"/>
      <c r="N231" s="74"/>
      <c r="O231" s="74"/>
      <c r="P231" s="74"/>
      <c r="Q231" s="74"/>
      <c r="R231" s="74"/>
      <c r="S231" s="74"/>
      <c r="T231" s="74"/>
      <c r="U231" s="75"/>
      <c r="V231" s="75"/>
      <c r="W231" s="75"/>
      <c r="X231" s="75"/>
      <c r="Y231" s="73"/>
      <c r="Z231" s="73"/>
      <c r="AA231" s="73"/>
      <c r="AB231" s="73"/>
    </row>
    <row r="232" spans="2:28" ht="14" customHeight="1" x14ac:dyDescent="0.3">
      <c r="B232" s="50" t="s">
        <v>14</v>
      </c>
      <c r="C232" s="40" t="s">
        <v>14</v>
      </c>
      <c r="D232" s="41" t="s">
        <v>84</v>
      </c>
      <c r="E232" s="51" t="s">
        <v>17</v>
      </c>
      <c r="F232" s="51" t="s">
        <v>453</v>
      </c>
      <c r="G232" s="51"/>
      <c r="H232" s="74">
        <v>150000</v>
      </c>
      <c r="I232" s="74">
        <v>140000</v>
      </c>
      <c r="J232" s="74">
        <v>130000</v>
      </c>
      <c r="K232" s="74">
        <v>130000</v>
      </c>
      <c r="L232" s="74">
        <v>120000</v>
      </c>
      <c r="M232" s="74">
        <v>120000</v>
      </c>
      <c r="N232" s="74">
        <v>120000</v>
      </c>
      <c r="O232" s="74">
        <v>110000</v>
      </c>
      <c r="P232" s="74">
        <v>110000</v>
      </c>
      <c r="Q232" s="74">
        <v>99000</v>
      </c>
      <c r="R232" s="74">
        <v>93000</v>
      </c>
      <c r="S232" s="74">
        <v>87000</v>
      </c>
      <c r="T232" s="74">
        <v>80000</v>
      </c>
      <c r="U232" s="75"/>
      <c r="V232" s="75"/>
      <c r="W232" s="75"/>
      <c r="X232" s="75"/>
      <c r="Y232" s="73"/>
      <c r="Z232" s="73"/>
      <c r="AA232" s="73"/>
      <c r="AB232" s="73"/>
    </row>
    <row r="233" spans="2:28" ht="14" customHeight="1" x14ac:dyDescent="0.3">
      <c r="B233" s="50" t="s">
        <v>14</v>
      </c>
      <c r="C233" s="40" t="s">
        <v>14</v>
      </c>
      <c r="D233" s="41" t="s">
        <v>84</v>
      </c>
      <c r="E233" s="51" t="s">
        <v>1</v>
      </c>
      <c r="F233" s="51" t="s">
        <v>454</v>
      </c>
      <c r="G233" s="51"/>
      <c r="H233" s="74">
        <v>920000</v>
      </c>
      <c r="I233" s="74">
        <v>950000</v>
      </c>
      <c r="J233" s="74">
        <v>990000</v>
      </c>
      <c r="K233" s="74">
        <v>1000000</v>
      </c>
      <c r="L233" s="74">
        <v>1100000</v>
      </c>
      <c r="M233" s="74">
        <v>1100000</v>
      </c>
      <c r="N233" s="74">
        <v>1100000</v>
      </c>
      <c r="O233" s="74">
        <v>1200000</v>
      </c>
      <c r="P233" s="74">
        <v>1200000</v>
      </c>
      <c r="Q233" s="74">
        <v>1300000</v>
      </c>
      <c r="R233" s="74">
        <v>1300000</v>
      </c>
      <c r="S233" s="74">
        <v>1300000</v>
      </c>
      <c r="T233" s="74">
        <v>1400000</v>
      </c>
      <c r="U233" s="75"/>
      <c r="V233" s="75"/>
      <c r="W233" s="75"/>
      <c r="X233" s="75"/>
      <c r="Y233" s="73"/>
      <c r="Z233" s="73"/>
      <c r="AA233" s="73"/>
      <c r="AB233" s="73"/>
    </row>
    <row r="234" spans="2:28" ht="14" customHeight="1" x14ac:dyDescent="0.3">
      <c r="B234" s="50" t="s">
        <v>218</v>
      </c>
      <c r="C234" s="40" t="s">
        <v>218</v>
      </c>
      <c r="D234" s="41" t="s">
        <v>85</v>
      </c>
      <c r="E234" s="51" t="s">
        <v>1</v>
      </c>
      <c r="F234" s="51" t="s">
        <v>455</v>
      </c>
      <c r="G234" s="51"/>
      <c r="H234" s="74"/>
      <c r="I234" s="74"/>
      <c r="J234" s="74"/>
      <c r="K234" s="74"/>
      <c r="L234" s="74"/>
      <c r="M234" s="74"/>
      <c r="N234" s="74"/>
      <c r="O234" s="74"/>
      <c r="P234" s="74"/>
      <c r="Q234" s="74"/>
      <c r="R234" s="74"/>
      <c r="S234" s="74"/>
      <c r="T234" s="74"/>
      <c r="U234" s="75"/>
      <c r="V234" s="75"/>
      <c r="W234" s="75"/>
      <c r="X234" s="75"/>
      <c r="Y234" s="73"/>
      <c r="Z234" s="73"/>
      <c r="AA234" s="73"/>
      <c r="AB234" s="73"/>
    </row>
    <row r="235" spans="2:28" ht="14" customHeight="1" x14ac:dyDescent="0.3">
      <c r="B235" s="50" t="s">
        <v>218</v>
      </c>
      <c r="C235" s="40" t="s">
        <v>218</v>
      </c>
      <c r="D235" s="41" t="s">
        <v>85</v>
      </c>
      <c r="E235" s="51" t="s">
        <v>17</v>
      </c>
      <c r="F235" s="51" t="s">
        <v>456</v>
      </c>
      <c r="G235" s="51"/>
      <c r="H235" s="74"/>
      <c r="I235" s="74"/>
      <c r="J235" s="74"/>
      <c r="K235" s="74"/>
      <c r="L235" s="74"/>
      <c r="M235" s="74"/>
      <c r="N235" s="74"/>
      <c r="O235" s="74"/>
      <c r="P235" s="74"/>
      <c r="Q235" s="74"/>
      <c r="R235" s="74"/>
      <c r="S235" s="74"/>
      <c r="T235" s="74"/>
      <c r="U235" s="75"/>
      <c r="V235" s="75"/>
      <c r="W235" s="75"/>
      <c r="X235" s="75"/>
      <c r="Y235" s="73"/>
      <c r="Z235" s="73"/>
      <c r="AA235" s="73"/>
      <c r="AB235" s="73"/>
    </row>
    <row r="236" spans="2:28" ht="14" customHeight="1" x14ac:dyDescent="0.3">
      <c r="B236" s="50" t="s">
        <v>77</v>
      </c>
      <c r="C236" s="40" t="s">
        <v>13</v>
      </c>
      <c r="D236" s="41" t="s">
        <v>85</v>
      </c>
      <c r="E236" s="51" t="s">
        <v>17</v>
      </c>
      <c r="F236" s="51" t="s">
        <v>457</v>
      </c>
      <c r="G236" s="51"/>
      <c r="H236" s="74">
        <v>140000</v>
      </c>
      <c r="I236" s="74">
        <v>140000</v>
      </c>
      <c r="J236" s="74">
        <v>130000</v>
      </c>
      <c r="K236" s="74">
        <v>120000</v>
      </c>
      <c r="L236" s="74">
        <v>120000</v>
      </c>
      <c r="M236" s="74">
        <v>120000</v>
      </c>
      <c r="N236" s="74">
        <v>110000</v>
      </c>
      <c r="O236" s="74">
        <v>110000</v>
      </c>
      <c r="P236" s="74">
        <v>100000</v>
      </c>
      <c r="Q236" s="74">
        <v>99000</v>
      </c>
      <c r="R236" s="74">
        <v>91000</v>
      </c>
      <c r="S236" s="74">
        <v>85000</v>
      </c>
      <c r="T236" s="74">
        <v>79000</v>
      </c>
      <c r="U236" s="75"/>
      <c r="V236" s="75"/>
      <c r="W236" s="75"/>
      <c r="X236" s="75"/>
      <c r="Y236" s="73"/>
      <c r="Z236" s="73"/>
      <c r="AA236" s="73"/>
      <c r="AB236" s="73"/>
    </row>
    <row r="237" spans="2:28" ht="14" customHeight="1" x14ac:dyDescent="0.3">
      <c r="B237" s="50" t="s">
        <v>77</v>
      </c>
      <c r="C237" s="40" t="s">
        <v>13</v>
      </c>
      <c r="D237" s="41" t="s">
        <v>85</v>
      </c>
      <c r="E237" s="51" t="s">
        <v>1</v>
      </c>
      <c r="F237" s="51" t="s">
        <v>458</v>
      </c>
      <c r="G237" s="51"/>
      <c r="H237" s="74">
        <v>1200000</v>
      </c>
      <c r="I237" s="74">
        <v>1300000</v>
      </c>
      <c r="J237" s="74">
        <v>1300000</v>
      </c>
      <c r="K237" s="74">
        <v>1300000</v>
      </c>
      <c r="L237" s="74">
        <v>1400000</v>
      </c>
      <c r="M237" s="74">
        <v>1400000</v>
      </c>
      <c r="N237" s="74">
        <v>1500000</v>
      </c>
      <c r="O237" s="74">
        <v>1500000</v>
      </c>
      <c r="P237" s="74">
        <v>1600000</v>
      </c>
      <c r="Q237" s="74">
        <v>1600000</v>
      </c>
      <c r="R237" s="74">
        <v>1600000</v>
      </c>
      <c r="S237" s="74">
        <v>1600000</v>
      </c>
      <c r="T237" s="74">
        <v>1600000</v>
      </c>
      <c r="U237" s="75"/>
      <c r="V237" s="75"/>
      <c r="W237" s="75"/>
      <c r="X237" s="75"/>
      <c r="Y237" s="73"/>
      <c r="Z237" s="73"/>
      <c r="AA237" s="73"/>
      <c r="AB237" s="73"/>
    </row>
    <row r="238" spans="2:28" ht="14" customHeight="1" x14ac:dyDescent="0.3">
      <c r="B238" s="50" t="s">
        <v>219</v>
      </c>
      <c r="C238" s="40" t="s">
        <v>219</v>
      </c>
      <c r="D238" s="41" t="s">
        <v>85</v>
      </c>
      <c r="E238" s="51" t="s">
        <v>1</v>
      </c>
      <c r="F238" s="51" t="s">
        <v>459</v>
      </c>
      <c r="G238" s="51"/>
      <c r="H238" s="74"/>
      <c r="I238" s="74"/>
      <c r="J238" s="74"/>
      <c r="K238" s="74"/>
      <c r="L238" s="74"/>
      <c r="M238" s="74"/>
      <c r="N238" s="74"/>
      <c r="O238" s="74"/>
      <c r="P238" s="74"/>
      <c r="Q238" s="74"/>
      <c r="R238" s="74"/>
      <c r="S238" s="74"/>
      <c r="T238" s="74"/>
      <c r="U238" s="75"/>
      <c r="V238" s="75"/>
      <c r="W238" s="75"/>
      <c r="X238" s="75"/>
      <c r="Y238" s="73"/>
      <c r="Z238" s="73"/>
      <c r="AA238" s="73"/>
      <c r="AB238" s="73"/>
    </row>
    <row r="239" spans="2:28" ht="14" customHeight="1" x14ac:dyDescent="0.3">
      <c r="B239" s="50" t="s">
        <v>219</v>
      </c>
      <c r="C239" s="40" t="s">
        <v>219</v>
      </c>
      <c r="D239" s="41" t="s">
        <v>85</v>
      </c>
      <c r="E239" s="51" t="s">
        <v>17</v>
      </c>
      <c r="F239" s="51" t="s">
        <v>460</v>
      </c>
      <c r="G239" s="51"/>
      <c r="H239" s="74"/>
      <c r="I239" s="74"/>
      <c r="J239" s="74"/>
      <c r="K239" s="74"/>
      <c r="L239" s="74"/>
      <c r="M239" s="74"/>
      <c r="N239" s="74"/>
      <c r="O239" s="74"/>
      <c r="P239" s="74"/>
      <c r="Q239" s="74"/>
      <c r="R239" s="74"/>
      <c r="S239" s="74"/>
      <c r="T239" s="74"/>
      <c r="U239" s="75"/>
      <c r="V239" s="75"/>
      <c r="W239" s="75"/>
      <c r="X239" s="75"/>
      <c r="Y239" s="73"/>
      <c r="Z239" s="73"/>
      <c r="AA239" s="73"/>
      <c r="AB239" s="73"/>
    </row>
    <row r="240" spans="2:28" ht="14" customHeight="1" x14ac:dyDescent="0.3">
      <c r="B240" s="50" t="s">
        <v>461</v>
      </c>
      <c r="C240" s="40" t="s">
        <v>220</v>
      </c>
      <c r="D240" s="41" t="s">
        <v>85</v>
      </c>
      <c r="E240" s="51" t="s">
        <v>17</v>
      </c>
      <c r="F240" s="51" t="s">
        <v>462</v>
      </c>
      <c r="G240" s="51"/>
      <c r="H240" s="74">
        <v>5100</v>
      </c>
      <c r="I240" s="74">
        <v>5300</v>
      </c>
      <c r="J240" s="74">
        <v>5400</v>
      </c>
      <c r="K240" s="74">
        <v>5400</v>
      </c>
      <c r="L240" s="74">
        <v>5400</v>
      </c>
      <c r="M240" s="74">
        <v>5400</v>
      </c>
      <c r="N240" s="74">
        <v>5300</v>
      </c>
      <c r="O240" s="74">
        <v>5200</v>
      </c>
      <c r="P240" s="74">
        <v>5000</v>
      </c>
      <c r="Q240" s="74">
        <v>4700</v>
      </c>
      <c r="R240" s="74">
        <v>4400</v>
      </c>
      <c r="S240" s="74">
        <v>4300</v>
      </c>
      <c r="T240" s="74">
        <v>4100</v>
      </c>
      <c r="U240" s="75"/>
      <c r="V240" s="75"/>
      <c r="W240" s="75"/>
      <c r="X240" s="75"/>
      <c r="Y240" s="73"/>
      <c r="Z240" s="73"/>
      <c r="AA240" s="73"/>
      <c r="AB240" s="73"/>
    </row>
    <row r="241" spans="2:28" ht="14" customHeight="1" x14ac:dyDescent="0.3">
      <c r="B241" s="50" t="s">
        <v>461</v>
      </c>
      <c r="C241" s="40" t="s">
        <v>220</v>
      </c>
      <c r="D241" s="41" t="s">
        <v>85</v>
      </c>
      <c r="E241" s="51" t="s">
        <v>1</v>
      </c>
      <c r="F241" s="51" t="s">
        <v>463</v>
      </c>
      <c r="G241" s="51"/>
      <c r="H241" s="74">
        <v>91000</v>
      </c>
      <c r="I241" s="74">
        <v>91000</v>
      </c>
      <c r="J241" s="74">
        <v>91000</v>
      </c>
      <c r="K241" s="74">
        <v>91000</v>
      </c>
      <c r="L241" s="74">
        <v>91000</v>
      </c>
      <c r="M241" s="74">
        <v>92000</v>
      </c>
      <c r="N241" s="74">
        <v>92000</v>
      </c>
      <c r="O241" s="74">
        <v>90000</v>
      </c>
      <c r="P241" s="74">
        <v>85000</v>
      </c>
      <c r="Q241" s="74">
        <v>82000</v>
      </c>
      <c r="R241" s="74">
        <v>82000</v>
      </c>
      <c r="S241" s="74">
        <v>83000</v>
      </c>
      <c r="T241" s="74">
        <v>88000</v>
      </c>
      <c r="U241" s="75"/>
      <c r="V241" s="75"/>
      <c r="W241" s="75"/>
      <c r="X241" s="75"/>
      <c r="Y241" s="73"/>
      <c r="Z241" s="73"/>
      <c r="AA241" s="73"/>
      <c r="AB241" s="73"/>
    </row>
    <row r="242" spans="2:28" ht="14" customHeight="1" x14ac:dyDescent="0.3">
      <c r="B242" s="50" t="s">
        <v>464</v>
      </c>
      <c r="C242" s="40" t="s">
        <v>221</v>
      </c>
      <c r="D242" s="41" t="s">
        <v>85</v>
      </c>
      <c r="E242" s="51" t="s">
        <v>17</v>
      </c>
      <c r="F242" s="51" t="s">
        <v>465</v>
      </c>
      <c r="G242" s="51"/>
      <c r="H242" s="74">
        <v>4200</v>
      </c>
      <c r="I242" s="74">
        <v>4500</v>
      </c>
      <c r="J242" s="74">
        <v>4700</v>
      </c>
      <c r="K242" s="74">
        <v>4900</v>
      </c>
      <c r="L242" s="74">
        <v>5000</v>
      </c>
      <c r="M242" s="74">
        <v>5100</v>
      </c>
      <c r="N242" s="74">
        <v>5100</v>
      </c>
      <c r="O242" s="74">
        <v>5000</v>
      </c>
      <c r="P242" s="74">
        <v>4800</v>
      </c>
      <c r="Q242" s="74">
        <v>4500</v>
      </c>
      <c r="R242" s="74">
        <v>4300</v>
      </c>
      <c r="S242" s="74">
        <v>4000</v>
      </c>
      <c r="T242" s="74">
        <v>3800</v>
      </c>
      <c r="U242" s="75"/>
      <c r="V242" s="75"/>
      <c r="W242" s="75"/>
      <c r="X242" s="75"/>
      <c r="Y242" s="73"/>
      <c r="Z242" s="73"/>
      <c r="AA242" s="73"/>
      <c r="AB242" s="73"/>
    </row>
    <row r="243" spans="2:28" ht="14" customHeight="1" x14ac:dyDescent="0.3">
      <c r="B243" s="50" t="s">
        <v>464</v>
      </c>
      <c r="C243" s="40" t="s">
        <v>221</v>
      </c>
      <c r="D243" s="41" t="s">
        <v>85</v>
      </c>
      <c r="E243" s="51" t="s">
        <v>1</v>
      </c>
      <c r="F243" s="51" t="s">
        <v>466</v>
      </c>
      <c r="G243" s="51"/>
      <c r="H243" s="74">
        <v>210000</v>
      </c>
      <c r="I243" s="74">
        <v>210000</v>
      </c>
      <c r="J243" s="74">
        <v>220000</v>
      </c>
      <c r="K243" s="74">
        <v>220000</v>
      </c>
      <c r="L243" s="74">
        <v>230000</v>
      </c>
      <c r="M243" s="74">
        <v>230000</v>
      </c>
      <c r="N243" s="74">
        <v>240000</v>
      </c>
      <c r="O243" s="74">
        <v>240000</v>
      </c>
      <c r="P243" s="74">
        <v>240000</v>
      </c>
      <c r="Q243" s="74">
        <v>240000</v>
      </c>
      <c r="R243" s="74">
        <v>240000</v>
      </c>
      <c r="S243" s="74">
        <v>250000</v>
      </c>
      <c r="T243" s="74">
        <v>250000</v>
      </c>
      <c r="U243" s="75"/>
      <c r="V243" s="75"/>
      <c r="W243" s="75"/>
      <c r="X243" s="75"/>
      <c r="Y243" s="73"/>
      <c r="Z243" s="73"/>
      <c r="AA243" s="73"/>
      <c r="AB243" s="73"/>
    </row>
    <row r="244" spans="2:28" ht="14" customHeight="1" x14ac:dyDescent="0.3">
      <c r="B244" s="50" t="s">
        <v>222</v>
      </c>
      <c r="C244" s="40" t="s">
        <v>222</v>
      </c>
      <c r="D244" s="41" t="s">
        <v>84</v>
      </c>
      <c r="E244" s="51" t="s">
        <v>17</v>
      </c>
      <c r="F244" s="51" t="s">
        <v>467</v>
      </c>
      <c r="G244" s="51"/>
      <c r="H244" s="74">
        <v>500</v>
      </c>
      <c r="I244" s="74">
        <v>500</v>
      </c>
      <c r="J244" s="74">
        <v>500</v>
      </c>
      <c r="K244" s="74">
        <v>500</v>
      </c>
      <c r="L244" s="74">
        <v>500</v>
      </c>
      <c r="M244" s="74">
        <v>500</v>
      </c>
      <c r="N244" s="74">
        <v>500</v>
      </c>
      <c r="O244" s="74">
        <v>500</v>
      </c>
      <c r="P244" s="74">
        <v>500</v>
      </c>
      <c r="Q244" s="74">
        <v>500</v>
      </c>
      <c r="R244" s="74">
        <v>1000</v>
      </c>
      <c r="S244" s="74">
        <v>1000</v>
      </c>
      <c r="T244" s="74">
        <v>1000</v>
      </c>
      <c r="U244" s="75"/>
      <c r="V244" s="75"/>
      <c r="W244" s="75"/>
      <c r="X244" s="75"/>
      <c r="Y244" s="73"/>
      <c r="Z244" s="73"/>
      <c r="AA244" s="73"/>
      <c r="AB244" s="73"/>
    </row>
    <row r="245" spans="2:28" ht="14" customHeight="1" x14ac:dyDescent="0.3">
      <c r="B245" s="50" t="s">
        <v>222</v>
      </c>
      <c r="C245" s="40" t="s">
        <v>222</v>
      </c>
      <c r="D245" s="41" t="s">
        <v>84</v>
      </c>
      <c r="E245" s="51" t="s">
        <v>1</v>
      </c>
      <c r="F245" s="51" t="s">
        <v>468</v>
      </c>
      <c r="G245" s="51"/>
      <c r="H245" s="74">
        <v>4300</v>
      </c>
      <c r="I245" s="74">
        <v>4600</v>
      </c>
      <c r="J245" s="74">
        <v>5000</v>
      </c>
      <c r="K245" s="74">
        <v>5400</v>
      </c>
      <c r="L245" s="74">
        <v>5800</v>
      </c>
      <c r="M245" s="74">
        <v>6100</v>
      </c>
      <c r="N245" s="74">
        <v>6500</v>
      </c>
      <c r="O245" s="74">
        <v>6900</v>
      </c>
      <c r="P245" s="74">
        <v>7300</v>
      </c>
      <c r="Q245" s="74">
        <v>7800</v>
      </c>
      <c r="R245" s="74">
        <v>8200</v>
      </c>
      <c r="S245" s="74">
        <v>8600</v>
      </c>
      <c r="T245" s="74">
        <v>9000</v>
      </c>
      <c r="U245" s="75"/>
      <c r="V245" s="75"/>
      <c r="W245" s="75"/>
      <c r="X245" s="75"/>
      <c r="Y245" s="73"/>
      <c r="Z245" s="73"/>
      <c r="AA245" s="73"/>
      <c r="AB245" s="73"/>
    </row>
    <row r="246" spans="2:28" ht="14" customHeight="1" x14ac:dyDescent="0.3">
      <c r="B246" s="50" t="s">
        <v>15</v>
      </c>
      <c r="C246" s="40" t="s">
        <v>15</v>
      </c>
      <c r="D246" s="41" t="s">
        <v>84</v>
      </c>
      <c r="E246" s="51" t="s">
        <v>17</v>
      </c>
      <c r="F246" s="51" t="s">
        <v>469</v>
      </c>
      <c r="G246" s="51"/>
      <c r="H246" s="74">
        <v>100000</v>
      </c>
      <c r="I246" s="74">
        <v>98000</v>
      </c>
      <c r="J246" s="74">
        <v>96000</v>
      </c>
      <c r="K246" s="74">
        <v>94000</v>
      </c>
      <c r="L246" s="74">
        <v>91000</v>
      </c>
      <c r="M246" s="74">
        <v>89000</v>
      </c>
      <c r="N246" s="74">
        <v>88000</v>
      </c>
      <c r="O246" s="74">
        <v>85000</v>
      </c>
      <c r="P246" s="74">
        <v>82000</v>
      </c>
      <c r="Q246" s="74">
        <v>78000</v>
      </c>
      <c r="R246" s="74">
        <v>73000</v>
      </c>
      <c r="S246" s="74">
        <v>70000</v>
      </c>
      <c r="T246" s="74">
        <v>66000</v>
      </c>
      <c r="U246" s="75"/>
      <c r="V246" s="75"/>
      <c r="W246" s="75"/>
      <c r="X246" s="75"/>
      <c r="Y246" s="73"/>
      <c r="Z246" s="73"/>
      <c r="AA246" s="73"/>
      <c r="AB246" s="73"/>
    </row>
    <row r="247" spans="2:28" ht="14" customHeight="1" x14ac:dyDescent="0.3">
      <c r="B247" s="50" t="s">
        <v>15</v>
      </c>
      <c r="C247" s="40" t="s">
        <v>15</v>
      </c>
      <c r="D247" s="41" t="s">
        <v>84</v>
      </c>
      <c r="E247" s="51" t="s">
        <v>1</v>
      </c>
      <c r="F247" s="51" t="s">
        <v>470</v>
      </c>
      <c r="G247" s="51"/>
      <c r="H247" s="74">
        <v>960000</v>
      </c>
      <c r="I247" s="74">
        <v>1000000</v>
      </c>
      <c r="J247" s="74">
        <v>1000000</v>
      </c>
      <c r="K247" s="74">
        <v>1100000</v>
      </c>
      <c r="L247" s="74">
        <v>1100000</v>
      </c>
      <c r="M247" s="74">
        <v>1200000</v>
      </c>
      <c r="N247" s="74">
        <v>1200000</v>
      </c>
      <c r="O247" s="74">
        <v>1200000</v>
      </c>
      <c r="P247" s="74">
        <v>1300000</v>
      </c>
      <c r="Q247" s="74">
        <v>1300000</v>
      </c>
      <c r="R247" s="74">
        <v>1300000</v>
      </c>
      <c r="S247" s="74">
        <v>1300000</v>
      </c>
      <c r="T247" s="74">
        <v>1300000</v>
      </c>
      <c r="U247" s="75"/>
      <c r="V247" s="75"/>
      <c r="W247" s="75"/>
      <c r="X247" s="75"/>
      <c r="Y247" s="73"/>
      <c r="Z247" s="73"/>
      <c r="AA247" s="73"/>
      <c r="AB247" s="73"/>
    </row>
    <row r="248" spans="2:28" ht="14" customHeight="1" x14ac:dyDescent="0.3">
      <c r="B248" s="50" t="s">
        <v>16</v>
      </c>
      <c r="C248" s="40" t="s">
        <v>16</v>
      </c>
      <c r="D248" s="41" t="s">
        <v>85</v>
      </c>
      <c r="E248" s="51" t="s">
        <v>17</v>
      </c>
      <c r="F248" s="51" t="s">
        <v>471</v>
      </c>
      <c r="G248" s="51"/>
      <c r="H248" s="74">
        <v>160000</v>
      </c>
      <c r="I248" s="74">
        <v>160000</v>
      </c>
      <c r="J248" s="74">
        <v>150000</v>
      </c>
      <c r="K248" s="74">
        <v>140000</v>
      </c>
      <c r="L248" s="74">
        <v>140000</v>
      </c>
      <c r="M248" s="74">
        <v>130000</v>
      </c>
      <c r="N248" s="74">
        <v>120000</v>
      </c>
      <c r="O248" s="74">
        <v>110000</v>
      </c>
      <c r="P248" s="74">
        <v>110000</v>
      </c>
      <c r="Q248" s="74">
        <v>98000</v>
      </c>
      <c r="R248" s="74">
        <v>90000</v>
      </c>
      <c r="S248" s="74">
        <v>82000</v>
      </c>
      <c r="T248" s="74">
        <v>75000</v>
      </c>
      <c r="U248" s="75"/>
      <c r="V248" s="75"/>
      <c r="W248" s="75"/>
      <c r="X248" s="75"/>
      <c r="Y248" s="73"/>
      <c r="Z248" s="73"/>
      <c r="AA248" s="73"/>
      <c r="AB248" s="73"/>
    </row>
    <row r="249" spans="2:28" ht="14" customHeight="1" x14ac:dyDescent="0.3">
      <c r="B249" s="50" t="s">
        <v>16</v>
      </c>
      <c r="C249" s="40" t="s">
        <v>16</v>
      </c>
      <c r="D249" s="41" t="s">
        <v>85</v>
      </c>
      <c r="E249" s="51" t="s">
        <v>1</v>
      </c>
      <c r="F249" s="51" t="s">
        <v>472</v>
      </c>
      <c r="G249" s="51"/>
      <c r="H249" s="74">
        <v>1100000</v>
      </c>
      <c r="I249" s="74">
        <v>1100000</v>
      </c>
      <c r="J249" s="74">
        <v>1200000</v>
      </c>
      <c r="K249" s="74">
        <v>1200000</v>
      </c>
      <c r="L249" s="74">
        <v>1200000</v>
      </c>
      <c r="M249" s="74">
        <v>1200000</v>
      </c>
      <c r="N249" s="74">
        <v>1200000</v>
      </c>
      <c r="O249" s="74">
        <v>1200000</v>
      </c>
      <c r="P249" s="74">
        <v>1200000</v>
      </c>
      <c r="Q249" s="74">
        <v>1200000</v>
      </c>
      <c r="R249" s="74">
        <v>1200000</v>
      </c>
      <c r="S249" s="74">
        <v>1200000</v>
      </c>
      <c r="T249" s="74">
        <v>1200000</v>
      </c>
      <c r="U249" s="75"/>
      <c r="V249" s="75"/>
      <c r="W249" s="75"/>
      <c r="X249" s="75"/>
      <c r="Y249" s="73"/>
      <c r="Z249" s="73"/>
      <c r="AA249" s="73"/>
      <c r="AB249" s="73"/>
    </row>
  </sheetData>
  <sheetProtection algorithmName="SHA-512" hashValue="WdMdjXB/C5uTj9/Wfs+Nhfd4RT1SCmjin+05XaKphCNpZQPaXWJvCUVXvdVGcZfOrAD5a6tEEBD/dbMPMCN33w==" saltValue="V0Y5LeeliBwSoQyDJ99aBw==" spinCount="100000" sheet="1" objects="1" scenarios="1"/>
  <autoFilter ref="B9:X99" xr:uid="{00000000-0009-0000-0000-00000D000000}"/>
  <mergeCells count="3">
    <mergeCell ref="D5:I5"/>
    <mergeCell ref="D6:I6"/>
    <mergeCell ref="D7:I7"/>
  </mergeCells>
  <pageMargins left="0.7" right="0.7" top="0.75" bottom="0.75" header="0.3" footer="0.3"/>
  <pageSetup orientation="portrait" r:id="rId1"/>
  <extLst>
    <ext xmlns:x14="http://schemas.microsoft.com/office/spreadsheetml/2009/9/main" uri="{78C0D931-6437-407d-A8EE-F0AAD7539E65}">
      <x14:conditionalFormattings>
        <x14:conditionalFormatting xmlns:xm="http://schemas.microsoft.com/office/excel/2006/main">
          <x14:cfRule type="expression" priority="1" id="{7FABEE03-D253-49E3-B8F2-0554B26D123C}">
            <xm:f>AND(H10=0,H$9&lt;='Algorithms &amp; Assumptions'!$C$3)</xm:f>
            <x14:dxf>
              <fill>
                <patternFill>
                  <bgColor theme="5" tint="0.79998168889431442"/>
                </patternFill>
              </fill>
            </x14:dxf>
          </x14:cfRule>
          <xm:sqref>H10:AB249</xm:sqref>
        </x14:conditionalFormatting>
      </x14:conditionalFormatting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
    <tabColor rgb="FFFFFFCC"/>
    <pageSetUpPr autoPageBreaks="0"/>
  </sheetPr>
  <dimension ref="A1:K129"/>
  <sheetViews>
    <sheetView showGridLines="0" zoomScale="110" zoomScaleNormal="110" workbookViewId="0">
      <pane ySplit="9" topLeftCell="A10" activePane="bottomLeft" state="frozen"/>
      <selection pane="bottomLeft" activeCell="B1" sqref="B1"/>
    </sheetView>
  </sheetViews>
  <sheetFormatPr defaultColWidth="9.08984375" defaultRowHeight="14.5" x14ac:dyDescent="0.35"/>
  <cols>
    <col min="1" max="1" width="2.6328125" style="1" customWidth="1"/>
    <col min="2" max="2" width="44" style="1" customWidth="1"/>
    <col min="3" max="3" width="20.90625" style="1" customWidth="1"/>
    <col min="4" max="4" width="27.08984375" style="1" customWidth="1"/>
    <col min="5" max="5" width="4.6328125" style="1" customWidth="1"/>
    <col min="6" max="6" width="16.36328125" style="1" customWidth="1"/>
    <col min="7" max="7" width="13.6328125" style="1" customWidth="1"/>
    <col min="8" max="8" width="14.90625" style="1" customWidth="1"/>
    <col min="9" max="9" width="4.6328125" style="1" customWidth="1"/>
    <col min="10" max="10" width="15.6328125" style="1" customWidth="1"/>
    <col min="11" max="11" width="15.36328125" style="1" customWidth="1"/>
    <col min="12" max="17" width="9.08984375" style="1"/>
    <col min="18" max="18" width="23.90625" style="1" bestFit="1" customWidth="1"/>
    <col min="19" max="25" width="9.08984375" style="1"/>
    <col min="26" max="26" width="23.36328125" style="1" bestFit="1" customWidth="1"/>
    <col min="27" max="33" width="9.08984375" style="1"/>
    <col min="34" max="34" width="23.36328125" style="1" bestFit="1" customWidth="1"/>
    <col min="35" max="16384" width="9.08984375" style="1"/>
  </cols>
  <sheetData>
    <row r="1" spans="2:11" s="56" customFormat="1" ht="35.25" customHeight="1" x14ac:dyDescent="0.35">
      <c r="B1" s="97" t="s">
        <v>19</v>
      </c>
    </row>
    <row r="2" spans="2:11" ht="7.25" customHeight="1" x14ac:dyDescent="0.35"/>
    <row r="3" spans="2:11" x14ac:dyDescent="0.35">
      <c r="B3" s="1" t="s">
        <v>96</v>
      </c>
      <c r="C3" s="78">
        <v>2022</v>
      </c>
      <c r="D3" s="12" t="s">
        <v>106</v>
      </c>
    </row>
    <row r="4" spans="2:11" ht="8" customHeight="1" x14ac:dyDescent="0.35"/>
    <row r="5" spans="2:11" x14ac:dyDescent="0.35">
      <c r="B5" s="3" t="s">
        <v>18</v>
      </c>
      <c r="C5" s="23" t="s">
        <v>29</v>
      </c>
      <c r="D5" s="6"/>
      <c r="E5" s="6"/>
    </row>
    <row r="6" spans="2:11" x14ac:dyDescent="0.35">
      <c r="B6" s="1" t="s">
        <v>23</v>
      </c>
      <c r="C6" s="77">
        <v>0.1</v>
      </c>
      <c r="D6" s="12" t="s">
        <v>97</v>
      </c>
      <c r="E6" s="12"/>
      <c r="F6" s="6"/>
    </row>
    <row r="7" spans="2:11" x14ac:dyDescent="0.35">
      <c r="B7" s="1" t="s">
        <v>110</v>
      </c>
      <c r="C7" s="77">
        <v>0.15</v>
      </c>
      <c r="D7" s="12" t="s">
        <v>97</v>
      </c>
      <c r="E7" s="12"/>
      <c r="F7" s="6"/>
    </row>
    <row r="8" spans="2:11" ht="12.65" customHeight="1" x14ac:dyDescent="0.35">
      <c r="B8" s="3"/>
      <c r="F8" s="130" t="s">
        <v>24</v>
      </c>
      <c r="G8" s="130"/>
      <c r="H8" s="130"/>
      <c r="J8" s="81"/>
    </row>
    <row r="9" spans="2:11" ht="44" customHeight="1" x14ac:dyDescent="0.35">
      <c r="B9" s="22" t="s">
        <v>25</v>
      </c>
      <c r="C9" s="23" t="s">
        <v>128</v>
      </c>
      <c r="D9" s="114" t="s">
        <v>119</v>
      </c>
      <c r="E9" s="64"/>
      <c r="F9" s="23" t="s">
        <v>117</v>
      </c>
      <c r="G9" s="23" t="s">
        <v>134</v>
      </c>
      <c r="H9" s="23" t="s">
        <v>135</v>
      </c>
      <c r="J9" s="23" t="s">
        <v>129</v>
      </c>
      <c r="K9" s="113" t="s">
        <v>113</v>
      </c>
    </row>
    <row r="10" spans="2:11" x14ac:dyDescent="0.35">
      <c r="B10" s="66" t="str">
        <f>Countries!B4</f>
        <v>Afghanistan</v>
      </c>
      <c r="C10" s="79">
        <v>0.33999999999999997</v>
      </c>
      <c r="D10" s="98" t="s">
        <v>115</v>
      </c>
      <c r="E10" s="60" t="s">
        <v>38</v>
      </c>
      <c r="F10" s="112">
        <v>1.1000000000000001</v>
      </c>
      <c r="G10" s="80">
        <v>0</v>
      </c>
      <c r="H10" s="112">
        <v>1.1000000000000001</v>
      </c>
      <c r="J10" s="79">
        <v>0.76</v>
      </c>
      <c r="K10" s="99" t="s">
        <v>473</v>
      </c>
    </row>
    <row r="11" spans="2:11" x14ac:dyDescent="0.35">
      <c r="B11" s="66" t="str">
        <f>Countries!B5</f>
        <v>Albania</v>
      </c>
      <c r="C11" s="79">
        <v>7.0000000000000007E-2</v>
      </c>
      <c r="D11" s="98" t="s">
        <v>116</v>
      </c>
      <c r="E11" s="60" t="s">
        <v>38</v>
      </c>
      <c r="F11" s="112">
        <v>1.1000000000000001</v>
      </c>
      <c r="G11" s="80">
        <v>0</v>
      </c>
      <c r="H11" s="112">
        <v>1.1000000000000001</v>
      </c>
      <c r="J11" s="79">
        <v>0.88</v>
      </c>
      <c r="K11" s="99" t="s">
        <v>474</v>
      </c>
    </row>
    <row r="12" spans="2:11" x14ac:dyDescent="0.35">
      <c r="B12" s="66" t="str">
        <f>Countries!B6</f>
        <v>Algeria</v>
      </c>
      <c r="C12" s="79">
        <v>7.0000000000000007E-2</v>
      </c>
      <c r="D12" s="98" t="s">
        <v>116</v>
      </c>
      <c r="E12" s="60" t="s">
        <v>38</v>
      </c>
      <c r="F12" s="112">
        <v>1.1000000000000001</v>
      </c>
      <c r="G12" s="80">
        <v>0</v>
      </c>
      <c r="H12" s="112">
        <v>1.1000000000000001</v>
      </c>
      <c r="J12" s="79">
        <v>0.67</v>
      </c>
      <c r="K12" s="99" t="s">
        <v>118</v>
      </c>
    </row>
    <row r="13" spans="2:11" x14ac:dyDescent="0.35">
      <c r="B13" s="66" t="str">
        <f>Countries!B7</f>
        <v>Angola</v>
      </c>
      <c r="C13" s="79">
        <v>7.0000000000000007E-2</v>
      </c>
      <c r="D13" s="98" t="s">
        <v>116</v>
      </c>
      <c r="E13" s="60" t="s">
        <v>38</v>
      </c>
      <c r="F13" s="112">
        <v>1.1000000000000001</v>
      </c>
      <c r="G13" s="80">
        <v>0</v>
      </c>
      <c r="H13" s="112">
        <v>1.1000000000000001</v>
      </c>
      <c r="J13" s="79">
        <v>0.44</v>
      </c>
      <c r="K13" s="99"/>
    </row>
    <row r="14" spans="2:11" x14ac:dyDescent="0.35">
      <c r="B14" s="66" t="str">
        <f>Countries!B8</f>
        <v>Argentina</v>
      </c>
      <c r="C14" s="79">
        <v>7.0000000000000007E-2</v>
      </c>
      <c r="D14" s="98" t="s">
        <v>116</v>
      </c>
      <c r="E14" s="60" t="s">
        <v>38</v>
      </c>
      <c r="F14" s="112">
        <v>1.1000000000000001</v>
      </c>
      <c r="G14" s="80">
        <v>0</v>
      </c>
      <c r="H14" s="112">
        <v>1.1000000000000001</v>
      </c>
      <c r="J14" s="79">
        <v>0.83</v>
      </c>
      <c r="K14" s="99" t="s">
        <v>475</v>
      </c>
    </row>
    <row r="15" spans="2:11" x14ac:dyDescent="0.35">
      <c r="B15" s="66" t="str">
        <f>Countries!B9</f>
        <v>Azerbaijan</v>
      </c>
      <c r="C15" s="79">
        <v>4.0000000000000036E-2</v>
      </c>
      <c r="D15" s="98" t="s">
        <v>115</v>
      </c>
      <c r="E15" s="60" t="s">
        <v>38</v>
      </c>
      <c r="F15" s="112">
        <v>1.1000000000000001</v>
      </c>
      <c r="G15" s="80">
        <v>0</v>
      </c>
      <c r="H15" s="112">
        <v>1.1000000000000001</v>
      </c>
      <c r="J15" s="79">
        <v>0.76</v>
      </c>
      <c r="K15" s="99" t="s">
        <v>473</v>
      </c>
    </row>
    <row r="16" spans="2:11" x14ac:dyDescent="0.35">
      <c r="B16" s="66" t="str">
        <f>Countries!B10</f>
        <v>Bangladesh</v>
      </c>
      <c r="C16" s="79">
        <v>7.0000000000000007E-2</v>
      </c>
      <c r="D16" s="98" t="s">
        <v>116</v>
      </c>
      <c r="E16" s="60" t="s">
        <v>38</v>
      </c>
      <c r="F16" s="112">
        <v>1.1000000000000001</v>
      </c>
      <c r="G16" s="80">
        <v>0</v>
      </c>
      <c r="H16" s="112">
        <v>1.1000000000000001</v>
      </c>
      <c r="J16" s="79">
        <v>0.76</v>
      </c>
      <c r="K16" s="99" t="s">
        <v>473</v>
      </c>
    </row>
    <row r="17" spans="1:11" x14ac:dyDescent="0.35">
      <c r="B17" s="66" t="str">
        <f>Countries!B11</f>
        <v>Belarus</v>
      </c>
      <c r="C17" s="79">
        <v>6.0000000000000053E-2</v>
      </c>
      <c r="D17" s="98" t="s">
        <v>115</v>
      </c>
      <c r="E17" s="60" t="s">
        <v>38</v>
      </c>
      <c r="F17" s="112">
        <v>1.1000000000000001</v>
      </c>
      <c r="G17" s="80">
        <v>0</v>
      </c>
      <c r="H17" s="112">
        <v>1.1000000000000001</v>
      </c>
      <c r="J17" s="79">
        <v>0.88</v>
      </c>
      <c r="K17" s="99" t="s">
        <v>474</v>
      </c>
    </row>
    <row r="18" spans="1:11" x14ac:dyDescent="0.35">
      <c r="B18" s="66" t="str">
        <f>Countries!B12</f>
        <v>Belize</v>
      </c>
      <c r="C18" s="79">
        <v>0.27</v>
      </c>
      <c r="D18" s="98" t="s">
        <v>115</v>
      </c>
      <c r="E18" s="60" t="s">
        <v>38</v>
      </c>
      <c r="F18" s="112">
        <v>1.1000000000000001</v>
      </c>
      <c r="G18" s="80">
        <v>0</v>
      </c>
      <c r="H18" s="112">
        <v>1.1000000000000001</v>
      </c>
      <c r="J18" s="79">
        <v>0.83</v>
      </c>
      <c r="K18" s="99" t="s">
        <v>475</v>
      </c>
    </row>
    <row r="19" spans="1:11" x14ac:dyDescent="0.35">
      <c r="B19" s="66" t="str">
        <f>Countries!B13</f>
        <v>Benin</v>
      </c>
      <c r="C19" s="79">
        <v>0.18000000000000005</v>
      </c>
      <c r="D19" s="98" t="s">
        <v>115</v>
      </c>
      <c r="E19" s="60" t="s">
        <v>38</v>
      </c>
      <c r="F19" s="112">
        <v>1.1000000000000001</v>
      </c>
      <c r="G19" s="80">
        <v>0</v>
      </c>
      <c r="H19" s="112">
        <v>1.1000000000000001</v>
      </c>
      <c r="J19" s="79">
        <v>0.67</v>
      </c>
      <c r="K19" s="99" t="s">
        <v>118</v>
      </c>
    </row>
    <row r="20" spans="1:11" x14ac:dyDescent="0.35">
      <c r="B20" s="66" t="str">
        <f>Countries!B14</f>
        <v>Bhutan</v>
      </c>
      <c r="C20" s="79">
        <v>6.9999999999999951E-2</v>
      </c>
      <c r="D20" s="98" t="s">
        <v>115</v>
      </c>
      <c r="E20" s="60" t="s">
        <v>38</v>
      </c>
      <c r="F20" s="112">
        <v>1.1000000000000001</v>
      </c>
      <c r="G20" s="80">
        <v>0</v>
      </c>
      <c r="H20" s="112">
        <v>1.1000000000000001</v>
      </c>
      <c r="J20" s="79">
        <v>0.76</v>
      </c>
      <c r="K20" s="99" t="s">
        <v>473</v>
      </c>
    </row>
    <row r="21" spans="1:11" x14ac:dyDescent="0.35">
      <c r="B21" s="66" t="str">
        <f>Countries!B15</f>
        <v>Bolivia</v>
      </c>
      <c r="C21" s="79">
        <v>0.18000000000000005</v>
      </c>
      <c r="D21" s="98" t="s">
        <v>115</v>
      </c>
      <c r="E21" s="60" t="s">
        <v>38</v>
      </c>
      <c r="F21" s="112">
        <v>1.1000000000000001</v>
      </c>
      <c r="G21" s="80">
        <v>0</v>
      </c>
      <c r="H21" s="112">
        <v>1.1000000000000001</v>
      </c>
      <c r="J21" s="79">
        <v>0.83</v>
      </c>
      <c r="K21" s="99" t="s">
        <v>475</v>
      </c>
    </row>
    <row r="22" spans="1:11" x14ac:dyDescent="0.35">
      <c r="B22" s="66" t="str">
        <f>Countries!B16</f>
        <v>Bosnia and Herzegovina</v>
      </c>
      <c r="C22" s="79">
        <v>7.0000000000000007E-2</v>
      </c>
      <c r="D22" s="98" t="s">
        <v>116</v>
      </c>
      <c r="E22" s="60" t="s">
        <v>38</v>
      </c>
      <c r="F22" s="112">
        <v>1.1000000000000001</v>
      </c>
      <c r="G22" s="80">
        <v>0</v>
      </c>
      <c r="H22" s="112">
        <v>1.1000000000000001</v>
      </c>
      <c r="J22" s="79">
        <v>0.88</v>
      </c>
      <c r="K22" s="99" t="s">
        <v>474</v>
      </c>
    </row>
    <row r="23" spans="1:11" x14ac:dyDescent="0.35">
      <c r="B23" s="66" t="str">
        <f>Countries!B17</f>
        <v>Botswana</v>
      </c>
      <c r="C23" s="79">
        <v>2.0000000000000018E-2</v>
      </c>
      <c r="D23" s="98" t="s">
        <v>115</v>
      </c>
      <c r="E23" s="60" t="s">
        <v>38</v>
      </c>
      <c r="F23" s="112">
        <v>1.1000000000000001</v>
      </c>
      <c r="G23" s="80">
        <v>0</v>
      </c>
      <c r="H23" s="112">
        <v>1.1000000000000001</v>
      </c>
      <c r="J23" s="79">
        <v>0.95</v>
      </c>
      <c r="K23" s="99"/>
    </row>
    <row r="24" spans="1:11" x14ac:dyDescent="0.35">
      <c r="B24" s="66" t="str">
        <f>Countries!B18</f>
        <v>Brazil</v>
      </c>
      <c r="C24" s="79">
        <v>5.0000000000000044E-2</v>
      </c>
      <c r="D24" s="98" t="s">
        <v>115</v>
      </c>
      <c r="E24" s="60" t="s">
        <v>38</v>
      </c>
      <c r="F24" s="112">
        <v>1.1000000000000001</v>
      </c>
      <c r="G24" s="80">
        <v>0</v>
      </c>
      <c r="H24" s="112">
        <v>1.1000000000000001</v>
      </c>
      <c r="J24" s="79">
        <v>0.83</v>
      </c>
      <c r="K24" s="99" t="s">
        <v>475</v>
      </c>
    </row>
    <row r="25" spans="1:11" x14ac:dyDescent="0.35">
      <c r="B25" s="66" t="str">
        <f>Countries!B19</f>
        <v>Bulgaria</v>
      </c>
      <c r="C25" s="79">
        <v>5.0000000000000044E-2</v>
      </c>
      <c r="D25" s="98" t="s">
        <v>115</v>
      </c>
      <c r="E25" s="60" t="s">
        <v>38</v>
      </c>
      <c r="F25" s="112">
        <v>1.1000000000000001</v>
      </c>
      <c r="G25" s="80">
        <v>0</v>
      </c>
      <c r="H25" s="112">
        <v>1.1000000000000001</v>
      </c>
      <c r="J25" s="79">
        <v>0.88</v>
      </c>
      <c r="K25" s="99" t="s">
        <v>474</v>
      </c>
    </row>
    <row r="26" spans="1:11" x14ac:dyDescent="0.35">
      <c r="B26" s="66" t="str">
        <f>Countries!B20</f>
        <v>Burkina Faso</v>
      </c>
      <c r="C26" s="79">
        <v>0.14000000000000001</v>
      </c>
      <c r="D26" s="98" t="s">
        <v>115</v>
      </c>
      <c r="E26" s="60" t="s">
        <v>38</v>
      </c>
      <c r="F26" s="112">
        <v>1.1000000000000001</v>
      </c>
      <c r="G26" s="80">
        <v>0</v>
      </c>
      <c r="H26" s="112">
        <v>1.1000000000000001</v>
      </c>
      <c r="J26" s="79">
        <v>0.67</v>
      </c>
      <c r="K26" s="99" t="s">
        <v>118</v>
      </c>
    </row>
    <row r="27" spans="1:11" x14ac:dyDescent="0.35">
      <c r="B27" s="66" t="str">
        <f>Countries!B21</f>
        <v>Burundi</v>
      </c>
      <c r="C27" s="79">
        <v>6.9999999999999951E-2</v>
      </c>
      <c r="D27" s="98" t="s">
        <v>115</v>
      </c>
      <c r="E27" s="60" t="s">
        <v>38</v>
      </c>
      <c r="F27" s="112">
        <v>1.1000000000000001</v>
      </c>
      <c r="G27" s="80">
        <v>0</v>
      </c>
      <c r="H27" s="112">
        <v>1.1000000000000001</v>
      </c>
      <c r="J27" s="79">
        <v>0.83</v>
      </c>
      <c r="K27" s="99"/>
    </row>
    <row r="28" spans="1:11" x14ac:dyDescent="0.35">
      <c r="B28" s="66" t="str">
        <f>Countries!B22</f>
        <v>Cambodia</v>
      </c>
      <c r="C28" s="79">
        <v>2.0000000000000018E-2</v>
      </c>
      <c r="D28" s="98" t="s">
        <v>115</v>
      </c>
      <c r="E28" s="60" t="s">
        <v>38</v>
      </c>
      <c r="F28" s="112">
        <v>1.1000000000000001</v>
      </c>
      <c r="G28" s="80">
        <v>0</v>
      </c>
      <c r="H28" s="112">
        <v>1.1000000000000001</v>
      </c>
      <c r="J28" s="79">
        <v>0.76</v>
      </c>
      <c r="K28" s="99" t="s">
        <v>473</v>
      </c>
    </row>
    <row r="29" spans="1:11" x14ac:dyDescent="0.35">
      <c r="B29" s="66" t="str">
        <f>Countries!B23</f>
        <v>Cameroon</v>
      </c>
      <c r="C29" s="79">
        <v>0.10999999999999999</v>
      </c>
      <c r="D29" s="98" t="s">
        <v>115</v>
      </c>
      <c r="E29" s="60" t="s">
        <v>38</v>
      </c>
      <c r="F29" s="112">
        <v>1.1000000000000001</v>
      </c>
      <c r="G29" s="80">
        <v>0</v>
      </c>
      <c r="H29" s="112">
        <v>1.1000000000000001</v>
      </c>
      <c r="J29" s="79">
        <v>0.46</v>
      </c>
      <c r="K29" s="99"/>
    </row>
    <row r="30" spans="1:11" customFormat="1" x14ac:dyDescent="0.35">
      <c r="A30" s="1"/>
      <c r="B30" s="66" t="str">
        <f>Countries!B24</f>
        <v>Cape Verde</v>
      </c>
      <c r="C30" s="79">
        <v>0.29000000000000004</v>
      </c>
      <c r="D30" s="98" t="s">
        <v>115</v>
      </c>
      <c r="E30" s="60" t="s">
        <v>38</v>
      </c>
      <c r="F30" s="112">
        <v>1.1000000000000001</v>
      </c>
      <c r="G30" s="80">
        <v>0</v>
      </c>
      <c r="H30" s="112">
        <v>1.1000000000000001</v>
      </c>
      <c r="J30" s="79">
        <v>0.67</v>
      </c>
      <c r="K30" s="99" t="s">
        <v>118</v>
      </c>
    </row>
    <row r="31" spans="1:11" customFormat="1" x14ac:dyDescent="0.35">
      <c r="A31" s="1"/>
      <c r="B31" s="66" t="str">
        <f>Countries!B25</f>
        <v>Central African Republic</v>
      </c>
      <c r="C31" s="79">
        <v>7.0000000000000007E-2</v>
      </c>
      <c r="D31" s="98" t="s">
        <v>116</v>
      </c>
      <c r="E31" s="60" t="s">
        <v>38</v>
      </c>
      <c r="F31" s="112">
        <v>1.1000000000000001</v>
      </c>
      <c r="G31" s="80">
        <v>0</v>
      </c>
      <c r="H31" s="112">
        <v>1.1000000000000001</v>
      </c>
      <c r="J31" s="79">
        <v>0.67</v>
      </c>
      <c r="K31" s="99" t="s">
        <v>118</v>
      </c>
    </row>
    <row r="32" spans="1:11" customFormat="1" x14ac:dyDescent="0.35">
      <c r="A32" s="1"/>
      <c r="B32" s="66" t="str">
        <f>Countries!B26</f>
        <v>Chad</v>
      </c>
      <c r="C32" s="79">
        <v>7.0000000000000007E-2</v>
      </c>
      <c r="D32" s="98" t="s">
        <v>116</v>
      </c>
      <c r="E32" s="60" t="s">
        <v>38</v>
      </c>
      <c r="F32" s="112">
        <v>1.1000000000000001</v>
      </c>
      <c r="G32" s="80">
        <v>0</v>
      </c>
      <c r="H32" s="112">
        <v>1.1000000000000001</v>
      </c>
      <c r="J32" s="79">
        <v>0.67</v>
      </c>
      <c r="K32" s="99" t="s">
        <v>118</v>
      </c>
    </row>
    <row r="33" spans="1:11" customFormat="1" x14ac:dyDescent="0.35">
      <c r="A33" s="1"/>
      <c r="B33" s="66" t="str">
        <f>Countries!B27</f>
        <v>China</v>
      </c>
      <c r="C33" s="79">
        <v>7.0000000000000007E-2</v>
      </c>
      <c r="D33" s="98" t="s">
        <v>116</v>
      </c>
      <c r="E33" s="60" t="s">
        <v>38</v>
      </c>
      <c r="F33" s="112">
        <v>1.1000000000000001</v>
      </c>
      <c r="G33" s="80">
        <v>0</v>
      </c>
      <c r="H33" s="112">
        <v>1.1000000000000001</v>
      </c>
      <c r="J33" s="79">
        <v>0.76</v>
      </c>
      <c r="K33" s="99" t="s">
        <v>473</v>
      </c>
    </row>
    <row r="34" spans="1:11" customFormat="1" x14ac:dyDescent="0.35">
      <c r="A34" s="1"/>
      <c r="B34" s="66" t="str">
        <f>Countries!B28</f>
        <v>Colombia</v>
      </c>
      <c r="C34" s="79">
        <v>7.0000000000000007E-2</v>
      </c>
      <c r="D34" s="98" t="s">
        <v>116</v>
      </c>
      <c r="E34" s="60" t="s">
        <v>38</v>
      </c>
      <c r="F34" s="112">
        <v>1.1000000000000001</v>
      </c>
      <c r="G34" s="80">
        <v>0</v>
      </c>
      <c r="H34" s="112">
        <v>1.1000000000000001</v>
      </c>
      <c r="J34" s="79">
        <v>0.83</v>
      </c>
      <c r="K34" s="99" t="s">
        <v>475</v>
      </c>
    </row>
    <row r="35" spans="1:11" customFormat="1" x14ac:dyDescent="0.35">
      <c r="A35" s="1"/>
      <c r="B35" s="66" t="str">
        <f>Countries!B29</f>
        <v>Comoros</v>
      </c>
      <c r="C35" s="79">
        <v>0.14000000000000001</v>
      </c>
      <c r="D35" s="98" t="s">
        <v>115</v>
      </c>
      <c r="E35" s="60" t="s">
        <v>38</v>
      </c>
      <c r="F35" s="112">
        <v>1.1000000000000001</v>
      </c>
      <c r="G35" s="80">
        <v>0</v>
      </c>
      <c r="H35" s="112">
        <v>1.1000000000000001</v>
      </c>
      <c r="J35" s="79">
        <v>0.67</v>
      </c>
      <c r="K35" s="99" t="s">
        <v>118</v>
      </c>
    </row>
    <row r="36" spans="1:11" customFormat="1" x14ac:dyDescent="0.35">
      <c r="A36" s="1"/>
      <c r="B36" s="66" t="str">
        <f>Countries!B30</f>
        <v>Congo</v>
      </c>
      <c r="C36" s="79">
        <v>7.0000000000000007E-2</v>
      </c>
      <c r="D36" s="98" t="s">
        <v>116</v>
      </c>
      <c r="E36" s="60" t="s">
        <v>38</v>
      </c>
      <c r="F36" s="112">
        <v>1.1000000000000001</v>
      </c>
      <c r="G36" s="80">
        <v>0</v>
      </c>
      <c r="H36" s="112">
        <v>1.1000000000000001</v>
      </c>
      <c r="J36" s="79">
        <v>0.67</v>
      </c>
      <c r="K36" s="99" t="s">
        <v>118</v>
      </c>
    </row>
    <row r="37" spans="1:11" customFormat="1" x14ac:dyDescent="0.35">
      <c r="A37" s="1"/>
      <c r="B37" s="66" t="str">
        <f>Countries!B31</f>
        <v>Costa Rica</v>
      </c>
      <c r="C37" s="79">
        <v>7.0000000000000007E-2</v>
      </c>
      <c r="D37" s="98" t="s">
        <v>116</v>
      </c>
      <c r="E37" s="60" t="s">
        <v>38</v>
      </c>
      <c r="F37" s="112">
        <v>1.1000000000000001</v>
      </c>
      <c r="G37" s="80">
        <v>0</v>
      </c>
      <c r="H37" s="112">
        <v>1.1000000000000001</v>
      </c>
      <c r="J37" s="79">
        <v>0.83</v>
      </c>
      <c r="K37" s="99" t="s">
        <v>475</v>
      </c>
    </row>
    <row r="38" spans="1:11" customFormat="1" x14ac:dyDescent="0.35">
      <c r="A38" s="1"/>
      <c r="B38" s="66" t="str">
        <f>Countries!B32</f>
        <v>Cote d'Ivoire</v>
      </c>
      <c r="C38" s="79">
        <v>0.13</v>
      </c>
      <c r="D38" s="98" t="s">
        <v>115</v>
      </c>
      <c r="E38" s="60" t="s">
        <v>38</v>
      </c>
      <c r="F38" s="112">
        <v>1.1000000000000001</v>
      </c>
      <c r="G38" s="80">
        <v>0</v>
      </c>
      <c r="H38" s="112">
        <v>1.1000000000000001</v>
      </c>
      <c r="J38" s="79">
        <v>0.93</v>
      </c>
      <c r="K38" s="99"/>
    </row>
    <row r="39" spans="1:11" customFormat="1" x14ac:dyDescent="0.35">
      <c r="A39" s="1"/>
      <c r="B39" s="66" t="str">
        <f>Countries!B33</f>
        <v>Cuba</v>
      </c>
      <c r="C39" s="79">
        <v>0.14000000000000001</v>
      </c>
      <c r="D39" s="98" t="s">
        <v>115</v>
      </c>
      <c r="E39" s="60" t="s">
        <v>38</v>
      </c>
      <c r="F39" s="112">
        <v>1.1000000000000001</v>
      </c>
      <c r="G39" s="80">
        <v>0</v>
      </c>
      <c r="H39" s="112">
        <v>1.1000000000000001</v>
      </c>
      <c r="J39" s="79">
        <v>0.83</v>
      </c>
      <c r="K39" s="99" t="s">
        <v>475</v>
      </c>
    </row>
    <row r="40" spans="1:11" customFormat="1" x14ac:dyDescent="0.35">
      <c r="A40" s="1"/>
      <c r="B40" s="66" t="str">
        <f>Countries!B34</f>
        <v>D R Congo</v>
      </c>
      <c r="C40" s="79">
        <v>7.0000000000000007E-2</v>
      </c>
      <c r="D40" s="98" t="s">
        <v>116</v>
      </c>
      <c r="E40" s="60" t="s">
        <v>38</v>
      </c>
      <c r="F40" s="112">
        <v>1.1000000000000001</v>
      </c>
      <c r="G40" s="80">
        <v>0</v>
      </c>
      <c r="H40" s="112">
        <v>1.1000000000000001</v>
      </c>
      <c r="J40" s="79">
        <v>0.67</v>
      </c>
      <c r="K40" s="99" t="s">
        <v>118</v>
      </c>
    </row>
    <row r="41" spans="1:11" customFormat="1" x14ac:dyDescent="0.35">
      <c r="A41" s="1"/>
      <c r="B41" s="66" t="str">
        <f>Countries!B35</f>
        <v>Democratic People's Republic of Korea</v>
      </c>
      <c r="C41" s="79">
        <v>7.0000000000000007E-2</v>
      </c>
      <c r="D41" s="98" t="s">
        <v>116</v>
      </c>
      <c r="E41" s="60" t="s">
        <v>38</v>
      </c>
      <c r="F41" s="112">
        <v>1.1000000000000001</v>
      </c>
      <c r="G41" s="80">
        <v>0</v>
      </c>
      <c r="H41" s="112">
        <v>1.1000000000000001</v>
      </c>
      <c r="J41" s="79">
        <v>0.76</v>
      </c>
      <c r="K41" s="99" t="s">
        <v>473</v>
      </c>
    </row>
    <row r="42" spans="1:11" customFormat="1" x14ac:dyDescent="0.35">
      <c r="A42" s="1"/>
      <c r="B42" s="66" t="str">
        <f>Countries!B36</f>
        <v>Djibouti</v>
      </c>
      <c r="C42" s="79">
        <v>0.25</v>
      </c>
      <c r="D42" s="98" t="s">
        <v>115</v>
      </c>
      <c r="E42" s="60" t="s">
        <v>38</v>
      </c>
      <c r="F42" s="112">
        <v>1.1000000000000001</v>
      </c>
      <c r="G42" s="80">
        <v>0</v>
      </c>
      <c r="H42" s="112">
        <v>1.1000000000000001</v>
      </c>
      <c r="J42" s="79">
        <v>0.67</v>
      </c>
      <c r="K42" s="99" t="s">
        <v>118</v>
      </c>
    </row>
    <row r="43" spans="1:11" customFormat="1" x14ac:dyDescent="0.35">
      <c r="A43" s="1"/>
      <c r="B43" s="66" t="str">
        <f>Countries!B37</f>
        <v>Dominican Republic</v>
      </c>
      <c r="C43" s="79">
        <v>0.18000000000000005</v>
      </c>
      <c r="D43" s="98" t="s">
        <v>115</v>
      </c>
      <c r="E43" s="60" t="s">
        <v>38</v>
      </c>
      <c r="F43" s="112">
        <v>1.1000000000000001</v>
      </c>
      <c r="G43" s="80">
        <v>0</v>
      </c>
      <c r="H43" s="112">
        <v>1.1000000000000001</v>
      </c>
      <c r="J43" s="79">
        <v>0.87</v>
      </c>
      <c r="K43" s="99"/>
    </row>
    <row r="44" spans="1:11" customFormat="1" x14ac:dyDescent="0.35">
      <c r="A44" s="1"/>
      <c r="B44" s="66" t="str">
        <f>Countries!B38</f>
        <v>East Timor</v>
      </c>
      <c r="C44" s="79">
        <v>7.0000000000000007E-2</v>
      </c>
      <c r="D44" s="98" t="s">
        <v>116</v>
      </c>
      <c r="E44" s="60" t="s">
        <v>38</v>
      </c>
      <c r="F44" s="112">
        <v>1.1000000000000001</v>
      </c>
      <c r="G44" s="80">
        <v>0</v>
      </c>
      <c r="H44" s="112">
        <v>1.1000000000000001</v>
      </c>
      <c r="J44" s="79">
        <v>0.76</v>
      </c>
      <c r="K44" s="99" t="s">
        <v>473</v>
      </c>
    </row>
    <row r="45" spans="1:11" customFormat="1" x14ac:dyDescent="0.35">
      <c r="A45" s="1"/>
      <c r="B45" s="66" t="str">
        <f>Countries!B39</f>
        <v>Ecuador</v>
      </c>
      <c r="C45" s="79">
        <v>0.19999999999999996</v>
      </c>
      <c r="D45" s="98" t="s">
        <v>115</v>
      </c>
      <c r="E45" s="60" t="s">
        <v>38</v>
      </c>
      <c r="F45" s="112">
        <v>1.1000000000000001</v>
      </c>
      <c r="G45" s="80">
        <v>0</v>
      </c>
      <c r="H45" s="112">
        <v>1.1000000000000001</v>
      </c>
      <c r="J45" s="79">
        <v>0.83</v>
      </c>
      <c r="K45" s="99" t="s">
        <v>475</v>
      </c>
    </row>
    <row r="46" spans="1:11" customFormat="1" x14ac:dyDescent="0.35">
      <c r="A46" s="1"/>
      <c r="B46" s="66" t="str">
        <f>Countries!B40</f>
        <v>Egypt</v>
      </c>
      <c r="C46" s="79">
        <v>0.18000000000000005</v>
      </c>
      <c r="D46" s="98" t="s">
        <v>115</v>
      </c>
      <c r="E46" s="60" t="s">
        <v>38</v>
      </c>
      <c r="F46" s="112">
        <v>1.1000000000000001</v>
      </c>
      <c r="G46" s="80">
        <v>0</v>
      </c>
      <c r="H46" s="112">
        <v>1.1000000000000001</v>
      </c>
      <c r="J46" s="79">
        <v>0.67</v>
      </c>
      <c r="K46" s="99" t="s">
        <v>118</v>
      </c>
    </row>
    <row r="47" spans="1:11" customFormat="1" x14ac:dyDescent="0.35">
      <c r="A47" s="1"/>
      <c r="B47" s="66" t="str">
        <f>Countries!B41</f>
        <v>El Salvador</v>
      </c>
      <c r="C47" s="79">
        <v>6.9999999999999951E-2</v>
      </c>
      <c r="D47" s="98" t="s">
        <v>115</v>
      </c>
      <c r="E47" s="60" t="s">
        <v>38</v>
      </c>
      <c r="F47" s="112">
        <v>1.1000000000000001</v>
      </c>
      <c r="G47" s="80">
        <v>0</v>
      </c>
      <c r="H47" s="112">
        <v>1.1000000000000001</v>
      </c>
      <c r="J47" s="79">
        <v>0.83</v>
      </c>
      <c r="K47" s="99" t="s">
        <v>475</v>
      </c>
    </row>
    <row r="48" spans="1:11" customFormat="1" x14ac:dyDescent="0.35">
      <c r="A48" s="1"/>
      <c r="B48" s="66" t="str">
        <f>Countries!B42</f>
        <v>Equatorial Guinea</v>
      </c>
      <c r="C48" s="79">
        <v>7.0000000000000007E-2</v>
      </c>
      <c r="D48" s="98" t="s">
        <v>116</v>
      </c>
      <c r="E48" s="60" t="s">
        <v>38</v>
      </c>
      <c r="F48" s="112">
        <v>1.1000000000000001</v>
      </c>
      <c r="G48" s="80">
        <v>0</v>
      </c>
      <c r="H48" s="112">
        <v>1.1000000000000001</v>
      </c>
      <c r="J48" s="79">
        <v>0.67</v>
      </c>
      <c r="K48" s="99" t="s">
        <v>118</v>
      </c>
    </row>
    <row r="49" spans="1:11" customFormat="1" x14ac:dyDescent="0.35">
      <c r="A49" s="1"/>
      <c r="B49" s="66" t="str">
        <f>Countries!B43</f>
        <v>Eritrea</v>
      </c>
      <c r="C49" s="79">
        <v>9.9999999999999978E-2</v>
      </c>
      <c r="D49" s="98" t="s">
        <v>115</v>
      </c>
      <c r="E49" s="60" t="s">
        <v>38</v>
      </c>
      <c r="F49" s="112">
        <v>1.1000000000000001</v>
      </c>
      <c r="G49" s="80">
        <v>0</v>
      </c>
      <c r="H49" s="112">
        <v>1.1000000000000001</v>
      </c>
      <c r="J49" s="79">
        <v>0.67</v>
      </c>
      <c r="K49" s="99" t="s">
        <v>118</v>
      </c>
    </row>
    <row r="50" spans="1:11" customFormat="1" x14ac:dyDescent="0.35">
      <c r="A50" s="1"/>
      <c r="B50" s="66" t="str">
        <f>Countries!B44</f>
        <v>Eswatini</v>
      </c>
      <c r="C50" s="79">
        <v>2.0000000000000018E-2</v>
      </c>
      <c r="D50" s="98" t="s">
        <v>115</v>
      </c>
      <c r="E50" s="60" t="s">
        <v>38</v>
      </c>
      <c r="F50" s="112">
        <v>1.1000000000000001</v>
      </c>
      <c r="G50" s="80">
        <v>0</v>
      </c>
      <c r="H50" s="112">
        <v>1.1000000000000001</v>
      </c>
      <c r="J50" s="79">
        <v>0.95</v>
      </c>
      <c r="K50" s="99"/>
    </row>
    <row r="51" spans="1:11" customFormat="1" x14ac:dyDescent="0.35">
      <c r="A51" s="1"/>
      <c r="B51" s="66" t="str">
        <f>Countries!B45</f>
        <v>Ethiopia</v>
      </c>
      <c r="C51" s="79">
        <v>3.0000000000000027E-2</v>
      </c>
      <c r="D51" s="98" t="s">
        <v>115</v>
      </c>
      <c r="E51" s="60" t="s">
        <v>38</v>
      </c>
      <c r="F51" s="112">
        <v>1.1000000000000001</v>
      </c>
      <c r="G51" s="80">
        <v>0</v>
      </c>
      <c r="H51" s="112">
        <v>1.1000000000000001</v>
      </c>
      <c r="J51" s="79">
        <v>0.84</v>
      </c>
      <c r="K51" s="99"/>
    </row>
    <row r="52" spans="1:11" customFormat="1" x14ac:dyDescent="0.35">
      <c r="A52" s="1"/>
      <c r="B52" s="66" t="str">
        <f>Countries!B46</f>
        <v>Fiji</v>
      </c>
      <c r="C52" s="79">
        <v>7.0000000000000007E-2</v>
      </c>
      <c r="D52" s="98" t="s">
        <v>116</v>
      </c>
      <c r="E52" s="60" t="s">
        <v>38</v>
      </c>
      <c r="F52" s="112">
        <v>1.1000000000000001</v>
      </c>
      <c r="G52" s="80">
        <v>0</v>
      </c>
      <c r="H52" s="112">
        <v>1.1000000000000001</v>
      </c>
      <c r="J52" s="79">
        <v>0.76</v>
      </c>
      <c r="K52" s="99" t="s">
        <v>473</v>
      </c>
    </row>
    <row r="53" spans="1:11" customFormat="1" x14ac:dyDescent="0.35">
      <c r="A53" s="1"/>
      <c r="B53" s="66" t="str">
        <f>Countries!B47</f>
        <v>Gabon</v>
      </c>
      <c r="C53" s="79">
        <v>7.0000000000000007E-2</v>
      </c>
      <c r="D53" s="98" t="s">
        <v>116</v>
      </c>
      <c r="E53" s="60" t="s">
        <v>38</v>
      </c>
      <c r="F53" s="112">
        <v>1.1000000000000001</v>
      </c>
      <c r="G53" s="80">
        <v>0</v>
      </c>
      <c r="H53" s="112">
        <v>1.1000000000000001</v>
      </c>
      <c r="J53" s="79">
        <v>0.67</v>
      </c>
      <c r="K53" s="99" t="s">
        <v>118</v>
      </c>
    </row>
    <row r="54" spans="1:11" customFormat="1" x14ac:dyDescent="0.35">
      <c r="A54" s="1"/>
      <c r="B54" s="66" t="str">
        <f>Countries!B48</f>
        <v>Gambia</v>
      </c>
      <c r="C54" s="79">
        <v>7.0000000000000007E-2</v>
      </c>
      <c r="D54" s="98" t="s">
        <v>116</v>
      </c>
      <c r="E54" s="60" t="s">
        <v>38</v>
      </c>
      <c r="F54" s="112">
        <v>1.1000000000000001</v>
      </c>
      <c r="G54" s="80">
        <v>0</v>
      </c>
      <c r="H54" s="112">
        <v>1.1000000000000001</v>
      </c>
      <c r="J54" s="79">
        <v>0.67</v>
      </c>
      <c r="K54" s="99" t="s">
        <v>118</v>
      </c>
    </row>
    <row r="55" spans="1:11" x14ac:dyDescent="0.35">
      <c r="B55" s="66" t="str">
        <f>Countries!B49</f>
        <v>Georgia</v>
      </c>
      <c r="C55" s="79">
        <v>7.999999999999996E-2</v>
      </c>
      <c r="D55" s="98" t="s">
        <v>115</v>
      </c>
      <c r="E55" s="60" t="s">
        <v>38</v>
      </c>
      <c r="F55" s="112">
        <v>1.1000000000000001</v>
      </c>
      <c r="G55" s="80">
        <v>0</v>
      </c>
      <c r="H55" s="112">
        <v>1.1000000000000001</v>
      </c>
      <c r="I55"/>
      <c r="J55" s="79">
        <v>0.76</v>
      </c>
      <c r="K55" s="99" t="s">
        <v>473</v>
      </c>
    </row>
    <row r="56" spans="1:11" x14ac:dyDescent="0.35">
      <c r="B56" s="66" t="str">
        <f>Countries!B50</f>
        <v>Ghana</v>
      </c>
      <c r="C56" s="79">
        <v>7.0000000000000007E-2</v>
      </c>
      <c r="D56" s="98" t="s">
        <v>116</v>
      </c>
      <c r="E56" s="60" t="s">
        <v>38</v>
      </c>
      <c r="F56" s="112">
        <v>1.1000000000000001</v>
      </c>
      <c r="G56" s="80">
        <v>0</v>
      </c>
      <c r="H56" s="112">
        <v>1.1000000000000001</v>
      </c>
      <c r="I56"/>
      <c r="J56" s="79">
        <v>0.67</v>
      </c>
      <c r="K56" s="99" t="s">
        <v>118</v>
      </c>
    </row>
    <row r="57" spans="1:11" x14ac:dyDescent="0.35">
      <c r="B57" s="66" t="str">
        <f>Countries!B51</f>
        <v>Guatemala</v>
      </c>
      <c r="C57" s="79">
        <v>6.9999999999999951E-2</v>
      </c>
      <c r="D57" s="98" t="s">
        <v>115</v>
      </c>
      <c r="E57" s="60" t="s">
        <v>38</v>
      </c>
      <c r="F57" s="112">
        <v>1.1000000000000001</v>
      </c>
      <c r="G57" s="80">
        <v>0</v>
      </c>
      <c r="H57" s="112">
        <v>1.1000000000000001</v>
      </c>
      <c r="I57"/>
      <c r="J57" s="79">
        <v>0.83</v>
      </c>
      <c r="K57" s="99" t="s">
        <v>475</v>
      </c>
    </row>
    <row r="58" spans="1:11" x14ac:dyDescent="0.35">
      <c r="B58" s="66" t="str">
        <f>Countries!B52</f>
        <v>Guinea</v>
      </c>
      <c r="C58" s="79">
        <v>7.0000000000000007E-2</v>
      </c>
      <c r="D58" s="98" t="s">
        <v>116</v>
      </c>
      <c r="E58" s="60" t="s">
        <v>38</v>
      </c>
      <c r="F58" s="112">
        <v>1.1000000000000001</v>
      </c>
      <c r="G58" s="80">
        <v>0</v>
      </c>
      <c r="H58" s="112">
        <v>1.1000000000000001</v>
      </c>
      <c r="I58"/>
      <c r="J58" s="79">
        <v>0.67</v>
      </c>
      <c r="K58" s="99" t="s">
        <v>118</v>
      </c>
    </row>
    <row r="59" spans="1:11" x14ac:dyDescent="0.35">
      <c r="B59" s="66" t="str">
        <f>Countries!B53</f>
        <v>Guinea Bissau</v>
      </c>
      <c r="C59" s="79">
        <v>7.0000000000000007E-2</v>
      </c>
      <c r="D59" s="98" t="s">
        <v>116</v>
      </c>
      <c r="E59" s="60" t="s">
        <v>38</v>
      </c>
      <c r="F59" s="112">
        <v>1.1000000000000001</v>
      </c>
      <c r="G59" s="80">
        <v>0</v>
      </c>
      <c r="H59" s="112">
        <v>1.1000000000000001</v>
      </c>
      <c r="I59"/>
      <c r="J59" s="79">
        <v>0.67</v>
      </c>
      <c r="K59" s="99" t="s">
        <v>118</v>
      </c>
    </row>
    <row r="60" spans="1:11" x14ac:dyDescent="0.35">
      <c r="B60" s="66" t="str">
        <f>Countries!B54</f>
        <v>Guyana</v>
      </c>
      <c r="C60" s="79">
        <v>7.0000000000000007E-2</v>
      </c>
      <c r="D60" s="98" t="s">
        <v>116</v>
      </c>
      <c r="E60" s="60" t="s">
        <v>38</v>
      </c>
      <c r="F60" s="112">
        <v>1.1000000000000001</v>
      </c>
      <c r="G60" s="80">
        <v>0</v>
      </c>
      <c r="H60" s="112">
        <v>1.1000000000000001</v>
      </c>
      <c r="I60"/>
      <c r="J60" s="79">
        <v>0.83</v>
      </c>
      <c r="K60" s="99" t="s">
        <v>475</v>
      </c>
    </row>
    <row r="61" spans="1:11" x14ac:dyDescent="0.35">
      <c r="B61" s="66" t="str">
        <f>Countries!B55</f>
        <v>Haiti</v>
      </c>
      <c r="C61" s="79">
        <v>0.17000000000000004</v>
      </c>
      <c r="D61" s="98" t="s">
        <v>115</v>
      </c>
      <c r="E61" s="60" t="s">
        <v>38</v>
      </c>
      <c r="F61" s="112">
        <v>1.1000000000000001</v>
      </c>
      <c r="G61" s="80">
        <v>0</v>
      </c>
      <c r="H61" s="112">
        <v>1.1000000000000001</v>
      </c>
      <c r="I61"/>
      <c r="J61" s="79">
        <v>0.69</v>
      </c>
      <c r="K61" s="99"/>
    </row>
    <row r="62" spans="1:11" x14ac:dyDescent="0.35">
      <c r="B62" s="66" t="str">
        <f>Countries!B56</f>
        <v>Honduras</v>
      </c>
      <c r="C62" s="79">
        <v>6.9999999999999951E-2</v>
      </c>
      <c r="D62" s="98" t="s">
        <v>115</v>
      </c>
      <c r="E62" s="60" t="s">
        <v>38</v>
      </c>
      <c r="F62" s="112">
        <v>1.1000000000000001</v>
      </c>
      <c r="G62" s="80">
        <v>0</v>
      </c>
      <c r="H62" s="112">
        <v>1.1000000000000001</v>
      </c>
      <c r="I62"/>
      <c r="J62" s="79">
        <v>0.83</v>
      </c>
      <c r="K62" s="99" t="s">
        <v>475</v>
      </c>
    </row>
    <row r="63" spans="1:11" x14ac:dyDescent="0.35">
      <c r="B63" s="66" t="str">
        <f>Countries!B57</f>
        <v>India</v>
      </c>
      <c r="C63" s="79">
        <v>6.9999999999999951E-2</v>
      </c>
      <c r="D63" s="98" t="s">
        <v>115</v>
      </c>
      <c r="E63" s="60" t="s">
        <v>38</v>
      </c>
      <c r="F63" s="112">
        <v>1.1000000000000001</v>
      </c>
      <c r="G63" s="80">
        <v>0</v>
      </c>
      <c r="H63" s="112">
        <v>1.1000000000000001</v>
      </c>
      <c r="I63"/>
      <c r="J63" s="79">
        <v>0.76</v>
      </c>
      <c r="K63" s="99" t="s">
        <v>473</v>
      </c>
    </row>
    <row r="64" spans="1:11" x14ac:dyDescent="0.35">
      <c r="B64" s="66" t="str">
        <f>Countries!B58</f>
        <v>Indonesia</v>
      </c>
      <c r="C64" s="79">
        <v>7.0000000000000007E-2</v>
      </c>
      <c r="D64" s="98" t="s">
        <v>116</v>
      </c>
      <c r="E64" s="60" t="s">
        <v>38</v>
      </c>
      <c r="F64" s="112">
        <v>1.1000000000000001</v>
      </c>
      <c r="G64" s="80">
        <v>0</v>
      </c>
      <c r="H64" s="112">
        <v>1.1000000000000001</v>
      </c>
      <c r="I64"/>
      <c r="J64" s="79">
        <v>0.76</v>
      </c>
      <c r="K64" s="99" t="s">
        <v>473</v>
      </c>
    </row>
    <row r="65" spans="2:11" x14ac:dyDescent="0.35">
      <c r="B65" s="66" t="str">
        <f>Countries!B59</f>
        <v>Iran</v>
      </c>
      <c r="C65" s="79">
        <v>9.9999999999999978E-2</v>
      </c>
      <c r="D65" s="98" t="s">
        <v>115</v>
      </c>
      <c r="E65" s="60" t="s">
        <v>38</v>
      </c>
      <c r="F65" s="112">
        <v>1.1000000000000001</v>
      </c>
      <c r="G65" s="80">
        <v>0</v>
      </c>
      <c r="H65" s="112">
        <v>1.1000000000000001</v>
      </c>
      <c r="I65"/>
      <c r="J65" s="79">
        <v>0.76</v>
      </c>
      <c r="K65" s="99" t="s">
        <v>473</v>
      </c>
    </row>
    <row r="66" spans="2:11" x14ac:dyDescent="0.35">
      <c r="B66" s="66" t="str">
        <f>Countries!B60</f>
        <v>Iraq</v>
      </c>
      <c r="C66" s="79">
        <v>7.0000000000000007E-2</v>
      </c>
      <c r="D66" s="98" t="s">
        <v>116</v>
      </c>
      <c r="E66" s="60" t="s">
        <v>38</v>
      </c>
      <c r="F66" s="112">
        <v>1.1000000000000001</v>
      </c>
      <c r="G66" s="80">
        <v>0</v>
      </c>
      <c r="H66" s="112">
        <v>1.1000000000000001</v>
      </c>
      <c r="I66"/>
      <c r="J66" s="79">
        <v>0.76</v>
      </c>
      <c r="K66" s="99" t="s">
        <v>473</v>
      </c>
    </row>
    <row r="67" spans="2:11" x14ac:dyDescent="0.35">
      <c r="B67" s="66" t="str">
        <f>Countries!B61</f>
        <v>Jamaica</v>
      </c>
      <c r="C67" s="79">
        <v>8.9999999999999969E-2</v>
      </c>
      <c r="D67" s="98" t="s">
        <v>115</v>
      </c>
      <c r="E67" s="60" t="s">
        <v>38</v>
      </c>
      <c r="F67" s="112">
        <v>1.1000000000000001</v>
      </c>
      <c r="G67" s="80">
        <v>0</v>
      </c>
      <c r="H67" s="112">
        <v>1.1000000000000001</v>
      </c>
      <c r="I67"/>
      <c r="J67" s="79">
        <v>0.83</v>
      </c>
      <c r="K67" s="99" t="s">
        <v>475</v>
      </c>
    </row>
    <row r="68" spans="2:11" x14ac:dyDescent="0.35">
      <c r="B68" s="66" t="str">
        <f>Countries!B62</f>
        <v>Jordan</v>
      </c>
      <c r="C68" s="79">
        <v>5.0000000000000044E-2</v>
      </c>
      <c r="D68" s="98" t="s">
        <v>115</v>
      </c>
      <c r="E68" s="60" t="s">
        <v>38</v>
      </c>
      <c r="F68" s="112">
        <v>1.1000000000000001</v>
      </c>
      <c r="G68" s="80">
        <v>0</v>
      </c>
      <c r="H68" s="112">
        <v>1.1000000000000001</v>
      </c>
      <c r="I68"/>
      <c r="J68" s="79">
        <v>0.76</v>
      </c>
      <c r="K68" s="99" t="s">
        <v>473</v>
      </c>
    </row>
    <row r="69" spans="2:11" x14ac:dyDescent="0.35">
      <c r="B69" s="66" t="str">
        <f>Countries!B63</f>
        <v>Kazakhstan</v>
      </c>
      <c r="C69" s="79">
        <v>0.13</v>
      </c>
      <c r="D69" s="98" t="s">
        <v>115</v>
      </c>
      <c r="E69" s="60" t="s">
        <v>38</v>
      </c>
      <c r="F69" s="112">
        <v>1.1000000000000001</v>
      </c>
      <c r="G69" s="80">
        <v>0</v>
      </c>
      <c r="H69" s="112">
        <v>1.1000000000000001</v>
      </c>
      <c r="I69"/>
      <c r="J69" s="79">
        <v>0.76</v>
      </c>
      <c r="K69" s="99" t="s">
        <v>473</v>
      </c>
    </row>
    <row r="70" spans="2:11" x14ac:dyDescent="0.35">
      <c r="B70" s="66" t="str">
        <f>Countries!B64</f>
        <v>Kenya</v>
      </c>
      <c r="C70" s="79">
        <v>5.0000000000000044E-2</v>
      </c>
      <c r="D70" s="98" t="s">
        <v>115</v>
      </c>
      <c r="E70" s="60" t="s">
        <v>38</v>
      </c>
      <c r="F70" s="112">
        <v>1.1000000000000001</v>
      </c>
      <c r="G70" s="80">
        <v>0</v>
      </c>
      <c r="H70" s="112">
        <v>1.1000000000000001</v>
      </c>
      <c r="I70"/>
      <c r="J70" s="79">
        <v>0.83</v>
      </c>
      <c r="K70" s="99"/>
    </row>
    <row r="71" spans="2:11" x14ac:dyDescent="0.35">
      <c r="B71" s="66" t="str">
        <f>Countries!B65</f>
        <v>Kyrgyzstan</v>
      </c>
      <c r="C71" s="79">
        <v>8.9999999999999969E-2</v>
      </c>
      <c r="D71" s="98" t="s">
        <v>115</v>
      </c>
      <c r="E71" s="60" t="s">
        <v>38</v>
      </c>
      <c r="F71" s="112">
        <v>1.1000000000000001</v>
      </c>
      <c r="G71" s="80">
        <v>0</v>
      </c>
      <c r="H71" s="112">
        <v>1.1000000000000001</v>
      </c>
      <c r="I71"/>
      <c r="J71" s="79">
        <v>0.76</v>
      </c>
      <c r="K71" s="99" t="s">
        <v>473</v>
      </c>
    </row>
    <row r="72" spans="2:11" x14ac:dyDescent="0.35">
      <c r="B72" s="66" t="str">
        <f>Countries!B66</f>
        <v>Laos</v>
      </c>
      <c r="C72" s="79">
        <v>3.0000000000000027E-2</v>
      </c>
      <c r="D72" s="98" t="s">
        <v>115</v>
      </c>
      <c r="E72" s="60" t="s">
        <v>38</v>
      </c>
      <c r="F72" s="112">
        <v>1.1000000000000001</v>
      </c>
      <c r="G72" s="80">
        <v>0</v>
      </c>
      <c r="H72" s="112">
        <v>1.1000000000000001</v>
      </c>
      <c r="I72"/>
      <c r="J72" s="79">
        <v>0.76</v>
      </c>
      <c r="K72" s="99" t="s">
        <v>473</v>
      </c>
    </row>
    <row r="73" spans="2:11" x14ac:dyDescent="0.35">
      <c r="B73" s="66" t="str">
        <f>Countries!B67</f>
        <v>Lebanon</v>
      </c>
      <c r="C73" s="79">
        <v>5.0000000000000044E-2</v>
      </c>
      <c r="D73" s="98" t="s">
        <v>115</v>
      </c>
      <c r="E73" s="60" t="s">
        <v>38</v>
      </c>
      <c r="F73" s="112">
        <v>1.1000000000000001</v>
      </c>
      <c r="G73" s="80">
        <v>0</v>
      </c>
      <c r="H73" s="112">
        <v>1.1000000000000001</v>
      </c>
      <c r="I73"/>
      <c r="J73" s="79">
        <v>0.76</v>
      </c>
      <c r="K73" s="99" t="s">
        <v>473</v>
      </c>
    </row>
    <row r="74" spans="2:11" x14ac:dyDescent="0.35">
      <c r="B74" s="66" t="str">
        <f>Countries!B68</f>
        <v>Lesotho</v>
      </c>
      <c r="C74" s="79">
        <v>2.0000000000000018E-2</v>
      </c>
      <c r="D74" s="98" t="s">
        <v>115</v>
      </c>
      <c r="E74" s="60" t="s">
        <v>38</v>
      </c>
      <c r="F74" s="112">
        <v>1.1000000000000001</v>
      </c>
      <c r="G74" s="80">
        <v>0</v>
      </c>
      <c r="H74" s="112">
        <v>1.1000000000000001</v>
      </c>
      <c r="I74"/>
      <c r="J74" s="79">
        <v>0.94</v>
      </c>
      <c r="K74" s="99"/>
    </row>
    <row r="75" spans="2:11" x14ac:dyDescent="0.35">
      <c r="B75" s="66" t="str">
        <f>Countries!B69</f>
        <v>Liberia</v>
      </c>
      <c r="C75" s="79">
        <v>7.0000000000000007E-2</v>
      </c>
      <c r="D75" s="98" t="s">
        <v>116</v>
      </c>
      <c r="E75" s="60" t="s">
        <v>38</v>
      </c>
      <c r="F75" s="112">
        <v>1.1000000000000001</v>
      </c>
      <c r="G75" s="80">
        <v>0</v>
      </c>
      <c r="H75" s="112">
        <v>1.1000000000000001</v>
      </c>
      <c r="I75"/>
      <c r="J75" s="79">
        <v>0.67</v>
      </c>
      <c r="K75" s="99" t="s">
        <v>118</v>
      </c>
    </row>
    <row r="76" spans="2:11" x14ac:dyDescent="0.35">
      <c r="B76" s="66" t="str">
        <f>Countries!B70</f>
        <v>Libya</v>
      </c>
      <c r="C76" s="79">
        <v>7.0000000000000007E-2</v>
      </c>
      <c r="D76" s="98" t="s">
        <v>116</v>
      </c>
      <c r="E76" s="60" t="s">
        <v>38</v>
      </c>
      <c r="F76" s="112">
        <v>1.1000000000000001</v>
      </c>
      <c r="G76" s="80">
        <v>0</v>
      </c>
      <c r="H76" s="112">
        <v>1.1000000000000001</v>
      </c>
      <c r="I76"/>
      <c r="J76" s="79">
        <v>0.67</v>
      </c>
      <c r="K76" s="99" t="s">
        <v>118</v>
      </c>
    </row>
    <row r="77" spans="2:11" x14ac:dyDescent="0.35">
      <c r="B77" s="66" t="str">
        <f>Countries!B71</f>
        <v>Macedonia</v>
      </c>
      <c r="C77" s="79">
        <v>7.0000000000000007E-2</v>
      </c>
      <c r="D77" s="98" t="s">
        <v>116</v>
      </c>
      <c r="E77" s="60" t="s">
        <v>38</v>
      </c>
      <c r="F77" s="112">
        <v>1.1000000000000001</v>
      </c>
      <c r="G77" s="80">
        <v>0</v>
      </c>
      <c r="H77" s="112">
        <v>1.1000000000000001</v>
      </c>
      <c r="I77"/>
      <c r="J77" s="79">
        <v>0.88</v>
      </c>
      <c r="K77" s="99" t="s">
        <v>474</v>
      </c>
    </row>
    <row r="78" spans="2:11" x14ac:dyDescent="0.35">
      <c r="B78" s="66" t="str">
        <f>Countries!B72</f>
        <v>Madagascar</v>
      </c>
      <c r="C78" s="79">
        <v>7.0000000000000007E-2</v>
      </c>
      <c r="D78" s="98" t="s">
        <v>116</v>
      </c>
      <c r="E78" s="60" t="s">
        <v>38</v>
      </c>
      <c r="F78" s="112">
        <v>1.1000000000000001</v>
      </c>
      <c r="G78" s="80">
        <v>0</v>
      </c>
      <c r="H78" s="112">
        <v>1.1000000000000001</v>
      </c>
      <c r="I78"/>
      <c r="J78" s="79">
        <v>0.67</v>
      </c>
      <c r="K78" s="99" t="s">
        <v>118</v>
      </c>
    </row>
    <row r="79" spans="2:11" x14ac:dyDescent="0.35">
      <c r="B79" s="66" t="str">
        <f>Countries!B73</f>
        <v>Malawi</v>
      </c>
      <c r="C79" s="79">
        <v>6.0000000000000053E-2</v>
      </c>
      <c r="D79" s="98" t="s">
        <v>115</v>
      </c>
      <c r="E79" s="60" t="s">
        <v>38</v>
      </c>
      <c r="F79" s="112">
        <v>1.1000000000000001</v>
      </c>
      <c r="G79" s="80">
        <v>0</v>
      </c>
      <c r="H79" s="112">
        <v>1.1000000000000001</v>
      </c>
      <c r="I79"/>
      <c r="J79" s="79">
        <v>0.89</v>
      </c>
      <c r="K79" s="99"/>
    </row>
    <row r="80" spans="2:11" x14ac:dyDescent="0.35">
      <c r="B80" s="66" t="str">
        <f>Countries!B74</f>
        <v>Malaysia</v>
      </c>
      <c r="C80" s="79">
        <v>0.13</v>
      </c>
      <c r="D80" s="98" t="s">
        <v>115</v>
      </c>
      <c r="E80" s="60" t="s">
        <v>38</v>
      </c>
      <c r="F80" s="112">
        <v>1.1000000000000001</v>
      </c>
      <c r="G80" s="80">
        <v>0</v>
      </c>
      <c r="H80" s="112">
        <v>1.1000000000000001</v>
      </c>
      <c r="I80"/>
      <c r="J80" s="79">
        <v>0.76</v>
      </c>
      <c r="K80" s="99" t="s">
        <v>473</v>
      </c>
    </row>
    <row r="81" spans="2:11" x14ac:dyDescent="0.35">
      <c r="B81" s="66" t="str">
        <f>Countries!B75</f>
        <v>Maldives</v>
      </c>
      <c r="C81" s="79">
        <v>7.0000000000000007E-2</v>
      </c>
      <c r="D81" s="98" t="s">
        <v>116</v>
      </c>
      <c r="E81" s="60" t="s">
        <v>38</v>
      </c>
      <c r="F81" s="112">
        <v>1.1000000000000001</v>
      </c>
      <c r="G81" s="80">
        <v>0</v>
      </c>
      <c r="H81" s="112">
        <v>1.1000000000000001</v>
      </c>
      <c r="I81"/>
      <c r="J81" s="79">
        <v>0.76</v>
      </c>
      <c r="K81" s="99" t="s">
        <v>473</v>
      </c>
    </row>
    <row r="82" spans="2:11" x14ac:dyDescent="0.35">
      <c r="B82" s="66" t="str">
        <f>Countries!B76</f>
        <v>Mali</v>
      </c>
      <c r="C82" s="79">
        <v>7.0000000000000007E-2</v>
      </c>
      <c r="D82" s="98" t="s">
        <v>116</v>
      </c>
      <c r="E82" s="60" t="s">
        <v>38</v>
      </c>
      <c r="F82" s="112">
        <v>1.1000000000000001</v>
      </c>
      <c r="G82" s="80">
        <v>0</v>
      </c>
      <c r="H82" s="112">
        <v>1.1000000000000001</v>
      </c>
      <c r="I82"/>
      <c r="J82" s="79">
        <v>0.67</v>
      </c>
      <c r="K82" s="99" t="s">
        <v>118</v>
      </c>
    </row>
    <row r="83" spans="2:11" x14ac:dyDescent="0.35">
      <c r="B83" s="66" t="str">
        <f>Countries!B77</f>
        <v>Mauritania</v>
      </c>
      <c r="C83" s="79">
        <v>7.0000000000000007E-2</v>
      </c>
      <c r="D83" s="98" t="s">
        <v>116</v>
      </c>
      <c r="E83" s="60" t="s">
        <v>38</v>
      </c>
      <c r="F83" s="112">
        <v>1.1000000000000001</v>
      </c>
      <c r="G83" s="80">
        <v>0</v>
      </c>
      <c r="H83" s="112">
        <v>1.1000000000000001</v>
      </c>
      <c r="I83"/>
      <c r="J83" s="79">
        <v>0.67</v>
      </c>
      <c r="K83" s="99" t="s">
        <v>118</v>
      </c>
    </row>
    <row r="84" spans="2:11" x14ac:dyDescent="0.35">
      <c r="B84" s="66" t="str">
        <f>Countries!B78</f>
        <v>Mauritius</v>
      </c>
      <c r="C84" s="79">
        <v>7.0000000000000007E-2</v>
      </c>
      <c r="D84" s="98" t="s">
        <v>116</v>
      </c>
      <c r="E84" s="60" t="s">
        <v>38</v>
      </c>
      <c r="F84" s="112">
        <v>1.1000000000000001</v>
      </c>
      <c r="G84" s="80">
        <v>0</v>
      </c>
      <c r="H84" s="112">
        <v>1.1000000000000001</v>
      </c>
      <c r="I84"/>
      <c r="J84" s="79">
        <v>0.67</v>
      </c>
      <c r="K84" s="99" t="s">
        <v>118</v>
      </c>
    </row>
    <row r="85" spans="2:11" x14ac:dyDescent="0.35">
      <c r="B85" s="66" t="str">
        <f>Countries!B79</f>
        <v>Mexico</v>
      </c>
      <c r="C85" s="79">
        <v>6.0000000000000053E-2</v>
      </c>
      <c r="D85" s="98" t="s">
        <v>115</v>
      </c>
      <c r="E85" s="60" t="s">
        <v>38</v>
      </c>
      <c r="F85" s="112">
        <v>1.1000000000000001</v>
      </c>
      <c r="G85" s="80">
        <v>0</v>
      </c>
      <c r="H85" s="112">
        <v>1.1000000000000001</v>
      </c>
      <c r="I85"/>
      <c r="J85" s="79">
        <v>0.83</v>
      </c>
      <c r="K85" s="99" t="s">
        <v>475</v>
      </c>
    </row>
    <row r="86" spans="2:11" x14ac:dyDescent="0.35">
      <c r="B86" s="66" t="str">
        <f>Countries!B80</f>
        <v>Moldova</v>
      </c>
      <c r="C86" s="79">
        <v>0.12</v>
      </c>
      <c r="D86" s="98" t="s">
        <v>115</v>
      </c>
      <c r="E86" s="60" t="s">
        <v>38</v>
      </c>
      <c r="F86" s="112">
        <v>1.1000000000000001</v>
      </c>
      <c r="G86" s="80">
        <v>0</v>
      </c>
      <c r="H86" s="112">
        <v>1.1000000000000001</v>
      </c>
      <c r="I86"/>
      <c r="J86" s="79">
        <v>0.88</v>
      </c>
      <c r="K86" s="99" t="s">
        <v>474</v>
      </c>
    </row>
    <row r="87" spans="2:11" x14ac:dyDescent="0.35">
      <c r="B87" s="66" t="str">
        <f>Countries!B81</f>
        <v>Mongolia</v>
      </c>
      <c r="C87" s="79">
        <v>7.0000000000000007E-2</v>
      </c>
      <c r="D87" s="98" t="s">
        <v>116</v>
      </c>
      <c r="E87" s="60" t="s">
        <v>38</v>
      </c>
      <c r="F87" s="112">
        <v>1.1000000000000001</v>
      </c>
      <c r="G87" s="80">
        <v>0</v>
      </c>
      <c r="H87" s="112">
        <v>1.1000000000000001</v>
      </c>
      <c r="I87"/>
      <c r="J87" s="79">
        <v>0.76</v>
      </c>
      <c r="K87" s="99" t="s">
        <v>473</v>
      </c>
    </row>
    <row r="88" spans="2:11" x14ac:dyDescent="0.35">
      <c r="B88" s="66" t="str">
        <f>Countries!B82</f>
        <v>Montenegro</v>
      </c>
      <c r="C88" s="79">
        <v>4.0000000000000036E-2</v>
      </c>
      <c r="D88" s="98" t="s">
        <v>115</v>
      </c>
      <c r="E88" s="60" t="s">
        <v>38</v>
      </c>
      <c r="F88" s="112">
        <v>1.1000000000000001</v>
      </c>
      <c r="G88" s="80">
        <v>0</v>
      </c>
      <c r="H88" s="112">
        <v>1.1000000000000001</v>
      </c>
      <c r="I88"/>
      <c r="J88" s="79">
        <v>0.88</v>
      </c>
      <c r="K88" s="99" t="s">
        <v>474</v>
      </c>
    </row>
    <row r="89" spans="2:11" x14ac:dyDescent="0.35">
      <c r="B89" s="66" t="str">
        <f>Countries!B83</f>
        <v>Morocco</v>
      </c>
      <c r="C89" s="79">
        <v>6.9999999999999951E-2</v>
      </c>
      <c r="D89" s="98" t="s">
        <v>115</v>
      </c>
      <c r="E89" s="60" t="s">
        <v>38</v>
      </c>
      <c r="F89" s="112">
        <v>1.1000000000000001</v>
      </c>
      <c r="G89" s="80">
        <v>0</v>
      </c>
      <c r="H89" s="112">
        <v>1.1000000000000001</v>
      </c>
      <c r="I89"/>
      <c r="J89" s="79">
        <v>0.67</v>
      </c>
      <c r="K89" s="99" t="s">
        <v>118</v>
      </c>
    </row>
    <row r="90" spans="2:11" x14ac:dyDescent="0.35">
      <c r="B90" s="66" t="str">
        <f>Countries!B84</f>
        <v>Mozambique</v>
      </c>
      <c r="C90" s="79">
        <v>0.12</v>
      </c>
      <c r="D90" s="98" t="s">
        <v>115</v>
      </c>
      <c r="E90" s="60" t="s">
        <v>38</v>
      </c>
      <c r="F90" s="112">
        <v>1.1000000000000001</v>
      </c>
      <c r="G90" s="80">
        <v>0</v>
      </c>
      <c r="H90" s="112">
        <v>1.1000000000000001</v>
      </c>
      <c r="I90"/>
      <c r="J90" s="79">
        <v>0.69</v>
      </c>
      <c r="K90" s="99"/>
    </row>
    <row r="91" spans="2:11" x14ac:dyDescent="0.35">
      <c r="B91" s="66" t="str">
        <f>Countries!B85</f>
        <v>Myanmar</v>
      </c>
      <c r="C91" s="79">
        <v>7.0000000000000007E-2</v>
      </c>
      <c r="D91" s="98" t="s">
        <v>116</v>
      </c>
      <c r="E91" s="60" t="s">
        <v>38</v>
      </c>
      <c r="F91" s="112">
        <v>1.1000000000000001</v>
      </c>
      <c r="G91" s="80">
        <v>0</v>
      </c>
      <c r="H91" s="112">
        <v>1.1000000000000001</v>
      </c>
      <c r="I91"/>
      <c r="J91" s="79">
        <v>0.76</v>
      </c>
      <c r="K91" s="99" t="s">
        <v>473</v>
      </c>
    </row>
    <row r="92" spans="2:11" x14ac:dyDescent="0.35">
      <c r="B92" s="66" t="str">
        <f>Countries!B86</f>
        <v>Namibia</v>
      </c>
      <c r="C92" s="79">
        <v>6.0000000000000053E-2</v>
      </c>
      <c r="D92" s="98" t="s">
        <v>115</v>
      </c>
      <c r="E92" s="60" t="s">
        <v>38</v>
      </c>
      <c r="F92" s="112">
        <v>1.1000000000000001</v>
      </c>
      <c r="G92" s="80">
        <v>0</v>
      </c>
      <c r="H92" s="112">
        <v>1.1000000000000001</v>
      </c>
      <c r="I92"/>
      <c r="J92" s="79">
        <v>0.95</v>
      </c>
      <c r="K92" s="99"/>
    </row>
    <row r="93" spans="2:11" x14ac:dyDescent="0.35">
      <c r="B93" s="66" t="str">
        <f>Countries!B87</f>
        <v>Nepal</v>
      </c>
      <c r="C93" s="79">
        <v>3.0000000000000027E-2</v>
      </c>
      <c r="D93" s="98" t="s">
        <v>115</v>
      </c>
      <c r="E93" s="60" t="s">
        <v>38</v>
      </c>
      <c r="F93" s="112">
        <v>1.1000000000000001</v>
      </c>
      <c r="G93" s="80">
        <v>0</v>
      </c>
      <c r="H93" s="112">
        <v>1.1000000000000001</v>
      </c>
      <c r="I93"/>
      <c r="J93" s="79">
        <v>0.76</v>
      </c>
      <c r="K93" s="99" t="s">
        <v>473</v>
      </c>
    </row>
    <row r="94" spans="2:11" x14ac:dyDescent="0.35">
      <c r="B94" s="66" t="str">
        <f>Countries!B88</f>
        <v>Nicaragua</v>
      </c>
      <c r="C94" s="79">
        <v>0.17000000000000004</v>
      </c>
      <c r="D94" s="98" t="s">
        <v>115</v>
      </c>
      <c r="E94" s="60" t="s">
        <v>38</v>
      </c>
      <c r="F94" s="112">
        <v>1.1000000000000001</v>
      </c>
      <c r="G94" s="80">
        <v>0</v>
      </c>
      <c r="H94" s="112">
        <v>1.1000000000000001</v>
      </c>
      <c r="I94"/>
      <c r="J94" s="79">
        <v>0.83</v>
      </c>
      <c r="K94" s="99" t="s">
        <v>475</v>
      </c>
    </row>
    <row r="95" spans="2:11" x14ac:dyDescent="0.35">
      <c r="B95" s="66" t="str">
        <f>Countries!B89</f>
        <v>Niger</v>
      </c>
      <c r="C95" s="79">
        <v>7.0000000000000007E-2</v>
      </c>
      <c r="D95" s="98" t="s">
        <v>116</v>
      </c>
      <c r="E95" s="60" t="s">
        <v>38</v>
      </c>
      <c r="F95" s="112">
        <v>1.1000000000000001</v>
      </c>
      <c r="G95" s="80">
        <v>0</v>
      </c>
      <c r="H95" s="112">
        <v>1.1000000000000001</v>
      </c>
      <c r="I95"/>
      <c r="J95" s="79">
        <v>0.67</v>
      </c>
      <c r="K95" s="99" t="s">
        <v>118</v>
      </c>
    </row>
    <row r="96" spans="2:11" x14ac:dyDescent="0.35">
      <c r="B96" s="66" t="str">
        <f>Countries!B90</f>
        <v>Nigeria</v>
      </c>
      <c r="C96" s="79">
        <v>7.0000000000000007E-2</v>
      </c>
      <c r="D96" s="98" t="s">
        <v>116</v>
      </c>
      <c r="E96" s="60" t="s">
        <v>38</v>
      </c>
      <c r="F96" s="112">
        <v>1.1000000000000001</v>
      </c>
      <c r="G96" s="80">
        <v>0</v>
      </c>
      <c r="H96" s="112">
        <v>1.1000000000000001</v>
      </c>
      <c r="I96"/>
      <c r="J96" s="79">
        <v>0.88</v>
      </c>
      <c r="K96" s="99"/>
    </row>
    <row r="97" spans="2:11" x14ac:dyDescent="0.35">
      <c r="B97" s="66" t="str">
        <f>Countries!B91</f>
        <v>Pakistan</v>
      </c>
      <c r="C97" s="79">
        <v>7.0000000000000007E-2</v>
      </c>
      <c r="D97" s="98" t="s">
        <v>116</v>
      </c>
      <c r="E97" s="60" t="s">
        <v>38</v>
      </c>
      <c r="F97" s="112">
        <v>1.1000000000000001</v>
      </c>
      <c r="G97" s="80">
        <v>0</v>
      </c>
      <c r="H97" s="112">
        <v>1.1000000000000001</v>
      </c>
      <c r="I97"/>
      <c r="J97" s="79">
        <v>0.76</v>
      </c>
      <c r="K97" s="99" t="s">
        <v>473</v>
      </c>
    </row>
    <row r="98" spans="2:11" x14ac:dyDescent="0.35">
      <c r="B98" s="66" t="str">
        <f>Countries!B92</f>
        <v>Papua New Guinea</v>
      </c>
      <c r="C98" s="79">
        <v>7.0000000000000007E-2</v>
      </c>
      <c r="D98" s="98" t="s">
        <v>116</v>
      </c>
      <c r="E98" s="60" t="s">
        <v>38</v>
      </c>
      <c r="F98" s="112">
        <v>1.1000000000000001</v>
      </c>
      <c r="G98" s="80">
        <v>0</v>
      </c>
      <c r="H98" s="112">
        <v>1.1000000000000001</v>
      </c>
      <c r="I98"/>
      <c r="J98" s="79">
        <v>0.76</v>
      </c>
      <c r="K98" s="99" t="s">
        <v>473</v>
      </c>
    </row>
    <row r="99" spans="2:11" x14ac:dyDescent="0.35">
      <c r="B99" s="66" t="str">
        <f>Countries!B93</f>
        <v>Paraguay</v>
      </c>
      <c r="C99" s="79">
        <v>9.9999999999999978E-2</v>
      </c>
      <c r="D99" s="98" t="s">
        <v>115</v>
      </c>
      <c r="E99" s="60" t="s">
        <v>38</v>
      </c>
      <c r="F99" s="112">
        <v>1.1000000000000001</v>
      </c>
      <c r="G99" s="80">
        <v>0</v>
      </c>
      <c r="H99" s="112">
        <v>1.1000000000000001</v>
      </c>
      <c r="I99"/>
      <c r="J99" s="79">
        <v>0.83</v>
      </c>
      <c r="K99" s="99" t="s">
        <v>475</v>
      </c>
    </row>
    <row r="100" spans="2:11" x14ac:dyDescent="0.35">
      <c r="B100" s="66" t="str">
        <f>Countries!B94</f>
        <v>Peru</v>
      </c>
      <c r="C100" s="79">
        <v>0.26</v>
      </c>
      <c r="D100" s="98" t="s">
        <v>115</v>
      </c>
      <c r="E100" s="60" t="s">
        <v>38</v>
      </c>
      <c r="F100" s="112">
        <v>1.1000000000000001</v>
      </c>
      <c r="G100" s="80">
        <v>0</v>
      </c>
      <c r="H100" s="112">
        <v>1.1000000000000001</v>
      </c>
      <c r="I100"/>
      <c r="J100" s="79">
        <v>0.83</v>
      </c>
      <c r="K100" s="99" t="s">
        <v>475</v>
      </c>
    </row>
    <row r="101" spans="2:11" x14ac:dyDescent="0.35">
      <c r="B101" s="66" t="str">
        <f>Countries!B95</f>
        <v>Philippines</v>
      </c>
      <c r="C101" s="79">
        <v>7.0000000000000007E-2</v>
      </c>
      <c r="D101" s="98" t="s">
        <v>116</v>
      </c>
      <c r="E101" s="60" t="s">
        <v>38</v>
      </c>
      <c r="F101" s="112">
        <v>1.1000000000000001</v>
      </c>
      <c r="G101" s="80">
        <v>0</v>
      </c>
      <c r="H101" s="112">
        <v>1.1000000000000001</v>
      </c>
      <c r="I101"/>
      <c r="J101" s="79">
        <v>0.76</v>
      </c>
      <c r="K101" s="99" t="s">
        <v>473</v>
      </c>
    </row>
    <row r="102" spans="2:11" x14ac:dyDescent="0.35">
      <c r="B102" s="66" t="str">
        <f>Countries!B96</f>
        <v>Russia</v>
      </c>
      <c r="C102" s="79">
        <v>7.0000000000000007E-2</v>
      </c>
      <c r="D102" s="98" t="s">
        <v>116</v>
      </c>
      <c r="E102" s="60" t="s">
        <v>38</v>
      </c>
      <c r="F102" s="112">
        <v>1.1000000000000001</v>
      </c>
      <c r="G102" s="80">
        <v>0</v>
      </c>
      <c r="H102" s="112">
        <v>1.1000000000000001</v>
      </c>
      <c r="I102"/>
      <c r="J102" s="79">
        <v>0.76</v>
      </c>
      <c r="K102" s="99" t="s">
        <v>473</v>
      </c>
    </row>
    <row r="103" spans="2:11" x14ac:dyDescent="0.35">
      <c r="B103" s="66" t="str">
        <f>Countries!B97</f>
        <v>Rwanda</v>
      </c>
      <c r="C103" s="79">
        <v>7.0000000000000007E-2</v>
      </c>
      <c r="D103" s="98" t="s">
        <v>116</v>
      </c>
      <c r="E103" s="60" t="s">
        <v>38</v>
      </c>
      <c r="F103" s="112">
        <v>1.1000000000000001</v>
      </c>
      <c r="G103" s="80">
        <v>0</v>
      </c>
      <c r="H103" s="112">
        <v>1.1000000000000001</v>
      </c>
      <c r="I103"/>
      <c r="J103" s="79">
        <v>0.92</v>
      </c>
      <c r="K103" s="99"/>
    </row>
    <row r="104" spans="2:11" x14ac:dyDescent="0.35">
      <c r="B104" s="66" t="str">
        <f>Countries!B98</f>
        <v>S.Tome&amp;Principe</v>
      </c>
      <c r="C104" s="79">
        <v>0.15000000000000002</v>
      </c>
      <c r="D104" s="98" t="s">
        <v>115</v>
      </c>
      <c r="E104" s="60" t="s">
        <v>38</v>
      </c>
      <c r="F104" s="112">
        <v>1.1000000000000001</v>
      </c>
      <c r="G104" s="80">
        <v>0</v>
      </c>
      <c r="H104" s="112">
        <v>1.1000000000000001</v>
      </c>
      <c r="I104"/>
      <c r="J104" s="79">
        <v>0.67</v>
      </c>
      <c r="K104" s="99" t="s">
        <v>118</v>
      </c>
    </row>
    <row r="105" spans="2:11" x14ac:dyDescent="0.35">
      <c r="B105" s="66" t="str">
        <f>Countries!B99</f>
        <v>Senegal</v>
      </c>
      <c r="C105" s="79">
        <v>7.0000000000000007E-2</v>
      </c>
      <c r="D105" s="98" t="s">
        <v>116</v>
      </c>
      <c r="E105" s="60" t="s">
        <v>38</v>
      </c>
      <c r="F105" s="112">
        <v>1.1000000000000001</v>
      </c>
      <c r="G105" s="80">
        <v>0</v>
      </c>
      <c r="H105" s="112">
        <v>1.1000000000000001</v>
      </c>
      <c r="I105"/>
      <c r="J105" s="79">
        <v>0.67</v>
      </c>
      <c r="K105" s="99" t="s">
        <v>118</v>
      </c>
    </row>
    <row r="106" spans="2:11" x14ac:dyDescent="0.35">
      <c r="B106" s="66" t="str">
        <f>Countries!B100</f>
        <v>Serbia</v>
      </c>
      <c r="C106" s="79">
        <v>7.0000000000000007E-2</v>
      </c>
      <c r="D106" s="98" t="s">
        <v>116</v>
      </c>
      <c r="E106" s="60" t="s">
        <v>38</v>
      </c>
      <c r="F106" s="112">
        <v>1.1000000000000001</v>
      </c>
      <c r="G106" s="80">
        <v>0</v>
      </c>
      <c r="H106" s="112">
        <v>1.1000000000000001</v>
      </c>
      <c r="I106"/>
      <c r="J106" s="79">
        <v>0.88</v>
      </c>
      <c r="K106" s="99" t="s">
        <v>474</v>
      </c>
    </row>
    <row r="107" spans="2:11" x14ac:dyDescent="0.35">
      <c r="B107" s="66" t="str">
        <f>Countries!B101</f>
        <v>Sierra Leone</v>
      </c>
      <c r="C107" s="79">
        <v>7.0000000000000007E-2</v>
      </c>
      <c r="D107" s="98" t="s">
        <v>116</v>
      </c>
      <c r="E107" s="60" t="s">
        <v>38</v>
      </c>
      <c r="F107" s="112">
        <v>1.1000000000000001</v>
      </c>
      <c r="G107" s="80">
        <v>0</v>
      </c>
      <c r="H107" s="112">
        <v>1.1000000000000001</v>
      </c>
      <c r="I107"/>
      <c r="J107" s="79">
        <v>0.67</v>
      </c>
      <c r="K107" s="99" t="s">
        <v>118</v>
      </c>
    </row>
    <row r="108" spans="2:11" x14ac:dyDescent="0.35">
      <c r="B108" s="66" t="str">
        <f>Countries!B102</f>
        <v>Somalia</v>
      </c>
      <c r="C108" s="79">
        <v>7.0000000000000007E-2</v>
      </c>
      <c r="D108" s="98" t="s">
        <v>116</v>
      </c>
      <c r="E108" s="60" t="s">
        <v>38</v>
      </c>
      <c r="F108" s="112">
        <v>1.1000000000000001</v>
      </c>
      <c r="G108" s="80">
        <v>0</v>
      </c>
      <c r="H108" s="112">
        <v>1.1000000000000001</v>
      </c>
      <c r="I108"/>
      <c r="J108" s="79">
        <v>0.67</v>
      </c>
      <c r="K108" s="99" t="s">
        <v>118</v>
      </c>
    </row>
    <row r="109" spans="2:11" x14ac:dyDescent="0.35">
      <c r="B109" s="66" t="str">
        <f>Countries!B103</f>
        <v>South Africa</v>
      </c>
      <c r="C109" s="79">
        <v>7.999999999999996E-2</v>
      </c>
      <c r="D109" s="98" t="s">
        <v>115</v>
      </c>
      <c r="E109" s="60" t="s">
        <v>38</v>
      </c>
      <c r="F109" s="112">
        <v>1.1000000000000001</v>
      </c>
      <c r="G109" s="80">
        <v>0</v>
      </c>
      <c r="H109" s="112">
        <v>1.1000000000000001</v>
      </c>
      <c r="I109"/>
      <c r="J109" s="79">
        <v>0.82</v>
      </c>
      <c r="K109" s="99"/>
    </row>
    <row r="110" spans="2:11" x14ac:dyDescent="0.35">
      <c r="B110" s="66" t="str">
        <f>Countries!B104</f>
        <v>South Sudan</v>
      </c>
      <c r="C110" s="79">
        <v>7.0000000000000007E-2</v>
      </c>
      <c r="D110" s="98" t="s">
        <v>116</v>
      </c>
      <c r="E110" s="60" t="s">
        <v>38</v>
      </c>
      <c r="F110" s="112">
        <v>1.1000000000000001</v>
      </c>
      <c r="G110" s="80">
        <v>0</v>
      </c>
      <c r="H110" s="112">
        <v>1.1000000000000001</v>
      </c>
      <c r="I110"/>
      <c r="J110" s="79">
        <v>0.73</v>
      </c>
      <c r="K110" s="99"/>
    </row>
    <row r="111" spans="2:11" x14ac:dyDescent="0.35">
      <c r="B111" s="66" t="str">
        <f>Countries!B105</f>
        <v>Sri Lanka</v>
      </c>
      <c r="C111" s="79">
        <v>0.17000000000000004</v>
      </c>
      <c r="D111" s="98" t="s">
        <v>115</v>
      </c>
      <c r="E111" s="60" t="s">
        <v>38</v>
      </c>
      <c r="F111" s="112">
        <v>1.1000000000000001</v>
      </c>
      <c r="G111" s="80">
        <v>0</v>
      </c>
      <c r="H111" s="112">
        <v>1.1000000000000001</v>
      </c>
      <c r="I111"/>
      <c r="J111" s="79">
        <v>0.76</v>
      </c>
      <c r="K111" s="99" t="s">
        <v>473</v>
      </c>
    </row>
    <row r="112" spans="2:11" x14ac:dyDescent="0.35">
      <c r="B112" s="66" t="str">
        <f>Countries!B106</f>
        <v>Sudan</v>
      </c>
      <c r="C112" s="79">
        <v>7.0000000000000007E-2</v>
      </c>
      <c r="D112" s="98" t="s">
        <v>116</v>
      </c>
      <c r="E112" s="60" t="s">
        <v>38</v>
      </c>
      <c r="F112" s="112">
        <v>1.1000000000000001</v>
      </c>
      <c r="G112" s="80">
        <v>0</v>
      </c>
      <c r="H112" s="112">
        <v>1.1000000000000001</v>
      </c>
      <c r="I112"/>
      <c r="J112" s="79">
        <v>0.67</v>
      </c>
      <c r="K112" s="99" t="s">
        <v>118</v>
      </c>
    </row>
    <row r="113" spans="2:11" x14ac:dyDescent="0.35">
      <c r="B113" s="66" t="str">
        <f>Countries!B107</f>
        <v>Suriname</v>
      </c>
      <c r="C113" s="79">
        <v>7.0000000000000007E-2</v>
      </c>
      <c r="D113" s="98" t="s">
        <v>116</v>
      </c>
      <c r="E113" s="60" t="s">
        <v>38</v>
      </c>
      <c r="F113" s="112">
        <v>1.1000000000000001</v>
      </c>
      <c r="G113" s="80">
        <v>0</v>
      </c>
      <c r="H113" s="112">
        <v>1.1000000000000001</v>
      </c>
      <c r="I113"/>
      <c r="J113" s="79">
        <v>0.83</v>
      </c>
      <c r="K113" s="99" t="s">
        <v>475</v>
      </c>
    </row>
    <row r="114" spans="2:11" x14ac:dyDescent="0.35">
      <c r="B114" s="66" t="str">
        <f>Countries!B108</f>
        <v>Syria</v>
      </c>
      <c r="C114" s="79">
        <v>7.0000000000000007E-2</v>
      </c>
      <c r="D114" s="98" t="s">
        <v>116</v>
      </c>
      <c r="E114" s="60" t="s">
        <v>38</v>
      </c>
      <c r="F114" s="112">
        <v>1.1000000000000001</v>
      </c>
      <c r="G114" s="80">
        <v>0</v>
      </c>
      <c r="H114" s="112">
        <v>1.1000000000000001</v>
      </c>
      <c r="I114"/>
      <c r="J114" s="79">
        <v>0.76</v>
      </c>
      <c r="K114" s="99" t="s">
        <v>473</v>
      </c>
    </row>
    <row r="115" spans="2:11" x14ac:dyDescent="0.35">
      <c r="B115" s="66" t="str">
        <f>Countries!B109</f>
        <v>Tajikistan</v>
      </c>
      <c r="C115" s="79">
        <v>0.13</v>
      </c>
      <c r="D115" s="98" t="s">
        <v>115</v>
      </c>
      <c r="E115" s="60" t="s">
        <v>38</v>
      </c>
      <c r="F115" s="112">
        <v>1.1000000000000001</v>
      </c>
      <c r="G115" s="80">
        <v>0</v>
      </c>
      <c r="H115" s="112">
        <v>1.1000000000000001</v>
      </c>
      <c r="I115"/>
      <c r="J115" s="79">
        <v>0.76</v>
      </c>
      <c r="K115" s="99" t="s">
        <v>473</v>
      </c>
    </row>
    <row r="116" spans="2:11" x14ac:dyDescent="0.35">
      <c r="B116" s="66" t="str">
        <f>Countries!B110</f>
        <v>Tanzania</v>
      </c>
      <c r="C116" s="79">
        <v>2.0000000000000018E-2</v>
      </c>
      <c r="D116" s="98" t="s">
        <v>115</v>
      </c>
      <c r="E116" s="60" t="s">
        <v>38</v>
      </c>
      <c r="F116" s="112">
        <v>1.1000000000000001</v>
      </c>
      <c r="G116" s="80">
        <v>0</v>
      </c>
      <c r="H116" s="112">
        <v>1.1000000000000001</v>
      </c>
      <c r="I116"/>
      <c r="J116" s="79">
        <v>0.92</v>
      </c>
      <c r="K116" s="99"/>
    </row>
    <row r="117" spans="2:11" x14ac:dyDescent="0.35">
      <c r="B117" s="66" t="str">
        <f>Countries!B111</f>
        <v>Thailand</v>
      </c>
      <c r="C117" s="79">
        <v>3.0000000000000027E-2</v>
      </c>
      <c r="D117" s="98" t="s">
        <v>115</v>
      </c>
      <c r="E117" s="60" t="s">
        <v>38</v>
      </c>
      <c r="F117" s="112">
        <v>1.1000000000000001</v>
      </c>
      <c r="G117" s="80">
        <v>0</v>
      </c>
      <c r="H117" s="112">
        <v>1.1000000000000001</v>
      </c>
      <c r="I117"/>
      <c r="J117" s="79">
        <v>0.76</v>
      </c>
      <c r="K117" s="99" t="s">
        <v>473</v>
      </c>
    </row>
    <row r="118" spans="2:11" x14ac:dyDescent="0.35">
      <c r="B118" s="66" t="str">
        <f>Countries!B112</f>
        <v>Togo</v>
      </c>
      <c r="C118" s="79">
        <v>9.9999999999999978E-2</v>
      </c>
      <c r="D118" s="98" t="s">
        <v>115</v>
      </c>
      <c r="E118" s="60" t="s">
        <v>38</v>
      </c>
      <c r="F118" s="112">
        <v>1.1000000000000001</v>
      </c>
      <c r="G118" s="80">
        <v>0</v>
      </c>
      <c r="H118" s="112">
        <v>1.1000000000000001</v>
      </c>
      <c r="I118"/>
      <c r="J118" s="79">
        <v>0.67</v>
      </c>
      <c r="K118" s="99" t="s">
        <v>118</v>
      </c>
    </row>
    <row r="119" spans="2:11" x14ac:dyDescent="0.35">
      <c r="B119" s="66" t="str">
        <f>Countries!B113</f>
        <v>Tunisia</v>
      </c>
      <c r="C119" s="79">
        <v>9.9999999999999978E-2</v>
      </c>
      <c r="D119" s="98" t="s">
        <v>115</v>
      </c>
      <c r="E119" s="60" t="s">
        <v>38</v>
      </c>
      <c r="F119" s="112">
        <v>1.1000000000000001</v>
      </c>
      <c r="G119" s="80">
        <v>0</v>
      </c>
      <c r="H119" s="112">
        <v>1.1000000000000001</v>
      </c>
      <c r="I119"/>
      <c r="J119" s="79">
        <v>0.67</v>
      </c>
      <c r="K119" s="99" t="s">
        <v>118</v>
      </c>
    </row>
    <row r="120" spans="2:11" x14ac:dyDescent="0.35">
      <c r="B120" s="66" t="str">
        <f>Countries!B114</f>
        <v>Turkey</v>
      </c>
      <c r="C120" s="79">
        <v>7.0000000000000007E-2</v>
      </c>
      <c r="D120" s="98" t="s">
        <v>116</v>
      </c>
      <c r="E120" s="60" t="s">
        <v>38</v>
      </c>
      <c r="F120" s="112">
        <v>1.1000000000000001</v>
      </c>
      <c r="G120" s="80">
        <v>0</v>
      </c>
      <c r="H120" s="112">
        <v>1.1000000000000001</v>
      </c>
      <c r="I120"/>
      <c r="J120" s="79">
        <v>0.76</v>
      </c>
      <c r="K120" s="99" t="s">
        <v>473</v>
      </c>
    </row>
    <row r="121" spans="2:11" x14ac:dyDescent="0.35">
      <c r="B121" s="66" t="str">
        <f>Countries!B115</f>
        <v>Turkmenistan</v>
      </c>
      <c r="C121" s="79">
        <v>7.0000000000000007E-2</v>
      </c>
      <c r="D121" s="98" t="s">
        <v>116</v>
      </c>
      <c r="E121" s="60" t="s">
        <v>38</v>
      </c>
      <c r="F121" s="112">
        <v>1.1000000000000001</v>
      </c>
      <c r="G121" s="80">
        <v>0</v>
      </c>
      <c r="H121" s="112">
        <v>1.1000000000000001</v>
      </c>
      <c r="I121"/>
      <c r="J121" s="79">
        <v>0.76</v>
      </c>
      <c r="K121" s="99" t="s">
        <v>473</v>
      </c>
    </row>
    <row r="122" spans="2:11" x14ac:dyDescent="0.35">
      <c r="B122" s="66" t="str">
        <f>Countries!B116</f>
        <v>Uganda</v>
      </c>
      <c r="C122" s="79">
        <v>6.0000000000000053E-2</v>
      </c>
      <c r="D122" s="98" t="s">
        <v>115</v>
      </c>
      <c r="E122" s="60" t="s">
        <v>38</v>
      </c>
      <c r="F122" s="112">
        <v>1.1000000000000001</v>
      </c>
      <c r="G122" s="80">
        <v>0</v>
      </c>
      <c r="H122" s="112">
        <v>1.1000000000000001</v>
      </c>
      <c r="I122"/>
      <c r="J122" s="79">
        <v>0.94</v>
      </c>
      <c r="K122" s="99"/>
    </row>
    <row r="123" spans="2:11" x14ac:dyDescent="0.35">
      <c r="B123" s="66" t="str">
        <f>Countries!B117</f>
        <v>Ukraine</v>
      </c>
      <c r="C123" s="79">
        <v>5.0000000000000044E-2</v>
      </c>
      <c r="D123" s="98" t="s">
        <v>115</v>
      </c>
      <c r="E123" s="60" t="s">
        <v>38</v>
      </c>
      <c r="F123" s="112">
        <v>1.1000000000000001</v>
      </c>
      <c r="G123" s="80">
        <v>0</v>
      </c>
      <c r="H123" s="112">
        <v>1.1000000000000001</v>
      </c>
      <c r="I123"/>
      <c r="J123" s="79">
        <v>0.8</v>
      </c>
      <c r="K123" s="99"/>
    </row>
    <row r="124" spans="2:11" x14ac:dyDescent="0.35">
      <c r="B124" s="66" t="str">
        <f>Countries!B118</f>
        <v>Uzbekistan</v>
      </c>
      <c r="C124" s="79">
        <v>7.0000000000000007E-2</v>
      </c>
      <c r="D124" s="98" t="s">
        <v>116</v>
      </c>
      <c r="E124" s="60" t="s">
        <v>38</v>
      </c>
      <c r="F124" s="112">
        <v>1.1000000000000001</v>
      </c>
      <c r="G124" s="80">
        <v>0</v>
      </c>
      <c r="H124" s="112">
        <v>1.1000000000000001</v>
      </c>
      <c r="I124"/>
      <c r="J124" s="79">
        <v>0.76</v>
      </c>
      <c r="K124" s="99" t="s">
        <v>473</v>
      </c>
    </row>
    <row r="125" spans="2:11" x14ac:dyDescent="0.35">
      <c r="B125" s="66" t="str">
        <f>Countries!B119</f>
        <v>Venezuela</v>
      </c>
      <c r="C125" s="79">
        <v>7.0000000000000007E-2</v>
      </c>
      <c r="D125" s="98" t="s">
        <v>116</v>
      </c>
      <c r="E125" s="60" t="s">
        <v>38</v>
      </c>
      <c r="F125" s="112">
        <v>1.1000000000000001</v>
      </c>
      <c r="G125" s="80">
        <v>0</v>
      </c>
      <c r="H125" s="112">
        <v>1.1000000000000001</v>
      </c>
      <c r="I125"/>
      <c r="J125" s="79">
        <v>0.83</v>
      </c>
      <c r="K125" s="99" t="s">
        <v>475</v>
      </c>
    </row>
    <row r="126" spans="2:11" x14ac:dyDescent="0.35">
      <c r="B126" s="66" t="str">
        <f>Countries!B120</f>
        <v>Vietnam</v>
      </c>
      <c r="C126" s="79">
        <v>2.0000000000000018E-2</v>
      </c>
      <c r="D126" s="98" t="s">
        <v>115</v>
      </c>
      <c r="E126" s="60" t="s">
        <v>38</v>
      </c>
      <c r="F126" s="112">
        <v>1.1000000000000001</v>
      </c>
      <c r="G126" s="80">
        <v>0</v>
      </c>
      <c r="H126" s="112">
        <v>1.1000000000000001</v>
      </c>
      <c r="I126"/>
      <c r="J126" s="79">
        <v>0.81</v>
      </c>
      <c r="K126" s="99"/>
    </row>
    <row r="127" spans="2:11" x14ac:dyDescent="0.35">
      <c r="B127" s="66" t="str">
        <f>Countries!B121</f>
        <v>Yemen</v>
      </c>
      <c r="C127" s="79">
        <v>7.0000000000000007E-2</v>
      </c>
      <c r="D127" s="98" t="s">
        <v>116</v>
      </c>
      <c r="E127" s="60" t="s">
        <v>38</v>
      </c>
      <c r="F127" s="112">
        <v>1.1000000000000001</v>
      </c>
      <c r="G127" s="80">
        <v>0</v>
      </c>
      <c r="H127" s="112">
        <v>1.1000000000000001</v>
      </c>
      <c r="I127"/>
      <c r="J127" s="79">
        <v>0.76</v>
      </c>
      <c r="K127" s="99" t="s">
        <v>473</v>
      </c>
    </row>
    <row r="128" spans="2:11" x14ac:dyDescent="0.35">
      <c r="B128" s="66" t="str">
        <f>Countries!B122</f>
        <v>Zambia</v>
      </c>
      <c r="C128" s="79">
        <v>3.0000000000000027E-2</v>
      </c>
      <c r="D128" s="98" t="s">
        <v>115</v>
      </c>
      <c r="E128" s="60" t="s">
        <v>38</v>
      </c>
      <c r="F128" s="112">
        <v>1.1000000000000001</v>
      </c>
      <c r="G128" s="80">
        <v>0</v>
      </c>
      <c r="H128" s="112">
        <v>1.1000000000000001</v>
      </c>
      <c r="I128"/>
      <c r="J128" s="79">
        <v>0.82</v>
      </c>
      <c r="K128" s="99"/>
    </row>
    <row r="129" spans="2:11" x14ac:dyDescent="0.35">
      <c r="B129" s="66" t="str">
        <f>Countries!B123</f>
        <v>Zimbabwe</v>
      </c>
      <c r="C129" s="79">
        <v>5.0000000000000044E-2</v>
      </c>
      <c r="D129" s="98" t="s">
        <v>115</v>
      </c>
      <c r="E129" s="60" t="s">
        <v>38</v>
      </c>
      <c r="F129" s="112">
        <v>1.1000000000000001</v>
      </c>
      <c r="G129" s="80">
        <v>0</v>
      </c>
      <c r="H129" s="112">
        <v>1.1000000000000001</v>
      </c>
      <c r="I129"/>
      <c r="J129" s="79">
        <v>0.74</v>
      </c>
      <c r="K129" s="99"/>
    </row>
  </sheetData>
  <sheetProtection algorithmName="SHA-512" hashValue="0NrHVZSb6t0MJ1R+pHRY5XBMmUe1qllrBWqm17l7hx6a1aITpK33s78LXL2lkGCLc5tZhnz0cUYHGOXd77Mo7A==" saltValue="OwU3WAkC8UXFbmLJRX7HqA==" spinCount="100000" sheet="1" objects="1" scenarios="1"/>
  <mergeCells count="1">
    <mergeCell ref="F8:H8"/>
  </mergeCells>
  <dataValidations count="1">
    <dataValidation type="list" allowBlank="1" showInputMessage="1" showErrorMessage="1" sqref="C3" xr:uid="{00000000-0002-0000-0100-000000000000}">
      <formula1>"2022,2023,2024,2025,2026,2027,2028,2029,2030"</formula1>
    </dataValidation>
  </dataValidations>
  <hyperlinks>
    <hyperlink ref="K9" r:id="rId1" xr:uid="{5F3B5E3A-AC9D-4E95-88F2-12666C103E73}"/>
    <hyperlink ref="D9" r:id="rId2" xr:uid="{BAB37AA9-CE3F-4DAC-988B-DD6C69182AF4}"/>
  </hyperlinks>
  <pageMargins left="0.7" right="0.7" top="0.75" bottom="0.75" header="0.3" footer="0.3"/>
  <pageSetup orientation="portrait"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tabColor theme="0" tint="-0.499984740745262"/>
    <pageSetUpPr autoPageBreaks="0"/>
  </sheetPr>
  <dimension ref="A1:AT370"/>
  <sheetViews>
    <sheetView showGridLines="0" zoomScale="80" zoomScaleNormal="80" workbookViewId="0">
      <selection activeCell="B124" sqref="B124"/>
    </sheetView>
  </sheetViews>
  <sheetFormatPr defaultColWidth="9.08984375" defaultRowHeight="14.5" x14ac:dyDescent="0.35"/>
  <cols>
    <col min="1" max="1" width="2.6328125" style="1" customWidth="1"/>
    <col min="2" max="2" width="22.453125" style="1" customWidth="1"/>
    <col min="3" max="6" width="10.36328125" style="1" bestFit="1" customWidth="1"/>
    <col min="7" max="14" width="11.36328125" style="1" bestFit="1" customWidth="1"/>
    <col min="15" max="15" width="9.08984375" style="1"/>
    <col min="16" max="16" width="11.36328125" style="1" customWidth="1"/>
    <col min="17" max="24" width="9.08984375" style="1"/>
    <col min="25" max="25" width="19.453125" style="1" customWidth="1"/>
    <col min="26" max="29" width="9.08984375" style="1"/>
    <col min="30" max="35" width="10.36328125" style="1" bestFit="1" customWidth="1"/>
    <col min="36" max="36" width="11.36328125" style="1" customWidth="1"/>
    <col min="37" max="40" width="11.36328125" style="1" bestFit="1" customWidth="1"/>
    <col min="41" max="16384" width="9.08984375" style="1"/>
  </cols>
  <sheetData>
    <row r="1" spans="1:46" s="56" customFormat="1" ht="35.25" customHeight="1" x14ac:dyDescent="0.35">
      <c r="A1" s="1"/>
      <c r="B1" s="97" t="s">
        <v>103</v>
      </c>
    </row>
    <row r="2" spans="1:46" x14ac:dyDescent="0.35">
      <c r="B2" s="67" t="s">
        <v>105</v>
      </c>
    </row>
    <row r="3" spans="1:46" x14ac:dyDescent="0.35">
      <c r="B3" s="3" t="s">
        <v>30</v>
      </c>
      <c r="C3" s="3"/>
      <c r="D3" s="3"/>
      <c r="E3" s="3"/>
      <c r="F3" s="11"/>
      <c r="G3" s="3"/>
      <c r="J3" s="8"/>
      <c r="Y3" s="13" t="s">
        <v>33</v>
      </c>
      <c r="Z3" s="9"/>
    </row>
    <row r="4" spans="1:46" x14ac:dyDescent="0.35">
      <c r="B4" s="26" t="s">
        <v>2</v>
      </c>
      <c r="C4" s="24">
        <v>2010</v>
      </c>
      <c r="D4" s="24">
        <v>2011</v>
      </c>
      <c r="E4" s="24">
        <v>2012</v>
      </c>
      <c r="F4" s="24">
        <v>2013</v>
      </c>
      <c r="G4" s="24">
        <v>2014</v>
      </c>
      <c r="H4" s="24">
        <v>2015</v>
      </c>
      <c r="I4" s="24">
        <v>2016</v>
      </c>
      <c r="J4" s="24">
        <v>2017</v>
      </c>
      <c r="K4" s="24">
        <v>2018</v>
      </c>
      <c r="L4" s="24">
        <v>2019</v>
      </c>
      <c r="M4" s="24">
        <v>2020</v>
      </c>
      <c r="N4" s="24">
        <v>2021</v>
      </c>
      <c r="O4" s="24">
        <v>2022</v>
      </c>
      <c r="P4" s="24">
        <v>2023</v>
      </c>
      <c r="Q4" s="24">
        <v>2024</v>
      </c>
      <c r="R4" s="24">
        <v>2025</v>
      </c>
      <c r="S4" s="24">
        <v>2026</v>
      </c>
      <c r="T4" s="24">
        <v>2027</v>
      </c>
      <c r="U4" s="24">
        <v>2028</v>
      </c>
      <c r="V4" s="24">
        <v>2029</v>
      </c>
      <c r="W4" s="24">
        <v>2030</v>
      </c>
      <c r="Y4" s="26" t="s">
        <v>2</v>
      </c>
      <c r="Z4" s="24">
        <v>2010</v>
      </c>
      <c r="AA4" s="24">
        <v>2011</v>
      </c>
      <c r="AB4" s="24">
        <v>2012</v>
      </c>
      <c r="AC4" s="24">
        <v>2013</v>
      </c>
      <c r="AD4" s="24">
        <v>2014</v>
      </c>
      <c r="AE4" s="24">
        <v>2015</v>
      </c>
      <c r="AF4" s="24">
        <v>2016</v>
      </c>
      <c r="AG4" s="24">
        <v>2017</v>
      </c>
      <c r="AH4" s="24">
        <v>2018</v>
      </c>
      <c r="AI4" s="24">
        <v>2019</v>
      </c>
      <c r="AJ4" s="24">
        <v>2020</v>
      </c>
      <c r="AK4" s="24">
        <v>2021</v>
      </c>
      <c r="AL4" s="24">
        <v>2022</v>
      </c>
      <c r="AM4" s="24">
        <v>2023</v>
      </c>
      <c r="AN4" s="24">
        <v>2024</v>
      </c>
      <c r="AO4" s="24">
        <v>2025</v>
      </c>
      <c r="AP4" s="24">
        <v>2026</v>
      </c>
      <c r="AQ4" s="24">
        <v>2027</v>
      </c>
      <c r="AR4" s="24">
        <v>2028</v>
      </c>
      <c r="AS4" s="24">
        <v>2029</v>
      </c>
      <c r="AT4" s="24">
        <v>2030</v>
      </c>
    </row>
    <row r="5" spans="1:46" x14ac:dyDescent="0.35">
      <c r="B5" s="17" t="str">
        <f>Countries!B4</f>
        <v>Afghanistan</v>
      </c>
      <c r="C5" s="21">
        <f t="shared" ref="C5:S5" si="0">C128+Z128+C251+Z251</f>
        <v>0</v>
      </c>
      <c r="D5" s="21">
        <f t="shared" si="0"/>
        <v>114</v>
      </c>
      <c r="E5" s="21">
        <f t="shared" si="0"/>
        <v>161</v>
      </c>
      <c r="F5" s="21">
        <f t="shared" si="0"/>
        <v>214</v>
      </c>
      <c r="G5" s="21">
        <f t="shared" si="0"/>
        <v>281</v>
      </c>
      <c r="H5" s="21">
        <f t="shared" si="0"/>
        <v>351.6</v>
      </c>
      <c r="I5" s="21">
        <f t="shared" si="0"/>
        <v>554</v>
      </c>
      <c r="J5" s="21">
        <f t="shared" si="0"/>
        <v>791</v>
      </c>
      <c r="K5" s="21">
        <f t="shared" si="0"/>
        <v>924</v>
      </c>
      <c r="L5" s="21">
        <f t="shared" si="0"/>
        <v>1044</v>
      </c>
      <c r="M5" s="21">
        <f t="shared" si="0"/>
        <v>1094</v>
      </c>
      <c r="N5" s="21">
        <f t="shared" si="0"/>
        <v>1141</v>
      </c>
      <c r="O5" s="21">
        <f t="shared" si="0"/>
        <v>1144</v>
      </c>
      <c r="P5" s="21">
        <f t="shared" si="0"/>
        <v>1177.3333333333333</v>
      </c>
      <c r="Q5" s="21">
        <f t="shared" si="0"/>
        <v>1210.6666666666665</v>
      </c>
      <c r="R5" s="21">
        <f t="shared" si="0"/>
        <v>1243.9999999999998</v>
      </c>
      <c r="S5" s="21">
        <f t="shared" si="0"/>
        <v>1277.333333333333</v>
      </c>
      <c r="T5" s="21">
        <f>T128+AT128+T251+AT251</f>
        <v>1320.9666666666665</v>
      </c>
      <c r="U5" s="21">
        <f>U128+AU128+U251+AU251</f>
        <v>1175.7999999999995</v>
      </c>
      <c r="V5" s="21">
        <f>V128+AV128+V251+AV251</f>
        <v>1205.6999999999996</v>
      </c>
      <c r="W5" s="21">
        <f>W128+AW128+W251+AW251</f>
        <v>1235.5999999999995</v>
      </c>
      <c r="Y5" s="17" t="str">
        <f>B5</f>
        <v>Afghanistan</v>
      </c>
      <c r="Z5" s="21"/>
      <c r="AA5" s="21">
        <f>AA128+AA251</f>
        <v>60.099999999999994</v>
      </c>
      <c r="AB5" s="21">
        <f t="shared" ref="AB5:AT5" si="1">AB128+AB251</f>
        <v>58.650000000000006</v>
      </c>
      <c r="AC5" s="21">
        <f t="shared" si="1"/>
        <v>69.400000000000006</v>
      </c>
      <c r="AD5" s="21">
        <f t="shared" si="1"/>
        <v>88.950000000000017</v>
      </c>
      <c r="AE5" s="21">
        <f t="shared" si="1"/>
        <v>99.5</v>
      </c>
      <c r="AF5" s="21">
        <f t="shared" si="1"/>
        <v>239.60000000000002</v>
      </c>
      <c r="AG5" s="21">
        <f t="shared" si="1"/>
        <v>294.25</v>
      </c>
      <c r="AH5" s="21">
        <f t="shared" si="1"/>
        <v>214.9</v>
      </c>
      <c r="AI5" s="21">
        <f t="shared" si="1"/>
        <v>215.44999999999996</v>
      </c>
      <c r="AJ5" s="21">
        <f t="shared" si="1"/>
        <v>157.39999999999998</v>
      </c>
      <c r="AK5" s="21">
        <f t="shared" si="1"/>
        <v>159.39999999999998</v>
      </c>
      <c r="AL5" s="21">
        <f t="shared" si="1"/>
        <v>120.19999999999997</v>
      </c>
      <c r="AM5" s="21">
        <f t="shared" si="1"/>
        <v>151.03333333333322</v>
      </c>
      <c r="AN5" s="21">
        <f t="shared" si="1"/>
        <v>154.46666666666664</v>
      </c>
      <c r="AO5" s="21">
        <f t="shared" si="1"/>
        <v>157.89999999999986</v>
      </c>
      <c r="AP5" s="21">
        <f t="shared" si="1"/>
        <v>161.33333333333331</v>
      </c>
      <c r="AQ5" s="21">
        <f t="shared" si="1"/>
        <v>164.76666666666651</v>
      </c>
      <c r="AR5" s="21">
        <f t="shared" si="1"/>
        <v>168.19999999999996</v>
      </c>
      <c r="AS5" s="21">
        <f t="shared" si="1"/>
        <v>171.63333333333316</v>
      </c>
      <c r="AT5" s="21">
        <f t="shared" si="1"/>
        <v>175.06666666666661</v>
      </c>
    </row>
    <row r="6" spans="1:46" x14ac:dyDescent="0.35">
      <c r="B6" s="17" t="str">
        <f>Countries!B5</f>
        <v>Albania</v>
      </c>
      <c r="C6" s="21">
        <f t="shared" ref="C6:S6" si="2">C129+Z129+C252+Z252</f>
        <v>0</v>
      </c>
      <c r="D6" s="21">
        <f t="shared" si="2"/>
        <v>175</v>
      </c>
      <c r="E6" s="21">
        <f t="shared" si="2"/>
        <v>237</v>
      </c>
      <c r="F6" s="21">
        <f t="shared" si="2"/>
        <v>326.75</v>
      </c>
      <c r="G6" s="21">
        <f t="shared" si="2"/>
        <v>372</v>
      </c>
      <c r="H6" s="21">
        <f t="shared" si="2"/>
        <v>440</v>
      </c>
      <c r="I6" s="21">
        <f t="shared" si="2"/>
        <v>514</v>
      </c>
      <c r="J6" s="21">
        <f t="shared" si="2"/>
        <v>568</v>
      </c>
      <c r="K6" s="21">
        <f t="shared" si="2"/>
        <v>579</v>
      </c>
      <c r="L6" s="21">
        <f t="shared" si="2"/>
        <v>611</v>
      </c>
      <c r="M6" s="21">
        <f t="shared" si="2"/>
        <v>679</v>
      </c>
      <c r="N6" s="21">
        <f t="shared" si="2"/>
        <v>759</v>
      </c>
      <c r="O6" s="21">
        <f t="shared" si="2"/>
        <v>843</v>
      </c>
      <c r="P6" s="21">
        <f t="shared" si="2"/>
        <v>920.33333333333326</v>
      </c>
      <c r="Q6" s="21">
        <f t="shared" si="2"/>
        <v>997.66666666666663</v>
      </c>
      <c r="R6" s="21">
        <f t="shared" si="2"/>
        <v>1075</v>
      </c>
      <c r="S6" s="21">
        <f t="shared" si="2"/>
        <v>1152.3333333333333</v>
      </c>
      <c r="T6" s="21">
        <f t="shared" ref="T6:W6" si="3">T129+AT129+T252+AT252</f>
        <v>1252.8166666666668</v>
      </c>
      <c r="U6" s="21">
        <f t="shared" si="3"/>
        <v>1106.0833333333335</v>
      </c>
      <c r="V6" s="21">
        <f t="shared" si="3"/>
        <v>1175.7000000000003</v>
      </c>
      <c r="W6" s="21">
        <f t="shared" si="3"/>
        <v>1245.3166666666671</v>
      </c>
      <c r="Y6" s="17" t="str">
        <f t="shared" ref="Y6:Y49" si="4">B6</f>
        <v>Albania</v>
      </c>
      <c r="Z6" s="21"/>
      <c r="AA6" s="21">
        <f t="shared" ref="AA6:AT6" si="5">AA129+AA252</f>
        <v>57.800000000000004</v>
      </c>
      <c r="AB6" s="21">
        <f t="shared" si="5"/>
        <v>80.199999999999989</v>
      </c>
      <c r="AC6" s="21">
        <f t="shared" si="5"/>
        <v>114.19999999999999</v>
      </c>
      <c r="AD6" s="21">
        <f t="shared" si="5"/>
        <v>89.399999999999977</v>
      </c>
      <c r="AE6" s="21">
        <f t="shared" si="5"/>
        <v>106.09999999999998</v>
      </c>
      <c r="AF6" s="21">
        <f t="shared" si="5"/>
        <v>118.85000000000001</v>
      </c>
      <c r="AG6" s="21">
        <f t="shared" si="5"/>
        <v>106.24999999999999</v>
      </c>
      <c r="AH6" s="21">
        <f t="shared" si="5"/>
        <v>68.65000000000002</v>
      </c>
      <c r="AI6" s="21">
        <f t="shared" si="5"/>
        <v>90.749999999999986</v>
      </c>
      <c r="AJ6" s="21">
        <f t="shared" si="5"/>
        <v>129.85000000000002</v>
      </c>
      <c r="AK6" s="21">
        <f t="shared" si="5"/>
        <v>148.55000000000001</v>
      </c>
      <c r="AL6" s="21">
        <f t="shared" si="5"/>
        <v>160.55000000000001</v>
      </c>
      <c r="AM6" s="21">
        <f t="shared" si="5"/>
        <v>162.33333333333326</v>
      </c>
      <c r="AN6" s="21">
        <f t="shared" si="5"/>
        <v>170.04999999999993</v>
      </c>
      <c r="AO6" s="21">
        <f t="shared" si="5"/>
        <v>177.76666666666679</v>
      </c>
      <c r="AP6" s="21">
        <f t="shared" si="5"/>
        <v>185.48333333333346</v>
      </c>
      <c r="AQ6" s="21">
        <f t="shared" si="5"/>
        <v>193.2000000000001</v>
      </c>
      <c r="AR6" s="21">
        <f t="shared" si="5"/>
        <v>200.91666666666674</v>
      </c>
      <c r="AS6" s="21">
        <f t="shared" si="5"/>
        <v>208.63333333333341</v>
      </c>
      <c r="AT6" s="21">
        <f t="shared" si="5"/>
        <v>216.35000000000005</v>
      </c>
    </row>
    <row r="7" spans="1:46" x14ac:dyDescent="0.35">
      <c r="B7" s="17" t="str">
        <f>Countries!B6</f>
        <v>Algeria</v>
      </c>
      <c r="C7" s="21">
        <f t="shared" ref="C7:S7" si="6">C130+Z130+C253+Z253</f>
        <v>0</v>
      </c>
      <c r="D7" s="21">
        <f t="shared" si="6"/>
        <v>2680</v>
      </c>
      <c r="E7" s="21">
        <f t="shared" si="6"/>
        <v>3396</v>
      </c>
      <c r="F7" s="21">
        <f t="shared" si="6"/>
        <v>4642</v>
      </c>
      <c r="G7" s="21">
        <f t="shared" si="6"/>
        <v>6020</v>
      </c>
      <c r="H7" s="21">
        <f t="shared" si="6"/>
        <v>7718</v>
      </c>
      <c r="I7" s="21">
        <f t="shared" si="6"/>
        <v>9551</v>
      </c>
      <c r="J7" s="21">
        <f t="shared" si="6"/>
        <v>11044</v>
      </c>
      <c r="K7" s="21">
        <f t="shared" si="6"/>
        <v>12759</v>
      </c>
      <c r="L7" s="21">
        <f t="shared" si="6"/>
        <v>14390</v>
      </c>
      <c r="M7" s="21">
        <f t="shared" si="6"/>
        <v>15564</v>
      </c>
      <c r="N7" s="21">
        <f t="shared" si="6"/>
        <v>17305</v>
      </c>
      <c r="O7" s="21">
        <f t="shared" si="6"/>
        <v>17576</v>
      </c>
      <c r="P7" s="21">
        <f t="shared" si="6"/>
        <v>18638</v>
      </c>
      <c r="Q7" s="21">
        <f t="shared" si="6"/>
        <v>19700</v>
      </c>
      <c r="R7" s="21">
        <f t="shared" si="6"/>
        <v>20762</v>
      </c>
      <c r="S7" s="21">
        <f t="shared" si="6"/>
        <v>21824</v>
      </c>
      <c r="T7" s="21">
        <f t="shared" ref="T7:W7" si="7">T130+AT130+T253+AT253</f>
        <v>23215.1</v>
      </c>
      <c r="U7" s="21">
        <f t="shared" si="7"/>
        <v>20524.8</v>
      </c>
      <c r="V7" s="21">
        <f t="shared" si="7"/>
        <v>21477.100000000002</v>
      </c>
      <c r="W7" s="21">
        <f t="shared" si="7"/>
        <v>22429.4</v>
      </c>
      <c r="Y7" s="17" t="str">
        <f t="shared" si="4"/>
        <v>Algeria</v>
      </c>
      <c r="Z7" s="21"/>
      <c r="AA7" s="21">
        <f t="shared" ref="AA7:AT7" si="8">AA130+AA253</f>
        <v>686.4</v>
      </c>
      <c r="AB7" s="21">
        <f t="shared" si="8"/>
        <v>994</v>
      </c>
      <c r="AC7" s="21">
        <f t="shared" si="8"/>
        <v>1598.7</v>
      </c>
      <c r="AD7" s="21">
        <f t="shared" si="8"/>
        <v>1864.05</v>
      </c>
      <c r="AE7" s="21">
        <f t="shared" si="8"/>
        <v>2325.5499999999997</v>
      </c>
      <c r="AF7" s="21">
        <f t="shared" si="8"/>
        <v>2633.9000000000005</v>
      </c>
      <c r="AG7" s="21">
        <f t="shared" si="8"/>
        <v>2480.25</v>
      </c>
      <c r="AH7" s="21">
        <f t="shared" si="8"/>
        <v>2854.3</v>
      </c>
      <c r="AI7" s="21">
        <f t="shared" si="8"/>
        <v>2945.55</v>
      </c>
      <c r="AJ7" s="21">
        <f t="shared" si="8"/>
        <v>2657.5999999999995</v>
      </c>
      <c r="AK7" s="21">
        <f t="shared" si="8"/>
        <v>3346.8</v>
      </c>
      <c r="AL7" s="21">
        <f t="shared" si="8"/>
        <v>2057.25</v>
      </c>
      <c r="AM7" s="21">
        <f t="shared" si="8"/>
        <v>2874.7</v>
      </c>
      <c r="AN7" s="21">
        <f t="shared" si="8"/>
        <v>2984.4000000000005</v>
      </c>
      <c r="AO7" s="21">
        <f t="shared" si="8"/>
        <v>3094.0999999999995</v>
      </c>
      <c r="AP7" s="21">
        <f t="shared" si="8"/>
        <v>3203.8</v>
      </c>
      <c r="AQ7" s="21">
        <f t="shared" si="8"/>
        <v>3313.5000000000009</v>
      </c>
      <c r="AR7" s="21">
        <f t="shared" si="8"/>
        <v>3423.2000000000016</v>
      </c>
      <c r="AS7" s="21">
        <f t="shared" si="8"/>
        <v>3532.8999999999987</v>
      </c>
      <c r="AT7" s="21">
        <f t="shared" si="8"/>
        <v>3642.5999999999995</v>
      </c>
    </row>
    <row r="8" spans="1:46" x14ac:dyDescent="0.35">
      <c r="B8" s="17" t="str">
        <f>Countries!B7</f>
        <v>Angola</v>
      </c>
      <c r="C8" s="21">
        <f t="shared" ref="C8:S8" si="9">C131+Z131+C254+Z254</f>
        <v>0</v>
      </c>
      <c r="D8" s="21">
        <f t="shared" si="9"/>
        <v>26556</v>
      </c>
      <c r="E8" s="21">
        <f t="shared" si="9"/>
        <v>31736</v>
      </c>
      <c r="F8" s="21">
        <f t="shared" si="9"/>
        <v>48413</v>
      </c>
      <c r="G8" s="21">
        <f t="shared" si="9"/>
        <v>63028</v>
      </c>
      <c r="H8" s="21">
        <f t="shared" si="9"/>
        <v>71541</v>
      </c>
      <c r="I8" s="21">
        <f t="shared" si="9"/>
        <v>70257.7</v>
      </c>
      <c r="J8" s="21">
        <f t="shared" si="9"/>
        <v>78721</v>
      </c>
      <c r="K8" s="21">
        <f t="shared" si="9"/>
        <v>88734</v>
      </c>
      <c r="L8" s="21">
        <f t="shared" si="9"/>
        <v>93310</v>
      </c>
      <c r="M8" s="21">
        <f t="shared" si="9"/>
        <v>111188</v>
      </c>
      <c r="N8" s="21">
        <f t="shared" si="9"/>
        <v>128292</v>
      </c>
      <c r="O8" s="21">
        <f t="shared" si="9"/>
        <v>144033</v>
      </c>
      <c r="P8" s="21">
        <f t="shared" si="9"/>
        <v>160940.66666666669</v>
      </c>
      <c r="Q8" s="21">
        <f t="shared" si="9"/>
        <v>177848.33333333337</v>
      </c>
      <c r="R8" s="21">
        <f t="shared" si="9"/>
        <v>194756.00000000003</v>
      </c>
      <c r="S8" s="21">
        <f t="shared" si="9"/>
        <v>211663.66666666672</v>
      </c>
      <c r="T8" s="21">
        <f t="shared" ref="T8:W8" si="10">T131+AT131+T254+AT254</f>
        <v>233777.93333333338</v>
      </c>
      <c r="U8" s="21">
        <f t="shared" si="10"/>
        <v>205100.41666666672</v>
      </c>
      <c r="V8" s="21">
        <f t="shared" si="10"/>
        <v>220272.55000000005</v>
      </c>
      <c r="W8" s="21">
        <f t="shared" si="10"/>
        <v>235444.68333333338</v>
      </c>
      <c r="Y8" s="17" t="str">
        <f t="shared" si="4"/>
        <v>Angola</v>
      </c>
      <c r="Z8" s="21"/>
      <c r="AA8" s="21">
        <f t="shared" ref="AA8:AT8" si="11">AA131+AA254</f>
        <v>6796.7499999999991</v>
      </c>
      <c r="AB8" s="21">
        <f t="shared" si="11"/>
        <v>7924.4500000000016</v>
      </c>
      <c r="AC8" s="21">
        <f t="shared" si="11"/>
        <v>19965.8</v>
      </c>
      <c r="AD8" s="21">
        <f t="shared" si="11"/>
        <v>19592.399999999998</v>
      </c>
      <c r="AE8" s="21">
        <f t="shared" si="11"/>
        <v>14979.399999999998</v>
      </c>
      <c r="AF8" s="21">
        <f t="shared" si="11"/>
        <v>6081.9000000000015</v>
      </c>
      <c r="AG8" s="21">
        <f t="shared" si="11"/>
        <v>16022.7</v>
      </c>
      <c r="AH8" s="21">
        <f t="shared" si="11"/>
        <v>18076.949999999993</v>
      </c>
      <c r="AI8" s="21">
        <f t="shared" si="11"/>
        <v>13691.700000000003</v>
      </c>
      <c r="AJ8" s="21">
        <f t="shared" si="11"/>
        <v>27464.649999999998</v>
      </c>
      <c r="AK8" s="21">
        <f t="shared" si="11"/>
        <v>28520.85</v>
      </c>
      <c r="AL8" s="21">
        <f t="shared" si="11"/>
        <v>28916.949999999997</v>
      </c>
      <c r="AM8" s="21">
        <f t="shared" si="11"/>
        <v>31700.916666666672</v>
      </c>
      <c r="AN8" s="21">
        <f t="shared" si="11"/>
        <v>33436.450000000012</v>
      </c>
      <c r="AO8" s="21">
        <f t="shared" si="11"/>
        <v>35171.983333333344</v>
      </c>
      <c r="AP8" s="21">
        <f t="shared" si="11"/>
        <v>36907.516666666685</v>
      </c>
      <c r="AQ8" s="21">
        <f t="shared" si="11"/>
        <v>38643.050000000017</v>
      </c>
      <c r="AR8" s="21">
        <f t="shared" si="11"/>
        <v>40378.583333333358</v>
      </c>
      <c r="AS8" s="21">
        <f t="shared" si="11"/>
        <v>42114.116666666698</v>
      </c>
      <c r="AT8" s="21">
        <f t="shared" si="11"/>
        <v>43849.650000000031</v>
      </c>
    </row>
    <row r="9" spans="1:46" x14ac:dyDescent="0.35">
      <c r="B9" s="17" t="str">
        <f>Countries!B8</f>
        <v>Argentina</v>
      </c>
      <c r="C9" s="21">
        <f t="shared" ref="C9:S9" si="12">C132+Z132+C255+Z255</f>
        <v>0</v>
      </c>
      <c r="D9" s="21">
        <f t="shared" si="12"/>
        <v>51221</v>
      </c>
      <c r="E9" s="21">
        <f t="shared" si="12"/>
        <v>55875</v>
      </c>
      <c r="F9" s="21">
        <f t="shared" si="12"/>
        <v>60530</v>
      </c>
      <c r="G9" s="21">
        <f t="shared" si="12"/>
        <v>65185</v>
      </c>
      <c r="H9" s="21">
        <f t="shared" si="12"/>
        <v>69839</v>
      </c>
      <c r="I9" s="21">
        <f t="shared" si="12"/>
        <v>74494</v>
      </c>
      <c r="J9" s="21">
        <f t="shared" si="12"/>
        <v>79148</v>
      </c>
      <c r="K9" s="21">
        <f t="shared" si="12"/>
        <v>83802</v>
      </c>
      <c r="L9" s="21">
        <f t="shared" si="12"/>
        <v>88969</v>
      </c>
      <c r="M9" s="21">
        <f t="shared" si="12"/>
        <v>94484</v>
      </c>
      <c r="N9" s="21">
        <f t="shared" si="12"/>
        <v>100000</v>
      </c>
      <c r="O9" s="21">
        <f t="shared" si="12"/>
        <v>105000</v>
      </c>
      <c r="P9" s="21">
        <f t="shared" si="12"/>
        <v>110343.66666666667</v>
      </c>
      <c r="Q9" s="21">
        <f t="shared" si="12"/>
        <v>115687.33333333334</v>
      </c>
      <c r="R9" s="21">
        <f t="shared" si="12"/>
        <v>121031.00000000001</v>
      </c>
      <c r="S9" s="21">
        <f t="shared" si="12"/>
        <v>126374.66666666669</v>
      </c>
      <c r="T9" s="21">
        <f t="shared" ref="T9:W9" si="13">T132+AT132+T255+AT255</f>
        <v>133321.43333333335</v>
      </c>
      <c r="U9" s="21">
        <f t="shared" si="13"/>
        <v>118546.5</v>
      </c>
      <c r="V9" s="21">
        <f t="shared" si="13"/>
        <v>123355.8</v>
      </c>
      <c r="W9" s="21">
        <f t="shared" si="13"/>
        <v>128165.09999999999</v>
      </c>
      <c r="Y9" s="17" t="str">
        <f t="shared" si="4"/>
        <v>Argentina</v>
      </c>
      <c r="Z9" s="21"/>
      <c r="AA9" s="21">
        <f t="shared" ref="AA9:AT9" si="14">AA132+AA255</f>
        <v>9310.6999999999971</v>
      </c>
      <c r="AB9" s="21">
        <f t="shared" si="14"/>
        <v>9776.0999999999985</v>
      </c>
      <c r="AC9" s="21">
        <f t="shared" si="14"/>
        <v>10242.5</v>
      </c>
      <c r="AD9" s="21">
        <f t="shared" si="14"/>
        <v>10708</v>
      </c>
      <c r="AE9" s="21">
        <f t="shared" si="14"/>
        <v>11172.5</v>
      </c>
      <c r="AF9" s="21">
        <f t="shared" si="14"/>
        <v>11638.900000000001</v>
      </c>
      <c r="AG9" s="21">
        <f t="shared" si="14"/>
        <v>12103.399999999994</v>
      </c>
      <c r="AH9" s="21">
        <f t="shared" si="14"/>
        <v>12568.800000000003</v>
      </c>
      <c r="AI9" s="21">
        <f t="shared" si="14"/>
        <v>13547.199999999997</v>
      </c>
      <c r="AJ9" s="21">
        <f t="shared" si="14"/>
        <v>14411.899999999994</v>
      </c>
      <c r="AK9" s="21">
        <f t="shared" si="14"/>
        <v>14964.399999999994</v>
      </c>
      <c r="AL9" s="21">
        <f t="shared" si="14"/>
        <v>15000</v>
      </c>
      <c r="AM9" s="21">
        <f t="shared" si="14"/>
        <v>15843.666666666672</v>
      </c>
      <c r="AN9" s="21">
        <f t="shared" si="14"/>
        <v>16378.03333333334</v>
      </c>
      <c r="AO9" s="21">
        <f t="shared" si="14"/>
        <v>16912.400000000009</v>
      </c>
      <c r="AP9" s="21">
        <f t="shared" si="14"/>
        <v>17446.766666666677</v>
      </c>
      <c r="AQ9" s="21">
        <f t="shared" si="14"/>
        <v>17981.133333333331</v>
      </c>
      <c r="AR9" s="21">
        <f t="shared" si="14"/>
        <v>18515.5</v>
      </c>
      <c r="AS9" s="21">
        <f t="shared" si="14"/>
        <v>19049.866666666654</v>
      </c>
      <c r="AT9" s="21">
        <f t="shared" si="14"/>
        <v>19584.233333333323</v>
      </c>
    </row>
    <row r="10" spans="1:46" x14ac:dyDescent="0.35">
      <c r="B10" s="17" t="str">
        <f>Countries!B9</f>
        <v>Azerbaijan</v>
      </c>
      <c r="C10" s="21">
        <f t="shared" ref="C10:S10" si="15">C133+Z133+C256+Z256</f>
        <v>0</v>
      </c>
      <c r="D10" s="21">
        <f t="shared" si="15"/>
        <v>707</v>
      </c>
      <c r="E10" s="21">
        <f t="shared" si="15"/>
        <v>907</v>
      </c>
      <c r="F10" s="21">
        <f t="shared" si="15"/>
        <v>1252</v>
      </c>
      <c r="G10" s="21">
        <f t="shared" si="15"/>
        <v>1770</v>
      </c>
      <c r="H10" s="21">
        <f t="shared" si="15"/>
        <v>2299</v>
      </c>
      <c r="I10" s="21">
        <f t="shared" si="15"/>
        <v>2803</v>
      </c>
      <c r="J10" s="21">
        <f t="shared" si="15"/>
        <v>3355</v>
      </c>
      <c r="K10" s="21">
        <f t="shared" si="15"/>
        <v>4080</v>
      </c>
      <c r="L10" s="21">
        <f t="shared" si="15"/>
        <v>5086</v>
      </c>
      <c r="M10" s="21">
        <f t="shared" si="15"/>
        <v>5618</v>
      </c>
      <c r="N10" s="21">
        <f t="shared" si="15"/>
        <v>6218</v>
      </c>
      <c r="O10" s="21">
        <f t="shared" si="15"/>
        <v>6443</v>
      </c>
      <c r="P10" s="21">
        <f t="shared" si="15"/>
        <v>6895.333333333333</v>
      </c>
      <c r="Q10" s="21">
        <f t="shared" si="15"/>
        <v>7347.6666666666661</v>
      </c>
      <c r="R10" s="21">
        <f t="shared" si="15"/>
        <v>7799.9999999999991</v>
      </c>
      <c r="S10" s="21">
        <f t="shared" si="15"/>
        <v>8252.3333333333321</v>
      </c>
      <c r="T10" s="21">
        <f t="shared" ref="T10:W10" si="16">T133+AT133+T256+AT256</f>
        <v>8840.9666666666672</v>
      </c>
      <c r="U10" s="21">
        <f t="shared" si="16"/>
        <v>7826.9499999999989</v>
      </c>
      <c r="V10" s="21">
        <f t="shared" si="16"/>
        <v>8233.85</v>
      </c>
      <c r="W10" s="21">
        <f t="shared" si="16"/>
        <v>8640.75</v>
      </c>
      <c r="Y10" s="17" t="str">
        <f t="shared" si="4"/>
        <v>Azerbaijan</v>
      </c>
      <c r="Z10" s="21"/>
      <c r="AA10" s="21">
        <f t="shared" ref="AA10:AT10" si="17">AA133+AA256</f>
        <v>315.95000000000005</v>
      </c>
      <c r="AB10" s="21">
        <f t="shared" si="17"/>
        <v>271.45000000000005</v>
      </c>
      <c r="AC10" s="21">
        <f t="shared" si="17"/>
        <v>436.8</v>
      </c>
      <c r="AD10" s="21">
        <f t="shared" si="17"/>
        <v>644.99999999999989</v>
      </c>
      <c r="AE10" s="21">
        <f t="shared" si="17"/>
        <v>708.80000000000007</v>
      </c>
      <c r="AF10" s="21">
        <f t="shared" si="17"/>
        <v>737.19999999999993</v>
      </c>
      <c r="AG10" s="21">
        <f t="shared" si="17"/>
        <v>836.3499999999998</v>
      </c>
      <c r="AH10" s="21">
        <f t="shared" si="17"/>
        <v>1065.1000000000001</v>
      </c>
      <c r="AI10" s="21">
        <f t="shared" si="17"/>
        <v>1419.1499999999999</v>
      </c>
      <c r="AJ10" s="21">
        <f t="shared" si="17"/>
        <v>1046.2500000000002</v>
      </c>
      <c r="AK10" s="21">
        <f t="shared" si="17"/>
        <v>1167.5999999999999</v>
      </c>
      <c r="AL10" s="21">
        <f t="shared" si="17"/>
        <v>852.99999999999966</v>
      </c>
      <c r="AM10" s="21">
        <f t="shared" si="17"/>
        <v>1102.8833333333332</v>
      </c>
      <c r="AN10" s="21">
        <f t="shared" si="17"/>
        <v>1148.3166666666662</v>
      </c>
      <c r="AO10" s="21">
        <f t="shared" si="17"/>
        <v>1193.7500000000002</v>
      </c>
      <c r="AP10" s="21">
        <f t="shared" si="17"/>
        <v>1239.1833333333332</v>
      </c>
      <c r="AQ10" s="21">
        <f t="shared" si="17"/>
        <v>1284.6166666666672</v>
      </c>
      <c r="AR10" s="21">
        <f t="shared" si="17"/>
        <v>1330.0500000000011</v>
      </c>
      <c r="AS10" s="21">
        <f t="shared" si="17"/>
        <v>1375.483333333334</v>
      </c>
      <c r="AT10" s="21">
        <f t="shared" si="17"/>
        <v>1420.9166666666672</v>
      </c>
    </row>
    <row r="11" spans="1:46" x14ac:dyDescent="0.35">
      <c r="B11" s="17" t="str">
        <f>Countries!B10</f>
        <v>Bangladesh</v>
      </c>
      <c r="C11" s="21">
        <f t="shared" ref="C11:S11" si="18">C134+Z134+C257+Z257</f>
        <v>0</v>
      </c>
      <c r="D11" s="21">
        <f t="shared" si="18"/>
        <v>664</v>
      </c>
      <c r="E11" s="21">
        <f t="shared" si="18"/>
        <v>831</v>
      </c>
      <c r="F11" s="21">
        <f t="shared" si="18"/>
        <v>1083</v>
      </c>
      <c r="G11" s="21">
        <f t="shared" si="18"/>
        <v>1287</v>
      </c>
      <c r="H11" s="21">
        <f t="shared" si="18"/>
        <v>1483</v>
      </c>
      <c r="I11" s="21">
        <f t="shared" si="18"/>
        <v>1817</v>
      </c>
      <c r="J11" s="21">
        <f t="shared" si="18"/>
        <v>2470</v>
      </c>
      <c r="K11" s="21">
        <f t="shared" si="18"/>
        <v>3045</v>
      </c>
      <c r="L11" s="21">
        <f t="shared" si="18"/>
        <v>3388</v>
      </c>
      <c r="M11" s="21">
        <f t="shared" si="18"/>
        <v>4194</v>
      </c>
      <c r="N11" s="21">
        <f t="shared" si="18"/>
        <v>4565</v>
      </c>
      <c r="O11" s="21">
        <f t="shared" si="18"/>
        <v>6105</v>
      </c>
      <c r="P11" s="21">
        <f t="shared" si="18"/>
        <v>7010.666666666667</v>
      </c>
      <c r="Q11" s="21">
        <f t="shared" si="18"/>
        <v>7916.333333333333</v>
      </c>
      <c r="R11" s="21">
        <f t="shared" si="18"/>
        <v>8822</v>
      </c>
      <c r="S11" s="21">
        <f t="shared" si="18"/>
        <v>9727.6666666666661</v>
      </c>
      <c r="T11" s="21">
        <f t="shared" ref="T11:W11" si="19">T134+AT134+T257+AT257</f>
        <v>10911.433333333334</v>
      </c>
      <c r="U11" s="21">
        <f t="shared" si="19"/>
        <v>9543.5833333333339</v>
      </c>
      <c r="V11" s="21">
        <f t="shared" si="19"/>
        <v>10356.550000000001</v>
      </c>
      <c r="W11" s="21">
        <f t="shared" si="19"/>
        <v>11169.516666666666</v>
      </c>
      <c r="Y11" s="17" t="str">
        <f t="shared" si="4"/>
        <v>Bangladesh</v>
      </c>
      <c r="Z11" s="21"/>
      <c r="AA11" s="21">
        <f t="shared" ref="AA11:AT11" si="20">AA134+AA257</f>
        <v>256.55</v>
      </c>
      <c r="AB11" s="21">
        <f t="shared" si="20"/>
        <v>235.35</v>
      </c>
      <c r="AC11" s="21">
        <f t="shared" si="20"/>
        <v>337.49999999999994</v>
      </c>
      <c r="AD11" s="21">
        <f t="shared" si="20"/>
        <v>315.29999999999995</v>
      </c>
      <c r="AE11" s="21">
        <f t="shared" si="20"/>
        <v>328.65</v>
      </c>
      <c r="AF11" s="21">
        <f t="shared" si="20"/>
        <v>486.79999999999995</v>
      </c>
      <c r="AG11" s="21">
        <f t="shared" si="20"/>
        <v>840.3</v>
      </c>
      <c r="AH11" s="21">
        <f t="shared" si="20"/>
        <v>827.89999999999986</v>
      </c>
      <c r="AI11" s="21">
        <f t="shared" si="20"/>
        <v>653.94999999999993</v>
      </c>
      <c r="AJ11" s="21">
        <f t="shared" si="20"/>
        <v>1154.1499999999999</v>
      </c>
      <c r="AK11" s="21">
        <f t="shared" si="20"/>
        <v>798.45000000000016</v>
      </c>
      <c r="AL11" s="21">
        <f t="shared" si="20"/>
        <v>2005.4499999999998</v>
      </c>
      <c r="AM11" s="21">
        <f t="shared" si="20"/>
        <v>1531.9166666666667</v>
      </c>
      <c r="AN11" s="21">
        <f t="shared" si="20"/>
        <v>1624.6166666666668</v>
      </c>
      <c r="AO11" s="21">
        <f t="shared" si="20"/>
        <v>1717.3166666666671</v>
      </c>
      <c r="AP11" s="21">
        <f t="shared" si="20"/>
        <v>1810.0166666666664</v>
      </c>
      <c r="AQ11" s="21">
        <f t="shared" si="20"/>
        <v>1902.7166666666674</v>
      </c>
      <c r="AR11" s="21">
        <f t="shared" si="20"/>
        <v>1995.4166666666665</v>
      </c>
      <c r="AS11" s="21">
        <f t="shared" si="20"/>
        <v>2088.1166666666659</v>
      </c>
      <c r="AT11" s="21">
        <f t="shared" si="20"/>
        <v>2180.8166666666671</v>
      </c>
    </row>
    <row r="12" spans="1:46" x14ac:dyDescent="0.35">
      <c r="B12" s="17" t="str">
        <f>Countries!B11</f>
        <v>Belarus</v>
      </c>
      <c r="C12" s="21">
        <f t="shared" ref="C12:S12" si="21">C135+Z135+C258+Z258</f>
        <v>0</v>
      </c>
      <c r="D12" s="21">
        <f t="shared" si="21"/>
        <v>3223</v>
      </c>
      <c r="E12" s="21">
        <f t="shared" si="21"/>
        <v>4274</v>
      </c>
      <c r="F12" s="21">
        <f t="shared" si="21"/>
        <v>5181</v>
      </c>
      <c r="G12" s="21">
        <f t="shared" si="21"/>
        <v>5918</v>
      </c>
      <c r="H12" s="21">
        <f t="shared" si="21"/>
        <v>7392</v>
      </c>
      <c r="I12" s="21">
        <f t="shared" si="21"/>
        <v>8564</v>
      </c>
      <c r="J12" s="21">
        <f t="shared" si="21"/>
        <v>11242</v>
      </c>
      <c r="K12" s="21">
        <f t="shared" si="21"/>
        <v>15524</v>
      </c>
      <c r="L12" s="21">
        <f t="shared" si="21"/>
        <v>17714</v>
      </c>
      <c r="M12" s="21">
        <f t="shared" si="21"/>
        <v>18765</v>
      </c>
      <c r="N12" s="21">
        <f t="shared" si="21"/>
        <v>20069</v>
      </c>
      <c r="O12" s="21">
        <f t="shared" si="21"/>
        <v>21242</v>
      </c>
      <c r="P12" s="21">
        <f t="shared" si="21"/>
        <v>22418</v>
      </c>
      <c r="Q12" s="21">
        <f t="shared" si="21"/>
        <v>23594</v>
      </c>
      <c r="R12" s="21">
        <f t="shared" si="21"/>
        <v>24770</v>
      </c>
      <c r="S12" s="21">
        <f t="shared" si="21"/>
        <v>25946</v>
      </c>
      <c r="T12" s="21">
        <f t="shared" ref="T12:W12" si="22">T135+AT135+T258+AT258</f>
        <v>27473.599999999999</v>
      </c>
      <c r="U12" s="21">
        <f t="shared" si="22"/>
        <v>24404.799999999999</v>
      </c>
      <c r="V12" s="21">
        <f t="shared" si="22"/>
        <v>25463.8</v>
      </c>
      <c r="W12" s="21">
        <f t="shared" si="22"/>
        <v>26522.799999999999</v>
      </c>
      <c r="Y12" s="17" t="str">
        <f t="shared" si="4"/>
        <v>Belarus</v>
      </c>
      <c r="Z12" s="21"/>
      <c r="AA12" s="21">
        <f t="shared" ref="AA12:AT12" si="23">AA135+AA258</f>
        <v>875.55000000000007</v>
      </c>
      <c r="AB12" s="21">
        <f t="shared" si="23"/>
        <v>1380.25</v>
      </c>
      <c r="AC12" s="21">
        <f t="shared" si="23"/>
        <v>1342.1</v>
      </c>
      <c r="AD12" s="21">
        <f t="shared" si="23"/>
        <v>1263.7500000000002</v>
      </c>
      <c r="AE12" s="21">
        <f t="shared" si="23"/>
        <v>2075.2499999999995</v>
      </c>
      <c r="AF12" s="21">
        <f t="shared" si="23"/>
        <v>1922.0999999999997</v>
      </c>
      <c r="AG12" s="21">
        <f t="shared" si="23"/>
        <v>3546.3</v>
      </c>
      <c r="AH12" s="21">
        <f t="shared" si="23"/>
        <v>5416.9500000000007</v>
      </c>
      <c r="AI12" s="21">
        <f t="shared" si="23"/>
        <v>3753.1499999999996</v>
      </c>
      <c r="AJ12" s="21">
        <f t="shared" si="23"/>
        <v>2832.1999999999994</v>
      </c>
      <c r="AK12" s="21">
        <f t="shared" si="23"/>
        <v>3189.5</v>
      </c>
      <c r="AL12" s="21">
        <f t="shared" si="23"/>
        <v>3188.9499999999994</v>
      </c>
      <c r="AM12" s="21">
        <f t="shared" si="23"/>
        <v>3308.2000000000007</v>
      </c>
      <c r="AN12" s="21">
        <f t="shared" si="23"/>
        <v>3425.2</v>
      </c>
      <c r="AO12" s="21">
        <f t="shared" si="23"/>
        <v>3542.1999999999994</v>
      </c>
      <c r="AP12" s="21">
        <f t="shared" si="23"/>
        <v>3659.1999999999985</v>
      </c>
      <c r="AQ12" s="21">
        <f t="shared" si="23"/>
        <v>3776.2000000000016</v>
      </c>
      <c r="AR12" s="21">
        <f t="shared" si="23"/>
        <v>3893.2000000000007</v>
      </c>
      <c r="AS12" s="21">
        <f t="shared" si="23"/>
        <v>4010.2</v>
      </c>
      <c r="AT12" s="21">
        <f t="shared" si="23"/>
        <v>4127.7999999999993</v>
      </c>
    </row>
    <row r="13" spans="1:46" x14ac:dyDescent="0.35">
      <c r="B13" s="17" t="str">
        <f>Countries!B12</f>
        <v>Belize</v>
      </c>
      <c r="C13" s="21">
        <f t="shared" ref="C13:S13" si="24">C136+Z136+C259+Z259</f>
        <v>0</v>
      </c>
      <c r="D13" s="21">
        <f t="shared" si="24"/>
        <v>912</v>
      </c>
      <c r="E13" s="21">
        <f t="shared" si="24"/>
        <v>975.5</v>
      </c>
      <c r="F13" s="21">
        <f t="shared" si="24"/>
        <v>1106</v>
      </c>
      <c r="G13" s="21">
        <f t="shared" si="24"/>
        <v>1179</v>
      </c>
      <c r="H13" s="21">
        <f t="shared" si="24"/>
        <v>1290</v>
      </c>
      <c r="I13" s="21">
        <f t="shared" si="24"/>
        <v>1391</v>
      </c>
      <c r="J13" s="21">
        <f t="shared" si="24"/>
        <v>1417</v>
      </c>
      <c r="K13" s="21">
        <f t="shared" si="24"/>
        <v>1524</v>
      </c>
      <c r="L13" s="21">
        <f t="shared" si="24"/>
        <v>1581</v>
      </c>
      <c r="M13" s="21">
        <f t="shared" si="24"/>
        <v>1605</v>
      </c>
      <c r="N13" s="21">
        <f t="shared" si="24"/>
        <v>1667</v>
      </c>
      <c r="O13" s="21">
        <f t="shared" si="24"/>
        <v>1620.85</v>
      </c>
      <c r="P13" s="21">
        <f t="shared" si="24"/>
        <v>1633.5666666666668</v>
      </c>
      <c r="Q13" s="21">
        <f t="shared" si="24"/>
        <v>1647.4166666666667</v>
      </c>
      <c r="R13" s="21">
        <f t="shared" si="24"/>
        <v>1661.2666666666669</v>
      </c>
      <c r="S13" s="21">
        <f t="shared" si="24"/>
        <v>1675.116666666667</v>
      </c>
      <c r="T13" s="21">
        <f t="shared" ref="T13:W13" si="25">T136+AT136+T259+AT259</f>
        <v>1694.5666666666673</v>
      </c>
      <c r="U13" s="21">
        <f t="shared" si="25"/>
        <v>1516.2166666666669</v>
      </c>
      <c r="V13" s="21">
        <f t="shared" si="25"/>
        <v>1528.2000000000003</v>
      </c>
      <c r="W13" s="21">
        <f t="shared" si="25"/>
        <v>1545.0000000000005</v>
      </c>
      <c r="Y13" s="17" t="str">
        <f t="shared" si="4"/>
        <v>Belize</v>
      </c>
      <c r="Z13" s="21"/>
      <c r="AA13" s="21">
        <f t="shared" ref="AA13:AT13" si="26">AA136+AA259</f>
        <v>214.75000000000006</v>
      </c>
      <c r="AB13" s="21">
        <f t="shared" si="26"/>
        <v>158.20000000000005</v>
      </c>
      <c r="AC13" s="21">
        <f t="shared" si="26"/>
        <v>234.85000000000002</v>
      </c>
      <c r="AD13" s="21">
        <f t="shared" si="26"/>
        <v>187.2</v>
      </c>
      <c r="AE13" s="21">
        <f t="shared" si="26"/>
        <v>232.39999999999998</v>
      </c>
      <c r="AF13" s="21">
        <f t="shared" si="26"/>
        <v>233.4499999999999</v>
      </c>
      <c r="AG13" s="21">
        <f t="shared" si="26"/>
        <v>168.24999999999994</v>
      </c>
      <c r="AH13" s="21">
        <f t="shared" si="26"/>
        <v>251.64999999999995</v>
      </c>
      <c r="AI13" s="21">
        <f t="shared" si="26"/>
        <v>212.35</v>
      </c>
      <c r="AJ13" s="21">
        <f t="shared" si="26"/>
        <v>184.65</v>
      </c>
      <c r="AK13" s="21">
        <f t="shared" si="26"/>
        <v>224.84999999999997</v>
      </c>
      <c r="AL13" s="21">
        <f t="shared" si="26"/>
        <v>122.59999999999991</v>
      </c>
      <c r="AM13" s="21">
        <f t="shared" si="26"/>
        <v>177.26666666666665</v>
      </c>
      <c r="AN13" s="21">
        <f t="shared" si="26"/>
        <v>179.13333333333344</v>
      </c>
      <c r="AO13" s="21">
        <f t="shared" si="26"/>
        <v>181.00000000000023</v>
      </c>
      <c r="AP13" s="21">
        <f t="shared" si="26"/>
        <v>182.86666666666679</v>
      </c>
      <c r="AQ13" s="21">
        <f t="shared" si="26"/>
        <v>184.73333333333335</v>
      </c>
      <c r="AR13" s="21">
        <f t="shared" si="26"/>
        <v>186.60000000000014</v>
      </c>
      <c r="AS13" s="21">
        <f t="shared" si="26"/>
        <v>188.46666666666692</v>
      </c>
      <c r="AT13" s="21">
        <f t="shared" si="26"/>
        <v>190.33333333333348</v>
      </c>
    </row>
    <row r="14" spans="1:46" x14ac:dyDescent="0.35">
      <c r="B14" s="17" t="str">
        <f>Countries!B13</f>
        <v>Benin</v>
      </c>
      <c r="C14" s="21">
        <f t="shared" ref="C14:S14" si="27">C137+Z137+C260+Z260</f>
        <v>0</v>
      </c>
      <c r="D14" s="21">
        <f t="shared" si="27"/>
        <v>25535</v>
      </c>
      <c r="E14" s="21">
        <f t="shared" si="27"/>
        <v>27888</v>
      </c>
      <c r="F14" s="21">
        <f t="shared" si="27"/>
        <v>25027.35</v>
      </c>
      <c r="G14" s="21">
        <f t="shared" si="27"/>
        <v>28850</v>
      </c>
      <c r="H14" s="21">
        <f t="shared" si="27"/>
        <v>33602</v>
      </c>
      <c r="I14" s="21">
        <f t="shared" si="27"/>
        <v>38111</v>
      </c>
      <c r="J14" s="21">
        <f t="shared" si="27"/>
        <v>38360</v>
      </c>
      <c r="K14" s="21">
        <f t="shared" si="27"/>
        <v>44232</v>
      </c>
      <c r="L14" s="21">
        <f t="shared" si="27"/>
        <v>48986</v>
      </c>
      <c r="M14" s="21">
        <f t="shared" si="27"/>
        <v>49548</v>
      </c>
      <c r="N14" s="21">
        <f t="shared" si="27"/>
        <v>54398</v>
      </c>
      <c r="O14" s="21">
        <f t="shared" si="27"/>
        <v>58848</v>
      </c>
      <c r="P14" s="21">
        <f t="shared" si="27"/>
        <v>62135.333333333336</v>
      </c>
      <c r="Q14" s="21">
        <f t="shared" si="27"/>
        <v>65422.666666666672</v>
      </c>
      <c r="R14" s="21">
        <f t="shared" si="27"/>
        <v>65167.407407407649</v>
      </c>
      <c r="S14" s="21">
        <f t="shared" si="27"/>
        <v>64568.395061728777</v>
      </c>
      <c r="T14" s="21">
        <f t="shared" ref="T14:W14" si="28">T137+AT137+T260+AT260</f>
        <v>63892.88462124746</v>
      </c>
      <c r="U14" s="21">
        <f t="shared" si="28"/>
        <v>57544.962962963575</v>
      </c>
      <c r="V14" s="21">
        <f t="shared" si="28"/>
        <v>57041.358024692068</v>
      </c>
      <c r="W14" s="21">
        <f t="shared" si="28"/>
        <v>56590.427983540227</v>
      </c>
      <c r="Y14" s="17" t="str">
        <f t="shared" si="4"/>
        <v>Benin</v>
      </c>
      <c r="Z14" s="21"/>
      <c r="AA14" s="21">
        <f t="shared" ref="AA14:AT14" si="29">AA137+AA260</f>
        <v>7502.5000000000018</v>
      </c>
      <c r="AB14" s="21">
        <f t="shared" si="29"/>
        <v>4986.8000000000011</v>
      </c>
      <c r="AC14" s="21">
        <f t="shared" si="29"/>
        <v>21.700000000000728</v>
      </c>
      <c r="AD14" s="21">
        <f t="shared" si="29"/>
        <v>6588.8000000000011</v>
      </c>
      <c r="AE14" s="21">
        <f t="shared" si="29"/>
        <v>7717.4499999999989</v>
      </c>
      <c r="AF14" s="21">
        <f t="shared" si="29"/>
        <v>7961.4500000000007</v>
      </c>
      <c r="AG14" s="21">
        <f t="shared" si="29"/>
        <v>4160.5999999999985</v>
      </c>
      <c r="AH14" s="21">
        <f t="shared" si="29"/>
        <v>9797.25</v>
      </c>
      <c r="AI14" s="21">
        <f t="shared" si="29"/>
        <v>9278.4000000000033</v>
      </c>
      <c r="AJ14" s="21">
        <f t="shared" si="29"/>
        <v>5574.5999999999985</v>
      </c>
      <c r="AK14" s="21">
        <f t="shared" si="29"/>
        <v>9911.8999999999978</v>
      </c>
      <c r="AL14" s="21">
        <f t="shared" si="29"/>
        <v>10009.399999999998</v>
      </c>
      <c r="AM14" s="21">
        <f t="shared" si="29"/>
        <v>9298.1333333333387</v>
      </c>
      <c r="AN14" s="21">
        <f t="shared" si="29"/>
        <v>9630.8666666666686</v>
      </c>
      <c r="AO14" s="21">
        <f t="shared" si="29"/>
        <v>6421.0074074076474</v>
      </c>
      <c r="AP14" s="21">
        <f t="shared" si="29"/>
        <v>6055.7283950618948</v>
      </c>
      <c r="AQ14" s="21">
        <f t="shared" si="29"/>
        <v>6131.5144032925164</v>
      </c>
      <c r="AR14" s="21">
        <f t="shared" si="29"/>
        <v>6000.9903978053917</v>
      </c>
      <c r="AS14" s="21">
        <f t="shared" si="29"/>
        <v>6008.0064014637392</v>
      </c>
      <c r="AT14" s="21">
        <f t="shared" si="29"/>
        <v>5923.3290656915633</v>
      </c>
    </row>
    <row r="15" spans="1:46" x14ac:dyDescent="0.35">
      <c r="B15" s="17" t="str">
        <f>Countries!B14</f>
        <v>Bhutan</v>
      </c>
      <c r="C15" s="21">
        <f t="shared" ref="C15:S15" si="30">C138+Z138+C261+Z261</f>
        <v>0</v>
      </c>
      <c r="D15" s="21">
        <f t="shared" si="30"/>
        <v>84</v>
      </c>
      <c r="E15" s="21">
        <f t="shared" si="30"/>
        <v>118</v>
      </c>
      <c r="F15" s="21">
        <f t="shared" si="30"/>
        <v>156</v>
      </c>
      <c r="G15" s="21">
        <f t="shared" si="30"/>
        <v>191</v>
      </c>
      <c r="H15" s="21">
        <f t="shared" si="30"/>
        <v>262</v>
      </c>
      <c r="I15" s="21">
        <f t="shared" si="30"/>
        <v>312</v>
      </c>
      <c r="J15" s="21">
        <f t="shared" si="30"/>
        <v>396</v>
      </c>
      <c r="K15" s="21">
        <f t="shared" si="30"/>
        <v>472</v>
      </c>
      <c r="L15" s="21">
        <f t="shared" si="30"/>
        <v>496</v>
      </c>
      <c r="M15" s="21">
        <f t="shared" si="30"/>
        <v>536</v>
      </c>
      <c r="N15" s="21">
        <f t="shared" si="30"/>
        <v>581</v>
      </c>
      <c r="O15" s="21">
        <f t="shared" si="30"/>
        <v>636</v>
      </c>
      <c r="P15" s="21">
        <f t="shared" si="30"/>
        <v>682.66666666666663</v>
      </c>
      <c r="Q15" s="21">
        <f t="shared" si="30"/>
        <v>729.33333333333326</v>
      </c>
      <c r="R15" s="21">
        <f t="shared" si="30"/>
        <v>775.99999999999989</v>
      </c>
      <c r="S15" s="21">
        <f t="shared" si="30"/>
        <v>822.66666666666652</v>
      </c>
      <c r="T15" s="21">
        <f t="shared" ref="T15:W15" si="31">T138+AT138+T261+AT261</f>
        <v>883.33333333333314</v>
      </c>
      <c r="U15" s="21">
        <f t="shared" si="31"/>
        <v>781.39999999999986</v>
      </c>
      <c r="V15" s="21">
        <f t="shared" si="31"/>
        <v>823.39999999999975</v>
      </c>
      <c r="W15" s="21">
        <f t="shared" si="31"/>
        <v>865.39999999999975</v>
      </c>
      <c r="Y15" s="17" t="str">
        <f t="shared" si="4"/>
        <v>Bhutan</v>
      </c>
      <c r="Z15" s="21"/>
      <c r="AA15" s="21">
        <f t="shared" ref="AA15:AT15" si="32">AA138+AA261</f>
        <v>26.500000000000004</v>
      </c>
      <c r="AB15" s="21">
        <f t="shared" si="32"/>
        <v>42.650000000000006</v>
      </c>
      <c r="AC15" s="21">
        <f t="shared" si="32"/>
        <v>50.149999999999991</v>
      </c>
      <c r="AD15" s="21">
        <f t="shared" si="32"/>
        <v>50.95</v>
      </c>
      <c r="AE15" s="21">
        <f t="shared" si="32"/>
        <v>90.6</v>
      </c>
      <c r="AF15" s="21">
        <f t="shared" si="32"/>
        <v>76.699999999999989</v>
      </c>
      <c r="AG15" s="21">
        <f t="shared" si="32"/>
        <v>116.09999999999998</v>
      </c>
      <c r="AH15" s="21">
        <f t="shared" si="32"/>
        <v>116.50000000000001</v>
      </c>
      <c r="AI15" s="21">
        <f t="shared" si="32"/>
        <v>72.150000000000006</v>
      </c>
      <c r="AJ15" s="21">
        <f t="shared" si="32"/>
        <v>90.600000000000023</v>
      </c>
      <c r="AK15" s="21">
        <f t="shared" si="32"/>
        <v>99.549999999999983</v>
      </c>
      <c r="AL15" s="21">
        <f t="shared" si="32"/>
        <v>114.00000000000001</v>
      </c>
      <c r="AM15" s="21">
        <f t="shared" si="32"/>
        <v>111.26666666666665</v>
      </c>
      <c r="AN15" s="21">
        <f t="shared" si="32"/>
        <v>115.93333333333328</v>
      </c>
      <c r="AO15" s="21">
        <f t="shared" si="32"/>
        <v>120.59999999999991</v>
      </c>
      <c r="AP15" s="21">
        <f t="shared" si="32"/>
        <v>125.26666666666665</v>
      </c>
      <c r="AQ15" s="21">
        <f t="shared" si="32"/>
        <v>129.93333333333328</v>
      </c>
      <c r="AR15" s="21">
        <f t="shared" si="32"/>
        <v>134.59999999999991</v>
      </c>
      <c r="AS15" s="21">
        <f t="shared" si="32"/>
        <v>139.26666666666665</v>
      </c>
      <c r="AT15" s="21">
        <f t="shared" si="32"/>
        <v>143.93333333333328</v>
      </c>
    </row>
    <row r="16" spans="1:46" x14ac:dyDescent="0.35">
      <c r="B16" s="17" t="str">
        <f>Countries!B15</f>
        <v>Bolivia</v>
      </c>
      <c r="C16" s="21">
        <f t="shared" ref="C16:S16" si="33">C139+Z139+C262+Z262</f>
        <v>0</v>
      </c>
      <c r="D16" s="21">
        <f t="shared" si="33"/>
        <v>1266</v>
      </c>
      <c r="E16" s="21">
        <f t="shared" si="33"/>
        <v>2346</v>
      </c>
      <c r="F16" s="21">
        <f t="shared" si="33"/>
        <v>2965</v>
      </c>
      <c r="G16" s="21">
        <f t="shared" si="33"/>
        <v>3803</v>
      </c>
      <c r="H16" s="21">
        <f t="shared" si="33"/>
        <v>5274</v>
      </c>
      <c r="I16" s="21">
        <f t="shared" si="33"/>
        <v>6429</v>
      </c>
      <c r="J16" s="21">
        <f t="shared" si="33"/>
        <v>7556</v>
      </c>
      <c r="K16" s="21">
        <f t="shared" si="33"/>
        <v>9895</v>
      </c>
      <c r="L16" s="21">
        <f t="shared" si="33"/>
        <v>11639</v>
      </c>
      <c r="M16" s="21">
        <f t="shared" si="33"/>
        <v>12924</v>
      </c>
      <c r="N16" s="21">
        <f t="shared" si="33"/>
        <v>14648</v>
      </c>
      <c r="O16" s="21">
        <f t="shared" si="33"/>
        <v>15482</v>
      </c>
      <c r="P16" s="21">
        <f t="shared" si="33"/>
        <v>16763.000000000004</v>
      </c>
      <c r="Q16" s="21">
        <f t="shared" si="33"/>
        <v>18044.000000000004</v>
      </c>
      <c r="R16" s="21">
        <f t="shared" si="33"/>
        <v>19325.000000000004</v>
      </c>
      <c r="S16" s="21">
        <f t="shared" si="33"/>
        <v>20606.000000000004</v>
      </c>
      <c r="T16" s="21">
        <f t="shared" ref="T16:W16" si="34">T139+AT139+T262+AT262</f>
        <v>22272.850000000006</v>
      </c>
      <c r="U16" s="21">
        <f t="shared" si="34"/>
        <v>19680.116666666672</v>
      </c>
      <c r="V16" s="21">
        <f t="shared" si="34"/>
        <v>20832.500000000007</v>
      </c>
      <c r="W16" s="21">
        <f t="shared" si="34"/>
        <v>21984.883333333342</v>
      </c>
      <c r="Y16" s="17" t="str">
        <f t="shared" si="4"/>
        <v>Bolivia</v>
      </c>
      <c r="Z16" s="21"/>
      <c r="AA16" s="21">
        <f t="shared" ref="AA16:AT16" si="35">AA139+AA262</f>
        <v>134.15</v>
      </c>
      <c r="AB16" s="21">
        <f t="shared" si="35"/>
        <v>1209.55</v>
      </c>
      <c r="AC16" s="21">
        <f t="shared" si="35"/>
        <v>857.9</v>
      </c>
      <c r="AD16" s="21">
        <f t="shared" si="35"/>
        <v>1139.6999999999998</v>
      </c>
      <c r="AE16" s="21">
        <f t="shared" si="35"/>
        <v>1856.8999999999999</v>
      </c>
      <c r="AF16" s="21">
        <f t="shared" si="35"/>
        <v>1691.0500000000004</v>
      </c>
      <c r="AG16" s="21">
        <f t="shared" si="35"/>
        <v>1779.8999999999996</v>
      </c>
      <c r="AH16" s="21">
        <f t="shared" si="35"/>
        <v>3105.6000000000004</v>
      </c>
      <c r="AI16" s="21">
        <f t="shared" si="35"/>
        <v>2745.9000000000005</v>
      </c>
      <c r="AJ16" s="21">
        <f t="shared" si="35"/>
        <v>2462.9499999999994</v>
      </c>
      <c r="AK16" s="21">
        <f t="shared" si="35"/>
        <v>3030.1</v>
      </c>
      <c r="AL16" s="21">
        <f t="shared" si="35"/>
        <v>2314.1500000000005</v>
      </c>
      <c r="AM16" s="21">
        <f t="shared" si="35"/>
        <v>2844.8000000000011</v>
      </c>
      <c r="AN16" s="21">
        <f t="shared" si="35"/>
        <v>2973.4166666666688</v>
      </c>
      <c r="AO16" s="21">
        <f t="shared" si="35"/>
        <v>3102.0333333333342</v>
      </c>
      <c r="AP16" s="21">
        <f t="shared" si="35"/>
        <v>3230.6500000000019</v>
      </c>
      <c r="AQ16" s="21">
        <f t="shared" si="35"/>
        <v>3359.2666666666678</v>
      </c>
      <c r="AR16" s="21">
        <f t="shared" si="35"/>
        <v>3487.8833333333332</v>
      </c>
      <c r="AS16" s="21">
        <f t="shared" si="35"/>
        <v>3616.5000000000027</v>
      </c>
      <c r="AT16" s="21">
        <f t="shared" si="35"/>
        <v>3745.1166666666682</v>
      </c>
    </row>
    <row r="17" spans="2:46" x14ac:dyDescent="0.35">
      <c r="B17" s="17" t="str">
        <f>Countries!B16</f>
        <v>Bosnia and Herzegovina</v>
      </c>
      <c r="C17" s="21">
        <f t="shared" ref="C17:S17" si="36">C140+Z140+C263+Z263</f>
        <v>0</v>
      </c>
      <c r="D17" s="21">
        <f t="shared" si="36"/>
        <v>0</v>
      </c>
      <c r="E17" s="21">
        <f t="shared" si="36"/>
        <v>0</v>
      </c>
      <c r="F17" s="21">
        <f t="shared" si="36"/>
        <v>0</v>
      </c>
      <c r="G17" s="21">
        <f t="shared" si="36"/>
        <v>0</v>
      </c>
      <c r="H17" s="21">
        <f t="shared" si="36"/>
        <v>0</v>
      </c>
      <c r="I17" s="21">
        <f t="shared" si="36"/>
        <v>0</v>
      </c>
      <c r="J17" s="21">
        <f t="shared" si="36"/>
        <v>0</v>
      </c>
      <c r="K17" s="21">
        <f t="shared" si="36"/>
        <v>0</v>
      </c>
      <c r="L17" s="21">
        <f t="shared" si="36"/>
        <v>0</v>
      </c>
      <c r="M17" s="21">
        <f t="shared" si="36"/>
        <v>0</v>
      </c>
      <c r="N17" s="21">
        <f t="shared" si="36"/>
        <v>0</v>
      </c>
      <c r="O17" s="21">
        <f t="shared" si="36"/>
        <v>0</v>
      </c>
      <c r="P17" s="21">
        <f t="shared" si="36"/>
        <v>0</v>
      </c>
      <c r="Q17" s="21">
        <f t="shared" si="36"/>
        <v>0</v>
      </c>
      <c r="R17" s="21">
        <f t="shared" si="36"/>
        <v>0</v>
      </c>
      <c r="S17" s="21">
        <f t="shared" si="36"/>
        <v>0</v>
      </c>
      <c r="T17" s="21">
        <f t="shared" ref="T17:W17" si="37">T140+AT140+T263+AT263</f>
        <v>0</v>
      </c>
      <c r="U17" s="21">
        <f t="shared" si="37"/>
        <v>0</v>
      </c>
      <c r="V17" s="21">
        <f t="shared" si="37"/>
        <v>0</v>
      </c>
      <c r="W17" s="21">
        <f t="shared" si="37"/>
        <v>0</v>
      </c>
      <c r="Y17" s="17" t="str">
        <f t="shared" si="4"/>
        <v>Bosnia and Herzegovina</v>
      </c>
      <c r="Z17" s="21"/>
      <c r="AA17" s="21">
        <f t="shared" ref="AA17:AT17" si="38">AA140+AA263</f>
        <v>0</v>
      </c>
      <c r="AB17" s="21">
        <f t="shared" si="38"/>
        <v>0</v>
      </c>
      <c r="AC17" s="21">
        <f t="shared" si="38"/>
        <v>0</v>
      </c>
      <c r="AD17" s="21">
        <f t="shared" si="38"/>
        <v>0</v>
      </c>
      <c r="AE17" s="21">
        <f t="shared" si="38"/>
        <v>0</v>
      </c>
      <c r="AF17" s="21">
        <f t="shared" si="38"/>
        <v>0</v>
      </c>
      <c r="AG17" s="21">
        <f t="shared" si="38"/>
        <v>0</v>
      </c>
      <c r="AH17" s="21">
        <f t="shared" si="38"/>
        <v>0</v>
      </c>
      <c r="AI17" s="21">
        <f t="shared" si="38"/>
        <v>0</v>
      </c>
      <c r="AJ17" s="21">
        <f t="shared" si="38"/>
        <v>0</v>
      </c>
      <c r="AK17" s="21">
        <f t="shared" si="38"/>
        <v>0</v>
      </c>
      <c r="AL17" s="21">
        <f t="shared" si="38"/>
        <v>0</v>
      </c>
      <c r="AM17" s="21">
        <f t="shared" si="38"/>
        <v>0</v>
      </c>
      <c r="AN17" s="21">
        <f t="shared" si="38"/>
        <v>0</v>
      </c>
      <c r="AO17" s="21">
        <f t="shared" si="38"/>
        <v>0</v>
      </c>
      <c r="AP17" s="21">
        <f t="shared" si="38"/>
        <v>0</v>
      </c>
      <c r="AQ17" s="21">
        <f t="shared" si="38"/>
        <v>0</v>
      </c>
      <c r="AR17" s="21">
        <f t="shared" si="38"/>
        <v>0</v>
      </c>
      <c r="AS17" s="21">
        <f t="shared" si="38"/>
        <v>0</v>
      </c>
      <c r="AT17" s="21">
        <f t="shared" si="38"/>
        <v>0</v>
      </c>
    </row>
    <row r="18" spans="2:46" x14ac:dyDescent="0.35">
      <c r="B18" s="17" t="str">
        <f>Countries!B17</f>
        <v>Botswana</v>
      </c>
      <c r="C18" s="21">
        <f t="shared" ref="C18:S18" si="39">C141+Z141+C264+Z264</f>
        <v>0</v>
      </c>
      <c r="D18" s="21">
        <f t="shared" si="39"/>
        <v>177776</v>
      </c>
      <c r="E18" s="21">
        <f t="shared" si="39"/>
        <v>205036</v>
      </c>
      <c r="F18" s="21">
        <f t="shared" si="39"/>
        <v>223506</v>
      </c>
      <c r="G18" s="21">
        <f t="shared" si="39"/>
        <v>232292</v>
      </c>
      <c r="H18" s="21">
        <f t="shared" si="39"/>
        <v>255119</v>
      </c>
      <c r="I18" s="21">
        <f t="shared" si="39"/>
        <v>273054</v>
      </c>
      <c r="J18" s="21">
        <f t="shared" si="39"/>
        <v>286185.84999999998</v>
      </c>
      <c r="K18" s="21">
        <f t="shared" si="39"/>
        <v>307377</v>
      </c>
      <c r="L18" s="21">
        <f t="shared" si="39"/>
        <v>314310.05</v>
      </c>
      <c r="M18" s="21">
        <f t="shared" si="39"/>
        <v>308195</v>
      </c>
      <c r="N18" s="21">
        <f t="shared" si="39"/>
        <v>317861</v>
      </c>
      <c r="O18" s="21">
        <f t="shared" si="39"/>
        <v>320774</v>
      </c>
      <c r="P18" s="21">
        <f t="shared" si="39"/>
        <v>323081.99999999994</v>
      </c>
      <c r="Q18" s="21">
        <f t="shared" si="39"/>
        <v>325389.99999999994</v>
      </c>
      <c r="R18" s="21">
        <f t="shared" si="39"/>
        <v>327697.99999999994</v>
      </c>
      <c r="S18" s="21">
        <f t="shared" si="39"/>
        <v>330005.99999999994</v>
      </c>
      <c r="T18" s="21">
        <f t="shared" ref="T18:W18" si="40">T141+AT141+T264+AT264</f>
        <v>333001.54999999987</v>
      </c>
      <c r="U18" s="21">
        <f t="shared" si="40"/>
        <v>298887.63333333324</v>
      </c>
      <c r="V18" s="21">
        <f t="shared" si="40"/>
        <v>300966.4499999999</v>
      </c>
      <c r="W18" s="21">
        <f t="shared" si="40"/>
        <v>303045.26666666655</v>
      </c>
      <c r="Y18" s="17" t="str">
        <f t="shared" si="4"/>
        <v>Botswana</v>
      </c>
      <c r="Z18" s="21"/>
      <c r="AA18" s="21">
        <f t="shared" ref="AA18:AT18" si="41">AA141+AA264</f>
        <v>34725.400000000009</v>
      </c>
      <c r="AB18" s="21">
        <f t="shared" si="41"/>
        <v>45447.55000000001</v>
      </c>
      <c r="AC18" s="21">
        <f t="shared" si="41"/>
        <v>39429.100000000006</v>
      </c>
      <c r="AD18" s="21">
        <f t="shared" si="41"/>
        <v>31614.249999999989</v>
      </c>
      <c r="AE18" s="21">
        <f t="shared" si="41"/>
        <v>46485.099999999991</v>
      </c>
      <c r="AF18" s="21">
        <f t="shared" si="41"/>
        <v>43871.399999999994</v>
      </c>
      <c r="AG18" s="21">
        <f t="shared" si="41"/>
        <v>40809.299999999988</v>
      </c>
      <c r="AH18" s="21">
        <f t="shared" si="41"/>
        <v>50298.400000000009</v>
      </c>
      <c r="AI18" s="21">
        <f t="shared" si="41"/>
        <v>37942.400000000023</v>
      </c>
      <c r="AJ18" s="21">
        <f t="shared" si="41"/>
        <v>25937.900000000012</v>
      </c>
      <c r="AK18" s="21">
        <f t="shared" si="41"/>
        <v>40707.300000000025</v>
      </c>
      <c r="AL18" s="21">
        <f t="shared" si="41"/>
        <v>34926.599999999977</v>
      </c>
      <c r="AM18" s="21">
        <f t="shared" si="41"/>
        <v>34588.449999999968</v>
      </c>
      <c r="AN18" s="21">
        <f t="shared" si="41"/>
        <v>34817.633333333295</v>
      </c>
      <c r="AO18" s="21">
        <f t="shared" si="41"/>
        <v>35046.816666666622</v>
      </c>
      <c r="AP18" s="21">
        <f t="shared" si="41"/>
        <v>35275.999999999942</v>
      </c>
      <c r="AQ18" s="21">
        <f t="shared" si="41"/>
        <v>35505.183333333327</v>
      </c>
      <c r="AR18" s="21">
        <f t="shared" si="41"/>
        <v>35734.366666666654</v>
      </c>
      <c r="AS18" s="21">
        <f t="shared" si="41"/>
        <v>35963.549999999981</v>
      </c>
      <c r="AT18" s="21">
        <f t="shared" si="41"/>
        <v>36192.733333333308</v>
      </c>
    </row>
    <row r="19" spans="2:46" x14ac:dyDescent="0.35">
      <c r="B19" s="17" t="str">
        <f>Countries!B18</f>
        <v>Brazil</v>
      </c>
      <c r="C19" s="21">
        <f t="shared" ref="C19:S19" si="42">C142+Z142+C265+Z265</f>
        <v>0</v>
      </c>
      <c r="D19" s="21">
        <f t="shared" si="42"/>
        <v>0</v>
      </c>
      <c r="E19" s="21">
        <f t="shared" si="42"/>
        <v>0</v>
      </c>
      <c r="F19" s="21">
        <f t="shared" si="42"/>
        <v>0</v>
      </c>
      <c r="G19" s="21">
        <f t="shared" si="42"/>
        <v>0</v>
      </c>
      <c r="H19" s="21">
        <f t="shared" si="42"/>
        <v>0</v>
      </c>
      <c r="I19" s="21">
        <f t="shared" si="42"/>
        <v>0</v>
      </c>
      <c r="J19" s="21">
        <f t="shared" si="42"/>
        <v>0</v>
      </c>
      <c r="K19" s="21">
        <f t="shared" si="42"/>
        <v>0</v>
      </c>
      <c r="L19" s="21">
        <f t="shared" si="42"/>
        <v>0</v>
      </c>
      <c r="M19" s="21">
        <f t="shared" si="42"/>
        <v>0</v>
      </c>
      <c r="N19" s="21">
        <f t="shared" si="42"/>
        <v>0</v>
      </c>
      <c r="O19" s="21">
        <f t="shared" si="42"/>
        <v>0</v>
      </c>
      <c r="P19" s="21">
        <f t="shared" si="42"/>
        <v>0</v>
      </c>
      <c r="Q19" s="21">
        <f t="shared" si="42"/>
        <v>0</v>
      </c>
      <c r="R19" s="21">
        <f t="shared" si="42"/>
        <v>0</v>
      </c>
      <c r="S19" s="21">
        <f t="shared" si="42"/>
        <v>0</v>
      </c>
      <c r="T19" s="21">
        <f t="shared" ref="T19:W19" si="43">T142+AT142+T265+AT265</f>
        <v>0</v>
      </c>
      <c r="U19" s="21">
        <f t="shared" si="43"/>
        <v>0</v>
      </c>
      <c r="V19" s="21">
        <f t="shared" si="43"/>
        <v>0</v>
      </c>
      <c r="W19" s="21">
        <f t="shared" si="43"/>
        <v>0</v>
      </c>
      <c r="Y19" s="17" t="str">
        <f t="shared" si="4"/>
        <v>Brazil</v>
      </c>
      <c r="Z19" s="21"/>
      <c r="AA19" s="21">
        <f t="shared" ref="AA19:AT19" si="44">AA142+AA265</f>
        <v>0</v>
      </c>
      <c r="AB19" s="21">
        <f t="shared" si="44"/>
        <v>0</v>
      </c>
      <c r="AC19" s="21">
        <f t="shared" si="44"/>
        <v>0</v>
      </c>
      <c r="AD19" s="21">
        <f t="shared" si="44"/>
        <v>0</v>
      </c>
      <c r="AE19" s="21">
        <f t="shared" si="44"/>
        <v>0</v>
      </c>
      <c r="AF19" s="21">
        <f t="shared" si="44"/>
        <v>0</v>
      </c>
      <c r="AG19" s="21">
        <f t="shared" si="44"/>
        <v>0</v>
      </c>
      <c r="AH19" s="21">
        <f t="shared" si="44"/>
        <v>0</v>
      </c>
      <c r="AI19" s="21">
        <f t="shared" si="44"/>
        <v>0</v>
      </c>
      <c r="AJ19" s="21">
        <f t="shared" si="44"/>
        <v>0</v>
      </c>
      <c r="AK19" s="21">
        <f t="shared" si="44"/>
        <v>0</v>
      </c>
      <c r="AL19" s="21">
        <f t="shared" si="44"/>
        <v>0</v>
      </c>
      <c r="AM19" s="21">
        <f t="shared" si="44"/>
        <v>0</v>
      </c>
      <c r="AN19" s="21">
        <f t="shared" si="44"/>
        <v>0</v>
      </c>
      <c r="AO19" s="21">
        <f t="shared" si="44"/>
        <v>0</v>
      </c>
      <c r="AP19" s="21">
        <f t="shared" si="44"/>
        <v>0</v>
      </c>
      <c r="AQ19" s="21">
        <f t="shared" si="44"/>
        <v>0</v>
      </c>
      <c r="AR19" s="21">
        <f t="shared" si="44"/>
        <v>0</v>
      </c>
      <c r="AS19" s="21">
        <f t="shared" si="44"/>
        <v>0</v>
      </c>
      <c r="AT19" s="21">
        <f t="shared" si="44"/>
        <v>0</v>
      </c>
    </row>
    <row r="20" spans="2:46" x14ac:dyDescent="0.35">
      <c r="B20" s="17" t="str">
        <f>Countries!B19</f>
        <v>Bulgaria</v>
      </c>
      <c r="C20" s="21">
        <f t="shared" ref="C20:S20" si="45">C143+Z143+C266+Z266</f>
        <v>0</v>
      </c>
      <c r="D20" s="21">
        <f t="shared" si="45"/>
        <v>452</v>
      </c>
      <c r="E20" s="21">
        <f t="shared" si="45"/>
        <v>539</v>
      </c>
      <c r="F20" s="21">
        <f t="shared" si="45"/>
        <v>626</v>
      </c>
      <c r="G20" s="21">
        <f t="shared" si="45"/>
        <v>712</v>
      </c>
      <c r="H20" s="21">
        <f t="shared" si="45"/>
        <v>824</v>
      </c>
      <c r="I20" s="21">
        <f t="shared" si="45"/>
        <v>977</v>
      </c>
      <c r="J20" s="21">
        <f t="shared" si="45"/>
        <v>1198</v>
      </c>
      <c r="K20" s="21">
        <f t="shared" si="45"/>
        <v>1445</v>
      </c>
      <c r="L20" s="21">
        <f t="shared" si="45"/>
        <v>1649</v>
      </c>
      <c r="M20" s="21">
        <f t="shared" si="45"/>
        <v>1781</v>
      </c>
      <c r="N20" s="21">
        <f t="shared" si="45"/>
        <v>1921</v>
      </c>
      <c r="O20" s="21">
        <f t="shared" si="45"/>
        <v>2158</v>
      </c>
      <c r="P20" s="21">
        <f t="shared" si="45"/>
        <v>2327.6666666666665</v>
      </c>
      <c r="Q20" s="21">
        <f t="shared" si="45"/>
        <v>2497.333333333333</v>
      </c>
      <c r="R20" s="21">
        <f t="shared" si="45"/>
        <v>2666.9999999999995</v>
      </c>
      <c r="S20" s="21">
        <f t="shared" si="45"/>
        <v>2836.6666666666661</v>
      </c>
      <c r="T20" s="21">
        <f t="shared" ref="T20:W20" si="46">T143+AT143+T266+AT266</f>
        <v>3057.2333333333327</v>
      </c>
      <c r="U20" s="21">
        <f t="shared" si="46"/>
        <v>2705.6999999999994</v>
      </c>
      <c r="V20" s="21">
        <f t="shared" si="46"/>
        <v>2858.3999999999992</v>
      </c>
      <c r="W20" s="21">
        <f t="shared" si="46"/>
        <v>3011.099999999999</v>
      </c>
      <c r="Y20" s="17" t="str">
        <f t="shared" si="4"/>
        <v>Bulgaria</v>
      </c>
      <c r="Z20" s="21"/>
      <c r="AA20" s="21">
        <f t="shared" ref="AA20:AT20" si="47">AA143+AA266</f>
        <v>107.30000000000001</v>
      </c>
      <c r="AB20" s="21">
        <f t="shared" si="47"/>
        <v>132.19999999999999</v>
      </c>
      <c r="AC20" s="21">
        <f t="shared" si="47"/>
        <v>140.89999999999998</v>
      </c>
      <c r="AD20" s="21">
        <f t="shared" si="47"/>
        <v>148.60000000000002</v>
      </c>
      <c r="AE20" s="21">
        <f t="shared" si="47"/>
        <v>183.20000000000005</v>
      </c>
      <c r="AF20" s="21">
        <f t="shared" si="47"/>
        <v>235.39999999999998</v>
      </c>
      <c r="AG20" s="21">
        <f t="shared" si="47"/>
        <v>318.70000000000005</v>
      </c>
      <c r="AH20" s="21">
        <f t="shared" si="47"/>
        <v>366.79999999999995</v>
      </c>
      <c r="AI20" s="21">
        <f t="shared" si="47"/>
        <v>348.5</v>
      </c>
      <c r="AJ20" s="21">
        <f t="shared" si="47"/>
        <v>296.90000000000009</v>
      </c>
      <c r="AK20" s="21">
        <f t="shared" si="47"/>
        <v>318.09999999999991</v>
      </c>
      <c r="AL20" s="21">
        <f t="shared" si="47"/>
        <v>429.09999999999991</v>
      </c>
      <c r="AM20" s="21">
        <f t="shared" si="47"/>
        <v>385.46666666666647</v>
      </c>
      <c r="AN20" s="21">
        <f t="shared" si="47"/>
        <v>402.43333333333339</v>
      </c>
      <c r="AO20" s="21">
        <f t="shared" si="47"/>
        <v>419.39999999999964</v>
      </c>
      <c r="AP20" s="21">
        <f t="shared" si="47"/>
        <v>436.36666666666633</v>
      </c>
      <c r="AQ20" s="21">
        <f t="shared" si="47"/>
        <v>453.33333333333303</v>
      </c>
      <c r="AR20" s="21">
        <f t="shared" si="47"/>
        <v>470.29999999999973</v>
      </c>
      <c r="AS20" s="21">
        <f t="shared" si="47"/>
        <v>487.26666666666642</v>
      </c>
      <c r="AT20" s="21">
        <f t="shared" si="47"/>
        <v>504.23333333333312</v>
      </c>
    </row>
    <row r="21" spans="2:46" x14ac:dyDescent="0.35">
      <c r="B21" s="17" t="str">
        <f>Countries!B20</f>
        <v>Burkina Faso</v>
      </c>
      <c r="C21" s="21">
        <f t="shared" ref="C21:S21" si="48">C144+Z144+C267+Z267</f>
        <v>0</v>
      </c>
      <c r="D21" s="21">
        <f t="shared" si="48"/>
        <v>36248</v>
      </c>
      <c r="E21" s="21">
        <f t="shared" si="48"/>
        <v>38652</v>
      </c>
      <c r="F21" s="21">
        <f t="shared" si="48"/>
        <v>42126</v>
      </c>
      <c r="G21" s="21">
        <f t="shared" si="48"/>
        <v>46623</v>
      </c>
      <c r="H21" s="21">
        <f t="shared" si="48"/>
        <v>52248</v>
      </c>
      <c r="I21" s="21">
        <f t="shared" si="48"/>
        <v>57144</v>
      </c>
      <c r="J21" s="21">
        <f t="shared" si="48"/>
        <v>61509</v>
      </c>
      <c r="K21" s="21">
        <f t="shared" si="48"/>
        <v>60037</v>
      </c>
      <c r="L21" s="21">
        <f t="shared" si="48"/>
        <v>68739</v>
      </c>
      <c r="M21" s="21">
        <f t="shared" si="48"/>
        <v>69207</v>
      </c>
      <c r="N21" s="21">
        <f t="shared" si="48"/>
        <v>74340</v>
      </c>
      <c r="O21" s="21">
        <f t="shared" si="48"/>
        <v>78511</v>
      </c>
      <c r="P21" s="21">
        <f t="shared" si="48"/>
        <v>81768.333333333343</v>
      </c>
      <c r="Q21" s="21">
        <f t="shared" si="48"/>
        <v>85025.666666666672</v>
      </c>
      <c r="R21" s="21">
        <f t="shared" si="48"/>
        <v>86402</v>
      </c>
      <c r="S21" s="21">
        <f t="shared" si="48"/>
        <v>85331.666666666657</v>
      </c>
      <c r="T21" s="21">
        <f t="shared" ref="T21:W21" si="49">T144+AT144+T267+AT267</f>
        <v>83929.683333333334</v>
      </c>
      <c r="U21" s="21">
        <f t="shared" si="49"/>
        <v>75722.133333333331</v>
      </c>
      <c r="V21" s="21">
        <f t="shared" si="49"/>
        <v>74762.350000000006</v>
      </c>
      <c r="W21" s="21">
        <f t="shared" si="49"/>
        <v>73802.566666666666</v>
      </c>
      <c r="Y21" s="17" t="str">
        <f t="shared" si="4"/>
        <v>Burkina Faso</v>
      </c>
      <c r="Z21" s="21"/>
      <c r="AA21" s="21">
        <f t="shared" ref="AA21:AT21" si="50">AA144+AA267</f>
        <v>7929.2500000000018</v>
      </c>
      <c r="AB21" s="21">
        <f t="shared" si="50"/>
        <v>6117.6</v>
      </c>
      <c r="AC21" s="21">
        <f t="shared" si="50"/>
        <v>7426.1000000000013</v>
      </c>
      <c r="AD21" s="21">
        <f t="shared" si="50"/>
        <v>8802.0999999999985</v>
      </c>
      <c r="AE21" s="21">
        <f t="shared" si="50"/>
        <v>10397.950000000001</v>
      </c>
      <c r="AF21" s="21">
        <f t="shared" si="50"/>
        <v>10235.450000000001</v>
      </c>
      <c r="AG21" s="21">
        <f t="shared" si="50"/>
        <v>10205.549999999999</v>
      </c>
      <c r="AH21" s="21">
        <f t="shared" si="50"/>
        <v>4808.3500000000004</v>
      </c>
      <c r="AI21" s="21">
        <f t="shared" si="50"/>
        <v>14835.699999999997</v>
      </c>
      <c r="AJ21" s="21">
        <f t="shared" si="50"/>
        <v>7483.1</v>
      </c>
      <c r="AK21" s="21">
        <f t="shared" si="50"/>
        <v>12188.400000000003</v>
      </c>
      <c r="AL21" s="21">
        <f t="shared" si="50"/>
        <v>11731.550000000001</v>
      </c>
      <c r="AM21" s="21">
        <f t="shared" si="50"/>
        <v>11239.083333333341</v>
      </c>
      <c r="AN21" s="21">
        <f t="shared" si="50"/>
        <v>11561.300000000003</v>
      </c>
      <c r="AO21" s="21">
        <f t="shared" si="50"/>
        <v>10002.516666666652</v>
      </c>
      <c r="AP21" s="21">
        <f t="shared" si="50"/>
        <v>7689.9666666666662</v>
      </c>
      <c r="AQ21" s="21">
        <f t="shared" si="50"/>
        <v>7579.4166666666661</v>
      </c>
      <c r="AR21" s="21">
        <f t="shared" si="50"/>
        <v>7468.8666666666668</v>
      </c>
      <c r="AS21" s="21">
        <f t="shared" si="50"/>
        <v>7358.3166666666666</v>
      </c>
      <c r="AT21" s="21">
        <f t="shared" si="50"/>
        <v>7247.7666666666664</v>
      </c>
    </row>
    <row r="22" spans="2:46" x14ac:dyDescent="0.35">
      <c r="B22" s="17" t="str">
        <f>Countries!B21</f>
        <v>Burundi</v>
      </c>
      <c r="C22" s="21">
        <f t="shared" ref="C22:S22" si="51">C145+Z145+C268+Z268</f>
        <v>0</v>
      </c>
      <c r="D22" s="21">
        <f t="shared" si="51"/>
        <v>26431</v>
      </c>
      <c r="E22" s="21">
        <f t="shared" si="51"/>
        <v>29185</v>
      </c>
      <c r="F22" s="21">
        <f t="shared" si="51"/>
        <v>32829</v>
      </c>
      <c r="G22" s="21">
        <f t="shared" si="51"/>
        <v>36796</v>
      </c>
      <c r="H22" s="21">
        <f t="shared" si="51"/>
        <v>41993</v>
      </c>
      <c r="I22" s="21">
        <f t="shared" si="51"/>
        <v>51476</v>
      </c>
      <c r="J22" s="21">
        <f t="shared" si="51"/>
        <v>55680</v>
      </c>
      <c r="K22" s="21">
        <f t="shared" si="51"/>
        <v>60047</v>
      </c>
      <c r="L22" s="21">
        <f t="shared" si="51"/>
        <v>64387</v>
      </c>
      <c r="M22" s="21">
        <f t="shared" si="51"/>
        <v>65977</v>
      </c>
      <c r="N22" s="21">
        <f t="shared" si="51"/>
        <v>67546</v>
      </c>
      <c r="O22" s="21">
        <f t="shared" si="51"/>
        <v>68379</v>
      </c>
      <c r="P22" s="21">
        <f t="shared" si="51"/>
        <v>69709.666666666657</v>
      </c>
      <c r="Q22" s="21">
        <f t="shared" si="51"/>
        <v>71040.333333333328</v>
      </c>
      <c r="R22" s="21">
        <f t="shared" si="51"/>
        <v>72370.999999999985</v>
      </c>
      <c r="S22" s="21">
        <f t="shared" si="51"/>
        <v>73701.666666666642</v>
      </c>
      <c r="T22" s="21">
        <f t="shared" ref="T22:W22" si="52">T145+AT145+T268+AT268</f>
        <v>73721.516666666648</v>
      </c>
      <c r="U22" s="21">
        <f t="shared" si="52"/>
        <v>67418.166666666642</v>
      </c>
      <c r="V22" s="21">
        <f t="shared" si="52"/>
        <v>67502.850000000006</v>
      </c>
      <c r="W22" s="21">
        <f t="shared" si="52"/>
        <v>67419.833333333328</v>
      </c>
      <c r="Y22" s="17" t="str">
        <f t="shared" si="4"/>
        <v>Burundi</v>
      </c>
      <c r="Z22" s="21"/>
      <c r="AA22" s="21">
        <f t="shared" ref="AA22:AT22" si="53">AA145+AA268</f>
        <v>6060.8000000000011</v>
      </c>
      <c r="AB22" s="21">
        <f t="shared" si="53"/>
        <v>5494.9</v>
      </c>
      <c r="AC22" s="21">
        <f t="shared" si="53"/>
        <v>6666.8499999999995</v>
      </c>
      <c r="AD22" s="21">
        <f t="shared" si="53"/>
        <v>7360.7500000000009</v>
      </c>
      <c r="AE22" s="21">
        <f t="shared" si="53"/>
        <v>8994</v>
      </c>
      <c r="AF22" s="21">
        <f t="shared" si="53"/>
        <v>13806.2</v>
      </c>
      <c r="AG22" s="21">
        <f t="shared" si="53"/>
        <v>9482.0499999999975</v>
      </c>
      <c r="AH22" s="21">
        <f t="shared" si="53"/>
        <v>10071.949999999999</v>
      </c>
      <c r="AI22" s="21">
        <f t="shared" si="53"/>
        <v>10488.199999999997</v>
      </c>
      <c r="AJ22" s="21">
        <f t="shared" si="53"/>
        <v>8178.6999999999971</v>
      </c>
      <c r="AK22" s="21">
        <f t="shared" si="53"/>
        <v>8318.1999999999971</v>
      </c>
      <c r="AL22" s="21">
        <f t="shared" si="53"/>
        <v>7729.7999999999975</v>
      </c>
      <c r="AM22" s="21">
        <f t="shared" si="53"/>
        <v>8303.9166666666588</v>
      </c>
      <c r="AN22" s="21">
        <f t="shared" si="53"/>
        <v>8432.0999999999949</v>
      </c>
      <c r="AO22" s="21">
        <f t="shared" si="53"/>
        <v>8560.283333333331</v>
      </c>
      <c r="AP22" s="21">
        <f t="shared" si="53"/>
        <v>8688.4666666666599</v>
      </c>
      <c r="AQ22" s="21">
        <f t="shared" si="53"/>
        <v>8816.6499999999942</v>
      </c>
      <c r="AR22" s="21">
        <f t="shared" si="53"/>
        <v>7702.8333333333594</v>
      </c>
      <c r="AS22" s="21">
        <f t="shared" si="53"/>
        <v>7520.4833333333336</v>
      </c>
      <c r="AT22" s="21">
        <f t="shared" si="53"/>
        <v>7505.8333333333339</v>
      </c>
    </row>
    <row r="23" spans="2:46" x14ac:dyDescent="0.35">
      <c r="B23" s="17" t="str">
        <f>Countries!B22</f>
        <v>Cambodia</v>
      </c>
      <c r="C23" s="21">
        <f t="shared" ref="C23:S23" si="54">C146+Z146+C269+Z269</f>
        <v>0</v>
      </c>
      <c r="D23" s="21">
        <f t="shared" si="54"/>
        <v>44013</v>
      </c>
      <c r="E23" s="21">
        <f t="shared" si="54"/>
        <v>46433</v>
      </c>
      <c r="F23" s="21">
        <f t="shared" si="54"/>
        <v>48309</v>
      </c>
      <c r="G23" s="21">
        <f t="shared" si="54"/>
        <v>50435</v>
      </c>
      <c r="H23" s="21">
        <f t="shared" si="54"/>
        <v>52454</v>
      </c>
      <c r="I23" s="21">
        <f t="shared" si="54"/>
        <v>54653</v>
      </c>
      <c r="J23" s="21">
        <f t="shared" si="54"/>
        <v>56668</v>
      </c>
      <c r="K23" s="21">
        <f t="shared" si="54"/>
        <v>59209</v>
      </c>
      <c r="L23" s="21">
        <f t="shared" si="54"/>
        <v>61388.800000000003</v>
      </c>
      <c r="M23" s="21">
        <f t="shared" si="54"/>
        <v>62384.1</v>
      </c>
      <c r="N23" s="21">
        <f t="shared" si="54"/>
        <v>62711.25</v>
      </c>
      <c r="O23" s="21">
        <f t="shared" si="54"/>
        <v>64931</v>
      </c>
      <c r="P23" s="21">
        <f t="shared" si="54"/>
        <v>66238.03333333334</v>
      </c>
      <c r="Q23" s="21">
        <f t="shared" si="54"/>
        <v>67468.900000000009</v>
      </c>
      <c r="R23" s="21">
        <f t="shared" si="54"/>
        <v>68699.766666666663</v>
      </c>
      <c r="S23" s="21">
        <f t="shared" si="54"/>
        <v>69930.633333333331</v>
      </c>
      <c r="T23" s="21">
        <f t="shared" ref="T23:W23" si="55">T146+AT146+T269+AT269</f>
        <v>70124.899999999994</v>
      </c>
      <c r="U23" s="21">
        <f t="shared" si="55"/>
        <v>64058.099999999991</v>
      </c>
      <c r="V23" s="21">
        <f t="shared" si="55"/>
        <v>65391.299999999988</v>
      </c>
      <c r="W23" s="21">
        <f t="shared" si="55"/>
        <v>66600</v>
      </c>
      <c r="Y23" s="17" t="str">
        <f t="shared" si="4"/>
        <v>Cambodia</v>
      </c>
      <c r="Z23" s="21"/>
      <c r="AA23" s="21">
        <f t="shared" ref="AA23:AT23" si="56">AA146+AA269</f>
        <v>7705.8999999999969</v>
      </c>
      <c r="AB23" s="21">
        <f t="shared" si="56"/>
        <v>6986.95</v>
      </c>
      <c r="AC23" s="21">
        <f t="shared" si="56"/>
        <v>6685.2500000000018</v>
      </c>
      <c r="AD23" s="21">
        <f t="shared" si="56"/>
        <v>7113.0499999999984</v>
      </c>
      <c r="AE23" s="21">
        <f t="shared" si="56"/>
        <v>7212</v>
      </c>
      <c r="AF23" s="21">
        <f t="shared" si="56"/>
        <v>7585.2999999999984</v>
      </c>
      <c r="AG23" s="21">
        <f t="shared" si="56"/>
        <v>7612.0999999999967</v>
      </c>
      <c r="AH23" s="21">
        <f t="shared" si="56"/>
        <v>8331.8999999999978</v>
      </c>
      <c r="AI23" s="21">
        <f t="shared" si="56"/>
        <v>8222.0999999999985</v>
      </c>
      <c r="AJ23" s="21">
        <f t="shared" si="56"/>
        <v>7252.5</v>
      </c>
      <c r="AK23" s="21">
        <f t="shared" si="56"/>
        <v>6715.5</v>
      </c>
      <c r="AL23" s="21">
        <f t="shared" si="56"/>
        <v>8689.3499999999985</v>
      </c>
      <c r="AM23" s="21">
        <f t="shared" si="56"/>
        <v>7858.2333333333372</v>
      </c>
      <c r="AN23" s="21">
        <f t="shared" si="56"/>
        <v>8006.3666666666686</v>
      </c>
      <c r="AO23" s="21">
        <f t="shared" si="56"/>
        <v>8154.5</v>
      </c>
      <c r="AP23" s="21">
        <f t="shared" si="56"/>
        <v>8302.6333333333314</v>
      </c>
      <c r="AQ23" s="21">
        <f t="shared" si="56"/>
        <v>8450.7666666666628</v>
      </c>
      <c r="AR23" s="21">
        <f t="shared" si="56"/>
        <v>8598.8999999999942</v>
      </c>
      <c r="AS23" s="21">
        <f t="shared" si="56"/>
        <v>8608.7000000000116</v>
      </c>
      <c r="AT23" s="21">
        <f t="shared" si="56"/>
        <v>7400</v>
      </c>
    </row>
    <row r="24" spans="2:46" x14ac:dyDescent="0.35">
      <c r="B24" s="17" t="str">
        <f>Countries!B23</f>
        <v>Cameroon</v>
      </c>
      <c r="C24" s="21">
        <f t="shared" ref="C24:S24" si="57">C147+Z147+C270+Z270</f>
        <v>0</v>
      </c>
      <c r="D24" s="21">
        <f t="shared" si="57"/>
        <v>105653</v>
      </c>
      <c r="E24" s="21">
        <f t="shared" si="57"/>
        <v>122783</v>
      </c>
      <c r="F24" s="21">
        <f t="shared" si="57"/>
        <v>131594</v>
      </c>
      <c r="G24" s="21">
        <f t="shared" si="57"/>
        <v>145038</v>
      </c>
      <c r="H24" s="21">
        <f t="shared" si="57"/>
        <v>168249</v>
      </c>
      <c r="I24" s="21">
        <f t="shared" si="57"/>
        <v>205382</v>
      </c>
      <c r="J24" s="21">
        <f t="shared" si="57"/>
        <v>253715</v>
      </c>
      <c r="K24" s="21">
        <f t="shared" si="57"/>
        <v>281083</v>
      </c>
      <c r="L24" s="21">
        <f t="shared" si="57"/>
        <v>312441</v>
      </c>
      <c r="M24" s="21">
        <f t="shared" si="57"/>
        <v>350837</v>
      </c>
      <c r="N24" s="21">
        <f t="shared" si="57"/>
        <v>388780</v>
      </c>
      <c r="O24" s="21">
        <f t="shared" si="57"/>
        <v>424653</v>
      </c>
      <c r="P24" s="21">
        <f t="shared" si="57"/>
        <v>455221.66666666727</v>
      </c>
      <c r="Q24" s="21">
        <f t="shared" si="57"/>
        <v>453369.77777777857</v>
      </c>
      <c r="R24" s="21">
        <f t="shared" si="57"/>
        <v>448554.92592592729</v>
      </c>
      <c r="S24" s="21">
        <f t="shared" si="57"/>
        <v>445715.38271605072</v>
      </c>
      <c r="T24" s="21">
        <f t="shared" ref="T24:W24" si="58">T147+AT147+T270+AT270</f>
        <v>441167.47045420145</v>
      </c>
      <c r="U24" s="21">
        <f t="shared" si="58"/>
        <v>396734.58703703852</v>
      </c>
      <c r="V24" s="21">
        <f t="shared" si="58"/>
        <v>393765.41975308768</v>
      </c>
      <c r="W24" s="21">
        <f t="shared" si="58"/>
        <v>390269.50349794491</v>
      </c>
      <c r="Y24" s="17" t="str">
        <f t="shared" si="4"/>
        <v>Cameroon</v>
      </c>
      <c r="Z24" s="21"/>
      <c r="AA24" s="21">
        <f t="shared" ref="AA24:AT24" si="59">AA147+AA270</f>
        <v>25343.200000000004</v>
      </c>
      <c r="AB24" s="21">
        <f t="shared" si="59"/>
        <v>27917.300000000003</v>
      </c>
      <c r="AC24" s="21">
        <f t="shared" si="59"/>
        <v>21338.900000000005</v>
      </c>
      <c r="AD24" s="21">
        <f t="shared" si="59"/>
        <v>26884.950000000004</v>
      </c>
      <c r="AE24" s="21">
        <f t="shared" si="59"/>
        <v>38019.749999999993</v>
      </c>
      <c r="AF24" s="21">
        <f t="shared" si="59"/>
        <v>54312.69999999999</v>
      </c>
      <c r="AG24" s="21">
        <f t="shared" si="59"/>
        <v>69295.5</v>
      </c>
      <c r="AH24" s="21">
        <f t="shared" si="59"/>
        <v>53230.700000000004</v>
      </c>
      <c r="AI24" s="21">
        <f t="shared" si="59"/>
        <v>59980.249999999993</v>
      </c>
      <c r="AJ24" s="21">
        <f t="shared" si="59"/>
        <v>70160.450000000026</v>
      </c>
      <c r="AK24" s="21">
        <f t="shared" si="59"/>
        <v>73587.700000000012</v>
      </c>
      <c r="AL24" s="21">
        <f t="shared" si="59"/>
        <v>75327.550000000017</v>
      </c>
      <c r="AM24" s="21">
        <f t="shared" si="59"/>
        <v>73609.866666667294</v>
      </c>
      <c r="AN24" s="21">
        <f t="shared" si="59"/>
        <v>44264.694444444693</v>
      </c>
      <c r="AO24" s="21">
        <f t="shared" si="59"/>
        <v>41135.059259259811</v>
      </c>
      <c r="AP24" s="21">
        <f t="shared" si="59"/>
        <v>42647.399382716147</v>
      </c>
      <c r="AQ24" s="21">
        <f t="shared" si="59"/>
        <v>41065.089300411986</v>
      </c>
      <c r="AR24" s="21">
        <f t="shared" si="59"/>
        <v>41545.879355281133</v>
      </c>
      <c r="AS24" s="21">
        <f t="shared" si="59"/>
        <v>40651.269318702944</v>
      </c>
      <c r="AT24" s="21">
        <f t="shared" si="59"/>
        <v>40673.592676422471</v>
      </c>
    </row>
    <row r="25" spans="2:46" x14ac:dyDescent="0.35">
      <c r="B25" s="17" t="str">
        <f>Countries!B24</f>
        <v>Cape Verde</v>
      </c>
      <c r="C25" s="21">
        <f t="shared" ref="C25:S25" si="60">C148+Z148+C271+Z271</f>
        <v>0</v>
      </c>
      <c r="D25" s="21">
        <f t="shared" si="60"/>
        <v>840</v>
      </c>
      <c r="E25" s="21">
        <f t="shared" si="60"/>
        <v>1026</v>
      </c>
      <c r="F25" s="21">
        <f t="shared" si="60"/>
        <v>1248</v>
      </c>
      <c r="G25" s="21">
        <f t="shared" si="60"/>
        <v>1475</v>
      </c>
      <c r="H25" s="21">
        <f t="shared" si="60"/>
        <v>1523</v>
      </c>
      <c r="I25" s="21">
        <f t="shared" si="60"/>
        <v>1586.8</v>
      </c>
      <c r="J25" s="21">
        <f t="shared" si="60"/>
        <v>1857</v>
      </c>
      <c r="K25" s="21">
        <f t="shared" si="60"/>
        <v>2191</v>
      </c>
      <c r="L25" s="21">
        <f t="shared" si="60"/>
        <v>2353</v>
      </c>
      <c r="M25" s="21">
        <f t="shared" si="60"/>
        <v>2552</v>
      </c>
      <c r="N25" s="21">
        <f t="shared" si="60"/>
        <v>2847</v>
      </c>
      <c r="O25" s="21">
        <f t="shared" si="60"/>
        <v>3134</v>
      </c>
      <c r="P25" s="21">
        <f t="shared" si="60"/>
        <v>3394.3333333333335</v>
      </c>
      <c r="Q25" s="21">
        <f t="shared" si="60"/>
        <v>3650.8888888888978</v>
      </c>
      <c r="R25" s="21">
        <f t="shared" si="60"/>
        <v>3700.7407407407591</v>
      </c>
      <c r="S25" s="21">
        <f t="shared" si="60"/>
        <v>3730.8395061728661</v>
      </c>
      <c r="T25" s="21">
        <f t="shared" ref="T25:W25" si="61">T148+AT148+T271+AT271</f>
        <v>3778.7884621247158</v>
      </c>
      <c r="U25" s="21">
        <f t="shared" si="61"/>
        <v>3393.8962962963415</v>
      </c>
      <c r="V25" s="21">
        <f t="shared" si="61"/>
        <v>3425.0358024691886</v>
      </c>
      <c r="W25" s="21">
        <f t="shared" si="61"/>
        <v>3461.4427983539699</v>
      </c>
      <c r="Y25" s="17" t="str">
        <f t="shared" si="4"/>
        <v>Cape Verde</v>
      </c>
      <c r="Z25" s="21"/>
      <c r="AA25" s="21">
        <f t="shared" ref="AA25:AT25" si="62">AA148+AA271</f>
        <v>179.39999999999998</v>
      </c>
      <c r="AB25" s="21">
        <f t="shared" si="62"/>
        <v>270</v>
      </c>
      <c r="AC25" s="21">
        <f t="shared" si="62"/>
        <v>324.60000000000002</v>
      </c>
      <c r="AD25" s="21">
        <f t="shared" si="62"/>
        <v>351.79999999999995</v>
      </c>
      <c r="AE25" s="21">
        <f t="shared" si="62"/>
        <v>200.09999999999997</v>
      </c>
      <c r="AF25" s="21">
        <f t="shared" si="62"/>
        <v>220.5</v>
      </c>
      <c r="AG25" s="21">
        <f t="shared" si="62"/>
        <v>435.85</v>
      </c>
      <c r="AH25" s="21">
        <f t="shared" si="62"/>
        <v>523.74999999999989</v>
      </c>
      <c r="AI25" s="21">
        <f t="shared" si="62"/>
        <v>384.9</v>
      </c>
      <c r="AJ25" s="21">
        <f t="shared" si="62"/>
        <v>437.89999999999992</v>
      </c>
      <c r="AK25" s="21">
        <f t="shared" si="62"/>
        <v>553.6500000000002</v>
      </c>
      <c r="AL25" s="21">
        <f t="shared" si="62"/>
        <v>574.94999999999982</v>
      </c>
      <c r="AM25" s="21">
        <f t="shared" si="62"/>
        <v>577.03333333333364</v>
      </c>
      <c r="AN25" s="21">
        <f t="shared" si="62"/>
        <v>599.18888888889762</v>
      </c>
      <c r="AO25" s="21">
        <f t="shared" si="62"/>
        <v>418.04074074075089</v>
      </c>
      <c r="AP25" s="21">
        <f t="shared" si="62"/>
        <v>403.17283950618275</v>
      </c>
      <c r="AQ25" s="21">
        <f t="shared" si="62"/>
        <v>419.25144032924453</v>
      </c>
      <c r="AR25" s="21">
        <f t="shared" si="62"/>
        <v>414.69903978053469</v>
      </c>
      <c r="AS25" s="21">
        <f t="shared" si="62"/>
        <v>423.90064014633401</v>
      </c>
      <c r="AT25" s="21">
        <f t="shared" si="62"/>
        <v>423.93290656913615</v>
      </c>
    </row>
    <row r="26" spans="2:46" x14ac:dyDescent="0.35">
      <c r="B26" s="17" t="str">
        <f>Countries!B25</f>
        <v>Central African Republic</v>
      </c>
      <c r="C26" s="21">
        <f t="shared" ref="C26:S26" si="63">C149+Z149+C272+Z272</f>
        <v>0</v>
      </c>
      <c r="D26" s="21">
        <f t="shared" si="63"/>
        <v>14405</v>
      </c>
      <c r="E26" s="21">
        <f t="shared" si="63"/>
        <v>16632</v>
      </c>
      <c r="F26" s="21">
        <f t="shared" si="63"/>
        <v>16568</v>
      </c>
      <c r="G26" s="21">
        <f t="shared" si="63"/>
        <v>24142</v>
      </c>
      <c r="H26" s="21">
        <f t="shared" si="63"/>
        <v>27493</v>
      </c>
      <c r="I26" s="21">
        <f t="shared" si="63"/>
        <v>31593</v>
      </c>
      <c r="J26" s="21">
        <f t="shared" si="63"/>
        <v>36703</v>
      </c>
      <c r="K26" s="21">
        <f t="shared" si="63"/>
        <v>39641</v>
      </c>
      <c r="L26" s="21">
        <f t="shared" si="63"/>
        <v>47032</v>
      </c>
      <c r="M26" s="21">
        <f t="shared" si="63"/>
        <v>50805</v>
      </c>
      <c r="N26" s="21">
        <f t="shared" si="63"/>
        <v>56123</v>
      </c>
      <c r="O26" s="21">
        <f t="shared" si="63"/>
        <v>61076</v>
      </c>
      <c r="P26" s="21">
        <f t="shared" si="63"/>
        <v>65757.333333333328</v>
      </c>
      <c r="Q26" s="21">
        <f t="shared" si="63"/>
        <v>70438.666666666672</v>
      </c>
      <c r="R26" s="21">
        <f t="shared" si="63"/>
        <v>75120</v>
      </c>
      <c r="S26" s="21">
        <f t="shared" si="63"/>
        <v>79801.333333333343</v>
      </c>
      <c r="T26" s="21">
        <f t="shared" ref="T26:W26" si="64">T149+AT149+T272+AT272</f>
        <v>85939.31666666668</v>
      </c>
      <c r="U26" s="21">
        <f t="shared" si="64"/>
        <v>75737.266666666663</v>
      </c>
      <c r="V26" s="21">
        <f t="shared" si="64"/>
        <v>79933.049999999988</v>
      </c>
      <c r="W26" s="21">
        <f t="shared" si="64"/>
        <v>84128.833333333328</v>
      </c>
      <c r="Y26" s="17" t="str">
        <f t="shared" si="4"/>
        <v>Central African Republic</v>
      </c>
      <c r="Z26" s="21"/>
      <c r="AA26" s="21">
        <f t="shared" ref="AA26:AT26" si="65">AA149+AA272</f>
        <v>687.95000000000073</v>
      </c>
      <c r="AB26" s="21">
        <f t="shared" si="65"/>
        <v>3702.5999999999995</v>
      </c>
      <c r="AC26" s="21">
        <f t="shared" si="65"/>
        <v>1640.0999999999997</v>
      </c>
      <c r="AD26" s="21">
        <f t="shared" si="65"/>
        <v>9276.9</v>
      </c>
      <c r="AE26" s="21">
        <f t="shared" si="65"/>
        <v>5843.3500000000013</v>
      </c>
      <c r="AF26" s="21">
        <f t="shared" si="65"/>
        <v>6928.95</v>
      </c>
      <c r="AG26" s="21">
        <f t="shared" si="65"/>
        <v>8350.4500000000007</v>
      </c>
      <c r="AH26" s="21">
        <f t="shared" si="65"/>
        <v>6718.7999999999993</v>
      </c>
      <c r="AI26" s="21">
        <f t="shared" si="65"/>
        <v>11480.799999999997</v>
      </c>
      <c r="AJ26" s="21">
        <f t="shared" si="65"/>
        <v>8633.9999999999982</v>
      </c>
      <c r="AK26" s="21">
        <f t="shared" si="65"/>
        <v>10575.800000000001</v>
      </c>
      <c r="AL26" s="21">
        <f t="shared" si="65"/>
        <v>10760.2</v>
      </c>
      <c r="AM26" s="21">
        <f t="shared" si="65"/>
        <v>10998.983333333334</v>
      </c>
      <c r="AN26" s="21">
        <f t="shared" si="65"/>
        <v>11484.533333333336</v>
      </c>
      <c r="AO26" s="21">
        <f t="shared" si="65"/>
        <v>11970.083333333332</v>
      </c>
      <c r="AP26" s="21">
        <f t="shared" si="65"/>
        <v>12455.633333333335</v>
      </c>
      <c r="AQ26" s="21">
        <f t="shared" si="65"/>
        <v>12941.183333333331</v>
      </c>
      <c r="AR26" s="21">
        <f t="shared" si="65"/>
        <v>13426.733333333334</v>
      </c>
      <c r="AS26" s="21">
        <f t="shared" si="65"/>
        <v>13912.283333333336</v>
      </c>
      <c r="AT26" s="21">
        <f t="shared" si="65"/>
        <v>14397.833333333339</v>
      </c>
    </row>
    <row r="27" spans="2:46" x14ac:dyDescent="0.35">
      <c r="B27" s="17" t="str">
        <f>Countries!B26</f>
        <v>Chad</v>
      </c>
      <c r="C27" s="21">
        <f t="shared" ref="C27:S27" si="66">C150+Z150+C273+Z273</f>
        <v>0</v>
      </c>
      <c r="D27" s="21">
        <f t="shared" si="66"/>
        <v>32832</v>
      </c>
      <c r="E27" s="21">
        <f t="shared" si="66"/>
        <v>36526</v>
      </c>
      <c r="F27" s="21">
        <f t="shared" si="66"/>
        <v>38873</v>
      </c>
      <c r="G27" s="21">
        <f t="shared" si="66"/>
        <v>41522</v>
      </c>
      <c r="H27" s="21">
        <f t="shared" si="66"/>
        <v>47032</v>
      </c>
      <c r="I27" s="21">
        <f t="shared" si="66"/>
        <v>52542</v>
      </c>
      <c r="J27" s="21">
        <f t="shared" si="66"/>
        <v>58582</v>
      </c>
      <c r="K27" s="21">
        <f t="shared" si="66"/>
        <v>64587</v>
      </c>
      <c r="L27" s="21">
        <f t="shared" si="66"/>
        <v>69379</v>
      </c>
      <c r="M27" s="21">
        <f t="shared" si="66"/>
        <v>77017</v>
      </c>
      <c r="N27" s="21">
        <f t="shared" si="66"/>
        <v>83792</v>
      </c>
      <c r="O27" s="21">
        <f t="shared" si="66"/>
        <v>88634</v>
      </c>
      <c r="P27" s="21">
        <f t="shared" si="66"/>
        <v>95052.333333333343</v>
      </c>
      <c r="Q27" s="21">
        <f t="shared" si="66"/>
        <v>101470.66666666667</v>
      </c>
      <c r="R27" s="21">
        <f t="shared" si="66"/>
        <v>104284</v>
      </c>
      <c r="S27" s="21">
        <f t="shared" si="66"/>
        <v>104481.66666666666</v>
      </c>
      <c r="T27" s="21">
        <f t="shared" ref="T27:W27" si="67">T150+AT150+T273+AT273</f>
        <v>104768.28333333334</v>
      </c>
      <c r="U27" s="21">
        <f t="shared" si="67"/>
        <v>93977.433333333334</v>
      </c>
      <c r="V27" s="21">
        <f t="shared" si="67"/>
        <v>94145.45</v>
      </c>
      <c r="W27" s="21">
        <f t="shared" si="67"/>
        <v>94313.466666666674</v>
      </c>
      <c r="Y27" s="17" t="str">
        <f t="shared" si="4"/>
        <v>Chad</v>
      </c>
      <c r="Z27" s="21"/>
      <c r="AA27" s="21">
        <f t="shared" ref="AA27:AT27" si="68">AA150+AA273</f>
        <v>8058.05</v>
      </c>
      <c r="AB27" s="21">
        <f t="shared" si="68"/>
        <v>7053.7499999999982</v>
      </c>
      <c r="AC27" s="21">
        <f t="shared" si="68"/>
        <v>6075.2000000000016</v>
      </c>
      <c r="AD27" s="21">
        <f t="shared" si="68"/>
        <v>6612.1499999999987</v>
      </c>
      <c r="AE27" s="21">
        <f t="shared" si="68"/>
        <v>9738.2999999999993</v>
      </c>
      <c r="AF27" s="21">
        <f t="shared" si="68"/>
        <v>10289.799999999999</v>
      </c>
      <c r="AG27" s="21">
        <f t="shared" si="68"/>
        <v>11371.3</v>
      </c>
      <c r="AH27" s="21">
        <f t="shared" si="68"/>
        <v>11967.3</v>
      </c>
      <c r="AI27" s="21">
        <f t="shared" si="68"/>
        <v>11380.05</v>
      </c>
      <c r="AJ27" s="21">
        <f t="shared" si="68"/>
        <v>14730.8</v>
      </c>
      <c r="AK27" s="21">
        <f t="shared" si="68"/>
        <v>14638.55</v>
      </c>
      <c r="AL27" s="21">
        <f t="shared" si="68"/>
        <v>13392.949999999997</v>
      </c>
      <c r="AM27" s="21">
        <f t="shared" si="68"/>
        <v>15466.28333333334</v>
      </c>
      <c r="AN27" s="21">
        <f t="shared" si="68"/>
        <v>16118.000000000007</v>
      </c>
      <c r="AO27" s="21">
        <f t="shared" si="68"/>
        <v>13164.716666666658</v>
      </c>
      <c r="AP27" s="21">
        <f t="shared" si="68"/>
        <v>10840.266666666666</v>
      </c>
      <c r="AQ27" s="21">
        <f t="shared" si="68"/>
        <v>10869.916666666668</v>
      </c>
      <c r="AR27" s="21">
        <f t="shared" si="68"/>
        <v>10899.566666666668</v>
      </c>
      <c r="AS27" s="21">
        <f t="shared" si="68"/>
        <v>10929.216666666667</v>
      </c>
      <c r="AT27" s="21">
        <f t="shared" si="68"/>
        <v>10958.866666666667</v>
      </c>
    </row>
    <row r="28" spans="2:46" x14ac:dyDescent="0.35">
      <c r="B28" s="17" t="str">
        <f>Countries!B27</f>
        <v>China</v>
      </c>
      <c r="C28" s="21">
        <f t="shared" ref="C28:S28" si="69">C151+Z151+C274+Z274</f>
        <v>0</v>
      </c>
      <c r="D28" s="21">
        <f t="shared" si="69"/>
        <v>0</v>
      </c>
      <c r="E28" s="21">
        <f t="shared" si="69"/>
        <v>0</v>
      </c>
      <c r="F28" s="21">
        <f t="shared" si="69"/>
        <v>0</v>
      </c>
      <c r="G28" s="21">
        <f t="shared" si="69"/>
        <v>0</v>
      </c>
      <c r="H28" s="21">
        <f t="shared" si="69"/>
        <v>0</v>
      </c>
      <c r="I28" s="21">
        <f t="shared" si="69"/>
        <v>0</v>
      </c>
      <c r="J28" s="21">
        <f t="shared" si="69"/>
        <v>0</v>
      </c>
      <c r="K28" s="21">
        <f t="shared" si="69"/>
        <v>0</v>
      </c>
      <c r="L28" s="21">
        <f t="shared" si="69"/>
        <v>0</v>
      </c>
      <c r="M28" s="21">
        <f t="shared" si="69"/>
        <v>0</v>
      </c>
      <c r="N28" s="21">
        <f t="shared" si="69"/>
        <v>0</v>
      </c>
      <c r="O28" s="21">
        <f t="shared" si="69"/>
        <v>0</v>
      </c>
      <c r="P28" s="21">
        <f t="shared" si="69"/>
        <v>0</v>
      </c>
      <c r="Q28" s="21">
        <f t="shared" si="69"/>
        <v>0</v>
      </c>
      <c r="R28" s="21">
        <f t="shared" si="69"/>
        <v>0</v>
      </c>
      <c r="S28" s="21">
        <f t="shared" si="69"/>
        <v>0</v>
      </c>
      <c r="T28" s="21">
        <f t="shared" ref="T28:W28" si="70">T151+AT151+T274+AT274</f>
        <v>0</v>
      </c>
      <c r="U28" s="21">
        <f t="shared" si="70"/>
        <v>0</v>
      </c>
      <c r="V28" s="21">
        <f t="shared" si="70"/>
        <v>0</v>
      </c>
      <c r="W28" s="21">
        <f t="shared" si="70"/>
        <v>0</v>
      </c>
      <c r="Y28" s="17" t="str">
        <f t="shared" si="4"/>
        <v>China</v>
      </c>
      <c r="Z28" s="21"/>
      <c r="AA28" s="21">
        <f t="shared" ref="AA28:AT28" si="71">AA151+AA274</f>
        <v>0</v>
      </c>
      <c r="AB28" s="21">
        <f t="shared" si="71"/>
        <v>0</v>
      </c>
      <c r="AC28" s="21">
        <f t="shared" si="71"/>
        <v>0</v>
      </c>
      <c r="AD28" s="21">
        <f t="shared" si="71"/>
        <v>0</v>
      </c>
      <c r="AE28" s="21">
        <f t="shared" si="71"/>
        <v>0</v>
      </c>
      <c r="AF28" s="21">
        <f t="shared" si="71"/>
        <v>0</v>
      </c>
      <c r="AG28" s="21">
        <f t="shared" si="71"/>
        <v>0</v>
      </c>
      <c r="AH28" s="21">
        <f t="shared" si="71"/>
        <v>0</v>
      </c>
      <c r="AI28" s="21">
        <f t="shared" si="71"/>
        <v>0</v>
      </c>
      <c r="AJ28" s="21">
        <f t="shared" si="71"/>
        <v>0</v>
      </c>
      <c r="AK28" s="21">
        <f t="shared" si="71"/>
        <v>0</v>
      </c>
      <c r="AL28" s="21">
        <f t="shared" si="71"/>
        <v>0</v>
      </c>
      <c r="AM28" s="21">
        <f t="shared" si="71"/>
        <v>0</v>
      </c>
      <c r="AN28" s="21">
        <f t="shared" si="71"/>
        <v>0</v>
      </c>
      <c r="AO28" s="21">
        <f t="shared" si="71"/>
        <v>0</v>
      </c>
      <c r="AP28" s="21">
        <f t="shared" si="71"/>
        <v>0</v>
      </c>
      <c r="AQ28" s="21">
        <f t="shared" si="71"/>
        <v>0</v>
      </c>
      <c r="AR28" s="21">
        <f t="shared" si="71"/>
        <v>0</v>
      </c>
      <c r="AS28" s="21">
        <f t="shared" si="71"/>
        <v>0</v>
      </c>
      <c r="AT28" s="21">
        <f t="shared" si="71"/>
        <v>0</v>
      </c>
    </row>
    <row r="29" spans="2:46" x14ac:dyDescent="0.35">
      <c r="B29" s="17" t="str">
        <f>Countries!B28</f>
        <v>Colombia</v>
      </c>
      <c r="C29" s="21">
        <f t="shared" ref="C29:S29" si="72">C152+Z152+C275+Z275</f>
        <v>0</v>
      </c>
      <c r="D29" s="21">
        <f t="shared" si="72"/>
        <v>32857</v>
      </c>
      <c r="E29" s="21">
        <f t="shared" si="72"/>
        <v>40080</v>
      </c>
      <c r="F29" s="21">
        <f t="shared" si="72"/>
        <v>48249</v>
      </c>
      <c r="G29" s="21">
        <f t="shared" si="72"/>
        <v>55319</v>
      </c>
      <c r="H29" s="21">
        <f t="shared" si="72"/>
        <v>66889</v>
      </c>
      <c r="I29" s="21">
        <f t="shared" si="72"/>
        <v>75993</v>
      </c>
      <c r="J29" s="21">
        <f t="shared" si="72"/>
        <v>78341.149999999994</v>
      </c>
      <c r="K29" s="21">
        <f t="shared" si="72"/>
        <v>91639</v>
      </c>
      <c r="L29" s="21">
        <f t="shared" si="72"/>
        <v>115991</v>
      </c>
      <c r="M29" s="21">
        <f t="shared" si="72"/>
        <v>127410</v>
      </c>
      <c r="N29" s="21">
        <f t="shared" si="72"/>
        <v>125222</v>
      </c>
      <c r="O29" s="21">
        <f t="shared" si="72"/>
        <v>112668.45</v>
      </c>
      <c r="P29" s="21">
        <f t="shared" si="72"/>
        <v>0</v>
      </c>
      <c r="Q29" s="21">
        <f t="shared" si="72"/>
        <v>0</v>
      </c>
      <c r="R29" s="21">
        <f t="shared" si="72"/>
        <v>0</v>
      </c>
      <c r="S29" s="21">
        <f t="shared" si="72"/>
        <v>0</v>
      </c>
      <c r="T29" s="21">
        <f t="shared" ref="T29:W29" si="73">T152+AT152+T275+AT275</f>
        <v>0</v>
      </c>
      <c r="U29" s="21">
        <f t="shared" si="73"/>
        <v>0</v>
      </c>
      <c r="V29" s="21">
        <f t="shared" si="73"/>
        <v>0</v>
      </c>
      <c r="W29" s="21">
        <f t="shared" si="73"/>
        <v>0</v>
      </c>
      <c r="Y29" s="17" t="str">
        <f t="shared" si="4"/>
        <v>Colombia</v>
      </c>
      <c r="Z29" s="21"/>
      <c r="AA29" s="21">
        <f t="shared" ref="AA29:AT29" si="74">AA152+AA275</f>
        <v>12567.649999999998</v>
      </c>
      <c r="AB29" s="21">
        <f t="shared" si="74"/>
        <v>10544.8</v>
      </c>
      <c r="AC29" s="21">
        <f t="shared" si="74"/>
        <v>12218.300000000001</v>
      </c>
      <c r="AD29" s="21">
        <f t="shared" si="74"/>
        <v>11938.85</v>
      </c>
      <c r="AE29" s="21">
        <f t="shared" si="74"/>
        <v>17148.249999999996</v>
      </c>
      <c r="AF29" s="21">
        <f t="shared" si="74"/>
        <v>15839.749999999996</v>
      </c>
      <c r="AG29" s="21">
        <f t="shared" si="74"/>
        <v>9992.3999999999942</v>
      </c>
      <c r="AH29" s="21">
        <f t="shared" si="74"/>
        <v>21266.35</v>
      </c>
      <c r="AI29" s="21">
        <f t="shared" si="74"/>
        <v>33554.800000000003</v>
      </c>
      <c r="AJ29" s="21">
        <f t="shared" si="74"/>
        <v>23056.699999999993</v>
      </c>
      <c r="AK29" s="21">
        <f t="shared" si="74"/>
        <v>10588.049999999994</v>
      </c>
      <c r="AL29" s="21">
        <f t="shared" si="74"/>
        <v>0</v>
      </c>
      <c r="AM29" s="21">
        <f t="shared" si="74"/>
        <v>0</v>
      </c>
      <c r="AN29" s="21">
        <f t="shared" si="74"/>
        <v>0</v>
      </c>
      <c r="AO29" s="21">
        <f t="shared" si="74"/>
        <v>0</v>
      </c>
      <c r="AP29" s="21">
        <f t="shared" si="74"/>
        <v>0</v>
      </c>
      <c r="AQ29" s="21">
        <f t="shared" si="74"/>
        <v>0</v>
      </c>
      <c r="AR29" s="21">
        <f t="shared" si="74"/>
        <v>0</v>
      </c>
      <c r="AS29" s="21">
        <f t="shared" si="74"/>
        <v>0</v>
      </c>
      <c r="AT29" s="21">
        <f t="shared" si="74"/>
        <v>0</v>
      </c>
    </row>
    <row r="30" spans="2:46" x14ac:dyDescent="0.35">
      <c r="B30" s="17" t="str">
        <f>Countries!B29</f>
        <v>Comoros</v>
      </c>
      <c r="C30" s="21">
        <f t="shared" ref="C30:S30" si="75">C153+Z153+C276+Z276</f>
        <v>0</v>
      </c>
      <c r="D30" s="21">
        <f t="shared" si="75"/>
        <v>19</v>
      </c>
      <c r="E30" s="21">
        <f t="shared" si="75"/>
        <v>24</v>
      </c>
      <c r="F30" s="21">
        <f t="shared" si="75"/>
        <v>27</v>
      </c>
      <c r="G30" s="21">
        <f t="shared" si="75"/>
        <v>30</v>
      </c>
      <c r="H30" s="21">
        <f t="shared" si="75"/>
        <v>40</v>
      </c>
      <c r="I30" s="21">
        <f t="shared" si="75"/>
        <v>44</v>
      </c>
      <c r="J30" s="21">
        <f t="shared" si="75"/>
        <v>50</v>
      </c>
      <c r="K30" s="21">
        <f t="shared" si="75"/>
        <v>60</v>
      </c>
      <c r="L30" s="21">
        <f t="shared" si="75"/>
        <v>77</v>
      </c>
      <c r="M30" s="21">
        <f t="shared" si="75"/>
        <v>85</v>
      </c>
      <c r="N30" s="21">
        <f t="shared" si="75"/>
        <v>90.25</v>
      </c>
      <c r="O30" s="21">
        <f t="shared" si="75"/>
        <v>100</v>
      </c>
      <c r="P30" s="21">
        <f t="shared" si="75"/>
        <v>107.66666666666667</v>
      </c>
      <c r="Q30" s="21">
        <f t="shared" si="75"/>
        <v>115.33333333333333</v>
      </c>
      <c r="R30" s="21">
        <f t="shared" si="75"/>
        <v>122.99999999999999</v>
      </c>
      <c r="S30" s="21">
        <f t="shared" si="75"/>
        <v>130.66666666666666</v>
      </c>
      <c r="T30" s="21">
        <f t="shared" ref="T30:W30" si="76">T153+AT153+T276+AT276</f>
        <v>140.68333333333331</v>
      </c>
      <c r="U30" s="21">
        <f t="shared" si="76"/>
        <v>124.21666666666665</v>
      </c>
      <c r="V30" s="21">
        <f t="shared" si="76"/>
        <v>131.1</v>
      </c>
      <c r="W30" s="21">
        <f t="shared" si="76"/>
        <v>137.98333333333335</v>
      </c>
      <c r="Y30" s="17" t="str">
        <f t="shared" si="4"/>
        <v>Comoros</v>
      </c>
      <c r="Z30" s="21"/>
      <c r="AA30" s="21">
        <f t="shared" ref="AA30:AT30" si="77">AA153+AA276</f>
        <v>3.6999999999999993</v>
      </c>
      <c r="AB30" s="21">
        <f t="shared" si="77"/>
        <v>6.8999999999999986</v>
      </c>
      <c r="AC30" s="21">
        <f t="shared" si="77"/>
        <v>5.3999999999999986</v>
      </c>
      <c r="AD30" s="21">
        <f t="shared" si="77"/>
        <v>5.6999999999999993</v>
      </c>
      <c r="AE30" s="21">
        <f t="shared" si="77"/>
        <v>13</v>
      </c>
      <c r="AF30" s="21">
        <f t="shared" si="77"/>
        <v>8</v>
      </c>
      <c r="AG30" s="21">
        <f t="shared" si="77"/>
        <v>10.399999999999999</v>
      </c>
      <c r="AH30" s="21">
        <f t="shared" si="77"/>
        <v>15</v>
      </c>
      <c r="AI30" s="21">
        <f t="shared" si="77"/>
        <v>23.049999999999997</v>
      </c>
      <c r="AJ30" s="21">
        <f t="shared" si="77"/>
        <v>15.850000000000005</v>
      </c>
      <c r="AK30" s="21">
        <f t="shared" si="77"/>
        <v>14</v>
      </c>
      <c r="AL30" s="21">
        <f t="shared" si="77"/>
        <v>19.199999999999996</v>
      </c>
      <c r="AM30" s="21">
        <f t="shared" si="77"/>
        <v>17.866666666666656</v>
      </c>
      <c r="AN30" s="21">
        <f t="shared" si="77"/>
        <v>18.649999999999991</v>
      </c>
      <c r="AO30" s="21">
        <f t="shared" si="77"/>
        <v>19.433333333333323</v>
      </c>
      <c r="AP30" s="21">
        <f t="shared" si="77"/>
        <v>20.216666666666658</v>
      </c>
      <c r="AQ30" s="21">
        <f t="shared" si="77"/>
        <v>21.000000000000007</v>
      </c>
      <c r="AR30" s="21">
        <f t="shared" si="77"/>
        <v>21.783333333333342</v>
      </c>
      <c r="AS30" s="21">
        <f t="shared" si="77"/>
        <v>22.566666666666677</v>
      </c>
      <c r="AT30" s="21">
        <f t="shared" si="77"/>
        <v>23.349999999999994</v>
      </c>
    </row>
    <row r="31" spans="2:46" x14ac:dyDescent="0.35">
      <c r="B31" s="17" t="str">
        <f>Countries!B30</f>
        <v>Congo</v>
      </c>
      <c r="C31" s="21">
        <f t="shared" ref="C31:S31" si="78">C154+Z154+C277+Z277</f>
        <v>0</v>
      </c>
      <c r="D31" s="21">
        <f t="shared" si="78"/>
        <v>16881</v>
      </c>
      <c r="E31" s="21">
        <f t="shared" si="78"/>
        <v>17234</v>
      </c>
      <c r="F31" s="21">
        <f t="shared" si="78"/>
        <v>19563</v>
      </c>
      <c r="G31" s="21">
        <f t="shared" si="78"/>
        <v>19346</v>
      </c>
      <c r="H31" s="21">
        <f t="shared" si="78"/>
        <v>20682</v>
      </c>
      <c r="I31" s="21">
        <f t="shared" si="78"/>
        <v>22083</v>
      </c>
      <c r="J31" s="21">
        <f t="shared" si="78"/>
        <v>23595</v>
      </c>
      <c r="K31" s="21">
        <f t="shared" si="78"/>
        <v>25251</v>
      </c>
      <c r="L31" s="21">
        <f t="shared" si="78"/>
        <v>26301.05</v>
      </c>
      <c r="M31" s="21">
        <f t="shared" si="78"/>
        <v>27371</v>
      </c>
      <c r="N31" s="21">
        <f t="shared" si="78"/>
        <v>29487</v>
      </c>
      <c r="O31" s="21">
        <f t="shared" si="78"/>
        <v>34062</v>
      </c>
      <c r="P31" s="21">
        <f t="shared" si="78"/>
        <v>36739.333333333328</v>
      </c>
      <c r="Q31" s="21">
        <f t="shared" si="78"/>
        <v>39416.666666666664</v>
      </c>
      <c r="R31" s="21">
        <f t="shared" si="78"/>
        <v>42093.999999999993</v>
      </c>
      <c r="S31" s="21">
        <f t="shared" si="78"/>
        <v>44771.333333333328</v>
      </c>
      <c r="T31" s="21">
        <f t="shared" ref="T31:W31" si="79">T154+AT154+T277+AT277</f>
        <v>48261.41666666665</v>
      </c>
      <c r="U31" s="21">
        <f t="shared" si="79"/>
        <v>42608.033333333318</v>
      </c>
      <c r="V31" s="21">
        <f t="shared" si="79"/>
        <v>45014.44999999999</v>
      </c>
      <c r="W31" s="21">
        <f t="shared" si="79"/>
        <v>47420.866666666654</v>
      </c>
      <c r="Y31" s="17" t="str">
        <f t="shared" si="4"/>
        <v>Congo</v>
      </c>
      <c r="Z31" s="21"/>
      <c r="AA31" s="21">
        <f t="shared" ref="AA31:AT31" si="80">AA154+AA277</f>
        <v>3546.5999999999995</v>
      </c>
      <c r="AB31" s="21">
        <f t="shared" si="80"/>
        <v>2093.65</v>
      </c>
      <c r="AC31" s="21">
        <f t="shared" si="80"/>
        <v>4109.8</v>
      </c>
      <c r="AD31" s="21">
        <f t="shared" si="80"/>
        <v>1797.7999999999993</v>
      </c>
      <c r="AE31" s="21">
        <f t="shared" si="80"/>
        <v>3343.2</v>
      </c>
      <c r="AF31" s="21">
        <f t="shared" si="80"/>
        <v>3541.3</v>
      </c>
      <c r="AG31" s="21">
        <f t="shared" si="80"/>
        <v>3795.1499999999987</v>
      </c>
      <c r="AH31" s="21">
        <f t="shared" si="80"/>
        <v>4098.6500000000005</v>
      </c>
      <c r="AI31" s="21">
        <f t="shared" si="80"/>
        <v>3673.7999999999993</v>
      </c>
      <c r="AJ31" s="21">
        <f t="shared" si="80"/>
        <v>4014.3000000000015</v>
      </c>
      <c r="AK31" s="21">
        <f t="shared" si="80"/>
        <v>4922.0999999999985</v>
      </c>
      <c r="AL31" s="21">
        <f t="shared" si="80"/>
        <v>7595.3</v>
      </c>
      <c r="AM31" s="21">
        <f t="shared" si="80"/>
        <v>6163.3833333333314</v>
      </c>
      <c r="AN31" s="21">
        <f t="shared" si="80"/>
        <v>6434.2999999999993</v>
      </c>
      <c r="AO31" s="21">
        <f t="shared" si="80"/>
        <v>6705.2166666666608</v>
      </c>
      <c r="AP31" s="21">
        <f t="shared" si="80"/>
        <v>6976.1333333333296</v>
      </c>
      <c r="AQ31" s="21">
        <f t="shared" si="80"/>
        <v>7247.0499999999984</v>
      </c>
      <c r="AR31" s="21">
        <f t="shared" si="80"/>
        <v>7517.9666666666672</v>
      </c>
      <c r="AS31" s="21">
        <f t="shared" si="80"/>
        <v>7788.8833333333278</v>
      </c>
      <c r="AT31" s="21">
        <f t="shared" si="80"/>
        <v>8059.7999999999965</v>
      </c>
    </row>
    <row r="32" spans="2:46" x14ac:dyDescent="0.35">
      <c r="B32" s="17" t="str">
        <f>Countries!B31</f>
        <v>Costa Rica</v>
      </c>
      <c r="C32" s="21">
        <f t="shared" ref="C32:S32" si="81">C155+Z155+C278+Z278</f>
        <v>0</v>
      </c>
      <c r="D32" s="21">
        <f t="shared" si="81"/>
        <v>3692</v>
      </c>
      <c r="E32" s="21">
        <f t="shared" si="81"/>
        <v>3955</v>
      </c>
      <c r="F32" s="21">
        <f t="shared" si="81"/>
        <v>4314</v>
      </c>
      <c r="G32" s="21">
        <f t="shared" si="81"/>
        <v>4672</v>
      </c>
      <c r="H32" s="21">
        <f t="shared" si="81"/>
        <v>5623</v>
      </c>
      <c r="I32" s="21">
        <f t="shared" si="81"/>
        <v>6183</v>
      </c>
      <c r="J32" s="21">
        <f t="shared" si="81"/>
        <v>6960</v>
      </c>
      <c r="K32" s="21">
        <f t="shared" si="81"/>
        <v>8086.8</v>
      </c>
      <c r="L32" s="21">
        <f t="shared" si="81"/>
        <v>9058</v>
      </c>
      <c r="M32" s="21">
        <f t="shared" si="81"/>
        <v>9217</v>
      </c>
      <c r="N32" s="21">
        <f t="shared" si="81"/>
        <v>11086</v>
      </c>
      <c r="O32" s="21">
        <f t="shared" si="81"/>
        <v>9975.65</v>
      </c>
      <c r="P32" s="21">
        <f t="shared" si="81"/>
        <v>24.333333333333332</v>
      </c>
      <c r="Q32" s="21">
        <f t="shared" si="81"/>
        <v>20.683333333333334</v>
      </c>
      <c r="R32" s="21">
        <f t="shared" si="81"/>
        <v>17.566666666666663</v>
      </c>
      <c r="S32" s="21">
        <f t="shared" si="81"/>
        <v>14.449999999999998</v>
      </c>
      <c r="T32" s="21">
        <f t="shared" ref="T32:W32" si="82">T155+AT155+T278+AT278</f>
        <v>11.33333333333333</v>
      </c>
      <c r="U32" s="21">
        <f t="shared" si="82"/>
        <v>8.216666666666665</v>
      </c>
      <c r="V32" s="21">
        <f t="shared" si="82"/>
        <v>5.0999999999999988</v>
      </c>
      <c r="W32" s="21">
        <f t="shared" si="82"/>
        <v>1.9833333333333321</v>
      </c>
      <c r="Y32" s="17" t="str">
        <f t="shared" si="4"/>
        <v>Costa Rica</v>
      </c>
      <c r="Z32" s="21"/>
      <c r="AA32" s="21">
        <f t="shared" ref="AA32:AT32" si="83">AA155+AA278</f>
        <v>684.60000000000014</v>
      </c>
      <c r="AB32" s="21">
        <f t="shared" si="83"/>
        <v>635.35000000000014</v>
      </c>
      <c r="AC32" s="21">
        <f t="shared" si="83"/>
        <v>757.64999999999986</v>
      </c>
      <c r="AD32" s="21">
        <f t="shared" si="83"/>
        <v>792.6</v>
      </c>
      <c r="AE32" s="21">
        <f t="shared" si="83"/>
        <v>1421.3499999999997</v>
      </c>
      <c r="AF32" s="21">
        <f t="shared" si="83"/>
        <v>1125.5500000000002</v>
      </c>
      <c r="AG32" s="21">
        <f t="shared" si="83"/>
        <v>1398.6500000000003</v>
      </c>
      <c r="AH32" s="21">
        <f t="shared" si="83"/>
        <v>1826.1999999999998</v>
      </c>
      <c r="AI32" s="21">
        <f t="shared" si="83"/>
        <v>1801.2999999999997</v>
      </c>
      <c r="AJ32" s="21">
        <f t="shared" si="83"/>
        <v>1066.7499999999995</v>
      </c>
      <c r="AK32" s="21">
        <f t="shared" si="83"/>
        <v>2792.4500000000007</v>
      </c>
      <c r="AL32" s="21">
        <f t="shared" si="83"/>
        <v>0</v>
      </c>
      <c r="AM32" s="21">
        <f t="shared" si="83"/>
        <v>0.53333333333333144</v>
      </c>
      <c r="AN32" s="21">
        <f t="shared" si="83"/>
        <v>0</v>
      </c>
      <c r="AO32" s="21">
        <f t="shared" si="83"/>
        <v>0</v>
      </c>
      <c r="AP32" s="21">
        <f t="shared" si="83"/>
        <v>0</v>
      </c>
      <c r="AQ32" s="21">
        <f t="shared" si="83"/>
        <v>0</v>
      </c>
      <c r="AR32" s="21">
        <f t="shared" si="83"/>
        <v>0</v>
      </c>
      <c r="AS32" s="21">
        <f t="shared" si="83"/>
        <v>0</v>
      </c>
      <c r="AT32" s="21">
        <f t="shared" si="83"/>
        <v>0</v>
      </c>
    </row>
    <row r="33" spans="2:46" x14ac:dyDescent="0.35">
      <c r="B33" s="17" t="str">
        <f>Countries!B32</f>
        <v>Cote d'Ivoire</v>
      </c>
      <c r="C33" s="21">
        <f t="shared" ref="C33:S33" si="84">C156+Z156+C279+Z279</f>
        <v>0</v>
      </c>
      <c r="D33" s="21">
        <f t="shared" si="84"/>
        <v>98464</v>
      </c>
      <c r="E33" s="21">
        <f t="shared" si="84"/>
        <v>109925</v>
      </c>
      <c r="F33" s="21">
        <f t="shared" si="84"/>
        <v>122959</v>
      </c>
      <c r="G33" s="21">
        <f t="shared" si="84"/>
        <v>140710</v>
      </c>
      <c r="H33" s="21">
        <f t="shared" si="84"/>
        <v>158002</v>
      </c>
      <c r="I33" s="21">
        <f t="shared" si="84"/>
        <v>189964</v>
      </c>
      <c r="J33" s="21">
        <f t="shared" si="84"/>
        <v>230463</v>
      </c>
      <c r="K33" s="21">
        <f t="shared" si="84"/>
        <v>252474.45</v>
      </c>
      <c r="L33" s="21">
        <f t="shared" si="84"/>
        <v>269137</v>
      </c>
      <c r="M33" s="21">
        <f t="shared" si="84"/>
        <v>280848</v>
      </c>
      <c r="N33" s="21">
        <f t="shared" si="84"/>
        <v>289135</v>
      </c>
      <c r="O33" s="21">
        <f t="shared" si="84"/>
        <v>292663</v>
      </c>
      <c r="P33" s="21">
        <f t="shared" si="84"/>
        <v>300505</v>
      </c>
      <c r="Q33" s="21">
        <f t="shared" si="84"/>
        <v>308347</v>
      </c>
      <c r="R33" s="21">
        <f t="shared" si="84"/>
        <v>316189</v>
      </c>
      <c r="S33" s="21">
        <f t="shared" si="84"/>
        <v>324031</v>
      </c>
      <c r="T33" s="21">
        <f t="shared" ref="T33:W33" si="85">T156+AT156+T279+AT279</f>
        <v>334123.90000000002</v>
      </c>
      <c r="U33" s="21">
        <f t="shared" si="85"/>
        <v>298390.39999999997</v>
      </c>
      <c r="V33" s="21">
        <f t="shared" si="85"/>
        <v>305482.09999999998</v>
      </c>
      <c r="W33" s="21">
        <f t="shared" si="85"/>
        <v>312573.8</v>
      </c>
      <c r="Y33" s="17" t="str">
        <f t="shared" si="4"/>
        <v>Cote d'Ivoire</v>
      </c>
      <c r="Z33" s="21"/>
      <c r="AA33" s="21">
        <f t="shared" ref="AA33:AT33" si="86">AA156+AA279</f>
        <v>25366.85</v>
      </c>
      <c r="AB33" s="21">
        <f t="shared" si="86"/>
        <v>21561.700000000004</v>
      </c>
      <c r="AC33" s="21">
        <f t="shared" si="86"/>
        <v>24305.399999999998</v>
      </c>
      <c r="AD33" s="21">
        <f t="shared" si="86"/>
        <v>30385.85</v>
      </c>
      <c r="AE33" s="21">
        <f t="shared" si="86"/>
        <v>31709.600000000002</v>
      </c>
      <c r="AF33" s="21">
        <f t="shared" si="86"/>
        <v>48146.649999999987</v>
      </c>
      <c r="AG33" s="21">
        <f t="shared" si="86"/>
        <v>59953.1</v>
      </c>
      <c r="AH33" s="21">
        <f t="shared" si="86"/>
        <v>45804.600000000006</v>
      </c>
      <c r="AI33" s="21">
        <f t="shared" si="86"/>
        <v>42841.849999999991</v>
      </c>
      <c r="AJ33" s="21">
        <f t="shared" si="86"/>
        <v>39191.200000000012</v>
      </c>
      <c r="AK33" s="21">
        <f t="shared" si="86"/>
        <v>36888.449999999997</v>
      </c>
      <c r="AL33" s="21">
        <f t="shared" si="86"/>
        <v>32928.049999999996</v>
      </c>
      <c r="AM33" s="21">
        <f t="shared" si="86"/>
        <v>37573.100000000013</v>
      </c>
      <c r="AN33" s="21">
        <f t="shared" si="86"/>
        <v>38323.400000000009</v>
      </c>
      <c r="AO33" s="21">
        <f t="shared" si="86"/>
        <v>39073.700000000012</v>
      </c>
      <c r="AP33" s="21">
        <f t="shared" si="86"/>
        <v>39824.000000000015</v>
      </c>
      <c r="AQ33" s="21">
        <f t="shared" si="86"/>
        <v>40574.30000000001</v>
      </c>
      <c r="AR33" s="21">
        <f t="shared" si="86"/>
        <v>41324.600000000013</v>
      </c>
      <c r="AS33" s="21">
        <f t="shared" si="86"/>
        <v>42074.900000000009</v>
      </c>
      <c r="AT33" s="21">
        <f t="shared" si="86"/>
        <v>42825.200000000012</v>
      </c>
    </row>
    <row r="34" spans="2:46" x14ac:dyDescent="0.35">
      <c r="B34" s="17" t="str">
        <f>Countries!B33</f>
        <v>Cuba</v>
      </c>
      <c r="C34" s="21">
        <f t="shared" ref="C34:S34" si="87">C157+Z157+C280+Z280</f>
        <v>0</v>
      </c>
      <c r="D34" s="21">
        <f t="shared" si="87"/>
        <v>7463</v>
      </c>
      <c r="E34" s="21">
        <f t="shared" si="87"/>
        <v>8742</v>
      </c>
      <c r="F34" s="21">
        <f t="shared" si="87"/>
        <v>10193</v>
      </c>
      <c r="G34" s="21">
        <f t="shared" si="87"/>
        <v>12597</v>
      </c>
      <c r="H34" s="21">
        <f t="shared" si="87"/>
        <v>15241</v>
      </c>
      <c r="I34" s="21">
        <f t="shared" si="87"/>
        <v>17242</v>
      </c>
      <c r="J34" s="21">
        <f t="shared" si="87"/>
        <v>19466</v>
      </c>
      <c r="K34" s="21">
        <f t="shared" si="87"/>
        <v>21946</v>
      </c>
      <c r="L34" s="21">
        <f t="shared" si="87"/>
        <v>24514</v>
      </c>
      <c r="M34" s="21">
        <f t="shared" si="87"/>
        <v>24863</v>
      </c>
      <c r="N34" s="21">
        <f t="shared" si="87"/>
        <v>26130</v>
      </c>
      <c r="O34" s="21">
        <f t="shared" si="87"/>
        <v>28044</v>
      </c>
      <c r="P34" s="21">
        <f t="shared" si="87"/>
        <v>29220.666666666664</v>
      </c>
      <c r="Q34" s="21">
        <f t="shared" si="87"/>
        <v>30397.333333333332</v>
      </c>
      <c r="R34" s="21">
        <f t="shared" si="87"/>
        <v>31573.999999999996</v>
      </c>
      <c r="S34" s="21">
        <f t="shared" si="87"/>
        <v>32750.666666666661</v>
      </c>
      <c r="T34" s="21">
        <f t="shared" ref="T34:W34" si="88">T157+AT157+T280+AT280</f>
        <v>34280.383333333331</v>
      </c>
      <c r="U34" s="21">
        <f t="shared" si="88"/>
        <v>30533.016666666666</v>
      </c>
      <c r="V34" s="21">
        <f t="shared" si="88"/>
        <v>31592</v>
      </c>
      <c r="W34" s="21">
        <f t="shared" si="88"/>
        <v>32650.983333333334</v>
      </c>
      <c r="Y34" s="17" t="str">
        <f t="shared" si="4"/>
        <v>Cuba</v>
      </c>
      <c r="Z34" s="21"/>
      <c r="AA34" s="21">
        <f t="shared" ref="AA34:AT34" si="89">AA157+AA280</f>
        <v>2063.1999999999998</v>
      </c>
      <c r="AB34" s="21">
        <f t="shared" si="89"/>
        <v>2026.45</v>
      </c>
      <c r="AC34" s="21">
        <f t="shared" si="89"/>
        <v>2326.4</v>
      </c>
      <c r="AD34" s="21">
        <f t="shared" si="89"/>
        <v>3424.6500000000005</v>
      </c>
      <c r="AE34" s="21">
        <f t="shared" si="89"/>
        <v>3905.0999999999995</v>
      </c>
      <c r="AF34" s="21">
        <f t="shared" si="89"/>
        <v>3526.4999999999991</v>
      </c>
      <c r="AG34" s="21">
        <f t="shared" si="89"/>
        <v>3949.5999999999995</v>
      </c>
      <c r="AH34" s="21">
        <f t="shared" si="89"/>
        <v>4428.0500000000011</v>
      </c>
      <c r="AI34" s="21">
        <f t="shared" si="89"/>
        <v>4763.9500000000016</v>
      </c>
      <c r="AJ34" s="21">
        <f t="shared" si="89"/>
        <v>2801.85</v>
      </c>
      <c r="AK34" s="21">
        <f t="shared" si="89"/>
        <v>3754.8999999999987</v>
      </c>
      <c r="AL34" s="21">
        <f t="shared" si="89"/>
        <v>4528.5500000000011</v>
      </c>
      <c r="AM34" s="21">
        <f t="shared" si="89"/>
        <v>3982.5666666666671</v>
      </c>
      <c r="AN34" s="21">
        <f t="shared" si="89"/>
        <v>4100.2499999999982</v>
      </c>
      <c r="AO34" s="21">
        <f t="shared" si="89"/>
        <v>4217.9333333333334</v>
      </c>
      <c r="AP34" s="21">
        <f t="shared" si="89"/>
        <v>4335.616666666665</v>
      </c>
      <c r="AQ34" s="21">
        <f t="shared" si="89"/>
        <v>4453.3000000000038</v>
      </c>
      <c r="AR34" s="21">
        <f t="shared" si="89"/>
        <v>4570.9833333333345</v>
      </c>
      <c r="AS34" s="21">
        <f t="shared" si="89"/>
        <v>4688.6666666666697</v>
      </c>
      <c r="AT34" s="21">
        <f t="shared" si="89"/>
        <v>4806.3500000000049</v>
      </c>
    </row>
    <row r="35" spans="2:46" x14ac:dyDescent="0.35">
      <c r="B35" s="17" t="str">
        <f>Countries!B34</f>
        <v>D R Congo</v>
      </c>
      <c r="C35" s="21">
        <f t="shared" ref="C35:S35" si="90">C158+Z158+C281+Z281</f>
        <v>0</v>
      </c>
      <c r="D35" s="21">
        <f t="shared" si="90"/>
        <v>53393</v>
      </c>
      <c r="E35" s="21">
        <f t="shared" si="90"/>
        <v>66498.45</v>
      </c>
      <c r="F35" s="21">
        <f t="shared" si="90"/>
        <v>79560</v>
      </c>
      <c r="G35" s="21">
        <f t="shared" si="90"/>
        <v>101324</v>
      </c>
      <c r="H35" s="21">
        <f t="shared" si="90"/>
        <v>121762</v>
      </c>
      <c r="I35" s="21">
        <f t="shared" si="90"/>
        <v>157072</v>
      </c>
      <c r="J35" s="21">
        <f t="shared" si="90"/>
        <v>213995</v>
      </c>
      <c r="K35" s="21">
        <f t="shared" si="90"/>
        <v>208383</v>
      </c>
      <c r="L35" s="21">
        <f t="shared" si="90"/>
        <v>233877</v>
      </c>
      <c r="M35" s="21">
        <f t="shared" si="90"/>
        <v>306124</v>
      </c>
      <c r="N35" s="21">
        <f t="shared" si="90"/>
        <v>363701</v>
      </c>
      <c r="O35" s="21">
        <f t="shared" si="90"/>
        <v>403106</v>
      </c>
      <c r="P35" s="21">
        <f t="shared" si="90"/>
        <v>459515.66666666663</v>
      </c>
      <c r="Q35" s="21">
        <f t="shared" si="90"/>
        <v>462353.33333333331</v>
      </c>
      <c r="R35" s="21">
        <f t="shared" si="90"/>
        <v>465156</v>
      </c>
      <c r="S35" s="21">
        <f t="shared" si="90"/>
        <v>467958.66666666663</v>
      </c>
      <c r="T35" s="21">
        <f t="shared" ref="T35:W35" si="91">T158+AT158+T281+AT281</f>
        <v>472022.53333333333</v>
      </c>
      <c r="U35" s="21">
        <f t="shared" si="91"/>
        <v>421647.1333333333</v>
      </c>
      <c r="V35" s="21">
        <f t="shared" si="91"/>
        <v>424029.4</v>
      </c>
      <c r="W35" s="21">
        <f t="shared" si="91"/>
        <v>426411.66666666663</v>
      </c>
      <c r="Y35" s="17" t="str">
        <f t="shared" si="4"/>
        <v>D R Congo</v>
      </c>
      <c r="Z35" s="21"/>
      <c r="AA35" s="21">
        <f t="shared" ref="AA35:AT35" si="92">AA158+AA281</f>
        <v>14091.649999999998</v>
      </c>
      <c r="AB35" s="21">
        <f t="shared" si="92"/>
        <v>18748.599999999999</v>
      </c>
      <c r="AC35" s="21">
        <f t="shared" si="92"/>
        <v>20134.100000000002</v>
      </c>
      <c r="AD35" s="21">
        <f t="shared" si="92"/>
        <v>29967.75</v>
      </c>
      <c r="AE35" s="21">
        <f t="shared" si="92"/>
        <v>30996.550000000007</v>
      </c>
      <c r="AF35" s="21">
        <f t="shared" si="92"/>
        <v>48005.8</v>
      </c>
      <c r="AG35" s="21">
        <f t="shared" si="92"/>
        <v>73346.849999999991</v>
      </c>
      <c r="AH35" s="21">
        <f t="shared" si="92"/>
        <v>16660.75</v>
      </c>
      <c r="AI35" s="21">
        <f t="shared" si="92"/>
        <v>47130.799999999988</v>
      </c>
      <c r="AJ35" s="21">
        <f t="shared" si="92"/>
        <v>96551.700000000012</v>
      </c>
      <c r="AK35" s="21">
        <f t="shared" si="92"/>
        <v>89285.1</v>
      </c>
      <c r="AL35" s="21">
        <f t="shared" si="92"/>
        <v>77002.200000000026</v>
      </c>
      <c r="AM35" s="21">
        <f t="shared" si="92"/>
        <v>98057.666666666657</v>
      </c>
      <c r="AN35" s="21">
        <f t="shared" si="92"/>
        <v>50266.76666666667</v>
      </c>
      <c r="AO35" s="21">
        <f t="shared" si="92"/>
        <v>50655.666666666664</v>
      </c>
      <c r="AP35" s="21">
        <f t="shared" si="92"/>
        <v>51076.066666666666</v>
      </c>
      <c r="AQ35" s="21">
        <f t="shared" si="92"/>
        <v>51496.46666666666</v>
      </c>
      <c r="AR35" s="21">
        <f t="shared" si="92"/>
        <v>51916.866666666661</v>
      </c>
      <c r="AS35" s="21">
        <f t="shared" si="92"/>
        <v>52337.266666666663</v>
      </c>
      <c r="AT35" s="21">
        <f t="shared" si="92"/>
        <v>52757.666666666664</v>
      </c>
    </row>
    <row r="36" spans="2:46" x14ac:dyDescent="0.35">
      <c r="B36" s="17" t="str">
        <f>Countries!B35</f>
        <v>Democratic People's Republic of Korea</v>
      </c>
      <c r="C36" s="21">
        <f t="shared" ref="C36:S36" si="93">C159+Z159+C282+Z282</f>
        <v>0</v>
      </c>
      <c r="D36" s="21">
        <f t="shared" si="93"/>
        <v>0</v>
      </c>
      <c r="E36" s="21">
        <f t="shared" si="93"/>
        <v>0</v>
      </c>
      <c r="F36" s="21">
        <f t="shared" si="93"/>
        <v>0</v>
      </c>
      <c r="G36" s="21">
        <f t="shared" si="93"/>
        <v>0</v>
      </c>
      <c r="H36" s="21">
        <f t="shared" si="93"/>
        <v>0</v>
      </c>
      <c r="I36" s="21">
        <f t="shared" si="93"/>
        <v>0</v>
      </c>
      <c r="J36" s="21">
        <f t="shared" si="93"/>
        <v>0</v>
      </c>
      <c r="K36" s="21">
        <f t="shared" si="93"/>
        <v>0</v>
      </c>
      <c r="L36" s="21">
        <f t="shared" si="93"/>
        <v>0</v>
      </c>
      <c r="M36" s="21">
        <f t="shared" si="93"/>
        <v>0</v>
      </c>
      <c r="N36" s="21">
        <f t="shared" si="93"/>
        <v>0</v>
      </c>
      <c r="O36" s="21">
        <f t="shared" si="93"/>
        <v>0</v>
      </c>
      <c r="P36" s="21">
        <f t="shared" si="93"/>
        <v>0</v>
      </c>
      <c r="Q36" s="21">
        <f t="shared" si="93"/>
        <v>0</v>
      </c>
      <c r="R36" s="21">
        <f t="shared" si="93"/>
        <v>0</v>
      </c>
      <c r="S36" s="21">
        <f t="shared" si="93"/>
        <v>0</v>
      </c>
      <c r="T36" s="21">
        <f t="shared" ref="T36:W36" si="94">T159+AT159+T282+AT282</f>
        <v>0</v>
      </c>
      <c r="U36" s="21">
        <f t="shared" si="94"/>
        <v>0</v>
      </c>
      <c r="V36" s="21">
        <f t="shared" si="94"/>
        <v>0</v>
      </c>
      <c r="W36" s="21">
        <f t="shared" si="94"/>
        <v>0</v>
      </c>
      <c r="Y36" s="17" t="str">
        <f t="shared" si="4"/>
        <v>Democratic People's Republic of Korea</v>
      </c>
      <c r="Z36" s="21"/>
      <c r="AA36" s="21">
        <f t="shared" ref="AA36:AT36" si="95">AA159+AA282</f>
        <v>0</v>
      </c>
      <c r="AB36" s="21">
        <f t="shared" si="95"/>
        <v>0</v>
      </c>
      <c r="AC36" s="21">
        <f t="shared" si="95"/>
        <v>0</v>
      </c>
      <c r="AD36" s="21">
        <f t="shared" si="95"/>
        <v>0</v>
      </c>
      <c r="AE36" s="21">
        <f t="shared" si="95"/>
        <v>0</v>
      </c>
      <c r="AF36" s="21">
        <f t="shared" si="95"/>
        <v>0</v>
      </c>
      <c r="AG36" s="21">
        <f t="shared" si="95"/>
        <v>0</v>
      </c>
      <c r="AH36" s="21">
        <f t="shared" si="95"/>
        <v>0</v>
      </c>
      <c r="AI36" s="21">
        <f t="shared" si="95"/>
        <v>0</v>
      </c>
      <c r="AJ36" s="21">
        <f t="shared" si="95"/>
        <v>0</v>
      </c>
      <c r="AK36" s="21">
        <f t="shared" si="95"/>
        <v>0</v>
      </c>
      <c r="AL36" s="21">
        <f t="shared" si="95"/>
        <v>0</v>
      </c>
      <c r="AM36" s="21">
        <f t="shared" si="95"/>
        <v>0</v>
      </c>
      <c r="AN36" s="21">
        <f t="shared" si="95"/>
        <v>0</v>
      </c>
      <c r="AO36" s="21">
        <f t="shared" si="95"/>
        <v>0</v>
      </c>
      <c r="AP36" s="21">
        <f t="shared" si="95"/>
        <v>0</v>
      </c>
      <c r="AQ36" s="21">
        <f t="shared" si="95"/>
        <v>0</v>
      </c>
      <c r="AR36" s="21">
        <f t="shared" si="95"/>
        <v>0</v>
      </c>
      <c r="AS36" s="21">
        <f t="shared" si="95"/>
        <v>0</v>
      </c>
      <c r="AT36" s="21">
        <f t="shared" si="95"/>
        <v>0</v>
      </c>
    </row>
    <row r="37" spans="2:46" x14ac:dyDescent="0.35">
      <c r="B37" s="17" t="str">
        <f>Countries!B36</f>
        <v>Djibouti</v>
      </c>
      <c r="C37" s="21">
        <f t="shared" ref="C37:S37" si="96">C160+Z160+C283+Z283</f>
        <v>0</v>
      </c>
      <c r="D37" s="21">
        <f t="shared" si="96"/>
        <v>1042</v>
      </c>
      <c r="E37" s="21">
        <f t="shared" si="96"/>
        <v>1287</v>
      </c>
      <c r="F37" s="21">
        <f t="shared" si="96"/>
        <v>1381</v>
      </c>
      <c r="G37" s="21">
        <f t="shared" si="96"/>
        <v>1593</v>
      </c>
      <c r="H37" s="21">
        <f t="shared" si="96"/>
        <v>1945</v>
      </c>
      <c r="I37" s="21">
        <f t="shared" si="96"/>
        <v>2229</v>
      </c>
      <c r="J37" s="21">
        <f t="shared" si="96"/>
        <v>2454</v>
      </c>
      <c r="K37" s="21">
        <f t="shared" si="96"/>
        <v>2680</v>
      </c>
      <c r="L37" s="21">
        <f t="shared" si="96"/>
        <v>2407.8999999999996</v>
      </c>
      <c r="M37" s="21">
        <f t="shared" si="96"/>
        <v>2063</v>
      </c>
      <c r="N37" s="21">
        <f t="shared" si="96"/>
        <v>1875.7</v>
      </c>
      <c r="O37" s="21">
        <f t="shared" si="96"/>
        <v>2057</v>
      </c>
      <c r="P37" s="21">
        <f t="shared" si="96"/>
        <v>2100</v>
      </c>
      <c r="Q37" s="21">
        <f t="shared" si="96"/>
        <v>2143</v>
      </c>
      <c r="R37" s="21">
        <f t="shared" si="96"/>
        <v>2186</v>
      </c>
      <c r="S37" s="21">
        <f t="shared" si="96"/>
        <v>2229</v>
      </c>
      <c r="T37" s="21">
        <f t="shared" ref="T37:W37" si="97">T160+AT160+T283+AT283</f>
        <v>2285.9499999999998</v>
      </c>
      <c r="U37" s="21">
        <f t="shared" si="97"/>
        <v>2039.6000000000001</v>
      </c>
      <c r="V37" s="21">
        <f t="shared" si="97"/>
        <v>2077.9499999999998</v>
      </c>
      <c r="W37" s="21">
        <f t="shared" si="97"/>
        <v>2116.3000000000002</v>
      </c>
      <c r="Y37" s="17" t="str">
        <f t="shared" si="4"/>
        <v>Djibouti</v>
      </c>
      <c r="Z37" s="21"/>
      <c r="AA37" s="21">
        <f t="shared" ref="AA37:AT37" si="98">AA160+AA283</f>
        <v>173.75000000000003</v>
      </c>
      <c r="AB37" s="21">
        <f t="shared" si="98"/>
        <v>351.20000000000005</v>
      </c>
      <c r="AC37" s="21">
        <f t="shared" si="98"/>
        <v>224.70000000000005</v>
      </c>
      <c r="AD37" s="21">
        <f t="shared" si="98"/>
        <v>352.4</v>
      </c>
      <c r="AE37" s="21">
        <f t="shared" si="98"/>
        <v>513.89999999999986</v>
      </c>
      <c r="AF37" s="21">
        <f t="shared" si="98"/>
        <v>482.19999999999993</v>
      </c>
      <c r="AG37" s="21">
        <f t="shared" si="98"/>
        <v>451.7999999999999</v>
      </c>
      <c r="AH37" s="21">
        <f t="shared" si="98"/>
        <v>475.49999999999983</v>
      </c>
      <c r="AI37" s="21">
        <f t="shared" si="98"/>
        <v>0</v>
      </c>
      <c r="AJ37" s="21">
        <f t="shared" si="98"/>
        <v>330.2</v>
      </c>
      <c r="AK37" s="21">
        <f t="shared" si="98"/>
        <v>21.5</v>
      </c>
      <c r="AL37" s="21">
        <f t="shared" si="98"/>
        <v>382.6</v>
      </c>
      <c r="AM37" s="21">
        <f t="shared" si="98"/>
        <v>252.14999999999995</v>
      </c>
      <c r="AN37" s="21">
        <f t="shared" si="98"/>
        <v>256.80000000000007</v>
      </c>
      <c r="AO37" s="21">
        <f t="shared" si="98"/>
        <v>261.45</v>
      </c>
      <c r="AP37" s="21">
        <f t="shared" si="98"/>
        <v>266.09999999999991</v>
      </c>
      <c r="AQ37" s="21">
        <f t="shared" si="98"/>
        <v>270.75000000000006</v>
      </c>
      <c r="AR37" s="21">
        <f t="shared" si="98"/>
        <v>275.39999999999998</v>
      </c>
      <c r="AS37" s="21">
        <f t="shared" si="98"/>
        <v>280.05000000000007</v>
      </c>
      <c r="AT37" s="21">
        <f t="shared" si="98"/>
        <v>284.7</v>
      </c>
    </row>
    <row r="38" spans="2:46" x14ac:dyDescent="0.35">
      <c r="B38" s="17" t="str">
        <f>Countries!B37</f>
        <v>Dominican Republic</v>
      </c>
      <c r="C38" s="21">
        <f t="shared" ref="C38:S38" si="99">C161+Z161+C284+Z284</f>
        <v>0</v>
      </c>
      <c r="D38" s="21">
        <f t="shared" si="99"/>
        <v>17023</v>
      </c>
      <c r="E38" s="21">
        <f t="shared" si="99"/>
        <v>19261</v>
      </c>
      <c r="F38" s="21">
        <f t="shared" si="99"/>
        <v>20780</v>
      </c>
      <c r="G38" s="21">
        <f t="shared" si="99"/>
        <v>23346</v>
      </c>
      <c r="H38" s="21">
        <f t="shared" si="99"/>
        <v>25235</v>
      </c>
      <c r="I38" s="21">
        <f t="shared" si="99"/>
        <v>27356</v>
      </c>
      <c r="J38" s="21">
        <f t="shared" si="99"/>
        <v>29708</v>
      </c>
      <c r="K38" s="21">
        <f t="shared" si="99"/>
        <v>32265</v>
      </c>
      <c r="L38" s="21">
        <f t="shared" si="99"/>
        <v>34879.4</v>
      </c>
      <c r="M38" s="21">
        <f t="shared" si="99"/>
        <v>38270</v>
      </c>
      <c r="N38" s="21">
        <f t="shared" si="99"/>
        <v>43251</v>
      </c>
      <c r="O38" s="21">
        <f t="shared" si="99"/>
        <v>49826</v>
      </c>
      <c r="P38" s="21">
        <f t="shared" si="99"/>
        <v>54821.666666666664</v>
      </c>
      <c r="Q38" s="21">
        <f t="shared" si="99"/>
        <v>59817.333333333336</v>
      </c>
      <c r="R38" s="21">
        <f t="shared" si="99"/>
        <v>64813</v>
      </c>
      <c r="S38" s="21">
        <f t="shared" si="99"/>
        <v>69808.666666666657</v>
      </c>
      <c r="T38" s="21">
        <f t="shared" ref="T38:W38" si="100">T161+AT161+T284+AT284</f>
        <v>74376.240382560005</v>
      </c>
      <c r="U38" s="21">
        <f t="shared" si="100"/>
        <v>67296.733333333323</v>
      </c>
      <c r="V38" s="21">
        <f t="shared" si="100"/>
        <v>71793.350000000006</v>
      </c>
      <c r="W38" s="21">
        <f t="shared" si="100"/>
        <v>76289.96666666666</v>
      </c>
      <c r="Y38" s="17" t="str">
        <f t="shared" si="4"/>
        <v>Dominican Republic</v>
      </c>
      <c r="Z38" s="21"/>
      <c r="AA38" s="21">
        <f t="shared" ref="AA38:AT38" si="101">AA161+AA284</f>
        <v>3729.7999999999993</v>
      </c>
      <c r="AB38" s="21">
        <f t="shared" si="101"/>
        <v>3991.4000000000005</v>
      </c>
      <c r="AC38" s="21">
        <f t="shared" si="101"/>
        <v>3499.2499999999991</v>
      </c>
      <c r="AD38" s="21">
        <f t="shared" si="101"/>
        <v>4694</v>
      </c>
      <c r="AE38" s="21">
        <f t="shared" si="101"/>
        <v>4268.3999999999996</v>
      </c>
      <c r="AF38" s="21">
        <f t="shared" si="101"/>
        <v>4684.9499999999989</v>
      </c>
      <c r="AG38" s="21">
        <f t="shared" si="101"/>
        <v>5126.4500000000016</v>
      </c>
      <c r="AH38" s="21">
        <f t="shared" si="101"/>
        <v>5566.95</v>
      </c>
      <c r="AI38" s="21">
        <f t="shared" si="101"/>
        <v>5880.0999999999985</v>
      </c>
      <c r="AJ38" s="21">
        <f t="shared" si="101"/>
        <v>6946.1999999999989</v>
      </c>
      <c r="AK38" s="21">
        <f t="shared" si="101"/>
        <v>8836.6000000000022</v>
      </c>
      <c r="AL38" s="21">
        <f t="shared" si="101"/>
        <v>10930.299999999997</v>
      </c>
      <c r="AM38" s="21">
        <f t="shared" si="101"/>
        <v>10008.016666666665</v>
      </c>
      <c r="AN38" s="21">
        <f t="shared" si="101"/>
        <v>10507.066666666664</v>
      </c>
      <c r="AO38" s="21">
        <f t="shared" si="101"/>
        <v>11006.116666666669</v>
      </c>
      <c r="AP38" s="21">
        <f t="shared" si="101"/>
        <v>11505.166666666668</v>
      </c>
      <c r="AQ38" s="21">
        <f t="shared" si="101"/>
        <v>12004.216666666667</v>
      </c>
      <c r="AR38" s="21">
        <f t="shared" si="101"/>
        <v>12503.266666666672</v>
      </c>
      <c r="AS38" s="21">
        <f t="shared" si="101"/>
        <v>13002.316666666664</v>
      </c>
      <c r="AT38" s="21">
        <f t="shared" si="101"/>
        <v>11576.123715893336</v>
      </c>
    </row>
    <row r="39" spans="2:46" x14ac:dyDescent="0.35">
      <c r="B39" s="17" t="str">
        <f>Countries!B38</f>
        <v>East Timor</v>
      </c>
      <c r="C39" s="21">
        <f t="shared" ref="C39:S39" si="102">C162+Z162+C285+Z285</f>
        <v>0</v>
      </c>
      <c r="D39" s="21">
        <f t="shared" si="102"/>
        <v>52</v>
      </c>
      <c r="E39" s="21">
        <f t="shared" si="102"/>
        <v>84</v>
      </c>
      <c r="F39" s="21">
        <f t="shared" si="102"/>
        <v>140</v>
      </c>
      <c r="G39" s="21">
        <f t="shared" si="102"/>
        <v>176</v>
      </c>
      <c r="H39" s="21">
        <f t="shared" si="102"/>
        <v>201</v>
      </c>
      <c r="I39" s="21">
        <f t="shared" si="102"/>
        <v>249</v>
      </c>
      <c r="J39" s="21">
        <f t="shared" si="102"/>
        <v>287</v>
      </c>
      <c r="K39" s="21">
        <f t="shared" si="102"/>
        <v>387</v>
      </c>
      <c r="L39" s="21">
        <f t="shared" si="102"/>
        <v>524</v>
      </c>
      <c r="M39" s="21">
        <f t="shared" si="102"/>
        <v>626</v>
      </c>
      <c r="N39" s="21">
        <f t="shared" si="102"/>
        <v>774</v>
      </c>
      <c r="O39" s="21">
        <f t="shared" si="102"/>
        <v>1009</v>
      </c>
      <c r="P39" s="21">
        <f t="shared" si="102"/>
        <v>1170.6666666666667</v>
      </c>
      <c r="Q39" s="21">
        <f t="shared" si="102"/>
        <v>1332.3333333333335</v>
      </c>
      <c r="R39" s="21">
        <f t="shared" si="102"/>
        <v>1494.0000000000002</v>
      </c>
      <c r="S39" s="21">
        <f t="shared" si="102"/>
        <v>1655.666666666667</v>
      </c>
      <c r="T39" s="21">
        <f t="shared" ref="T39:W39" si="103">T162+AT162+T285+AT285</f>
        <v>1742.8670934308657</v>
      </c>
      <c r="U39" s="21">
        <f t="shared" si="103"/>
        <v>1560.4537037036716</v>
      </c>
      <c r="V39" s="21">
        <f t="shared" si="103"/>
        <v>1621.0141975308245</v>
      </c>
      <c r="W39" s="21">
        <f t="shared" si="103"/>
        <v>1676.3072016460428</v>
      </c>
      <c r="Y39" s="17" t="str">
        <f t="shared" si="4"/>
        <v>East Timor</v>
      </c>
      <c r="Z39" s="21"/>
      <c r="AA39" s="21">
        <f t="shared" ref="AA39:AT39" si="104">AA162+AA285</f>
        <v>6.3500000000000014</v>
      </c>
      <c r="AB39" s="21">
        <f t="shared" si="104"/>
        <v>37.6</v>
      </c>
      <c r="AC39" s="21">
        <f t="shared" si="104"/>
        <v>64.95</v>
      </c>
      <c r="AD39" s="21">
        <f t="shared" si="104"/>
        <v>50.550000000000004</v>
      </c>
      <c r="AE39" s="21">
        <f t="shared" si="104"/>
        <v>43.65</v>
      </c>
      <c r="AF39" s="21">
        <f t="shared" si="104"/>
        <v>69.099999999999994</v>
      </c>
      <c r="AG39" s="21">
        <f t="shared" si="104"/>
        <v>63.8</v>
      </c>
      <c r="AH39" s="21">
        <f t="shared" si="104"/>
        <v>129.65</v>
      </c>
      <c r="AI39" s="21">
        <f t="shared" si="104"/>
        <v>176.8</v>
      </c>
      <c r="AJ39" s="21">
        <f t="shared" si="104"/>
        <v>155.55000000000001</v>
      </c>
      <c r="AK39" s="21">
        <f t="shared" si="104"/>
        <v>212.2</v>
      </c>
      <c r="AL39" s="21">
        <f t="shared" si="104"/>
        <v>314.05</v>
      </c>
      <c r="AM39" s="21">
        <f t="shared" si="104"/>
        <v>264.31666666666672</v>
      </c>
      <c r="AN39" s="21">
        <f t="shared" si="104"/>
        <v>280.68333333333351</v>
      </c>
      <c r="AO39" s="21">
        <f t="shared" si="104"/>
        <v>297.05000000000013</v>
      </c>
      <c r="AP39" s="21">
        <f t="shared" si="104"/>
        <v>313.4166666666668</v>
      </c>
      <c r="AQ39" s="21">
        <f t="shared" si="104"/>
        <v>249.34300411519044</v>
      </c>
      <c r="AR39" s="21">
        <f t="shared" si="104"/>
        <v>243.95096021946665</v>
      </c>
      <c r="AS39" s="21">
        <f t="shared" si="104"/>
        <v>245.0493598536676</v>
      </c>
      <c r="AT39" s="21">
        <f t="shared" si="104"/>
        <v>255.31709343086544</v>
      </c>
    </row>
    <row r="40" spans="2:46" x14ac:dyDescent="0.35">
      <c r="B40" s="17" t="str">
        <f>Countries!B39</f>
        <v>Ecuador</v>
      </c>
      <c r="C40" s="21">
        <f t="shared" ref="C40:S40" si="105">C163+Z163+C286+Z286</f>
        <v>0</v>
      </c>
      <c r="D40" s="21">
        <f t="shared" si="105"/>
        <v>8977.5499999999993</v>
      </c>
      <c r="E40" s="21">
        <f t="shared" si="105"/>
        <v>9396</v>
      </c>
      <c r="F40" s="21">
        <f t="shared" si="105"/>
        <v>10873</v>
      </c>
      <c r="G40" s="21">
        <f t="shared" si="105"/>
        <v>12624</v>
      </c>
      <c r="H40" s="21">
        <f t="shared" si="105"/>
        <v>15491</v>
      </c>
      <c r="I40" s="21">
        <f t="shared" si="105"/>
        <v>18275</v>
      </c>
      <c r="J40" s="21">
        <f t="shared" si="105"/>
        <v>21526</v>
      </c>
      <c r="K40" s="21">
        <f t="shared" si="105"/>
        <v>25148</v>
      </c>
      <c r="L40" s="21">
        <f t="shared" si="105"/>
        <v>30812</v>
      </c>
      <c r="M40" s="21">
        <f t="shared" si="105"/>
        <v>33797</v>
      </c>
      <c r="N40" s="21">
        <f t="shared" si="105"/>
        <v>34538</v>
      </c>
      <c r="O40" s="21">
        <f t="shared" si="105"/>
        <v>38270</v>
      </c>
      <c r="P40" s="21">
        <f t="shared" si="105"/>
        <v>40755.999999999993</v>
      </c>
      <c r="Q40" s="21">
        <f t="shared" si="105"/>
        <v>43241.999999999993</v>
      </c>
      <c r="R40" s="21">
        <f t="shared" si="105"/>
        <v>45727.999999999993</v>
      </c>
      <c r="S40" s="21">
        <f t="shared" si="105"/>
        <v>48213.999999999993</v>
      </c>
      <c r="T40" s="21">
        <f t="shared" ref="T40:W40" si="106">T163+AT163+T286+AT286</f>
        <v>51450.94999999999</v>
      </c>
      <c r="U40" s="21">
        <f t="shared" si="106"/>
        <v>45587.316666666658</v>
      </c>
      <c r="V40" s="21">
        <f t="shared" si="106"/>
        <v>47822.999999999985</v>
      </c>
      <c r="W40" s="21">
        <f t="shared" si="106"/>
        <v>50058.68333333332</v>
      </c>
      <c r="Y40" s="17" t="str">
        <f t="shared" si="4"/>
        <v>Ecuador</v>
      </c>
      <c r="Z40" s="21"/>
      <c r="AA40" s="21">
        <f t="shared" ref="AA40:AT40" si="107">AA163+AA286</f>
        <v>2546.5</v>
      </c>
      <c r="AB40" s="21">
        <f t="shared" si="107"/>
        <v>1359.3</v>
      </c>
      <c r="AC40" s="21">
        <f t="shared" si="107"/>
        <v>2432.4</v>
      </c>
      <c r="AD40" s="21">
        <f t="shared" si="107"/>
        <v>2855.9999999999995</v>
      </c>
      <c r="AE40" s="21">
        <f t="shared" si="107"/>
        <v>4148.8</v>
      </c>
      <c r="AF40" s="21">
        <f t="shared" si="107"/>
        <v>4355.5500000000011</v>
      </c>
      <c r="AG40" s="21">
        <f t="shared" si="107"/>
        <v>5104.3499999999995</v>
      </c>
      <c r="AH40" s="21">
        <f t="shared" si="107"/>
        <v>5802.5999999999985</v>
      </c>
      <c r="AI40" s="21">
        <f t="shared" si="107"/>
        <v>8205.85</v>
      </c>
      <c r="AJ40" s="21">
        <f t="shared" si="107"/>
        <v>6095.15</v>
      </c>
      <c r="AK40" s="21">
        <f t="shared" si="107"/>
        <v>4147.9999999999982</v>
      </c>
      <c r="AL40" s="21">
        <f t="shared" si="107"/>
        <v>7218.6</v>
      </c>
      <c r="AM40" s="21">
        <f t="shared" si="107"/>
        <v>6347.1</v>
      </c>
      <c r="AN40" s="21">
        <f t="shared" si="107"/>
        <v>6597.4166666666652</v>
      </c>
      <c r="AO40" s="21">
        <f t="shared" si="107"/>
        <v>6847.733333333329</v>
      </c>
      <c r="AP40" s="21">
        <f t="shared" si="107"/>
        <v>7098.0499999999929</v>
      </c>
      <c r="AQ40" s="21">
        <f t="shared" si="107"/>
        <v>7348.366666666665</v>
      </c>
      <c r="AR40" s="21">
        <f t="shared" si="107"/>
        <v>7598.6833333333288</v>
      </c>
      <c r="AS40" s="21">
        <f t="shared" si="107"/>
        <v>7849.0000000000009</v>
      </c>
      <c r="AT40" s="21">
        <f t="shared" si="107"/>
        <v>8099.3166666666648</v>
      </c>
    </row>
    <row r="41" spans="2:46" x14ac:dyDescent="0.35">
      <c r="B41" s="17" t="str">
        <f>Countries!B40</f>
        <v>Egypt</v>
      </c>
      <c r="C41" s="21">
        <f t="shared" ref="C41:S41" si="108">C164+Z164+C287+Z287</f>
        <v>0</v>
      </c>
      <c r="D41" s="21">
        <f t="shared" si="108"/>
        <v>743</v>
      </c>
      <c r="E41" s="21">
        <f t="shared" si="108"/>
        <v>939</v>
      </c>
      <c r="F41" s="21">
        <f t="shared" si="108"/>
        <v>1224</v>
      </c>
      <c r="G41" s="21">
        <f t="shared" si="108"/>
        <v>1780</v>
      </c>
      <c r="H41" s="21">
        <f t="shared" si="108"/>
        <v>2220</v>
      </c>
      <c r="I41" s="21">
        <f t="shared" si="108"/>
        <v>3168</v>
      </c>
      <c r="J41" s="21">
        <f t="shared" si="108"/>
        <v>4753</v>
      </c>
      <c r="K41" s="21">
        <f t="shared" si="108"/>
        <v>6693</v>
      </c>
      <c r="L41" s="21">
        <f t="shared" si="108"/>
        <v>8364</v>
      </c>
      <c r="M41" s="21">
        <f t="shared" si="108"/>
        <v>10352</v>
      </c>
      <c r="N41" s="21">
        <f t="shared" si="108"/>
        <v>12404</v>
      </c>
      <c r="O41" s="21">
        <f t="shared" si="108"/>
        <v>15939</v>
      </c>
      <c r="P41" s="21">
        <f t="shared" si="108"/>
        <v>18464</v>
      </c>
      <c r="Q41" s="21">
        <f t="shared" si="108"/>
        <v>20989</v>
      </c>
      <c r="R41" s="21">
        <f t="shared" si="108"/>
        <v>23514</v>
      </c>
      <c r="S41" s="21">
        <f t="shared" si="108"/>
        <v>26039</v>
      </c>
      <c r="T41" s="21">
        <f t="shared" ref="T41:W41" si="109">T164+AT164+T287+AT287</f>
        <v>29327.350000000002</v>
      </c>
      <c r="U41" s="21">
        <f t="shared" si="109"/>
        <v>25681</v>
      </c>
      <c r="V41" s="21">
        <f t="shared" si="109"/>
        <v>27951.55</v>
      </c>
      <c r="W41" s="21">
        <f t="shared" si="109"/>
        <v>30222.1</v>
      </c>
      <c r="Y41" s="17" t="str">
        <f t="shared" si="4"/>
        <v>Egypt</v>
      </c>
      <c r="Z41" s="21"/>
      <c r="AA41" s="21">
        <f t="shared" ref="AA41:AT41" si="110">AA164+AA287</f>
        <v>223.5</v>
      </c>
      <c r="AB41" s="21">
        <f t="shared" si="110"/>
        <v>272.29999999999995</v>
      </c>
      <c r="AC41" s="21">
        <f t="shared" si="110"/>
        <v>381.00000000000006</v>
      </c>
      <c r="AD41" s="21">
        <f t="shared" si="110"/>
        <v>681.05</v>
      </c>
      <c r="AE41" s="21">
        <f t="shared" si="110"/>
        <v>621.25</v>
      </c>
      <c r="AF41" s="21">
        <f t="shared" si="110"/>
        <v>1173.6500000000001</v>
      </c>
      <c r="AG41" s="21">
        <f t="shared" si="110"/>
        <v>1906.5500000000002</v>
      </c>
      <c r="AH41" s="21">
        <f t="shared" si="110"/>
        <v>2422.4499999999998</v>
      </c>
      <c r="AI41" s="21">
        <f t="shared" si="110"/>
        <v>2349.1999999999998</v>
      </c>
      <c r="AJ41" s="21">
        <f t="shared" si="110"/>
        <v>2835.3999999999996</v>
      </c>
      <c r="AK41" s="21">
        <f t="shared" si="110"/>
        <v>3100.3</v>
      </c>
      <c r="AL41" s="21">
        <f t="shared" si="110"/>
        <v>4789.6999999999989</v>
      </c>
      <c r="AM41" s="21">
        <f t="shared" si="110"/>
        <v>4135.7500000000009</v>
      </c>
      <c r="AN41" s="21">
        <f t="shared" si="110"/>
        <v>4390.1999999999989</v>
      </c>
      <c r="AO41" s="21">
        <f t="shared" si="110"/>
        <v>4644.6500000000015</v>
      </c>
      <c r="AP41" s="21">
        <f t="shared" si="110"/>
        <v>4899.1000000000004</v>
      </c>
      <c r="AQ41" s="21">
        <f t="shared" si="110"/>
        <v>5153.5499999999984</v>
      </c>
      <c r="AR41" s="21">
        <f t="shared" si="110"/>
        <v>5408.0000000000009</v>
      </c>
      <c r="AS41" s="21">
        <f t="shared" si="110"/>
        <v>5662.4499999999989</v>
      </c>
      <c r="AT41" s="21">
        <f t="shared" si="110"/>
        <v>5916.9000000000015</v>
      </c>
    </row>
    <row r="42" spans="2:46" x14ac:dyDescent="0.35">
      <c r="B42" s="17" t="str">
        <f>Countries!B41</f>
        <v>El Salvador</v>
      </c>
      <c r="C42" s="21">
        <f t="shared" ref="C42:S42" si="111">C165+Z165+C288+Z288</f>
        <v>0</v>
      </c>
      <c r="D42" s="21">
        <f t="shared" si="111"/>
        <v>8890</v>
      </c>
      <c r="E42" s="21">
        <f t="shared" si="111"/>
        <v>9271</v>
      </c>
      <c r="F42" s="21">
        <f t="shared" si="111"/>
        <v>10140</v>
      </c>
      <c r="G42" s="21">
        <f t="shared" si="111"/>
        <v>10549</v>
      </c>
      <c r="H42" s="21">
        <f t="shared" si="111"/>
        <v>10822.4</v>
      </c>
      <c r="I42" s="21">
        <f t="shared" si="111"/>
        <v>11546.05</v>
      </c>
      <c r="J42" s="21">
        <f t="shared" si="111"/>
        <v>11789.7</v>
      </c>
      <c r="K42" s="21">
        <f t="shared" si="111"/>
        <v>11867.15</v>
      </c>
      <c r="L42" s="21">
        <f t="shared" si="111"/>
        <v>13324.95</v>
      </c>
      <c r="M42" s="21">
        <f t="shared" si="111"/>
        <v>13843</v>
      </c>
      <c r="N42" s="21">
        <f t="shared" si="111"/>
        <v>14700</v>
      </c>
      <c r="O42" s="21">
        <f t="shared" si="111"/>
        <v>15083</v>
      </c>
      <c r="P42" s="21">
        <f t="shared" si="111"/>
        <v>15670.333333333334</v>
      </c>
      <c r="Q42" s="21">
        <f t="shared" si="111"/>
        <v>16257.666666666668</v>
      </c>
      <c r="R42" s="21">
        <f t="shared" si="111"/>
        <v>16845</v>
      </c>
      <c r="S42" s="21">
        <f t="shared" si="111"/>
        <v>17432.333333333332</v>
      </c>
      <c r="T42" s="21">
        <f t="shared" ref="T42:W42" si="112">T165+AT165+T288+AT288</f>
        <v>18196.516666666663</v>
      </c>
      <c r="U42" s="21">
        <f t="shared" si="112"/>
        <v>16214.849999999999</v>
      </c>
      <c r="V42" s="21">
        <f t="shared" si="112"/>
        <v>16743.849999999999</v>
      </c>
      <c r="W42" s="21">
        <f t="shared" si="112"/>
        <v>17272.849999999995</v>
      </c>
      <c r="Y42" s="17" t="str">
        <f t="shared" si="4"/>
        <v>El Salvador</v>
      </c>
      <c r="Z42" s="21"/>
      <c r="AA42" s="21">
        <f t="shared" ref="AA42:AT42" si="113">AA165+AA288</f>
        <v>1273.0999999999997</v>
      </c>
      <c r="AB42" s="21">
        <f t="shared" si="113"/>
        <v>1289.5</v>
      </c>
      <c r="AC42" s="21">
        <f t="shared" si="113"/>
        <v>1812.8500000000004</v>
      </c>
      <c r="AD42" s="21">
        <f t="shared" si="113"/>
        <v>1438.4000000000008</v>
      </c>
      <c r="AE42" s="21">
        <f t="shared" si="113"/>
        <v>1345.5</v>
      </c>
      <c r="AF42" s="21">
        <f t="shared" si="113"/>
        <v>1837</v>
      </c>
      <c r="AG42" s="21">
        <f t="shared" si="113"/>
        <v>1418.3999999999996</v>
      </c>
      <c r="AH42" s="21">
        <f t="shared" si="113"/>
        <v>1274.1000000000004</v>
      </c>
      <c r="AI42" s="21">
        <f t="shared" si="113"/>
        <v>2656.5</v>
      </c>
      <c r="AJ42" s="21">
        <f t="shared" si="113"/>
        <v>1860.15</v>
      </c>
      <c r="AK42" s="21">
        <f t="shared" si="113"/>
        <v>2247.1000000000008</v>
      </c>
      <c r="AL42" s="21">
        <f t="shared" si="113"/>
        <v>1858.5999999999992</v>
      </c>
      <c r="AM42" s="21">
        <f t="shared" si="113"/>
        <v>2100.4833333333345</v>
      </c>
      <c r="AN42" s="21">
        <f t="shared" si="113"/>
        <v>2158.8166666666671</v>
      </c>
      <c r="AO42" s="21">
        <f t="shared" si="113"/>
        <v>2217.15</v>
      </c>
      <c r="AP42" s="21">
        <f t="shared" si="113"/>
        <v>2275.4833333333327</v>
      </c>
      <c r="AQ42" s="21">
        <f t="shared" si="113"/>
        <v>2333.8166666666657</v>
      </c>
      <c r="AR42" s="21">
        <f t="shared" si="113"/>
        <v>2392.1499999999987</v>
      </c>
      <c r="AS42" s="21">
        <f t="shared" si="113"/>
        <v>2451.1333333333314</v>
      </c>
      <c r="AT42" s="21">
        <f t="shared" si="113"/>
        <v>2510.6666666666642</v>
      </c>
    </row>
    <row r="43" spans="2:46" x14ac:dyDescent="0.35">
      <c r="B43" s="17" t="str">
        <f>Countries!B42</f>
        <v>Equatorial Guinea</v>
      </c>
      <c r="C43" s="21">
        <f t="shared" ref="C43:S43" si="114">C166+Z166+C289+Z289</f>
        <v>0</v>
      </c>
      <c r="D43" s="21">
        <f t="shared" si="114"/>
        <v>3806</v>
      </c>
      <c r="E43" s="21">
        <f t="shared" si="114"/>
        <v>5927</v>
      </c>
      <c r="F43" s="21">
        <f t="shared" si="114"/>
        <v>8261</v>
      </c>
      <c r="G43" s="21">
        <f t="shared" si="114"/>
        <v>11362</v>
      </c>
      <c r="H43" s="21">
        <f t="shared" si="114"/>
        <v>12030</v>
      </c>
      <c r="I43" s="21">
        <f t="shared" si="114"/>
        <v>14881</v>
      </c>
      <c r="J43" s="21">
        <f t="shared" si="114"/>
        <v>18462</v>
      </c>
      <c r="K43" s="21">
        <f t="shared" si="114"/>
        <v>21368</v>
      </c>
      <c r="L43" s="21">
        <f t="shared" si="114"/>
        <v>22900</v>
      </c>
      <c r="M43" s="21">
        <f t="shared" si="114"/>
        <v>25703</v>
      </c>
      <c r="N43" s="21">
        <f t="shared" si="114"/>
        <v>27211</v>
      </c>
      <c r="O43" s="21">
        <f t="shared" si="114"/>
        <v>29840</v>
      </c>
      <c r="P43" s="21">
        <f t="shared" si="114"/>
        <v>32153.333333333332</v>
      </c>
      <c r="Q43" s="21">
        <f t="shared" si="114"/>
        <v>34466.666666666664</v>
      </c>
      <c r="R43" s="21">
        <f t="shared" si="114"/>
        <v>36780</v>
      </c>
      <c r="S43" s="21">
        <f t="shared" si="114"/>
        <v>39093.333333333336</v>
      </c>
      <c r="T43" s="21">
        <f t="shared" ref="T43:W43" si="115">T166+AT166+T289+AT289</f>
        <v>42109.666666666672</v>
      </c>
      <c r="U43" s="21">
        <f t="shared" si="115"/>
        <v>37197.000000000007</v>
      </c>
      <c r="V43" s="21">
        <f t="shared" si="115"/>
        <v>39276.000000000007</v>
      </c>
      <c r="W43" s="21">
        <f t="shared" si="115"/>
        <v>41355.000000000007</v>
      </c>
      <c r="Y43" s="17" t="str">
        <f t="shared" si="4"/>
        <v>Equatorial Guinea</v>
      </c>
      <c r="Z43" s="21"/>
      <c r="AA43" s="21">
        <f t="shared" ref="AA43:AT43" si="116">AA166+AA289</f>
        <v>1781</v>
      </c>
      <c r="AB43" s="21">
        <f t="shared" si="116"/>
        <v>2501.6</v>
      </c>
      <c r="AC43" s="21">
        <f t="shared" si="116"/>
        <v>2934.7</v>
      </c>
      <c r="AD43" s="21">
        <f t="shared" si="116"/>
        <v>3936.7999999999997</v>
      </c>
      <c r="AE43" s="21">
        <f t="shared" si="116"/>
        <v>1814.3</v>
      </c>
      <c r="AF43" s="21">
        <f t="shared" si="116"/>
        <v>4066.25</v>
      </c>
      <c r="AG43" s="21">
        <f t="shared" si="116"/>
        <v>5087.8500000000004</v>
      </c>
      <c r="AH43" s="21">
        <f t="shared" si="116"/>
        <v>4780.3999999999996</v>
      </c>
      <c r="AI43" s="21">
        <f t="shared" si="116"/>
        <v>3707.3999999999987</v>
      </c>
      <c r="AJ43" s="21">
        <f t="shared" si="116"/>
        <v>5138</v>
      </c>
      <c r="AK43" s="21">
        <f t="shared" si="116"/>
        <v>4128.45</v>
      </c>
      <c r="AL43" s="21">
        <f t="shared" si="116"/>
        <v>5402.5999999999985</v>
      </c>
      <c r="AM43" s="21">
        <f t="shared" si="116"/>
        <v>5351.3333333333321</v>
      </c>
      <c r="AN43" s="21">
        <f t="shared" si="116"/>
        <v>5585.6666666666642</v>
      </c>
      <c r="AO43" s="21">
        <f t="shared" si="116"/>
        <v>5820.0000000000036</v>
      </c>
      <c r="AP43" s="21">
        <f t="shared" si="116"/>
        <v>6054.3333333333358</v>
      </c>
      <c r="AQ43" s="21">
        <f t="shared" si="116"/>
        <v>6288.6666666666715</v>
      </c>
      <c r="AR43" s="21">
        <f t="shared" si="116"/>
        <v>6523</v>
      </c>
      <c r="AS43" s="21">
        <f t="shared" si="116"/>
        <v>6757.3333333333358</v>
      </c>
      <c r="AT43" s="21">
        <f t="shared" si="116"/>
        <v>6991.6666666666715</v>
      </c>
    </row>
    <row r="44" spans="2:46" x14ac:dyDescent="0.35">
      <c r="B44" s="17" t="str">
        <f>Countries!B43</f>
        <v>Eritrea</v>
      </c>
      <c r="C44" s="21">
        <f t="shared" ref="C44:S44" si="117">C167+Z167+C290+Z290</f>
        <v>0</v>
      </c>
      <c r="D44" s="21">
        <f t="shared" si="117"/>
        <v>5554</v>
      </c>
      <c r="E44" s="21">
        <f t="shared" si="117"/>
        <v>6356</v>
      </c>
      <c r="F44" s="21">
        <f t="shared" si="117"/>
        <v>7085</v>
      </c>
      <c r="G44" s="21">
        <f t="shared" si="117"/>
        <v>7862</v>
      </c>
      <c r="H44" s="21">
        <f t="shared" si="117"/>
        <v>8431</v>
      </c>
      <c r="I44" s="21">
        <f t="shared" si="117"/>
        <v>8712</v>
      </c>
      <c r="J44" s="21">
        <f t="shared" si="117"/>
        <v>8795</v>
      </c>
      <c r="K44" s="21">
        <f t="shared" si="117"/>
        <v>8907</v>
      </c>
      <c r="L44" s="21">
        <f t="shared" si="117"/>
        <v>8835</v>
      </c>
      <c r="M44" s="21">
        <f t="shared" si="117"/>
        <v>9137.7000000000007</v>
      </c>
      <c r="N44" s="21">
        <f t="shared" si="117"/>
        <v>8775</v>
      </c>
      <c r="O44" s="21">
        <f t="shared" si="117"/>
        <v>8881.5</v>
      </c>
      <c r="P44" s="21">
        <f t="shared" si="117"/>
        <v>8899.8333333333339</v>
      </c>
      <c r="Q44" s="21">
        <f t="shared" si="117"/>
        <v>8914.7666666666682</v>
      </c>
      <c r="R44" s="21">
        <f t="shared" si="117"/>
        <v>8929.7000000000025</v>
      </c>
      <c r="S44" s="21">
        <f t="shared" si="117"/>
        <v>8997.3333333333358</v>
      </c>
      <c r="T44" s="21">
        <f t="shared" ref="T44:W44" si="118">T167+AT167+T290+AT290</f>
        <v>9109.5666666666693</v>
      </c>
      <c r="U44" s="21">
        <f t="shared" si="118"/>
        <v>8175.3000000000029</v>
      </c>
      <c r="V44" s="21">
        <f t="shared" si="118"/>
        <v>8253.0000000000036</v>
      </c>
      <c r="W44" s="21">
        <f t="shared" si="118"/>
        <v>8330.7000000000044</v>
      </c>
      <c r="Y44" s="17" t="str">
        <f t="shared" si="4"/>
        <v>Eritrea</v>
      </c>
      <c r="Z44" s="21"/>
      <c r="AA44" s="21">
        <f t="shared" ref="AA44:AT44" si="119">AA167+AA290</f>
        <v>1336.4999999999998</v>
      </c>
      <c r="AB44" s="21">
        <f t="shared" si="119"/>
        <v>1371.6</v>
      </c>
      <c r="AC44" s="21">
        <f t="shared" si="119"/>
        <v>1381.4499999999996</v>
      </c>
      <c r="AD44" s="21">
        <f t="shared" si="119"/>
        <v>1504.3500000000001</v>
      </c>
      <c r="AE44" s="21">
        <f t="shared" si="119"/>
        <v>1375.9</v>
      </c>
      <c r="AF44" s="21">
        <f t="shared" si="119"/>
        <v>1146.2999999999997</v>
      </c>
      <c r="AG44" s="21">
        <f t="shared" si="119"/>
        <v>980.09999999999968</v>
      </c>
      <c r="AH44" s="21">
        <f t="shared" si="119"/>
        <v>1013.8500000000001</v>
      </c>
      <c r="AI44" s="21">
        <f t="shared" si="119"/>
        <v>843.50000000000034</v>
      </c>
      <c r="AJ44" s="21">
        <f t="shared" si="119"/>
        <v>1208.3000000000002</v>
      </c>
      <c r="AK44" s="21">
        <f t="shared" si="119"/>
        <v>620.5999999999998</v>
      </c>
      <c r="AL44" s="21">
        <f t="shared" si="119"/>
        <v>997.5</v>
      </c>
      <c r="AM44" s="21">
        <f t="shared" si="119"/>
        <v>951.53333333333376</v>
      </c>
      <c r="AN44" s="21">
        <f t="shared" si="119"/>
        <v>960.16666666666788</v>
      </c>
      <c r="AO44" s="21">
        <f t="shared" si="119"/>
        <v>968.80000000000109</v>
      </c>
      <c r="AP44" s="21">
        <f t="shared" si="119"/>
        <v>977.4333333333343</v>
      </c>
      <c r="AQ44" s="21">
        <f t="shared" si="119"/>
        <v>986.06666666666752</v>
      </c>
      <c r="AR44" s="21">
        <f t="shared" si="119"/>
        <v>994.70000000000073</v>
      </c>
      <c r="AS44" s="21">
        <f t="shared" si="119"/>
        <v>1003.3333333333339</v>
      </c>
      <c r="AT44" s="21">
        <f t="shared" si="119"/>
        <v>1011.9666666666672</v>
      </c>
    </row>
    <row r="45" spans="2:46" x14ac:dyDescent="0.35">
      <c r="B45" s="17" t="str">
        <f>Countries!B44</f>
        <v>Eswatini</v>
      </c>
      <c r="C45" s="21">
        <f t="shared" ref="C45:S45" si="120">C168+Z168+C291+Z291</f>
        <v>0</v>
      </c>
      <c r="D45" s="21">
        <f t="shared" si="120"/>
        <v>69110</v>
      </c>
      <c r="E45" s="21">
        <f t="shared" si="120"/>
        <v>79524</v>
      </c>
      <c r="F45" s="21">
        <f t="shared" si="120"/>
        <v>92343</v>
      </c>
      <c r="G45" s="21">
        <f t="shared" si="120"/>
        <v>113669</v>
      </c>
      <c r="H45" s="21">
        <f t="shared" si="120"/>
        <v>147587</v>
      </c>
      <c r="I45" s="21">
        <f t="shared" si="120"/>
        <v>171276</v>
      </c>
      <c r="J45" s="21">
        <f t="shared" si="120"/>
        <v>174095</v>
      </c>
      <c r="K45" s="21">
        <f t="shared" si="120"/>
        <v>177156</v>
      </c>
      <c r="L45" s="21">
        <f t="shared" si="120"/>
        <v>191782</v>
      </c>
      <c r="M45" s="21">
        <f t="shared" si="120"/>
        <v>205266</v>
      </c>
      <c r="N45" s="21">
        <f t="shared" si="120"/>
        <v>200303.2</v>
      </c>
      <c r="O45" s="21">
        <f t="shared" si="120"/>
        <v>211483</v>
      </c>
      <c r="P45" s="21">
        <f t="shared" si="120"/>
        <v>218050</v>
      </c>
      <c r="Q45" s="21">
        <f t="shared" si="120"/>
        <v>224617</v>
      </c>
      <c r="R45" s="21">
        <f t="shared" si="120"/>
        <v>224386</v>
      </c>
      <c r="S45" s="21">
        <f t="shared" si="120"/>
        <v>223728.1</v>
      </c>
      <c r="T45" s="21">
        <f t="shared" ref="T45:W45" si="121">T168+AT168+T291+AT291</f>
        <v>223136.5</v>
      </c>
      <c r="U45" s="21">
        <f t="shared" si="121"/>
        <v>200544.9</v>
      </c>
      <c r="V45" s="21">
        <f t="shared" si="121"/>
        <v>199953.3</v>
      </c>
      <c r="W45" s="21">
        <f t="shared" si="121"/>
        <v>199361.7</v>
      </c>
      <c r="Y45" s="17" t="str">
        <f t="shared" si="4"/>
        <v>Eswatini</v>
      </c>
      <c r="Z45" s="21"/>
      <c r="AA45" s="21">
        <f t="shared" ref="AA45:AT45" si="122">AA168+AA291</f>
        <v>14711.350000000002</v>
      </c>
      <c r="AB45" s="21">
        <f t="shared" si="122"/>
        <v>17653.350000000002</v>
      </c>
      <c r="AC45" s="21">
        <f t="shared" si="122"/>
        <v>21142.950000000004</v>
      </c>
      <c r="AD45" s="21">
        <f t="shared" si="122"/>
        <v>30956.999999999993</v>
      </c>
      <c r="AE45" s="21">
        <f t="shared" si="122"/>
        <v>45680.200000000004</v>
      </c>
      <c r="AF45" s="21">
        <f t="shared" si="122"/>
        <v>38866.500000000007</v>
      </c>
      <c r="AG45" s="21">
        <f t="shared" si="122"/>
        <v>20421.650000000001</v>
      </c>
      <c r="AH45" s="21">
        <f t="shared" si="122"/>
        <v>20963.5</v>
      </c>
      <c r="AI45" s="21">
        <f t="shared" si="122"/>
        <v>32769.30000000001</v>
      </c>
      <c r="AJ45" s="21">
        <f t="shared" si="122"/>
        <v>33090.300000000003</v>
      </c>
      <c r="AK45" s="21">
        <f t="shared" si="122"/>
        <v>16009.399999999994</v>
      </c>
      <c r="AL45" s="21">
        <f t="shared" si="122"/>
        <v>31891.649999999987</v>
      </c>
      <c r="AM45" s="21">
        <f t="shared" si="122"/>
        <v>28038.999999999993</v>
      </c>
      <c r="AN45" s="21">
        <f t="shared" si="122"/>
        <v>28660.900000000012</v>
      </c>
      <c r="AO45" s="21">
        <f t="shared" si="122"/>
        <v>22484.799999999999</v>
      </c>
      <c r="AP45" s="21">
        <f t="shared" si="122"/>
        <v>22000</v>
      </c>
      <c r="AQ45" s="21">
        <f t="shared" si="122"/>
        <v>22000</v>
      </c>
      <c r="AR45" s="21">
        <f t="shared" si="122"/>
        <v>22000</v>
      </c>
      <c r="AS45" s="21">
        <f t="shared" si="122"/>
        <v>22000</v>
      </c>
      <c r="AT45" s="21">
        <f t="shared" si="122"/>
        <v>22000</v>
      </c>
    </row>
    <row r="46" spans="2:46" x14ac:dyDescent="0.35">
      <c r="B46" s="17" t="str">
        <f>Countries!B45</f>
        <v>Ethiopia</v>
      </c>
      <c r="C46" s="21">
        <f t="shared" ref="C46:S46" si="123">C169+Z169+C292+Z292</f>
        <v>0</v>
      </c>
      <c r="D46" s="21">
        <f t="shared" si="123"/>
        <v>265141</v>
      </c>
      <c r="E46" s="21">
        <f t="shared" si="123"/>
        <v>288100</v>
      </c>
      <c r="F46" s="21">
        <f t="shared" si="123"/>
        <v>317403</v>
      </c>
      <c r="G46" s="21">
        <f t="shared" si="123"/>
        <v>361617</v>
      </c>
      <c r="H46" s="21">
        <f t="shared" si="123"/>
        <v>384528</v>
      </c>
      <c r="I46" s="21">
        <f t="shared" si="123"/>
        <v>420642</v>
      </c>
      <c r="J46" s="21">
        <f t="shared" si="123"/>
        <v>437532</v>
      </c>
      <c r="K46" s="21">
        <f t="shared" si="123"/>
        <v>450030</v>
      </c>
      <c r="L46" s="21">
        <f t="shared" si="123"/>
        <v>468848</v>
      </c>
      <c r="M46" s="21">
        <f t="shared" si="123"/>
        <v>482851</v>
      </c>
      <c r="N46" s="21">
        <f t="shared" si="123"/>
        <v>480200</v>
      </c>
      <c r="O46" s="21">
        <f t="shared" si="123"/>
        <v>504685</v>
      </c>
      <c r="P46" s="21">
        <f t="shared" si="123"/>
        <v>516630.66666666663</v>
      </c>
      <c r="Q46" s="21">
        <f t="shared" si="123"/>
        <v>528576.33333333337</v>
      </c>
      <c r="R46" s="21">
        <f t="shared" si="123"/>
        <v>540522</v>
      </c>
      <c r="S46" s="21">
        <f t="shared" si="123"/>
        <v>552467.66666666674</v>
      </c>
      <c r="T46" s="21">
        <f t="shared" ref="T46:W46" si="124">T169+AT169+T292+AT292</f>
        <v>543591.6739902416</v>
      </c>
      <c r="U46" s="21">
        <f t="shared" si="124"/>
        <v>493913.3962962915</v>
      </c>
      <c r="V46" s="21">
        <f t="shared" si="124"/>
        <v>486958.33024690731</v>
      </c>
      <c r="W46" s="21">
        <f t="shared" si="124"/>
        <v>480530.01316871506</v>
      </c>
      <c r="Y46" s="17" t="str">
        <f t="shared" si="4"/>
        <v>Ethiopia</v>
      </c>
      <c r="Z46" s="21"/>
      <c r="AA46" s="21">
        <f t="shared" ref="AA46:AT46" si="125">AA169+AA292</f>
        <v>65691.649999999994</v>
      </c>
      <c r="AB46" s="21">
        <f t="shared" si="125"/>
        <v>50274.65</v>
      </c>
      <c r="AC46" s="21">
        <f t="shared" si="125"/>
        <v>58998.5</v>
      </c>
      <c r="AD46" s="21">
        <f t="shared" si="125"/>
        <v>76902.64999999998</v>
      </c>
      <c r="AE46" s="21">
        <f t="shared" si="125"/>
        <v>60201.55</v>
      </c>
      <c r="AF46" s="21">
        <f t="shared" si="125"/>
        <v>75570.500000000029</v>
      </c>
      <c r="AG46" s="21">
        <f t="shared" si="125"/>
        <v>60047.450000000012</v>
      </c>
      <c r="AH46" s="21">
        <f t="shared" si="125"/>
        <v>57348.899999999987</v>
      </c>
      <c r="AI46" s="21">
        <f t="shared" si="125"/>
        <v>64898.900000000009</v>
      </c>
      <c r="AJ46" s="21">
        <f t="shared" si="125"/>
        <v>61840.500000000022</v>
      </c>
      <c r="AK46" s="21">
        <f t="shared" si="125"/>
        <v>46503.80000000001</v>
      </c>
      <c r="AL46" s="21">
        <f t="shared" si="125"/>
        <v>73260.949999999983</v>
      </c>
      <c r="AM46" s="21">
        <f t="shared" si="125"/>
        <v>63148.216666666674</v>
      </c>
      <c r="AN46" s="21">
        <f t="shared" si="125"/>
        <v>64269.899999999987</v>
      </c>
      <c r="AO46" s="21">
        <f t="shared" si="125"/>
        <v>65391.583333333358</v>
      </c>
      <c r="AP46" s="21">
        <f t="shared" si="125"/>
        <v>66513.266666666736</v>
      </c>
      <c r="AQ46" s="21">
        <f t="shared" si="125"/>
        <v>52555.099588471989</v>
      </c>
      <c r="AR46" s="21">
        <f t="shared" si="125"/>
        <v>47829.90397804993</v>
      </c>
      <c r="AS46" s="21">
        <f t="shared" si="125"/>
        <v>47780.064014627947</v>
      </c>
      <c r="AT46" s="21">
        <f t="shared" si="125"/>
        <v>46813.290656908241</v>
      </c>
    </row>
    <row r="47" spans="2:46" x14ac:dyDescent="0.35">
      <c r="B47" s="17" t="str">
        <f>Countries!B46</f>
        <v>Fiji</v>
      </c>
      <c r="C47" s="21">
        <f t="shared" ref="C47:S47" si="126">C170+Z170+C293+Z293</f>
        <v>0</v>
      </c>
      <c r="D47" s="21">
        <f t="shared" si="126"/>
        <v>96</v>
      </c>
      <c r="E47" s="21">
        <f t="shared" si="126"/>
        <v>160</v>
      </c>
      <c r="F47" s="21">
        <f t="shared" si="126"/>
        <v>166.55</v>
      </c>
      <c r="G47" s="21">
        <f t="shared" si="126"/>
        <v>195.85</v>
      </c>
      <c r="H47" s="21">
        <f t="shared" si="126"/>
        <v>202</v>
      </c>
      <c r="I47" s="21">
        <f t="shared" si="126"/>
        <v>222</v>
      </c>
      <c r="J47" s="21">
        <f t="shared" si="126"/>
        <v>274</v>
      </c>
      <c r="K47" s="21">
        <f t="shared" si="126"/>
        <v>352</v>
      </c>
      <c r="L47" s="21">
        <f t="shared" si="126"/>
        <v>434</v>
      </c>
      <c r="M47" s="21">
        <f t="shared" si="126"/>
        <v>506</v>
      </c>
      <c r="N47" s="21">
        <f t="shared" si="126"/>
        <v>647</v>
      </c>
      <c r="O47" s="21">
        <f t="shared" si="126"/>
        <v>595.9</v>
      </c>
      <c r="P47" s="21">
        <f t="shared" si="126"/>
        <v>612.66666666666674</v>
      </c>
      <c r="Q47" s="21">
        <f t="shared" si="126"/>
        <v>657.33333333333337</v>
      </c>
      <c r="R47" s="21">
        <f t="shared" si="126"/>
        <v>702.00000000000011</v>
      </c>
      <c r="S47" s="21">
        <f t="shared" si="126"/>
        <v>746.66666666666674</v>
      </c>
      <c r="T47" s="21">
        <f t="shared" ref="T47:W47" si="127">T170+AT170+T293+AT293</f>
        <v>805.38333333333355</v>
      </c>
      <c r="U47" s="21">
        <f t="shared" si="127"/>
        <v>708.81666666666683</v>
      </c>
      <c r="V47" s="21">
        <f t="shared" si="127"/>
        <v>748.8000000000003</v>
      </c>
      <c r="W47" s="21">
        <f t="shared" si="127"/>
        <v>788.78333333333353</v>
      </c>
      <c r="Y47" s="17" t="str">
        <f t="shared" si="4"/>
        <v>Fiji</v>
      </c>
      <c r="Z47" s="21"/>
      <c r="AA47" s="21">
        <f t="shared" ref="AA47:AT47" si="128">AA170+AA293</f>
        <v>24.900000000000006</v>
      </c>
      <c r="AB47" s="21">
        <f t="shared" si="128"/>
        <v>73.599999999999994</v>
      </c>
      <c r="AC47" s="21">
        <f t="shared" si="128"/>
        <v>22.699999999999989</v>
      </c>
      <c r="AD47" s="21">
        <f t="shared" si="128"/>
        <v>47.400000000000006</v>
      </c>
      <c r="AE47" s="21">
        <f t="shared" si="128"/>
        <v>26.5</v>
      </c>
      <c r="AF47" s="21">
        <f t="shared" si="128"/>
        <v>40.199999999999989</v>
      </c>
      <c r="AG47" s="21">
        <f t="shared" si="128"/>
        <v>74.850000000000009</v>
      </c>
      <c r="AH47" s="21">
        <f t="shared" si="128"/>
        <v>106.3</v>
      </c>
      <c r="AI47" s="21">
        <f t="shared" si="128"/>
        <v>118.50000000000003</v>
      </c>
      <c r="AJ47" s="21">
        <f t="shared" si="128"/>
        <v>117.05000000000003</v>
      </c>
      <c r="AK47" s="21">
        <f t="shared" si="128"/>
        <v>193.5</v>
      </c>
      <c r="AL47" s="21">
        <f t="shared" si="128"/>
        <v>15.399999999999999</v>
      </c>
      <c r="AM47" s="21">
        <f t="shared" si="128"/>
        <v>103.76666666666669</v>
      </c>
      <c r="AN47" s="21">
        <f t="shared" si="128"/>
        <v>108.45000000000005</v>
      </c>
      <c r="AO47" s="21">
        <f t="shared" si="128"/>
        <v>113.13333333333335</v>
      </c>
      <c r="AP47" s="21">
        <f t="shared" si="128"/>
        <v>117.81666666666678</v>
      </c>
      <c r="AQ47" s="21">
        <f t="shared" si="128"/>
        <v>122.50000000000007</v>
      </c>
      <c r="AR47" s="21">
        <f t="shared" si="128"/>
        <v>127.18333333333337</v>
      </c>
      <c r="AS47" s="21">
        <f t="shared" si="128"/>
        <v>131.86666666666667</v>
      </c>
      <c r="AT47" s="21">
        <f t="shared" si="128"/>
        <v>136.5500000000001</v>
      </c>
    </row>
    <row r="48" spans="2:46" x14ac:dyDescent="0.35">
      <c r="B48" s="17" t="str">
        <f>Countries!B47</f>
        <v>Gabon</v>
      </c>
      <c r="C48" s="21">
        <f t="shared" ref="C48:S48" si="129">C171+Z171+C294+Z294</f>
        <v>0</v>
      </c>
      <c r="D48" s="21">
        <f t="shared" si="129"/>
        <v>12694</v>
      </c>
      <c r="E48" s="21">
        <f t="shared" si="129"/>
        <v>15006</v>
      </c>
      <c r="F48" s="21">
        <f t="shared" si="129"/>
        <v>19735</v>
      </c>
      <c r="G48" s="21">
        <f t="shared" si="129"/>
        <v>21197</v>
      </c>
      <c r="H48" s="21">
        <f t="shared" si="129"/>
        <v>21704</v>
      </c>
      <c r="I48" s="21">
        <f t="shared" si="129"/>
        <v>22210</v>
      </c>
      <c r="J48" s="21">
        <f t="shared" si="129"/>
        <v>22716</v>
      </c>
      <c r="K48" s="21">
        <f t="shared" si="129"/>
        <v>23000</v>
      </c>
      <c r="L48" s="21">
        <f t="shared" si="129"/>
        <v>24055</v>
      </c>
      <c r="M48" s="21">
        <f t="shared" si="129"/>
        <v>24208</v>
      </c>
      <c r="N48" s="21">
        <f t="shared" si="129"/>
        <v>25375</v>
      </c>
      <c r="O48" s="21">
        <f t="shared" si="129"/>
        <v>28569</v>
      </c>
      <c r="P48" s="21">
        <f t="shared" si="129"/>
        <v>30073.666666666664</v>
      </c>
      <c r="Q48" s="21">
        <f t="shared" si="129"/>
        <v>31578.333333333336</v>
      </c>
      <c r="R48" s="21">
        <f t="shared" si="129"/>
        <v>33083</v>
      </c>
      <c r="S48" s="21">
        <f t="shared" si="129"/>
        <v>34587.666666666672</v>
      </c>
      <c r="T48" s="21">
        <f t="shared" ref="T48:W48" si="130">T171+AT171+T294+AT294</f>
        <v>36539.03333333334</v>
      </c>
      <c r="U48" s="21">
        <f t="shared" si="130"/>
        <v>32463.783333333336</v>
      </c>
      <c r="V48" s="21">
        <f t="shared" si="130"/>
        <v>33819.550000000003</v>
      </c>
      <c r="W48" s="21">
        <f t="shared" si="130"/>
        <v>35175.316666666666</v>
      </c>
      <c r="Y48" s="17" t="str">
        <f t="shared" si="4"/>
        <v>Gabon</v>
      </c>
      <c r="Z48" s="21"/>
      <c r="AA48" s="21">
        <f t="shared" ref="AA48:AT48" si="131">AA171+AA294</f>
        <v>2800.8500000000008</v>
      </c>
      <c r="AB48" s="21">
        <f t="shared" si="131"/>
        <v>3602.1</v>
      </c>
      <c r="AC48" s="21">
        <f t="shared" si="131"/>
        <v>6254.3000000000011</v>
      </c>
      <c r="AD48" s="21">
        <f t="shared" si="131"/>
        <v>3461.0999999999995</v>
      </c>
      <c r="AE48" s="21">
        <f t="shared" si="131"/>
        <v>2653.1499999999992</v>
      </c>
      <c r="AF48" s="21">
        <f t="shared" si="131"/>
        <v>2703.7500000000009</v>
      </c>
      <c r="AG48" s="21">
        <f t="shared" si="131"/>
        <v>2755.25</v>
      </c>
      <c r="AH48" s="21">
        <f t="shared" si="131"/>
        <v>2584.7000000000016</v>
      </c>
      <c r="AI48" s="21">
        <f t="shared" si="131"/>
        <v>3385</v>
      </c>
      <c r="AJ48" s="21">
        <f t="shared" si="131"/>
        <v>2590.3499999999995</v>
      </c>
      <c r="AK48" s="21">
        <f t="shared" si="131"/>
        <v>3618.2</v>
      </c>
      <c r="AL48" s="21">
        <f t="shared" si="131"/>
        <v>5760.8499999999995</v>
      </c>
      <c r="AM48" s="21">
        <f t="shared" si="131"/>
        <v>4388.7166666666653</v>
      </c>
      <c r="AN48" s="21">
        <f t="shared" si="131"/>
        <v>4537.6166666666677</v>
      </c>
      <c r="AO48" s="21">
        <f t="shared" si="131"/>
        <v>4686.5166666666664</v>
      </c>
      <c r="AP48" s="21">
        <f t="shared" si="131"/>
        <v>4835.4166666666679</v>
      </c>
      <c r="AQ48" s="21">
        <f t="shared" si="131"/>
        <v>4984.3166666666666</v>
      </c>
      <c r="AR48" s="21">
        <f t="shared" si="131"/>
        <v>5133.2166666666653</v>
      </c>
      <c r="AS48" s="21">
        <f t="shared" si="131"/>
        <v>5282.1166666666641</v>
      </c>
      <c r="AT48" s="21">
        <f t="shared" si="131"/>
        <v>5431.0166666666701</v>
      </c>
    </row>
    <row r="49" spans="2:46" x14ac:dyDescent="0.35">
      <c r="B49" s="17" t="str">
        <f>Countries!B48</f>
        <v>Gambia</v>
      </c>
      <c r="C49" s="21">
        <f t="shared" ref="C49:S49" si="132">C172+Z172+C295+Z295</f>
        <v>0</v>
      </c>
      <c r="D49" s="21">
        <f t="shared" si="132"/>
        <v>3121</v>
      </c>
      <c r="E49" s="21">
        <f t="shared" si="132"/>
        <v>3842</v>
      </c>
      <c r="F49" s="21">
        <f t="shared" si="132"/>
        <v>3997</v>
      </c>
      <c r="G49" s="21">
        <f t="shared" si="132"/>
        <v>4586</v>
      </c>
      <c r="H49" s="21">
        <f t="shared" si="132"/>
        <v>5022</v>
      </c>
      <c r="I49" s="21">
        <f t="shared" si="132"/>
        <v>5987</v>
      </c>
      <c r="J49" s="21">
        <f t="shared" si="132"/>
        <v>6773</v>
      </c>
      <c r="K49" s="21">
        <f t="shared" si="132"/>
        <v>7541</v>
      </c>
      <c r="L49" s="21">
        <f t="shared" si="132"/>
        <v>8229</v>
      </c>
      <c r="M49" s="21">
        <f t="shared" si="132"/>
        <v>8286</v>
      </c>
      <c r="N49" s="21">
        <f t="shared" si="132"/>
        <v>8695</v>
      </c>
      <c r="O49" s="21">
        <f t="shared" si="132"/>
        <v>9554</v>
      </c>
      <c r="P49" s="21">
        <f t="shared" si="132"/>
        <v>9995.6666666666679</v>
      </c>
      <c r="Q49" s="21">
        <f t="shared" si="132"/>
        <v>10437.333333333336</v>
      </c>
      <c r="R49" s="21">
        <f t="shared" si="132"/>
        <v>10879.000000000002</v>
      </c>
      <c r="S49" s="21">
        <f t="shared" si="132"/>
        <v>11320.666666666668</v>
      </c>
      <c r="T49" s="21">
        <f t="shared" ref="T49:W49" si="133">T172+AT172+T295+AT295</f>
        <v>11893.683333333336</v>
      </c>
      <c r="U49" s="21">
        <f t="shared" si="133"/>
        <v>10559.91666666667</v>
      </c>
      <c r="V49" s="21">
        <f t="shared" si="133"/>
        <v>10957.800000000003</v>
      </c>
      <c r="W49" s="21">
        <f t="shared" si="133"/>
        <v>11355.683333333338</v>
      </c>
      <c r="Y49" s="17" t="str">
        <f t="shared" si="4"/>
        <v>Gambia</v>
      </c>
      <c r="Z49" s="21"/>
      <c r="AA49" s="21">
        <f t="shared" ref="AA49:AT49" si="134">AA172+AA295</f>
        <v>1302.0500000000002</v>
      </c>
      <c r="AB49" s="21">
        <f t="shared" si="134"/>
        <v>1044.5999999999999</v>
      </c>
      <c r="AC49" s="21">
        <f t="shared" si="134"/>
        <v>552.74999999999989</v>
      </c>
      <c r="AD49" s="21">
        <f t="shared" si="134"/>
        <v>1003.1500000000002</v>
      </c>
      <c r="AE49" s="21">
        <f t="shared" si="134"/>
        <v>913.59999999999991</v>
      </c>
      <c r="AF49" s="21">
        <f t="shared" si="134"/>
        <v>1489.0999999999997</v>
      </c>
      <c r="AG49" s="21">
        <f t="shared" si="134"/>
        <v>1407.1999999999998</v>
      </c>
      <c r="AH49" s="21">
        <f t="shared" si="134"/>
        <v>1469.3000000000002</v>
      </c>
      <c r="AI49" s="21">
        <f t="shared" si="134"/>
        <v>1469.6000000000004</v>
      </c>
      <c r="AJ49" s="21">
        <f t="shared" si="134"/>
        <v>909.14999999999964</v>
      </c>
      <c r="AK49" s="21">
        <f t="shared" si="134"/>
        <v>1266.6500000000001</v>
      </c>
      <c r="AL49" s="21">
        <f t="shared" si="134"/>
        <v>1756</v>
      </c>
      <c r="AM49" s="21">
        <f t="shared" si="134"/>
        <v>1425.1666666666672</v>
      </c>
      <c r="AN49" s="21">
        <f t="shared" si="134"/>
        <v>1468.9500000000005</v>
      </c>
      <c r="AO49" s="21">
        <f t="shared" si="134"/>
        <v>1512.7333333333349</v>
      </c>
      <c r="AP49" s="21">
        <f t="shared" si="134"/>
        <v>1556.5166666666673</v>
      </c>
      <c r="AQ49" s="21">
        <f t="shared" si="134"/>
        <v>1600.3000000000015</v>
      </c>
      <c r="AR49" s="21">
        <f t="shared" si="134"/>
        <v>1644.0833333333342</v>
      </c>
      <c r="AS49" s="21">
        <f t="shared" si="134"/>
        <v>1687.8666666666684</v>
      </c>
      <c r="AT49" s="21">
        <f t="shared" si="134"/>
        <v>1731.650000000001</v>
      </c>
    </row>
    <row r="50" spans="2:46" x14ac:dyDescent="0.35">
      <c r="B50" s="17" t="str">
        <f>Countries!B49</f>
        <v>Georgia</v>
      </c>
      <c r="C50" s="21">
        <f t="shared" ref="C50:S50" si="135">C173+Z173+C296+Z296</f>
        <v>0</v>
      </c>
      <c r="D50" s="21">
        <f t="shared" si="135"/>
        <v>1122</v>
      </c>
      <c r="E50" s="21">
        <f t="shared" si="135"/>
        <v>1679</v>
      </c>
      <c r="F50" s="21">
        <f t="shared" si="135"/>
        <v>2092</v>
      </c>
      <c r="G50" s="21">
        <f t="shared" si="135"/>
        <v>2541</v>
      </c>
      <c r="H50" s="21">
        <f t="shared" si="135"/>
        <v>3044</v>
      </c>
      <c r="I50" s="21">
        <f t="shared" si="135"/>
        <v>3638</v>
      </c>
      <c r="J50" s="21">
        <f t="shared" si="135"/>
        <v>4144</v>
      </c>
      <c r="K50" s="21">
        <f t="shared" si="135"/>
        <v>4597</v>
      </c>
      <c r="L50" s="21">
        <f t="shared" si="135"/>
        <v>5098</v>
      </c>
      <c r="M50" s="21">
        <f t="shared" si="135"/>
        <v>5442</v>
      </c>
      <c r="N50" s="21">
        <f t="shared" si="135"/>
        <v>5746</v>
      </c>
      <c r="O50" s="21">
        <f t="shared" si="135"/>
        <v>6050</v>
      </c>
      <c r="P50" s="21">
        <f t="shared" si="135"/>
        <v>6367.333333333333</v>
      </c>
      <c r="Q50" s="21">
        <f t="shared" si="135"/>
        <v>6684.6666666666661</v>
      </c>
      <c r="R50" s="21">
        <f t="shared" si="135"/>
        <v>7001.9999999999991</v>
      </c>
      <c r="S50" s="21">
        <f t="shared" si="135"/>
        <v>7319.3333333333321</v>
      </c>
      <c r="T50" s="21">
        <f t="shared" ref="T50:W50" si="136">T173+AT173+T296+AT296</f>
        <v>7731.7166666666662</v>
      </c>
      <c r="U50" s="21">
        <f t="shared" si="136"/>
        <v>6871.1499999999987</v>
      </c>
      <c r="V50" s="21">
        <f t="shared" si="136"/>
        <v>7156.7999999999984</v>
      </c>
      <c r="W50" s="21">
        <f t="shared" si="136"/>
        <v>7442.4499999999989</v>
      </c>
      <c r="Y50" s="17" t="str">
        <f t="shared" ref="Y50:Y113" si="137">B50</f>
        <v>Georgia</v>
      </c>
      <c r="Z50" s="21"/>
      <c r="AA50" s="21">
        <f t="shared" ref="AA50:AT50" si="138">AA173+AA296</f>
        <v>376.70000000000005</v>
      </c>
      <c r="AB50" s="21">
        <f t="shared" si="138"/>
        <v>670.95</v>
      </c>
      <c r="AC50" s="21">
        <f t="shared" si="138"/>
        <v>582.85</v>
      </c>
      <c r="AD50" s="21">
        <f t="shared" si="138"/>
        <v>660.45</v>
      </c>
      <c r="AE50" s="21">
        <f t="shared" si="138"/>
        <v>759.50000000000023</v>
      </c>
      <c r="AF50" s="21">
        <f t="shared" si="138"/>
        <v>901.05</v>
      </c>
      <c r="AG50" s="21">
        <f t="shared" si="138"/>
        <v>872.0999999999998</v>
      </c>
      <c r="AH50" s="21">
        <f t="shared" si="138"/>
        <v>869.74999999999977</v>
      </c>
      <c r="AI50" s="21">
        <f t="shared" si="138"/>
        <v>962.99999999999989</v>
      </c>
      <c r="AJ50" s="21">
        <f t="shared" si="138"/>
        <v>856.05000000000018</v>
      </c>
      <c r="AK50" s="21">
        <f t="shared" si="138"/>
        <v>850.3</v>
      </c>
      <c r="AL50" s="21">
        <f t="shared" si="138"/>
        <v>880.65</v>
      </c>
      <c r="AM50" s="21">
        <f t="shared" si="138"/>
        <v>924.43333333333317</v>
      </c>
      <c r="AN50" s="21">
        <f t="shared" si="138"/>
        <v>956.11666666666622</v>
      </c>
      <c r="AO50" s="21">
        <f t="shared" si="138"/>
        <v>987.80000000000018</v>
      </c>
      <c r="AP50" s="21">
        <f t="shared" si="138"/>
        <v>1019.4833333333332</v>
      </c>
      <c r="AQ50" s="21">
        <f t="shared" si="138"/>
        <v>1051.1666666666663</v>
      </c>
      <c r="AR50" s="21">
        <f t="shared" si="138"/>
        <v>1082.8499999999992</v>
      </c>
      <c r="AS50" s="21">
        <f t="shared" si="138"/>
        <v>1114.5333333333342</v>
      </c>
      <c r="AT50" s="21">
        <f t="shared" si="138"/>
        <v>1146.2166666666672</v>
      </c>
    </row>
    <row r="51" spans="2:46" x14ac:dyDescent="0.35">
      <c r="B51" s="17" t="str">
        <f>Countries!B50</f>
        <v>Ghana</v>
      </c>
      <c r="C51" s="21">
        <f t="shared" ref="C51:S51" si="139">C174+Z174+C297+Z297</f>
        <v>0</v>
      </c>
      <c r="D51" s="21">
        <f t="shared" si="139"/>
        <v>59007</v>
      </c>
      <c r="E51" s="21">
        <f t="shared" si="139"/>
        <v>69870</v>
      </c>
      <c r="F51" s="21">
        <f t="shared" si="139"/>
        <v>75762</v>
      </c>
      <c r="G51" s="21">
        <f t="shared" si="139"/>
        <v>83712</v>
      </c>
      <c r="H51" s="21">
        <f t="shared" si="139"/>
        <v>82216.850000000006</v>
      </c>
      <c r="I51" s="21">
        <f t="shared" si="139"/>
        <v>92336</v>
      </c>
      <c r="J51" s="21">
        <f t="shared" si="139"/>
        <v>102683</v>
      </c>
      <c r="K51" s="21">
        <f t="shared" si="139"/>
        <v>112358</v>
      </c>
      <c r="L51" s="21">
        <f t="shared" si="139"/>
        <v>123120</v>
      </c>
      <c r="M51" s="21">
        <f t="shared" si="139"/>
        <v>167048</v>
      </c>
      <c r="N51" s="21">
        <f t="shared" si="139"/>
        <v>196178</v>
      </c>
      <c r="O51" s="21">
        <f t="shared" si="139"/>
        <v>222581</v>
      </c>
      <c r="P51" s="21">
        <f t="shared" si="139"/>
        <v>255734.66666666666</v>
      </c>
      <c r="Q51" s="21">
        <f t="shared" si="139"/>
        <v>288888.33333333331</v>
      </c>
      <c r="R51" s="21">
        <f t="shared" si="139"/>
        <v>322042</v>
      </c>
      <c r="S51" s="21">
        <f t="shared" si="139"/>
        <v>355195.66666666663</v>
      </c>
      <c r="T51" s="21">
        <f t="shared" ref="T51:W51" si="140">T174+AT174+T297+AT297</f>
        <v>367312.04267642507</v>
      </c>
      <c r="U51" s="21">
        <f t="shared" si="140"/>
        <v>339273.75370370853</v>
      </c>
      <c r="V51" s="21">
        <f t="shared" si="140"/>
        <v>346539.06975309271</v>
      </c>
      <c r="W51" s="21">
        <f t="shared" si="140"/>
        <v>353277.63683128497</v>
      </c>
      <c r="Y51" s="17" t="str">
        <f t="shared" si="137"/>
        <v>Ghana</v>
      </c>
      <c r="Z51" s="21"/>
      <c r="AA51" s="21">
        <f t="shared" ref="AA51:AT51" si="141">AA174+AA297</f>
        <v>22608.850000000002</v>
      </c>
      <c r="AB51" s="21">
        <f t="shared" si="141"/>
        <v>16911.55</v>
      </c>
      <c r="AC51" s="21">
        <f t="shared" si="141"/>
        <v>13054.199999999999</v>
      </c>
      <c r="AD51" s="21">
        <f t="shared" si="141"/>
        <v>15721.55</v>
      </c>
      <c r="AE51" s="21">
        <f t="shared" si="141"/>
        <v>7105.1000000000058</v>
      </c>
      <c r="AF51" s="21">
        <f t="shared" si="141"/>
        <v>18730.900000000001</v>
      </c>
      <c r="AG51" s="21">
        <f t="shared" si="141"/>
        <v>19798.400000000001</v>
      </c>
      <c r="AH51" s="21">
        <f t="shared" si="141"/>
        <v>20195.650000000005</v>
      </c>
      <c r="AI51" s="21">
        <f t="shared" si="141"/>
        <v>22251.050000000003</v>
      </c>
      <c r="AJ51" s="21">
        <f t="shared" si="141"/>
        <v>56505.25</v>
      </c>
      <c r="AK51" s="21">
        <f t="shared" si="141"/>
        <v>46216.549999999988</v>
      </c>
      <c r="AL51" s="21">
        <f t="shared" si="141"/>
        <v>46481.100000000013</v>
      </c>
      <c r="AM51" s="21">
        <f t="shared" si="141"/>
        <v>55950.416666666657</v>
      </c>
      <c r="AN51" s="21">
        <f t="shared" si="141"/>
        <v>59356.916666666657</v>
      </c>
      <c r="AO51" s="21">
        <f t="shared" si="141"/>
        <v>62763.416666666664</v>
      </c>
      <c r="AP51" s="21">
        <f t="shared" si="141"/>
        <v>66169.916666666642</v>
      </c>
      <c r="AQ51" s="21">
        <f t="shared" si="141"/>
        <v>59302.717078194655</v>
      </c>
      <c r="AR51" s="21">
        <f t="shared" si="141"/>
        <v>46975.712688616739</v>
      </c>
      <c r="AS51" s="21">
        <f t="shared" si="141"/>
        <v>47298.952652038715</v>
      </c>
      <c r="AT51" s="21">
        <f t="shared" si="141"/>
        <v>48539.126009758431</v>
      </c>
    </row>
    <row r="52" spans="2:46" x14ac:dyDescent="0.35">
      <c r="B52" s="17" t="str">
        <f>Countries!B51</f>
        <v>Guatemala</v>
      </c>
      <c r="C52" s="21">
        <f t="shared" ref="C52:S52" si="142">C175+Z175+C298+Z298</f>
        <v>0</v>
      </c>
      <c r="D52" s="21">
        <f t="shared" si="142"/>
        <v>13585</v>
      </c>
      <c r="E52" s="21">
        <f t="shared" si="142"/>
        <v>15136</v>
      </c>
      <c r="F52" s="21">
        <f t="shared" si="142"/>
        <v>16398</v>
      </c>
      <c r="G52" s="21">
        <f t="shared" si="142"/>
        <v>16876</v>
      </c>
      <c r="H52" s="21">
        <f t="shared" si="142"/>
        <v>16370</v>
      </c>
      <c r="I52" s="21">
        <f t="shared" si="142"/>
        <v>16641</v>
      </c>
      <c r="J52" s="21">
        <f t="shared" si="142"/>
        <v>17872</v>
      </c>
      <c r="K52" s="21">
        <f t="shared" si="142"/>
        <v>19723</v>
      </c>
      <c r="L52" s="21">
        <f t="shared" si="142"/>
        <v>20926</v>
      </c>
      <c r="M52" s="21">
        <f t="shared" si="142"/>
        <v>21113</v>
      </c>
      <c r="N52" s="21">
        <f t="shared" si="142"/>
        <v>22466</v>
      </c>
      <c r="O52" s="21">
        <f t="shared" si="142"/>
        <v>23712</v>
      </c>
      <c r="P52" s="21">
        <f t="shared" si="142"/>
        <v>24640.666666666668</v>
      </c>
      <c r="Q52" s="21">
        <f t="shared" si="142"/>
        <v>25569.333333333336</v>
      </c>
      <c r="R52" s="21">
        <f t="shared" si="142"/>
        <v>26505.350000000002</v>
      </c>
      <c r="S52" s="21">
        <f t="shared" si="142"/>
        <v>27443.466666666671</v>
      </c>
      <c r="T52" s="21">
        <f t="shared" ref="T52:W52" si="143">T175+AT175+T298+AT298</f>
        <v>28679.083333333339</v>
      </c>
      <c r="U52" s="21">
        <f t="shared" si="143"/>
        <v>25510.700000000008</v>
      </c>
      <c r="V52" s="21">
        <f t="shared" si="143"/>
        <v>26349.650000000009</v>
      </c>
      <c r="W52" s="21">
        <f t="shared" si="143"/>
        <v>27188.600000000006</v>
      </c>
      <c r="Y52" s="17" t="str">
        <f t="shared" si="137"/>
        <v>Guatemala</v>
      </c>
      <c r="Z52" s="21"/>
      <c r="AA52" s="21">
        <f t="shared" ref="AA52:AT52" si="144">AA175+AA298</f>
        <v>2770.3500000000008</v>
      </c>
      <c r="AB52" s="21">
        <f t="shared" si="144"/>
        <v>2956.25</v>
      </c>
      <c r="AC52" s="21">
        <f t="shared" si="144"/>
        <v>2826.8000000000006</v>
      </c>
      <c r="AD52" s="21">
        <f t="shared" si="144"/>
        <v>2165.3500000000008</v>
      </c>
      <c r="AE52" s="21">
        <f t="shared" si="144"/>
        <v>1231.1000000000004</v>
      </c>
      <c r="AF52" s="21">
        <f t="shared" si="144"/>
        <v>1950.9500000000003</v>
      </c>
      <c r="AG52" s="21">
        <f t="shared" si="144"/>
        <v>2932.9999999999991</v>
      </c>
      <c r="AH52" s="21">
        <f t="shared" si="144"/>
        <v>3674.1499999999992</v>
      </c>
      <c r="AI52" s="21">
        <f t="shared" si="144"/>
        <v>3211.7999999999993</v>
      </c>
      <c r="AJ52" s="21">
        <f t="shared" si="144"/>
        <v>2313.9</v>
      </c>
      <c r="AK52" s="21">
        <f t="shared" si="144"/>
        <v>3494.6000000000008</v>
      </c>
      <c r="AL52" s="21">
        <f t="shared" si="144"/>
        <v>3519.2000000000016</v>
      </c>
      <c r="AM52" s="21">
        <f t="shared" si="144"/>
        <v>3324.7166666666681</v>
      </c>
      <c r="AN52" s="21">
        <f t="shared" si="144"/>
        <v>3414.4333333333357</v>
      </c>
      <c r="AO52" s="21">
        <f t="shared" si="144"/>
        <v>3511.5000000000036</v>
      </c>
      <c r="AP52" s="21">
        <f t="shared" si="144"/>
        <v>3610.6666666666679</v>
      </c>
      <c r="AQ52" s="21">
        <f t="shared" si="144"/>
        <v>3709.8333333333358</v>
      </c>
      <c r="AR52" s="21">
        <f t="shared" si="144"/>
        <v>3809</v>
      </c>
      <c r="AS52" s="21">
        <f t="shared" si="144"/>
        <v>3908.1666666666679</v>
      </c>
      <c r="AT52" s="21">
        <f t="shared" si="144"/>
        <v>4007.3333333333358</v>
      </c>
    </row>
    <row r="53" spans="2:46" x14ac:dyDescent="0.35">
      <c r="B53" s="17" t="str">
        <f>Countries!B52</f>
        <v>Guinea</v>
      </c>
      <c r="C53" s="21">
        <f t="shared" ref="C53:S53" si="145">C176+Z176+C299+Z299</f>
        <v>0</v>
      </c>
      <c r="D53" s="21">
        <f t="shared" si="145"/>
        <v>23048</v>
      </c>
      <c r="E53" s="21">
        <f t="shared" si="145"/>
        <v>27685</v>
      </c>
      <c r="F53" s="21">
        <f t="shared" si="145"/>
        <v>27759</v>
      </c>
      <c r="G53" s="21">
        <f t="shared" si="145"/>
        <v>32331</v>
      </c>
      <c r="H53" s="21">
        <f t="shared" si="145"/>
        <v>33473</v>
      </c>
      <c r="I53" s="21">
        <f t="shared" si="145"/>
        <v>37321</v>
      </c>
      <c r="J53" s="21">
        <f t="shared" si="145"/>
        <v>41508</v>
      </c>
      <c r="K53" s="21">
        <f t="shared" si="145"/>
        <v>43066</v>
      </c>
      <c r="L53" s="21">
        <f t="shared" si="145"/>
        <v>54826</v>
      </c>
      <c r="M53" s="21">
        <f t="shared" si="145"/>
        <v>61201</v>
      </c>
      <c r="N53" s="21">
        <f t="shared" si="145"/>
        <v>70117</v>
      </c>
      <c r="O53" s="21">
        <f t="shared" si="145"/>
        <v>81180</v>
      </c>
      <c r="P53" s="21">
        <f t="shared" si="145"/>
        <v>89964.666666666672</v>
      </c>
      <c r="Q53" s="21">
        <f t="shared" si="145"/>
        <v>98749.333333333343</v>
      </c>
      <c r="R53" s="21">
        <f t="shared" si="145"/>
        <v>107534.00000000001</v>
      </c>
      <c r="S53" s="21">
        <f t="shared" si="145"/>
        <v>115628</v>
      </c>
      <c r="T53" s="21">
        <f t="shared" ref="T53:W53" si="146">T176+AT176+T299+AT299</f>
        <v>116358.8</v>
      </c>
      <c r="U53" s="21">
        <f t="shared" si="146"/>
        <v>104212.2</v>
      </c>
      <c r="V53" s="21">
        <f t="shared" si="146"/>
        <v>104640.6</v>
      </c>
      <c r="W53" s="21">
        <f t="shared" si="146"/>
        <v>105069</v>
      </c>
      <c r="Y53" s="17" t="str">
        <f t="shared" si="137"/>
        <v>Guinea</v>
      </c>
      <c r="Z53" s="21"/>
      <c r="AA53" s="21">
        <f t="shared" ref="AA53:AT53" si="147">AA176+AA299</f>
        <v>5196.1499999999987</v>
      </c>
      <c r="AB53" s="21">
        <f t="shared" si="147"/>
        <v>6984.6499999999987</v>
      </c>
      <c r="AC53" s="21">
        <f t="shared" si="147"/>
        <v>2898.1999999999985</v>
      </c>
      <c r="AD53" s="21">
        <f t="shared" si="147"/>
        <v>7412.9000000000015</v>
      </c>
      <c r="AE53" s="21">
        <f t="shared" si="147"/>
        <v>4449.3000000000011</v>
      </c>
      <c r="AF53" s="21">
        <f t="shared" si="147"/>
        <v>7269.2999999999993</v>
      </c>
      <c r="AG53" s="21">
        <f t="shared" si="147"/>
        <v>7993.0500000000011</v>
      </c>
      <c r="AH53" s="21">
        <f t="shared" si="147"/>
        <v>5801.3499999999967</v>
      </c>
      <c r="AI53" s="21">
        <f t="shared" si="147"/>
        <v>16162.299999999997</v>
      </c>
      <c r="AJ53" s="21">
        <f t="shared" si="147"/>
        <v>11962.599999999999</v>
      </c>
      <c r="AK53" s="21">
        <f t="shared" si="147"/>
        <v>15152.000000000004</v>
      </c>
      <c r="AL53" s="21">
        <f t="shared" si="147"/>
        <v>18196.199999999997</v>
      </c>
      <c r="AM53" s="21">
        <f t="shared" si="147"/>
        <v>17083.266666666674</v>
      </c>
      <c r="AN53" s="21">
        <f t="shared" si="147"/>
        <v>17986.933333333342</v>
      </c>
      <c r="AO53" s="21">
        <f t="shared" si="147"/>
        <v>18890.600000000006</v>
      </c>
      <c r="AP53" s="21">
        <f t="shared" si="147"/>
        <v>19103.599999999984</v>
      </c>
      <c r="AQ53" s="21">
        <f t="shared" si="147"/>
        <v>12348.2</v>
      </c>
      <c r="AR53" s="21">
        <f t="shared" si="147"/>
        <v>12423.8</v>
      </c>
      <c r="AS53" s="21">
        <f t="shared" si="147"/>
        <v>12499.4</v>
      </c>
      <c r="AT53" s="21">
        <f t="shared" si="147"/>
        <v>12575</v>
      </c>
    </row>
    <row r="54" spans="2:46" x14ac:dyDescent="0.35">
      <c r="B54" s="17" t="str">
        <f>Countries!B53</f>
        <v>Guinea Bissau</v>
      </c>
      <c r="C54" s="21">
        <f t="shared" ref="C54:S54" si="148">C177+Z177+C300+Z300</f>
        <v>0</v>
      </c>
      <c r="D54" s="21">
        <f t="shared" si="148"/>
        <v>5104</v>
      </c>
      <c r="E54" s="21">
        <f t="shared" si="148"/>
        <v>6470</v>
      </c>
      <c r="F54" s="21">
        <f t="shared" si="148"/>
        <v>6913</v>
      </c>
      <c r="G54" s="21">
        <f t="shared" si="148"/>
        <v>8127</v>
      </c>
      <c r="H54" s="21">
        <f t="shared" si="148"/>
        <v>9480</v>
      </c>
      <c r="I54" s="21">
        <f t="shared" si="148"/>
        <v>11860</v>
      </c>
      <c r="J54" s="21">
        <f t="shared" si="148"/>
        <v>11985</v>
      </c>
      <c r="K54" s="21">
        <f t="shared" si="148"/>
        <v>14921</v>
      </c>
      <c r="L54" s="21">
        <f t="shared" si="148"/>
        <v>16734</v>
      </c>
      <c r="M54" s="21">
        <f t="shared" si="148"/>
        <v>17824</v>
      </c>
      <c r="N54" s="21">
        <f t="shared" si="148"/>
        <v>19940.05</v>
      </c>
      <c r="O54" s="21">
        <f t="shared" si="148"/>
        <v>22132</v>
      </c>
      <c r="P54" s="21">
        <f t="shared" si="148"/>
        <v>23931.333333333332</v>
      </c>
      <c r="Q54" s="21">
        <f t="shared" si="148"/>
        <v>25730.666666666668</v>
      </c>
      <c r="R54" s="21">
        <f t="shared" si="148"/>
        <v>27530</v>
      </c>
      <c r="S54" s="21">
        <f t="shared" si="148"/>
        <v>29329.333333333332</v>
      </c>
      <c r="T54" s="21">
        <f t="shared" ref="T54:W54" si="149">T177+AT177+T300+AT300</f>
        <v>29871.716666666667</v>
      </c>
      <c r="U54" s="21">
        <f t="shared" si="149"/>
        <v>27936.416666666668</v>
      </c>
      <c r="V54" s="21">
        <f t="shared" si="149"/>
        <v>29551.5</v>
      </c>
      <c r="W54" s="21">
        <f t="shared" si="149"/>
        <v>30296.283333333333</v>
      </c>
      <c r="Y54" s="17" t="str">
        <f t="shared" si="137"/>
        <v>Guinea Bissau</v>
      </c>
      <c r="Z54" s="21"/>
      <c r="AA54" s="21">
        <f t="shared" ref="AA54:AT54" si="150">AA177+AA300</f>
        <v>1681.35</v>
      </c>
      <c r="AB54" s="21">
        <f t="shared" si="150"/>
        <v>1889.3999999999996</v>
      </c>
      <c r="AC54" s="21">
        <f t="shared" si="150"/>
        <v>1108.4500000000003</v>
      </c>
      <c r="AD54" s="21">
        <f t="shared" si="150"/>
        <v>1926.7</v>
      </c>
      <c r="AE54" s="21">
        <f t="shared" si="150"/>
        <v>2185.4499999999998</v>
      </c>
      <c r="AF54" s="21">
        <f t="shared" si="150"/>
        <v>3351.5</v>
      </c>
      <c r="AG54" s="21">
        <f t="shared" si="150"/>
        <v>1341.25</v>
      </c>
      <c r="AH54" s="21">
        <f t="shared" si="150"/>
        <v>4168.3499999999995</v>
      </c>
      <c r="AI54" s="21">
        <f t="shared" si="150"/>
        <v>3340.1000000000004</v>
      </c>
      <c r="AJ54" s="21">
        <f t="shared" si="150"/>
        <v>2808.2500000000009</v>
      </c>
      <c r="AK54" s="21">
        <f t="shared" si="150"/>
        <v>3957.1000000000004</v>
      </c>
      <c r="AL54" s="21">
        <f t="shared" si="150"/>
        <v>4269.8499999999995</v>
      </c>
      <c r="AM54" s="21">
        <f t="shared" si="150"/>
        <v>4070.3333333333317</v>
      </c>
      <c r="AN54" s="21">
        <f t="shared" si="150"/>
        <v>4254.5833333333348</v>
      </c>
      <c r="AO54" s="21">
        <f t="shared" si="150"/>
        <v>4438.8333333333339</v>
      </c>
      <c r="AP54" s="21">
        <f t="shared" si="150"/>
        <v>4623.083333333333</v>
      </c>
      <c r="AQ54" s="21">
        <f t="shared" si="150"/>
        <v>4807.3333333333321</v>
      </c>
      <c r="AR54" s="21">
        <f t="shared" si="150"/>
        <v>4991.5833333333321</v>
      </c>
      <c r="AS54" s="21">
        <f t="shared" si="150"/>
        <v>4208.8333333333348</v>
      </c>
      <c r="AT54" s="21">
        <f t="shared" si="150"/>
        <v>3550.3833333333332</v>
      </c>
    </row>
    <row r="55" spans="2:46" x14ac:dyDescent="0.35">
      <c r="B55" s="17" t="str">
        <f>Countries!B54</f>
        <v>Guyana</v>
      </c>
      <c r="C55" s="21">
        <f t="shared" ref="C55:S55" si="151">C178+Z178+C301+Z301</f>
        <v>0</v>
      </c>
      <c r="D55" s="21">
        <f t="shared" si="151"/>
        <v>3432</v>
      </c>
      <c r="E55" s="21">
        <f t="shared" si="151"/>
        <v>3717</v>
      </c>
      <c r="F55" s="21">
        <f t="shared" si="151"/>
        <v>4054</v>
      </c>
      <c r="G55" s="21">
        <f t="shared" si="151"/>
        <v>4295</v>
      </c>
      <c r="H55" s="21">
        <f t="shared" si="151"/>
        <v>4538</v>
      </c>
      <c r="I55" s="21">
        <f t="shared" si="151"/>
        <v>4905</v>
      </c>
      <c r="J55" s="21">
        <f t="shared" si="151"/>
        <v>5242.3</v>
      </c>
      <c r="K55" s="21">
        <f t="shared" si="151"/>
        <v>5559.65</v>
      </c>
      <c r="L55" s="21">
        <f t="shared" si="151"/>
        <v>5966</v>
      </c>
      <c r="M55" s="21">
        <f t="shared" si="151"/>
        <v>5889</v>
      </c>
      <c r="N55" s="21">
        <f t="shared" si="151"/>
        <v>6149.45</v>
      </c>
      <c r="O55" s="21">
        <f t="shared" si="151"/>
        <v>6440</v>
      </c>
      <c r="P55" s="21">
        <f t="shared" si="151"/>
        <v>6600.7166666666672</v>
      </c>
      <c r="Q55" s="21">
        <f t="shared" si="151"/>
        <v>6760.7666666666673</v>
      </c>
      <c r="R55" s="21">
        <f t="shared" si="151"/>
        <v>6920.8166666666675</v>
      </c>
      <c r="S55" s="21">
        <f t="shared" si="151"/>
        <v>7080.8666666666677</v>
      </c>
      <c r="T55" s="21">
        <f t="shared" ref="T55:W55" si="152">T178+AT178+T301+AT301</f>
        <v>7292.4166666666679</v>
      </c>
      <c r="U55" s="21">
        <f t="shared" si="152"/>
        <v>6506.7666666666673</v>
      </c>
      <c r="V55" s="21">
        <f t="shared" si="152"/>
        <v>6657.3000000000011</v>
      </c>
      <c r="W55" s="21">
        <f t="shared" si="152"/>
        <v>6811.800000000002</v>
      </c>
      <c r="Y55" s="17" t="str">
        <f t="shared" si="137"/>
        <v>Guyana</v>
      </c>
      <c r="Z55" s="21"/>
      <c r="AA55" s="21">
        <f t="shared" ref="AA55:AT55" si="153">AA178+AA301</f>
        <v>687.74999999999977</v>
      </c>
      <c r="AB55" s="21">
        <f t="shared" si="153"/>
        <v>638.24999999999989</v>
      </c>
      <c r="AC55" s="21">
        <f t="shared" si="153"/>
        <v>718.74999999999989</v>
      </c>
      <c r="AD55" s="21">
        <f t="shared" si="153"/>
        <v>655.6</v>
      </c>
      <c r="AE55" s="21">
        <f t="shared" si="153"/>
        <v>681.19999999999993</v>
      </c>
      <c r="AF55" s="21">
        <f t="shared" si="153"/>
        <v>828.75000000000011</v>
      </c>
      <c r="AG55" s="21">
        <f t="shared" si="153"/>
        <v>835.69999999999982</v>
      </c>
      <c r="AH55" s="21">
        <f t="shared" si="153"/>
        <v>852.80000000000018</v>
      </c>
      <c r="AI55" s="21">
        <f t="shared" si="153"/>
        <v>970.05</v>
      </c>
      <c r="AJ55" s="21">
        <f t="shared" si="153"/>
        <v>525.29999999999984</v>
      </c>
      <c r="AK55" s="21">
        <f t="shared" si="153"/>
        <v>854.19999999999982</v>
      </c>
      <c r="AL55" s="21">
        <f t="shared" si="153"/>
        <v>911.69999999999982</v>
      </c>
      <c r="AM55" s="21">
        <f t="shared" si="153"/>
        <v>808.36666666666679</v>
      </c>
      <c r="AN55" s="21">
        <f t="shared" si="153"/>
        <v>825.53333333333376</v>
      </c>
      <c r="AO55" s="21">
        <f t="shared" si="153"/>
        <v>842.70000000000073</v>
      </c>
      <c r="AP55" s="21">
        <f t="shared" si="153"/>
        <v>859.86666666666679</v>
      </c>
      <c r="AQ55" s="21">
        <f t="shared" si="153"/>
        <v>877.03333333333376</v>
      </c>
      <c r="AR55" s="21">
        <f t="shared" si="153"/>
        <v>894.20000000000073</v>
      </c>
      <c r="AS55" s="21">
        <f t="shared" si="153"/>
        <v>911.3666666666677</v>
      </c>
      <c r="AT55" s="21">
        <f t="shared" si="153"/>
        <v>928.53333333333376</v>
      </c>
    </row>
    <row r="56" spans="2:46" x14ac:dyDescent="0.35">
      <c r="B56" s="17" t="str">
        <f>Countries!B55</f>
        <v>Haiti</v>
      </c>
      <c r="C56" s="21">
        <f t="shared" ref="C56:S56" si="154">C179+Z179+C302+Z302</f>
        <v>0</v>
      </c>
      <c r="D56" s="21">
        <f t="shared" si="154"/>
        <v>19005</v>
      </c>
      <c r="E56" s="21">
        <f t="shared" si="154"/>
        <v>23605</v>
      </c>
      <c r="F56" s="21">
        <f t="shared" si="154"/>
        <v>29426</v>
      </c>
      <c r="G56" s="21">
        <f t="shared" si="154"/>
        <v>33857</v>
      </c>
      <c r="H56" s="21">
        <f t="shared" si="154"/>
        <v>37968</v>
      </c>
      <c r="I56" s="21">
        <f t="shared" si="154"/>
        <v>36252</v>
      </c>
      <c r="J56" s="21">
        <f t="shared" si="154"/>
        <v>59786</v>
      </c>
      <c r="K56" s="21">
        <f t="shared" si="154"/>
        <v>61905</v>
      </c>
      <c r="L56" s="21">
        <f t="shared" si="154"/>
        <v>80836</v>
      </c>
      <c r="M56" s="21">
        <f t="shared" si="154"/>
        <v>101530</v>
      </c>
      <c r="N56" s="21">
        <f t="shared" si="154"/>
        <v>103919</v>
      </c>
      <c r="O56" s="21">
        <f t="shared" si="154"/>
        <v>109175</v>
      </c>
      <c r="P56" s="21">
        <f t="shared" si="154"/>
        <v>118621.33333333333</v>
      </c>
      <c r="Q56" s="21">
        <f t="shared" si="154"/>
        <v>128067.66666666667</v>
      </c>
      <c r="R56" s="21">
        <f t="shared" si="154"/>
        <v>137514</v>
      </c>
      <c r="S56" s="21">
        <f t="shared" si="154"/>
        <v>146960.33333333334</v>
      </c>
      <c r="T56" s="21">
        <f t="shared" ref="T56:W56" si="155">T179+AT179+T302+AT302</f>
        <v>159262.06666666665</v>
      </c>
      <c r="U56" s="21">
        <f t="shared" si="155"/>
        <v>140568.81666666668</v>
      </c>
      <c r="V56" s="21">
        <f t="shared" si="155"/>
        <v>149063.35</v>
      </c>
      <c r="W56" s="21">
        <f t="shared" si="155"/>
        <v>157557.88333333333</v>
      </c>
      <c r="Y56" s="17" t="str">
        <f t="shared" si="137"/>
        <v>Haiti</v>
      </c>
      <c r="Z56" s="21"/>
      <c r="AA56" s="21">
        <f t="shared" ref="AA56:AT56" si="156">AA179+AA302</f>
        <v>5802.2499999999991</v>
      </c>
      <c r="AB56" s="21">
        <f t="shared" si="156"/>
        <v>6537.3499999999995</v>
      </c>
      <c r="AC56" s="21">
        <f t="shared" si="156"/>
        <v>8226.5</v>
      </c>
      <c r="AD56" s="21">
        <f t="shared" si="156"/>
        <v>7428.3499999999985</v>
      </c>
      <c r="AE56" s="21">
        <f t="shared" si="156"/>
        <v>7570.4</v>
      </c>
      <c r="AF56" s="21">
        <f t="shared" si="156"/>
        <v>2159.6999999999998</v>
      </c>
      <c r="AG56" s="21">
        <f t="shared" si="156"/>
        <v>27227.149999999998</v>
      </c>
      <c r="AH56" s="21">
        <f t="shared" si="156"/>
        <v>8215.5000000000036</v>
      </c>
      <c r="AI56" s="21">
        <f t="shared" si="156"/>
        <v>25236.100000000002</v>
      </c>
      <c r="AJ56" s="21">
        <f t="shared" si="156"/>
        <v>28917.449999999993</v>
      </c>
      <c r="AK56" s="21">
        <f t="shared" si="156"/>
        <v>12708.299999999994</v>
      </c>
      <c r="AL56" s="21">
        <f t="shared" si="156"/>
        <v>15808.499999999996</v>
      </c>
      <c r="AM56" s="21">
        <f t="shared" si="156"/>
        <v>20525.183333333338</v>
      </c>
      <c r="AN56" s="21">
        <f t="shared" si="156"/>
        <v>21476.983333333341</v>
      </c>
      <c r="AO56" s="21">
        <f t="shared" si="156"/>
        <v>22428.783333333329</v>
      </c>
      <c r="AP56" s="21">
        <f t="shared" si="156"/>
        <v>23380.583333333332</v>
      </c>
      <c r="AQ56" s="21">
        <f t="shared" si="156"/>
        <v>24332.383333333335</v>
      </c>
      <c r="AR56" s="21">
        <f t="shared" si="156"/>
        <v>25284.183333333323</v>
      </c>
      <c r="AS56" s="21">
        <f t="shared" si="156"/>
        <v>26235.983333333337</v>
      </c>
      <c r="AT56" s="21">
        <f t="shared" si="156"/>
        <v>27187.783333333326</v>
      </c>
    </row>
    <row r="57" spans="2:46" x14ac:dyDescent="0.35">
      <c r="B57" s="17" t="str">
        <f>Countries!B56</f>
        <v>Honduras</v>
      </c>
      <c r="C57" s="21">
        <f t="shared" ref="C57:S57" si="157">C180+Z180+C303+Z303</f>
        <v>0</v>
      </c>
      <c r="D57" s="21">
        <f t="shared" si="157"/>
        <v>8355</v>
      </c>
      <c r="E57" s="21">
        <f t="shared" si="157"/>
        <v>8970</v>
      </c>
      <c r="F57" s="21">
        <f t="shared" si="157"/>
        <v>9569</v>
      </c>
      <c r="G57" s="21">
        <f t="shared" si="157"/>
        <v>9926</v>
      </c>
      <c r="H57" s="21">
        <f t="shared" si="157"/>
        <v>10479</v>
      </c>
      <c r="I57" s="21">
        <f t="shared" si="157"/>
        <v>10848</v>
      </c>
      <c r="J57" s="21">
        <f t="shared" si="157"/>
        <v>11506</v>
      </c>
      <c r="K57" s="21">
        <f t="shared" si="157"/>
        <v>11760.05</v>
      </c>
      <c r="L57" s="21">
        <f t="shared" si="157"/>
        <v>11849</v>
      </c>
      <c r="M57" s="21">
        <f t="shared" si="157"/>
        <v>11956</v>
      </c>
      <c r="N57" s="21">
        <f t="shared" si="157"/>
        <v>12419</v>
      </c>
      <c r="O57" s="21">
        <f t="shared" si="157"/>
        <v>13046.45</v>
      </c>
      <c r="P57" s="21">
        <f t="shared" si="157"/>
        <v>13397.133333333333</v>
      </c>
      <c r="Q57" s="21">
        <f t="shared" si="157"/>
        <v>13787.766666666668</v>
      </c>
      <c r="R57" s="21">
        <f t="shared" si="157"/>
        <v>14178.400000000001</v>
      </c>
      <c r="S57" s="21">
        <f t="shared" si="157"/>
        <v>14569.033333333336</v>
      </c>
      <c r="T57" s="21">
        <f t="shared" ref="T57:W57" si="158">T180+AT180+T303+AT303</f>
        <v>15087.566666666669</v>
      </c>
      <c r="U57" s="21">
        <f t="shared" si="158"/>
        <v>13433.100000000002</v>
      </c>
      <c r="V57" s="21">
        <f t="shared" si="158"/>
        <v>13816.800000000003</v>
      </c>
      <c r="W57" s="21">
        <f t="shared" si="158"/>
        <v>14200.500000000004</v>
      </c>
      <c r="Y57" s="17" t="str">
        <f t="shared" si="137"/>
        <v>Honduras</v>
      </c>
      <c r="Z57" s="21"/>
      <c r="AA57" s="21">
        <f t="shared" ref="AA57:AT57" si="159">AA180+AA303</f>
        <v>1449.9000000000003</v>
      </c>
      <c r="AB57" s="21">
        <f t="shared" si="159"/>
        <v>1487.2999999999997</v>
      </c>
      <c r="AC57" s="21">
        <f t="shared" si="159"/>
        <v>1535.1499999999999</v>
      </c>
      <c r="AD57" s="21">
        <f t="shared" si="159"/>
        <v>1350.1499999999996</v>
      </c>
      <c r="AE57" s="21">
        <f t="shared" si="159"/>
        <v>1580.6000000000004</v>
      </c>
      <c r="AF57" s="21">
        <f t="shared" si="159"/>
        <v>1465.3499999999997</v>
      </c>
      <c r="AG57" s="21">
        <f t="shared" si="159"/>
        <v>1769.7499999999995</v>
      </c>
      <c r="AH57" s="21">
        <f t="shared" si="159"/>
        <v>1431.2999999999993</v>
      </c>
      <c r="AI57" s="21">
        <f t="shared" si="159"/>
        <v>1366.7000000000007</v>
      </c>
      <c r="AJ57" s="21">
        <f t="shared" si="159"/>
        <v>1308.5999999999999</v>
      </c>
      <c r="AK57" s="21">
        <f t="shared" si="159"/>
        <v>1674.0500000000006</v>
      </c>
      <c r="AL57" s="21">
        <f t="shared" si="159"/>
        <v>1884.2000000000007</v>
      </c>
      <c r="AM57" s="21">
        <f t="shared" si="159"/>
        <v>1705.7333333333336</v>
      </c>
      <c r="AN57" s="21">
        <f t="shared" si="159"/>
        <v>1748.3666666666668</v>
      </c>
      <c r="AO57" s="21">
        <f t="shared" si="159"/>
        <v>1791.0000000000018</v>
      </c>
      <c r="AP57" s="21">
        <f t="shared" si="159"/>
        <v>1833.633333333335</v>
      </c>
      <c r="AQ57" s="21">
        <f t="shared" si="159"/>
        <v>1876.2666666666682</v>
      </c>
      <c r="AR57" s="21">
        <f t="shared" si="159"/>
        <v>1918.9000000000015</v>
      </c>
      <c r="AS57" s="21">
        <f t="shared" si="159"/>
        <v>1961.5333333333347</v>
      </c>
      <c r="AT57" s="21">
        <f t="shared" si="159"/>
        <v>2004.1666666666679</v>
      </c>
    </row>
    <row r="58" spans="2:46" x14ac:dyDescent="0.35">
      <c r="B58" s="17" t="str">
        <f>Countries!B57</f>
        <v>India</v>
      </c>
      <c r="C58" s="21">
        <f t="shared" ref="C58:S58" si="160">C181+Z181+C304+Z304</f>
        <v>0</v>
      </c>
      <c r="D58" s="21">
        <f t="shared" si="160"/>
        <v>0</v>
      </c>
      <c r="E58" s="21">
        <f t="shared" si="160"/>
        <v>0</v>
      </c>
      <c r="F58" s="21">
        <f t="shared" si="160"/>
        <v>0</v>
      </c>
      <c r="G58" s="21">
        <f t="shared" si="160"/>
        <v>0</v>
      </c>
      <c r="H58" s="21">
        <f t="shared" si="160"/>
        <v>0</v>
      </c>
      <c r="I58" s="21">
        <f t="shared" si="160"/>
        <v>0</v>
      </c>
      <c r="J58" s="21">
        <f t="shared" si="160"/>
        <v>0</v>
      </c>
      <c r="K58" s="21">
        <f t="shared" si="160"/>
        <v>0</v>
      </c>
      <c r="L58" s="21">
        <f t="shared" si="160"/>
        <v>0</v>
      </c>
      <c r="M58" s="21">
        <f t="shared" si="160"/>
        <v>0</v>
      </c>
      <c r="N58" s="21">
        <f t="shared" si="160"/>
        <v>0</v>
      </c>
      <c r="O58" s="21">
        <f t="shared" si="160"/>
        <v>1605381</v>
      </c>
      <c r="P58" s="21">
        <f t="shared" si="160"/>
        <v>2140508</v>
      </c>
      <c r="Q58" s="21">
        <f t="shared" si="160"/>
        <v>2675635</v>
      </c>
      <c r="R58" s="21">
        <f t="shared" si="160"/>
        <v>3210762</v>
      </c>
      <c r="S58" s="21">
        <f t="shared" si="160"/>
        <v>3745889</v>
      </c>
      <c r="T58" s="21">
        <f t="shared" ref="T58:W58" si="161">T181+AT181+T304+AT304</f>
        <v>4441554.0999999996</v>
      </c>
      <c r="U58" s="21">
        <f t="shared" si="161"/>
        <v>3852914.4</v>
      </c>
      <c r="V58" s="21">
        <f t="shared" si="161"/>
        <v>4334528.7</v>
      </c>
      <c r="W58" s="21">
        <f t="shared" si="161"/>
        <v>4816143</v>
      </c>
      <c r="Y58" s="17" t="str">
        <f t="shared" si="137"/>
        <v>India</v>
      </c>
      <c r="Z58" s="21"/>
      <c r="AA58" s="21">
        <f t="shared" ref="AA58:AT58" si="162">AA181+AA304</f>
        <v>0</v>
      </c>
      <c r="AB58" s="21">
        <f t="shared" si="162"/>
        <v>0</v>
      </c>
      <c r="AC58" s="21">
        <f t="shared" si="162"/>
        <v>0</v>
      </c>
      <c r="AD58" s="21">
        <f t="shared" si="162"/>
        <v>0</v>
      </c>
      <c r="AE58" s="21">
        <f t="shared" si="162"/>
        <v>0</v>
      </c>
      <c r="AF58" s="21">
        <f t="shared" si="162"/>
        <v>0</v>
      </c>
      <c r="AG58" s="21">
        <f t="shared" si="162"/>
        <v>0</v>
      </c>
      <c r="AH58" s="21">
        <f t="shared" si="162"/>
        <v>0</v>
      </c>
      <c r="AI58" s="21">
        <f t="shared" si="162"/>
        <v>0</v>
      </c>
      <c r="AJ58" s="21">
        <f t="shared" si="162"/>
        <v>0</v>
      </c>
      <c r="AK58" s="21">
        <f t="shared" si="162"/>
        <v>0</v>
      </c>
      <c r="AL58" s="21">
        <f t="shared" si="162"/>
        <v>1605381</v>
      </c>
      <c r="AM58" s="21">
        <f t="shared" si="162"/>
        <v>695665.10000000009</v>
      </c>
      <c r="AN58" s="21">
        <f t="shared" si="162"/>
        <v>749177.8</v>
      </c>
      <c r="AO58" s="21">
        <f t="shared" si="162"/>
        <v>802690.5</v>
      </c>
      <c r="AP58" s="21">
        <f t="shared" si="162"/>
        <v>856203.20000000019</v>
      </c>
      <c r="AQ58" s="21">
        <f t="shared" si="162"/>
        <v>909715.89999999991</v>
      </c>
      <c r="AR58" s="21">
        <f t="shared" si="162"/>
        <v>963228.60000000009</v>
      </c>
      <c r="AS58" s="21">
        <f t="shared" si="162"/>
        <v>1016741.2999999998</v>
      </c>
      <c r="AT58" s="21">
        <f t="shared" si="162"/>
        <v>1070254</v>
      </c>
    </row>
    <row r="59" spans="2:46" x14ac:dyDescent="0.35">
      <c r="B59" s="17" t="str">
        <f>Countries!B58</f>
        <v>Indonesia</v>
      </c>
      <c r="C59" s="21">
        <f t="shared" ref="C59:S59" si="163">C182+Z182+C305+Z305</f>
        <v>0</v>
      </c>
      <c r="D59" s="21">
        <f t="shared" si="163"/>
        <v>24861</v>
      </c>
      <c r="E59" s="21">
        <f t="shared" si="163"/>
        <v>31195</v>
      </c>
      <c r="F59" s="21">
        <f t="shared" si="163"/>
        <v>37798</v>
      </c>
      <c r="G59" s="21">
        <f t="shared" si="163"/>
        <v>50304</v>
      </c>
      <c r="H59" s="21">
        <f t="shared" si="163"/>
        <v>63199</v>
      </c>
      <c r="I59" s="21">
        <f t="shared" si="163"/>
        <v>77748</v>
      </c>
      <c r="J59" s="21">
        <f t="shared" si="163"/>
        <v>91369</v>
      </c>
      <c r="K59" s="21">
        <f t="shared" si="163"/>
        <v>108479</v>
      </c>
      <c r="L59" s="21">
        <f t="shared" si="163"/>
        <v>127613</v>
      </c>
      <c r="M59" s="21">
        <f t="shared" si="163"/>
        <v>142906</v>
      </c>
      <c r="N59" s="21">
        <f t="shared" si="163"/>
        <v>153016</v>
      </c>
      <c r="O59" s="21">
        <f t="shared" si="163"/>
        <v>179659</v>
      </c>
      <c r="P59" s="21">
        <f t="shared" si="163"/>
        <v>197007.66666666666</v>
      </c>
      <c r="Q59" s="21">
        <f t="shared" si="163"/>
        <v>214356.33333333334</v>
      </c>
      <c r="R59" s="21">
        <f t="shared" si="163"/>
        <v>231705.00000000003</v>
      </c>
      <c r="S59" s="21">
        <f t="shared" si="163"/>
        <v>249053.66666666672</v>
      </c>
      <c r="T59" s="21">
        <f t="shared" ref="T59:W59" si="164">T182+AT182+T305+AT305</f>
        <v>271654.38333333336</v>
      </c>
      <c r="U59" s="21">
        <f t="shared" si="164"/>
        <v>239417.36666666673</v>
      </c>
      <c r="V59" s="21">
        <f t="shared" si="164"/>
        <v>255015.35000000006</v>
      </c>
      <c r="W59" s="21">
        <f t="shared" si="164"/>
        <v>270613.33333333337</v>
      </c>
      <c r="Y59" s="17" t="str">
        <f t="shared" si="137"/>
        <v>Indonesia</v>
      </c>
      <c r="Z59" s="21"/>
      <c r="AA59" s="21">
        <f t="shared" ref="AA59:AT59" si="165">AA182+AA305</f>
        <v>6816.1500000000005</v>
      </c>
      <c r="AB59" s="21">
        <f t="shared" si="165"/>
        <v>8861.8499999999985</v>
      </c>
      <c r="AC59" s="21">
        <f t="shared" si="165"/>
        <v>9775.4499999999989</v>
      </c>
      <c r="AD59" s="21">
        <f t="shared" si="165"/>
        <v>16367.35</v>
      </c>
      <c r="AE59" s="21">
        <f t="shared" si="165"/>
        <v>18028.249999999996</v>
      </c>
      <c r="AF59" s="21">
        <f t="shared" si="165"/>
        <v>21004.3</v>
      </c>
      <c r="AG59" s="21">
        <f t="shared" si="165"/>
        <v>21547.300000000003</v>
      </c>
      <c r="AH59" s="21">
        <f t="shared" si="165"/>
        <v>26421.249999999996</v>
      </c>
      <c r="AI59" s="21">
        <f t="shared" si="165"/>
        <v>30176.649999999994</v>
      </c>
      <c r="AJ59" s="21">
        <f t="shared" si="165"/>
        <v>28272.499999999993</v>
      </c>
      <c r="AK59" s="21">
        <f t="shared" si="165"/>
        <v>24637.549999999996</v>
      </c>
      <c r="AL59" s="21">
        <f t="shared" si="165"/>
        <v>42177.45</v>
      </c>
      <c r="AM59" s="21">
        <f t="shared" si="165"/>
        <v>35580.216666666682</v>
      </c>
      <c r="AN59" s="21">
        <f t="shared" si="165"/>
        <v>37330.900000000016</v>
      </c>
      <c r="AO59" s="21">
        <f t="shared" si="165"/>
        <v>39081.583333333358</v>
      </c>
      <c r="AP59" s="21">
        <f t="shared" si="165"/>
        <v>40832.266666666692</v>
      </c>
      <c r="AQ59" s="21">
        <f t="shared" si="165"/>
        <v>42582.950000000004</v>
      </c>
      <c r="AR59" s="21">
        <f t="shared" si="165"/>
        <v>44333.633333333339</v>
      </c>
      <c r="AS59" s="21">
        <f t="shared" si="165"/>
        <v>46084.316666666644</v>
      </c>
      <c r="AT59" s="21">
        <f t="shared" si="165"/>
        <v>47834.999999999985</v>
      </c>
    </row>
    <row r="60" spans="2:46" x14ac:dyDescent="0.35">
      <c r="B60" s="17" t="str">
        <f>Countries!B59</f>
        <v>Iran</v>
      </c>
      <c r="C60" s="21">
        <f t="shared" ref="C60:S60" si="166">C183+Z183+C306+Z306</f>
        <v>0</v>
      </c>
      <c r="D60" s="21">
        <f t="shared" si="166"/>
        <v>2348</v>
      </c>
      <c r="E60" s="21">
        <f t="shared" si="166"/>
        <v>3221</v>
      </c>
      <c r="F60" s="21">
        <f t="shared" si="166"/>
        <v>4266</v>
      </c>
      <c r="G60" s="21">
        <f t="shared" si="166"/>
        <v>5517</v>
      </c>
      <c r="H60" s="21">
        <f t="shared" si="166"/>
        <v>7015</v>
      </c>
      <c r="I60" s="21">
        <f t="shared" si="166"/>
        <v>8982</v>
      </c>
      <c r="J60" s="21">
        <f t="shared" si="166"/>
        <v>11279</v>
      </c>
      <c r="K60" s="21">
        <f t="shared" si="166"/>
        <v>13412</v>
      </c>
      <c r="L60" s="21">
        <f t="shared" si="166"/>
        <v>15051</v>
      </c>
      <c r="M60" s="21">
        <f t="shared" si="166"/>
        <v>15419</v>
      </c>
      <c r="N60" s="21">
        <f t="shared" si="166"/>
        <v>15815</v>
      </c>
      <c r="O60" s="21">
        <f t="shared" si="166"/>
        <v>16672</v>
      </c>
      <c r="P60" s="21">
        <f t="shared" si="166"/>
        <v>17212.333333333332</v>
      </c>
      <c r="Q60" s="21">
        <f t="shared" si="166"/>
        <v>17752.666666666672</v>
      </c>
      <c r="R60" s="21">
        <f t="shared" si="166"/>
        <v>18293.000000000004</v>
      </c>
      <c r="S60" s="21">
        <f t="shared" si="166"/>
        <v>18833.333333333336</v>
      </c>
      <c r="T60" s="21">
        <f t="shared" ref="T60:W60" si="167">T183+AT183+T306+AT306</f>
        <v>19534.366666666672</v>
      </c>
      <c r="U60" s="21">
        <f t="shared" si="167"/>
        <v>17416.583333333339</v>
      </c>
      <c r="V60" s="21">
        <f t="shared" si="167"/>
        <v>17903.350000000006</v>
      </c>
      <c r="W60" s="21">
        <f t="shared" si="167"/>
        <v>18390.116666666672</v>
      </c>
      <c r="Y60" s="17" t="str">
        <f t="shared" si="137"/>
        <v>Iran</v>
      </c>
      <c r="Z60" s="21"/>
      <c r="AA60" s="21">
        <f t="shared" ref="AA60:AT60" si="168">AA183+AA306</f>
        <v>834.90000000000009</v>
      </c>
      <c r="AB60" s="21">
        <f t="shared" si="168"/>
        <v>1111.3999999999999</v>
      </c>
      <c r="AC60" s="21">
        <f t="shared" si="168"/>
        <v>1372.2999999999997</v>
      </c>
      <c r="AD60" s="21">
        <f t="shared" si="168"/>
        <v>1684.4</v>
      </c>
      <c r="AE60" s="21">
        <f t="shared" si="168"/>
        <v>2059.6999999999998</v>
      </c>
      <c r="AF60" s="21">
        <f t="shared" si="168"/>
        <v>2681.0499999999997</v>
      </c>
      <c r="AG60" s="21">
        <f t="shared" si="168"/>
        <v>3210.7500000000005</v>
      </c>
      <c r="AH60" s="21">
        <f t="shared" si="168"/>
        <v>3279.6</v>
      </c>
      <c r="AI60" s="21">
        <f t="shared" si="168"/>
        <v>3001.8</v>
      </c>
      <c r="AJ60" s="21">
        <f t="shared" si="168"/>
        <v>1896.5500000000006</v>
      </c>
      <c r="AK60" s="21">
        <f t="shared" si="168"/>
        <v>1961.5000000000007</v>
      </c>
      <c r="AL60" s="21">
        <f t="shared" si="168"/>
        <v>2462</v>
      </c>
      <c r="AM60" s="21">
        <f t="shared" si="168"/>
        <v>2229.5833333333348</v>
      </c>
      <c r="AN60" s="21">
        <f t="shared" si="168"/>
        <v>2283.1500000000019</v>
      </c>
      <c r="AO60" s="21">
        <f t="shared" si="168"/>
        <v>2336.7166666666676</v>
      </c>
      <c r="AP60" s="21">
        <f t="shared" si="168"/>
        <v>2390.2833333333347</v>
      </c>
      <c r="AQ60" s="21">
        <f t="shared" si="168"/>
        <v>2443.8500000000017</v>
      </c>
      <c r="AR60" s="21">
        <f t="shared" si="168"/>
        <v>2497.4166666666688</v>
      </c>
      <c r="AS60" s="21">
        <f t="shared" si="168"/>
        <v>2550.9833333333358</v>
      </c>
      <c r="AT60" s="21">
        <f t="shared" si="168"/>
        <v>2604.5500000000034</v>
      </c>
    </row>
    <row r="61" spans="2:46" x14ac:dyDescent="0.35">
      <c r="B61" s="17" t="str">
        <f>Countries!B60</f>
        <v>Iraq</v>
      </c>
      <c r="C61" s="21">
        <f t="shared" ref="C61:S61" si="169">C184+Z184+C307+Z307</f>
        <v>0</v>
      </c>
      <c r="D61" s="21">
        <f t="shared" si="169"/>
        <v>175</v>
      </c>
      <c r="E61" s="21">
        <f t="shared" si="169"/>
        <v>188</v>
      </c>
      <c r="F61" s="21">
        <f t="shared" si="169"/>
        <v>211</v>
      </c>
      <c r="G61" s="21">
        <f t="shared" si="169"/>
        <v>232</v>
      </c>
      <c r="H61" s="21">
        <f t="shared" si="169"/>
        <v>263</v>
      </c>
      <c r="I61" s="21">
        <f t="shared" si="169"/>
        <v>313</v>
      </c>
      <c r="J61" s="21">
        <f t="shared" si="169"/>
        <v>409</v>
      </c>
      <c r="K61" s="21">
        <f t="shared" si="169"/>
        <v>486</v>
      </c>
      <c r="L61" s="21">
        <f t="shared" si="169"/>
        <v>572</v>
      </c>
      <c r="M61" s="21">
        <f t="shared" si="169"/>
        <v>659</v>
      </c>
      <c r="N61" s="21">
        <f t="shared" si="169"/>
        <v>882</v>
      </c>
      <c r="O61" s="21">
        <f t="shared" si="169"/>
        <v>1208</v>
      </c>
      <c r="P61" s="21">
        <f t="shared" si="169"/>
        <v>1420</v>
      </c>
      <c r="Q61" s="21">
        <f t="shared" si="169"/>
        <v>1631.9999999999998</v>
      </c>
      <c r="R61" s="21">
        <f t="shared" si="169"/>
        <v>1843.9999999999998</v>
      </c>
      <c r="S61" s="21">
        <f t="shared" si="169"/>
        <v>2055.9999999999995</v>
      </c>
      <c r="T61" s="21">
        <f t="shared" ref="T61:W61" si="170">T184+AT184+T307+AT307</f>
        <v>2332.4499999999998</v>
      </c>
      <c r="U61" s="21">
        <f t="shared" si="170"/>
        <v>2038.5833333333333</v>
      </c>
      <c r="V61" s="21">
        <f t="shared" si="170"/>
        <v>2229.1000000000004</v>
      </c>
      <c r="W61" s="21">
        <f t="shared" si="170"/>
        <v>2419.6166666666668</v>
      </c>
      <c r="Y61" s="17" t="str">
        <f t="shared" si="137"/>
        <v>Iraq</v>
      </c>
      <c r="Z61" s="21"/>
      <c r="AA61" s="21">
        <f t="shared" ref="AA61:AT61" si="171">AA184+AA307</f>
        <v>25.599999999999994</v>
      </c>
      <c r="AB61" s="21">
        <f t="shared" si="171"/>
        <v>30.5</v>
      </c>
      <c r="AC61" s="21">
        <f t="shared" si="171"/>
        <v>41.800000000000011</v>
      </c>
      <c r="AD61" s="21">
        <f t="shared" si="171"/>
        <v>42.099999999999994</v>
      </c>
      <c r="AE61" s="21">
        <f t="shared" si="171"/>
        <v>54.199999999999989</v>
      </c>
      <c r="AF61" s="21">
        <f t="shared" si="171"/>
        <v>76.349999999999994</v>
      </c>
      <c r="AG61" s="21">
        <f t="shared" si="171"/>
        <v>127.40000000000002</v>
      </c>
      <c r="AH61" s="21">
        <f t="shared" si="171"/>
        <v>118.05000000000003</v>
      </c>
      <c r="AI61" s="21">
        <f t="shared" si="171"/>
        <v>134.9</v>
      </c>
      <c r="AJ61" s="21">
        <f t="shared" si="171"/>
        <v>144.55000000000001</v>
      </c>
      <c r="AK61" s="21">
        <f t="shared" si="171"/>
        <v>289.55</v>
      </c>
      <c r="AL61" s="21">
        <f t="shared" si="171"/>
        <v>415.15</v>
      </c>
      <c r="AM61" s="21">
        <f t="shared" si="171"/>
        <v>334</v>
      </c>
      <c r="AN61" s="21">
        <f t="shared" si="171"/>
        <v>355.48333333333323</v>
      </c>
      <c r="AO61" s="21">
        <f t="shared" si="171"/>
        <v>376.96666666666664</v>
      </c>
      <c r="AP61" s="21">
        <f t="shared" si="171"/>
        <v>398.44999999999987</v>
      </c>
      <c r="AQ61" s="21">
        <f t="shared" si="171"/>
        <v>419.93333333333356</v>
      </c>
      <c r="AR61" s="21">
        <f t="shared" si="171"/>
        <v>441.41666666666674</v>
      </c>
      <c r="AS61" s="21">
        <f t="shared" si="171"/>
        <v>462.9</v>
      </c>
      <c r="AT61" s="21">
        <f t="shared" si="171"/>
        <v>484.38333333333367</v>
      </c>
    </row>
    <row r="62" spans="2:46" x14ac:dyDescent="0.35">
      <c r="B62" s="17" t="str">
        <f>Countries!B61</f>
        <v>Jamaica</v>
      </c>
      <c r="C62" s="21">
        <f t="shared" ref="C62:S62" si="172">C185+Z185+C308+Z308</f>
        <v>0</v>
      </c>
      <c r="D62" s="21">
        <f t="shared" si="172"/>
        <v>6670</v>
      </c>
      <c r="E62" s="21">
        <f t="shared" si="172"/>
        <v>7531.7</v>
      </c>
      <c r="F62" s="21">
        <f t="shared" si="172"/>
        <v>8768</v>
      </c>
      <c r="G62" s="21">
        <f t="shared" si="172"/>
        <v>9464</v>
      </c>
      <c r="H62" s="21">
        <f t="shared" si="172"/>
        <v>10055</v>
      </c>
      <c r="I62" s="21">
        <f t="shared" si="172"/>
        <v>10940</v>
      </c>
      <c r="J62" s="21">
        <f t="shared" si="172"/>
        <v>11887</v>
      </c>
      <c r="K62" s="21">
        <f t="shared" si="172"/>
        <v>12669</v>
      </c>
      <c r="L62" s="21">
        <f t="shared" si="172"/>
        <v>14155</v>
      </c>
      <c r="M62" s="21">
        <f t="shared" si="172"/>
        <v>13092.45</v>
      </c>
      <c r="N62" s="21">
        <f t="shared" si="172"/>
        <v>14014</v>
      </c>
      <c r="O62" s="21">
        <f t="shared" si="172"/>
        <v>14684.3</v>
      </c>
      <c r="P62" s="21">
        <f t="shared" si="172"/>
        <v>14863.65</v>
      </c>
      <c r="Q62" s="21">
        <f t="shared" si="172"/>
        <v>15042.716666666667</v>
      </c>
      <c r="R62" s="21">
        <f t="shared" si="172"/>
        <v>15221.783333333333</v>
      </c>
      <c r="S62" s="21">
        <f t="shared" si="172"/>
        <v>15400.85</v>
      </c>
      <c r="T62" s="21">
        <f t="shared" ref="T62:W62" si="173">T185+AT185+T308+AT308</f>
        <v>15641.116666666665</v>
      </c>
      <c r="U62" s="21">
        <f t="shared" si="173"/>
        <v>14013</v>
      </c>
      <c r="V62" s="21">
        <f t="shared" si="173"/>
        <v>14196.6</v>
      </c>
      <c r="W62" s="21">
        <f t="shared" si="173"/>
        <v>14380.2</v>
      </c>
      <c r="Y62" s="17" t="str">
        <f t="shared" si="137"/>
        <v>Jamaica</v>
      </c>
      <c r="Z62" s="21"/>
      <c r="AA62" s="21">
        <f t="shared" ref="AA62:AT62" si="174">AA185+AA308</f>
        <v>1448.4</v>
      </c>
      <c r="AB62" s="21">
        <f t="shared" si="174"/>
        <v>1551.8000000000002</v>
      </c>
      <c r="AC62" s="21">
        <f t="shared" si="174"/>
        <v>2040.2999999999997</v>
      </c>
      <c r="AD62" s="21">
        <f t="shared" si="174"/>
        <v>1590.1500000000003</v>
      </c>
      <c r="AE62" s="21">
        <f t="shared" si="174"/>
        <v>1553.5500000000004</v>
      </c>
      <c r="AF62" s="21">
        <f t="shared" si="174"/>
        <v>1905.0499999999997</v>
      </c>
      <c r="AG62" s="21">
        <f t="shared" si="174"/>
        <v>2054</v>
      </c>
      <c r="AH62" s="21">
        <f t="shared" si="174"/>
        <v>1981.8999999999992</v>
      </c>
      <c r="AI62" s="21">
        <f t="shared" si="174"/>
        <v>2763.7500000000009</v>
      </c>
      <c r="AJ62" s="21">
        <f t="shared" si="174"/>
        <v>363.79999999999927</v>
      </c>
      <c r="AK62" s="21">
        <f t="shared" si="174"/>
        <v>2248.8999999999992</v>
      </c>
      <c r="AL62" s="21">
        <f t="shared" si="174"/>
        <v>2079.6000000000004</v>
      </c>
      <c r="AM62" s="21">
        <f t="shared" si="174"/>
        <v>1659</v>
      </c>
      <c r="AN62" s="21">
        <f t="shared" si="174"/>
        <v>1679.3999999999996</v>
      </c>
      <c r="AO62" s="21">
        <f t="shared" si="174"/>
        <v>1699.7999999999993</v>
      </c>
      <c r="AP62" s="21">
        <f t="shared" si="174"/>
        <v>1720.2000000000007</v>
      </c>
      <c r="AQ62" s="21">
        <f t="shared" si="174"/>
        <v>1740.6000000000004</v>
      </c>
      <c r="AR62" s="21">
        <f t="shared" si="174"/>
        <v>1761</v>
      </c>
      <c r="AS62" s="21">
        <f t="shared" si="174"/>
        <v>1781.3999999999996</v>
      </c>
      <c r="AT62" s="21">
        <f t="shared" si="174"/>
        <v>1801.7999999999993</v>
      </c>
    </row>
    <row r="63" spans="2:46" x14ac:dyDescent="0.35">
      <c r="B63" s="17" t="str">
        <f>Countries!B62</f>
        <v>Jordan</v>
      </c>
      <c r="C63" s="21">
        <f t="shared" ref="C63:S63" si="175">C186+Z186+C309+Z309</f>
        <v>0</v>
      </c>
      <c r="D63" s="21">
        <f t="shared" si="175"/>
        <v>116</v>
      </c>
      <c r="E63" s="21">
        <f t="shared" si="175"/>
        <v>134</v>
      </c>
      <c r="F63" s="21">
        <f t="shared" si="175"/>
        <v>151.4</v>
      </c>
      <c r="G63" s="21">
        <f t="shared" si="175"/>
        <v>166</v>
      </c>
      <c r="H63" s="21">
        <f t="shared" si="175"/>
        <v>185.55</v>
      </c>
      <c r="I63" s="21">
        <f t="shared" si="175"/>
        <v>222</v>
      </c>
      <c r="J63" s="21">
        <f t="shared" si="175"/>
        <v>247.7</v>
      </c>
      <c r="K63" s="21">
        <f t="shared" si="175"/>
        <v>291</v>
      </c>
      <c r="L63" s="21">
        <f t="shared" si="175"/>
        <v>323.55</v>
      </c>
      <c r="M63" s="21">
        <f t="shared" si="175"/>
        <v>347</v>
      </c>
      <c r="N63" s="21">
        <f t="shared" si="175"/>
        <v>312.15000000000003</v>
      </c>
      <c r="O63" s="21">
        <f t="shared" si="175"/>
        <v>321</v>
      </c>
      <c r="P63" s="21">
        <f t="shared" si="175"/>
        <v>320.99999999999994</v>
      </c>
      <c r="Q63" s="21">
        <f t="shared" si="175"/>
        <v>320.99999999999994</v>
      </c>
      <c r="R63" s="21">
        <f t="shared" si="175"/>
        <v>320.99999999999994</v>
      </c>
      <c r="S63" s="21">
        <f t="shared" si="175"/>
        <v>320.99999999999989</v>
      </c>
      <c r="T63" s="21">
        <f t="shared" ref="T63:W63" si="176">T186+AT186+T309+AT309</f>
        <v>321.09999999999991</v>
      </c>
      <c r="U63" s="21">
        <f t="shared" si="176"/>
        <v>288.63333333333327</v>
      </c>
      <c r="V63" s="21">
        <f t="shared" si="176"/>
        <v>288.59999999999991</v>
      </c>
      <c r="W63" s="21">
        <f t="shared" si="176"/>
        <v>288.56666666666655</v>
      </c>
      <c r="Y63" s="17" t="str">
        <f t="shared" si="137"/>
        <v>Jordan</v>
      </c>
      <c r="Z63" s="21"/>
      <c r="AA63" s="21">
        <f t="shared" ref="AA63:AT63" si="177">AA186+AA309</f>
        <v>21.550000000000004</v>
      </c>
      <c r="AB63" s="21">
        <f t="shared" si="177"/>
        <v>29.65</v>
      </c>
      <c r="AC63" s="21">
        <f t="shared" si="177"/>
        <v>31</v>
      </c>
      <c r="AD63" s="21">
        <f t="shared" si="177"/>
        <v>31.95000000000001</v>
      </c>
      <c r="AE63" s="21">
        <f t="shared" si="177"/>
        <v>36.300000000000011</v>
      </c>
      <c r="AF63" s="21">
        <f t="shared" si="177"/>
        <v>56.45000000000001</v>
      </c>
      <c r="AG63" s="21">
        <f t="shared" si="177"/>
        <v>48</v>
      </c>
      <c r="AH63" s="21">
        <f t="shared" si="177"/>
        <v>68.75</v>
      </c>
      <c r="AI63" s="21">
        <f t="shared" si="177"/>
        <v>61.800000000000011</v>
      </c>
      <c r="AJ63" s="21">
        <f t="shared" si="177"/>
        <v>58.100000000000023</v>
      </c>
      <c r="AK63" s="21">
        <f t="shared" si="177"/>
        <v>0</v>
      </c>
      <c r="AL63" s="21">
        <f t="shared" si="177"/>
        <v>70.899999999999991</v>
      </c>
      <c r="AM63" s="21">
        <f t="shared" si="177"/>
        <v>32.19999999999996</v>
      </c>
      <c r="AN63" s="21">
        <f t="shared" si="177"/>
        <v>32.233333333333292</v>
      </c>
      <c r="AO63" s="21">
        <f t="shared" si="177"/>
        <v>32.26666666666663</v>
      </c>
      <c r="AP63" s="21">
        <f t="shared" si="177"/>
        <v>32.299999999999969</v>
      </c>
      <c r="AQ63" s="21">
        <f t="shared" si="177"/>
        <v>32.333333333333307</v>
      </c>
      <c r="AR63" s="21">
        <f t="shared" si="177"/>
        <v>32.366666666666646</v>
      </c>
      <c r="AS63" s="21">
        <f t="shared" si="177"/>
        <v>32.399999999999984</v>
      </c>
      <c r="AT63" s="21">
        <f t="shared" si="177"/>
        <v>32.433333333333316</v>
      </c>
    </row>
    <row r="64" spans="2:46" x14ac:dyDescent="0.35">
      <c r="B64" s="17" t="str">
        <f>Countries!B63</f>
        <v>Kazakhstan</v>
      </c>
      <c r="C64" s="21">
        <f t="shared" ref="C64:S64" si="178">C187+Z187+C310+Z310</f>
        <v>0</v>
      </c>
      <c r="D64" s="21">
        <f t="shared" si="178"/>
        <v>1827</v>
      </c>
      <c r="E64" s="21">
        <f t="shared" si="178"/>
        <v>2631</v>
      </c>
      <c r="F64" s="21">
        <f t="shared" si="178"/>
        <v>3573</v>
      </c>
      <c r="G64" s="21">
        <f t="shared" si="178"/>
        <v>4641</v>
      </c>
      <c r="H64" s="21">
        <f t="shared" si="178"/>
        <v>6286</v>
      </c>
      <c r="I64" s="21">
        <f t="shared" si="178"/>
        <v>8003</v>
      </c>
      <c r="J64" s="21">
        <f t="shared" si="178"/>
        <v>11275</v>
      </c>
      <c r="K64" s="21">
        <f t="shared" si="178"/>
        <v>14950</v>
      </c>
      <c r="L64" s="21">
        <f t="shared" si="178"/>
        <v>17535</v>
      </c>
      <c r="M64" s="21">
        <f t="shared" si="178"/>
        <v>20209.849999999999</v>
      </c>
      <c r="N64" s="21">
        <f t="shared" si="178"/>
        <v>22315</v>
      </c>
      <c r="O64" s="21">
        <f t="shared" si="178"/>
        <v>25642</v>
      </c>
      <c r="P64" s="21">
        <f t="shared" si="178"/>
        <v>28344.333333333336</v>
      </c>
      <c r="Q64" s="21">
        <f t="shared" si="178"/>
        <v>31046.666666666668</v>
      </c>
      <c r="R64" s="21">
        <f t="shared" si="178"/>
        <v>33752.433333333334</v>
      </c>
      <c r="S64" s="21">
        <f t="shared" si="178"/>
        <v>36460.216666666667</v>
      </c>
      <c r="T64" s="21">
        <f t="shared" ref="T64:W64" si="179">T187+AT187+T310+AT310</f>
        <v>39989.599999999991</v>
      </c>
      <c r="U64" s="21">
        <f t="shared" si="179"/>
        <v>35232.783333333326</v>
      </c>
      <c r="V64" s="21">
        <f t="shared" si="179"/>
        <v>37666.699999999997</v>
      </c>
      <c r="W64" s="21">
        <f t="shared" si="179"/>
        <v>40100.616666666661</v>
      </c>
      <c r="Y64" s="17" t="str">
        <f t="shared" si="137"/>
        <v>Kazakhstan</v>
      </c>
      <c r="Z64" s="21"/>
      <c r="AA64" s="21">
        <f t="shared" ref="AA64:AT64" si="180">AA187+AA310</f>
        <v>722.44999999999993</v>
      </c>
      <c r="AB64" s="21">
        <f t="shared" si="180"/>
        <v>998.9</v>
      </c>
      <c r="AC64" s="21">
        <f t="shared" si="180"/>
        <v>1219.7500000000002</v>
      </c>
      <c r="AD64" s="21">
        <f t="shared" si="180"/>
        <v>1441.7</v>
      </c>
      <c r="AE64" s="21">
        <f t="shared" si="180"/>
        <v>2127.15</v>
      </c>
      <c r="AF64" s="21">
        <f t="shared" si="180"/>
        <v>2364.5499999999997</v>
      </c>
      <c r="AG64" s="21">
        <f t="shared" si="180"/>
        <v>4093.05</v>
      </c>
      <c r="AH64" s="21">
        <f t="shared" si="180"/>
        <v>4824.75</v>
      </c>
      <c r="AI64" s="21">
        <f t="shared" si="180"/>
        <v>4101.5999999999995</v>
      </c>
      <c r="AJ64" s="21">
        <f t="shared" si="180"/>
        <v>4448.3999999999996</v>
      </c>
      <c r="AK64" s="21">
        <f t="shared" si="180"/>
        <v>4171.9500000000016</v>
      </c>
      <c r="AL64" s="21">
        <f t="shared" si="180"/>
        <v>5573</v>
      </c>
      <c r="AM64" s="21">
        <f t="shared" si="180"/>
        <v>5281.1333333333341</v>
      </c>
      <c r="AN64" s="21">
        <f t="shared" si="180"/>
        <v>5549.5499999999993</v>
      </c>
      <c r="AO64" s="21">
        <f t="shared" si="180"/>
        <v>5821.3999999999978</v>
      </c>
      <c r="AP64" s="21">
        <f t="shared" si="180"/>
        <v>6095.2666666666628</v>
      </c>
      <c r="AQ64" s="21">
        <f t="shared" si="180"/>
        <v>6369.1333333333314</v>
      </c>
      <c r="AR64" s="21">
        <f t="shared" si="180"/>
        <v>6643</v>
      </c>
      <c r="AS64" s="21">
        <f t="shared" si="180"/>
        <v>6916.8666666666613</v>
      </c>
      <c r="AT64" s="21">
        <f t="shared" si="180"/>
        <v>7190.7333333333299</v>
      </c>
    </row>
    <row r="65" spans="2:46" x14ac:dyDescent="0.35">
      <c r="B65" s="17" t="str">
        <f>Countries!B64</f>
        <v>Kenya</v>
      </c>
      <c r="C65" s="21">
        <f t="shared" ref="C65:S65" si="181">C188+Z188+C311+Z311</f>
        <v>0</v>
      </c>
      <c r="D65" s="21">
        <f t="shared" si="181"/>
        <v>538985</v>
      </c>
      <c r="E65" s="21">
        <f t="shared" si="181"/>
        <v>603997</v>
      </c>
      <c r="F65" s="21">
        <f t="shared" si="181"/>
        <v>656369</v>
      </c>
      <c r="G65" s="21">
        <f t="shared" si="181"/>
        <v>755226</v>
      </c>
      <c r="H65" s="21">
        <f t="shared" si="181"/>
        <v>897644</v>
      </c>
      <c r="I65" s="21">
        <f t="shared" si="181"/>
        <v>1018905</v>
      </c>
      <c r="J65" s="21">
        <f t="shared" si="181"/>
        <v>1112750</v>
      </c>
      <c r="K65" s="21">
        <f t="shared" si="181"/>
        <v>1092113</v>
      </c>
      <c r="L65" s="21">
        <f t="shared" si="181"/>
        <v>1107575</v>
      </c>
      <c r="M65" s="21">
        <f t="shared" si="181"/>
        <v>1123349</v>
      </c>
      <c r="N65" s="21">
        <f t="shared" si="181"/>
        <v>1275311</v>
      </c>
      <c r="O65" s="21">
        <f t="shared" si="181"/>
        <v>1297822</v>
      </c>
      <c r="P65" s="21">
        <f t="shared" si="181"/>
        <v>1352132</v>
      </c>
      <c r="Q65" s="21">
        <f t="shared" si="181"/>
        <v>1346896</v>
      </c>
      <c r="R65" s="21">
        <f t="shared" si="181"/>
        <v>1341660</v>
      </c>
      <c r="S65" s="21">
        <f t="shared" si="181"/>
        <v>1336424</v>
      </c>
      <c r="T65" s="21">
        <f t="shared" ref="T65:W65" si="182">T188+AT188+T311+AT311</f>
        <v>1330960.3999999999</v>
      </c>
      <c r="U65" s="21">
        <f t="shared" si="182"/>
        <v>1196509.8</v>
      </c>
      <c r="V65" s="21">
        <f t="shared" si="182"/>
        <v>1192059.2</v>
      </c>
      <c r="W65" s="21">
        <f t="shared" si="182"/>
        <v>1187608.6000000001</v>
      </c>
      <c r="Y65" s="17" t="str">
        <f t="shared" si="137"/>
        <v>Kenya</v>
      </c>
      <c r="Z65" s="21"/>
      <c r="AA65" s="21">
        <f t="shared" ref="AA65:AT65" si="183">AA188+AA311</f>
        <v>151429.99999999997</v>
      </c>
      <c r="AB65" s="21">
        <f t="shared" si="183"/>
        <v>121337.90000000001</v>
      </c>
      <c r="AC65" s="21">
        <f t="shared" si="183"/>
        <v>115543.60000000002</v>
      </c>
      <c r="AD65" s="21">
        <f t="shared" si="183"/>
        <v>167500.95000000004</v>
      </c>
      <c r="AE65" s="21">
        <f t="shared" si="183"/>
        <v>221244.09999999998</v>
      </c>
      <c r="AF65" s="21">
        <f t="shared" si="183"/>
        <v>214602.74999999994</v>
      </c>
      <c r="AG65" s="21">
        <f t="shared" si="183"/>
        <v>199672.44999999998</v>
      </c>
      <c r="AH65" s="21">
        <f t="shared" si="183"/>
        <v>94954.149999999951</v>
      </c>
      <c r="AI65" s="21">
        <f t="shared" si="183"/>
        <v>128527.00000000003</v>
      </c>
      <c r="AJ65" s="21">
        <f t="shared" si="183"/>
        <v>130185.30000000002</v>
      </c>
      <c r="AK65" s="21">
        <f t="shared" si="183"/>
        <v>267766.24999999994</v>
      </c>
      <c r="AL65" s="21">
        <f t="shared" si="183"/>
        <v>153243.79999999996</v>
      </c>
      <c r="AM65" s="21">
        <f t="shared" si="183"/>
        <v>186960.59999999992</v>
      </c>
      <c r="AN65" s="21">
        <f t="shared" si="183"/>
        <v>132583.79999999999</v>
      </c>
      <c r="AO65" s="21">
        <f t="shared" si="183"/>
        <v>131798.39999999999</v>
      </c>
      <c r="AP65" s="21">
        <f t="shared" si="183"/>
        <v>131013</v>
      </c>
      <c r="AQ65" s="21">
        <f t="shared" si="183"/>
        <v>130227.6</v>
      </c>
      <c r="AR65" s="21">
        <f t="shared" si="183"/>
        <v>130000</v>
      </c>
      <c r="AS65" s="21">
        <f t="shared" si="183"/>
        <v>130000</v>
      </c>
      <c r="AT65" s="21">
        <f t="shared" si="183"/>
        <v>130000</v>
      </c>
    </row>
    <row r="66" spans="2:46" x14ac:dyDescent="0.35">
      <c r="B66" s="17" t="str">
        <f>Countries!B65</f>
        <v>Kyrgyzstan</v>
      </c>
      <c r="C66" s="21">
        <f t="shared" ref="C66:S66" si="184">C189+Z189+C312+Z312</f>
        <v>0</v>
      </c>
      <c r="D66" s="21">
        <f t="shared" si="184"/>
        <v>486</v>
      </c>
      <c r="E66" s="21">
        <f t="shared" si="184"/>
        <v>662</v>
      </c>
      <c r="F66" s="21">
        <f t="shared" si="184"/>
        <v>1116</v>
      </c>
      <c r="G66" s="21">
        <f t="shared" si="184"/>
        <v>1671</v>
      </c>
      <c r="H66" s="21">
        <f t="shared" si="184"/>
        <v>2076</v>
      </c>
      <c r="I66" s="21">
        <f t="shared" si="184"/>
        <v>2639</v>
      </c>
      <c r="J66" s="21">
        <f t="shared" si="184"/>
        <v>3205</v>
      </c>
      <c r="K66" s="21">
        <f t="shared" si="184"/>
        <v>3710</v>
      </c>
      <c r="L66" s="21">
        <f t="shared" si="184"/>
        <v>4058</v>
      </c>
      <c r="M66" s="21">
        <f t="shared" si="184"/>
        <v>4484.1000000000004</v>
      </c>
      <c r="N66" s="21">
        <f t="shared" si="184"/>
        <v>5118</v>
      </c>
      <c r="O66" s="21">
        <f t="shared" si="184"/>
        <v>5772.3</v>
      </c>
      <c r="P66" s="21">
        <f t="shared" si="184"/>
        <v>6403.2833333333328</v>
      </c>
      <c r="Q66" s="21">
        <f t="shared" si="184"/>
        <v>6987.2333333333327</v>
      </c>
      <c r="R66" s="21">
        <f t="shared" si="184"/>
        <v>7575.9999999999991</v>
      </c>
      <c r="S66" s="21">
        <f t="shared" si="184"/>
        <v>8233.3333333333321</v>
      </c>
      <c r="T66" s="21">
        <f t="shared" ref="T66:W66" si="185">T189+AT189+T312+AT312</f>
        <v>9087.866666666665</v>
      </c>
      <c r="U66" s="21">
        <f t="shared" si="185"/>
        <v>8001.5999999999995</v>
      </c>
      <c r="V66" s="21">
        <f t="shared" si="185"/>
        <v>8593.2000000000007</v>
      </c>
      <c r="W66" s="21">
        <f t="shared" si="185"/>
        <v>9184.8000000000011</v>
      </c>
      <c r="Y66" s="17" t="str">
        <f t="shared" si="137"/>
        <v>Kyrgyzstan</v>
      </c>
      <c r="Z66" s="21"/>
      <c r="AA66" s="21">
        <f t="shared" ref="AA66:AT66" si="186">AA189+AA312</f>
        <v>172.79999999999998</v>
      </c>
      <c r="AB66" s="21">
        <f t="shared" si="186"/>
        <v>233.2</v>
      </c>
      <c r="AC66" s="21">
        <f t="shared" si="186"/>
        <v>531.20000000000005</v>
      </c>
      <c r="AD66" s="21">
        <f t="shared" si="186"/>
        <v>681.55000000000007</v>
      </c>
      <c r="AE66" s="21">
        <f t="shared" si="186"/>
        <v>590.4</v>
      </c>
      <c r="AF66" s="21">
        <f t="shared" si="186"/>
        <v>790.05000000000007</v>
      </c>
      <c r="AG66" s="21">
        <f t="shared" si="186"/>
        <v>850.8</v>
      </c>
      <c r="AH66" s="21">
        <f t="shared" si="186"/>
        <v>847.64999999999986</v>
      </c>
      <c r="AI66" s="21">
        <f t="shared" si="186"/>
        <v>741.35000000000014</v>
      </c>
      <c r="AJ66" s="21">
        <f t="shared" si="186"/>
        <v>853.19999999999982</v>
      </c>
      <c r="AK66" s="21">
        <f t="shared" si="186"/>
        <v>1136.1999999999998</v>
      </c>
      <c r="AL66" s="21">
        <f t="shared" si="186"/>
        <v>1242.6000000000004</v>
      </c>
      <c r="AM66" s="21">
        <f t="shared" si="186"/>
        <v>1217.7333333333327</v>
      </c>
      <c r="AN66" s="21">
        <f t="shared" si="186"/>
        <v>1283.4666666666662</v>
      </c>
      <c r="AO66" s="21">
        <f t="shared" si="186"/>
        <v>1349.1999999999998</v>
      </c>
      <c r="AP66" s="21">
        <f t="shared" si="186"/>
        <v>1414.9333333333325</v>
      </c>
      <c r="AQ66" s="21">
        <f t="shared" si="186"/>
        <v>1480.666666666667</v>
      </c>
      <c r="AR66" s="21">
        <f t="shared" si="186"/>
        <v>1546.4000000000005</v>
      </c>
      <c r="AS66" s="21">
        <f t="shared" si="186"/>
        <v>1612.1333333333332</v>
      </c>
      <c r="AT66" s="21">
        <f t="shared" si="186"/>
        <v>1677.8666666666668</v>
      </c>
    </row>
    <row r="67" spans="2:46" x14ac:dyDescent="0.35">
      <c r="B67" s="17" t="str">
        <f>Countries!B66</f>
        <v>Laos</v>
      </c>
      <c r="C67" s="21">
        <f t="shared" ref="C67:S67" si="187">C190+Z190+C313+Z313</f>
        <v>0</v>
      </c>
      <c r="D67" s="21">
        <f t="shared" si="187"/>
        <v>1988</v>
      </c>
      <c r="E67" s="21">
        <f t="shared" si="187"/>
        <v>2375</v>
      </c>
      <c r="F67" s="21">
        <f t="shared" si="187"/>
        <v>2787</v>
      </c>
      <c r="G67" s="21">
        <f t="shared" si="187"/>
        <v>3336</v>
      </c>
      <c r="H67" s="21">
        <f t="shared" si="187"/>
        <v>3879</v>
      </c>
      <c r="I67" s="21">
        <f t="shared" si="187"/>
        <v>4646</v>
      </c>
      <c r="J67" s="21">
        <f t="shared" si="187"/>
        <v>5631</v>
      </c>
      <c r="K67" s="21">
        <f t="shared" si="187"/>
        <v>6484</v>
      </c>
      <c r="L67" s="21">
        <f t="shared" si="187"/>
        <v>7300</v>
      </c>
      <c r="M67" s="21">
        <f t="shared" si="187"/>
        <v>8189</v>
      </c>
      <c r="N67" s="21">
        <f t="shared" si="187"/>
        <v>8887</v>
      </c>
      <c r="O67" s="21">
        <f t="shared" si="187"/>
        <v>10130</v>
      </c>
      <c r="P67" s="21">
        <f t="shared" si="187"/>
        <v>11073.333333333332</v>
      </c>
      <c r="Q67" s="21">
        <f t="shared" si="187"/>
        <v>12016.666666666666</v>
      </c>
      <c r="R67" s="21">
        <f t="shared" si="187"/>
        <v>12959.999999999998</v>
      </c>
      <c r="S67" s="21">
        <f t="shared" si="187"/>
        <v>13903.333333333332</v>
      </c>
      <c r="T67" s="21">
        <f t="shared" ref="T67:W67" si="188">T190+AT190+T313+AT313</f>
        <v>15133.516666666665</v>
      </c>
      <c r="U67" s="21">
        <f t="shared" si="188"/>
        <v>13336.83333333333</v>
      </c>
      <c r="V67" s="21">
        <f t="shared" si="188"/>
        <v>14184.549999999996</v>
      </c>
      <c r="W67" s="21">
        <f t="shared" si="188"/>
        <v>15032.266666666663</v>
      </c>
      <c r="Y67" s="17" t="str">
        <f t="shared" si="137"/>
        <v>Laos</v>
      </c>
      <c r="Z67" s="21"/>
      <c r="AA67" s="21">
        <f t="shared" ref="AA67:AT67" si="189">AA190+AA313</f>
        <v>472.84999999999997</v>
      </c>
      <c r="AB67" s="21">
        <f t="shared" si="189"/>
        <v>592.45000000000005</v>
      </c>
      <c r="AC67" s="21">
        <f t="shared" si="189"/>
        <v>657.65000000000009</v>
      </c>
      <c r="AD67" s="21">
        <f t="shared" si="189"/>
        <v>837.1500000000002</v>
      </c>
      <c r="AE67" s="21">
        <f t="shared" si="189"/>
        <v>887.29999999999984</v>
      </c>
      <c r="AF67" s="21">
        <f t="shared" si="189"/>
        <v>1165.9999999999998</v>
      </c>
      <c r="AG67" s="21">
        <f t="shared" si="189"/>
        <v>1461.35</v>
      </c>
      <c r="AH67" s="21">
        <f t="shared" si="189"/>
        <v>1429.9499999999996</v>
      </c>
      <c r="AI67" s="21">
        <f t="shared" si="189"/>
        <v>1478.35</v>
      </c>
      <c r="AJ67" s="21">
        <f t="shared" si="189"/>
        <v>1633.8999999999999</v>
      </c>
      <c r="AK67" s="21">
        <f t="shared" si="189"/>
        <v>1532.2499999999998</v>
      </c>
      <c r="AL67" s="21">
        <f t="shared" si="189"/>
        <v>2148.9</v>
      </c>
      <c r="AM67" s="21">
        <f t="shared" si="189"/>
        <v>1975.0833333333328</v>
      </c>
      <c r="AN67" s="21">
        <f t="shared" si="189"/>
        <v>2070.6999999999994</v>
      </c>
      <c r="AO67" s="21">
        <f t="shared" si="189"/>
        <v>2166.3166666666657</v>
      </c>
      <c r="AP67" s="21">
        <f t="shared" si="189"/>
        <v>2261.933333333332</v>
      </c>
      <c r="AQ67" s="21">
        <f t="shared" si="189"/>
        <v>2357.5499999999984</v>
      </c>
      <c r="AR67" s="21">
        <f t="shared" si="189"/>
        <v>2453.1666666666665</v>
      </c>
      <c r="AS67" s="21">
        <f t="shared" si="189"/>
        <v>2548.7833333333328</v>
      </c>
      <c r="AT67" s="21">
        <f t="shared" si="189"/>
        <v>2644.3999999999996</v>
      </c>
    </row>
    <row r="68" spans="2:46" x14ac:dyDescent="0.35">
      <c r="B68" s="17" t="str">
        <f>Countries!B67</f>
        <v>Lebanon</v>
      </c>
      <c r="C68" s="21">
        <f t="shared" ref="C68:S68" si="190">C191+Z191+C314+Z314</f>
        <v>0</v>
      </c>
      <c r="D68" s="21">
        <f t="shared" si="190"/>
        <v>516</v>
      </c>
      <c r="E68" s="21">
        <f t="shared" si="190"/>
        <v>603</v>
      </c>
      <c r="F68" s="21">
        <f t="shared" si="190"/>
        <v>709</v>
      </c>
      <c r="G68" s="21">
        <f t="shared" si="190"/>
        <v>832</v>
      </c>
      <c r="H68" s="21">
        <f t="shared" si="190"/>
        <v>954</v>
      </c>
      <c r="I68" s="21">
        <f t="shared" si="190"/>
        <v>1130</v>
      </c>
      <c r="J68" s="21">
        <f t="shared" si="190"/>
        <v>1320.25</v>
      </c>
      <c r="K68" s="21">
        <f t="shared" si="190"/>
        <v>1504</v>
      </c>
      <c r="L68" s="21">
        <f t="shared" si="190"/>
        <v>1717</v>
      </c>
      <c r="M68" s="21">
        <f t="shared" si="190"/>
        <v>1854.4</v>
      </c>
      <c r="N68" s="21">
        <f t="shared" si="190"/>
        <v>1952</v>
      </c>
      <c r="O68" s="21">
        <f t="shared" si="190"/>
        <v>2109</v>
      </c>
      <c r="P68" s="21">
        <f t="shared" si="190"/>
        <v>2239.6666666666665</v>
      </c>
      <c r="Q68" s="21">
        <f t="shared" si="190"/>
        <v>2370.333333333333</v>
      </c>
      <c r="R68" s="21">
        <f t="shared" si="190"/>
        <v>2444.7407407407591</v>
      </c>
      <c r="S68" s="21">
        <f t="shared" si="190"/>
        <v>2376.8395061728661</v>
      </c>
      <c r="T68" s="21">
        <f t="shared" ref="T68:W68" si="191">T191+AT191+T314+AT314</f>
        <v>2297.6884621247136</v>
      </c>
      <c r="U68" s="21">
        <f t="shared" si="191"/>
        <v>2089.6962962963285</v>
      </c>
      <c r="V68" s="21">
        <f t="shared" si="191"/>
        <v>2032.5358024691757</v>
      </c>
      <c r="W68" s="21">
        <f t="shared" si="191"/>
        <v>1980.6427983539572</v>
      </c>
      <c r="Y68" s="17" t="str">
        <f t="shared" si="137"/>
        <v>Lebanon</v>
      </c>
      <c r="Z68" s="21"/>
      <c r="AA68" s="21">
        <f t="shared" ref="AA68:AT68" si="192">AA191+AA314</f>
        <v>130.99999999999997</v>
      </c>
      <c r="AB68" s="21">
        <f t="shared" si="192"/>
        <v>138.85000000000002</v>
      </c>
      <c r="AC68" s="21">
        <f t="shared" si="192"/>
        <v>166.54999999999995</v>
      </c>
      <c r="AD68" s="21">
        <f t="shared" si="192"/>
        <v>194.14999999999998</v>
      </c>
      <c r="AE68" s="21">
        <f t="shared" si="192"/>
        <v>205.45000000000005</v>
      </c>
      <c r="AF68" s="21">
        <f t="shared" si="192"/>
        <v>271.64999999999998</v>
      </c>
      <c r="AG68" s="21">
        <f t="shared" si="192"/>
        <v>303.5</v>
      </c>
      <c r="AH68" s="21">
        <f t="shared" si="192"/>
        <v>316.19999999999993</v>
      </c>
      <c r="AI68" s="21">
        <f t="shared" si="192"/>
        <v>363.6</v>
      </c>
      <c r="AJ68" s="21">
        <f t="shared" si="192"/>
        <v>309.29999999999995</v>
      </c>
      <c r="AK68" s="21">
        <f t="shared" si="192"/>
        <v>283.5499999999999</v>
      </c>
      <c r="AL68" s="21">
        <f t="shared" si="192"/>
        <v>352.35000000000008</v>
      </c>
      <c r="AM68" s="21">
        <f t="shared" si="192"/>
        <v>341.76666666666654</v>
      </c>
      <c r="AN68" s="21">
        <f t="shared" si="192"/>
        <v>354.83333333333314</v>
      </c>
      <c r="AO68" s="21">
        <f t="shared" si="192"/>
        <v>311.64074074075927</v>
      </c>
      <c r="AP68" s="21">
        <f t="shared" si="192"/>
        <v>176.77283950618275</v>
      </c>
      <c r="AQ68" s="21">
        <f t="shared" si="192"/>
        <v>183.15144032922998</v>
      </c>
      <c r="AR68" s="21">
        <f t="shared" si="192"/>
        <v>168.89903978053334</v>
      </c>
      <c r="AS68" s="21">
        <f t="shared" si="192"/>
        <v>168.40064014633239</v>
      </c>
      <c r="AT68" s="21">
        <f t="shared" si="192"/>
        <v>158.73290656913454</v>
      </c>
    </row>
    <row r="69" spans="2:46" x14ac:dyDescent="0.35">
      <c r="B69" s="17" t="str">
        <f>Countries!B68</f>
        <v>Lesotho</v>
      </c>
      <c r="C69" s="21">
        <f t="shared" ref="C69:S69" si="193">C192+Z192+C315+Z315</f>
        <v>0</v>
      </c>
      <c r="D69" s="21">
        <f t="shared" si="193"/>
        <v>98174</v>
      </c>
      <c r="E69" s="21">
        <f t="shared" si="193"/>
        <v>109090</v>
      </c>
      <c r="F69" s="21">
        <f t="shared" si="193"/>
        <v>120871</v>
      </c>
      <c r="G69" s="21">
        <f t="shared" si="193"/>
        <v>132449</v>
      </c>
      <c r="H69" s="21">
        <f t="shared" si="193"/>
        <v>153459</v>
      </c>
      <c r="I69" s="21">
        <f t="shared" si="193"/>
        <v>181169</v>
      </c>
      <c r="J69" s="21">
        <f t="shared" si="193"/>
        <v>201509</v>
      </c>
      <c r="K69" s="21">
        <f t="shared" si="193"/>
        <v>206226</v>
      </c>
      <c r="L69" s="21">
        <f t="shared" si="193"/>
        <v>220828</v>
      </c>
      <c r="M69" s="21">
        <f t="shared" si="193"/>
        <v>228121.2</v>
      </c>
      <c r="N69" s="21">
        <f t="shared" si="193"/>
        <v>232439</v>
      </c>
      <c r="O69" s="21">
        <f t="shared" si="193"/>
        <v>235453</v>
      </c>
      <c r="P69" s="21">
        <f t="shared" si="193"/>
        <v>240328</v>
      </c>
      <c r="Q69" s="21">
        <f t="shared" si="193"/>
        <v>245321.33333333334</v>
      </c>
      <c r="R69" s="21">
        <f t="shared" si="193"/>
        <v>250324.03333333335</v>
      </c>
      <c r="S69" s="21">
        <f t="shared" si="193"/>
        <v>255326.73333333337</v>
      </c>
      <c r="T69" s="21">
        <f t="shared" ref="T69:W69" si="194">T192+AT192+T315+AT315</f>
        <v>256521.66666666669</v>
      </c>
      <c r="U69" s="21">
        <f t="shared" si="194"/>
        <v>233771.13333333339</v>
      </c>
      <c r="V69" s="21">
        <f t="shared" si="194"/>
        <v>238201.20000000004</v>
      </c>
      <c r="W69" s="21">
        <f t="shared" si="194"/>
        <v>242819.40000000002</v>
      </c>
      <c r="Y69" s="17" t="str">
        <f t="shared" si="137"/>
        <v>Lesotho</v>
      </c>
      <c r="Z69" s="21"/>
      <c r="AA69" s="21">
        <f t="shared" ref="AA69:AT69" si="195">AA192+AA315</f>
        <v>13555.400000000005</v>
      </c>
      <c r="AB69" s="21">
        <f t="shared" si="195"/>
        <v>20984.800000000007</v>
      </c>
      <c r="AC69" s="21">
        <f t="shared" si="195"/>
        <v>22952.299999999996</v>
      </c>
      <c r="AD69" s="21">
        <f t="shared" si="195"/>
        <v>23925.15</v>
      </c>
      <c r="AE69" s="21">
        <f t="shared" si="195"/>
        <v>34539.25</v>
      </c>
      <c r="AF69" s="21">
        <f t="shared" si="195"/>
        <v>43429.19999999999</v>
      </c>
      <c r="AG69" s="21">
        <f t="shared" si="195"/>
        <v>38915.649999999994</v>
      </c>
      <c r="AH69" s="21">
        <f t="shared" si="195"/>
        <v>25299.35</v>
      </c>
      <c r="AI69" s="21">
        <f t="shared" si="195"/>
        <v>35645.949999999997</v>
      </c>
      <c r="AJ69" s="21">
        <f t="shared" si="195"/>
        <v>29790.600000000006</v>
      </c>
      <c r="AK69" s="21">
        <f t="shared" si="195"/>
        <v>27750.249999999989</v>
      </c>
      <c r="AL69" s="21">
        <f t="shared" si="195"/>
        <v>26569.85</v>
      </c>
      <c r="AM69" s="21">
        <f t="shared" si="195"/>
        <v>28707.200000000012</v>
      </c>
      <c r="AN69" s="21">
        <f t="shared" si="195"/>
        <v>29270.466666666674</v>
      </c>
      <c r="AO69" s="21">
        <f t="shared" si="195"/>
        <v>29843.100000000006</v>
      </c>
      <c r="AP69" s="21">
        <f t="shared" si="195"/>
        <v>30415.733333333337</v>
      </c>
      <c r="AQ69" s="21">
        <f t="shared" si="195"/>
        <v>30988.366666666669</v>
      </c>
      <c r="AR69" s="21">
        <f t="shared" si="195"/>
        <v>31561</v>
      </c>
      <c r="AS69" s="21">
        <f t="shared" si="195"/>
        <v>32133.633333333331</v>
      </c>
      <c r="AT69" s="21">
        <f t="shared" si="195"/>
        <v>27180.599999999977</v>
      </c>
    </row>
    <row r="70" spans="2:46" x14ac:dyDescent="0.35">
      <c r="B70" s="17" t="str">
        <f>Countries!B69</f>
        <v>Liberia</v>
      </c>
      <c r="C70" s="21">
        <f t="shared" ref="C70:S70" si="196">C193+Z193+C316+Z316</f>
        <v>0</v>
      </c>
      <c r="D70" s="21">
        <f t="shared" si="196"/>
        <v>5839</v>
      </c>
      <c r="E70" s="21">
        <f t="shared" si="196"/>
        <v>5532.5</v>
      </c>
      <c r="F70" s="21">
        <f t="shared" si="196"/>
        <v>6429</v>
      </c>
      <c r="G70" s="21">
        <f t="shared" si="196"/>
        <v>6910</v>
      </c>
      <c r="H70" s="21">
        <f t="shared" si="196"/>
        <v>7391</v>
      </c>
      <c r="I70" s="21">
        <f t="shared" si="196"/>
        <v>8076</v>
      </c>
      <c r="J70" s="21">
        <f t="shared" si="196"/>
        <v>11602</v>
      </c>
      <c r="K70" s="21">
        <f t="shared" si="196"/>
        <v>13880</v>
      </c>
      <c r="L70" s="21">
        <f t="shared" si="196"/>
        <v>15423</v>
      </c>
      <c r="M70" s="21">
        <f t="shared" si="196"/>
        <v>18515</v>
      </c>
      <c r="N70" s="21">
        <f t="shared" si="196"/>
        <v>21067</v>
      </c>
      <c r="O70" s="21">
        <f t="shared" si="196"/>
        <v>24853</v>
      </c>
      <c r="P70" s="21">
        <f t="shared" si="196"/>
        <v>27996.333333333332</v>
      </c>
      <c r="Q70" s="21">
        <f t="shared" si="196"/>
        <v>31139.666666666668</v>
      </c>
      <c r="R70" s="21">
        <f t="shared" si="196"/>
        <v>32107</v>
      </c>
      <c r="S70" s="21">
        <f t="shared" si="196"/>
        <v>32164.333333333336</v>
      </c>
      <c r="T70" s="21">
        <f t="shared" ref="T70:W70" si="197">T193+AT193+T316+AT316</f>
        <v>32247.466666666667</v>
      </c>
      <c r="U70" s="21">
        <f t="shared" si="197"/>
        <v>28938.416666666668</v>
      </c>
      <c r="V70" s="21">
        <f t="shared" si="197"/>
        <v>28987.15</v>
      </c>
      <c r="W70" s="21">
        <f t="shared" si="197"/>
        <v>29035.883333333331</v>
      </c>
      <c r="Y70" s="17" t="str">
        <f t="shared" si="137"/>
        <v>Liberia</v>
      </c>
      <c r="Z70" s="21"/>
      <c r="AA70" s="21">
        <f t="shared" ref="AA70:AT70" si="198">AA193+AA316</f>
        <v>1883.9</v>
      </c>
      <c r="AB70" s="21">
        <f t="shared" si="198"/>
        <v>305.89999999999964</v>
      </c>
      <c r="AC70" s="21">
        <f t="shared" si="198"/>
        <v>1520.3000000000002</v>
      </c>
      <c r="AD70" s="21">
        <f t="shared" si="198"/>
        <v>1142.8000000000004</v>
      </c>
      <c r="AE70" s="21">
        <f t="shared" si="198"/>
        <v>1192.2999999999997</v>
      </c>
      <c r="AF70" s="21">
        <f t="shared" si="198"/>
        <v>1443.5499999999997</v>
      </c>
      <c r="AG70" s="21">
        <f t="shared" si="198"/>
        <v>4355.7</v>
      </c>
      <c r="AH70" s="21">
        <f t="shared" si="198"/>
        <v>3467.6499999999992</v>
      </c>
      <c r="AI70" s="21">
        <f t="shared" si="198"/>
        <v>2965</v>
      </c>
      <c r="AJ70" s="21">
        <f t="shared" si="198"/>
        <v>4672.45</v>
      </c>
      <c r="AK70" s="21">
        <f t="shared" si="198"/>
        <v>4445.5999999999995</v>
      </c>
      <c r="AL70" s="21">
        <f t="shared" si="198"/>
        <v>5933.1000000000013</v>
      </c>
      <c r="AM70" s="21">
        <f t="shared" si="198"/>
        <v>5675.3833333333323</v>
      </c>
      <c r="AN70" s="21">
        <f t="shared" si="198"/>
        <v>5992.5833333333348</v>
      </c>
      <c r="AO70" s="21">
        <f t="shared" si="198"/>
        <v>4133.7833333333328</v>
      </c>
      <c r="AP70" s="21">
        <f t="shared" si="198"/>
        <v>3323.3833333333332</v>
      </c>
      <c r="AQ70" s="21">
        <f t="shared" si="198"/>
        <v>3331.9833333333331</v>
      </c>
      <c r="AR70" s="21">
        <f t="shared" si="198"/>
        <v>3340.583333333333</v>
      </c>
      <c r="AS70" s="21">
        <f t="shared" si="198"/>
        <v>3349.1833333333334</v>
      </c>
      <c r="AT70" s="21">
        <f t="shared" si="198"/>
        <v>3357.7833333333333</v>
      </c>
    </row>
    <row r="71" spans="2:46" x14ac:dyDescent="0.35">
      <c r="B71" s="17" t="str">
        <f>Countries!B70</f>
        <v>Libya</v>
      </c>
      <c r="C71" s="21">
        <f t="shared" ref="C71:S71" si="199">C194+Z194+C317+Z317</f>
        <v>0</v>
      </c>
      <c r="D71" s="21">
        <f t="shared" si="199"/>
        <v>1906</v>
      </c>
      <c r="E71" s="21">
        <f t="shared" si="199"/>
        <v>2148</v>
      </c>
      <c r="F71" s="21">
        <f t="shared" si="199"/>
        <v>2346</v>
      </c>
      <c r="G71" s="21">
        <f t="shared" si="199"/>
        <v>2659</v>
      </c>
      <c r="H71" s="21">
        <f t="shared" si="199"/>
        <v>3046</v>
      </c>
      <c r="I71" s="21">
        <f t="shared" si="199"/>
        <v>3324</v>
      </c>
      <c r="J71" s="21">
        <f t="shared" si="199"/>
        <v>3537</v>
      </c>
      <c r="K71" s="21">
        <f t="shared" si="199"/>
        <v>4067</v>
      </c>
      <c r="L71" s="21">
        <f t="shared" si="199"/>
        <v>4398</v>
      </c>
      <c r="M71" s="21">
        <f t="shared" si="199"/>
        <v>4575</v>
      </c>
      <c r="N71" s="21">
        <f t="shared" si="199"/>
        <v>4780</v>
      </c>
      <c r="O71" s="21">
        <f t="shared" si="199"/>
        <v>5083</v>
      </c>
      <c r="P71" s="21">
        <f t="shared" si="199"/>
        <v>5311.333333333333</v>
      </c>
      <c r="Q71" s="21">
        <f t="shared" si="199"/>
        <v>5539.666666666667</v>
      </c>
      <c r="R71" s="21">
        <f t="shared" si="199"/>
        <v>5768.0000000000009</v>
      </c>
      <c r="S71" s="21">
        <f t="shared" si="199"/>
        <v>5996.3333333333348</v>
      </c>
      <c r="T71" s="21">
        <f t="shared" ref="T71:W71" si="200">T194+AT194+T317+AT317</f>
        <v>6293.2666666666682</v>
      </c>
      <c r="U71" s="21">
        <f t="shared" si="200"/>
        <v>5596.5833333333348</v>
      </c>
      <c r="V71" s="21">
        <f t="shared" si="200"/>
        <v>5802.050000000002</v>
      </c>
      <c r="W71" s="21">
        <f t="shared" si="200"/>
        <v>6007.5166666666682</v>
      </c>
      <c r="Y71" s="17" t="str">
        <f t="shared" si="137"/>
        <v>Libya</v>
      </c>
      <c r="Z71" s="21"/>
      <c r="AA71" s="21">
        <f t="shared" ref="AA71:AT71" si="201">AA194+AA317</f>
        <v>352.59999999999991</v>
      </c>
      <c r="AB71" s="21">
        <f t="shared" si="201"/>
        <v>432.59999999999991</v>
      </c>
      <c r="AC71" s="21">
        <f t="shared" si="201"/>
        <v>412.79999999999995</v>
      </c>
      <c r="AD71" s="21">
        <f t="shared" si="201"/>
        <v>551.09999999999991</v>
      </c>
      <c r="AE71" s="21">
        <f t="shared" si="201"/>
        <v>656.55</v>
      </c>
      <c r="AF71" s="21">
        <f t="shared" si="201"/>
        <v>586.65</v>
      </c>
      <c r="AG71" s="21">
        <f t="shared" si="201"/>
        <v>549.49999999999977</v>
      </c>
      <c r="AH71" s="21">
        <f t="shared" si="201"/>
        <v>887.99999999999989</v>
      </c>
      <c r="AI71" s="21">
        <f t="shared" si="201"/>
        <v>741.9000000000002</v>
      </c>
      <c r="AJ71" s="21">
        <f t="shared" si="201"/>
        <v>622.14999999999986</v>
      </c>
      <c r="AK71" s="21">
        <f t="shared" si="201"/>
        <v>667.5</v>
      </c>
      <c r="AL71" s="21">
        <f t="shared" si="201"/>
        <v>785.60000000000014</v>
      </c>
      <c r="AM71" s="21">
        <f t="shared" si="201"/>
        <v>742.08333333333326</v>
      </c>
      <c r="AN71" s="21">
        <f t="shared" si="201"/>
        <v>764.95000000000061</v>
      </c>
      <c r="AO71" s="21">
        <f t="shared" si="201"/>
        <v>787.81666666666706</v>
      </c>
      <c r="AP71" s="21">
        <f t="shared" si="201"/>
        <v>810.68333333333351</v>
      </c>
      <c r="AQ71" s="21">
        <f t="shared" si="201"/>
        <v>833.55000000000075</v>
      </c>
      <c r="AR71" s="21">
        <f t="shared" si="201"/>
        <v>856.4166666666672</v>
      </c>
      <c r="AS71" s="21">
        <f t="shared" si="201"/>
        <v>879.28333333333364</v>
      </c>
      <c r="AT71" s="21">
        <f t="shared" si="201"/>
        <v>902.150000000001</v>
      </c>
    </row>
    <row r="72" spans="2:46" x14ac:dyDescent="0.35">
      <c r="B72" s="17" t="str">
        <f>Countries!B71</f>
        <v>Macedonia</v>
      </c>
      <c r="C72" s="21">
        <f t="shared" ref="C72:S72" si="202">C195+Z195+C318+Z318</f>
        <v>0</v>
      </c>
      <c r="D72" s="21">
        <f t="shared" si="202"/>
        <v>45</v>
      </c>
      <c r="E72" s="21">
        <f t="shared" si="202"/>
        <v>61</v>
      </c>
      <c r="F72" s="21">
        <f t="shared" si="202"/>
        <v>76</v>
      </c>
      <c r="G72" s="21">
        <f t="shared" si="202"/>
        <v>94</v>
      </c>
      <c r="H72" s="21">
        <f t="shared" si="202"/>
        <v>132</v>
      </c>
      <c r="I72" s="21">
        <f t="shared" si="202"/>
        <v>166</v>
      </c>
      <c r="J72" s="21">
        <f t="shared" si="202"/>
        <v>194</v>
      </c>
      <c r="K72" s="21">
        <f t="shared" si="202"/>
        <v>235</v>
      </c>
      <c r="L72" s="21">
        <f t="shared" si="202"/>
        <v>260</v>
      </c>
      <c r="M72" s="21">
        <f t="shared" si="202"/>
        <v>299</v>
      </c>
      <c r="N72" s="21">
        <f t="shared" si="202"/>
        <v>269.10000000000002</v>
      </c>
      <c r="O72" s="21">
        <f t="shared" si="202"/>
        <v>0</v>
      </c>
      <c r="P72" s="21">
        <f t="shared" si="202"/>
        <v>0</v>
      </c>
      <c r="Q72" s="21">
        <f t="shared" si="202"/>
        <v>0</v>
      </c>
      <c r="R72" s="21">
        <f t="shared" si="202"/>
        <v>0</v>
      </c>
      <c r="S72" s="21">
        <f t="shared" si="202"/>
        <v>0</v>
      </c>
      <c r="T72" s="21">
        <f t="shared" ref="T72:W72" si="203">T195+AT195+T318+AT318</f>
        <v>0</v>
      </c>
      <c r="U72" s="21">
        <f t="shared" si="203"/>
        <v>0</v>
      </c>
      <c r="V72" s="21">
        <f t="shared" si="203"/>
        <v>0</v>
      </c>
      <c r="W72" s="21">
        <f t="shared" si="203"/>
        <v>0</v>
      </c>
      <c r="Y72" s="17" t="str">
        <f t="shared" si="137"/>
        <v>Macedonia</v>
      </c>
      <c r="Z72" s="21"/>
      <c r="AA72" s="21">
        <f t="shared" ref="AA72:AT72" si="204">AA195+AA318</f>
        <v>12.600000000000001</v>
      </c>
      <c r="AB72" s="21">
        <f t="shared" si="204"/>
        <v>20.5</v>
      </c>
      <c r="AC72" s="21">
        <f t="shared" si="204"/>
        <v>21.1</v>
      </c>
      <c r="AD72" s="21">
        <f t="shared" si="204"/>
        <v>25.599999999999994</v>
      </c>
      <c r="AE72" s="21">
        <f t="shared" si="204"/>
        <v>47.400000000000006</v>
      </c>
      <c r="AF72" s="21">
        <f t="shared" si="204"/>
        <v>47.2</v>
      </c>
      <c r="AG72" s="21">
        <f t="shared" si="204"/>
        <v>44.599999999999994</v>
      </c>
      <c r="AH72" s="21">
        <f t="shared" si="204"/>
        <v>60.400000000000006</v>
      </c>
      <c r="AI72" s="21">
        <f t="shared" si="204"/>
        <v>48.5</v>
      </c>
      <c r="AJ72" s="21">
        <f t="shared" si="204"/>
        <v>65</v>
      </c>
      <c r="AK72" s="21">
        <f t="shared" si="204"/>
        <v>0</v>
      </c>
      <c r="AL72" s="21">
        <f t="shared" si="204"/>
        <v>0</v>
      </c>
      <c r="AM72" s="21">
        <f t="shared" si="204"/>
        <v>0</v>
      </c>
      <c r="AN72" s="21">
        <f t="shared" si="204"/>
        <v>0</v>
      </c>
      <c r="AO72" s="21">
        <f t="shared" si="204"/>
        <v>0</v>
      </c>
      <c r="AP72" s="21">
        <f t="shared" si="204"/>
        <v>0</v>
      </c>
      <c r="AQ72" s="21">
        <f t="shared" si="204"/>
        <v>0</v>
      </c>
      <c r="AR72" s="21">
        <f t="shared" si="204"/>
        <v>0</v>
      </c>
      <c r="AS72" s="21">
        <f t="shared" si="204"/>
        <v>0</v>
      </c>
      <c r="AT72" s="21">
        <f t="shared" si="204"/>
        <v>0</v>
      </c>
    </row>
    <row r="73" spans="2:46" x14ac:dyDescent="0.35">
      <c r="B73" s="17" t="str">
        <f>Countries!B72</f>
        <v>Madagascar</v>
      </c>
      <c r="C73" s="21">
        <f t="shared" ref="C73:S73" si="205">C196+Z196+C319+Z319</f>
        <v>0</v>
      </c>
      <c r="D73" s="21">
        <f t="shared" si="205"/>
        <v>398.3</v>
      </c>
      <c r="E73" s="21">
        <f t="shared" si="205"/>
        <v>371</v>
      </c>
      <c r="F73" s="21">
        <f t="shared" si="205"/>
        <v>519</v>
      </c>
      <c r="G73" s="21">
        <f t="shared" si="205"/>
        <v>773</v>
      </c>
      <c r="H73" s="21">
        <f t="shared" si="205"/>
        <v>1242.6500000000001</v>
      </c>
      <c r="I73" s="21">
        <f t="shared" si="205"/>
        <v>1706</v>
      </c>
      <c r="J73" s="21">
        <f t="shared" si="205"/>
        <v>2321</v>
      </c>
      <c r="K73" s="21">
        <f t="shared" si="205"/>
        <v>3510</v>
      </c>
      <c r="L73" s="21">
        <f t="shared" si="205"/>
        <v>5166</v>
      </c>
      <c r="M73" s="21">
        <f t="shared" si="205"/>
        <v>5885</v>
      </c>
      <c r="N73" s="21">
        <f t="shared" si="205"/>
        <v>8995</v>
      </c>
      <c r="O73" s="21">
        <f t="shared" si="205"/>
        <v>12263</v>
      </c>
      <c r="P73" s="21">
        <f t="shared" si="205"/>
        <v>14628.666666666668</v>
      </c>
      <c r="Q73" s="21">
        <f t="shared" si="205"/>
        <v>16994.333333333336</v>
      </c>
      <c r="R73" s="21">
        <f t="shared" si="205"/>
        <v>19360</v>
      </c>
      <c r="S73" s="21">
        <f t="shared" si="205"/>
        <v>21725.666666666664</v>
      </c>
      <c r="T73" s="21">
        <f t="shared" ref="T73:W73" si="206">T196+AT196+T319+AT319</f>
        <v>24810.533333333329</v>
      </c>
      <c r="U73" s="21">
        <f t="shared" si="206"/>
        <v>21649.316666666666</v>
      </c>
      <c r="V73" s="21">
        <f t="shared" si="206"/>
        <v>23775.249999999996</v>
      </c>
      <c r="W73" s="21">
        <f t="shared" si="206"/>
        <v>25901.183333333331</v>
      </c>
      <c r="Y73" s="17" t="str">
        <f t="shared" si="137"/>
        <v>Madagascar</v>
      </c>
      <c r="Z73" s="21"/>
      <c r="AA73" s="21">
        <f t="shared" ref="AA73:AT73" si="207">AA196+AA319</f>
        <v>159.80000000000001</v>
      </c>
      <c r="AB73" s="21">
        <f t="shared" si="207"/>
        <v>15.250000000000011</v>
      </c>
      <c r="AC73" s="21">
        <f t="shared" si="207"/>
        <v>185.79999999999998</v>
      </c>
      <c r="AD73" s="21">
        <f t="shared" si="207"/>
        <v>306.75</v>
      </c>
      <c r="AE73" s="21">
        <f t="shared" si="207"/>
        <v>548.4</v>
      </c>
      <c r="AF73" s="21">
        <f t="shared" si="207"/>
        <v>596.19999999999993</v>
      </c>
      <c r="AG73" s="21">
        <f t="shared" si="207"/>
        <v>787.65</v>
      </c>
      <c r="AH73" s="21">
        <f t="shared" si="207"/>
        <v>1423.85</v>
      </c>
      <c r="AI73" s="21">
        <f t="shared" si="207"/>
        <v>2011.5500000000002</v>
      </c>
      <c r="AJ73" s="21">
        <f t="shared" si="207"/>
        <v>1243.1500000000001</v>
      </c>
      <c r="AK73" s="21">
        <f t="shared" si="207"/>
        <v>3706.2000000000003</v>
      </c>
      <c r="AL73" s="21">
        <f t="shared" si="207"/>
        <v>4180.2999999999993</v>
      </c>
      <c r="AM73" s="21">
        <f t="shared" si="207"/>
        <v>3609.0166666666678</v>
      </c>
      <c r="AN73" s="21">
        <f t="shared" si="207"/>
        <v>3848.7499999999995</v>
      </c>
      <c r="AO73" s="21">
        <f t="shared" si="207"/>
        <v>4088.4833333333336</v>
      </c>
      <c r="AP73" s="21">
        <f t="shared" si="207"/>
        <v>4328.2166666666672</v>
      </c>
      <c r="AQ73" s="21">
        <f t="shared" si="207"/>
        <v>4567.9500000000007</v>
      </c>
      <c r="AR73" s="21">
        <f t="shared" si="207"/>
        <v>4807.6833333333307</v>
      </c>
      <c r="AS73" s="21">
        <f t="shared" si="207"/>
        <v>5047.4166666666642</v>
      </c>
      <c r="AT73" s="21">
        <f t="shared" si="207"/>
        <v>5287.1499999999978</v>
      </c>
    </row>
    <row r="74" spans="2:46" x14ac:dyDescent="0.35">
      <c r="B74" s="17" t="str">
        <f>Countries!B73</f>
        <v>Malawi</v>
      </c>
      <c r="C74" s="21">
        <f t="shared" ref="C74:S74" si="208">C197+Z197+C320+Z320</f>
        <v>0</v>
      </c>
      <c r="D74" s="21">
        <f t="shared" si="208"/>
        <v>323566</v>
      </c>
      <c r="E74" s="21">
        <f t="shared" si="208"/>
        <v>404900</v>
      </c>
      <c r="F74" s="21">
        <f t="shared" si="208"/>
        <v>472859</v>
      </c>
      <c r="G74" s="21">
        <f t="shared" si="208"/>
        <v>539239</v>
      </c>
      <c r="H74" s="21">
        <f t="shared" si="208"/>
        <v>595634</v>
      </c>
      <c r="I74" s="21">
        <f t="shared" si="208"/>
        <v>679062</v>
      </c>
      <c r="J74" s="21">
        <f t="shared" si="208"/>
        <v>750631</v>
      </c>
      <c r="K74" s="21">
        <f t="shared" si="208"/>
        <v>814275</v>
      </c>
      <c r="L74" s="21">
        <f t="shared" si="208"/>
        <v>830098</v>
      </c>
      <c r="M74" s="21">
        <f t="shared" si="208"/>
        <v>862212</v>
      </c>
      <c r="N74" s="21">
        <f t="shared" si="208"/>
        <v>897619</v>
      </c>
      <c r="O74" s="21">
        <f t="shared" si="208"/>
        <v>931916</v>
      </c>
      <c r="P74" s="21">
        <f t="shared" si="208"/>
        <v>965855.33333333326</v>
      </c>
      <c r="Q74" s="21">
        <f t="shared" si="208"/>
        <v>984636.66666666663</v>
      </c>
      <c r="R74" s="21">
        <f t="shared" si="208"/>
        <v>981972</v>
      </c>
      <c r="S74" s="21">
        <f t="shared" si="208"/>
        <v>979307.33333333326</v>
      </c>
      <c r="T74" s="21">
        <f t="shared" ref="T74:W74" si="209">T197+AT197+T320+AT320</f>
        <v>975443.56666666677</v>
      </c>
      <c r="U74" s="21">
        <f t="shared" si="209"/>
        <v>877646.26666666672</v>
      </c>
      <c r="V74" s="21">
        <f t="shared" si="209"/>
        <v>875381.3</v>
      </c>
      <c r="W74" s="21">
        <f t="shared" si="209"/>
        <v>873116.33333333337</v>
      </c>
      <c r="Y74" s="17" t="str">
        <f t="shared" si="137"/>
        <v>Malawi</v>
      </c>
      <c r="Z74" s="21"/>
      <c r="AA74" s="21">
        <f t="shared" ref="AA74:AT74" si="210">AA197+AA320</f>
        <v>98494.95</v>
      </c>
      <c r="AB74" s="21">
        <f t="shared" si="210"/>
        <v>114704.9</v>
      </c>
      <c r="AC74" s="21">
        <f t="shared" si="210"/>
        <v>109692.80000000002</v>
      </c>
      <c r="AD74" s="21">
        <f t="shared" si="210"/>
        <v>115139.00000000001</v>
      </c>
      <c r="AE74" s="21">
        <f t="shared" si="210"/>
        <v>111944.75000000001</v>
      </c>
      <c r="AF74" s="21">
        <f t="shared" si="210"/>
        <v>144785</v>
      </c>
      <c r="AG74" s="21">
        <f t="shared" si="210"/>
        <v>141526.74999999997</v>
      </c>
      <c r="AH74" s="21">
        <f t="shared" si="210"/>
        <v>140981.15</v>
      </c>
      <c r="AI74" s="21">
        <f t="shared" si="210"/>
        <v>99505.300000000017</v>
      </c>
      <c r="AJ74" s="21">
        <f t="shared" si="210"/>
        <v>117521.80000000005</v>
      </c>
      <c r="AK74" s="21">
        <f t="shared" si="210"/>
        <v>123941.90000000005</v>
      </c>
      <c r="AL74" s="21">
        <f t="shared" si="210"/>
        <v>126183.1</v>
      </c>
      <c r="AM74" s="21">
        <f t="shared" si="210"/>
        <v>129129.23333333334</v>
      </c>
      <c r="AN74" s="21">
        <f t="shared" si="210"/>
        <v>117231.93333333336</v>
      </c>
      <c r="AO74" s="21">
        <f t="shared" si="210"/>
        <v>97530.833333333328</v>
      </c>
      <c r="AP74" s="21">
        <f t="shared" si="210"/>
        <v>97131.133333333331</v>
      </c>
      <c r="AQ74" s="21">
        <f t="shared" si="210"/>
        <v>96731.433333333334</v>
      </c>
      <c r="AR74" s="21">
        <f t="shared" si="210"/>
        <v>96331.733333333337</v>
      </c>
      <c r="AS74" s="21">
        <f t="shared" si="210"/>
        <v>95932.033333333326</v>
      </c>
      <c r="AT74" s="21">
        <f t="shared" si="210"/>
        <v>95532.333333333328</v>
      </c>
    </row>
    <row r="75" spans="2:46" x14ac:dyDescent="0.35">
      <c r="B75" s="17" t="str">
        <f>Countries!B74</f>
        <v>Malaysia</v>
      </c>
      <c r="C75" s="21">
        <f t="shared" ref="C75:S75" si="211">C198+Z198+C321+Z321</f>
        <v>0</v>
      </c>
      <c r="D75" s="21">
        <f t="shared" si="211"/>
        <v>14410</v>
      </c>
      <c r="E75" s="21">
        <f t="shared" si="211"/>
        <v>14993</v>
      </c>
      <c r="F75" s="21">
        <f t="shared" si="211"/>
        <v>17265</v>
      </c>
      <c r="G75" s="21">
        <f t="shared" si="211"/>
        <v>21541</v>
      </c>
      <c r="H75" s="21">
        <f t="shared" si="211"/>
        <v>25583</v>
      </c>
      <c r="I75" s="21">
        <f t="shared" si="211"/>
        <v>35850</v>
      </c>
      <c r="J75" s="21">
        <f t="shared" si="211"/>
        <v>39018</v>
      </c>
      <c r="K75" s="21">
        <f t="shared" si="211"/>
        <v>41401</v>
      </c>
      <c r="L75" s="21">
        <f t="shared" si="211"/>
        <v>44168</v>
      </c>
      <c r="M75" s="21">
        <f t="shared" si="211"/>
        <v>46931</v>
      </c>
      <c r="N75" s="21">
        <f t="shared" si="211"/>
        <v>47009</v>
      </c>
      <c r="O75" s="21">
        <f t="shared" si="211"/>
        <v>47071.3</v>
      </c>
      <c r="P75" s="21">
        <f t="shared" si="211"/>
        <v>48037.966666666667</v>
      </c>
      <c r="Q75" s="21">
        <f t="shared" si="211"/>
        <v>49009.45</v>
      </c>
      <c r="R75" s="21">
        <f t="shared" si="211"/>
        <v>49980.933333333327</v>
      </c>
      <c r="S75" s="21">
        <f t="shared" si="211"/>
        <v>50952.416666666657</v>
      </c>
      <c r="T75" s="21">
        <f t="shared" ref="T75:W75" si="212">T198+AT198+T321+AT321</f>
        <v>52224.099999999984</v>
      </c>
      <c r="U75" s="21">
        <f t="shared" si="212"/>
        <v>46707.483333333323</v>
      </c>
      <c r="V75" s="21">
        <f t="shared" si="212"/>
        <v>47585.699999999983</v>
      </c>
      <c r="W75" s="21">
        <f t="shared" si="212"/>
        <v>48486.299999999988</v>
      </c>
      <c r="Y75" s="17" t="str">
        <f t="shared" si="137"/>
        <v>Malaysia</v>
      </c>
      <c r="Z75" s="21"/>
      <c r="AA75" s="21">
        <f t="shared" ref="AA75:AT75" si="213">AA198+AA321</f>
        <v>2647.7</v>
      </c>
      <c r="AB75" s="21">
        <f t="shared" si="213"/>
        <v>2044.4000000000008</v>
      </c>
      <c r="AC75" s="21">
        <f t="shared" si="213"/>
        <v>3791.2499999999995</v>
      </c>
      <c r="AD75" s="21">
        <f t="shared" si="213"/>
        <v>6022.6500000000005</v>
      </c>
      <c r="AE75" s="21">
        <f t="shared" si="213"/>
        <v>6215.4999999999991</v>
      </c>
      <c r="AF75" s="21">
        <f t="shared" si="213"/>
        <v>12843.8</v>
      </c>
      <c r="AG75" s="21">
        <f t="shared" si="213"/>
        <v>6770.5500000000011</v>
      </c>
      <c r="AH75" s="21">
        <f t="shared" si="213"/>
        <v>6301.2500000000018</v>
      </c>
      <c r="AI75" s="21">
        <f t="shared" si="213"/>
        <v>6922.7999999999975</v>
      </c>
      <c r="AJ75" s="21">
        <f t="shared" si="213"/>
        <v>7194.8499999999967</v>
      </c>
      <c r="AK75" s="21">
        <f t="shared" si="213"/>
        <v>4784.0999999999985</v>
      </c>
      <c r="AL75" s="21">
        <f t="shared" si="213"/>
        <v>4775.0999999999985</v>
      </c>
      <c r="AM75" s="21">
        <f t="shared" si="213"/>
        <v>5687.5666666666657</v>
      </c>
      <c r="AN75" s="21">
        <f t="shared" si="213"/>
        <v>5787.6333333333314</v>
      </c>
      <c r="AO75" s="21">
        <f t="shared" si="213"/>
        <v>5887.6999999999971</v>
      </c>
      <c r="AP75" s="21">
        <f t="shared" si="213"/>
        <v>5987.7666666666628</v>
      </c>
      <c r="AQ75" s="21">
        <f t="shared" si="213"/>
        <v>6087.8333333333285</v>
      </c>
      <c r="AR75" s="21">
        <f t="shared" si="213"/>
        <v>6187.8999999999942</v>
      </c>
      <c r="AS75" s="21">
        <f t="shared" si="213"/>
        <v>6287.9666666666672</v>
      </c>
      <c r="AT75" s="21">
        <f t="shared" si="213"/>
        <v>6388.0333333333256</v>
      </c>
    </row>
    <row r="76" spans="2:46" x14ac:dyDescent="0.35">
      <c r="B76" s="17" t="str">
        <f>Countries!B75</f>
        <v>Maldives</v>
      </c>
      <c r="C76" s="21">
        <f t="shared" ref="C76:S76" si="214">C199+Z199+C322+Z322</f>
        <v>0</v>
      </c>
      <c r="D76" s="21">
        <f t="shared" si="214"/>
        <v>15</v>
      </c>
      <c r="E76" s="21">
        <f t="shared" si="214"/>
        <v>18</v>
      </c>
      <c r="F76" s="21">
        <f t="shared" si="214"/>
        <v>19</v>
      </c>
      <c r="G76" s="21">
        <f t="shared" si="214"/>
        <v>21</v>
      </c>
      <c r="H76" s="21">
        <f t="shared" si="214"/>
        <v>23</v>
      </c>
      <c r="I76" s="21">
        <f t="shared" si="214"/>
        <v>23</v>
      </c>
      <c r="J76" s="21">
        <f t="shared" si="214"/>
        <v>25</v>
      </c>
      <c r="K76" s="21">
        <f t="shared" si="214"/>
        <v>25</v>
      </c>
      <c r="L76" s="21">
        <f t="shared" si="214"/>
        <v>34</v>
      </c>
      <c r="M76" s="21">
        <f t="shared" si="214"/>
        <v>37</v>
      </c>
      <c r="N76" s="21">
        <f t="shared" si="214"/>
        <v>39</v>
      </c>
      <c r="O76" s="21">
        <f t="shared" si="214"/>
        <v>40</v>
      </c>
      <c r="P76" s="21">
        <f t="shared" si="214"/>
        <v>42</v>
      </c>
      <c r="Q76" s="21">
        <f t="shared" si="214"/>
        <v>44</v>
      </c>
      <c r="R76" s="21">
        <f t="shared" si="214"/>
        <v>46</v>
      </c>
      <c r="S76" s="21">
        <f t="shared" si="214"/>
        <v>48</v>
      </c>
      <c r="T76" s="21">
        <f t="shared" ref="T76:W76" si="215">T199+AT199+T322+AT322</f>
        <v>50.6</v>
      </c>
      <c r="U76" s="21">
        <f t="shared" si="215"/>
        <v>45</v>
      </c>
      <c r="V76" s="21">
        <f t="shared" si="215"/>
        <v>46.8</v>
      </c>
      <c r="W76" s="21">
        <f t="shared" si="215"/>
        <v>48.6</v>
      </c>
      <c r="Y76" s="17" t="str">
        <f t="shared" si="137"/>
        <v>Maldives</v>
      </c>
      <c r="Z76" s="21"/>
      <c r="AA76" s="21">
        <f t="shared" ref="AA76:AT76" si="216">AA199+AA322</f>
        <v>2.4000000000000004</v>
      </c>
      <c r="AB76" s="21">
        <f t="shared" si="216"/>
        <v>4.5</v>
      </c>
      <c r="AC76" s="21">
        <f t="shared" si="216"/>
        <v>2.8000000000000007</v>
      </c>
      <c r="AD76" s="21">
        <f t="shared" si="216"/>
        <v>3.8999999999999986</v>
      </c>
      <c r="AE76" s="21">
        <f t="shared" si="216"/>
        <v>4.1000000000000014</v>
      </c>
      <c r="AF76" s="21">
        <f t="shared" si="216"/>
        <v>2.3000000000000007</v>
      </c>
      <c r="AG76" s="21">
        <f t="shared" si="216"/>
        <v>4.3000000000000007</v>
      </c>
      <c r="AH76" s="21">
        <f t="shared" si="216"/>
        <v>2.5</v>
      </c>
      <c r="AI76" s="21">
        <f t="shared" si="216"/>
        <v>11.5</v>
      </c>
      <c r="AJ76" s="21">
        <f t="shared" si="216"/>
        <v>6.3999999999999986</v>
      </c>
      <c r="AK76" s="21">
        <f t="shared" si="216"/>
        <v>5.7000000000000028</v>
      </c>
      <c r="AL76" s="21">
        <f t="shared" si="216"/>
        <v>4.8999999999999986</v>
      </c>
      <c r="AM76" s="21">
        <f t="shared" si="216"/>
        <v>6</v>
      </c>
      <c r="AN76" s="21">
        <f t="shared" si="216"/>
        <v>6.2000000000000028</v>
      </c>
      <c r="AO76" s="21">
        <f t="shared" si="216"/>
        <v>6.3999999999999986</v>
      </c>
      <c r="AP76" s="21">
        <f t="shared" si="216"/>
        <v>6.6000000000000014</v>
      </c>
      <c r="AQ76" s="21">
        <f t="shared" si="216"/>
        <v>6.7999999999999972</v>
      </c>
      <c r="AR76" s="21">
        <f t="shared" si="216"/>
        <v>7</v>
      </c>
      <c r="AS76" s="21">
        <f t="shared" si="216"/>
        <v>7.2000000000000028</v>
      </c>
      <c r="AT76" s="21">
        <f t="shared" si="216"/>
        <v>7.3999999999999986</v>
      </c>
    </row>
    <row r="77" spans="2:46" x14ac:dyDescent="0.35">
      <c r="B77" s="17" t="str">
        <f>Countries!B76</f>
        <v>Mali</v>
      </c>
      <c r="C77" s="21">
        <f t="shared" ref="C77:S77" si="217">C200+Z200+C323+Z323</f>
        <v>0</v>
      </c>
      <c r="D77" s="21">
        <f t="shared" si="217"/>
        <v>29237</v>
      </c>
      <c r="E77" s="21">
        <f t="shared" si="217"/>
        <v>28751</v>
      </c>
      <c r="F77" s="21">
        <f t="shared" si="217"/>
        <v>28725</v>
      </c>
      <c r="G77" s="21">
        <f t="shared" si="217"/>
        <v>31472</v>
      </c>
      <c r="H77" s="21">
        <f t="shared" si="217"/>
        <v>34974</v>
      </c>
      <c r="I77" s="21">
        <f t="shared" si="217"/>
        <v>37902</v>
      </c>
      <c r="J77" s="21">
        <f t="shared" si="217"/>
        <v>41688</v>
      </c>
      <c r="K77" s="21">
        <f t="shared" si="217"/>
        <v>46183</v>
      </c>
      <c r="L77" s="21">
        <f t="shared" si="217"/>
        <v>45091.1</v>
      </c>
      <c r="M77" s="21">
        <f t="shared" si="217"/>
        <v>54790</v>
      </c>
      <c r="N77" s="21">
        <f t="shared" si="217"/>
        <v>53577</v>
      </c>
      <c r="O77" s="21">
        <f t="shared" si="217"/>
        <v>59982</v>
      </c>
      <c r="P77" s="21">
        <f t="shared" si="217"/>
        <v>65121.666666666672</v>
      </c>
      <c r="Q77" s="21">
        <f t="shared" si="217"/>
        <v>70261.333333333343</v>
      </c>
      <c r="R77" s="21">
        <f t="shared" si="217"/>
        <v>75401</v>
      </c>
      <c r="S77" s="21">
        <f t="shared" si="217"/>
        <v>80540.666666666657</v>
      </c>
      <c r="T77" s="21">
        <f t="shared" ref="T77:W77" si="218">T200+AT200+T323+AT323</f>
        <v>87305.833333333328</v>
      </c>
      <c r="U77" s="21">
        <f t="shared" si="218"/>
        <v>76769.316666666651</v>
      </c>
      <c r="V77" s="21">
        <f t="shared" si="218"/>
        <v>81367.14999999998</v>
      </c>
      <c r="W77" s="21">
        <f t="shared" si="218"/>
        <v>85964.983333333323</v>
      </c>
      <c r="Y77" s="17" t="str">
        <f t="shared" si="137"/>
        <v>Mali</v>
      </c>
      <c r="Z77" s="21"/>
      <c r="AA77" s="21">
        <f t="shared" ref="AA77:AT77" si="219">AA200+AA323</f>
        <v>7007.3</v>
      </c>
      <c r="AB77" s="21">
        <f t="shared" si="219"/>
        <v>2524.3000000000002</v>
      </c>
      <c r="AC77" s="21">
        <f t="shared" si="219"/>
        <v>2944.7000000000016</v>
      </c>
      <c r="AD77" s="21">
        <f t="shared" si="219"/>
        <v>5719.5500000000011</v>
      </c>
      <c r="AE77" s="21">
        <f t="shared" si="219"/>
        <v>6767.15</v>
      </c>
      <c r="AF77" s="21">
        <f t="shared" si="219"/>
        <v>6558.6500000000015</v>
      </c>
      <c r="AG77" s="21">
        <f t="shared" si="219"/>
        <v>7717.2000000000007</v>
      </c>
      <c r="AH77" s="21">
        <f t="shared" si="219"/>
        <v>8815.3000000000029</v>
      </c>
      <c r="AI77" s="21">
        <f t="shared" si="219"/>
        <v>3698.6999999999971</v>
      </c>
      <c r="AJ77" s="21">
        <f t="shared" si="219"/>
        <v>14803.349999999997</v>
      </c>
      <c r="AK77" s="21">
        <f t="shared" si="219"/>
        <v>4472.8000000000011</v>
      </c>
      <c r="AL77" s="21">
        <f t="shared" si="219"/>
        <v>11955.650000000003</v>
      </c>
      <c r="AM77" s="21">
        <f t="shared" si="219"/>
        <v>11341.51666666667</v>
      </c>
      <c r="AN77" s="21">
        <f t="shared" si="219"/>
        <v>11883.35</v>
      </c>
      <c r="AO77" s="21">
        <f t="shared" si="219"/>
        <v>12425.183333333331</v>
      </c>
      <c r="AP77" s="21">
        <f t="shared" si="219"/>
        <v>12967.016666666659</v>
      </c>
      <c r="AQ77" s="21">
        <f t="shared" si="219"/>
        <v>13508.849999999989</v>
      </c>
      <c r="AR77" s="21">
        <f t="shared" si="219"/>
        <v>14050.683333333327</v>
      </c>
      <c r="AS77" s="21">
        <f t="shared" si="219"/>
        <v>14592.516666666663</v>
      </c>
      <c r="AT77" s="21">
        <f t="shared" si="219"/>
        <v>15134.349999999988</v>
      </c>
    </row>
    <row r="78" spans="2:46" x14ac:dyDescent="0.35">
      <c r="B78" s="17" t="str">
        <f>Countries!B77</f>
        <v>Mauritania</v>
      </c>
      <c r="C78" s="21">
        <f t="shared" ref="C78:S78" si="220">C201+Z201+C324+Z324</f>
        <v>0</v>
      </c>
      <c r="D78" s="21">
        <f t="shared" si="220"/>
        <v>1760.1</v>
      </c>
      <c r="E78" s="21">
        <f t="shared" si="220"/>
        <v>1830</v>
      </c>
      <c r="F78" s="21">
        <f t="shared" si="220"/>
        <v>2143</v>
      </c>
      <c r="G78" s="21">
        <f t="shared" si="220"/>
        <v>2263</v>
      </c>
      <c r="H78" s="21">
        <f t="shared" si="220"/>
        <v>2458</v>
      </c>
      <c r="I78" s="21">
        <f t="shared" si="220"/>
        <v>2615</v>
      </c>
      <c r="J78" s="21">
        <f t="shared" si="220"/>
        <v>3021</v>
      </c>
      <c r="K78" s="21">
        <f t="shared" si="220"/>
        <v>3032</v>
      </c>
      <c r="L78" s="21">
        <f t="shared" si="220"/>
        <v>3273</v>
      </c>
      <c r="M78" s="21">
        <f t="shared" si="220"/>
        <v>3384</v>
      </c>
      <c r="N78" s="21">
        <f t="shared" si="220"/>
        <v>3623</v>
      </c>
      <c r="O78" s="21">
        <f t="shared" si="220"/>
        <v>3755</v>
      </c>
      <c r="P78" s="21">
        <f t="shared" si="220"/>
        <v>3915.666666666667</v>
      </c>
      <c r="Q78" s="21">
        <f t="shared" si="220"/>
        <v>4076.3333333333339</v>
      </c>
      <c r="R78" s="21">
        <f t="shared" si="220"/>
        <v>4237</v>
      </c>
      <c r="S78" s="21">
        <f t="shared" si="220"/>
        <v>4397.6666666666661</v>
      </c>
      <c r="T78" s="21">
        <f t="shared" ref="T78:W78" si="221">T201+AT201+T324+AT324</f>
        <v>4605.5333333333319</v>
      </c>
      <c r="U78" s="21">
        <f t="shared" si="221"/>
        <v>4096.9166666666661</v>
      </c>
      <c r="V78" s="21">
        <f t="shared" si="221"/>
        <v>4241.8499999999995</v>
      </c>
      <c r="W78" s="21">
        <f t="shared" si="221"/>
        <v>4386.7833333333319</v>
      </c>
      <c r="Y78" s="17" t="str">
        <f t="shared" si="137"/>
        <v>Mauritania</v>
      </c>
      <c r="Z78" s="21"/>
      <c r="AA78" s="21">
        <f t="shared" ref="AA78:AT78" si="222">AA201+AA324</f>
        <v>304.29999999999995</v>
      </c>
      <c r="AB78" s="21">
        <f t="shared" si="222"/>
        <v>265.79999999999995</v>
      </c>
      <c r="AC78" s="21">
        <f t="shared" si="222"/>
        <v>496</v>
      </c>
      <c r="AD78" s="21">
        <f t="shared" si="222"/>
        <v>339.25000000000011</v>
      </c>
      <c r="AE78" s="21">
        <f t="shared" si="222"/>
        <v>427.6</v>
      </c>
      <c r="AF78" s="21">
        <f t="shared" si="222"/>
        <v>410.64999999999992</v>
      </c>
      <c r="AG78" s="21">
        <f t="shared" si="222"/>
        <v>675.60000000000014</v>
      </c>
      <c r="AH78" s="21">
        <f t="shared" si="222"/>
        <v>321.25000000000017</v>
      </c>
      <c r="AI78" s="21">
        <f t="shared" si="222"/>
        <v>552.94999999999982</v>
      </c>
      <c r="AJ78" s="21">
        <f t="shared" si="222"/>
        <v>446.55000000000018</v>
      </c>
      <c r="AK78" s="21">
        <f t="shared" si="222"/>
        <v>585.40000000000009</v>
      </c>
      <c r="AL78" s="21">
        <f t="shared" si="222"/>
        <v>501.95</v>
      </c>
      <c r="AM78" s="21">
        <f t="shared" si="222"/>
        <v>543.41666666666686</v>
      </c>
      <c r="AN78" s="21">
        <f t="shared" si="222"/>
        <v>559.15</v>
      </c>
      <c r="AO78" s="21">
        <f t="shared" si="222"/>
        <v>574.8833333333331</v>
      </c>
      <c r="AP78" s="21">
        <f t="shared" si="222"/>
        <v>590.61666666666622</v>
      </c>
      <c r="AQ78" s="21">
        <f t="shared" si="222"/>
        <v>606.3499999999998</v>
      </c>
      <c r="AR78" s="21">
        <f t="shared" si="222"/>
        <v>622.08333333333292</v>
      </c>
      <c r="AS78" s="21">
        <f t="shared" si="222"/>
        <v>637.81666666666604</v>
      </c>
      <c r="AT78" s="21">
        <f t="shared" si="222"/>
        <v>653.54999999999961</v>
      </c>
    </row>
    <row r="79" spans="2:46" x14ac:dyDescent="0.35">
      <c r="B79" s="17" t="str">
        <f>Countries!B78</f>
        <v>Mauritius</v>
      </c>
      <c r="C79" s="21">
        <f t="shared" ref="C79:S79" si="223">C202+Z202+C325+Z325</f>
        <v>0</v>
      </c>
      <c r="D79" s="21">
        <f t="shared" si="223"/>
        <v>0</v>
      </c>
      <c r="E79" s="21">
        <f t="shared" si="223"/>
        <v>0</v>
      </c>
      <c r="F79" s="21">
        <f t="shared" si="223"/>
        <v>0</v>
      </c>
      <c r="G79" s="21">
        <f t="shared" si="223"/>
        <v>0</v>
      </c>
      <c r="H79" s="21">
        <f t="shared" si="223"/>
        <v>0</v>
      </c>
      <c r="I79" s="21">
        <f t="shared" si="223"/>
        <v>0</v>
      </c>
      <c r="J79" s="21">
        <f t="shared" si="223"/>
        <v>0</v>
      </c>
      <c r="K79" s="21">
        <f t="shared" si="223"/>
        <v>0</v>
      </c>
      <c r="L79" s="21">
        <f t="shared" si="223"/>
        <v>0</v>
      </c>
      <c r="M79" s="21">
        <f t="shared" si="223"/>
        <v>0</v>
      </c>
      <c r="N79" s="21">
        <f t="shared" si="223"/>
        <v>0</v>
      </c>
      <c r="O79" s="21">
        <f t="shared" si="223"/>
        <v>0</v>
      </c>
      <c r="P79" s="21">
        <f t="shared" si="223"/>
        <v>0</v>
      </c>
      <c r="Q79" s="21">
        <f t="shared" si="223"/>
        <v>0</v>
      </c>
      <c r="R79" s="21">
        <f t="shared" si="223"/>
        <v>0</v>
      </c>
      <c r="S79" s="21">
        <f t="shared" si="223"/>
        <v>0</v>
      </c>
      <c r="T79" s="21">
        <f t="shared" ref="T79:W79" si="224">T202+AT202+T325+AT325</f>
        <v>0</v>
      </c>
      <c r="U79" s="21">
        <f t="shared" si="224"/>
        <v>0</v>
      </c>
      <c r="V79" s="21">
        <f t="shared" si="224"/>
        <v>0</v>
      </c>
      <c r="W79" s="21">
        <f t="shared" si="224"/>
        <v>0</v>
      </c>
      <c r="Y79" s="17" t="str">
        <f t="shared" si="137"/>
        <v>Mauritius</v>
      </c>
      <c r="Z79" s="21"/>
      <c r="AA79" s="21">
        <f t="shared" ref="AA79:AT79" si="225">AA202+AA325</f>
        <v>0</v>
      </c>
      <c r="AB79" s="21">
        <f t="shared" si="225"/>
        <v>0</v>
      </c>
      <c r="AC79" s="21">
        <f t="shared" si="225"/>
        <v>0</v>
      </c>
      <c r="AD79" s="21">
        <f t="shared" si="225"/>
        <v>0</v>
      </c>
      <c r="AE79" s="21">
        <f t="shared" si="225"/>
        <v>0</v>
      </c>
      <c r="AF79" s="21">
        <f t="shared" si="225"/>
        <v>0</v>
      </c>
      <c r="AG79" s="21">
        <f t="shared" si="225"/>
        <v>0</v>
      </c>
      <c r="AH79" s="21">
        <f t="shared" si="225"/>
        <v>0</v>
      </c>
      <c r="AI79" s="21">
        <f t="shared" si="225"/>
        <v>0</v>
      </c>
      <c r="AJ79" s="21">
        <f t="shared" si="225"/>
        <v>0</v>
      </c>
      <c r="AK79" s="21">
        <f t="shared" si="225"/>
        <v>0</v>
      </c>
      <c r="AL79" s="21">
        <f t="shared" si="225"/>
        <v>0</v>
      </c>
      <c r="AM79" s="21">
        <f t="shared" si="225"/>
        <v>0</v>
      </c>
      <c r="AN79" s="21">
        <f t="shared" si="225"/>
        <v>0</v>
      </c>
      <c r="AO79" s="21">
        <f t="shared" si="225"/>
        <v>0</v>
      </c>
      <c r="AP79" s="21">
        <f t="shared" si="225"/>
        <v>0</v>
      </c>
      <c r="AQ79" s="21">
        <f t="shared" si="225"/>
        <v>0</v>
      </c>
      <c r="AR79" s="21">
        <f t="shared" si="225"/>
        <v>0</v>
      </c>
      <c r="AS79" s="21">
        <f t="shared" si="225"/>
        <v>0</v>
      </c>
      <c r="AT79" s="21">
        <f t="shared" si="225"/>
        <v>0</v>
      </c>
    </row>
    <row r="80" spans="2:46" x14ac:dyDescent="0.35">
      <c r="B80" s="17" t="str">
        <f>Countries!B79</f>
        <v>Mexico</v>
      </c>
      <c r="C80" s="21">
        <f t="shared" ref="C80:S80" si="226">C203+Z203+C326+Z326</f>
        <v>0</v>
      </c>
      <c r="D80" s="21">
        <f t="shared" si="226"/>
        <v>71839</v>
      </c>
      <c r="E80" s="21">
        <f t="shared" si="226"/>
        <v>84122</v>
      </c>
      <c r="F80" s="21">
        <f t="shared" si="226"/>
        <v>89413</v>
      </c>
      <c r="G80" s="21">
        <f t="shared" si="226"/>
        <v>97402</v>
      </c>
      <c r="H80" s="21">
        <f t="shared" si="226"/>
        <v>117557</v>
      </c>
      <c r="I80" s="21">
        <f t="shared" si="226"/>
        <v>131879</v>
      </c>
      <c r="J80" s="21">
        <f t="shared" si="226"/>
        <v>141270</v>
      </c>
      <c r="K80" s="21">
        <f t="shared" si="226"/>
        <v>164518</v>
      </c>
      <c r="L80" s="21">
        <f t="shared" si="226"/>
        <v>174176</v>
      </c>
      <c r="M80" s="21">
        <f t="shared" si="226"/>
        <v>200350</v>
      </c>
      <c r="N80" s="21">
        <f t="shared" si="226"/>
        <v>215295</v>
      </c>
      <c r="O80" s="21">
        <f t="shared" si="226"/>
        <v>229538</v>
      </c>
      <c r="P80" s="21">
        <f t="shared" si="226"/>
        <v>247992</v>
      </c>
      <c r="Q80" s="21">
        <f t="shared" si="226"/>
        <v>266446</v>
      </c>
      <c r="R80" s="21">
        <f t="shared" si="226"/>
        <v>284900</v>
      </c>
      <c r="S80" s="21">
        <f t="shared" si="226"/>
        <v>303353.99999999994</v>
      </c>
      <c r="T80" s="21">
        <f t="shared" ref="T80:W80" si="227">T203+AT203+T326+AT326</f>
        <v>327339.34999999998</v>
      </c>
      <c r="U80" s="21">
        <f t="shared" si="227"/>
        <v>289555.28333333327</v>
      </c>
      <c r="V80" s="21">
        <f t="shared" si="227"/>
        <v>306165.49999999994</v>
      </c>
      <c r="W80" s="21">
        <f t="shared" si="227"/>
        <v>322775.71666666656</v>
      </c>
      <c r="Y80" s="17" t="str">
        <f t="shared" si="137"/>
        <v>Mexico</v>
      </c>
      <c r="Z80" s="21"/>
      <c r="AA80" s="21">
        <f t="shared" ref="AA80:AT80" si="228">AA203+AA326</f>
        <v>13425.449999999997</v>
      </c>
      <c r="AB80" s="21">
        <f t="shared" si="228"/>
        <v>19547.900000000001</v>
      </c>
      <c r="AC80" s="21">
        <f t="shared" si="228"/>
        <v>13792.250000000005</v>
      </c>
      <c r="AD80" s="21">
        <f t="shared" si="228"/>
        <v>17020.550000000003</v>
      </c>
      <c r="AE80" s="21">
        <f t="shared" si="228"/>
        <v>29985.949999999997</v>
      </c>
      <c r="AF80" s="21">
        <f t="shared" si="228"/>
        <v>26169.000000000007</v>
      </c>
      <c r="AG80" s="21">
        <f t="shared" si="228"/>
        <v>22668.149999999994</v>
      </c>
      <c r="AH80" s="21">
        <f t="shared" si="228"/>
        <v>37462.149999999994</v>
      </c>
      <c r="AI80" s="21">
        <f t="shared" si="228"/>
        <v>26193.350000000013</v>
      </c>
      <c r="AJ80" s="21">
        <f t="shared" si="228"/>
        <v>43676.45</v>
      </c>
      <c r="AK80" s="21">
        <f t="shared" si="228"/>
        <v>35064</v>
      </c>
      <c r="AL80" s="21">
        <f t="shared" si="228"/>
        <v>35849.950000000004</v>
      </c>
      <c r="AM80" s="21">
        <f t="shared" si="228"/>
        <v>41487.799999999996</v>
      </c>
      <c r="AN80" s="21">
        <f t="shared" si="228"/>
        <v>43331.583333333328</v>
      </c>
      <c r="AO80" s="21">
        <f t="shared" si="228"/>
        <v>45175.366666666661</v>
      </c>
      <c r="AP80" s="21">
        <f t="shared" si="228"/>
        <v>47019.149999999994</v>
      </c>
      <c r="AQ80" s="21">
        <f t="shared" si="228"/>
        <v>48862.933333333298</v>
      </c>
      <c r="AR80" s="21">
        <f t="shared" si="228"/>
        <v>50706.716666666653</v>
      </c>
      <c r="AS80" s="21">
        <f t="shared" si="228"/>
        <v>52550.499999999956</v>
      </c>
      <c r="AT80" s="21">
        <f t="shared" si="228"/>
        <v>54394.283333333318</v>
      </c>
    </row>
    <row r="81" spans="2:46" x14ac:dyDescent="0.35">
      <c r="B81" s="17" t="str">
        <f>Countries!B80</f>
        <v>Moldova</v>
      </c>
      <c r="C81" s="21">
        <f t="shared" ref="C81:S81" si="229">C204+Z204+C327+Z327</f>
        <v>0</v>
      </c>
      <c r="D81" s="21">
        <f t="shared" si="229"/>
        <v>1666</v>
      </c>
      <c r="E81" s="21">
        <f t="shared" si="229"/>
        <v>2075</v>
      </c>
      <c r="F81" s="21">
        <f t="shared" si="229"/>
        <v>2493</v>
      </c>
      <c r="G81" s="21">
        <f t="shared" si="229"/>
        <v>3116</v>
      </c>
      <c r="H81" s="21">
        <f t="shared" si="229"/>
        <v>3850</v>
      </c>
      <c r="I81" s="21">
        <f t="shared" si="229"/>
        <v>4491</v>
      </c>
      <c r="J81" s="21">
        <f t="shared" si="229"/>
        <v>5162</v>
      </c>
      <c r="K81" s="21">
        <f t="shared" si="229"/>
        <v>5961</v>
      </c>
      <c r="L81" s="21">
        <f t="shared" si="229"/>
        <v>6690</v>
      </c>
      <c r="M81" s="21">
        <f t="shared" si="229"/>
        <v>6810</v>
      </c>
      <c r="N81" s="21">
        <f t="shared" si="229"/>
        <v>7267</v>
      </c>
      <c r="O81" s="21">
        <f t="shared" si="229"/>
        <v>7857</v>
      </c>
      <c r="P81" s="21">
        <f t="shared" si="229"/>
        <v>8246</v>
      </c>
      <c r="Q81" s="21">
        <f t="shared" si="229"/>
        <v>8635.0000000000018</v>
      </c>
      <c r="R81" s="21">
        <f t="shared" si="229"/>
        <v>9024</v>
      </c>
      <c r="S81" s="21">
        <f t="shared" si="229"/>
        <v>9413</v>
      </c>
      <c r="T81" s="21">
        <f t="shared" ref="T81:W81" si="230">T204+AT204+T327+AT327</f>
        <v>9918.5999999999985</v>
      </c>
      <c r="U81" s="21">
        <f t="shared" si="230"/>
        <v>8815.5166666666664</v>
      </c>
      <c r="V81" s="21">
        <f t="shared" si="230"/>
        <v>9165.6499999999978</v>
      </c>
      <c r="W81" s="21">
        <f t="shared" si="230"/>
        <v>9515.783333333331</v>
      </c>
      <c r="Y81" s="17" t="str">
        <f t="shared" si="137"/>
        <v>Moldova</v>
      </c>
      <c r="Z81" s="21"/>
      <c r="AA81" s="21">
        <f t="shared" ref="AA81:AT81" si="231">AA204+AA327</f>
        <v>554.74999999999989</v>
      </c>
      <c r="AB81" s="21">
        <f t="shared" si="231"/>
        <v>578.20000000000005</v>
      </c>
      <c r="AC81" s="21">
        <f t="shared" si="231"/>
        <v>628.65000000000009</v>
      </c>
      <c r="AD81" s="21">
        <f t="shared" si="231"/>
        <v>876.39999999999986</v>
      </c>
      <c r="AE81" s="21">
        <f t="shared" si="231"/>
        <v>1050.5000000000002</v>
      </c>
      <c r="AF81" s="21">
        <f t="shared" si="231"/>
        <v>1031.3000000000002</v>
      </c>
      <c r="AG81" s="21">
        <f t="shared" si="231"/>
        <v>1126.2</v>
      </c>
      <c r="AH81" s="21">
        <f t="shared" si="231"/>
        <v>1321.6999999999998</v>
      </c>
      <c r="AI81" s="21">
        <f t="shared" si="231"/>
        <v>1331.4</v>
      </c>
      <c r="AJ81" s="21">
        <f t="shared" si="231"/>
        <v>795.54999999999961</v>
      </c>
      <c r="AK81" s="21">
        <f t="shared" si="231"/>
        <v>1144.6000000000001</v>
      </c>
      <c r="AL81" s="21">
        <f t="shared" si="231"/>
        <v>1323.2500000000005</v>
      </c>
      <c r="AM81" s="21">
        <f t="shared" si="231"/>
        <v>1181.1500000000005</v>
      </c>
      <c r="AN81" s="21">
        <f t="shared" si="231"/>
        <v>1220.0166666666667</v>
      </c>
      <c r="AO81" s="21">
        <f t="shared" si="231"/>
        <v>1258.883333333333</v>
      </c>
      <c r="AP81" s="21">
        <f t="shared" si="231"/>
        <v>1297.7499999999991</v>
      </c>
      <c r="AQ81" s="21">
        <f t="shared" si="231"/>
        <v>1336.6166666666654</v>
      </c>
      <c r="AR81" s="21">
        <f t="shared" si="231"/>
        <v>1375.4833333333327</v>
      </c>
      <c r="AS81" s="21">
        <f t="shared" si="231"/>
        <v>1414.3499999999997</v>
      </c>
      <c r="AT81" s="21">
        <f t="shared" si="231"/>
        <v>1453.2166666666651</v>
      </c>
    </row>
    <row r="82" spans="2:46" x14ac:dyDescent="0.35">
      <c r="B82" s="17" t="str">
        <f>Countries!B81</f>
        <v>Mongolia</v>
      </c>
      <c r="C82" s="21">
        <f t="shared" ref="C82:S82" si="232">C205+Z205+C328+Z328</f>
        <v>0</v>
      </c>
      <c r="D82" s="21">
        <f t="shared" si="232"/>
        <v>38</v>
      </c>
      <c r="E82" s="21">
        <f t="shared" si="232"/>
        <v>53</v>
      </c>
      <c r="F82" s="21">
        <f t="shared" si="232"/>
        <v>94</v>
      </c>
      <c r="G82" s="21">
        <f t="shared" si="232"/>
        <v>126</v>
      </c>
      <c r="H82" s="21">
        <f t="shared" si="232"/>
        <v>147</v>
      </c>
      <c r="I82" s="21">
        <f t="shared" si="232"/>
        <v>156</v>
      </c>
      <c r="J82" s="21">
        <f t="shared" si="232"/>
        <v>181</v>
      </c>
      <c r="K82" s="21">
        <f t="shared" si="232"/>
        <v>195</v>
      </c>
      <c r="L82" s="21">
        <f t="shared" si="232"/>
        <v>198</v>
      </c>
      <c r="M82" s="21">
        <f t="shared" si="232"/>
        <v>223</v>
      </c>
      <c r="N82" s="21">
        <f t="shared" si="232"/>
        <v>238</v>
      </c>
      <c r="O82" s="21">
        <f t="shared" si="232"/>
        <v>254</v>
      </c>
      <c r="P82" s="21">
        <f t="shared" si="232"/>
        <v>272.66666666666669</v>
      </c>
      <c r="Q82" s="21">
        <f t="shared" si="232"/>
        <v>291.33333333333337</v>
      </c>
      <c r="R82" s="21">
        <f t="shared" si="232"/>
        <v>310.00000000000006</v>
      </c>
      <c r="S82" s="21">
        <f t="shared" si="232"/>
        <v>328.66666666666674</v>
      </c>
      <c r="T82" s="21">
        <f t="shared" ref="T82:W82" si="233">T205+AT205+T328+AT328</f>
        <v>352.93333333333345</v>
      </c>
      <c r="U82" s="21">
        <f t="shared" si="233"/>
        <v>312.60000000000008</v>
      </c>
      <c r="V82" s="21">
        <f t="shared" si="233"/>
        <v>329.40000000000009</v>
      </c>
      <c r="W82" s="21">
        <f t="shared" si="233"/>
        <v>346.2000000000001</v>
      </c>
      <c r="Y82" s="17" t="str">
        <f t="shared" si="137"/>
        <v>Mongolia</v>
      </c>
      <c r="Z82" s="21"/>
      <c r="AA82" s="21">
        <f t="shared" ref="AA82:AT82" si="234">AA205+AA328</f>
        <v>15.5</v>
      </c>
      <c r="AB82" s="21">
        <f t="shared" si="234"/>
        <v>18.799999999999997</v>
      </c>
      <c r="AC82" s="21">
        <f t="shared" si="234"/>
        <v>46.3</v>
      </c>
      <c r="AD82" s="21">
        <f t="shared" si="234"/>
        <v>41.400000000000006</v>
      </c>
      <c r="AE82" s="21">
        <f t="shared" si="234"/>
        <v>33.599999999999994</v>
      </c>
      <c r="AF82" s="21">
        <f t="shared" si="234"/>
        <v>23.699999999999989</v>
      </c>
      <c r="AG82" s="21">
        <f t="shared" si="234"/>
        <v>40.599999999999994</v>
      </c>
      <c r="AH82" s="21">
        <f t="shared" si="234"/>
        <v>32.099999999999994</v>
      </c>
      <c r="AI82" s="21">
        <f t="shared" si="234"/>
        <v>22.5</v>
      </c>
      <c r="AJ82" s="21">
        <f t="shared" si="234"/>
        <v>44.800000000000011</v>
      </c>
      <c r="AK82" s="21">
        <f t="shared" si="234"/>
        <v>37.300000000000011</v>
      </c>
      <c r="AL82" s="21">
        <f t="shared" si="234"/>
        <v>39.800000000000011</v>
      </c>
      <c r="AM82" s="21">
        <f t="shared" si="234"/>
        <v>44.066666666666691</v>
      </c>
      <c r="AN82" s="21">
        <f t="shared" si="234"/>
        <v>45.933333333333366</v>
      </c>
      <c r="AO82" s="21">
        <f t="shared" si="234"/>
        <v>47.800000000000011</v>
      </c>
      <c r="AP82" s="21">
        <f t="shared" si="234"/>
        <v>49.666666666666686</v>
      </c>
      <c r="AQ82" s="21">
        <f t="shared" si="234"/>
        <v>51.53333333333336</v>
      </c>
      <c r="AR82" s="21">
        <f t="shared" si="234"/>
        <v>53.400000000000034</v>
      </c>
      <c r="AS82" s="21">
        <f t="shared" si="234"/>
        <v>55.266666666666708</v>
      </c>
      <c r="AT82" s="21">
        <f t="shared" si="234"/>
        <v>57.133333333333383</v>
      </c>
    </row>
    <row r="83" spans="2:46" x14ac:dyDescent="0.35">
      <c r="B83" s="17" t="str">
        <f>Countries!B82</f>
        <v>Montenegro</v>
      </c>
      <c r="C83" s="21">
        <f t="shared" ref="C83:S83" si="235">C206+Z206+C329+Z329</f>
        <v>0</v>
      </c>
      <c r="D83" s="21">
        <f t="shared" si="235"/>
        <v>48</v>
      </c>
      <c r="E83" s="21">
        <f t="shared" si="235"/>
        <v>55</v>
      </c>
      <c r="F83" s="21">
        <f t="shared" si="235"/>
        <v>67</v>
      </c>
      <c r="G83" s="21">
        <f t="shared" si="235"/>
        <v>80</v>
      </c>
      <c r="H83" s="21">
        <f t="shared" si="235"/>
        <v>90</v>
      </c>
      <c r="I83" s="21">
        <f t="shared" si="235"/>
        <v>113</v>
      </c>
      <c r="J83" s="21">
        <f t="shared" si="235"/>
        <v>138</v>
      </c>
      <c r="K83" s="21">
        <f t="shared" si="235"/>
        <v>161</v>
      </c>
      <c r="L83" s="21">
        <f t="shared" si="235"/>
        <v>181</v>
      </c>
      <c r="M83" s="21">
        <f t="shared" si="235"/>
        <v>195</v>
      </c>
      <c r="N83" s="21">
        <f t="shared" si="235"/>
        <v>204</v>
      </c>
      <c r="O83" s="21">
        <f t="shared" si="235"/>
        <v>232</v>
      </c>
      <c r="P83" s="21">
        <f t="shared" si="235"/>
        <v>249</v>
      </c>
      <c r="Q83" s="21">
        <f t="shared" si="235"/>
        <v>266</v>
      </c>
      <c r="R83" s="21">
        <f t="shared" si="235"/>
        <v>283</v>
      </c>
      <c r="S83" s="21">
        <f t="shared" si="235"/>
        <v>300</v>
      </c>
      <c r="T83" s="21">
        <f t="shared" ref="T83:W83" si="236">T206+AT206+T329+AT329</f>
        <v>322.10000000000002</v>
      </c>
      <c r="U83" s="21">
        <f t="shared" si="236"/>
        <v>285.3</v>
      </c>
      <c r="V83" s="21">
        <f t="shared" si="236"/>
        <v>300.60000000000002</v>
      </c>
      <c r="W83" s="21">
        <f t="shared" si="236"/>
        <v>315.89999999999998</v>
      </c>
      <c r="Y83" s="17" t="str">
        <f t="shared" si="137"/>
        <v>Montenegro</v>
      </c>
      <c r="Z83" s="21"/>
      <c r="AA83" s="21">
        <f t="shared" ref="AA83:AT83" si="237">AA206+AA329</f>
        <v>8.3999999999999986</v>
      </c>
      <c r="AB83" s="21">
        <f t="shared" si="237"/>
        <v>11.799999999999997</v>
      </c>
      <c r="AC83" s="21">
        <f t="shared" si="237"/>
        <v>17.5</v>
      </c>
      <c r="AD83" s="21">
        <f t="shared" si="237"/>
        <v>19.700000000000003</v>
      </c>
      <c r="AE83" s="21">
        <f t="shared" si="237"/>
        <v>18</v>
      </c>
      <c r="AF83" s="21">
        <f t="shared" si="237"/>
        <v>32</v>
      </c>
      <c r="AG83" s="21">
        <f t="shared" si="237"/>
        <v>36.299999999999997</v>
      </c>
      <c r="AH83" s="21">
        <f t="shared" si="237"/>
        <v>36.799999999999997</v>
      </c>
      <c r="AI83" s="21">
        <f t="shared" si="237"/>
        <v>36.099999999999994</v>
      </c>
      <c r="AJ83" s="21">
        <f t="shared" si="237"/>
        <v>32.099999999999994</v>
      </c>
      <c r="AK83" s="21">
        <f t="shared" si="237"/>
        <v>28.5</v>
      </c>
      <c r="AL83" s="21">
        <f t="shared" si="237"/>
        <v>48.400000000000006</v>
      </c>
      <c r="AM83" s="21">
        <f t="shared" si="237"/>
        <v>40.199999999999989</v>
      </c>
      <c r="AN83" s="21">
        <f t="shared" si="237"/>
        <v>41.900000000000006</v>
      </c>
      <c r="AO83" s="21">
        <f t="shared" si="237"/>
        <v>43.599999999999994</v>
      </c>
      <c r="AP83" s="21">
        <f t="shared" si="237"/>
        <v>45.300000000000011</v>
      </c>
      <c r="AQ83" s="21">
        <f t="shared" si="237"/>
        <v>47</v>
      </c>
      <c r="AR83" s="21">
        <f t="shared" si="237"/>
        <v>48.699999999999989</v>
      </c>
      <c r="AS83" s="21">
        <f t="shared" si="237"/>
        <v>50.399999999999977</v>
      </c>
      <c r="AT83" s="21">
        <f t="shared" si="237"/>
        <v>52.100000000000023</v>
      </c>
    </row>
    <row r="84" spans="2:46" x14ac:dyDescent="0.35">
      <c r="B84" s="17" t="str">
        <f>Countries!B83</f>
        <v>Morocco</v>
      </c>
      <c r="C84" s="21">
        <f t="shared" ref="C84:S84" si="238">C207+Z207+C330+Z330</f>
        <v>0</v>
      </c>
      <c r="D84" s="21">
        <f t="shared" si="238"/>
        <v>3594</v>
      </c>
      <c r="E84" s="21">
        <f t="shared" si="238"/>
        <v>4639</v>
      </c>
      <c r="F84" s="21">
        <f t="shared" si="238"/>
        <v>5660</v>
      </c>
      <c r="G84" s="21">
        <f t="shared" si="238"/>
        <v>6514</v>
      </c>
      <c r="H84" s="21">
        <f t="shared" si="238"/>
        <v>7906</v>
      </c>
      <c r="I84" s="21">
        <f t="shared" si="238"/>
        <v>9348</v>
      </c>
      <c r="J84" s="21">
        <f t="shared" si="238"/>
        <v>10129</v>
      </c>
      <c r="K84" s="21">
        <f t="shared" si="238"/>
        <v>11771</v>
      </c>
      <c r="L84" s="21">
        <f t="shared" si="238"/>
        <v>12870</v>
      </c>
      <c r="M84" s="21">
        <f t="shared" si="238"/>
        <v>14008</v>
      </c>
      <c r="N84" s="21">
        <f t="shared" si="238"/>
        <v>15253</v>
      </c>
      <c r="O84" s="21">
        <f t="shared" si="238"/>
        <v>15893</v>
      </c>
      <c r="P84" s="21">
        <f t="shared" si="238"/>
        <v>16900.666666666668</v>
      </c>
      <c r="Q84" s="21">
        <f t="shared" si="238"/>
        <v>17908.333333333336</v>
      </c>
      <c r="R84" s="21">
        <f t="shared" si="238"/>
        <v>18916</v>
      </c>
      <c r="S84" s="21">
        <f t="shared" si="238"/>
        <v>19923.666666666668</v>
      </c>
      <c r="T84" s="21">
        <f t="shared" ref="T84:W84" si="239">T207+AT207+T330+AT330</f>
        <v>21237.133333333331</v>
      </c>
      <c r="U84" s="21">
        <f t="shared" si="239"/>
        <v>18796.416666666664</v>
      </c>
      <c r="V84" s="21">
        <f t="shared" si="239"/>
        <v>19702.149999999998</v>
      </c>
      <c r="W84" s="21">
        <f t="shared" si="239"/>
        <v>20607.883333333328</v>
      </c>
      <c r="Y84" s="17" t="str">
        <f t="shared" si="137"/>
        <v>Morocco</v>
      </c>
      <c r="Z84" s="21"/>
      <c r="AA84" s="21">
        <f t="shared" ref="AA84:AT84" si="240">AA207+AA330</f>
        <v>1040.0000000000002</v>
      </c>
      <c r="AB84" s="21">
        <f t="shared" si="240"/>
        <v>1413.8</v>
      </c>
      <c r="AC84" s="21">
        <f t="shared" si="240"/>
        <v>1495.9999999999998</v>
      </c>
      <c r="AD84" s="21">
        <f t="shared" si="240"/>
        <v>1435</v>
      </c>
      <c r="AE84" s="21">
        <f t="shared" si="240"/>
        <v>2063.6</v>
      </c>
      <c r="AF84" s="21">
        <f t="shared" si="240"/>
        <v>2254.25</v>
      </c>
      <c r="AG84" s="21">
        <f t="shared" si="240"/>
        <v>1740.0500000000002</v>
      </c>
      <c r="AH84" s="21">
        <f t="shared" si="240"/>
        <v>2681.3</v>
      </c>
      <c r="AI84" s="21">
        <f t="shared" si="240"/>
        <v>2304.8500000000004</v>
      </c>
      <c r="AJ84" s="21">
        <f t="shared" si="240"/>
        <v>2457.4500000000003</v>
      </c>
      <c r="AK84" s="21">
        <f t="shared" si="240"/>
        <v>2681.7999999999993</v>
      </c>
      <c r="AL84" s="21">
        <f t="shared" si="240"/>
        <v>2202.7499999999995</v>
      </c>
      <c r="AM84" s="21">
        <f t="shared" si="240"/>
        <v>2632.916666666667</v>
      </c>
      <c r="AN84" s="21">
        <f t="shared" si="240"/>
        <v>2734.8500000000013</v>
      </c>
      <c r="AO84" s="21">
        <f t="shared" si="240"/>
        <v>2836.7833333333319</v>
      </c>
      <c r="AP84" s="21">
        <f t="shared" si="240"/>
        <v>2938.7166666666662</v>
      </c>
      <c r="AQ84" s="21">
        <f t="shared" si="240"/>
        <v>3040.6500000000005</v>
      </c>
      <c r="AR84" s="21">
        <f t="shared" si="240"/>
        <v>3142.5833333333312</v>
      </c>
      <c r="AS84" s="21">
        <f t="shared" si="240"/>
        <v>3244.5166666666655</v>
      </c>
      <c r="AT84" s="21">
        <f t="shared" si="240"/>
        <v>3346.45</v>
      </c>
    </row>
    <row r="85" spans="2:46" x14ac:dyDescent="0.35">
      <c r="B85" s="17" t="str">
        <f>Countries!B84</f>
        <v>Mozambique</v>
      </c>
      <c r="C85" s="21">
        <f t="shared" ref="C85:S85" si="241">C208+Z208+C331+Z331</f>
        <v>0</v>
      </c>
      <c r="D85" s="21">
        <f t="shared" si="241"/>
        <v>273561</v>
      </c>
      <c r="E85" s="21">
        <f t="shared" si="241"/>
        <v>308577</v>
      </c>
      <c r="F85" s="21">
        <f t="shared" si="241"/>
        <v>469607</v>
      </c>
      <c r="G85" s="21">
        <f t="shared" si="241"/>
        <v>646312</v>
      </c>
      <c r="H85" s="21">
        <f t="shared" si="241"/>
        <v>802659</v>
      </c>
      <c r="I85" s="21">
        <f t="shared" si="241"/>
        <v>990085</v>
      </c>
      <c r="J85" s="21">
        <f t="shared" si="241"/>
        <v>1156101</v>
      </c>
      <c r="K85" s="21">
        <f t="shared" si="241"/>
        <v>1212562</v>
      </c>
      <c r="L85" s="21">
        <f t="shared" si="241"/>
        <v>1338100</v>
      </c>
      <c r="M85" s="21">
        <f t="shared" si="241"/>
        <v>1399201</v>
      </c>
      <c r="N85" s="21">
        <f t="shared" si="241"/>
        <v>1702453</v>
      </c>
      <c r="O85" s="21">
        <f t="shared" si="241"/>
        <v>1962966</v>
      </c>
      <c r="P85" s="21">
        <f t="shared" si="241"/>
        <v>2171254.6666666665</v>
      </c>
      <c r="Q85" s="21">
        <f t="shared" si="241"/>
        <v>2379543.3333333335</v>
      </c>
      <c r="R85" s="21">
        <f t="shared" si="241"/>
        <v>2582979.2592592388</v>
      </c>
      <c r="S85" s="21">
        <f t="shared" si="241"/>
        <v>2655653.8271604679</v>
      </c>
      <c r="T85" s="21">
        <f t="shared" ref="T85:W85" si="242">T208+AT208+T331+AT331</f>
        <v>2741726.2045419496</v>
      </c>
      <c r="U85" s="21">
        <f t="shared" si="242"/>
        <v>2436980.370370328</v>
      </c>
      <c r="V85" s="21">
        <f t="shared" si="242"/>
        <v>2498198.1975308163</v>
      </c>
      <c r="W85" s="21">
        <f t="shared" si="242"/>
        <v>2554148.5349793485</v>
      </c>
      <c r="Y85" s="17" t="str">
        <f t="shared" si="137"/>
        <v>Mozambique</v>
      </c>
      <c r="Z85" s="21"/>
      <c r="AA85" s="21">
        <f t="shared" ref="AA85:AT85" si="243">AA208+AA331</f>
        <v>77338.850000000006</v>
      </c>
      <c r="AB85" s="21">
        <f t="shared" si="243"/>
        <v>63524.749999999985</v>
      </c>
      <c r="AC85" s="21">
        <f t="shared" si="243"/>
        <v>193182.2</v>
      </c>
      <c r="AD85" s="21">
        <f t="shared" si="243"/>
        <v>225615.65</v>
      </c>
      <c r="AE85" s="21">
        <f t="shared" si="243"/>
        <v>224016.60000000003</v>
      </c>
      <c r="AF85" s="21">
        <f t="shared" si="243"/>
        <v>270905.55</v>
      </c>
      <c r="AG85" s="21">
        <f t="shared" si="243"/>
        <v>268822.14999999997</v>
      </c>
      <c r="AH85" s="21">
        <f t="shared" si="243"/>
        <v>176396.50000000006</v>
      </c>
      <c r="AI85" s="21">
        <f t="shared" si="243"/>
        <v>251140.19999999995</v>
      </c>
      <c r="AJ85" s="21">
        <f t="shared" si="243"/>
        <v>199665</v>
      </c>
      <c r="AK85" s="21">
        <f t="shared" si="243"/>
        <v>447296.65</v>
      </c>
      <c r="AL85" s="21">
        <f t="shared" si="243"/>
        <v>435647.90000000008</v>
      </c>
      <c r="AM85" s="21">
        <f t="shared" si="243"/>
        <v>410055.26666666666</v>
      </c>
      <c r="AN85" s="21">
        <f t="shared" si="243"/>
        <v>431122.79999999987</v>
      </c>
      <c r="AO85" s="21">
        <f t="shared" si="243"/>
        <v>447337.59259257239</v>
      </c>
      <c r="AP85" s="21">
        <f t="shared" si="243"/>
        <v>337158.49382715282</v>
      </c>
      <c r="AQ85" s="21">
        <f t="shared" si="243"/>
        <v>331495.89300409181</v>
      </c>
      <c r="AR85" s="21">
        <f t="shared" si="243"/>
        <v>346464.29355280136</v>
      </c>
      <c r="AS85" s="21">
        <f t="shared" si="243"/>
        <v>347678.69318697823</v>
      </c>
      <c r="AT85" s="21">
        <f t="shared" si="243"/>
        <v>358062.4267641952</v>
      </c>
    </row>
    <row r="86" spans="2:46" x14ac:dyDescent="0.35">
      <c r="B86" s="17" t="str">
        <f>Countries!B85</f>
        <v>Myanmar</v>
      </c>
      <c r="C86" s="21">
        <f t="shared" ref="C86:S86" si="244">C209+Z209+C332+Z332</f>
        <v>0</v>
      </c>
      <c r="D86" s="21">
        <f t="shared" si="244"/>
        <v>40128</v>
      </c>
      <c r="E86" s="21">
        <f t="shared" si="244"/>
        <v>53709</v>
      </c>
      <c r="F86" s="21">
        <f t="shared" si="244"/>
        <v>67643</v>
      </c>
      <c r="G86" s="21">
        <f t="shared" si="244"/>
        <v>85361</v>
      </c>
      <c r="H86" s="21">
        <f t="shared" si="244"/>
        <v>106320</v>
      </c>
      <c r="I86" s="21">
        <f t="shared" si="244"/>
        <v>127402</v>
      </c>
      <c r="J86" s="21">
        <f t="shared" si="244"/>
        <v>146826</v>
      </c>
      <c r="K86" s="21">
        <f t="shared" si="244"/>
        <v>166969</v>
      </c>
      <c r="L86" s="21">
        <f t="shared" si="244"/>
        <v>184624</v>
      </c>
      <c r="M86" s="21">
        <f t="shared" si="244"/>
        <v>199232</v>
      </c>
      <c r="N86" s="21">
        <f t="shared" si="244"/>
        <v>191588</v>
      </c>
      <c r="O86" s="21">
        <f t="shared" si="244"/>
        <v>208480</v>
      </c>
      <c r="P86" s="21">
        <f t="shared" si="244"/>
        <v>216432</v>
      </c>
      <c r="Q86" s="21">
        <f t="shared" si="244"/>
        <v>224383.99999999997</v>
      </c>
      <c r="R86" s="21">
        <f t="shared" si="244"/>
        <v>232335.99999999997</v>
      </c>
      <c r="S86" s="21">
        <f t="shared" si="244"/>
        <v>240287.99999999997</v>
      </c>
      <c r="T86" s="21">
        <f t="shared" ref="T86:W86" si="245">T209+AT209+T332+AT332</f>
        <v>250838.71666666665</v>
      </c>
      <c r="U86" s="21">
        <f t="shared" si="245"/>
        <v>223258.31666666662</v>
      </c>
      <c r="V86" s="21">
        <f t="shared" si="245"/>
        <v>230444.94999999995</v>
      </c>
      <c r="W86" s="21">
        <f t="shared" si="245"/>
        <v>237631.58333333328</v>
      </c>
      <c r="Y86" s="17" t="str">
        <f t="shared" si="137"/>
        <v>Myanmar</v>
      </c>
      <c r="Z86" s="21"/>
      <c r="AA86" s="21">
        <f t="shared" ref="AA86:AT86" si="246">AA209+AA332</f>
        <v>13390.15</v>
      </c>
      <c r="AB86" s="21">
        <f t="shared" si="246"/>
        <v>17743.550000000003</v>
      </c>
      <c r="AC86" s="21">
        <f t="shared" si="246"/>
        <v>19506.450000000004</v>
      </c>
      <c r="AD86" s="21">
        <f t="shared" si="246"/>
        <v>24728.550000000003</v>
      </c>
      <c r="AE86" s="21">
        <f t="shared" si="246"/>
        <v>29779.250000000004</v>
      </c>
      <c r="AF86" s="21">
        <f t="shared" si="246"/>
        <v>32059.799999999996</v>
      </c>
      <c r="AG86" s="21">
        <f t="shared" si="246"/>
        <v>32529.099999999995</v>
      </c>
      <c r="AH86" s="21">
        <f t="shared" si="246"/>
        <v>35209.049999999996</v>
      </c>
      <c r="AI86" s="21">
        <f t="shared" si="246"/>
        <v>34746.250000000015</v>
      </c>
      <c r="AJ86" s="21">
        <f t="shared" si="246"/>
        <v>33466.750000000015</v>
      </c>
      <c r="AK86" s="21">
        <f t="shared" si="246"/>
        <v>12664.05</v>
      </c>
      <c r="AL86" s="21">
        <f t="shared" si="246"/>
        <v>36380.150000000009</v>
      </c>
      <c r="AM86" s="21">
        <f t="shared" si="246"/>
        <v>29106.849999999977</v>
      </c>
      <c r="AN86" s="21">
        <f t="shared" si="246"/>
        <v>29872.216666666645</v>
      </c>
      <c r="AO86" s="21">
        <f t="shared" si="246"/>
        <v>30637.583333333314</v>
      </c>
      <c r="AP86" s="21">
        <f t="shared" si="246"/>
        <v>31402.949999999983</v>
      </c>
      <c r="AQ86" s="21">
        <f t="shared" si="246"/>
        <v>32202.43333333332</v>
      </c>
      <c r="AR86" s="21">
        <f t="shared" si="246"/>
        <v>33057.299999999988</v>
      </c>
      <c r="AS86" s="21">
        <f t="shared" si="246"/>
        <v>33912.166666666686</v>
      </c>
      <c r="AT86" s="21">
        <f t="shared" si="246"/>
        <v>34767.033333333355</v>
      </c>
    </row>
    <row r="87" spans="2:46" x14ac:dyDescent="0.35">
      <c r="B87" s="17" t="str">
        <f>Countries!B86</f>
        <v>Namibia</v>
      </c>
      <c r="C87" s="21">
        <f t="shared" ref="C87:S87" si="247">C210+Z210+C333+Z333</f>
        <v>0</v>
      </c>
      <c r="D87" s="21">
        <f t="shared" si="247"/>
        <v>94197</v>
      </c>
      <c r="E87" s="21">
        <f t="shared" si="247"/>
        <v>105153</v>
      </c>
      <c r="F87" s="21">
        <f t="shared" si="247"/>
        <v>114260</v>
      </c>
      <c r="G87" s="21">
        <f t="shared" si="247"/>
        <v>113832</v>
      </c>
      <c r="H87" s="21">
        <f t="shared" si="247"/>
        <v>130272</v>
      </c>
      <c r="I87" s="21">
        <f t="shared" si="247"/>
        <v>131898</v>
      </c>
      <c r="J87" s="21">
        <f t="shared" si="247"/>
        <v>150850</v>
      </c>
      <c r="K87" s="21">
        <f t="shared" si="247"/>
        <v>160473</v>
      </c>
      <c r="L87" s="21">
        <f t="shared" si="247"/>
        <v>177175</v>
      </c>
      <c r="M87" s="21">
        <f t="shared" si="247"/>
        <v>181696</v>
      </c>
      <c r="N87" s="21">
        <f t="shared" si="247"/>
        <v>190445</v>
      </c>
      <c r="O87" s="21">
        <f t="shared" si="247"/>
        <v>197032</v>
      </c>
      <c r="P87" s="21">
        <f t="shared" si="247"/>
        <v>203651</v>
      </c>
      <c r="Q87" s="21">
        <f t="shared" si="247"/>
        <v>210270.00000000003</v>
      </c>
      <c r="R87" s="21">
        <f t="shared" si="247"/>
        <v>213740</v>
      </c>
      <c r="S87" s="21">
        <f t="shared" si="247"/>
        <v>213179</v>
      </c>
      <c r="T87" s="21">
        <f t="shared" ref="T87:W87" si="248">T210+AT210+T333+AT333</f>
        <v>212689.11666666667</v>
      </c>
      <c r="U87" s="21">
        <f t="shared" si="248"/>
        <v>191199.23333333334</v>
      </c>
      <c r="V87" s="21">
        <f t="shared" si="248"/>
        <v>190709.35</v>
      </c>
      <c r="W87" s="21">
        <f t="shared" si="248"/>
        <v>190219.46666666667</v>
      </c>
      <c r="Y87" s="17" t="str">
        <f t="shared" si="137"/>
        <v>Namibia</v>
      </c>
      <c r="Z87" s="21"/>
      <c r="AA87" s="21">
        <f t="shared" ref="AA87:AT87" si="249">AA210+AA333</f>
        <v>24892</v>
      </c>
      <c r="AB87" s="21">
        <f t="shared" si="249"/>
        <v>20831.349999999995</v>
      </c>
      <c r="AC87" s="21">
        <f t="shared" si="249"/>
        <v>20123.749999999993</v>
      </c>
      <c r="AD87" s="21">
        <f t="shared" si="249"/>
        <v>11456.049999999994</v>
      </c>
      <c r="AE87" s="21">
        <f t="shared" si="249"/>
        <v>28267.8</v>
      </c>
      <c r="AF87" s="21">
        <f t="shared" si="249"/>
        <v>15094.449999999997</v>
      </c>
      <c r="AG87" s="21">
        <f t="shared" si="249"/>
        <v>32548.550000000003</v>
      </c>
      <c r="AH87" s="21">
        <f t="shared" si="249"/>
        <v>25099.149999999998</v>
      </c>
      <c r="AI87" s="21">
        <f t="shared" si="249"/>
        <v>33129.199999999997</v>
      </c>
      <c r="AJ87" s="21">
        <f t="shared" si="249"/>
        <v>22598.400000000012</v>
      </c>
      <c r="AK87" s="21">
        <f t="shared" si="249"/>
        <v>27233.100000000006</v>
      </c>
      <c r="AL87" s="21">
        <f t="shared" si="249"/>
        <v>25927.650000000012</v>
      </c>
      <c r="AM87" s="21">
        <f t="shared" si="249"/>
        <v>26595.649999999998</v>
      </c>
      <c r="AN87" s="21">
        <f t="shared" si="249"/>
        <v>27228.733333333352</v>
      </c>
      <c r="AO87" s="21">
        <f t="shared" si="249"/>
        <v>24712.816666666648</v>
      </c>
      <c r="AP87" s="21">
        <f t="shared" si="249"/>
        <v>21000</v>
      </c>
      <c r="AQ87" s="21">
        <f t="shared" si="249"/>
        <v>21000</v>
      </c>
      <c r="AR87" s="21">
        <f t="shared" si="249"/>
        <v>21000</v>
      </c>
      <c r="AS87" s="21">
        <f t="shared" si="249"/>
        <v>21000</v>
      </c>
      <c r="AT87" s="21">
        <f t="shared" si="249"/>
        <v>21000</v>
      </c>
    </row>
    <row r="88" spans="2:46" x14ac:dyDescent="0.35">
      <c r="B88" s="17" t="str">
        <f>Countries!B87</f>
        <v>Nepal</v>
      </c>
      <c r="C88" s="21">
        <f t="shared" ref="C88:S88" si="250">C211+Z211+C334+Z334</f>
        <v>0</v>
      </c>
      <c r="D88" s="21">
        <f t="shared" si="250"/>
        <v>6484</v>
      </c>
      <c r="E88" s="21">
        <f t="shared" si="250"/>
        <v>7719</v>
      </c>
      <c r="F88" s="21">
        <f t="shared" si="250"/>
        <v>8866</v>
      </c>
      <c r="G88" s="21">
        <f t="shared" si="250"/>
        <v>10407</v>
      </c>
      <c r="H88" s="21">
        <f t="shared" si="250"/>
        <v>11922</v>
      </c>
      <c r="I88" s="21">
        <f t="shared" si="250"/>
        <v>13069</v>
      </c>
      <c r="J88" s="21">
        <f t="shared" si="250"/>
        <v>15260</v>
      </c>
      <c r="K88" s="21">
        <f t="shared" si="250"/>
        <v>16914</v>
      </c>
      <c r="L88" s="21">
        <f t="shared" si="250"/>
        <v>18628</v>
      </c>
      <c r="M88" s="21">
        <f t="shared" si="250"/>
        <v>19827</v>
      </c>
      <c r="N88" s="21">
        <f t="shared" si="250"/>
        <v>21723</v>
      </c>
      <c r="O88" s="21">
        <f t="shared" si="250"/>
        <v>23362</v>
      </c>
      <c r="P88" s="21">
        <f t="shared" si="250"/>
        <v>24940</v>
      </c>
      <c r="Q88" s="21">
        <f t="shared" si="250"/>
        <v>26517.999999999996</v>
      </c>
      <c r="R88" s="21">
        <f t="shared" si="250"/>
        <v>28095.999999999996</v>
      </c>
      <c r="S88" s="21">
        <f t="shared" si="250"/>
        <v>29673.999999999996</v>
      </c>
      <c r="T88" s="21">
        <f t="shared" ref="T88:W88" si="251">T211+AT211+T334+AT334</f>
        <v>29607.483333333326</v>
      </c>
      <c r="U88" s="21">
        <f t="shared" si="251"/>
        <v>26799.833333333332</v>
      </c>
      <c r="V88" s="21">
        <f t="shared" si="251"/>
        <v>26748.55</v>
      </c>
      <c r="W88" s="21">
        <f t="shared" si="251"/>
        <v>26697.266666666666</v>
      </c>
      <c r="Y88" s="17" t="str">
        <f t="shared" si="137"/>
        <v>Nepal</v>
      </c>
      <c r="Z88" s="21"/>
      <c r="AA88" s="21">
        <f t="shared" ref="AA88:AT88" si="252">AA211+AA334</f>
        <v>2118.0999999999995</v>
      </c>
      <c r="AB88" s="21">
        <f t="shared" si="252"/>
        <v>1904.9999999999998</v>
      </c>
      <c r="AC88" s="21">
        <f t="shared" si="252"/>
        <v>1946.4500000000003</v>
      </c>
      <c r="AD88" s="21">
        <f t="shared" si="252"/>
        <v>2459.5</v>
      </c>
      <c r="AE88" s="21">
        <f t="shared" si="252"/>
        <v>2594.8499999999995</v>
      </c>
      <c r="AF88" s="21">
        <f t="shared" si="252"/>
        <v>2383.8499999999995</v>
      </c>
      <c r="AG88" s="21">
        <f t="shared" si="252"/>
        <v>3547.0000000000009</v>
      </c>
      <c r="AH88" s="21">
        <f t="shared" si="252"/>
        <v>3244.5499999999997</v>
      </c>
      <c r="AI88" s="21">
        <f t="shared" si="252"/>
        <v>3469.1499999999996</v>
      </c>
      <c r="AJ88" s="21">
        <f t="shared" si="252"/>
        <v>3127.1000000000008</v>
      </c>
      <c r="AK88" s="21">
        <f t="shared" si="252"/>
        <v>3939.7499999999986</v>
      </c>
      <c r="AL88" s="21">
        <f t="shared" si="252"/>
        <v>3869.2</v>
      </c>
      <c r="AM88" s="21">
        <f t="shared" si="252"/>
        <v>3970.45</v>
      </c>
      <c r="AN88" s="21">
        <f t="shared" si="252"/>
        <v>4125.2333333333318</v>
      </c>
      <c r="AO88" s="21">
        <f t="shared" si="252"/>
        <v>4280.0166666666673</v>
      </c>
      <c r="AP88" s="21">
        <f t="shared" si="252"/>
        <v>4434.7999999999993</v>
      </c>
      <c r="AQ88" s="21">
        <f t="shared" si="252"/>
        <v>3160.9166666666711</v>
      </c>
      <c r="AR88" s="21">
        <f t="shared" si="252"/>
        <v>2963.1666666666665</v>
      </c>
      <c r="AS88" s="21">
        <f t="shared" si="252"/>
        <v>2954.1166666666668</v>
      </c>
      <c r="AT88" s="21">
        <f t="shared" si="252"/>
        <v>2945.0666666666666</v>
      </c>
    </row>
    <row r="89" spans="2:46" x14ac:dyDescent="0.35">
      <c r="B89" s="17" t="str">
        <f>Countries!B88</f>
        <v>Nicaragua</v>
      </c>
      <c r="C89" s="21">
        <f t="shared" ref="C89:S89" si="253">C212+Z212+C335+Z335</f>
        <v>0</v>
      </c>
      <c r="D89" s="21">
        <f t="shared" si="253"/>
        <v>1686</v>
      </c>
      <c r="E89" s="21">
        <f t="shared" si="253"/>
        <v>2086</v>
      </c>
      <c r="F89" s="21">
        <f t="shared" si="253"/>
        <v>2346</v>
      </c>
      <c r="G89" s="21">
        <f t="shared" si="253"/>
        <v>2935</v>
      </c>
      <c r="H89" s="21">
        <f t="shared" si="253"/>
        <v>3350</v>
      </c>
      <c r="I89" s="21">
        <f t="shared" si="253"/>
        <v>3841</v>
      </c>
      <c r="J89" s="21">
        <f t="shared" si="253"/>
        <v>4320</v>
      </c>
      <c r="K89" s="21">
        <f t="shared" si="253"/>
        <v>5113</v>
      </c>
      <c r="L89" s="21">
        <f t="shared" si="253"/>
        <v>5696</v>
      </c>
      <c r="M89" s="21">
        <f t="shared" si="253"/>
        <v>5775</v>
      </c>
      <c r="N89" s="21">
        <f t="shared" si="253"/>
        <v>5894.55</v>
      </c>
      <c r="O89" s="21">
        <f t="shared" si="253"/>
        <v>6581</v>
      </c>
      <c r="P89" s="21">
        <f t="shared" si="253"/>
        <v>6876</v>
      </c>
      <c r="Q89" s="21">
        <f t="shared" si="253"/>
        <v>7172.7</v>
      </c>
      <c r="R89" s="21">
        <f t="shared" si="253"/>
        <v>7469.8</v>
      </c>
      <c r="S89" s="21">
        <f t="shared" si="253"/>
        <v>7766.9</v>
      </c>
      <c r="T89" s="21">
        <f t="shared" ref="T89:W89" si="254">T212+AT212+T335+AT335</f>
        <v>8156.7</v>
      </c>
      <c r="U89" s="21">
        <f t="shared" si="254"/>
        <v>7249.1</v>
      </c>
      <c r="V89" s="21">
        <f t="shared" si="254"/>
        <v>7515.3</v>
      </c>
      <c r="W89" s="21">
        <f t="shared" si="254"/>
        <v>7783.2</v>
      </c>
      <c r="Y89" s="17" t="str">
        <f t="shared" si="137"/>
        <v>Nicaragua</v>
      </c>
      <c r="Z89" s="21"/>
      <c r="AA89" s="21">
        <f t="shared" ref="AA89:AT89" si="255">AA212+AA335</f>
        <v>528.59999999999991</v>
      </c>
      <c r="AB89" s="21">
        <f t="shared" si="255"/>
        <v>568.59999999999991</v>
      </c>
      <c r="AC89" s="21">
        <f t="shared" si="255"/>
        <v>468.59999999999991</v>
      </c>
      <c r="AD89" s="21">
        <f t="shared" si="255"/>
        <v>823.59999999999991</v>
      </c>
      <c r="AE89" s="21">
        <f t="shared" si="255"/>
        <v>714.25</v>
      </c>
      <c r="AF89" s="21">
        <f t="shared" si="255"/>
        <v>832.10000000000014</v>
      </c>
      <c r="AG89" s="21">
        <f t="shared" si="255"/>
        <v>869.34999999999991</v>
      </c>
      <c r="AH89" s="21">
        <f t="shared" si="255"/>
        <v>1231</v>
      </c>
      <c r="AI89" s="21">
        <f t="shared" si="255"/>
        <v>1100.4000000000003</v>
      </c>
      <c r="AJ89" s="21">
        <f t="shared" si="255"/>
        <v>655.50000000000023</v>
      </c>
      <c r="AK89" s="21">
        <f t="shared" si="255"/>
        <v>703.19999999999982</v>
      </c>
      <c r="AL89" s="21">
        <f t="shared" si="255"/>
        <v>1289.25</v>
      </c>
      <c r="AM89" s="21">
        <f t="shared" si="255"/>
        <v>957.9</v>
      </c>
      <c r="AN89" s="21">
        <f t="shared" si="255"/>
        <v>988.39999999999964</v>
      </c>
      <c r="AO89" s="21">
        <f t="shared" si="255"/>
        <v>1019.3000000000002</v>
      </c>
      <c r="AP89" s="21">
        <f t="shared" si="255"/>
        <v>1050.1999999999998</v>
      </c>
      <c r="AQ89" s="21">
        <f t="shared" si="255"/>
        <v>1081.1000000000004</v>
      </c>
      <c r="AR89" s="21">
        <f t="shared" si="255"/>
        <v>1112</v>
      </c>
      <c r="AS89" s="21">
        <f t="shared" si="255"/>
        <v>1142.8999999999996</v>
      </c>
      <c r="AT89" s="21">
        <f t="shared" si="255"/>
        <v>1173.8000000000002</v>
      </c>
    </row>
    <row r="90" spans="2:46" x14ac:dyDescent="0.35">
      <c r="B90" s="17" t="str">
        <f>Countries!B89</f>
        <v>Niger</v>
      </c>
      <c r="C90" s="21">
        <f t="shared" ref="C90:S90" si="256">C213+Z213+C336+Z336</f>
        <v>0</v>
      </c>
      <c r="D90" s="21">
        <f t="shared" si="256"/>
        <v>9420</v>
      </c>
      <c r="E90" s="21">
        <f t="shared" si="256"/>
        <v>11182</v>
      </c>
      <c r="F90" s="21">
        <f t="shared" si="256"/>
        <v>12085.65</v>
      </c>
      <c r="G90" s="21">
        <f t="shared" si="256"/>
        <v>11286</v>
      </c>
      <c r="H90" s="21">
        <f t="shared" si="256"/>
        <v>12887</v>
      </c>
      <c r="I90" s="21">
        <f t="shared" si="256"/>
        <v>14729</v>
      </c>
      <c r="J90" s="21">
        <f t="shared" si="256"/>
        <v>18425</v>
      </c>
      <c r="K90" s="21">
        <f t="shared" si="256"/>
        <v>20308.349999999999</v>
      </c>
      <c r="L90" s="21">
        <f t="shared" si="256"/>
        <v>20427</v>
      </c>
      <c r="M90" s="21">
        <f t="shared" si="256"/>
        <v>21330</v>
      </c>
      <c r="N90" s="21">
        <f t="shared" si="256"/>
        <v>24291</v>
      </c>
      <c r="O90" s="21">
        <f t="shared" si="256"/>
        <v>25243</v>
      </c>
      <c r="P90" s="21">
        <f t="shared" si="256"/>
        <v>26848.333333333332</v>
      </c>
      <c r="Q90" s="21">
        <f t="shared" si="256"/>
        <v>28453.666666666664</v>
      </c>
      <c r="R90" s="21">
        <f t="shared" si="256"/>
        <v>30058.999999999996</v>
      </c>
      <c r="S90" s="21">
        <f t="shared" si="256"/>
        <v>31664.333333333328</v>
      </c>
      <c r="T90" s="21">
        <f t="shared" ref="T90:W90" si="257">T213+AT213+T336+AT336</f>
        <v>31768.099999999995</v>
      </c>
      <c r="U90" s="21">
        <f t="shared" si="257"/>
        <v>28539.35</v>
      </c>
      <c r="V90" s="21">
        <f t="shared" si="257"/>
        <v>28595.45</v>
      </c>
      <c r="W90" s="21">
        <f t="shared" si="257"/>
        <v>28651.55</v>
      </c>
      <c r="Y90" s="17" t="str">
        <f t="shared" si="137"/>
        <v>Niger</v>
      </c>
      <c r="Z90" s="21"/>
      <c r="AA90" s="21">
        <f t="shared" ref="AA90:AT90" si="258">AA213+AA336</f>
        <v>2870.3500000000004</v>
      </c>
      <c r="AB90" s="21">
        <f t="shared" si="258"/>
        <v>2728.7999999999997</v>
      </c>
      <c r="AC90" s="21">
        <f t="shared" si="258"/>
        <v>2055.2999999999993</v>
      </c>
      <c r="AD90" s="21">
        <f t="shared" si="258"/>
        <v>449.80000000000075</v>
      </c>
      <c r="AE90" s="21">
        <f t="shared" si="258"/>
        <v>2762.3000000000006</v>
      </c>
      <c r="AF90" s="21">
        <f t="shared" si="258"/>
        <v>3176.8</v>
      </c>
      <c r="AG90" s="21">
        <f t="shared" si="258"/>
        <v>5213.6000000000004</v>
      </c>
      <c r="AH90" s="21">
        <f t="shared" si="258"/>
        <v>3834.3999999999996</v>
      </c>
      <c r="AI90" s="21">
        <f t="shared" si="258"/>
        <v>2679.7999999999993</v>
      </c>
      <c r="AJ90" s="21">
        <f t="shared" si="258"/>
        <v>3009.8500000000013</v>
      </c>
      <c r="AK90" s="21">
        <f t="shared" si="258"/>
        <v>5149.9000000000005</v>
      </c>
      <c r="AL90" s="21">
        <f t="shared" si="258"/>
        <v>3452.3499999999985</v>
      </c>
      <c r="AM90" s="21">
        <f t="shared" si="258"/>
        <v>4203.6833333333325</v>
      </c>
      <c r="AN90" s="21">
        <f t="shared" si="258"/>
        <v>4367.5166666666673</v>
      </c>
      <c r="AO90" s="21">
        <f t="shared" si="258"/>
        <v>4531.3499999999976</v>
      </c>
      <c r="AP90" s="21">
        <f t="shared" si="258"/>
        <v>4695.1833333333325</v>
      </c>
      <c r="AQ90" s="21">
        <f t="shared" si="258"/>
        <v>3400.3500000000058</v>
      </c>
      <c r="AR90" s="21">
        <f t="shared" si="258"/>
        <v>3337.65</v>
      </c>
      <c r="AS90" s="21">
        <f t="shared" si="258"/>
        <v>3347.55</v>
      </c>
      <c r="AT90" s="21">
        <f t="shared" si="258"/>
        <v>3357.45</v>
      </c>
    </row>
    <row r="91" spans="2:46" x14ac:dyDescent="0.35">
      <c r="B91" s="17" t="str">
        <f>Countries!B90</f>
        <v>Nigeria</v>
      </c>
      <c r="C91" s="21">
        <f t="shared" ref="C91:S91" si="259">C214+Z214+C337+Z337</f>
        <v>0</v>
      </c>
      <c r="D91" s="21">
        <f t="shared" si="259"/>
        <v>394880</v>
      </c>
      <c r="E91" s="21">
        <f t="shared" si="259"/>
        <v>512714</v>
      </c>
      <c r="F91" s="21">
        <f t="shared" si="259"/>
        <v>622538</v>
      </c>
      <c r="G91" s="21">
        <f t="shared" si="259"/>
        <v>706784</v>
      </c>
      <c r="H91" s="21">
        <f t="shared" si="259"/>
        <v>787541</v>
      </c>
      <c r="I91" s="21">
        <f t="shared" si="259"/>
        <v>893187</v>
      </c>
      <c r="J91" s="21">
        <f t="shared" si="259"/>
        <v>953613</v>
      </c>
      <c r="K91" s="21">
        <f t="shared" si="259"/>
        <v>1002587</v>
      </c>
      <c r="L91" s="21">
        <f t="shared" si="259"/>
        <v>1148928</v>
      </c>
      <c r="M91" s="21">
        <f t="shared" si="259"/>
        <v>1483017</v>
      </c>
      <c r="N91" s="21">
        <f t="shared" si="259"/>
        <v>1734070</v>
      </c>
      <c r="O91" s="21">
        <f t="shared" si="259"/>
        <v>2040480.3333333335</v>
      </c>
      <c r="P91" s="21">
        <f t="shared" si="259"/>
        <v>1966399.8888888971</v>
      </c>
      <c r="Q91" s="21">
        <f t="shared" si="259"/>
        <v>2014987.4814814909</v>
      </c>
      <c r="R91" s="21">
        <f t="shared" si="259"/>
        <v>2083328.1604938458</v>
      </c>
      <c r="S91" s="21">
        <f t="shared" si="259"/>
        <v>2138500.1152263647</v>
      </c>
      <c r="T91" s="21">
        <f t="shared" ref="T91:W91" si="260">T214+AT214+T337+AT337</f>
        <v>2216369.9469720395</v>
      </c>
      <c r="U91" s="21">
        <f t="shared" si="260"/>
        <v>1979353.7697531059</v>
      </c>
      <c r="V91" s="21">
        <f t="shared" si="260"/>
        <v>2031620.301646109</v>
      </c>
      <c r="W91" s="21">
        <f t="shared" si="260"/>
        <v>2087398.4933470744</v>
      </c>
      <c r="Y91" s="17" t="str">
        <f t="shared" si="137"/>
        <v>Nigeria</v>
      </c>
      <c r="Z91" s="21"/>
      <c r="AA91" s="21">
        <f t="shared" ref="AA91:AT91" si="261">AA214+AA337</f>
        <v>90382.7</v>
      </c>
      <c r="AB91" s="21">
        <f t="shared" si="261"/>
        <v>158540.09999999998</v>
      </c>
      <c r="AC91" s="21">
        <f t="shared" si="261"/>
        <v>162637.75</v>
      </c>
      <c r="AD91" s="21">
        <f t="shared" si="261"/>
        <v>148205.80000000005</v>
      </c>
      <c r="AE91" s="21">
        <f t="shared" si="261"/>
        <v>153347.49999999994</v>
      </c>
      <c r="AF91" s="21">
        <f t="shared" si="261"/>
        <v>186593.45</v>
      </c>
      <c r="AG91" s="21">
        <f t="shared" si="261"/>
        <v>152181.60000000003</v>
      </c>
      <c r="AH91" s="21">
        <f t="shared" si="261"/>
        <v>146821.34999999995</v>
      </c>
      <c r="AI91" s="21">
        <f t="shared" si="261"/>
        <v>249107.35000000003</v>
      </c>
      <c r="AJ91" s="21">
        <f t="shared" si="261"/>
        <v>451658.35</v>
      </c>
      <c r="AK91" s="21">
        <f t="shared" si="261"/>
        <v>402053.19999999995</v>
      </c>
      <c r="AL91" s="21">
        <f t="shared" si="261"/>
        <v>482537.83333333337</v>
      </c>
      <c r="AM91" s="21">
        <f t="shared" si="261"/>
        <v>132710.05555556394</v>
      </c>
      <c r="AN91" s="21">
        <f t="shared" si="261"/>
        <v>247992.02037037234</v>
      </c>
      <c r="AO91" s="21">
        <f t="shared" si="261"/>
        <v>272625.83827161498</v>
      </c>
      <c r="AP91" s="21">
        <f t="shared" si="261"/>
        <v>266313.15411523689</v>
      </c>
      <c r="AQ91" s="21">
        <f t="shared" si="261"/>
        <v>280631.47133058682</v>
      </c>
      <c r="AR91" s="21">
        <f t="shared" si="261"/>
        <v>281195.78763145971</v>
      </c>
      <c r="AS91" s="21">
        <f t="shared" si="261"/>
        <v>290929.43787533167</v>
      </c>
      <c r="AT91" s="21">
        <f t="shared" si="261"/>
        <v>294550.1988238669</v>
      </c>
    </row>
    <row r="92" spans="2:46" x14ac:dyDescent="0.35">
      <c r="B92" s="17" t="str">
        <f>Countries!B91</f>
        <v>Pakistan</v>
      </c>
      <c r="C92" s="21">
        <f t="shared" ref="C92:S92" si="262">C215+Z215+C338+Z338</f>
        <v>0</v>
      </c>
      <c r="D92" s="21">
        <f t="shared" si="262"/>
        <v>2018</v>
      </c>
      <c r="E92" s="21">
        <f t="shared" si="262"/>
        <v>3134</v>
      </c>
      <c r="F92" s="21">
        <f t="shared" si="262"/>
        <v>3412</v>
      </c>
      <c r="G92" s="21">
        <f t="shared" si="262"/>
        <v>5019</v>
      </c>
      <c r="H92" s="21">
        <f t="shared" si="262"/>
        <v>6564</v>
      </c>
      <c r="I92" s="21">
        <f t="shared" si="262"/>
        <v>8888</v>
      </c>
      <c r="J92" s="21">
        <f t="shared" si="262"/>
        <v>12046</v>
      </c>
      <c r="K92" s="21">
        <f t="shared" si="262"/>
        <v>15821</v>
      </c>
      <c r="L92" s="21">
        <f t="shared" si="262"/>
        <v>22947</v>
      </c>
      <c r="M92" s="21">
        <f t="shared" si="262"/>
        <v>24362</v>
      </c>
      <c r="N92" s="21">
        <f t="shared" si="262"/>
        <v>26626</v>
      </c>
      <c r="O92" s="21">
        <f t="shared" si="262"/>
        <v>34386</v>
      </c>
      <c r="P92" s="21">
        <f t="shared" si="262"/>
        <v>38199</v>
      </c>
      <c r="Q92" s="21">
        <f t="shared" si="262"/>
        <v>42012</v>
      </c>
      <c r="R92" s="21">
        <f t="shared" si="262"/>
        <v>45825</v>
      </c>
      <c r="S92" s="21">
        <f t="shared" si="262"/>
        <v>49638</v>
      </c>
      <c r="T92" s="21">
        <f t="shared" ref="T92:W92" si="263">T215+AT215+T338+AT338</f>
        <v>54640.5</v>
      </c>
      <c r="U92" s="21">
        <f t="shared" si="263"/>
        <v>47890.1</v>
      </c>
      <c r="V92" s="21">
        <f t="shared" si="263"/>
        <v>51306.6</v>
      </c>
      <c r="W92" s="21">
        <f t="shared" si="263"/>
        <v>54723.1</v>
      </c>
      <c r="Y92" s="17" t="str">
        <f t="shared" si="137"/>
        <v>Pakistan</v>
      </c>
      <c r="Z92" s="21"/>
      <c r="AA92" s="21">
        <f t="shared" ref="AA92:AT92" si="264">AA215+AA338</f>
        <v>305.4500000000001</v>
      </c>
      <c r="AB92" s="21">
        <f t="shared" si="264"/>
        <v>1320.3500000000001</v>
      </c>
      <c r="AC92" s="21">
        <f t="shared" si="264"/>
        <v>595.65000000000009</v>
      </c>
      <c r="AD92" s="21">
        <f t="shared" si="264"/>
        <v>1953.6000000000001</v>
      </c>
      <c r="AE92" s="21">
        <f t="shared" si="264"/>
        <v>2053.5500000000002</v>
      </c>
      <c r="AF92" s="21">
        <f t="shared" si="264"/>
        <v>2993.55</v>
      </c>
      <c r="AG92" s="21">
        <f t="shared" si="264"/>
        <v>4063.4999999999995</v>
      </c>
      <c r="AH92" s="21">
        <f t="shared" si="264"/>
        <v>5001.8500000000004</v>
      </c>
      <c r="AI92" s="21">
        <f t="shared" si="264"/>
        <v>8738.8000000000011</v>
      </c>
      <c r="AJ92" s="21">
        <f t="shared" si="264"/>
        <v>3803.8999999999992</v>
      </c>
      <c r="AK92" s="21">
        <f t="shared" si="264"/>
        <v>4805.8500000000013</v>
      </c>
      <c r="AL92" s="21">
        <f t="shared" si="264"/>
        <v>10545.9</v>
      </c>
      <c r="AM92" s="21">
        <f t="shared" si="264"/>
        <v>7391.4</v>
      </c>
      <c r="AN92" s="21">
        <f t="shared" si="264"/>
        <v>7787.9000000000015</v>
      </c>
      <c r="AO92" s="21">
        <f t="shared" si="264"/>
        <v>8184.4000000000033</v>
      </c>
      <c r="AP92" s="21">
        <f t="shared" si="264"/>
        <v>8580.8999999999978</v>
      </c>
      <c r="AQ92" s="21">
        <f t="shared" si="264"/>
        <v>8977.3999999999978</v>
      </c>
      <c r="AR92" s="21">
        <f t="shared" si="264"/>
        <v>9373.9</v>
      </c>
      <c r="AS92" s="21">
        <f t="shared" si="264"/>
        <v>9770.4000000000015</v>
      </c>
      <c r="AT92" s="21">
        <f t="shared" si="264"/>
        <v>10166.900000000003</v>
      </c>
    </row>
    <row r="93" spans="2:46" x14ac:dyDescent="0.35">
      <c r="B93" s="17" t="str">
        <f>Countries!B92</f>
        <v>Papua New Guinea</v>
      </c>
      <c r="C93" s="21">
        <f t="shared" ref="C93:S93" si="265">C216+Z216+C339+Z339</f>
        <v>0</v>
      </c>
      <c r="D93" s="21">
        <f t="shared" si="265"/>
        <v>9395</v>
      </c>
      <c r="E93" s="21">
        <f t="shared" si="265"/>
        <v>11764</v>
      </c>
      <c r="F93" s="21">
        <f t="shared" si="265"/>
        <v>14790</v>
      </c>
      <c r="G93" s="21">
        <f t="shared" si="265"/>
        <v>18344</v>
      </c>
      <c r="H93" s="21">
        <f t="shared" si="265"/>
        <v>21198</v>
      </c>
      <c r="I93" s="21">
        <f t="shared" si="265"/>
        <v>23875</v>
      </c>
      <c r="J93" s="21">
        <f t="shared" si="265"/>
        <v>26393</v>
      </c>
      <c r="K93" s="21">
        <f t="shared" si="265"/>
        <v>29420</v>
      </c>
      <c r="L93" s="21">
        <f t="shared" si="265"/>
        <v>32018</v>
      </c>
      <c r="M93" s="21">
        <f t="shared" si="265"/>
        <v>35840</v>
      </c>
      <c r="N93" s="21">
        <f t="shared" si="265"/>
        <v>38376</v>
      </c>
      <c r="O93" s="21">
        <f t="shared" si="265"/>
        <v>43816</v>
      </c>
      <c r="P93" s="21">
        <f t="shared" si="265"/>
        <v>47748.666666666664</v>
      </c>
      <c r="Q93" s="21">
        <f t="shared" si="265"/>
        <v>51681.333333333328</v>
      </c>
      <c r="R93" s="21">
        <f t="shared" si="265"/>
        <v>55613.999999999993</v>
      </c>
      <c r="S93" s="21">
        <f t="shared" si="265"/>
        <v>59546.666666666657</v>
      </c>
      <c r="T93" s="21">
        <f t="shared" ref="T93:W93" si="266">T216+AT216+T339+AT339</f>
        <v>64689.283333333326</v>
      </c>
      <c r="U93" s="21">
        <f t="shared" si="266"/>
        <v>56973.799999999988</v>
      </c>
      <c r="V93" s="21">
        <f t="shared" si="266"/>
        <v>60503.149999999987</v>
      </c>
      <c r="W93" s="21">
        <f t="shared" si="266"/>
        <v>64032.499999999993</v>
      </c>
      <c r="Y93" s="17" t="str">
        <f t="shared" si="137"/>
        <v>Papua New Guinea</v>
      </c>
      <c r="Z93" s="21"/>
      <c r="AA93" s="21">
        <f t="shared" ref="AA93:AT93" si="267">AA216+AA339</f>
        <v>2615.1000000000004</v>
      </c>
      <c r="AB93" s="21">
        <f t="shared" si="267"/>
        <v>3337.1499999999996</v>
      </c>
      <c r="AC93" s="21">
        <f t="shared" si="267"/>
        <v>4239.1499999999996</v>
      </c>
      <c r="AD93" s="21">
        <f t="shared" si="267"/>
        <v>5077.3499999999995</v>
      </c>
      <c r="AE93" s="21">
        <f t="shared" si="267"/>
        <v>4740.5000000000009</v>
      </c>
      <c r="AF93" s="21">
        <f t="shared" si="267"/>
        <v>4855.2999999999993</v>
      </c>
      <c r="AG93" s="21">
        <f t="shared" si="267"/>
        <v>4968.8499999999995</v>
      </c>
      <c r="AH93" s="21">
        <f t="shared" si="267"/>
        <v>5733.1499999999987</v>
      </c>
      <c r="AI93" s="21">
        <f t="shared" si="267"/>
        <v>5612.25</v>
      </c>
      <c r="AJ93" s="21">
        <f t="shared" si="267"/>
        <v>7101.0000000000018</v>
      </c>
      <c r="AK93" s="21">
        <f t="shared" si="267"/>
        <v>6204.8000000000011</v>
      </c>
      <c r="AL93" s="21">
        <f t="shared" si="267"/>
        <v>9377.8000000000011</v>
      </c>
      <c r="AM93" s="21">
        <f t="shared" si="267"/>
        <v>8421.616666666665</v>
      </c>
      <c r="AN93" s="21">
        <f t="shared" si="267"/>
        <v>8824.9333333333307</v>
      </c>
      <c r="AO93" s="21">
        <f t="shared" si="267"/>
        <v>9228.2500000000018</v>
      </c>
      <c r="AP93" s="21">
        <f t="shared" si="267"/>
        <v>9631.5666666666657</v>
      </c>
      <c r="AQ93" s="21">
        <f t="shared" si="267"/>
        <v>10034.88333333333</v>
      </c>
      <c r="AR93" s="21">
        <f t="shared" si="267"/>
        <v>10438.199999999993</v>
      </c>
      <c r="AS93" s="21">
        <f t="shared" si="267"/>
        <v>10841.516666666674</v>
      </c>
      <c r="AT93" s="21">
        <f t="shared" si="267"/>
        <v>11244.833333333338</v>
      </c>
    </row>
    <row r="94" spans="2:46" x14ac:dyDescent="0.35">
      <c r="B94" s="17" t="str">
        <f>Countries!B93</f>
        <v>Paraguay</v>
      </c>
      <c r="C94" s="21">
        <f t="shared" ref="C94:S94" si="268">C217+Z217+C340+Z340</f>
        <v>0</v>
      </c>
      <c r="D94" s="21">
        <f t="shared" si="268"/>
        <v>2952</v>
      </c>
      <c r="E94" s="21">
        <f t="shared" si="268"/>
        <v>3397</v>
      </c>
      <c r="F94" s="21">
        <f t="shared" si="268"/>
        <v>4030</v>
      </c>
      <c r="G94" s="21">
        <f t="shared" si="268"/>
        <v>4707</v>
      </c>
      <c r="H94" s="21">
        <f t="shared" si="268"/>
        <v>5324</v>
      </c>
      <c r="I94" s="21">
        <f t="shared" si="268"/>
        <v>6309</v>
      </c>
      <c r="J94" s="21">
        <f t="shared" si="268"/>
        <v>7647</v>
      </c>
      <c r="K94" s="21">
        <f t="shared" si="268"/>
        <v>8549</v>
      </c>
      <c r="L94" s="21">
        <f t="shared" si="268"/>
        <v>9480</v>
      </c>
      <c r="M94" s="21">
        <f t="shared" si="268"/>
        <v>9786.7999999999993</v>
      </c>
      <c r="N94" s="21">
        <f t="shared" si="268"/>
        <v>10781</v>
      </c>
      <c r="O94" s="21">
        <f t="shared" si="268"/>
        <v>11891</v>
      </c>
      <c r="P94" s="21">
        <f t="shared" si="268"/>
        <v>12694.666666666668</v>
      </c>
      <c r="Q94" s="21">
        <f t="shared" si="268"/>
        <v>13498.333333333332</v>
      </c>
      <c r="R94" s="21">
        <f t="shared" si="268"/>
        <v>14302</v>
      </c>
      <c r="S94" s="21">
        <f t="shared" si="268"/>
        <v>15105.666666666668</v>
      </c>
      <c r="T94" s="21">
        <f t="shared" ref="T94:W94" si="269">T217+AT217+T340+AT340</f>
        <v>16149.516666666668</v>
      </c>
      <c r="U94" s="21">
        <f t="shared" si="269"/>
        <v>14314.133333333333</v>
      </c>
      <c r="V94" s="21">
        <f t="shared" si="269"/>
        <v>15037.95</v>
      </c>
      <c r="W94" s="21">
        <f t="shared" si="269"/>
        <v>15761.766666666666</v>
      </c>
      <c r="Y94" s="17" t="str">
        <f t="shared" si="137"/>
        <v>Paraguay</v>
      </c>
      <c r="Z94" s="21"/>
      <c r="AA94" s="21">
        <f t="shared" ref="AA94:AT94" si="270">AA217+AA340</f>
        <v>387.90000000000009</v>
      </c>
      <c r="AB94" s="21">
        <f t="shared" si="270"/>
        <v>740.19999999999982</v>
      </c>
      <c r="AC94" s="21">
        <f t="shared" si="270"/>
        <v>972.69999999999982</v>
      </c>
      <c r="AD94" s="21">
        <f t="shared" si="270"/>
        <v>1080</v>
      </c>
      <c r="AE94" s="21">
        <f t="shared" si="270"/>
        <v>1087.6999999999998</v>
      </c>
      <c r="AF94" s="21">
        <f t="shared" si="270"/>
        <v>1517.3999999999996</v>
      </c>
      <c r="AG94" s="21">
        <f t="shared" si="270"/>
        <v>1968.8999999999996</v>
      </c>
      <c r="AH94" s="21">
        <f t="shared" si="270"/>
        <v>1666.6999999999998</v>
      </c>
      <c r="AI94" s="21">
        <f t="shared" si="270"/>
        <v>1794.4999999999998</v>
      </c>
      <c r="AJ94" s="21">
        <f t="shared" si="270"/>
        <v>1263.2000000000007</v>
      </c>
      <c r="AK94" s="21">
        <f t="shared" si="270"/>
        <v>1987.4999999999995</v>
      </c>
      <c r="AL94" s="21">
        <f t="shared" si="270"/>
        <v>2194.4999999999991</v>
      </c>
      <c r="AM94" s="21">
        <f t="shared" si="270"/>
        <v>1999.6166666666663</v>
      </c>
      <c r="AN94" s="21">
        <f t="shared" si="270"/>
        <v>2079.4666666666658</v>
      </c>
      <c r="AO94" s="21">
        <f t="shared" si="270"/>
        <v>2159.3166666666675</v>
      </c>
      <c r="AP94" s="21">
        <f t="shared" si="270"/>
        <v>2239.166666666667</v>
      </c>
      <c r="AQ94" s="21">
        <f t="shared" si="270"/>
        <v>2319.0166666666669</v>
      </c>
      <c r="AR94" s="21">
        <f t="shared" si="270"/>
        <v>2398.8666666666663</v>
      </c>
      <c r="AS94" s="21">
        <f t="shared" si="270"/>
        <v>2478.7166666666658</v>
      </c>
      <c r="AT94" s="21">
        <f t="shared" si="270"/>
        <v>2559.2000000000007</v>
      </c>
    </row>
    <row r="95" spans="2:46" x14ac:dyDescent="0.35">
      <c r="B95" s="17" t="str">
        <f>Countries!B94</f>
        <v>Peru</v>
      </c>
      <c r="C95" s="21">
        <f t="shared" ref="C95:S95" si="271">C218+Z218+C341+Z341</f>
        <v>0</v>
      </c>
      <c r="D95" s="21">
        <f t="shared" si="271"/>
        <v>21554</v>
      </c>
      <c r="E95" s="21">
        <f t="shared" si="271"/>
        <v>27584</v>
      </c>
      <c r="F95" s="21">
        <f t="shared" si="271"/>
        <v>28391</v>
      </c>
      <c r="G95" s="21">
        <f t="shared" si="271"/>
        <v>33106</v>
      </c>
      <c r="H95" s="21">
        <f t="shared" si="271"/>
        <v>37201</v>
      </c>
      <c r="I95" s="21">
        <f t="shared" si="271"/>
        <v>43664.800000000003</v>
      </c>
      <c r="J95" s="21">
        <f t="shared" si="271"/>
        <v>49005</v>
      </c>
      <c r="K95" s="21">
        <f t="shared" si="271"/>
        <v>57801</v>
      </c>
      <c r="L95" s="21">
        <f t="shared" si="271"/>
        <v>67668</v>
      </c>
      <c r="M95" s="21">
        <f t="shared" si="271"/>
        <v>71630</v>
      </c>
      <c r="N95" s="21">
        <f t="shared" si="271"/>
        <v>79924</v>
      </c>
      <c r="O95" s="21">
        <f t="shared" si="271"/>
        <v>86999</v>
      </c>
      <c r="P95" s="21">
        <f t="shared" si="271"/>
        <v>93442.666666666657</v>
      </c>
      <c r="Q95" s="21">
        <f t="shared" si="271"/>
        <v>99886.333333333328</v>
      </c>
      <c r="R95" s="21">
        <f t="shared" si="271"/>
        <v>106329.99999999999</v>
      </c>
      <c r="S95" s="21">
        <f t="shared" si="271"/>
        <v>107718.91358024751</v>
      </c>
      <c r="T95" s="21">
        <f t="shared" ref="T95:W95" si="272">T218+AT218+T341+AT341</f>
        <v>109733.0551516549</v>
      </c>
      <c r="U95" s="21">
        <f t="shared" si="272"/>
        <v>98524.768518519704</v>
      </c>
      <c r="V95" s="21">
        <f t="shared" si="272"/>
        <v>99826.732098767025</v>
      </c>
      <c r="W95" s="21">
        <f t="shared" si="272"/>
        <v>101339.3952674913</v>
      </c>
      <c r="Y95" s="17" t="str">
        <f t="shared" si="137"/>
        <v>Peru</v>
      </c>
      <c r="Z95" s="21"/>
      <c r="AA95" s="21">
        <f t="shared" ref="AA95:AT95" si="273">AA218+AA341</f>
        <v>3523.35</v>
      </c>
      <c r="AB95" s="21">
        <f t="shared" si="273"/>
        <v>8212.4000000000015</v>
      </c>
      <c r="AC95" s="21">
        <f t="shared" si="273"/>
        <v>3594.2500000000009</v>
      </c>
      <c r="AD95" s="21">
        <f t="shared" si="273"/>
        <v>7590.5999999999985</v>
      </c>
      <c r="AE95" s="21">
        <f t="shared" si="273"/>
        <v>7445.4999999999991</v>
      </c>
      <c r="AF95" s="21">
        <f t="shared" si="273"/>
        <v>10228.299999999999</v>
      </c>
      <c r="AG95" s="21">
        <f t="shared" si="273"/>
        <v>9767.2000000000007</v>
      </c>
      <c r="AH95" s="21">
        <f t="shared" si="273"/>
        <v>13734.75</v>
      </c>
      <c r="AI95" s="21">
        <f t="shared" si="273"/>
        <v>15688.349999999999</v>
      </c>
      <c r="AJ95" s="21">
        <f t="shared" si="273"/>
        <v>10773.849999999997</v>
      </c>
      <c r="AK95" s="21">
        <f t="shared" si="273"/>
        <v>15500.25</v>
      </c>
      <c r="AL95" s="21">
        <f t="shared" si="273"/>
        <v>15111.6</v>
      </c>
      <c r="AM95" s="21">
        <f t="shared" si="273"/>
        <v>15186.566666666657</v>
      </c>
      <c r="AN95" s="21">
        <f t="shared" si="273"/>
        <v>15830.249999999993</v>
      </c>
      <c r="AO95" s="21">
        <f t="shared" si="273"/>
        <v>16473.933333333331</v>
      </c>
      <c r="AP95" s="21">
        <f t="shared" si="273"/>
        <v>12062.863580247518</v>
      </c>
      <c r="AQ95" s="21">
        <f t="shared" si="273"/>
        <v>12609.190946502831</v>
      </c>
      <c r="AR95" s="21">
        <f t="shared" si="273"/>
        <v>12437.04492455477</v>
      </c>
      <c r="AS95" s="21">
        <f t="shared" si="273"/>
        <v>12815.058939186281</v>
      </c>
      <c r="AT95" s="21">
        <f t="shared" si="273"/>
        <v>12826.299596098801</v>
      </c>
    </row>
    <row r="96" spans="2:46" x14ac:dyDescent="0.35">
      <c r="B96" s="17" t="str">
        <f>Countries!B95</f>
        <v>Philippines</v>
      </c>
      <c r="C96" s="21">
        <f t="shared" ref="C96:S96" si="274">C219+Z219+C342+Z342</f>
        <v>0</v>
      </c>
      <c r="D96" s="21">
        <f t="shared" si="274"/>
        <v>2627</v>
      </c>
      <c r="E96" s="21">
        <f t="shared" si="274"/>
        <v>3643</v>
      </c>
      <c r="F96" s="21">
        <f t="shared" si="274"/>
        <v>5123.05</v>
      </c>
      <c r="G96" s="21">
        <f t="shared" si="274"/>
        <v>8078</v>
      </c>
      <c r="H96" s="21">
        <f t="shared" si="274"/>
        <v>12073</v>
      </c>
      <c r="I96" s="21">
        <f t="shared" si="274"/>
        <v>17678</v>
      </c>
      <c r="J96" s="21">
        <f t="shared" si="274"/>
        <v>24548</v>
      </c>
      <c r="K96" s="21">
        <f t="shared" si="274"/>
        <v>33348</v>
      </c>
      <c r="L96" s="21">
        <f t="shared" si="274"/>
        <v>42750</v>
      </c>
      <c r="M96" s="21">
        <f t="shared" si="274"/>
        <v>47717</v>
      </c>
      <c r="N96" s="21">
        <f t="shared" si="274"/>
        <v>54382</v>
      </c>
      <c r="O96" s="21">
        <f t="shared" si="274"/>
        <v>67998</v>
      </c>
      <c r="P96" s="21">
        <f t="shared" si="274"/>
        <v>76413.999999999985</v>
      </c>
      <c r="Q96" s="21">
        <f t="shared" si="274"/>
        <v>84829.999999999985</v>
      </c>
      <c r="R96" s="21">
        <f t="shared" si="274"/>
        <v>93245.999999999985</v>
      </c>
      <c r="S96" s="21">
        <f t="shared" si="274"/>
        <v>101661.99999999997</v>
      </c>
      <c r="T96" s="21">
        <f t="shared" ref="T96:W96" si="275">T219+AT219+T342+AT342</f>
        <v>112605.29999999997</v>
      </c>
      <c r="U96" s="21">
        <f t="shared" si="275"/>
        <v>99057.43333333332</v>
      </c>
      <c r="V96" s="21">
        <f t="shared" si="275"/>
        <v>106630.99999999997</v>
      </c>
      <c r="W96" s="21">
        <f t="shared" si="275"/>
        <v>114204.56666666664</v>
      </c>
      <c r="Y96" s="17" t="str">
        <f t="shared" si="137"/>
        <v>Philippines</v>
      </c>
      <c r="Z96" s="21"/>
      <c r="AA96" s="21">
        <f t="shared" ref="AA96:AT96" si="276">AA219+AA342</f>
        <v>1463.4</v>
      </c>
      <c r="AB96" s="21">
        <f t="shared" si="276"/>
        <v>1279.6500000000001</v>
      </c>
      <c r="AC96" s="21">
        <f t="shared" si="276"/>
        <v>1846</v>
      </c>
      <c r="AD96" s="21">
        <f t="shared" si="276"/>
        <v>3473.8</v>
      </c>
      <c r="AE96" s="21">
        <f t="shared" si="276"/>
        <v>4804</v>
      </c>
      <c r="AF96" s="21">
        <f t="shared" si="276"/>
        <v>6814.2999999999993</v>
      </c>
      <c r="AG96" s="21">
        <f t="shared" si="276"/>
        <v>8640</v>
      </c>
      <c r="AH96" s="21">
        <f t="shared" si="276"/>
        <v>11258.250000000002</v>
      </c>
      <c r="AI96" s="21">
        <f t="shared" si="276"/>
        <v>12741.05</v>
      </c>
      <c r="AJ96" s="21">
        <f t="shared" si="276"/>
        <v>9248.1000000000022</v>
      </c>
      <c r="AK96" s="21">
        <f t="shared" si="276"/>
        <v>11442.850000000002</v>
      </c>
      <c r="AL96" s="21">
        <f t="shared" si="276"/>
        <v>19061.400000000001</v>
      </c>
      <c r="AM96" s="21">
        <f t="shared" si="276"/>
        <v>15224.399999999994</v>
      </c>
      <c r="AN96" s="21">
        <f t="shared" si="276"/>
        <v>16066.833333333336</v>
      </c>
      <c r="AO96" s="21">
        <f t="shared" si="276"/>
        <v>16909.266666666656</v>
      </c>
      <c r="AP96" s="21">
        <f t="shared" si="276"/>
        <v>17751.69999999999</v>
      </c>
      <c r="AQ96" s="21">
        <f t="shared" si="276"/>
        <v>18594.133333333324</v>
      </c>
      <c r="AR96" s="21">
        <f t="shared" si="276"/>
        <v>19436.566666666658</v>
      </c>
      <c r="AS96" s="21">
        <f t="shared" si="276"/>
        <v>20278.999999999993</v>
      </c>
      <c r="AT96" s="21">
        <f t="shared" si="276"/>
        <v>21121.433333333327</v>
      </c>
    </row>
    <row r="97" spans="2:46" x14ac:dyDescent="0.35">
      <c r="B97" s="17" t="str">
        <f>Countries!B96</f>
        <v>Russia</v>
      </c>
      <c r="C97" s="21">
        <f t="shared" ref="C97:S97" si="277">C220+Z220+C343+Z343</f>
        <v>0</v>
      </c>
      <c r="D97" s="21">
        <f t="shared" si="277"/>
        <v>0</v>
      </c>
      <c r="E97" s="21">
        <f t="shared" si="277"/>
        <v>0</v>
      </c>
      <c r="F97" s="21">
        <f t="shared" si="277"/>
        <v>0</v>
      </c>
      <c r="G97" s="21">
        <f t="shared" si="277"/>
        <v>0</v>
      </c>
      <c r="H97" s="21">
        <f t="shared" si="277"/>
        <v>0</v>
      </c>
      <c r="I97" s="21">
        <f t="shared" si="277"/>
        <v>0</v>
      </c>
      <c r="J97" s="21">
        <f t="shared" si="277"/>
        <v>0</v>
      </c>
      <c r="K97" s="21">
        <f t="shared" si="277"/>
        <v>0</v>
      </c>
      <c r="L97" s="21">
        <f t="shared" si="277"/>
        <v>0</v>
      </c>
      <c r="M97" s="21">
        <f t="shared" si="277"/>
        <v>0</v>
      </c>
      <c r="N97" s="21">
        <f t="shared" si="277"/>
        <v>0</v>
      </c>
      <c r="O97" s="21">
        <f t="shared" si="277"/>
        <v>0</v>
      </c>
      <c r="P97" s="21">
        <f t="shared" si="277"/>
        <v>0</v>
      </c>
      <c r="Q97" s="21">
        <f t="shared" si="277"/>
        <v>0</v>
      </c>
      <c r="R97" s="21">
        <f t="shared" si="277"/>
        <v>0</v>
      </c>
      <c r="S97" s="21">
        <f t="shared" si="277"/>
        <v>0</v>
      </c>
      <c r="T97" s="21">
        <f t="shared" ref="T97:W97" si="278">T220+AT220+T343+AT343</f>
        <v>0</v>
      </c>
      <c r="U97" s="21">
        <f t="shared" si="278"/>
        <v>0</v>
      </c>
      <c r="V97" s="21">
        <f t="shared" si="278"/>
        <v>0</v>
      </c>
      <c r="W97" s="21">
        <f t="shared" si="278"/>
        <v>0</v>
      </c>
      <c r="Y97" s="17" t="str">
        <f t="shared" si="137"/>
        <v>Russia</v>
      </c>
      <c r="Z97" s="21"/>
      <c r="AA97" s="21">
        <f t="shared" ref="AA97:AT97" si="279">AA220+AA343</f>
        <v>0</v>
      </c>
      <c r="AB97" s="21">
        <f t="shared" si="279"/>
        <v>0</v>
      </c>
      <c r="AC97" s="21">
        <f t="shared" si="279"/>
        <v>0</v>
      </c>
      <c r="AD97" s="21">
        <f t="shared" si="279"/>
        <v>0</v>
      </c>
      <c r="AE97" s="21">
        <f t="shared" si="279"/>
        <v>0</v>
      </c>
      <c r="AF97" s="21">
        <f t="shared" si="279"/>
        <v>0</v>
      </c>
      <c r="AG97" s="21">
        <f t="shared" si="279"/>
        <v>0</v>
      </c>
      <c r="AH97" s="21">
        <f t="shared" si="279"/>
        <v>0</v>
      </c>
      <c r="AI97" s="21">
        <f t="shared" si="279"/>
        <v>0</v>
      </c>
      <c r="AJ97" s="21">
        <f t="shared" si="279"/>
        <v>0</v>
      </c>
      <c r="AK97" s="21">
        <f t="shared" si="279"/>
        <v>0</v>
      </c>
      <c r="AL97" s="21">
        <f t="shared" si="279"/>
        <v>0</v>
      </c>
      <c r="AM97" s="21">
        <f t="shared" si="279"/>
        <v>0</v>
      </c>
      <c r="AN97" s="21">
        <f t="shared" si="279"/>
        <v>0</v>
      </c>
      <c r="AO97" s="21">
        <f t="shared" si="279"/>
        <v>0</v>
      </c>
      <c r="AP97" s="21">
        <f t="shared" si="279"/>
        <v>0</v>
      </c>
      <c r="AQ97" s="21">
        <f t="shared" si="279"/>
        <v>0</v>
      </c>
      <c r="AR97" s="21">
        <f t="shared" si="279"/>
        <v>0</v>
      </c>
      <c r="AS97" s="21">
        <f t="shared" si="279"/>
        <v>0</v>
      </c>
      <c r="AT97" s="21">
        <f t="shared" si="279"/>
        <v>0</v>
      </c>
    </row>
    <row r="98" spans="2:46" x14ac:dyDescent="0.35">
      <c r="B98" s="17" t="str">
        <f>Countries!B97</f>
        <v>Rwanda</v>
      </c>
      <c r="C98" s="21">
        <f t="shared" ref="C98:S98" si="280">C221+Z221+C344+Z344</f>
        <v>0</v>
      </c>
      <c r="D98" s="21">
        <f t="shared" si="280"/>
        <v>99820</v>
      </c>
      <c r="E98" s="21">
        <f t="shared" si="280"/>
        <v>116031</v>
      </c>
      <c r="F98" s="21">
        <f t="shared" si="280"/>
        <v>129821</v>
      </c>
      <c r="G98" s="21">
        <f t="shared" si="280"/>
        <v>144316</v>
      </c>
      <c r="H98" s="21">
        <f t="shared" si="280"/>
        <v>159315</v>
      </c>
      <c r="I98" s="21">
        <f t="shared" si="280"/>
        <v>178284</v>
      </c>
      <c r="J98" s="21">
        <f t="shared" si="280"/>
        <v>185462</v>
      </c>
      <c r="K98" s="21">
        <f t="shared" si="280"/>
        <v>192458</v>
      </c>
      <c r="L98" s="21">
        <f t="shared" si="280"/>
        <v>198657</v>
      </c>
      <c r="M98" s="21">
        <f t="shared" si="280"/>
        <v>204711</v>
      </c>
      <c r="N98" s="21">
        <f t="shared" si="280"/>
        <v>210343</v>
      </c>
      <c r="O98" s="21">
        <f t="shared" si="280"/>
        <v>215242</v>
      </c>
      <c r="P98" s="21">
        <f t="shared" si="280"/>
        <v>220770.33333333334</v>
      </c>
      <c r="Q98" s="21">
        <f t="shared" si="280"/>
        <v>226298.66666666669</v>
      </c>
      <c r="R98" s="21">
        <f t="shared" si="280"/>
        <v>231827.00000000003</v>
      </c>
      <c r="S98" s="21">
        <f t="shared" si="280"/>
        <v>233134</v>
      </c>
      <c r="T98" s="21">
        <f t="shared" ref="T98:W98" si="281">T221+AT221+T344+AT344</f>
        <v>232663.9</v>
      </c>
      <c r="U98" s="21">
        <f t="shared" si="281"/>
        <v>209204.9</v>
      </c>
      <c r="V98" s="21">
        <f t="shared" si="281"/>
        <v>208745.9</v>
      </c>
      <c r="W98" s="21">
        <f t="shared" si="281"/>
        <v>208286.9</v>
      </c>
      <c r="Y98" s="17" t="str">
        <f t="shared" si="137"/>
        <v>Rwanda</v>
      </c>
      <c r="Z98" s="21"/>
      <c r="AA98" s="21">
        <f t="shared" ref="AA98:AT98" si="282">AA221+AA344</f>
        <v>19842.349999999999</v>
      </c>
      <c r="AB98" s="21">
        <f t="shared" si="282"/>
        <v>26572.850000000002</v>
      </c>
      <c r="AC98" s="21">
        <f t="shared" si="282"/>
        <v>25791.850000000006</v>
      </c>
      <c r="AD98" s="21">
        <f t="shared" si="282"/>
        <v>27882.9</v>
      </c>
      <c r="AE98" s="21">
        <f t="shared" si="282"/>
        <v>29837.4</v>
      </c>
      <c r="AF98" s="21">
        <f t="shared" si="282"/>
        <v>35313.799999999996</v>
      </c>
      <c r="AG98" s="21">
        <f t="shared" si="282"/>
        <v>25440.649999999994</v>
      </c>
      <c r="AH98" s="21">
        <f t="shared" si="282"/>
        <v>25947.599999999995</v>
      </c>
      <c r="AI98" s="21">
        <f t="shared" si="282"/>
        <v>25821.400000000005</v>
      </c>
      <c r="AJ98" s="21">
        <f t="shared" si="282"/>
        <v>26265.399999999987</v>
      </c>
      <c r="AK98" s="21">
        <f t="shared" si="282"/>
        <v>26418.999999999989</v>
      </c>
      <c r="AL98" s="21">
        <f t="shared" si="282"/>
        <v>26225.249999999993</v>
      </c>
      <c r="AM98" s="21">
        <f t="shared" si="282"/>
        <v>27317.23333333333</v>
      </c>
      <c r="AN98" s="21">
        <f t="shared" si="282"/>
        <v>27843.066666666673</v>
      </c>
      <c r="AO98" s="21">
        <f t="shared" si="282"/>
        <v>28368.900000000016</v>
      </c>
      <c r="AP98" s="21">
        <f t="shared" si="282"/>
        <v>24673.399999999987</v>
      </c>
      <c r="AQ98" s="21">
        <f t="shared" si="282"/>
        <v>23000</v>
      </c>
      <c r="AR98" s="21">
        <f t="shared" si="282"/>
        <v>23000</v>
      </c>
      <c r="AS98" s="21">
        <f t="shared" si="282"/>
        <v>23000</v>
      </c>
      <c r="AT98" s="21">
        <f t="shared" si="282"/>
        <v>23000</v>
      </c>
    </row>
    <row r="99" spans="2:46" x14ac:dyDescent="0.35">
      <c r="B99" s="17" t="str">
        <f>Countries!B98</f>
        <v>S.Tome&amp;Principe</v>
      </c>
      <c r="C99" s="21">
        <f t="shared" ref="C99:S99" si="283">C222+Z222+C345+Z345</f>
        <v>0</v>
      </c>
      <c r="D99" s="21">
        <f t="shared" si="283"/>
        <v>260</v>
      </c>
      <c r="E99" s="21">
        <f t="shared" si="283"/>
        <v>309</v>
      </c>
      <c r="F99" s="21">
        <f t="shared" si="283"/>
        <v>343.05</v>
      </c>
      <c r="G99" s="21">
        <f t="shared" si="283"/>
        <v>417</v>
      </c>
      <c r="H99" s="21">
        <f t="shared" si="283"/>
        <v>527</v>
      </c>
      <c r="I99" s="21">
        <f t="shared" si="283"/>
        <v>614</v>
      </c>
      <c r="J99" s="21">
        <f t="shared" si="283"/>
        <v>732</v>
      </c>
      <c r="K99" s="21">
        <f t="shared" si="283"/>
        <v>820</v>
      </c>
      <c r="L99" s="21">
        <f t="shared" si="283"/>
        <v>842</v>
      </c>
      <c r="M99" s="21">
        <f t="shared" si="283"/>
        <v>871</v>
      </c>
      <c r="N99" s="21">
        <f t="shared" si="283"/>
        <v>904</v>
      </c>
      <c r="O99" s="21">
        <f t="shared" si="283"/>
        <v>985</v>
      </c>
      <c r="P99" s="21">
        <f t="shared" si="283"/>
        <v>1032.6666666666667</v>
      </c>
      <c r="Q99" s="21">
        <f t="shared" si="283"/>
        <v>1034.6666666666665</v>
      </c>
      <c r="R99" s="21">
        <f t="shared" si="283"/>
        <v>1036</v>
      </c>
      <c r="S99" s="21">
        <f t="shared" si="283"/>
        <v>1037.3333333333333</v>
      </c>
      <c r="T99" s="21">
        <f t="shared" ref="T99:W99" si="284">T222+AT222+T345+AT345</f>
        <v>1039.2666666666667</v>
      </c>
      <c r="U99" s="21">
        <f t="shared" si="284"/>
        <v>932.86666666666667</v>
      </c>
      <c r="V99" s="21">
        <f t="shared" si="284"/>
        <v>934</v>
      </c>
      <c r="W99" s="21">
        <f t="shared" si="284"/>
        <v>935.13333333333333</v>
      </c>
      <c r="Y99" s="17" t="str">
        <f t="shared" si="137"/>
        <v>S.Tome&amp;Principe</v>
      </c>
      <c r="Z99" s="21"/>
      <c r="AA99" s="21">
        <f t="shared" ref="AA99:AT99" si="285">AA222+AA345</f>
        <v>73.149999999999991</v>
      </c>
      <c r="AB99" s="21">
        <f t="shared" si="285"/>
        <v>75.399999999999991</v>
      </c>
      <c r="AC99" s="21">
        <f t="shared" si="285"/>
        <v>65.600000000000023</v>
      </c>
      <c r="AD99" s="21">
        <f t="shared" si="285"/>
        <v>108.85</v>
      </c>
      <c r="AE99" s="21">
        <f t="shared" si="285"/>
        <v>152.65</v>
      </c>
      <c r="AF99" s="21">
        <f t="shared" si="285"/>
        <v>140.65</v>
      </c>
      <c r="AG99" s="21">
        <f t="shared" si="285"/>
        <v>180.64999999999998</v>
      </c>
      <c r="AH99" s="21">
        <f t="shared" si="285"/>
        <v>162.45000000000005</v>
      </c>
      <c r="AI99" s="21">
        <f t="shared" si="285"/>
        <v>105.40000000000005</v>
      </c>
      <c r="AJ99" s="21">
        <f t="shared" si="285"/>
        <v>114.59999999999998</v>
      </c>
      <c r="AK99" s="21">
        <f t="shared" si="285"/>
        <v>121.80000000000004</v>
      </c>
      <c r="AL99" s="21">
        <f t="shared" si="285"/>
        <v>173.19999999999996</v>
      </c>
      <c r="AM99" s="21">
        <f t="shared" si="285"/>
        <v>147.76666666666665</v>
      </c>
      <c r="AN99" s="21">
        <f t="shared" si="285"/>
        <v>106.93333333333325</v>
      </c>
      <c r="AO99" s="21">
        <f t="shared" si="285"/>
        <v>106.53333333333333</v>
      </c>
      <c r="AP99" s="21">
        <f t="shared" si="285"/>
        <v>106.73333333333333</v>
      </c>
      <c r="AQ99" s="21">
        <f t="shared" si="285"/>
        <v>106.93333333333334</v>
      </c>
      <c r="AR99" s="21">
        <f t="shared" si="285"/>
        <v>107.13333333333334</v>
      </c>
      <c r="AS99" s="21">
        <f t="shared" si="285"/>
        <v>107.33333333333334</v>
      </c>
      <c r="AT99" s="21">
        <f t="shared" si="285"/>
        <v>107.53333333333333</v>
      </c>
    </row>
    <row r="100" spans="2:46" x14ac:dyDescent="0.35">
      <c r="B100" s="17" t="str">
        <f>Countries!B99</f>
        <v>Senegal</v>
      </c>
      <c r="C100" s="21">
        <f t="shared" ref="C100:S100" si="286">C223+Z223+C346+Z346</f>
        <v>0</v>
      </c>
      <c r="D100" s="21">
        <f t="shared" si="286"/>
        <v>12821</v>
      </c>
      <c r="E100" s="21">
        <f t="shared" si="286"/>
        <v>11940</v>
      </c>
      <c r="F100" s="21">
        <f t="shared" si="286"/>
        <v>13591</v>
      </c>
      <c r="G100" s="21">
        <f t="shared" si="286"/>
        <v>16346</v>
      </c>
      <c r="H100" s="21">
        <f t="shared" si="286"/>
        <v>18375</v>
      </c>
      <c r="I100" s="21">
        <f t="shared" si="286"/>
        <v>21157</v>
      </c>
      <c r="J100" s="21">
        <f t="shared" si="286"/>
        <v>23204</v>
      </c>
      <c r="K100" s="21">
        <f t="shared" si="286"/>
        <v>26606</v>
      </c>
      <c r="L100" s="21">
        <f t="shared" si="286"/>
        <v>28960</v>
      </c>
      <c r="M100" s="21">
        <f t="shared" si="286"/>
        <v>30431</v>
      </c>
      <c r="N100" s="21">
        <f t="shared" si="286"/>
        <v>31629</v>
      </c>
      <c r="O100" s="21">
        <f t="shared" si="286"/>
        <v>33339</v>
      </c>
      <c r="P100" s="21">
        <f t="shared" si="286"/>
        <v>34798.666666666664</v>
      </c>
      <c r="Q100" s="21">
        <f t="shared" si="286"/>
        <v>36258.333333333336</v>
      </c>
      <c r="R100" s="21">
        <f t="shared" si="286"/>
        <v>37718</v>
      </c>
      <c r="S100" s="21">
        <f t="shared" si="286"/>
        <v>39177.666666666672</v>
      </c>
      <c r="T100" s="21">
        <f t="shared" ref="T100:W100" si="287">T223+AT223+T346+AT346</f>
        <v>39884.462399024698</v>
      </c>
      <c r="U100" s="21">
        <f t="shared" si="287"/>
        <v>36501.083333333336</v>
      </c>
      <c r="V100" s="21">
        <f t="shared" si="287"/>
        <v>37723.008024691757</v>
      </c>
      <c r="W100" s="21">
        <f t="shared" si="287"/>
        <v>38102.944650206162</v>
      </c>
      <c r="Y100" s="17" t="str">
        <f t="shared" si="137"/>
        <v>Senegal</v>
      </c>
      <c r="Z100" s="21"/>
      <c r="AA100" s="21">
        <f t="shared" ref="AA100:AT100" si="288">AA223+AA346</f>
        <v>2162.9000000000005</v>
      </c>
      <c r="AB100" s="21">
        <f t="shared" si="288"/>
        <v>403.60000000000036</v>
      </c>
      <c r="AC100" s="21">
        <f t="shared" si="288"/>
        <v>2847.5999999999995</v>
      </c>
      <c r="AD100" s="21">
        <f t="shared" si="288"/>
        <v>4116.7499999999991</v>
      </c>
      <c r="AE100" s="21">
        <f t="shared" si="288"/>
        <v>3695.7499999999991</v>
      </c>
      <c r="AF100" s="21">
        <f t="shared" si="288"/>
        <v>4678.6500000000005</v>
      </c>
      <c r="AG100" s="21">
        <f t="shared" si="288"/>
        <v>4223.3999999999996</v>
      </c>
      <c r="AH100" s="21">
        <f t="shared" si="288"/>
        <v>5784.1500000000015</v>
      </c>
      <c r="AI100" s="21">
        <f t="shared" si="288"/>
        <v>5083.3000000000011</v>
      </c>
      <c r="AJ100" s="21">
        <f t="shared" si="288"/>
        <v>4440.0500000000011</v>
      </c>
      <c r="AK100" s="21">
        <f t="shared" si="288"/>
        <v>4313.7000000000016</v>
      </c>
      <c r="AL100" s="21">
        <f t="shared" si="288"/>
        <v>4945.1999999999989</v>
      </c>
      <c r="AM100" s="21">
        <f t="shared" si="288"/>
        <v>4866.4166666666679</v>
      </c>
      <c r="AN100" s="21">
        <f t="shared" si="288"/>
        <v>5012.3166666666657</v>
      </c>
      <c r="AO100" s="21">
        <f t="shared" si="288"/>
        <v>5158.2166666666681</v>
      </c>
      <c r="AP100" s="21">
        <f t="shared" si="288"/>
        <v>5304.1166666666668</v>
      </c>
      <c r="AQ100" s="21">
        <f t="shared" si="288"/>
        <v>5450.0166666666655</v>
      </c>
      <c r="AR100" s="21">
        <f t="shared" si="288"/>
        <v>5493.8700274352814</v>
      </c>
      <c r="AS100" s="21">
        <f t="shared" si="288"/>
        <v>4694.0230681299035</v>
      </c>
      <c r="AT100" s="21">
        <f t="shared" si="288"/>
        <v>4697.1457323580335</v>
      </c>
    </row>
    <row r="101" spans="2:46" x14ac:dyDescent="0.35">
      <c r="B101" s="17" t="str">
        <f>Countries!B100</f>
        <v>Serbia</v>
      </c>
      <c r="C101" s="21">
        <f t="shared" ref="C101:S101" si="289">C224+Z224+C347+Z347</f>
        <v>0</v>
      </c>
      <c r="D101" s="21">
        <f t="shared" si="289"/>
        <v>995</v>
      </c>
      <c r="E101" s="21">
        <f t="shared" si="289"/>
        <v>1075</v>
      </c>
      <c r="F101" s="21">
        <f t="shared" si="289"/>
        <v>1165</v>
      </c>
      <c r="G101" s="21">
        <f t="shared" si="289"/>
        <v>1272</v>
      </c>
      <c r="H101" s="21">
        <f t="shared" si="289"/>
        <v>1400</v>
      </c>
      <c r="I101" s="21">
        <f t="shared" si="289"/>
        <v>1570</v>
      </c>
      <c r="J101" s="21">
        <f t="shared" si="289"/>
        <v>1752</v>
      </c>
      <c r="K101" s="21">
        <f t="shared" si="289"/>
        <v>1980</v>
      </c>
      <c r="L101" s="21">
        <f t="shared" si="289"/>
        <v>2097</v>
      </c>
      <c r="M101" s="21">
        <f t="shared" si="289"/>
        <v>2172</v>
      </c>
      <c r="N101" s="21">
        <f t="shared" si="289"/>
        <v>2289.1999999999998</v>
      </c>
      <c r="O101" s="21">
        <f t="shared" si="289"/>
        <v>2427.5</v>
      </c>
      <c r="P101" s="21">
        <f t="shared" si="289"/>
        <v>2537</v>
      </c>
      <c r="Q101" s="21">
        <f t="shared" si="289"/>
        <v>2647</v>
      </c>
      <c r="R101" s="21">
        <f t="shared" si="289"/>
        <v>2757.1</v>
      </c>
      <c r="S101" s="21">
        <f t="shared" si="289"/>
        <v>2867.25</v>
      </c>
      <c r="T101" s="21">
        <f t="shared" ref="T101:W101" si="290">T224+AT224+T347+AT347</f>
        <v>3010.7</v>
      </c>
      <c r="U101" s="21">
        <f t="shared" si="290"/>
        <v>2679.15</v>
      </c>
      <c r="V101" s="21">
        <f t="shared" si="290"/>
        <v>2778.2</v>
      </c>
      <c r="W101" s="21">
        <f t="shared" si="290"/>
        <v>2877.25</v>
      </c>
      <c r="Y101" s="17" t="str">
        <f t="shared" si="137"/>
        <v>Serbia</v>
      </c>
      <c r="Z101" s="21"/>
      <c r="AA101" s="21">
        <f t="shared" ref="AA101:AT101" si="291">AA224+AA347</f>
        <v>172.04999999999998</v>
      </c>
      <c r="AB101" s="21">
        <f t="shared" si="291"/>
        <v>180.04999999999998</v>
      </c>
      <c r="AC101" s="21">
        <f t="shared" si="291"/>
        <v>198</v>
      </c>
      <c r="AD101" s="21">
        <f t="shared" si="291"/>
        <v>224.0500000000001</v>
      </c>
      <c r="AE101" s="21">
        <f t="shared" si="291"/>
        <v>255.8</v>
      </c>
      <c r="AF101" s="21">
        <f t="shared" si="291"/>
        <v>310.55000000000007</v>
      </c>
      <c r="AG101" s="21">
        <f t="shared" si="291"/>
        <v>339.65000000000003</v>
      </c>
      <c r="AH101" s="21">
        <f t="shared" si="291"/>
        <v>403.8</v>
      </c>
      <c r="AI101" s="21">
        <f t="shared" si="291"/>
        <v>315.59999999999997</v>
      </c>
      <c r="AJ101" s="21">
        <f t="shared" si="291"/>
        <v>285.24999999999989</v>
      </c>
      <c r="AK101" s="21">
        <f t="shared" si="291"/>
        <v>335</v>
      </c>
      <c r="AL101" s="21">
        <f t="shared" si="291"/>
        <v>367.90000000000009</v>
      </c>
      <c r="AM101" s="21">
        <f t="shared" si="291"/>
        <v>353.10000000000008</v>
      </c>
      <c r="AN101" s="21">
        <f t="shared" si="291"/>
        <v>364.05</v>
      </c>
      <c r="AO101" s="21">
        <f t="shared" si="291"/>
        <v>375.09999999999991</v>
      </c>
      <c r="AP101" s="21">
        <f t="shared" si="291"/>
        <v>386.19999999999982</v>
      </c>
      <c r="AQ101" s="21">
        <f t="shared" si="291"/>
        <v>397.30000000000018</v>
      </c>
      <c r="AR101" s="21">
        <f t="shared" si="291"/>
        <v>408.40000000000009</v>
      </c>
      <c r="AS101" s="21">
        <f t="shared" si="291"/>
        <v>419.5</v>
      </c>
      <c r="AT101" s="21">
        <f t="shared" si="291"/>
        <v>430.59999999999991</v>
      </c>
    </row>
    <row r="102" spans="2:46" x14ac:dyDescent="0.35">
      <c r="B102" s="17" t="str">
        <f>Countries!B101</f>
        <v>Sierra Leone</v>
      </c>
      <c r="C102" s="21">
        <f t="shared" ref="C102:S102" si="292">C225+Z225+C348+Z348</f>
        <v>0</v>
      </c>
      <c r="D102" s="21">
        <f t="shared" si="292"/>
        <v>8117</v>
      </c>
      <c r="E102" s="21">
        <f t="shared" si="292"/>
        <v>8261</v>
      </c>
      <c r="F102" s="21">
        <f t="shared" si="292"/>
        <v>9173</v>
      </c>
      <c r="G102" s="21">
        <f t="shared" si="292"/>
        <v>10775</v>
      </c>
      <c r="H102" s="21">
        <f t="shared" si="292"/>
        <v>14196</v>
      </c>
      <c r="I102" s="21">
        <f t="shared" si="292"/>
        <v>17843</v>
      </c>
      <c r="J102" s="21">
        <f t="shared" si="292"/>
        <v>23693</v>
      </c>
      <c r="K102" s="21">
        <f t="shared" si="292"/>
        <v>28415</v>
      </c>
      <c r="L102" s="21">
        <f t="shared" si="292"/>
        <v>33274</v>
      </c>
      <c r="M102" s="21">
        <f t="shared" si="292"/>
        <v>38003</v>
      </c>
      <c r="N102" s="21">
        <f t="shared" si="292"/>
        <v>46445</v>
      </c>
      <c r="O102" s="21">
        <f t="shared" si="292"/>
        <v>58014</v>
      </c>
      <c r="P102" s="21">
        <f t="shared" si="292"/>
        <v>66260.666666666657</v>
      </c>
      <c r="Q102" s="21">
        <f t="shared" si="292"/>
        <v>74063.333333333328</v>
      </c>
      <c r="R102" s="21">
        <f t="shared" si="292"/>
        <v>75243</v>
      </c>
      <c r="S102" s="21">
        <f t="shared" si="292"/>
        <v>76422.666666666672</v>
      </c>
      <c r="T102" s="21">
        <f t="shared" ref="T102:W102" si="293">T225+AT225+T348+AT348</f>
        <v>77983.183333333334</v>
      </c>
      <c r="U102" s="21">
        <f t="shared" si="293"/>
        <v>69711.983333333337</v>
      </c>
      <c r="V102" s="21">
        <f t="shared" si="293"/>
        <v>70764.7</v>
      </c>
      <c r="W102" s="21">
        <f t="shared" si="293"/>
        <v>71817.416666666672</v>
      </c>
      <c r="Y102" s="17" t="str">
        <f t="shared" si="137"/>
        <v>Sierra Leone</v>
      </c>
      <c r="Z102" s="21"/>
      <c r="AA102" s="21">
        <f t="shared" ref="AA102:AT102" si="294">AA225+AA348</f>
        <v>2758.1</v>
      </c>
      <c r="AB102" s="21">
        <f t="shared" si="294"/>
        <v>982.44999999999982</v>
      </c>
      <c r="AC102" s="21">
        <f t="shared" si="294"/>
        <v>1761.0499999999997</v>
      </c>
      <c r="AD102" s="21">
        <f t="shared" si="294"/>
        <v>2543.9499999999998</v>
      </c>
      <c r="AE102" s="21">
        <f t="shared" si="294"/>
        <v>4522.7999999999993</v>
      </c>
      <c r="AF102" s="21">
        <f t="shared" si="294"/>
        <v>5103.1000000000004</v>
      </c>
      <c r="AG102" s="21">
        <f t="shared" si="294"/>
        <v>7673.5499999999993</v>
      </c>
      <c r="AH102" s="21">
        <f t="shared" si="294"/>
        <v>7140.45</v>
      </c>
      <c r="AI102" s="21">
        <f t="shared" si="294"/>
        <v>7756.4499999999989</v>
      </c>
      <c r="AJ102" s="21">
        <f t="shared" si="294"/>
        <v>8114.6500000000015</v>
      </c>
      <c r="AK102" s="21">
        <f t="shared" si="294"/>
        <v>12302.2</v>
      </c>
      <c r="AL102" s="21">
        <f t="shared" si="294"/>
        <v>16282.850000000002</v>
      </c>
      <c r="AM102" s="21">
        <f t="shared" si="294"/>
        <v>14133.266666666666</v>
      </c>
      <c r="AN102" s="21">
        <f t="shared" si="294"/>
        <v>14522.916666666664</v>
      </c>
      <c r="AO102" s="21">
        <f t="shared" si="294"/>
        <v>8689.1666666666661</v>
      </c>
      <c r="AP102" s="21">
        <f t="shared" si="294"/>
        <v>8816.1166666666668</v>
      </c>
      <c r="AQ102" s="21">
        <f t="shared" si="294"/>
        <v>8943.0666666666657</v>
      </c>
      <c r="AR102" s="21">
        <f t="shared" si="294"/>
        <v>9070.0166666666664</v>
      </c>
      <c r="AS102" s="21">
        <f t="shared" si="294"/>
        <v>9196.9666666666672</v>
      </c>
      <c r="AT102" s="21">
        <f t="shared" si="294"/>
        <v>9323.9166666666661</v>
      </c>
    </row>
    <row r="103" spans="2:46" x14ac:dyDescent="0.35">
      <c r="B103" s="17" t="str">
        <f>Countries!B102</f>
        <v>Somalia</v>
      </c>
      <c r="C103" s="21">
        <f t="shared" ref="C103:S103" si="295">C226+Z226+C349+Z349</f>
        <v>0</v>
      </c>
      <c r="D103" s="21">
        <f t="shared" si="295"/>
        <v>1139</v>
      </c>
      <c r="E103" s="21">
        <f t="shared" si="295"/>
        <v>1454</v>
      </c>
      <c r="F103" s="21">
        <f t="shared" si="295"/>
        <v>1760</v>
      </c>
      <c r="G103" s="21">
        <f t="shared" si="295"/>
        <v>1916</v>
      </c>
      <c r="H103" s="21">
        <f t="shared" si="295"/>
        <v>2310</v>
      </c>
      <c r="I103" s="21">
        <f t="shared" si="295"/>
        <v>2660</v>
      </c>
      <c r="J103" s="21">
        <f t="shared" si="295"/>
        <v>2997</v>
      </c>
      <c r="K103" s="21">
        <f t="shared" si="295"/>
        <v>3230</v>
      </c>
      <c r="L103" s="21">
        <f t="shared" si="295"/>
        <v>3471</v>
      </c>
      <c r="M103" s="21">
        <f t="shared" si="295"/>
        <v>3697</v>
      </c>
      <c r="N103" s="21">
        <f t="shared" si="295"/>
        <v>3891.75</v>
      </c>
      <c r="O103" s="21">
        <f t="shared" si="295"/>
        <v>4214</v>
      </c>
      <c r="P103" s="21">
        <f t="shared" si="295"/>
        <v>4461.666666666667</v>
      </c>
      <c r="Q103" s="21">
        <f t="shared" si="295"/>
        <v>4709.333333333333</v>
      </c>
      <c r="R103" s="21">
        <f t="shared" si="295"/>
        <v>4957</v>
      </c>
      <c r="S103" s="21">
        <f t="shared" si="295"/>
        <v>5204.666666666667</v>
      </c>
      <c r="T103" s="21">
        <f t="shared" ref="T103:W103" si="296">T226+AT226+T349+AT349</f>
        <v>5525.5333333333338</v>
      </c>
      <c r="U103" s="21">
        <f t="shared" si="296"/>
        <v>4902.0333333333328</v>
      </c>
      <c r="V103" s="21">
        <f t="shared" si="296"/>
        <v>5125.2999999999993</v>
      </c>
      <c r="W103" s="21">
        <f t="shared" si="296"/>
        <v>5348.5666666666666</v>
      </c>
      <c r="Y103" s="17" t="str">
        <f t="shared" si="137"/>
        <v>Somalia</v>
      </c>
      <c r="Z103" s="21"/>
      <c r="AA103" s="21">
        <f t="shared" ref="AA103:AT103" si="297">AA226+AA349</f>
        <v>339.44999999999993</v>
      </c>
      <c r="AB103" s="21">
        <f t="shared" si="297"/>
        <v>431.3</v>
      </c>
      <c r="AC103" s="21">
        <f t="shared" si="297"/>
        <v>453.75000000000006</v>
      </c>
      <c r="AD103" s="21">
        <f t="shared" si="297"/>
        <v>335.80000000000007</v>
      </c>
      <c r="AE103" s="21">
        <f t="shared" si="297"/>
        <v>590.25</v>
      </c>
      <c r="AF103" s="21">
        <f t="shared" si="297"/>
        <v>586.59999999999991</v>
      </c>
      <c r="AG103" s="21">
        <f t="shared" si="297"/>
        <v>609.30000000000007</v>
      </c>
      <c r="AH103" s="21">
        <f t="shared" si="297"/>
        <v>540.10000000000014</v>
      </c>
      <c r="AI103" s="21">
        <f t="shared" si="297"/>
        <v>571.89999999999986</v>
      </c>
      <c r="AJ103" s="21">
        <f t="shared" si="297"/>
        <v>581.09999999999991</v>
      </c>
      <c r="AK103" s="21">
        <f t="shared" si="297"/>
        <v>572.19999999999982</v>
      </c>
      <c r="AL103" s="21">
        <f t="shared" si="297"/>
        <v>721.2</v>
      </c>
      <c r="AM103" s="21">
        <f t="shared" si="297"/>
        <v>675.96666666666658</v>
      </c>
      <c r="AN103" s="21">
        <f t="shared" si="297"/>
        <v>700.36666666666656</v>
      </c>
      <c r="AO103" s="21">
        <f t="shared" si="297"/>
        <v>724.76666666666699</v>
      </c>
      <c r="AP103" s="21">
        <f t="shared" si="297"/>
        <v>749.16666666666708</v>
      </c>
      <c r="AQ103" s="21">
        <f t="shared" si="297"/>
        <v>773.56666666666706</v>
      </c>
      <c r="AR103" s="21">
        <f t="shared" si="297"/>
        <v>797.96666666666704</v>
      </c>
      <c r="AS103" s="21">
        <f t="shared" si="297"/>
        <v>822.36666666666702</v>
      </c>
      <c r="AT103" s="21">
        <f t="shared" si="297"/>
        <v>846.76666666666699</v>
      </c>
    </row>
    <row r="104" spans="2:46" x14ac:dyDescent="0.35">
      <c r="B104" s="17" t="str">
        <f>Countries!B103</f>
        <v>South Africa</v>
      </c>
      <c r="C104" s="21">
        <f t="shared" ref="C104:S104" si="298">C227+Z227+C350+Z350</f>
        <v>0</v>
      </c>
      <c r="D104" s="21">
        <f t="shared" si="298"/>
        <v>1885959</v>
      </c>
      <c r="E104" s="21">
        <f t="shared" si="298"/>
        <v>2358142</v>
      </c>
      <c r="F104" s="21">
        <f t="shared" si="298"/>
        <v>2787219</v>
      </c>
      <c r="G104" s="21">
        <f t="shared" si="298"/>
        <v>3206123</v>
      </c>
      <c r="H104" s="21">
        <f t="shared" si="298"/>
        <v>3671117</v>
      </c>
      <c r="I104" s="21">
        <f t="shared" si="298"/>
        <v>4154434</v>
      </c>
      <c r="J104" s="21">
        <f t="shared" si="298"/>
        <v>4603719</v>
      </c>
      <c r="K104" s="21">
        <f t="shared" si="298"/>
        <v>4982208</v>
      </c>
      <c r="L104" s="21">
        <f t="shared" si="298"/>
        <v>5298908</v>
      </c>
      <c r="M104" s="21">
        <f t="shared" si="298"/>
        <v>5459654</v>
      </c>
      <c r="N104" s="21">
        <f t="shared" si="298"/>
        <v>5588062</v>
      </c>
      <c r="O104" s="21">
        <f t="shared" si="298"/>
        <v>5698272</v>
      </c>
      <c r="P104" s="21">
        <f t="shared" si="298"/>
        <v>5831393.333333333</v>
      </c>
      <c r="Q104" s="21">
        <f t="shared" si="298"/>
        <v>5964514.666666666</v>
      </c>
      <c r="R104" s="21">
        <f t="shared" si="298"/>
        <v>6097635.9999999991</v>
      </c>
      <c r="S104" s="21">
        <f t="shared" si="298"/>
        <v>6230757.3333333321</v>
      </c>
      <c r="T104" s="21">
        <f t="shared" ref="T104:W104" si="299">T227+AT227+T350+AT350</f>
        <v>6405592.0666666655</v>
      </c>
      <c r="U104" s="21">
        <f t="shared" si="299"/>
        <v>5723992.1999999983</v>
      </c>
      <c r="V104" s="21">
        <f t="shared" si="299"/>
        <v>5844334.9999999981</v>
      </c>
      <c r="W104" s="21">
        <f t="shared" si="299"/>
        <v>5964677.799999998</v>
      </c>
      <c r="Y104" s="17" t="str">
        <f t="shared" si="137"/>
        <v>South Africa</v>
      </c>
      <c r="Z104" s="21"/>
      <c r="AA104" s="21">
        <f t="shared" ref="AA104:AT104" si="300">AA227+AA350</f>
        <v>618507.54999999993</v>
      </c>
      <c r="AB104" s="21">
        <f t="shared" si="300"/>
        <v>667151.89999999991</v>
      </c>
      <c r="AC104" s="21">
        <f t="shared" si="300"/>
        <v>671952.50000000012</v>
      </c>
      <c r="AD104" s="21">
        <f t="shared" si="300"/>
        <v>705277.1</v>
      </c>
      <c r="AE104" s="21">
        <f t="shared" si="300"/>
        <v>793627.15000000014</v>
      </c>
      <c r="AF104" s="21">
        <f t="shared" si="300"/>
        <v>858668.25000000012</v>
      </c>
      <c r="AG104" s="21">
        <f t="shared" si="300"/>
        <v>873199.6</v>
      </c>
      <c r="AH104" s="21">
        <f t="shared" si="300"/>
        <v>847230.85</v>
      </c>
      <c r="AI104" s="21">
        <f t="shared" si="300"/>
        <v>823033.45</v>
      </c>
      <c r="AJ104" s="21">
        <f t="shared" si="300"/>
        <v>698404.2</v>
      </c>
      <c r="AK104" s="21">
        <f t="shared" si="300"/>
        <v>681690.35</v>
      </c>
      <c r="AL104" s="21">
        <f t="shared" si="300"/>
        <v>675715.8</v>
      </c>
      <c r="AM104" s="21">
        <f t="shared" si="300"/>
        <v>709115.13333333307</v>
      </c>
      <c r="AN104" s="21">
        <f t="shared" si="300"/>
        <v>721893.66666666605</v>
      </c>
      <c r="AO104" s="21">
        <f t="shared" si="300"/>
        <v>734672.2</v>
      </c>
      <c r="AP104" s="21">
        <f t="shared" si="300"/>
        <v>747450.73333333305</v>
      </c>
      <c r="AQ104" s="21">
        <f t="shared" si="300"/>
        <v>760229.26666666602</v>
      </c>
      <c r="AR104" s="21">
        <f t="shared" si="300"/>
        <v>773184</v>
      </c>
      <c r="AS104" s="21">
        <f t="shared" si="300"/>
        <v>787563.33333333302</v>
      </c>
      <c r="AT104" s="21">
        <f t="shared" si="300"/>
        <v>801942.66666666605</v>
      </c>
    </row>
    <row r="105" spans="2:46" x14ac:dyDescent="0.35">
      <c r="B105" s="17" t="str">
        <f>Countries!B104</f>
        <v>South Sudan</v>
      </c>
      <c r="C105" s="21">
        <f t="shared" ref="C105:S105" si="301">C228+Z228+C351+Z351</f>
        <v>0</v>
      </c>
      <c r="D105" s="21">
        <f t="shared" si="301"/>
        <v>3667</v>
      </c>
      <c r="E105" s="21">
        <f t="shared" si="301"/>
        <v>4559</v>
      </c>
      <c r="F105" s="21">
        <f t="shared" si="301"/>
        <v>7235</v>
      </c>
      <c r="G105" s="21">
        <f t="shared" si="301"/>
        <v>11333</v>
      </c>
      <c r="H105" s="21">
        <f t="shared" si="301"/>
        <v>18573</v>
      </c>
      <c r="I105" s="21">
        <f t="shared" si="301"/>
        <v>19394</v>
      </c>
      <c r="J105" s="21">
        <f t="shared" si="301"/>
        <v>23998</v>
      </c>
      <c r="K105" s="21">
        <f t="shared" si="301"/>
        <v>30727</v>
      </c>
      <c r="L105" s="21">
        <f t="shared" si="301"/>
        <v>35149</v>
      </c>
      <c r="M105" s="21">
        <f t="shared" si="301"/>
        <v>42447</v>
      </c>
      <c r="N105" s="21">
        <f t="shared" si="301"/>
        <v>47440</v>
      </c>
      <c r="O105" s="21">
        <f t="shared" si="301"/>
        <v>52592</v>
      </c>
      <c r="P105" s="21">
        <f t="shared" si="301"/>
        <v>58406.333333333336</v>
      </c>
      <c r="Q105" s="21">
        <f t="shared" si="301"/>
        <v>64220.666666666672</v>
      </c>
      <c r="R105" s="21">
        <f t="shared" si="301"/>
        <v>70035</v>
      </c>
      <c r="S105" s="21">
        <f t="shared" si="301"/>
        <v>75849.333333333328</v>
      </c>
      <c r="T105" s="21">
        <f t="shared" ref="T105:W105" si="302">T228+AT228+T351+AT351</f>
        <v>83443.516666666648</v>
      </c>
      <c r="U105" s="21">
        <f t="shared" si="302"/>
        <v>73307.699999999983</v>
      </c>
      <c r="V105" s="21">
        <f t="shared" si="302"/>
        <v>78528.749999999985</v>
      </c>
      <c r="W105" s="21">
        <f t="shared" si="302"/>
        <v>83749.799999999988</v>
      </c>
      <c r="Y105" s="17" t="str">
        <f t="shared" si="137"/>
        <v>South Sudan</v>
      </c>
      <c r="Z105" s="21"/>
      <c r="AA105" s="21">
        <f t="shared" ref="AA105:AT105" si="303">AA228+AA351</f>
        <v>1641.85</v>
      </c>
      <c r="AB105" s="21">
        <f t="shared" si="303"/>
        <v>1265.6000000000001</v>
      </c>
      <c r="AC105" s="21">
        <f t="shared" si="303"/>
        <v>3140.1</v>
      </c>
      <c r="AD105" s="21">
        <f t="shared" si="303"/>
        <v>4835.7999999999993</v>
      </c>
      <c r="AE105" s="21">
        <f t="shared" si="303"/>
        <v>8400.4500000000007</v>
      </c>
      <c r="AF105" s="21">
        <f t="shared" si="303"/>
        <v>2714.7</v>
      </c>
      <c r="AG105" s="21">
        <f t="shared" si="303"/>
        <v>6590.35</v>
      </c>
      <c r="AH105" s="21">
        <f t="shared" si="303"/>
        <v>9189.0499999999993</v>
      </c>
      <c r="AI105" s="21">
        <f t="shared" si="303"/>
        <v>7567.7499999999982</v>
      </c>
      <c r="AJ105" s="21">
        <f t="shared" si="303"/>
        <v>10907.699999999999</v>
      </c>
      <c r="AK105" s="21">
        <f t="shared" si="303"/>
        <v>9347.4499999999971</v>
      </c>
      <c r="AL105" s="21">
        <f t="shared" si="303"/>
        <v>10004.850000000002</v>
      </c>
      <c r="AM105" s="21">
        <f t="shared" si="303"/>
        <v>11203.883333333335</v>
      </c>
      <c r="AN105" s="21">
        <f t="shared" si="303"/>
        <v>11797.166666666666</v>
      </c>
      <c r="AO105" s="21">
        <f t="shared" si="303"/>
        <v>12390.449999999995</v>
      </c>
      <c r="AP105" s="21">
        <f t="shared" si="303"/>
        <v>12983.733333333326</v>
      </c>
      <c r="AQ105" s="21">
        <f t="shared" si="303"/>
        <v>13577.016666666663</v>
      </c>
      <c r="AR105" s="21">
        <f t="shared" si="303"/>
        <v>14170.3</v>
      </c>
      <c r="AS105" s="21">
        <f t="shared" si="303"/>
        <v>14763.583333333323</v>
      </c>
      <c r="AT105" s="21">
        <f t="shared" si="303"/>
        <v>15356.86666666666</v>
      </c>
    </row>
    <row r="106" spans="2:46" x14ac:dyDescent="0.35">
      <c r="B106" s="17" t="str">
        <f>Countries!B105</f>
        <v>Sri Lanka</v>
      </c>
      <c r="C106" s="21">
        <f t="shared" ref="C106:S106" si="304">C229+Z229+C352+Z352</f>
        <v>0</v>
      </c>
      <c r="D106" s="21">
        <f t="shared" si="304"/>
        <v>311</v>
      </c>
      <c r="E106" s="21">
        <f t="shared" si="304"/>
        <v>387</v>
      </c>
      <c r="F106" s="21">
        <f t="shared" si="304"/>
        <v>516</v>
      </c>
      <c r="G106" s="21">
        <f t="shared" si="304"/>
        <v>639</v>
      </c>
      <c r="H106" s="21">
        <f t="shared" si="304"/>
        <v>803</v>
      </c>
      <c r="I106" s="21">
        <f t="shared" si="304"/>
        <v>1068</v>
      </c>
      <c r="J106" s="21">
        <f t="shared" si="304"/>
        <v>1297</v>
      </c>
      <c r="K106" s="21">
        <f t="shared" si="304"/>
        <v>1574</v>
      </c>
      <c r="L106" s="21">
        <f t="shared" si="304"/>
        <v>1846</v>
      </c>
      <c r="M106" s="21">
        <f t="shared" si="304"/>
        <v>2167</v>
      </c>
      <c r="N106" s="21">
        <f t="shared" si="304"/>
        <v>2402</v>
      </c>
      <c r="O106" s="21">
        <f t="shared" si="304"/>
        <v>2813</v>
      </c>
      <c r="P106" s="21">
        <f t="shared" si="304"/>
        <v>3135.333333333333</v>
      </c>
      <c r="Q106" s="21">
        <f t="shared" si="304"/>
        <v>3457.6666666666665</v>
      </c>
      <c r="R106" s="21">
        <f t="shared" si="304"/>
        <v>3779.9999999999995</v>
      </c>
      <c r="S106" s="21">
        <f t="shared" si="304"/>
        <v>4102.333333333333</v>
      </c>
      <c r="T106" s="21">
        <f t="shared" ref="T106:W106" si="305">T229+AT229+T352+AT352</f>
        <v>4203.1504267641976</v>
      </c>
      <c r="U106" s="21">
        <f t="shared" si="305"/>
        <v>3963.5370370370051</v>
      </c>
      <c r="V106" s="21">
        <f t="shared" si="305"/>
        <v>4018.7141975308245</v>
      </c>
      <c r="W106" s="21">
        <f t="shared" si="305"/>
        <v>4068.6238683127094</v>
      </c>
      <c r="Y106" s="17" t="str">
        <f t="shared" si="137"/>
        <v>Sri Lanka</v>
      </c>
      <c r="Z106" s="21"/>
      <c r="AA106" s="21">
        <f t="shared" ref="AA106:AT106" si="306">AA229+AA352</f>
        <v>73.199999999999989</v>
      </c>
      <c r="AB106" s="21">
        <f t="shared" si="306"/>
        <v>108.00000000000001</v>
      </c>
      <c r="AC106" s="21">
        <f t="shared" si="306"/>
        <v>168.9</v>
      </c>
      <c r="AD106" s="21">
        <f t="shared" si="306"/>
        <v>175.95</v>
      </c>
      <c r="AE106" s="21">
        <f t="shared" si="306"/>
        <v>229.6</v>
      </c>
      <c r="AF106" s="21">
        <f t="shared" si="306"/>
        <v>347.04999999999995</v>
      </c>
      <c r="AG106" s="21">
        <f t="shared" si="306"/>
        <v>337.85</v>
      </c>
      <c r="AH106" s="21">
        <f t="shared" si="306"/>
        <v>408.85000000000008</v>
      </c>
      <c r="AI106" s="21">
        <f t="shared" si="306"/>
        <v>431.5499999999999</v>
      </c>
      <c r="AJ106" s="21">
        <f t="shared" si="306"/>
        <v>507.7000000000001</v>
      </c>
      <c r="AK106" s="21">
        <f t="shared" si="306"/>
        <v>453.60000000000008</v>
      </c>
      <c r="AL106" s="21">
        <f t="shared" si="306"/>
        <v>653.1500000000002</v>
      </c>
      <c r="AM106" s="21">
        <f t="shared" si="306"/>
        <v>605.38333333333333</v>
      </c>
      <c r="AN106" s="21">
        <f t="shared" si="306"/>
        <v>637.50000000000011</v>
      </c>
      <c r="AO106" s="21">
        <f t="shared" si="306"/>
        <v>669.61666666666679</v>
      </c>
      <c r="AP106" s="21">
        <f t="shared" si="306"/>
        <v>701.73333333333301</v>
      </c>
      <c r="AQ106" s="21">
        <f t="shared" si="306"/>
        <v>714.40967078185781</v>
      </c>
      <c r="AR106" s="21">
        <f t="shared" si="306"/>
        <v>502.86762688613334</v>
      </c>
      <c r="AS106" s="21">
        <f t="shared" si="306"/>
        <v>503.01602652033404</v>
      </c>
      <c r="AT106" s="21">
        <f t="shared" si="306"/>
        <v>512.33376009753238</v>
      </c>
    </row>
    <row r="107" spans="2:46" x14ac:dyDescent="0.35">
      <c r="B107" s="17" t="str">
        <f>Countries!B106</f>
        <v>Sudan</v>
      </c>
      <c r="C107" s="21">
        <f t="shared" ref="C107:S107" si="307">C230+Z230+C353+Z353</f>
        <v>0</v>
      </c>
      <c r="D107" s="21">
        <f t="shared" si="307"/>
        <v>2434.1999999999998</v>
      </c>
      <c r="E107" s="21">
        <f t="shared" si="307"/>
        <v>2575</v>
      </c>
      <c r="F107" s="21">
        <f t="shared" si="307"/>
        <v>3308</v>
      </c>
      <c r="G107" s="21">
        <f t="shared" si="307"/>
        <v>3936</v>
      </c>
      <c r="H107" s="21">
        <f t="shared" si="307"/>
        <v>4388</v>
      </c>
      <c r="I107" s="21">
        <f t="shared" si="307"/>
        <v>5768</v>
      </c>
      <c r="J107" s="21">
        <f t="shared" si="307"/>
        <v>7634</v>
      </c>
      <c r="K107" s="21">
        <f t="shared" si="307"/>
        <v>8803</v>
      </c>
      <c r="L107" s="21">
        <f t="shared" si="307"/>
        <v>10449</v>
      </c>
      <c r="M107" s="21">
        <f t="shared" si="307"/>
        <v>11755</v>
      </c>
      <c r="N107" s="21">
        <f t="shared" si="307"/>
        <v>11069</v>
      </c>
      <c r="O107" s="21">
        <f t="shared" si="307"/>
        <v>11385.25</v>
      </c>
      <c r="P107" s="21">
        <f t="shared" si="307"/>
        <v>11589</v>
      </c>
      <c r="Q107" s="21">
        <f t="shared" si="307"/>
        <v>11874</v>
      </c>
      <c r="R107" s="21">
        <f t="shared" si="307"/>
        <v>12159.000000000002</v>
      </c>
      <c r="S107" s="21">
        <f t="shared" si="307"/>
        <v>12444.000000000002</v>
      </c>
      <c r="T107" s="21">
        <f t="shared" ref="T107:W107" si="308">T230+AT230+T353+AT353</f>
        <v>12813.550000000005</v>
      </c>
      <c r="U107" s="21">
        <f t="shared" si="308"/>
        <v>11424.983333333337</v>
      </c>
      <c r="V107" s="21">
        <f t="shared" si="308"/>
        <v>11681.800000000003</v>
      </c>
      <c r="W107" s="21">
        <f t="shared" si="308"/>
        <v>11938.61666666667</v>
      </c>
      <c r="Y107" s="17" t="str">
        <f t="shared" si="137"/>
        <v>Sudan</v>
      </c>
      <c r="Z107" s="21"/>
      <c r="AA107" s="21">
        <f t="shared" ref="AA107:AT107" si="309">AA230+AA353</f>
        <v>536</v>
      </c>
      <c r="AB107" s="21">
        <f t="shared" si="309"/>
        <v>442.70000000000005</v>
      </c>
      <c r="AC107" s="21">
        <f t="shared" si="309"/>
        <v>999</v>
      </c>
      <c r="AD107" s="21">
        <f t="shared" si="309"/>
        <v>971.30000000000018</v>
      </c>
      <c r="AE107" s="21">
        <f t="shared" si="309"/>
        <v>865.09999999999991</v>
      </c>
      <c r="AF107" s="21">
        <f t="shared" si="309"/>
        <v>1838.5</v>
      </c>
      <c r="AG107" s="21">
        <f t="shared" si="309"/>
        <v>2466.5500000000002</v>
      </c>
      <c r="AH107" s="21">
        <f t="shared" si="309"/>
        <v>1960.85</v>
      </c>
      <c r="AI107" s="21">
        <f t="shared" si="309"/>
        <v>2557.3000000000002</v>
      </c>
      <c r="AJ107" s="21">
        <f t="shared" si="309"/>
        <v>2384.5500000000002</v>
      </c>
      <c r="AK107" s="21">
        <f t="shared" si="309"/>
        <v>532.75</v>
      </c>
      <c r="AL107" s="21">
        <f t="shared" si="309"/>
        <v>1466.3999999999996</v>
      </c>
      <c r="AM107" s="21">
        <f t="shared" si="309"/>
        <v>1448.1000000000006</v>
      </c>
      <c r="AN107" s="21">
        <f t="shared" si="309"/>
        <v>1476.2833333333338</v>
      </c>
      <c r="AO107" s="21">
        <f t="shared" si="309"/>
        <v>1504.4666666666672</v>
      </c>
      <c r="AP107" s="21">
        <f t="shared" si="309"/>
        <v>1532.65</v>
      </c>
      <c r="AQ107" s="21">
        <f t="shared" si="309"/>
        <v>1560.8333333333335</v>
      </c>
      <c r="AR107" s="21">
        <f t="shared" si="309"/>
        <v>1589.0166666666667</v>
      </c>
      <c r="AS107" s="21">
        <f t="shared" si="309"/>
        <v>1617.2000000000016</v>
      </c>
      <c r="AT107" s="21">
        <f t="shared" si="309"/>
        <v>1645.3833333333348</v>
      </c>
    </row>
    <row r="108" spans="2:46" x14ac:dyDescent="0.35">
      <c r="B108" s="17" t="str">
        <f>Countries!B107</f>
        <v>Suriname</v>
      </c>
      <c r="C108" s="21">
        <f t="shared" ref="C108:S108" si="310">C231+Z231+C354+Z354</f>
        <v>0</v>
      </c>
      <c r="D108" s="21">
        <f t="shared" si="310"/>
        <v>1295</v>
      </c>
      <c r="E108" s="21">
        <f t="shared" si="310"/>
        <v>1683</v>
      </c>
      <c r="F108" s="21">
        <f t="shared" si="310"/>
        <v>1940</v>
      </c>
      <c r="G108" s="21">
        <f t="shared" si="310"/>
        <v>2178</v>
      </c>
      <c r="H108" s="21">
        <f t="shared" si="310"/>
        <v>2302</v>
      </c>
      <c r="I108" s="21">
        <f t="shared" si="310"/>
        <v>2562</v>
      </c>
      <c r="J108" s="21">
        <f t="shared" si="310"/>
        <v>2692.1</v>
      </c>
      <c r="K108" s="21">
        <f t="shared" si="310"/>
        <v>2878.2</v>
      </c>
      <c r="L108" s="21">
        <f t="shared" si="310"/>
        <v>2871</v>
      </c>
      <c r="M108" s="21">
        <f t="shared" si="310"/>
        <v>3439</v>
      </c>
      <c r="N108" s="21">
        <f t="shared" si="310"/>
        <v>3326</v>
      </c>
      <c r="O108" s="21">
        <f t="shared" si="310"/>
        <v>3145</v>
      </c>
      <c r="P108" s="21">
        <f t="shared" si="310"/>
        <v>3236.3333333333335</v>
      </c>
      <c r="Q108" s="21">
        <f t="shared" si="310"/>
        <v>3327.6666666666665</v>
      </c>
      <c r="R108" s="21">
        <f t="shared" si="310"/>
        <v>3419</v>
      </c>
      <c r="S108" s="21">
        <f t="shared" si="310"/>
        <v>3510.333333333333</v>
      </c>
      <c r="T108" s="21">
        <f t="shared" ref="T108:W108" si="311">T231+AT231+T354+AT354</f>
        <v>3629.1166666666663</v>
      </c>
      <c r="U108" s="21">
        <f t="shared" si="311"/>
        <v>3239.1666666666665</v>
      </c>
      <c r="V108" s="21">
        <f t="shared" si="311"/>
        <v>3321.35</v>
      </c>
      <c r="W108" s="21">
        <f t="shared" si="311"/>
        <v>3403.5333333333338</v>
      </c>
      <c r="Y108" s="17" t="str">
        <f t="shared" si="137"/>
        <v>Suriname</v>
      </c>
      <c r="Z108" s="21"/>
      <c r="AA108" s="21">
        <f t="shared" ref="AA108:AT108" si="312">AA231+AA354</f>
        <v>290.05000000000007</v>
      </c>
      <c r="AB108" s="21">
        <f t="shared" si="312"/>
        <v>521.65000000000009</v>
      </c>
      <c r="AC108" s="21">
        <f t="shared" si="312"/>
        <v>429.50000000000011</v>
      </c>
      <c r="AD108" s="21">
        <f t="shared" si="312"/>
        <v>435.90000000000003</v>
      </c>
      <c r="AE108" s="21">
        <f t="shared" si="312"/>
        <v>345.7</v>
      </c>
      <c r="AF108" s="21">
        <f t="shared" si="312"/>
        <v>494.8</v>
      </c>
      <c r="AG108" s="21">
        <f t="shared" si="312"/>
        <v>390.59999999999991</v>
      </c>
      <c r="AH108" s="21">
        <f t="shared" si="312"/>
        <v>459.90000000000009</v>
      </c>
      <c r="AI108" s="21">
        <f t="shared" si="312"/>
        <v>292.3499999999998</v>
      </c>
      <c r="AJ108" s="21">
        <f t="shared" si="312"/>
        <v>857.29999999999984</v>
      </c>
      <c r="AK108" s="21">
        <f t="shared" si="312"/>
        <v>233.20000000000019</v>
      </c>
      <c r="AL108" s="21">
        <f t="shared" si="312"/>
        <v>153.84999999999991</v>
      </c>
      <c r="AM108" s="21">
        <f t="shared" si="312"/>
        <v>408.08333333333331</v>
      </c>
      <c r="AN108" s="21">
        <f t="shared" si="312"/>
        <v>417.23333333333323</v>
      </c>
      <c r="AO108" s="21">
        <f t="shared" si="312"/>
        <v>426.38333333333316</v>
      </c>
      <c r="AP108" s="21">
        <f t="shared" si="312"/>
        <v>435.53333333333353</v>
      </c>
      <c r="AQ108" s="21">
        <f t="shared" si="312"/>
        <v>444.68333333333345</v>
      </c>
      <c r="AR108" s="21">
        <f t="shared" si="312"/>
        <v>453.83333333333331</v>
      </c>
      <c r="AS108" s="21">
        <f t="shared" si="312"/>
        <v>462.98333333333323</v>
      </c>
      <c r="AT108" s="21">
        <f t="shared" si="312"/>
        <v>472.13333333333316</v>
      </c>
    </row>
    <row r="109" spans="2:46" x14ac:dyDescent="0.35">
      <c r="B109" s="17" t="str">
        <f>Countries!B108</f>
        <v>Syria</v>
      </c>
      <c r="C109" s="21">
        <f t="shared" ref="C109:S109" si="313">C232+Z232+C355+Z355</f>
        <v>0</v>
      </c>
      <c r="D109" s="21">
        <f t="shared" si="313"/>
        <v>69</v>
      </c>
      <c r="E109" s="21">
        <f t="shared" si="313"/>
        <v>84</v>
      </c>
      <c r="F109" s="21">
        <f t="shared" si="313"/>
        <v>88</v>
      </c>
      <c r="G109" s="21">
        <f t="shared" si="313"/>
        <v>96</v>
      </c>
      <c r="H109" s="21">
        <f t="shared" si="313"/>
        <v>100</v>
      </c>
      <c r="I109" s="21">
        <f t="shared" si="313"/>
        <v>113</v>
      </c>
      <c r="J109" s="21">
        <f t="shared" si="313"/>
        <v>145</v>
      </c>
      <c r="K109" s="21">
        <f t="shared" si="313"/>
        <v>193</v>
      </c>
      <c r="L109" s="21">
        <f t="shared" si="313"/>
        <v>252</v>
      </c>
      <c r="M109" s="21">
        <f t="shared" si="313"/>
        <v>280</v>
      </c>
      <c r="N109" s="21">
        <f t="shared" si="313"/>
        <v>305</v>
      </c>
      <c r="O109" s="21">
        <f t="shared" si="313"/>
        <v>338</v>
      </c>
      <c r="P109" s="21">
        <f t="shared" si="313"/>
        <v>366.66666666666669</v>
      </c>
      <c r="Q109" s="21">
        <f t="shared" si="313"/>
        <v>395.33333333333331</v>
      </c>
      <c r="R109" s="21">
        <f t="shared" si="313"/>
        <v>423.99999999999994</v>
      </c>
      <c r="S109" s="21">
        <f t="shared" si="313"/>
        <v>452.66666666666657</v>
      </c>
      <c r="T109" s="21">
        <f t="shared" ref="T109:W109" si="314">T232+AT232+T355+AT355</f>
        <v>489.98333333333329</v>
      </c>
      <c r="U109" s="21">
        <f t="shared" si="314"/>
        <v>432.81666666666655</v>
      </c>
      <c r="V109" s="21">
        <f t="shared" si="314"/>
        <v>458.59999999999991</v>
      </c>
      <c r="W109" s="21">
        <f t="shared" si="314"/>
        <v>484.38333333333327</v>
      </c>
      <c r="Y109" s="17" t="str">
        <f t="shared" si="137"/>
        <v>Syria</v>
      </c>
      <c r="Z109" s="21"/>
      <c r="AA109" s="21">
        <f t="shared" ref="AA109:AT109" si="315">AA232+AA355</f>
        <v>25.799999999999997</v>
      </c>
      <c r="AB109" s="21">
        <f t="shared" si="315"/>
        <v>21.9</v>
      </c>
      <c r="AC109" s="21">
        <f t="shared" si="315"/>
        <v>12.400000000000006</v>
      </c>
      <c r="AD109" s="21">
        <f t="shared" si="315"/>
        <v>16.799999999999997</v>
      </c>
      <c r="AE109" s="21">
        <f t="shared" si="315"/>
        <v>13.599999999999994</v>
      </c>
      <c r="AF109" s="21">
        <f t="shared" si="315"/>
        <v>23</v>
      </c>
      <c r="AG109" s="21">
        <f t="shared" si="315"/>
        <v>43.399999999999991</v>
      </c>
      <c r="AH109" s="21">
        <f t="shared" si="315"/>
        <v>62.600000000000009</v>
      </c>
      <c r="AI109" s="21">
        <f t="shared" si="315"/>
        <v>78.399999999999991</v>
      </c>
      <c r="AJ109" s="21">
        <f t="shared" si="315"/>
        <v>53.449999999999989</v>
      </c>
      <c r="AK109" s="21">
        <f t="shared" si="315"/>
        <v>53.300000000000004</v>
      </c>
      <c r="AL109" s="21">
        <f t="shared" si="315"/>
        <v>63.799999999999976</v>
      </c>
      <c r="AM109" s="21">
        <f t="shared" si="315"/>
        <v>62.766666666666637</v>
      </c>
      <c r="AN109" s="21">
        <f t="shared" si="315"/>
        <v>65.650000000000006</v>
      </c>
      <c r="AO109" s="21">
        <f t="shared" si="315"/>
        <v>68.533333333333317</v>
      </c>
      <c r="AP109" s="21">
        <f t="shared" si="315"/>
        <v>71.416666666666629</v>
      </c>
      <c r="AQ109" s="21">
        <f t="shared" si="315"/>
        <v>74.299999999999955</v>
      </c>
      <c r="AR109" s="21">
        <f t="shared" si="315"/>
        <v>77.183333333333323</v>
      </c>
      <c r="AS109" s="21">
        <f t="shared" si="315"/>
        <v>80.066666666666691</v>
      </c>
      <c r="AT109" s="21">
        <f t="shared" si="315"/>
        <v>82.95</v>
      </c>
    </row>
    <row r="110" spans="2:46" x14ac:dyDescent="0.35">
      <c r="B110" s="17" t="str">
        <f>Countries!B109</f>
        <v>Tajikistan</v>
      </c>
      <c r="C110" s="21">
        <f t="shared" ref="C110:S110" si="316">C233+Z233+C356+Z356</f>
        <v>0</v>
      </c>
      <c r="D110" s="21">
        <f t="shared" si="316"/>
        <v>655</v>
      </c>
      <c r="E110" s="21">
        <f t="shared" si="316"/>
        <v>876</v>
      </c>
      <c r="F110" s="21">
        <f t="shared" si="316"/>
        <v>1222</v>
      </c>
      <c r="G110" s="21">
        <f t="shared" si="316"/>
        <v>1917</v>
      </c>
      <c r="H110" s="21">
        <f t="shared" si="316"/>
        <v>2887</v>
      </c>
      <c r="I110" s="21">
        <f t="shared" si="316"/>
        <v>3890</v>
      </c>
      <c r="J110" s="21">
        <f t="shared" si="316"/>
        <v>4891</v>
      </c>
      <c r="K110" s="21">
        <f t="shared" si="316"/>
        <v>5995</v>
      </c>
      <c r="L110" s="21">
        <f t="shared" si="316"/>
        <v>7055</v>
      </c>
      <c r="M110" s="21">
        <f t="shared" si="316"/>
        <v>7960</v>
      </c>
      <c r="N110" s="21">
        <f t="shared" si="316"/>
        <v>8740</v>
      </c>
      <c r="O110" s="21">
        <f t="shared" si="316"/>
        <v>9535</v>
      </c>
      <c r="P110" s="21">
        <f t="shared" si="316"/>
        <v>10361.666666666668</v>
      </c>
      <c r="Q110" s="21">
        <f t="shared" si="316"/>
        <v>11188.333333333336</v>
      </c>
      <c r="R110" s="21">
        <f t="shared" si="316"/>
        <v>12015.000000000002</v>
      </c>
      <c r="S110" s="21">
        <f t="shared" si="316"/>
        <v>12841.666666666668</v>
      </c>
      <c r="T110" s="21">
        <f t="shared" ref="T110:W110" si="317">T233+AT233+T356+AT356</f>
        <v>13912.183333333338</v>
      </c>
      <c r="U110" s="21">
        <f t="shared" si="317"/>
        <v>12268.316666666669</v>
      </c>
      <c r="V110" s="21">
        <f t="shared" si="317"/>
        <v>13013.700000000003</v>
      </c>
      <c r="W110" s="21">
        <f t="shared" si="317"/>
        <v>13759.083333333338</v>
      </c>
      <c r="Y110" s="17" t="str">
        <f t="shared" si="137"/>
        <v>Tajikistan</v>
      </c>
      <c r="Z110" s="21"/>
      <c r="AA110" s="21">
        <f t="shared" ref="AA110:AT110" si="318">AA233+AA356</f>
        <v>262.8</v>
      </c>
      <c r="AB110" s="21">
        <f t="shared" si="318"/>
        <v>289.45000000000005</v>
      </c>
      <c r="AC110" s="21">
        <f t="shared" si="318"/>
        <v>439.9</v>
      </c>
      <c r="AD110" s="21">
        <f t="shared" si="318"/>
        <v>829.65</v>
      </c>
      <c r="AE110" s="21">
        <f t="shared" si="318"/>
        <v>1180.4000000000001</v>
      </c>
      <c r="AF110" s="21">
        <f t="shared" si="318"/>
        <v>1315.65</v>
      </c>
      <c r="AG110" s="21">
        <f t="shared" si="318"/>
        <v>1418.75</v>
      </c>
      <c r="AH110" s="21">
        <f t="shared" si="318"/>
        <v>1626.2</v>
      </c>
      <c r="AI110" s="21">
        <f t="shared" si="318"/>
        <v>1697.1000000000001</v>
      </c>
      <c r="AJ110" s="21">
        <f t="shared" si="318"/>
        <v>1654.75</v>
      </c>
      <c r="AK110" s="21">
        <f t="shared" si="318"/>
        <v>1619.7999999999997</v>
      </c>
      <c r="AL110" s="21">
        <f t="shared" si="318"/>
        <v>1711.1499999999999</v>
      </c>
      <c r="AM110" s="21">
        <f t="shared" si="318"/>
        <v>1820.2666666666673</v>
      </c>
      <c r="AN110" s="21">
        <f t="shared" si="318"/>
        <v>1901.5500000000009</v>
      </c>
      <c r="AO110" s="21">
        <f t="shared" si="318"/>
        <v>1982.8333333333335</v>
      </c>
      <c r="AP110" s="21">
        <f t="shared" si="318"/>
        <v>2064.1166666666677</v>
      </c>
      <c r="AQ110" s="21">
        <f t="shared" si="318"/>
        <v>2145.4</v>
      </c>
      <c r="AR110" s="21">
        <f t="shared" si="318"/>
        <v>2226.6833333333343</v>
      </c>
      <c r="AS110" s="21">
        <f t="shared" si="318"/>
        <v>2307.966666666669</v>
      </c>
      <c r="AT110" s="21">
        <f t="shared" si="318"/>
        <v>2389.2500000000014</v>
      </c>
    </row>
    <row r="111" spans="2:46" x14ac:dyDescent="0.35">
      <c r="B111" s="17" t="str">
        <f>Countries!B110</f>
        <v>Tanzania</v>
      </c>
      <c r="C111" s="21">
        <f t="shared" ref="C111:S111" si="319">C234+Z234+C357+Z357</f>
        <v>0</v>
      </c>
      <c r="D111" s="21">
        <f t="shared" si="319"/>
        <v>268557</v>
      </c>
      <c r="E111" s="21">
        <f t="shared" si="319"/>
        <v>433578</v>
      </c>
      <c r="F111" s="21">
        <f t="shared" si="319"/>
        <v>515482</v>
      </c>
      <c r="G111" s="21">
        <f t="shared" si="319"/>
        <v>643682</v>
      </c>
      <c r="H111" s="21">
        <f t="shared" si="319"/>
        <v>744072</v>
      </c>
      <c r="I111" s="21">
        <f t="shared" si="319"/>
        <v>851057</v>
      </c>
      <c r="J111" s="21">
        <f t="shared" si="319"/>
        <v>1026719</v>
      </c>
      <c r="K111" s="21">
        <f t="shared" si="319"/>
        <v>1109415</v>
      </c>
      <c r="L111" s="21">
        <f t="shared" si="319"/>
        <v>1277863</v>
      </c>
      <c r="M111" s="21">
        <f t="shared" si="319"/>
        <v>1426700</v>
      </c>
      <c r="N111" s="21">
        <f t="shared" si="319"/>
        <v>1506011</v>
      </c>
      <c r="O111" s="21">
        <f t="shared" si="319"/>
        <v>1616952</v>
      </c>
      <c r="P111" s="21">
        <f t="shared" si="319"/>
        <v>1655411.6666666667</v>
      </c>
      <c r="Q111" s="21">
        <f t="shared" si="319"/>
        <v>1653657.3333333335</v>
      </c>
      <c r="R111" s="21">
        <f t="shared" si="319"/>
        <v>1651903</v>
      </c>
      <c r="S111" s="21">
        <f t="shared" si="319"/>
        <v>1650148.6666666667</v>
      </c>
      <c r="T111" s="21">
        <f t="shared" ref="T111:W111" si="320">T234+AT234+T357+AT357</f>
        <v>1647604.8833333333</v>
      </c>
      <c r="U111" s="21">
        <f t="shared" si="320"/>
        <v>1481135.1833333333</v>
      </c>
      <c r="V111" s="21">
        <f t="shared" si="320"/>
        <v>1479644</v>
      </c>
      <c r="W111" s="21">
        <f t="shared" si="320"/>
        <v>1478152.8166666667</v>
      </c>
      <c r="Y111" s="17" t="str">
        <f t="shared" si="137"/>
        <v>Tanzania</v>
      </c>
      <c r="Z111" s="21"/>
      <c r="AA111" s="21">
        <f t="shared" ref="AA111:AT111" si="321">AA234+AA357</f>
        <v>49720.450000000004</v>
      </c>
      <c r="AB111" s="21">
        <f t="shared" si="321"/>
        <v>192870.6</v>
      </c>
      <c r="AC111" s="21">
        <f t="shared" si="321"/>
        <v>126893.95</v>
      </c>
      <c r="AD111" s="21">
        <f t="shared" si="321"/>
        <v>181688.60000000003</v>
      </c>
      <c r="AE111" s="21">
        <f t="shared" si="321"/>
        <v>166865.44999999995</v>
      </c>
      <c r="AF111" s="21">
        <f t="shared" si="321"/>
        <v>183983.15000000005</v>
      </c>
      <c r="AG111" s="21">
        <f t="shared" si="321"/>
        <v>263525.94999999995</v>
      </c>
      <c r="AH111" s="21">
        <f t="shared" si="321"/>
        <v>188174.24999999994</v>
      </c>
      <c r="AI111" s="21">
        <f t="shared" si="321"/>
        <v>282372.30000000005</v>
      </c>
      <c r="AJ111" s="21">
        <f t="shared" si="321"/>
        <v>279744.74999999988</v>
      </c>
      <c r="AK111" s="21">
        <f t="shared" si="321"/>
        <v>225062</v>
      </c>
      <c r="AL111" s="21">
        <f t="shared" si="321"/>
        <v>264461.25000000006</v>
      </c>
      <c r="AM111" s="21">
        <f t="shared" si="321"/>
        <v>203013.16666666674</v>
      </c>
      <c r="AN111" s="21">
        <f t="shared" si="321"/>
        <v>166557.41666666666</v>
      </c>
      <c r="AO111" s="21">
        <f t="shared" si="321"/>
        <v>166294.26666666666</v>
      </c>
      <c r="AP111" s="21">
        <f t="shared" si="321"/>
        <v>166031.11666666667</v>
      </c>
      <c r="AQ111" s="21">
        <f t="shared" si="321"/>
        <v>165767.96666666667</v>
      </c>
      <c r="AR111" s="21">
        <f t="shared" si="321"/>
        <v>165504.81666666665</v>
      </c>
      <c r="AS111" s="21">
        <f t="shared" si="321"/>
        <v>165241.66666666666</v>
      </c>
      <c r="AT111" s="21">
        <f t="shared" si="321"/>
        <v>164978.51666666666</v>
      </c>
    </row>
    <row r="112" spans="2:46" x14ac:dyDescent="0.35">
      <c r="B112" s="17" t="str">
        <f>Countries!B111</f>
        <v>Thailand</v>
      </c>
      <c r="C112" s="21">
        <f t="shared" ref="C112:S112" si="322">C235+Z235+C358+Z358</f>
        <v>0</v>
      </c>
      <c r="D112" s="21">
        <f t="shared" si="322"/>
        <v>244473</v>
      </c>
      <c r="E112" s="21">
        <f t="shared" si="322"/>
        <v>263879</v>
      </c>
      <c r="F112" s="21">
        <f t="shared" si="322"/>
        <v>287213</v>
      </c>
      <c r="G112" s="21">
        <f t="shared" si="322"/>
        <v>307657</v>
      </c>
      <c r="H112" s="21">
        <f t="shared" si="322"/>
        <v>337620.7</v>
      </c>
      <c r="I112" s="21">
        <f t="shared" si="322"/>
        <v>365282</v>
      </c>
      <c r="J112" s="21">
        <f t="shared" si="322"/>
        <v>387274.6</v>
      </c>
      <c r="K112" s="21">
        <f t="shared" si="322"/>
        <v>401233</v>
      </c>
      <c r="L112" s="21">
        <f t="shared" si="322"/>
        <v>417897.7</v>
      </c>
      <c r="M112" s="21">
        <f t="shared" si="322"/>
        <v>435998.05</v>
      </c>
      <c r="N112" s="21">
        <f t="shared" si="322"/>
        <v>447110.7</v>
      </c>
      <c r="O112" s="21">
        <f t="shared" si="322"/>
        <v>457133</v>
      </c>
      <c r="P112" s="21">
        <f t="shared" si="322"/>
        <v>470333.73333333334</v>
      </c>
      <c r="Q112" s="21">
        <f t="shared" si="322"/>
        <v>483469.5166666666</v>
      </c>
      <c r="R112" s="21">
        <f t="shared" si="322"/>
        <v>496605.29999999993</v>
      </c>
      <c r="S112" s="21">
        <f t="shared" si="322"/>
        <v>509741.08333333326</v>
      </c>
      <c r="T112" s="21">
        <f t="shared" ref="T112:W112" si="323">T235+AT235+T358+AT358</f>
        <v>507728.00934308907</v>
      </c>
      <c r="U112" s="21">
        <f t="shared" si="323"/>
        <v>470534.09999999992</v>
      </c>
      <c r="V112" s="21">
        <f t="shared" si="323"/>
        <v>481086.41975308768</v>
      </c>
      <c r="W112" s="21">
        <f t="shared" si="323"/>
        <v>477275.72016461159</v>
      </c>
      <c r="Y112" s="17" t="str">
        <f t="shared" si="137"/>
        <v>Thailand</v>
      </c>
      <c r="Z112" s="21"/>
      <c r="AA112" s="21">
        <f t="shared" ref="AA112:AT112" si="324">AA235+AA358</f>
        <v>44876.450000000004</v>
      </c>
      <c r="AB112" s="21">
        <f t="shared" si="324"/>
        <v>44182.499999999993</v>
      </c>
      <c r="AC112" s="21">
        <f t="shared" si="324"/>
        <v>50017.649999999994</v>
      </c>
      <c r="AD112" s="21">
        <f t="shared" si="324"/>
        <v>49422.400000000009</v>
      </c>
      <c r="AE112" s="21">
        <f t="shared" si="324"/>
        <v>60954.5</v>
      </c>
      <c r="AF112" s="21">
        <f t="shared" si="324"/>
        <v>61626.35000000002</v>
      </c>
      <c r="AG112" s="21">
        <f t="shared" si="324"/>
        <v>58694.599999999977</v>
      </c>
      <c r="AH112" s="21">
        <f t="shared" si="324"/>
        <v>52877.45</v>
      </c>
      <c r="AI112" s="21">
        <f t="shared" si="324"/>
        <v>56919.099999999977</v>
      </c>
      <c r="AJ112" s="21">
        <f t="shared" si="324"/>
        <v>60031.900000000023</v>
      </c>
      <c r="AK112" s="21">
        <f t="shared" si="324"/>
        <v>54841.400000000023</v>
      </c>
      <c r="AL112" s="21">
        <f t="shared" si="324"/>
        <v>54853.05000000001</v>
      </c>
      <c r="AM112" s="21">
        <f t="shared" si="324"/>
        <v>58978.233333333337</v>
      </c>
      <c r="AN112" s="21">
        <f t="shared" si="324"/>
        <v>60317.566666666651</v>
      </c>
      <c r="AO112" s="21">
        <f t="shared" si="324"/>
        <v>61656.899999999965</v>
      </c>
      <c r="AP112" s="21">
        <f t="shared" si="324"/>
        <v>62996.233333333279</v>
      </c>
      <c r="AQ112" s="21">
        <f t="shared" si="324"/>
        <v>64335.566666666651</v>
      </c>
      <c r="AR112" s="21">
        <f t="shared" si="324"/>
        <v>64006.366392319731</v>
      </c>
      <c r="AS112" s="21">
        <f t="shared" si="324"/>
        <v>49219.935985369608</v>
      </c>
      <c r="AT112" s="21">
        <f t="shared" si="324"/>
        <v>49186.70934308914</v>
      </c>
    </row>
    <row r="113" spans="2:46" x14ac:dyDescent="0.35">
      <c r="B113" s="17" t="str">
        <f>Countries!B112</f>
        <v>Togo</v>
      </c>
      <c r="C113" s="21">
        <f t="shared" ref="C113:S113" si="325">C236+Z236+C359+Z359</f>
        <v>0</v>
      </c>
      <c r="D113" s="21">
        <f t="shared" si="325"/>
        <v>27369</v>
      </c>
      <c r="E113" s="21">
        <f t="shared" si="325"/>
        <v>30334</v>
      </c>
      <c r="F113" s="21">
        <f t="shared" si="325"/>
        <v>34491</v>
      </c>
      <c r="G113" s="21">
        <f t="shared" si="325"/>
        <v>37511</v>
      </c>
      <c r="H113" s="21">
        <f t="shared" si="325"/>
        <v>43603</v>
      </c>
      <c r="I113" s="21">
        <f t="shared" si="325"/>
        <v>51320</v>
      </c>
      <c r="J113" s="21">
        <f t="shared" si="325"/>
        <v>59752</v>
      </c>
      <c r="K113" s="21">
        <f t="shared" si="325"/>
        <v>65213</v>
      </c>
      <c r="L113" s="21">
        <f t="shared" si="325"/>
        <v>75143</v>
      </c>
      <c r="M113" s="21">
        <f t="shared" si="325"/>
        <v>80160</v>
      </c>
      <c r="N113" s="21">
        <f t="shared" si="325"/>
        <v>81120</v>
      </c>
      <c r="O113" s="21">
        <f t="shared" si="325"/>
        <v>86879</v>
      </c>
      <c r="P113" s="21">
        <f t="shared" si="325"/>
        <v>90791</v>
      </c>
      <c r="Q113" s="21">
        <f t="shared" si="325"/>
        <v>94703.000000000015</v>
      </c>
      <c r="R113" s="21">
        <f t="shared" si="325"/>
        <v>98615.000000000015</v>
      </c>
      <c r="S113" s="21">
        <f t="shared" si="325"/>
        <v>102527.00000000001</v>
      </c>
      <c r="T113" s="21">
        <f t="shared" ref="T113:W113" si="326">T236+AT236+T359+AT359</f>
        <v>102441.06666666668</v>
      </c>
      <c r="U113" s="21">
        <f t="shared" si="326"/>
        <v>92430.866666666669</v>
      </c>
      <c r="V113" s="21">
        <f t="shared" si="326"/>
        <v>92352.1</v>
      </c>
      <c r="W113" s="21">
        <f t="shared" si="326"/>
        <v>92273.333333333328</v>
      </c>
      <c r="Y113" s="17" t="str">
        <f t="shared" si="137"/>
        <v>Togo</v>
      </c>
      <c r="Z113" s="21"/>
      <c r="AA113" s="21">
        <f t="shared" ref="AA113:AT113" si="327">AA236+AA359</f>
        <v>6418.7999999999993</v>
      </c>
      <c r="AB113" s="21">
        <f t="shared" si="327"/>
        <v>5701.9000000000015</v>
      </c>
      <c r="AC113" s="21">
        <f t="shared" si="327"/>
        <v>7295.2999999999984</v>
      </c>
      <c r="AD113" s="21">
        <f t="shared" si="327"/>
        <v>6588.0500000000011</v>
      </c>
      <c r="AE113" s="21">
        <f t="shared" si="327"/>
        <v>9986.15</v>
      </c>
      <c r="AF113" s="21">
        <f t="shared" si="327"/>
        <v>12230.2</v>
      </c>
      <c r="AG113" s="21">
        <f t="shared" si="327"/>
        <v>13729.5</v>
      </c>
      <c r="AH113" s="21">
        <f t="shared" si="327"/>
        <v>11619.350000000002</v>
      </c>
      <c r="AI113" s="21">
        <f t="shared" si="327"/>
        <v>16663.599999999999</v>
      </c>
      <c r="AJ113" s="21">
        <f t="shared" si="327"/>
        <v>12764.300000000003</v>
      </c>
      <c r="AK113" s="21">
        <f t="shared" si="327"/>
        <v>9203.1499999999978</v>
      </c>
      <c r="AL113" s="21">
        <f t="shared" si="327"/>
        <v>14084.549999999994</v>
      </c>
      <c r="AM113" s="21">
        <f t="shared" si="327"/>
        <v>12819.000000000002</v>
      </c>
      <c r="AN113" s="21">
        <f t="shared" si="327"/>
        <v>13205.566666666677</v>
      </c>
      <c r="AO113" s="21">
        <f t="shared" si="327"/>
        <v>13592.133333333335</v>
      </c>
      <c r="AP113" s="21">
        <f t="shared" si="327"/>
        <v>13978.700000000012</v>
      </c>
      <c r="AQ113" s="21">
        <f t="shared" si="327"/>
        <v>10844.933333333312</v>
      </c>
      <c r="AR113" s="21">
        <f t="shared" si="327"/>
        <v>10395.133333333333</v>
      </c>
      <c r="AS113" s="21">
        <f t="shared" si="327"/>
        <v>10381.233333333334</v>
      </c>
      <c r="AT113" s="21">
        <f t="shared" si="327"/>
        <v>10367.333333333334</v>
      </c>
    </row>
    <row r="114" spans="2:46" x14ac:dyDescent="0.35">
      <c r="B114" s="17" t="str">
        <f>Countries!B113</f>
        <v>Tunisia</v>
      </c>
      <c r="C114" s="21">
        <f t="shared" ref="C114:S114" si="328">C237+Z237+C360+Z360</f>
        <v>0</v>
      </c>
      <c r="D114" s="21">
        <f t="shared" si="328"/>
        <v>480</v>
      </c>
      <c r="E114" s="21">
        <f t="shared" si="328"/>
        <v>459.15</v>
      </c>
      <c r="F114" s="21">
        <f t="shared" si="328"/>
        <v>546</v>
      </c>
      <c r="G114" s="21">
        <f t="shared" si="328"/>
        <v>651</v>
      </c>
      <c r="H114" s="21">
        <f t="shared" si="328"/>
        <v>734</v>
      </c>
      <c r="I114" s="21">
        <f t="shared" si="328"/>
        <v>866</v>
      </c>
      <c r="J114" s="21">
        <f t="shared" si="328"/>
        <v>920</v>
      </c>
      <c r="K114" s="21">
        <f t="shared" si="328"/>
        <v>1084</v>
      </c>
      <c r="L114" s="21">
        <f t="shared" si="328"/>
        <v>1287</v>
      </c>
      <c r="M114" s="21">
        <f t="shared" si="328"/>
        <v>1446</v>
      </c>
      <c r="N114" s="21">
        <f t="shared" si="328"/>
        <v>1550</v>
      </c>
      <c r="O114" s="21">
        <f t="shared" si="328"/>
        <v>1850.95</v>
      </c>
      <c r="P114" s="21">
        <f t="shared" si="328"/>
        <v>2033.6666666666667</v>
      </c>
      <c r="Q114" s="21">
        <f t="shared" si="328"/>
        <v>2220.3333333333335</v>
      </c>
      <c r="R114" s="21">
        <f t="shared" si="328"/>
        <v>2407</v>
      </c>
      <c r="S114" s="21">
        <f t="shared" si="328"/>
        <v>2593.6666666666665</v>
      </c>
      <c r="T114" s="21">
        <f t="shared" ref="T114:W114" si="329">T237+AT237+T360+AT360</f>
        <v>2836.0333333333333</v>
      </c>
      <c r="U114" s="21">
        <f t="shared" si="329"/>
        <v>2500.9999999999995</v>
      </c>
      <c r="V114" s="21">
        <f t="shared" si="329"/>
        <v>2669.1</v>
      </c>
      <c r="W114" s="21">
        <f t="shared" si="329"/>
        <v>2837.1999999999994</v>
      </c>
      <c r="Y114" s="17" t="str">
        <f t="shared" ref="Y114:Y124" si="330">B114</f>
        <v>Tunisia</v>
      </c>
      <c r="Z114" s="21"/>
      <c r="AA114" s="21">
        <f t="shared" ref="AA114:AT114" si="331">AA237+AA360</f>
        <v>110.19999999999999</v>
      </c>
      <c r="AB114" s="21">
        <f t="shared" si="331"/>
        <v>28.100000000000023</v>
      </c>
      <c r="AC114" s="21">
        <f t="shared" si="331"/>
        <v>137.10000000000002</v>
      </c>
      <c r="AD114" s="21">
        <f t="shared" si="331"/>
        <v>160.65</v>
      </c>
      <c r="AE114" s="21">
        <f t="shared" si="331"/>
        <v>148.99999999999994</v>
      </c>
      <c r="AF114" s="21">
        <f t="shared" si="331"/>
        <v>206.39999999999998</v>
      </c>
      <c r="AG114" s="21">
        <f t="shared" si="331"/>
        <v>141.60000000000002</v>
      </c>
      <c r="AH114" s="21">
        <f t="shared" si="331"/>
        <v>257.04999999999995</v>
      </c>
      <c r="AI114" s="21">
        <f t="shared" si="331"/>
        <v>312.89999999999998</v>
      </c>
      <c r="AJ114" s="21">
        <f t="shared" si="331"/>
        <v>289.8</v>
      </c>
      <c r="AK114" s="21">
        <f t="shared" si="331"/>
        <v>250.84999999999991</v>
      </c>
      <c r="AL114" s="21">
        <f t="shared" si="331"/>
        <v>458.29999999999995</v>
      </c>
      <c r="AM114" s="21">
        <f t="shared" si="331"/>
        <v>373.16666666666663</v>
      </c>
      <c r="AN114" s="21">
        <f t="shared" si="331"/>
        <v>391.73333333333346</v>
      </c>
      <c r="AO114" s="21">
        <f t="shared" si="331"/>
        <v>410.3</v>
      </c>
      <c r="AP114" s="21">
        <f t="shared" si="331"/>
        <v>428.86666666666633</v>
      </c>
      <c r="AQ114" s="21">
        <f t="shared" si="331"/>
        <v>447.43333333333311</v>
      </c>
      <c r="AR114" s="21">
        <f t="shared" si="331"/>
        <v>465.99999999999989</v>
      </c>
      <c r="AS114" s="21">
        <f t="shared" si="331"/>
        <v>484.56666666666626</v>
      </c>
      <c r="AT114" s="21">
        <f t="shared" si="331"/>
        <v>503.13333333333304</v>
      </c>
    </row>
    <row r="115" spans="2:46" x14ac:dyDescent="0.35">
      <c r="B115" s="17" t="str">
        <f>Countries!B114</f>
        <v>Turkey</v>
      </c>
      <c r="C115" s="21">
        <f t="shared" ref="C115:S115" si="332">C238+Z238+C361+Z361</f>
        <v>0</v>
      </c>
      <c r="D115" s="21">
        <f t="shared" si="332"/>
        <v>0</v>
      </c>
      <c r="E115" s="21">
        <f t="shared" si="332"/>
        <v>0</v>
      </c>
      <c r="F115" s="21">
        <f t="shared" si="332"/>
        <v>0</v>
      </c>
      <c r="G115" s="21">
        <f t="shared" si="332"/>
        <v>0</v>
      </c>
      <c r="H115" s="21">
        <f t="shared" si="332"/>
        <v>0</v>
      </c>
      <c r="I115" s="21">
        <f t="shared" si="332"/>
        <v>0</v>
      </c>
      <c r="J115" s="21">
        <f t="shared" si="332"/>
        <v>0</v>
      </c>
      <c r="K115" s="21">
        <f t="shared" si="332"/>
        <v>0</v>
      </c>
      <c r="L115" s="21">
        <f t="shared" si="332"/>
        <v>0</v>
      </c>
      <c r="M115" s="21">
        <f t="shared" si="332"/>
        <v>0</v>
      </c>
      <c r="N115" s="21">
        <f t="shared" si="332"/>
        <v>0</v>
      </c>
      <c r="O115" s="21">
        <f t="shared" si="332"/>
        <v>0</v>
      </c>
      <c r="P115" s="21">
        <f t="shared" si="332"/>
        <v>0</v>
      </c>
      <c r="Q115" s="21">
        <f t="shared" si="332"/>
        <v>0</v>
      </c>
      <c r="R115" s="21">
        <f t="shared" si="332"/>
        <v>0</v>
      </c>
      <c r="S115" s="21">
        <f t="shared" si="332"/>
        <v>0</v>
      </c>
      <c r="T115" s="21">
        <f t="shared" ref="T115:W115" si="333">T238+AT238+T361+AT361</f>
        <v>0</v>
      </c>
      <c r="U115" s="21">
        <f t="shared" si="333"/>
        <v>0</v>
      </c>
      <c r="V115" s="21">
        <f t="shared" si="333"/>
        <v>0</v>
      </c>
      <c r="W115" s="21">
        <f t="shared" si="333"/>
        <v>0</v>
      </c>
      <c r="Y115" s="17" t="str">
        <f t="shared" si="330"/>
        <v>Turkey</v>
      </c>
      <c r="Z115" s="21"/>
      <c r="AA115" s="21">
        <f t="shared" ref="AA115:AT115" si="334">AA238+AA361</f>
        <v>0</v>
      </c>
      <c r="AB115" s="21">
        <f t="shared" si="334"/>
        <v>0</v>
      </c>
      <c r="AC115" s="21">
        <f t="shared" si="334"/>
        <v>0</v>
      </c>
      <c r="AD115" s="21">
        <f t="shared" si="334"/>
        <v>0</v>
      </c>
      <c r="AE115" s="21">
        <f t="shared" si="334"/>
        <v>0</v>
      </c>
      <c r="AF115" s="21">
        <f t="shared" si="334"/>
        <v>0</v>
      </c>
      <c r="AG115" s="21">
        <f t="shared" si="334"/>
        <v>0</v>
      </c>
      <c r="AH115" s="21">
        <f t="shared" si="334"/>
        <v>0</v>
      </c>
      <c r="AI115" s="21">
        <f t="shared" si="334"/>
        <v>0</v>
      </c>
      <c r="AJ115" s="21">
        <f t="shared" si="334"/>
        <v>0</v>
      </c>
      <c r="AK115" s="21">
        <f t="shared" si="334"/>
        <v>0</v>
      </c>
      <c r="AL115" s="21">
        <f t="shared" si="334"/>
        <v>0</v>
      </c>
      <c r="AM115" s="21">
        <f t="shared" si="334"/>
        <v>0</v>
      </c>
      <c r="AN115" s="21">
        <f t="shared" si="334"/>
        <v>0</v>
      </c>
      <c r="AO115" s="21">
        <f t="shared" si="334"/>
        <v>0</v>
      </c>
      <c r="AP115" s="21">
        <f t="shared" si="334"/>
        <v>0</v>
      </c>
      <c r="AQ115" s="21">
        <f t="shared" si="334"/>
        <v>0</v>
      </c>
      <c r="AR115" s="21">
        <f t="shared" si="334"/>
        <v>0</v>
      </c>
      <c r="AS115" s="21">
        <f t="shared" si="334"/>
        <v>0</v>
      </c>
      <c r="AT115" s="21">
        <f t="shared" si="334"/>
        <v>0</v>
      </c>
    </row>
    <row r="116" spans="2:46" x14ac:dyDescent="0.35">
      <c r="B116" s="17" t="str">
        <f>Countries!B115</f>
        <v>Turkmenistan</v>
      </c>
      <c r="C116" s="21">
        <f t="shared" ref="C116:S116" si="335">C239+Z239+C362+Z362</f>
        <v>0</v>
      </c>
      <c r="D116" s="21">
        <f t="shared" si="335"/>
        <v>0</v>
      </c>
      <c r="E116" s="21">
        <f t="shared" si="335"/>
        <v>0</v>
      </c>
      <c r="F116" s="21">
        <f t="shared" si="335"/>
        <v>0</v>
      </c>
      <c r="G116" s="21">
        <f t="shared" si="335"/>
        <v>0</v>
      </c>
      <c r="H116" s="21">
        <f t="shared" si="335"/>
        <v>0</v>
      </c>
      <c r="I116" s="21">
        <f t="shared" si="335"/>
        <v>0</v>
      </c>
      <c r="J116" s="21">
        <f t="shared" si="335"/>
        <v>0</v>
      </c>
      <c r="K116" s="21">
        <f t="shared" si="335"/>
        <v>0</v>
      </c>
      <c r="L116" s="21">
        <f t="shared" si="335"/>
        <v>0</v>
      </c>
      <c r="M116" s="21">
        <f t="shared" si="335"/>
        <v>0</v>
      </c>
      <c r="N116" s="21">
        <f t="shared" si="335"/>
        <v>0</v>
      </c>
      <c r="O116" s="21">
        <f t="shared" si="335"/>
        <v>0</v>
      </c>
      <c r="P116" s="21">
        <f t="shared" si="335"/>
        <v>0</v>
      </c>
      <c r="Q116" s="21">
        <f t="shared" si="335"/>
        <v>0</v>
      </c>
      <c r="R116" s="21">
        <f t="shared" si="335"/>
        <v>0</v>
      </c>
      <c r="S116" s="21">
        <f t="shared" si="335"/>
        <v>0</v>
      </c>
      <c r="T116" s="21">
        <f t="shared" ref="T116:W116" si="336">T239+AT239+T362+AT362</f>
        <v>0</v>
      </c>
      <c r="U116" s="21">
        <f t="shared" si="336"/>
        <v>0</v>
      </c>
      <c r="V116" s="21">
        <f t="shared" si="336"/>
        <v>0</v>
      </c>
      <c r="W116" s="21">
        <f t="shared" si="336"/>
        <v>0</v>
      </c>
      <c r="Y116" s="17" t="str">
        <f t="shared" si="330"/>
        <v>Turkmenistan</v>
      </c>
      <c r="Z116" s="21"/>
      <c r="AA116" s="21">
        <f t="shared" ref="AA116:AT116" si="337">AA239+AA362</f>
        <v>0</v>
      </c>
      <c r="AB116" s="21">
        <f t="shared" si="337"/>
        <v>0</v>
      </c>
      <c r="AC116" s="21">
        <f t="shared" si="337"/>
        <v>0</v>
      </c>
      <c r="AD116" s="21">
        <f t="shared" si="337"/>
        <v>0</v>
      </c>
      <c r="AE116" s="21">
        <f t="shared" si="337"/>
        <v>0</v>
      </c>
      <c r="AF116" s="21">
        <f t="shared" si="337"/>
        <v>0</v>
      </c>
      <c r="AG116" s="21">
        <f t="shared" si="337"/>
        <v>0</v>
      </c>
      <c r="AH116" s="21">
        <f t="shared" si="337"/>
        <v>0</v>
      </c>
      <c r="AI116" s="21">
        <f t="shared" si="337"/>
        <v>0</v>
      </c>
      <c r="AJ116" s="21">
        <f t="shared" si="337"/>
        <v>0</v>
      </c>
      <c r="AK116" s="21">
        <f t="shared" si="337"/>
        <v>0</v>
      </c>
      <c r="AL116" s="21">
        <f t="shared" si="337"/>
        <v>0</v>
      </c>
      <c r="AM116" s="21">
        <f t="shared" si="337"/>
        <v>0</v>
      </c>
      <c r="AN116" s="21">
        <f t="shared" si="337"/>
        <v>0</v>
      </c>
      <c r="AO116" s="21">
        <f t="shared" si="337"/>
        <v>0</v>
      </c>
      <c r="AP116" s="21">
        <f t="shared" si="337"/>
        <v>0</v>
      </c>
      <c r="AQ116" s="21">
        <f t="shared" si="337"/>
        <v>0</v>
      </c>
      <c r="AR116" s="21">
        <f t="shared" si="337"/>
        <v>0</v>
      </c>
      <c r="AS116" s="21">
        <f t="shared" si="337"/>
        <v>0</v>
      </c>
      <c r="AT116" s="21">
        <f t="shared" si="337"/>
        <v>0</v>
      </c>
    </row>
    <row r="117" spans="2:46" x14ac:dyDescent="0.35">
      <c r="B117" s="17" t="str">
        <f>Countries!B116</f>
        <v>Uganda</v>
      </c>
      <c r="C117" s="21">
        <f t="shared" ref="C117:S117" si="338">C240+Z240+C363+Z363</f>
        <v>0</v>
      </c>
      <c r="D117" s="21">
        <f t="shared" si="338"/>
        <v>275627</v>
      </c>
      <c r="E117" s="21">
        <f t="shared" si="338"/>
        <v>378079</v>
      </c>
      <c r="F117" s="21">
        <f t="shared" si="338"/>
        <v>512428</v>
      </c>
      <c r="G117" s="21">
        <f t="shared" si="338"/>
        <v>645114</v>
      </c>
      <c r="H117" s="21">
        <f t="shared" si="338"/>
        <v>713405</v>
      </c>
      <c r="I117" s="21">
        <f t="shared" si="338"/>
        <v>819209</v>
      </c>
      <c r="J117" s="21">
        <f t="shared" si="338"/>
        <v>950036</v>
      </c>
      <c r="K117" s="21">
        <f t="shared" si="338"/>
        <v>1035987</v>
      </c>
      <c r="L117" s="21">
        <f t="shared" si="338"/>
        <v>1095714</v>
      </c>
      <c r="M117" s="21">
        <f t="shared" si="338"/>
        <v>1127429</v>
      </c>
      <c r="N117" s="21">
        <f t="shared" si="338"/>
        <v>1168907</v>
      </c>
      <c r="O117" s="21">
        <f t="shared" si="338"/>
        <v>1210906</v>
      </c>
      <c r="P117" s="21">
        <f t="shared" si="338"/>
        <v>1249303.3333333335</v>
      </c>
      <c r="Q117" s="21">
        <f t="shared" si="338"/>
        <v>1287700.6666666667</v>
      </c>
      <c r="R117" s="21">
        <f t="shared" si="338"/>
        <v>1326098.0000000002</v>
      </c>
      <c r="S117" s="21">
        <f t="shared" si="338"/>
        <v>1364495.3333333333</v>
      </c>
      <c r="T117" s="21">
        <f t="shared" ref="T117:W117" si="339">T240+AT240+T363+AT363</f>
        <v>1413990.2666666668</v>
      </c>
      <c r="U117" s="21">
        <f t="shared" si="339"/>
        <v>1260417.5166666666</v>
      </c>
      <c r="V117" s="21">
        <f t="shared" si="339"/>
        <v>1295115.6499999999</v>
      </c>
      <c r="W117" s="21">
        <f t="shared" si="339"/>
        <v>1329813.7833333332</v>
      </c>
      <c r="Y117" s="17" t="str">
        <f t="shared" si="330"/>
        <v>Uganda</v>
      </c>
      <c r="Z117" s="21"/>
      <c r="AA117" s="21">
        <f t="shared" ref="AA117:AT117" si="340">AA240+AA363</f>
        <v>63454.749999999985</v>
      </c>
      <c r="AB117" s="21">
        <f t="shared" si="340"/>
        <v>131251.45000000001</v>
      </c>
      <c r="AC117" s="21">
        <f t="shared" si="340"/>
        <v>173929.55</v>
      </c>
      <c r="AD117" s="21">
        <f t="shared" si="340"/>
        <v>186105.05</v>
      </c>
      <c r="AE117" s="21">
        <f t="shared" si="340"/>
        <v>135536.40000000002</v>
      </c>
      <c r="AF117" s="21">
        <f t="shared" si="340"/>
        <v>180145.94999999998</v>
      </c>
      <c r="AG117" s="21">
        <f t="shared" si="340"/>
        <v>215944.70000000004</v>
      </c>
      <c r="AH117" s="21">
        <f t="shared" si="340"/>
        <v>184211.29999999996</v>
      </c>
      <c r="AI117" s="21">
        <f t="shared" si="340"/>
        <v>166682.24999999997</v>
      </c>
      <c r="AJ117" s="21">
        <f t="shared" si="340"/>
        <v>144596.54999999999</v>
      </c>
      <c r="AK117" s="21">
        <f t="shared" si="340"/>
        <v>157308.40000000002</v>
      </c>
      <c r="AL117" s="21">
        <f t="shared" si="340"/>
        <v>161882.44999999995</v>
      </c>
      <c r="AM117" s="21">
        <f t="shared" si="340"/>
        <v>162376.48333333334</v>
      </c>
      <c r="AN117" s="21">
        <f t="shared" si="340"/>
        <v>166075.68333333338</v>
      </c>
      <c r="AO117" s="21">
        <f t="shared" si="340"/>
        <v>169774.88333333342</v>
      </c>
      <c r="AP117" s="21">
        <f t="shared" si="340"/>
        <v>173474.08333333326</v>
      </c>
      <c r="AQ117" s="21">
        <f t="shared" si="340"/>
        <v>177173.2833333333</v>
      </c>
      <c r="AR117" s="21">
        <f t="shared" si="340"/>
        <v>180872.48333333334</v>
      </c>
      <c r="AS117" s="21">
        <f t="shared" si="340"/>
        <v>184571.68333333338</v>
      </c>
      <c r="AT117" s="21">
        <f t="shared" si="340"/>
        <v>188270.88333333342</v>
      </c>
    </row>
    <row r="118" spans="2:46" x14ac:dyDescent="0.35">
      <c r="B118" s="17" t="str">
        <f>Countries!B117</f>
        <v>Ukraine</v>
      </c>
      <c r="C118" s="21">
        <f t="shared" ref="C118:S118" si="341">C241+Z241+C364+Z364</f>
        <v>0</v>
      </c>
      <c r="D118" s="21">
        <f t="shared" si="341"/>
        <v>27542</v>
      </c>
      <c r="E118" s="21">
        <f t="shared" si="341"/>
        <v>41441</v>
      </c>
      <c r="F118" s="21">
        <f t="shared" si="341"/>
        <v>55770</v>
      </c>
      <c r="G118" s="21">
        <f t="shared" si="341"/>
        <v>66394</v>
      </c>
      <c r="H118" s="21">
        <f t="shared" si="341"/>
        <v>66098</v>
      </c>
      <c r="I118" s="21">
        <f t="shared" si="341"/>
        <v>91054</v>
      </c>
      <c r="J118" s="21">
        <f t="shared" si="341"/>
        <v>104949</v>
      </c>
      <c r="K118" s="21">
        <f t="shared" si="341"/>
        <v>122518</v>
      </c>
      <c r="L118" s="21">
        <f t="shared" si="341"/>
        <v>136091</v>
      </c>
      <c r="M118" s="21">
        <f t="shared" si="341"/>
        <v>146474</v>
      </c>
      <c r="N118" s="21">
        <f t="shared" si="341"/>
        <v>152005</v>
      </c>
      <c r="O118" s="21">
        <f t="shared" si="341"/>
        <v>147121.85</v>
      </c>
      <c r="P118" s="21">
        <f t="shared" si="341"/>
        <v>150673.66666666669</v>
      </c>
      <c r="Q118" s="21">
        <f t="shared" si="341"/>
        <v>154319.33333333337</v>
      </c>
      <c r="R118" s="21">
        <f t="shared" si="341"/>
        <v>157970.4666666667</v>
      </c>
      <c r="S118" s="21">
        <f t="shared" si="341"/>
        <v>161651.93333333338</v>
      </c>
      <c r="T118" s="21">
        <f t="shared" ref="T118:W118" si="342">T241+AT241+T364+AT364</f>
        <v>166498.70000000004</v>
      </c>
      <c r="U118" s="21">
        <f t="shared" si="342"/>
        <v>148688.76666666672</v>
      </c>
      <c r="V118" s="21">
        <f t="shared" si="342"/>
        <v>151981.80000000005</v>
      </c>
      <c r="W118" s="21">
        <f t="shared" si="342"/>
        <v>155274.8333333334</v>
      </c>
      <c r="Y118" s="17" t="str">
        <f t="shared" si="330"/>
        <v>Ukraine</v>
      </c>
      <c r="Z118" s="21"/>
      <c r="AA118" s="21">
        <f t="shared" ref="AA118:AT118" si="343">AA241+AA364</f>
        <v>7216.9999999999982</v>
      </c>
      <c r="AB118" s="21">
        <f t="shared" si="343"/>
        <v>16766.600000000002</v>
      </c>
      <c r="AC118" s="21">
        <f t="shared" si="343"/>
        <v>18597.049999999996</v>
      </c>
      <c r="AD118" s="21">
        <f t="shared" si="343"/>
        <v>16335.300000000001</v>
      </c>
      <c r="AE118" s="21">
        <f t="shared" si="343"/>
        <v>6478.9000000000015</v>
      </c>
      <c r="AF118" s="21">
        <f t="shared" si="343"/>
        <v>31696.1</v>
      </c>
      <c r="AG118" s="21">
        <f t="shared" si="343"/>
        <v>23138.200000000004</v>
      </c>
      <c r="AH118" s="21">
        <f t="shared" si="343"/>
        <v>28209.800000000007</v>
      </c>
      <c r="AI118" s="21">
        <f t="shared" si="343"/>
        <v>25967.800000000003</v>
      </c>
      <c r="AJ118" s="21">
        <f t="shared" si="343"/>
        <v>24129.500000000004</v>
      </c>
      <c r="AK118" s="21">
        <f t="shared" si="343"/>
        <v>20310.450000000004</v>
      </c>
      <c r="AL118" s="21">
        <f t="shared" si="343"/>
        <v>10442.399999999994</v>
      </c>
      <c r="AM118" s="21">
        <f t="shared" si="343"/>
        <v>18450.06666666668</v>
      </c>
      <c r="AN118" s="21">
        <f t="shared" si="343"/>
        <v>18802.7</v>
      </c>
      <c r="AO118" s="21">
        <f t="shared" si="343"/>
        <v>19160.800000000017</v>
      </c>
      <c r="AP118" s="21">
        <f t="shared" si="343"/>
        <v>19549.233333333337</v>
      </c>
      <c r="AQ118" s="21">
        <f t="shared" si="343"/>
        <v>19937.666666666686</v>
      </c>
      <c r="AR118" s="21">
        <f t="shared" si="343"/>
        <v>20326.100000000006</v>
      </c>
      <c r="AS118" s="21">
        <f t="shared" si="343"/>
        <v>20714.533333333355</v>
      </c>
      <c r="AT118" s="21">
        <f t="shared" si="343"/>
        <v>21102.966666666674</v>
      </c>
    </row>
    <row r="119" spans="2:46" x14ac:dyDescent="0.35">
      <c r="B119" s="17" t="str">
        <f>Countries!B118</f>
        <v>Uzbekistan</v>
      </c>
      <c r="C119" s="21">
        <f t="shared" ref="C119:S119" si="344">C242+Z242+C365+Z365</f>
        <v>0</v>
      </c>
      <c r="D119" s="21">
        <f t="shared" si="344"/>
        <v>4190</v>
      </c>
      <c r="E119" s="21">
        <f t="shared" si="344"/>
        <v>3771</v>
      </c>
      <c r="F119" s="21">
        <f t="shared" si="344"/>
        <v>4154</v>
      </c>
      <c r="G119" s="21">
        <f t="shared" si="344"/>
        <v>6681</v>
      </c>
      <c r="H119" s="21">
        <f t="shared" si="344"/>
        <v>13100</v>
      </c>
      <c r="I119" s="21">
        <f t="shared" si="344"/>
        <v>16978</v>
      </c>
      <c r="J119" s="21">
        <f t="shared" si="344"/>
        <v>21654</v>
      </c>
      <c r="K119" s="21">
        <f t="shared" si="344"/>
        <v>26733</v>
      </c>
      <c r="L119" s="21">
        <f t="shared" si="344"/>
        <v>28303.599999999999</v>
      </c>
      <c r="M119" s="21">
        <f t="shared" si="344"/>
        <v>31037</v>
      </c>
      <c r="N119" s="21">
        <f t="shared" si="344"/>
        <v>32799.800000000003</v>
      </c>
      <c r="O119" s="21">
        <f t="shared" si="344"/>
        <v>38112.35</v>
      </c>
      <c r="P119" s="21">
        <f t="shared" si="344"/>
        <v>40784.666666666664</v>
      </c>
      <c r="Q119" s="21">
        <f t="shared" si="344"/>
        <v>45081.333333333328</v>
      </c>
      <c r="R119" s="21">
        <f t="shared" si="344"/>
        <v>49377.999999999993</v>
      </c>
      <c r="S119" s="21">
        <f t="shared" si="344"/>
        <v>53674.666666666657</v>
      </c>
      <c r="T119" s="21">
        <f t="shared" ref="T119:W119" si="345">T242+AT242+T365+AT365</f>
        <v>59260.333333333328</v>
      </c>
      <c r="U119" s="21">
        <f t="shared" si="345"/>
        <v>52174.19999999999</v>
      </c>
      <c r="V119" s="21">
        <f t="shared" si="345"/>
        <v>56041.199999999983</v>
      </c>
      <c r="W119" s="21">
        <f t="shared" si="345"/>
        <v>59908.19999999999</v>
      </c>
      <c r="Y119" s="17" t="str">
        <f t="shared" si="330"/>
        <v>Uzbekistan</v>
      </c>
      <c r="Z119" s="21"/>
      <c r="AA119" s="21">
        <f t="shared" ref="AA119:AT119" si="346">AA242+AA365</f>
        <v>1418</v>
      </c>
      <c r="AB119" s="21">
        <f t="shared" si="346"/>
        <v>0</v>
      </c>
      <c r="AC119" s="21">
        <f t="shared" si="346"/>
        <v>2629.4</v>
      </c>
      <c r="AD119" s="21">
        <f t="shared" si="346"/>
        <v>2942.4</v>
      </c>
      <c r="AE119" s="21">
        <f t="shared" si="346"/>
        <v>7087.1</v>
      </c>
      <c r="AF119" s="21">
        <f t="shared" si="346"/>
        <v>5384.3499999999995</v>
      </c>
      <c r="AG119" s="21">
        <f t="shared" si="346"/>
        <v>6602.5499999999993</v>
      </c>
      <c r="AH119" s="21">
        <f t="shared" si="346"/>
        <v>7499.3</v>
      </c>
      <c r="AI119" s="21">
        <f t="shared" si="346"/>
        <v>4520.7000000000007</v>
      </c>
      <c r="AJ119" s="21">
        <f t="shared" si="346"/>
        <v>6800.8499999999995</v>
      </c>
      <c r="AK119" s="21">
        <f t="shared" si="346"/>
        <v>5028.9000000000015</v>
      </c>
      <c r="AL119" s="21">
        <f t="shared" si="346"/>
        <v>9452.9000000000015</v>
      </c>
      <c r="AM119" s="21">
        <f t="shared" si="346"/>
        <v>7945.4666666666672</v>
      </c>
      <c r="AN119" s="21">
        <f t="shared" si="346"/>
        <v>8375.1333333333314</v>
      </c>
      <c r="AO119" s="21">
        <f t="shared" si="346"/>
        <v>8804.7999999999956</v>
      </c>
      <c r="AP119" s="21">
        <f t="shared" si="346"/>
        <v>9234.4666666666599</v>
      </c>
      <c r="AQ119" s="21">
        <f t="shared" si="346"/>
        <v>9664.1333333333314</v>
      </c>
      <c r="AR119" s="21">
        <f t="shared" si="346"/>
        <v>10093.799999999996</v>
      </c>
      <c r="AS119" s="21">
        <f t="shared" si="346"/>
        <v>10523.466666666674</v>
      </c>
      <c r="AT119" s="21">
        <f t="shared" si="346"/>
        <v>10953.133333333339</v>
      </c>
    </row>
    <row r="120" spans="2:46" x14ac:dyDescent="0.35">
      <c r="B120" s="17" t="str">
        <f>Countries!B119</f>
        <v>Venezuela</v>
      </c>
      <c r="C120" s="21">
        <f t="shared" ref="C120:S120" si="347">C243+Z243+C366+Z366</f>
        <v>0</v>
      </c>
      <c r="D120" s="21">
        <f t="shared" si="347"/>
        <v>41277.35</v>
      </c>
      <c r="E120" s="21">
        <f t="shared" si="347"/>
        <v>44004</v>
      </c>
      <c r="F120" s="21">
        <f t="shared" si="347"/>
        <v>44047</v>
      </c>
      <c r="G120" s="21">
        <f t="shared" si="347"/>
        <v>44600</v>
      </c>
      <c r="H120" s="21">
        <f t="shared" si="347"/>
        <v>58303</v>
      </c>
      <c r="I120" s="21">
        <f t="shared" si="347"/>
        <v>53278</v>
      </c>
      <c r="J120" s="21">
        <f t="shared" si="347"/>
        <v>47968.7</v>
      </c>
      <c r="K120" s="21">
        <f t="shared" si="347"/>
        <v>36847.1</v>
      </c>
      <c r="L120" s="21">
        <f t="shared" si="347"/>
        <v>44912</v>
      </c>
      <c r="M120" s="21">
        <f t="shared" si="347"/>
        <v>56038</v>
      </c>
      <c r="N120" s="21">
        <f t="shared" si="347"/>
        <v>57314</v>
      </c>
      <c r="O120" s="21">
        <f t="shared" si="347"/>
        <v>61783.3</v>
      </c>
      <c r="P120" s="21">
        <f t="shared" si="347"/>
        <v>67404</v>
      </c>
      <c r="Q120" s="21">
        <f t="shared" si="347"/>
        <v>73027</v>
      </c>
      <c r="R120" s="21">
        <f t="shared" si="347"/>
        <v>78650</v>
      </c>
      <c r="S120" s="21">
        <f t="shared" si="347"/>
        <v>84273</v>
      </c>
      <c r="T120" s="21">
        <f t="shared" ref="T120:W120" si="348">T243+AT243+T366+AT366</f>
        <v>91580.5</v>
      </c>
      <c r="U120" s="21">
        <f t="shared" si="348"/>
        <v>80859.600000000006</v>
      </c>
      <c r="V120" s="21">
        <f t="shared" si="348"/>
        <v>85921.1</v>
      </c>
      <c r="W120" s="21">
        <f t="shared" si="348"/>
        <v>90982.599999999991</v>
      </c>
      <c r="Y120" s="17" t="str">
        <f t="shared" si="330"/>
        <v>Venezuela</v>
      </c>
      <c r="Z120" s="21"/>
      <c r="AA120" s="21">
        <f t="shared" ref="AA120:AT120" si="349">AA243+AA366</f>
        <v>6000.4000000000015</v>
      </c>
      <c r="AB120" s="21">
        <f t="shared" si="349"/>
        <v>6942.7000000000016</v>
      </c>
      <c r="AC120" s="21">
        <f t="shared" si="349"/>
        <v>4491.9999999999973</v>
      </c>
      <c r="AD120" s="21">
        <f t="shared" si="349"/>
        <v>5006.4999999999982</v>
      </c>
      <c r="AE120" s="21">
        <f t="shared" si="349"/>
        <v>18212.949999999997</v>
      </c>
      <c r="AF120" s="21">
        <f t="shared" si="349"/>
        <v>870.75000000000136</v>
      </c>
      <c r="AG120" s="21">
        <f t="shared" si="349"/>
        <v>83.25</v>
      </c>
      <c r="AH120" s="21">
        <f t="shared" si="349"/>
        <v>0</v>
      </c>
      <c r="AI120" s="21">
        <f t="shared" si="349"/>
        <v>19442.5</v>
      </c>
      <c r="AJ120" s="21">
        <f t="shared" si="349"/>
        <v>15670.400000000003</v>
      </c>
      <c r="AK120" s="21">
        <f t="shared" si="349"/>
        <v>6944.7</v>
      </c>
      <c r="AL120" s="21">
        <f t="shared" si="349"/>
        <v>10260.599999999999</v>
      </c>
      <c r="AM120" s="21">
        <f t="shared" si="349"/>
        <v>11851.9</v>
      </c>
      <c r="AN120" s="21">
        <f t="shared" si="349"/>
        <v>12413.400000000001</v>
      </c>
      <c r="AO120" s="21">
        <f t="shared" si="349"/>
        <v>12974.900000000003</v>
      </c>
      <c r="AP120" s="21">
        <f t="shared" si="349"/>
        <v>13536.399999999998</v>
      </c>
      <c r="AQ120" s="21">
        <f t="shared" si="349"/>
        <v>14097.900000000005</v>
      </c>
      <c r="AR120" s="21">
        <f t="shared" si="349"/>
        <v>14659.4</v>
      </c>
      <c r="AS120" s="21">
        <f t="shared" si="349"/>
        <v>15220.899999999994</v>
      </c>
      <c r="AT120" s="21">
        <f t="shared" si="349"/>
        <v>15782.400000000003</v>
      </c>
    </row>
    <row r="121" spans="2:46" x14ac:dyDescent="0.35">
      <c r="B121" s="17" t="str">
        <f>Countries!B120</f>
        <v>Vietnam</v>
      </c>
      <c r="C121" s="21">
        <f t="shared" ref="C121:S121" si="350">C244+Z244+C367+Z367</f>
        <v>0</v>
      </c>
      <c r="D121" s="21">
        <f t="shared" si="350"/>
        <v>65464</v>
      </c>
      <c r="E121" s="21">
        <f t="shared" si="350"/>
        <v>77895</v>
      </c>
      <c r="F121" s="21">
        <f t="shared" si="350"/>
        <v>88732</v>
      </c>
      <c r="G121" s="21">
        <f t="shared" si="350"/>
        <v>97940</v>
      </c>
      <c r="H121" s="21">
        <f t="shared" si="350"/>
        <v>114902</v>
      </c>
      <c r="I121" s="21">
        <f t="shared" si="350"/>
        <v>125196</v>
      </c>
      <c r="J121" s="21">
        <f t="shared" si="350"/>
        <v>131421</v>
      </c>
      <c r="K121" s="21">
        <f t="shared" si="350"/>
        <v>146394</v>
      </c>
      <c r="L121" s="21">
        <f t="shared" si="350"/>
        <v>157007</v>
      </c>
      <c r="M121" s="21">
        <f t="shared" si="350"/>
        <v>169285</v>
      </c>
      <c r="N121" s="21">
        <f t="shared" si="350"/>
        <v>177901</v>
      </c>
      <c r="O121" s="21">
        <f t="shared" si="350"/>
        <v>183458</v>
      </c>
      <c r="P121" s="21">
        <f t="shared" si="350"/>
        <v>192275</v>
      </c>
      <c r="Q121" s="21">
        <f t="shared" si="350"/>
        <v>201092</v>
      </c>
      <c r="R121" s="21">
        <f t="shared" si="350"/>
        <v>209909</v>
      </c>
      <c r="S121" s="21">
        <f t="shared" si="350"/>
        <v>218726</v>
      </c>
      <c r="T121" s="21">
        <f t="shared" ref="T121:W121" si="351">T244+AT244+T367+AT367</f>
        <v>230168.75</v>
      </c>
      <c r="U121" s="21">
        <f t="shared" si="351"/>
        <v>204656.25</v>
      </c>
      <c r="V121" s="21">
        <f t="shared" si="351"/>
        <v>212598</v>
      </c>
      <c r="W121" s="21">
        <f t="shared" si="351"/>
        <v>220539.75</v>
      </c>
      <c r="Y121" s="17" t="str">
        <f t="shared" si="330"/>
        <v>Vietnam</v>
      </c>
      <c r="Z121" s="21"/>
      <c r="AA121" s="21">
        <f t="shared" ref="AA121:AT121" si="352">AA244+AA367</f>
        <v>17803.75</v>
      </c>
      <c r="AB121" s="21">
        <f t="shared" si="352"/>
        <v>19117.450000000004</v>
      </c>
      <c r="AC121" s="21">
        <f t="shared" si="352"/>
        <v>18777.100000000002</v>
      </c>
      <c r="AD121" s="21">
        <f t="shared" si="352"/>
        <v>18243.650000000001</v>
      </c>
      <c r="AE121" s="21">
        <f t="shared" si="352"/>
        <v>26928.850000000002</v>
      </c>
      <c r="AF121" s="21">
        <f t="shared" si="352"/>
        <v>21967.199999999997</v>
      </c>
      <c r="AG121" s="21">
        <f t="shared" si="352"/>
        <v>18933.900000000001</v>
      </c>
      <c r="AH121" s="21">
        <f t="shared" si="352"/>
        <v>28306.199999999993</v>
      </c>
      <c r="AI121" s="21">
        <f t="shared" si="352"/>
        <v>25442.249999999996</v>
      </c>
      <c r="AJ121" s="21">
        <f t="shared" si="352"/>
        <v>28162.750000000007</v>
      </c>
      <c r="AK121" s="21">
        <f t="shared" si="352"/>
        <v>25721.950000000004</v>
      </c>
      <c r="AL121" s="21">
        <f t="shared" si="352"/>
        <v>23533.949999999993</v>
      </c>
      <c r="AM121" s="21">
        <f t="shared" si="352"/>
        <v>27327.499999999993</v>
      </c>
      <c r="AN121" s="21">
        <f t="shared" si="352"/>
        <v>28202.75</v>
      </c>
      <c r="AO121" s="21">
        <f t="shared" si="352"/>
        <v>29078.000000000007</v>
      </c>
      <c r="AP121" s="21">
        <f t="shared" si="352"/>
        <v>29953.250000000011</v>
      </c>
      <c r="AQ121" s="21">
        <f t="shared" si="352"/>
        <v>30828.499999999989</v>
      </c>
      <c r="AR121" s="21">
        <f t="shared" si="352"/>
        <v>31703.749999999993</v>
      </c>
      <c r="AS121" s="21">
        <f t="shared" si="352"/>
        <v>32579</v>
      </c>
      <c r="AT121" s="21">
        <f t="shared" si="352"/>
        <v>33454.250000000007</v>
      </c>
    </row>
    <row r="122" spans="2:46" x14ac:dyDescent="0.35">
      <c r="B122" s="17" t="str">
        <f>Countries!B121</f>
        <v>Yemen</v>
      </c>
      <c r="C122" s="21">
        <f t="shared" ref="C122:S122" si="353">C245+Z245+C368+Z368</f>
        <v>0</v>
      </c>
      <c r="D122" s="21">
        <f t="shared" si="353"/>
        <v>625</v>
      </c>
      <c r="E122" s="21">
        <f t="shared" si="353"/>
        <v>721</v>
      </c>
      <c r="F122" s="21">
        <f t="shared" si="353"/>
        <v>901</v>
      </c>
      <c r="G122" s="21">
        <f t="shared" si="353"/>
        <v>1220</v>
      </c>
      <c r="H122" s="21">
        <f t="shared" si="353"/>
        <v>1397</v>
      </c>
      <c r="I122" s="21">
        <f t="shared" si="353"/>
        <v>1750</v>
      </c>
      <c r="J122" s="21">
        <f t="shared" si="353"/>
        <v>2031</v>
      </c>
      <c r="K122" s="21">
        <f t="shared" si="353"/>
        <v>2326</v>
      </c>
      <c r="L122" s="21">
        <f t="shared" si="353"/>
        <v>2672</v>
      </c>
      <c r="M122" s="21">
        <f t="shared" si="353"/>
        <v>2927</v>
      </c>
      <c r="N122" s="21">
        <f t="shared" si="353"/>
        <v>3191</v>
      </c>
      <c r="O122" s="21">
        <f t="shared" si="353"/>
        <v>3724</v>
      </c>
      <c r="P122" s="21">
        <f t="shared" si="353"/>
        <v>4074.6666666666665</v>
      </c>
      <c r="Q122" s="21">
        <f t="shared" si="353"/>
        <v>4425.333333333333</v>
      </c>
      <c r="R122" s="21">
        <f t="shared" si="353"/>
        <v>4776.0000000000009</v>
      </c>
      <c r="S122" s="21">
        <f t="shared" si="353"/>
        <v>5126.666666666667</v>
      </c>
      <c r="T122" s="21">
        <f t="shared" ref="T122:W122" si="354">T245+AT245+T368+AT368</f>
        <v>5583.4833333333336</v>
      </c>
      <c r="U122" s="21">
        <f t="shared" si="354"/>
        <v>4920.1666666666661</v>
      </c>
      <c r="V122" s="21">
        <f t="shared" si="354"/>
        <v>5235.4499999999989</v>
      </c>
      <c r="W122" s="21">
        <f t="shared" si="354"/>
        <v>5550.7333333333318</v>
      </c>
      <c r="Y122" s="17" t="str">
        <f t="shared" si="330"/>
        <v>Yemen</v>
      </c>
      <c r="Z122" s="21"/>
      <c r="AA122" s="21">
        <f t="shared" ref="AA122:AT122" si="355">AA245+AA368</f>
        <v>176</v>
      </c>
      <c r="AB122" s="21">
        <f t="shared" si="355"/>
        <v>161.04999999999998</v>
      </c>
      <c r="AC122" s="21">
        <f t="shared" si="355"/>
        <v>254.74999999999994</v>
      </c>
      <c r="AD122" s="21">
        <f t="shared" si="355"/>
        <v>412.05000000000007</v>
      </c>
      <c r="AE122" s="21">
        <f t="shared" si="355"/>
        <v>302.84999999999997</v>
      </c>
      <c r="AF122" s="21">
        <f t="shared" si="355"/>
        <v>497.20000000000005</v>
      </c>
      <c r="AG122" s="21">
        <f t="shared" si="355"/>
        <v>461.09999999999997</v>
      </c>
      <c r="AH122" s="21">
        <f t="shared" si="355"/>
        <v>503.84999999999991</v>
      </c>
      <c r="AI122" s="21">
        <f t="shared" si="355"/>
        <v>584.84999999999991</v>
      </c>
      <c r="AJ122" s="21">
        <f t="shared" si="355"/>
        <v>529.10000000000014</v>
      </c>
      <c r="AK122" s="21">
        <f t="shared" si="355"/>
        <v>563.6500000000002</v>
      </c>
      <c r="AL122" s="21">
        <f t="shared" si="355"/>
        <v>859.34999999999991</v>
      </c>
      <c r="AM122" s="21">
        <f t="shared" si="355"/>
        <v>730.91666666666663</v>
      </c>
      <c r="AN122" s="21">
        <f t="shared" si="355"/>
        <v>766.30000000000007</v>
      </c>
      <c r="AO122" s="21">
        <f t="shared" si="355"/>
        <v>801.68333333333294</v>
      </c>
      <c r="AP122" s="21">
        <f t="shared" si="355"/>
        <v>837.06666666666638</v>
      </c>
      <c r="AQ122" s="21">
        <f t="shared" si="355"/>
        <v>872.44999999999982</v>
      </c>
      <c r="AR122" s="21">
        <f t="shared" si="355"/>
        <v>907.83333333333314</v>
      </c>
      <c r="AS122" s="21">
        <f t="shared" si="355"/>
        <v>943.21666666666658</v>
      </c>
      <c r="AT122" s="21">
        <f t="shared" si="355"/>
        <v>978.59999999999991</v>
      </c>
    </row>
    <row r="123" spans="2:46" x14ac:dyDescent="0.35">
      <c r="B123" s="17" t="str">
        <f>Countries!B122</f>
        <v>Zambia</v>
      </c>
      <c r="C123" s="21">
        <f t="shared" ref="C123:S123" si="356">C246+Z246+C369+Z369</f>
        <v>0</v>
      </c>
      <c r="D123" s="21">
        <f t="shared" si="356"/>
        <v>423721</v>
      </c>
      <c r="E123" s="21">
        <f t="shared" si="356"/>
        <v>479881</v>
      </c>
      <c r="F123" s="21">
        <f t="shared" si="356"/>
        <v>559764</v>
      </c>
      <c r="G123" s="21">
        <f t="shared" si="356"/>
        <v>653701</v>
      </c>
      <c r="H123" s="21">
        <f t="shared" si="356"/>
        <v>758646</v>
      </c>
      <c r="I123" s="21">
        <f t="shared" si="356"/>
        <v>798723</v>
      </c>
      <c r="J123" s="21">
        <f t="shared" si="356"/>
        <v>850017</v>
      </c>
      <c r="K123" s="21">
        <f t="shared" si="356"/>
        <v>962540</v>
      </c>
      <c r="L123" s="21">
        <f t="shared" si="356"/>
        <v>1072840</v>
      </c>
      <c r="M123" s="21">
        <f t="shared" si="356"/>
        <v>1179031</v>
      </c>
      <c r="N123" s="21">
        <f t="shared" si="356"/>
        <v>1197703</v>
      </c>
      <c r="O123" s="21">
        <f t="shared" si="356"/>
        <v>1269127</v>
      </c>
      <c r="P123" s="21">
        <f t="shared" si="356"/>
        <v>1334556</v>
      </c>
      <c r="Q123" s="21">
        <f t="shared" si="356"/>
        <v>1344661.3333333333</v>
      </c>
      <c r="R123" s="21">
        <f t="shared" si="356"/>
        <v>1344607</v>
      </c>
      <c r="S123" s="21">
        <f t="shared" si="356"/>
        <v>1344552.6666666665</v>
      </c>
      <c r="T123" s="21">
        <f t="shared" ref="T123:W123" si="357">T246+AT246+T369+AT369</f>
        <v>1344473.8833333333</v>
      </c>
      <c r="U123" s="21">
        <f t="shared" si="357"/>
        <v>1207823.5833333333</v>
      </c>
      <c r="V123" s="21">
        <f t="shared" si="357"/>
        <v>1207777.3999999999</v>
      </c>
      <c r="W123" s="21">
        <f t="shared" si="357"/>
        <v>1207731.2166666666</v>
      </c>
      <c r="Y123" s="17" t="str">
        <f t="shared" si="330"/>
        <v>Zambia</v>
      </c>
      <c r="Z123" s="21"/>
      <c r="AA123" s="21">
        <f t="shared" ref="AA123:AT123" si="358">AA246+AA369</f>
        <v>110761.59999999998</v>
      </c>
      <c r="AB123" s="21">
        <f t="shared" si="358"/>
        <v>99942.999999999985</v>
      </c>
      <c r="AC123" s="21">
        <f t="shared" si="358"/>
        <v>129555.99999999999</v>
      </c>
      <c r="AD123" s="21">
        <f t="shared" si="358"/>
        <v>151870.25</v>
      </c>
      <c r="AE123" s="21">
        <f t="shared" si="358"/>
        <v>172526.15</v>
      </c>
      <c r="AF123" s="21">
        <f t="shared" si="358"/>
        <v>118536.75000000004</v>
      </c>
      <c r="AG123" s="21">
        <f t="shared" si="358"/>
        <v>133648.30000000005</v>
      </c>
      <c r="AH123" s="21">
        <f t="shared" si="358"/>
        <v>199827.69999999995</v>
      </c>
      <c r="AI123" s="21">
        <f t="shared" si="358"/>
        <v>208659.19999999998</v>
      </c>
      <c r="AJ123" s="21">
        <f t="shared" si="358"/>
        <v>215721.64999999997</v>
      </c>
      <c r="AK123" s="21">
        <f t="shared" si="358"/>
        <v>138950.25000000006</v>
      </c>
      <c r="AL123" s="21">
        <f t="shared" si="358"/>
        <v>193382.55000000005</v>
      </c>
      <c r="AM123" s="21">
        <f t="shared" si="358"/>
        <v>194580.19999999987</v>
      </c>
      <c r="AN123" s="21">
        <f t="shared" si="358"/>
        <v>145796.71666666685</v>
      </c>
      <c r="AO123" s="21">
        <f t="shared" si="358"/>
        <v>136644.86666666667</v>
      </c>
      <c r="AP123" s="21">
        <f t="shared" si="358"/>
        <v>136636.71666666667</v>
      </c>
      <c r="AQ123" s="21">
        <f t="shared" si="358"/>
        <v>136628.56666666665</v>
      </c>
      <c r="AR123" s="21">
        <f t="shared" si="358"/>
        <v>136620.41666666666</v>
      </c>
      <c r="AS123" s="21">
        <f t="shared" si="358"/>
        <v>136612.26666666666</v>
      </c>
      <c r="AT123" s="21">
        <f t="shared" si="358"/>
        <v>136604.11666666667</v>
      </c>
    </row>
    <row r="124" spans="2:46" x14ac:dyDescent="0.35">
      <c r="B124" s="17" t="str">
        <f>Countries!B123</f>
        <v>Zimbabwe</v>
      </c>
      <c r="C124" s="21">
        <f t="shared" ref="C124:S124" si="359">C247+Z247+C370+Z370</f>
        <v>0</v>
      </c>
      <c r="D124" s="21">
        <f t="shared" si="359"/>
        <v>484656</v>
      </c>
      <c r="E124" s="21">
        <f t="shared" si="359"/>
        <v>565665</v>
      </c>
      <c r="F124" s="21">
        <f t="shared" si="359"/>
        <v>665199</v>
      </c>
      <c r="G124" s="21">
        <f t="shared" si="359"/>
        <v>758664</v>
      </c>
      <c r="H124" s="21">
        <f t="shared" si="359"/>
        <v>835473</v>
      </c>
      <c r="I124" s="21">
        <f t="shared" si="359"/>
        <v>919162</v>
      </c>
      <c r="J124" s="21">
        <f t="shared" si="359"/>
        <v>1046281</v>
      </c>
      <c r="K124" s="21">
        <f t="shared" si="359"/>
        <v>1089882.1499999999</v>
      </c>
      <c r="L124" s="21">
        <f t="shared" si="359"/>
        <v>1148310</v>
      </c>
      <c r="M124" s="21">
        <f t="shared" si="359"/>
        <v>1188470</v>
      </c>
      <c r="N124" s="21">
        <f t="shared" si="359"/>
        <v>1188636</v>
      </c>
      <c r="O124" s="21">
        <f t="shared" si="359"/>
        <v>1233619</v>
      </c>
      <c r="P124" s="21">
        <f t="shared" si="359"/>
        <v>1248715.6666666667</v>
      </c>
      <c r="Q124" s="21">
        <f t="shared" si="359"/>
        <v>1245938.3333333333</v>
      </c>
      <c r="R124" s="21">
        <f t="shared" si="359"/>
        <v>1243161</v>
      </c>
      <c r="S124" s="21">
        <f t="shared" si="359"/>
        <v>1240383.6666666667</v>
      </c>
      <c r="T124" s="21">
        <f t="shared" ref="T124:W124" si="360">T247+AT247+T370+AT370</f>
        <v>1236356.5333333334</v>
      </c>
      <c r="U124" s="21">
        <f t="shared" si="360"/>
        <v>1111965.3833333333</v>
      </c>
      <c r="V124" s="21">
        <f t="shared" si="360"/>
        <v>1109604.6499999999</v>
      </c>
      <c r="W124" s="21">
        <f t="shared" si="360"/>
        <v>1107243.9166666667</v>
      </c>
      <c r="Y124" s="17" t="str">
        <f t="shared" si="330"/>
        <v>Zimbabwe</v>
      </c>
      <c r="Z124" s="21"/>
      <c r="AA124" s="21">
        <f t="shared" ref="AA124:AT124" si="361">AA247+AA370</f>
        <v>159365.20000000001</v>
      </c>
      <c r="AB124" s="21">
        <f t="shared" si="361"/>
        <v>131474.25</v>
      </c>
      <c r="AC124" s="21">
        <f t="shared" si="361"/>
        <v>158444.19999999998</v>
      </c>
      <c r="AD124" s="21">
        <f t="shared" si="361"/>
        <v>162300.85</v>
      </c>
      <c r="AE124" s="21">
        <f t="shared" si="361"/>
        <v>155428.45000000004</v>
      </c>
      <c r="AF124" s="21">
        <f t="shared" si="361"/>
        <v>170183.45</v>
      </c>
      <c r="AG124" s="21">
        <f t="shared" si="361"/>
        <v>222263.40000000005</v>
      </c>
      <c r="AH124" s="21">
        <f t="shared" si="361"/>
        <v>151635.19999999995</v>
      </c>
      <c r="AI124" s="21">
        <f t="shared" si="361"/>
        <v>174961.59999999998</v>
      </c>
      <c r="AJ124" s="21">
        <f t="shared" si="361"/>
        <v>157982.25</v>
      </c>
      <c r="AK124" s="21">
        <f t="shared" si="361"/>
        <v>121834.89999999995</v>
      </c>
      <c r="AL124" s="21">
        <f t="shared" si="361"/>
        <v>166466.09999999998</v>
      </c>
      <c r="AM124" s="21">
        <f t="shared" si="361"/>
        <v>141033.21666666676</v>
      </c>
      <c r="AN124" s="21">
        <f t="shared" si="361"/>
        <v>124530.01666666666</v>
      </c>
      <c r="AO124" s="21">
        <f t="shared" si="361"/>
        <v>124113.41666666666</v>
      </c>
      <c r="AP124" s="21">
        <f t="shared" si="361"/>
        <v>123696.81666666667</v>
      </c>
      <c r="AQ124" s="21">
        <f t="shared" si="361"/>
        <v>123280.21666666666</v>
      </c>
      <c r="AR124" s="21">
        <f t="shared" si="361"/>
        <v>122863.61666666667</v>
      </c>
      <c r="AS124" s="21">
        <f t="shared" si="361"/>
        <v>122447.01666666666</v>
      </c>
      <c r="AT124" s="21">
        <f t="shared" si="361"/>
        <v>122030.41666666666</v>
      </c>
    </row>
    <row r="125" spans="2:46" x14ac:dyDescent="0.35">
      <c r="AC125" s="6"/>
      <c r="AD125" s="6"/>
      <c r="AE125" s="6"/>
      <c r="AF125" s="6"/>
    </row>
    <row r="126" spans="2:46" x14ac:dyDescent="0.35">
      <c r="B126" s="3" t="s">
        <v>31</v>
      </c>
      <c r="C126" s="3"/>
      <c r="D126" s="3"/>
      <c r="E126" s="3"/>
      <c r="F126" s="3"/>
      <c r="G126" s="3"/>
      <c r="Y126" s="13" t="s">
        <v>34</v>
      </c>
      <c r="Z126" s="9"/>
      <c r="AD126" s="7"/>
      <c r="AE126" s="7"/>
      <c r="AF126" s="7"/>
      <c r="AG126" s="7"/>
      <c r="AH126" s="7"/>
      <c r="AI126" s="7"/>
      <c r="AJ126" s="7"/>
      <c r="AK126" s="7"/>
      <c r="AL126" s="7"/>
      <c r="AM126" s="7"/>
      <c r="AN126" s="7"/>
    </row>
    <row r="127" spans="2:46" x14ac:dyDescent="0.35">
      <c r="B127" s="26" t="s">
        <v>2</v>
      </c>
      <c r="C127" s="24">
        <v>2010</v>
      </c>
      <c r="D127" s="24">
        <v>2011</v>
      </c>
      <c r="E127" s="24">
        <v>2012</v>
      </c>
      <c r="F127" s="24">
        <v>2013</v>
      </c>
      <c r="G127" s="24">
        <v>2014</v>
      </c>
      <c r="H127" s="24">
        <v>2015</v>
      </c>
      <c r="I127" s="24">
        <v>2016</v>
      </c>
      <c r="J127" s="24">
        <v>2017</v>
      </c>
      <c r="K127" s="24">
        <v>2018</v>
      </c>
      <c r="L127" s="24">
        <v>2019</v>
      </c>
      <c r="M127" s="24">
        <v>2020</v>
      </c>
      <c r="N127" s="24">
        <v>2021</v>
      </c>
      <c r="O127" s="24">
        <v>2022</v>
      </c>
      <c r="P127" s="24">
        <v>2023</v>
      </c>
      <c r="Q127" s="24">
        <v>2024</v>
      </c>
      <c r="R127" s="24">
        <v>2025</v>
      </c>
      <c r="S127" s="24">
        <v>2026</v>
      </c>
      <c r="T127" s="24">
        <v>2027</v>
      </c>
      <c r="U127" s="24">
        <v>2028</v>
      </c>
      <c r="V127" s="24">
        <v>2029</v>
      </c>
      <c r="W127" s="24">
        <v>2030</v>
      </c>
      <c r="Y127" s="26" t="s">
        <v>2</v>
      </c>
      <c r="Z127" s="24">
        <v>2010</v>
      </c>
      <c r="AA127" s="24">
        <v>2011</v>
      </c>
      <c r="AB127" s="24">
        <v>2012</v>
      </c>
      <c r="AC127" s="24">
        <v>2013</v>
      </c>
      <c r="AD127" s="24">
        <v>2014</v>
      </c>
      <c r="AE127" s="24">
        <v>2015</v>
      </c>
      <c r="AF127" s="24">
        <v>2016</v>
      </c>
      <c r="AG127" s="24">
        <v>2017</v>
      </c>
      <c r="AH127" s="24">
        <v>2018</v>
      </c>
      <c r="AI127" s="24">
        <v>2019</v>
      </c>
      <c r="AJ127" s="24">
        <v>2020</v>
      </c>
      <c r="AK127" s="24">
        <v>2021</v>
      </c>
      <c r="AL127" s="24">
        <v>2022</v>
      </c>
      <c r="AM127" s="24">
        <v>2023</v>
      </c>
      <c r="AN127" s="24">
        <v>2024</v>
      </c>
      <c r="AO127" s="24">
        <v>2025</v>
      </c>
      <c r="AP127" s="24">
        <v>2026</v>
      </c>
      <c r="AQ127" s="24">
        <v>2027</v>
      </c>
      <c r="AR127" s="24">
        <v>2028</v>
      </c>
      <c r="AS127" s="24">
        <v>2029</v>
      </c>
      <c r="AT127" s="24">
        <v>2030</v>
      </c>
    </row>
    <row r="128" spans="2:46" x14ac:dyDescent="0.35">
      <c r="B128" s="17" t="str">
        <f t="shared" ref="B128:B172" si="362">B5</f>
        <v>Afghanistan</v>
      </c>
      <c r="C128" s="21"/>
      <c r="D128" s="21">
        <f>'ART Forecast'!C8-('ART Forecast'!C8*'Algorithms &amp; Assumptions'!$C$6)</f>
        <v>52.2</v>
      </c>
      <c r="E128" s="21">
        <f>'ART Forecast'!D8-('ART Forecast'!D8*'Algorithms &amp; Assumptions'!$C$6)</f>
        <v>98.1</v>
      </c>
      <c r="F128" s="21">
        <f>'ART Forecast'!E8-('ART Forecast'!E8*'Algorithms &amp; Assumptions'!$C$6)</f>
        <v>139.5</v>
      </c>
      <c r="G128" s="21">
        <f>'ART Forecast'!F8-('ART Forecast'!F8*'Algorithms &amp; Assumptions'!$C$6)</f>
        <v>182.7</v>
      </c>
      <c r="H128" s="21">
        <f>'ART Forecast'!G8-('ART Forecast'!G8*'Algorithms &amp; Assumptions'!$C$6)</f>
        <v>238.5</v>
      </c>
      <c r="I128" s="21">
        <f>'ART Forecast'!H8-('ART Forecast'!H8*'Algorithms &amp; Assumptions'!$C$6)</f>
        <v>304.2</v>
      </c>
      <c r="J128" s="21">
        <f>'ART Forecast'!I8-('ART Forecast'!I8*'Algorithms &amp; Assumptions'!$C$6)</f>
        <v>465.3</v>
      </c>
      <c r="K128" s="21">
        <f>'ART Forecast'!J8-('ART Forecast'!J8*'Algorithms &amp; Assumptions'!$C$6)</f>
        <v>661.5</v>
      </c>
      <c r="L128" s="21">
        <f>'ART Forecast'!K8-('ART Forecast'!K8*'Algorithms &amp; Assumptions'!$C$6)</f>
        <v>776.7</v>
      </c>
      <c r="M128" s="21">
        <f>'ART Forecast'!L8-('ART Forecast'!L8*'Algorithms &amp; Assumptions'!$C$6)</f>
        <v>885.6</v>
      </c>
      <c r="N128" s="21">
        <f>'ART Forecast'!M8-('ART Forecast'!M8*'Algorithms &amp; Assumptions'!$C$6)</f>
        <v>930.6</v>
      </c>
      <c r="O128" s="21">
        <f>'ART Forecast'!N8-('ART Forecast'!N8*'Algorithms &amp; Assumptions'!$C$6)</f>
        <v>971.1</v>
      </c>
      <c r="P128" s="21">
        <f>'ART Forecast'!O8-('ART Forecast'!O8*'Algorithms &amp; Assumptions'!$C$6)</f>
        <v>970.2</v>
      </c>
      <c r="Q128" s="21">
        <f>'ART Forecast'!P8-('ART Forecast'!P8*'Algorithms &amp; Assumptions'!$C$6)</f>
        <v>998.39999999999986</v>
      </c>
      <c r="R128" s="21">
        <f>'ART Forecast'!Q8-('ART Forecast'!Q8*'Algorithms &amp; Assumptions'!$C$6)</f>
        <v>1026.5999999999999</v>
      </c>
      <c r="S128" s="21">
        <f>'ART Forecast'!R8-('ART Forecast'!R8*'Algorithms &amp; Assumptions'!$C$6)</f>
        <v>1054.7999999999997</v>
      </c>
      <c r="T128" s="21">
        <f>'ART Forecast'!S8-('ART Forecast'!S8*'Algorithms &amp; Assumptions'!$C$6)</f>
        <v>1082.9999999999998</v>
      </c>
      <c r="U128" s="21">
        <f>'ART Forecast'!T8-('ART Forecast'!T8*'Algorithms &amp; Assumptions'!$C$6)</f>
        <v>1111.1999999999996</v>
      </c>
      <c r="V128" s="21">
        <f>'ART Forecast'!U8-('ART Forecast'!U8*'Algorithms &amp; Assumptions'!$C$6)</f>
        <v>1139.3999999999996</v>
      </c>
      <c r="W128" s="21">
        <f>'ART Forecast'!V8-('ART Forecast'!V8*'Algorithms &amp; Assumptions'!$C$6)</f>
        <v>1167.5999999999995</v>
      </c>
      <c r="Y128" s="17" t="str">
        <f>B128</f>
        <v>Afghanistan</v>
      </c>
      <c r="Z128" s="21"/>
      <c r="AA128" s="21">
        <f>MAX('ART Forecast'!D8-'ART Totals'!D128,0)</f>
        <v>56.8</v>
      </c>
      <c r="AB128" s="21">
        <f>MAX('ART Forecast'!E8-'ART Totals'!E128,0)</f>
        <v>56.900000000000006</v>
      </c>
      <c r="AC128" s="21">
        <f>MAX('ART Forecast'!F8-'ART Totals'!F128,0)</f>
        <v>63.5</v>
      </c>
      <c r="AD128" s="21">
        <f>MAX('ART Forecast'!G8-'ART Totals'!G128,0)</f>
        <v>82.300000000000011</v>
      </c>
      <c r="AE128" s="21">
        <f>MAX('ART Forecast'!H8-'ART Totals'!H128,0)</f>
        <v>99.5</v>
      </c>
      <c r="AF128" s="21">
        <f>MAX('ART Forecast'!I8-'ART Totals'!I128,0)</f>
        <v>212.8</v>
      </c>
      <c r="AG128" s="21">
        <f>MAX('ART Forecast'!J8-'ART Totals'!J128,0)</f>
        <v>269.7</v>
      </c>
      <c r="AH128" s="21">
        <f>MAX('ART Forecast'!K8-'ART Totals'!K128,0)</f>
        <v>201.5</v>
      </c>
      <c r="AI128" s="21">
        <f>MAX('ART Forecast'!L8-'ART Totals'!L128,0)</f>
        <v>207.29999999999995</v>
      </c>
      <c r="AJ128" s="21">
        <f>MAX('ART Forecast'!M8-'ART Totals'!M128,0)</f>
        <v>148.39999999999998</v>
      </c>
      <c r="AK128" s="21">
        <f>MAX('ART Forecast'!N8-'ART Totals'!N128,0)</f>
        <v>148.39999999999998</v>
      </c>
      <c r="AL128" s="21">
        <f>MAX('ART Forecast'!O8-'ART Totals'!O128,0)</f>
        <v>106.89999999999998</v>
      </c>
      <c r="AM128" s="21">
        <f>MAX('ART Forecast'!P8-'ART Totals'!P128,0)</f>
        <v>139.13333333333321</v>
      </c>
      <c r="AN128" s="21">
        <f>MAX('ART Forecast'!Q8-'ART Totals'!Q128,0)</f>
        <v>142.26666666666665</v>
      </c>
      <c r="AO128" s="21">
        <f>MAX('ART Forecast'!R8-'ART Totals'!R128,0)</f>
        <v>145.39999999999986</v>
      </c>
      <c r="AP128" s="21">
        <f>MAX('ART Forecast'!S8-'ART Totals'!S128,0)</f>
        <v>148.5333333333333</v>
      </c>
      <c r="AQ128" s="21">
        <f>MAX('ART Forecast'!T8-'ART Totals'!T128,0)</f>
        <v>151.66666666666652</v>
      </c>
      <c r="AR128" s="21">
        <f>MAX('ART Forecast'!U8-'ART Totals'!U128,0)</f>
        <v>154.79999999999995</v>
      </c>
      <c r="AS128" s="21">
        <f>MAX('ART Forecast'!V8-'ART Totals'!V128,0)</f>
        <v>157.93333333333317</v>
      </c>
      <c r="AT128" s="21">
        <f>MAX('ART Forecast'!W8-'ART Totals'!W128,0)</f>
        <v>161.06666666666661</v>
      </c>
    </row>
    <row r="129" spans="2:46" x14ac:dyDescent="0.35">
      <c r="B129" s="17" t="str">
        <f t="shared" si="362"/>
        <v>Albania</v>
      </c>
      <c r="C129" s="21"/>
      <c r="D129" s="21">
        <f>'ART Forecast'!C9-('ART Forecast'!C9*'Algorithms &amp; Assumptions'!$C$6)</f>
        <v>105.3</v>
      </c>
      <c r="E129" s="21">
        <f>'ART Forecast'!D9-('ART Forecast'!D9*'Algorithms &amp; Assumptions'!$C$6)</f>
        <v>144.9</v>
      </c>
      <c r="F129" s="21">
        <f>'ART Forecast'!E9-('ART Forecast'!E9*'Algorithms &amp; Assumptions'!$C$6)</f>
        <v>199.8</v>
      </c>
      <c r="G129" s="21">
        <f>'ART Forecast'!F9-('ART Forecast'!F9*'Algorithms &amp; Assumptions'!$C$6)</f>
        <v>282.60000000000002</v>
      </c>
      <c r="H129" s="21">
        <f>'ART Forecast'!G9-('ART Forecast'!G9*'Algorithms &amp; Assumptions'!$C$6)</f>
        <v>318.60000000000002</v>
      </c>
      <c r="I129" s="21">
        <f>'ART Forecast'!H9-('ART Forecast'!H9*'Algorithms &amp; Assumptions'!$C$6)</f>
        <v>380.7</v>
      </c>
      <c r="J129" s="21">
        <f>'ART Forecast'!I9-('ART Forecast'!I9*'Algorithms &amp; Assumptions'!$C$6)</f>
        <v>447.3</v>
      </c>
      <c r="K129" s="21">
        <f>'ART Forecast'!J9-('ART Forecast'!J9*'Algorithms &amp; Assumptions'!$C$6)</f>
        <v>495.9</v>
      </c>
      <c r="L129" s="21">
        <f>'ART Forecast'!K9-('ART Forecast'!K9*'Algorithms &amp; Assumptions'!$C$6)</f>
        <v>505.8</v>
      </c>
      <c r="M129" s="21">
        <f>'ART Forecast'!L9-('ART Forecast'!L9*'Algorithms &amp; Assumptions'!$C$6)</f>
        <v>536.4</v>
      </c>
      <c r="N129" s="21">
        <f>'ART Forecast'!M9-('ART Forecast'!M9*'Algorithms &amp; Assumptions'!$C$6)</f>
        <v>599.4</v>
      </c>
      <c r="O129" s="21">
        <f>'ART Forecast'!N9-('ART Forecast'!N9*'Algorithms &amp; Assumptions'!$C$6)</f>
        <v>671.4</v>
      </c>
      <c r="P129" s="21">
        <f>'ART Forecast'!O9-('ART Forecast'!O9*'Algorithms &amp; Assumptions'!$C$6)</f>
        <v>746.1</v>
      </c>
      <c r="Q129" s="21">
        <f>'ART Forecast'!P9-('ART Forecast'!P9*'Algorithms &amp; Assumptions'!$C$6)</f>
        <v>816</v>
      </c>
      <c r="R129" s="21">
        <f>'ART Forecast'!Q9-('ART Forecast'!Q9*'Algorithms &amp; Assumptions'!$C$6)</f>
        <v>885.89999999999986</v>
      </c>
      <c r="S129" s="21">
        <f>'ART Forecast'!R9-('ART Forecast'!R9*'Algorithms &amp; Assumptions'!$C$6)</f>
        <v>955.8</v>
      </c>
      <c r="T129" s="21">
        <f>'ART Forecast'!S9-('ART Forecast'!S9*'Algorithms &amp; Assumptions'!$C$6)</f>
        <v>1025.7</v>
      </c>
      <c r="U129" s="21">
        <f>'ART Forecast'!T9-('ART Forecast'!T9*'Algorithms &amp; Assumptions'!$C$6)</f>
        <v>1095.6000000000001</v>
      </c>
      <c r="V129" s="21">
        <f>'ART Forecast'!U9-('ART Forecast'!U9*'Algorithms &amp; Assumptions'!$C$6)</f>
        <v>1165.5000000000002</v>
      </c>
      <c r="W129" s="21">
        <f>'ART Forecast'!V9-('ART Forecast'!V9*'Algorithms &amp; Assumptions'!$C$6)</f>
        <v>1235.4000000000003</v>
      </c>
      <c r="Y129" s="17" t="str">
        <f t="shared" ref="Y129:Y172" si="363">B129</f>
        <v>Albania</v>
      </c>
      <c r="Z129" s="21"/>
      <c r="AA129" s="21">
        <f>MAX('ART Forecast'!D9-'ART Totals'!D129,0)</f>
        <v>55.7</v>
      </c>
      <c r="AB129" s="21">
        <f>MAX('ART Forecast'!E9-'ART Totals'!E129,0)</f>
        <v>77.099999999999994</v>
      </c>
      <c r="AC129" s="21">
        <f>MAX('ART Forecast'!F9-'ART Totals'!F129,0)</f>
        <v>114.19999999999999</v>
      </c>
      <c r="AD129" s="21">
        <f>MAX('ART Forecast'!G9-'ART Totals'!G129,0)</f>
        <v>71.399999999999977</v>
      </c>
      <c r="AE129" s="21">
        <f>MAX('ART Forecast'!H9-'ART Totals'!H129,0)</f>
        <v>104.39999999999998</v>
      </c>
      <c r="AF129" s="21">
        <f>MAX('ART Forecast'!I9-'ART Totals'!I129,0)</f>
        <v>116.30000000000001</v>
      </c>
      <c r="AG129" s="21">
        <f>MAX('ART Forecast'!J9-'ART Totals'!J129,0)</f>
        <v>103.69999999999999</v>
      </c>
      <c r="AH129" s="21">
        <f>MAX('ART Forecast'!K9-'ART Totals'!K129,0)</f>
        <v>66.100000000000023</v>
      </c>
      <c r="AI129" s="21">
        <f>MAX('ART Forecast'!L9-'ART Totals'!L129,0)</f>
        <v>90.199999999999989</v>
      </c>
      <c r="AJ129" s="21">
        <f>MAX('ART Forecast'!M9-'ART Totals'!M129,0)</f>
        <v>129.60000000000002</v>
      </c>
      <c r="AK129" s="21">
        <f>MAX('ART Forecast'!N9-'ART Totals'!N129,0)</f>
        <v>146.60000000000002</v>
      </c>
      <c r="AL129" s="21">
        <f>MAX('ART Forecast'!O9-'ART Totals'!O129,0)</f>
        <v>157.60000000000002</v>
      </c>
      <c r="AM129" s="21">
        <f>MAX('ART Forecast'!P9-'ART Totals'!P129,0)</f>
        <v>160.56666666666661</v>
      </c>
      <c r="AN129" s="21">
        <f>MAX('ART Forecast'!Q9-'ART Totals'!Q129,0)</f>
        <v>168.33333333333326</v>
      </c>
      <c r="AO129" s="21">
        <f>MAX('ART Forecast'!R9-'ART Totals'!R129,0)</f>
        <v>176.10000000000014</v>
      </c>
      <c r="AP129" s="21">
        <f>MAX('ART Forecast'!S9-'ART Totals'!S129,0)</f>
        <v>183.86666666666679</v>
      </c>
      <c r="AQ129" s="21">
        <f>MAX('ART Forecast'!T9-'ART Totals'!T129,0)</f>
        <v>191.63333333333344</v>
      </c>
      <c r="AR129" s="21">
        <f>MAX('ART Forecast'!U9-'ART Totals'!U129,0)</f>
        <v>199.40000000000009</v>
      </c>
      <c r="AS129" s="21">
        <f>MAX('ART Forecast'!V9-'ART Totals'!V129,0)</f>
        <v>207.16666666666674</v>
      </c>
      <c r="AT129" s="21">
        <f>MAX('ART Forecast'!W9-'ART Totals'!W129,0)</f>
        <v>214.93333333333339</v>
      </c>
    </row>
    <row r="130" spans="2:46" x14ac:dyDescent="0.35">
      <c r="B130" s="17" t="str">
        <f t="shared" si="362"/>
        <v>Algeria</v>
      </c>
      <c r="C130" s="21"/>
      <c r="D130" s="21">
        <f>'ART Forecast'!C10-('ART Forecast'!C10*'Algorithms &amp; Assumptions'!$C$6)</f>
        <v>1903.5</v>
      </c>
      <c r="E130" s="21">
        <f>'ART Forecast'!D10-('ART Forecast'!D10*'Algorithms &amp; Assumptions'!$C$6)</f>
        <v>2232</v>
      </c>
      <c r="F130" s="21">
        <f>'ART Forecast'!E10-('ART Forecast'!E10*'Algorithms &amp; Assumptions'!$C$6)</f>
        <v>2820.6</v>
      </c>
      <c r="G130" s="21">
        <f>'ART Forecast'!F10-('ART Forecast'!F10*'Algorithms &amp; Assumptions'!$C$6)</f>
        <v>3784.5</v>
      </c>
      <c r="H130" s="21">
        <f>'ART Forecast'!G10-('ART Forecast'!G10*'Algorithms &amp; Assumptions'!$C$6)</f>
        <v>4958.1000000000004</v>
      </c>
      <c r="I130" s="21">
        <f>'ART Forecast'!H10-('ART Forecast'!H10*'Algorithms &amp; Assumptions'!$C$6)</f>
        <v>6422.4</v>
      </c>
      <c r="J130" s="21">
        <f>'ART Forecast'!I10-('ART Forecast'!I10*'Algorithms &amp; Assumptions'!$C$6)</f>
        <v>8017.2</v>
      </c>
      <c r="K130" s="21">
        <f>'ART Forecast'!J10-('ART Forecast'!J10*'Algorithms &amp; Assumptions'!$C$6)</f>
        <v>9311.4</v>
      </c>
      <c r="L130" s="21">
        <f>'ART Forecast'!K10-('ART Forecast'!K10*'Algorithms &amp; Assumptions'!$C$6)</f>
        <v>10787.4</v>
      </c>
      <c r="M130" s="21">
        <f>'ART Forecast'!L10-('ART Forecast'!L10*'Algorithms &amp; Assumptions'!$C$6)</f>
        <v>12148.2</v>
      </c>
      <c r="N130" s="21">
        <f>'ART Forecast'!M10-('ART Forecast'!M10*'Algorithms &amp; Assumptions'!$C$6)</f>
        <v>13118.4</v>
      </c>
      <c r="O130" s="21">
        <f>'ART Forecast'!N10-('ART Forecast'!N10*'Algorithms &amp; Assumptions'!$C$6)</f>
        <v>14571</v>
      </c>
      <c r="P130" s="21">
        <f>'ART Forecast'!O10-('ART Forecast'!O10*'Algorithms &amp; Assumptions'!$C$6)</f>
        <v>14826.6</v>
      </c>
      <c r="Q130" s="21">
        <f>'ART Forecast'!P10-('ART Forecast'!P10*'Algorithms &amp; Assumptions'!$C$6)</f>
        <v>15719.4</v>
      </c>
      <c r="R130" s="21">
        <f>'ART Forecast'!Q10-('ART Forecast'!Q10*'Algorithms &amp; Assumptions'!$C$6)</f>
        <v>16612.2</v>
      </c>
      <c r="S130" s="21">
        <f>'ART Forecast'!R10-('ART Forecast'!R10*'Algorithms &amp; Assumptions'!$C$6)</f>
        <v>17505</v>
      </c>
      <c r="T130" s="21">
        <f>'ART Forecast'!S10-('ART Forecast'!S10*'Algorithms &amp; Assumptions'!$C$6)</f>
        <v>18397.8</v>
      </c>
      <c r="U130" s="21">
        <f>'ART Forecast'!T10-('ART Forecast'!T10*'Algorithms &amp; Assumptions'!$C$6)</f>
        <v>19290.599999999999</v>
      </c>
      <c r="V130" s="21">
        <f>'ART Forecast'!U10-('ART Forecast'!U10*'Algorithms &amp; Assumptions'!$C$6)</f>
        <v>20183.400000000001</v>
      </c>
      <c r="W130" s="21">
        <f>'ART Forecast'!V10-('ART Forecast'!V10*'Algorithms &amp; Assumptions'!$C$6)</f>
        <v>21076.2</v>
      </c>
      <c r="Y130" s="17" t="str">
        <f t="shared" si="363"/>
        <v>Algeria</v>
      </c>
      <c r="Z130" s="21"/>
      <c r="AA130" s="21">
        <f>MAX('ART Forecast'!D10-'ART Totals'!D130,0)</f>
        <v>576.5</v>
      </c>
      <c r="AB130" s="21">
        <f>MAX('ART Forecast'!E10-'ART Totals'!E130,0)</f>
        <v>902</v>
      </c>
      <c r="AC130" s="21">
        <f>MAX('ART Forecast'!F10-'ART Totals'!F130,0)</f>
        <v>1384.4</v>
      </c>
      <c r="AD130" s="21">
        <f>MAX('ART Forecast'!G10-'ART Totals'!G130,0)</f>
        <v>1724.5</v>
      </c>
      <c r="AE130" s="21">
        <f>MAX('ART Forecast'!H10-'ART Totals'!H130,0)</f>
        <v>2177.8999999999996</v>
      </c>
      <c r="AF130" s="21">
        <f>MAX('ART Forecast'!I10-'ART Totals'!I130,0)</f>
        <v>2485.6000000000004</v>
      </c>
      <c r="AG130" s="21">
        <f>MAX('ART Forecast'!J10-'ART Totals'!J130,0)</f>
        <v>2328.8000000000002</v>
      </c>
      <c r="AH130" s="21">
        <f>MAX('ART Forecast'!K10-'ART Totals'!K130,0)</f>
        <v>2674.6000000000004</v>
      </c>
      <c r="AI130" s="21">
        <f>MAX('ART Forecast'!L10-'ART Totals'!L130,0)</f>
        <v>2710.6000000000004</v>
      </c>
      <c r="AJ130" s="21">
        <f>MAX('ART Forecast'!M10-'ART Totals'!M130,0)</f>
        <v>2427.7999999999993</v>
      </c>
      <c r="AK130" s="21">
        <f>MAX('ART Forecast'!N10-'ART Totals'!N130,0)</f>
        <v>3071.6000000000004</v>
      </c>
      <c r="AL130" s="21">
        <f>MAX('ART Forecast'!O10-'ART Totals'!O130,0)</f>
        <v>1903</v>
      </c>
      <c r="AM130" s="21">
        <f>MAX('ART Forecast'!P10-'ART Totals'!P130,0)</f>
        <v>2639.3999999999996</v>
      </c>
      <c r="AN130" s="21">
        <f>MAX('ART Forecast'!Q10-'ART Totals'!Q130,0)</f>
        <v>2738.6000000000004</v>
      </c>
      <c r="AO130" s="21">
        <f>MAX('ART Forecast'!R10-'ART Totals'!R130,0)</f>
        <v>2837.7999999999993</v>
      </c>
      <c r="AP130" s="21">
        <f>MAX('ART Forecast'!S10-'ART Totals'!S130,0)</f>
        <v>2937</v>
      </c>
      <c r="AQ130" s="21">
        <f>MAX('ART Forecast'!T10-'ART Totals'!T130,0)</f>
        <v>3036.2000000000007</v>
      </c>
      <c r="AR130" s="21">
        <f>MAX('ART Forecast'!U10-'ART Totals'!U130,0)</f>
        <v>3135.4000000000015</v>
      </c>
      <c r="AS130" s="21">
        <f>MAX('ART Forecast'!V10-'ART Totals'!V130,0)</f>
        <v>3234.5999999999985</v>
      </c>
      <c r="AT130" s="21">
        <f>MAX('ART Forecast'!W10-'ART Totals'!W130,0)</f>
        <v>3333.7999999999993</v>
      </c>
    </row>
    <row r="131" spans="2:46" x14ac:dyDescent="0.35">
      <c r="B131" s="17" t="str">
        <f t="shared" si="362"/>
        <v>Angola</v>
      </c>
      <c r="C131" s="21"/>
      <c r="D131" s="21">
        <f>'ART Forecast'!C11-('ART Forecast'!C11*'Algorithms &amp; Assumptions'!$C$6)</f>
        <v>18515.7</v>
      </c>
      <c r="E131" s="21">
        <f>'ART Forecast'!D11-('ART Forecast'!D11*'Algorithms &amp; Assumptions'!$C$6)</f>
        <v>22301.1</v>
      </c>
      <c r="F131" s="21">
        <f>'ART Forecast'!E11-('ART Forecast'!E11*'Algorithms &amp; Assumptions'!$C$6)</f>
        <v>26488.799999999999</v>
      </c>
      <c r="G131" s="21">
        <f>'ART Forecast'!F11-('ART Forecast'!F11*'Algorithms &amp; Assumptions'!$C$6)</f>
        <v>41121.9</v>
      </c>
      <c r="H131" s="21">
        <f>'ART Forecast'!G11-('ART Forecast'!G11*'Algorithms &amp; Assumptions'!$C$6)</f>
        <v>53780.4</v>
      </c>
      <c r="I131" s="21">
        <f>'ART Forecast'!H11-('ART Forecast'!H11*'Algorithms &amp; Assumptions'!$C$6)</f>
        <v>60587.1</v>
      </c>
      <c r="J131" s="21">
        <f>'ART Forecast'!I11-('ART Forecast'!I11*'Algorithms &amp; Assumptions'!$C$6)</f>
        <v>60002.1</v>
      </c>
      <c r="K131" s="21">
        <f>'ART Forecast'!J11-('ART Forecast'!J11*'Algorithms &amp; Assumptions'!$C$6)</f>
        <v>67395.600000000006</v>
      </c>
      <c r="L131" s="21">
        <f>'ART Forecast'!K11-('ART Forecast'!K11*'Algorithms &amp; Assumptions'!$C$6)</f>
        <v>75499.199999999997</v>
      </c>
      <c r="M131" s="21">
        <f>'ART Forecast'!L11-('ART Forecast'!L11*'Algorithms &amp; Assumptions'!$C$6)</f>
        <v>79377.3</v>
      </c>
      <c r="N131" s="21">
        <f>'ART Forecast'!M11-('ART Forecast'!M11*'Algorithms &amp; Assumptions'!$C$6)</f>
        <v>94704.3</v>
      </c>
      <c r="O131" s="21">
        <f>'ART Forecast'!N11-('ART Forecast'!N11*'Algorithms &amp; Assumptions'!$C$6)</f>
        <v>109221.3</v>
      </c>
      <c r="P131" s="21">
        <f>'ART Forecast'!O11-('ART Forecast'!O11*'Algorithms &amp; Assumptions'!$C$6)</f>
        <v>122610.6</v>
      </c>
      <c r="Q131" s="21">
        <f>'ART Forecast'!P11-('ART Forecast'!P11*'Algorithms &amp; Assumptions'!$C$6)</f>
        <v>137021.70000000001</v>
      </c>
      <c r="R131" s="21">
        <f>'ART Forecast'!Q11-('ART Forecast'!Q11*'Algorithms &amp; Assumptions'!$C$6)</f>
        <v>151432.80000000002</v>
      </c>
      <c r="S131" s="21">
        <f>'ART Forecast'!R11-('ART Forecast'!R11*'Algorithms &amp; Assumptions'!$C$6)</f>
        <v>165843.90000000002</v>
      </c>
      <c r="T131" s="21">
        <f>'ART Forecast'!S11-('ART Forecast'!S11*'Algorithms &amp; Assumptions'!$C$6)</f>
        <v>180255.00000000003</v>
      </c>
      <c r="U131" s="21">
        <f>'ART Forecast'!T11-('ART Forecast'!T11*'Algorithms &amp; Assumptions'!$C$6)</f>
        <v>194666.10000000003</v>
      </c>
      <c r="V131" s="21">
        <f>'ART Forecast'!U11-('ART Forecast'!U11*'Algorithms &amp; Assumptions'!$C$6)</f>
        <v>209077.20000000004</v>
      </c>
      <c r="W131" s="21">
        <f>'ART Forecast'!V11-('ART Forecast'!V11*'Algorithms &amp; Assumptions'!$C$6)</f>
        <v>223488.30000000005</v>
      </c>
      <c r="Y131" s="17" t="str">
        <f t="shared" si="363"/>
        <v>Angola</v>
      </c>
      <c r="Z131" s="21"/>
      <c r="AA131" s="21">
        <f>MAX('ART Forecast'!D11-'ART Totals'!D131,0)</f>
        <v>6263.2999999999993</v>
      </c>
      <c r="AB131" s="21">
        <f>MAX('ART Forecast'!E11-'ART Totals'!E131,0)</f>
        <v>7130.9000000000015</v>
      </c>
      <c r="AC131" s="21">
        <f>MAX('ART Forecast'!F11-'ART Totals'!F131,0)</f>
        <v>19202.2</v>
      </c>
      <c r="AD131" s="21">
        <f>MAX('ART Forecast'!G11-'ART Totals'!G131,0)</f>
        <v>18634.099999999999</v>
      </c>
      <c r="AE131" s="21">
        <f>MAX('ART Forecast'!H11-'ART Totals'!H131,0)</f>
        <v>13538.599999999999</v>
      </c>
      <c r="AF131" s="21">
        <f>MAX('ART Forecast'!I11-'ART Totals'!I131,0)</f>
        <v>6081.9000000000015</v>
      </c>
      <c r="AG131" s="21">
        <f>MAX('ART Forecast'!J11-'ART Totals'!J131,0)</f>
        <v>14881.900000000001</v>
      </c>
      <c r="AH131" s="21">
        <f>MAX('ART Forecast'!K11-'ART Totals'!K131,0)</f>
        <v>16492.399999999994</v>
      </c>
      <c r="AI131" s="21">
        <f>MAX('ART Forecast'!L11-'ART Totals'!L131,0)</f>
        <v>12697.800000000003</v>
      </c>
      <c r="AJ131" s="21">
        <f>MAX('ART Forecast'!M11-'ART Totals'!M131,0)</f>
        <v>25849.699999999997</v>
      </c>
      <c r="AK131" s="21">
        <f>MAX('ART Forecast'!N11-'ART Totals'!N131,0)</f>
        <v>26652.699999999997</v>
      </c>
      <c r="AL131" s="21">
        <f>MAX('ART Forecast'!O11-'ART Totals'!O131,0)</f>
        <v>27012.699999999997</v>
      </c>
      <c r="AM131" s="21">
        <f>MAX('ART Forecast'!P11-'ART Totals'!P131,0)</f>
        <v>29635.733333333337</v>
      </c>
      <c r="AN131" s="21">
        <f>MAX('ART Forecast'!Q11-'ART Totals'!Q131,0)</f>
        <v>31236.966666666674</v>
      </c>
      <c r="AO131" s="21">
        <f>MAX('ART Forecast'!R11-'ART Totals'!R131,0)</f>
        <v>32838.200000000012</v>
      </c>
      <c r="AP131" s="21">
        <f>MAX('ART Forecast'!S11-'ART Totals'!S131,0)</f>
        <v>34439.433333333349</v>
      </c>
      <c r="AQ131" s="21">
        <f>MAX('ART Forecast'!T11-'ART Totals'!T131,0)</f>
        <v>36040.666666666686</v>
      </c>
      <c r="AR131" s="21">
        <f>MAX('ART Forecast'!U11-'ART Totals'!U131,0)</f>
        <v>37641.900000000023</v>
      </c>
      <c r="AS131" s="21">
        <f>MAX('ART Forecast'!V11-'ART Totals'!V131,0)</f>
        <v>39243.13333333336</v>
      </c>
      <c r="AT131" s="21">
        <f>MAX('ART Forecast'!W11-'ART Totals'!W131,0)</f>
        <v>40844.366666666698</v>
      </c>
    </row>
    <row r="132" spans="2:46" x14ac:dyDescent="0.35">
      <c r="B132" s="17" t="str">
        <f t="shared" si="362"/>
        <v>Argentina</v>
      </c>
      <c r="C132" s="21"/>
      <c r="D132" s="21">
        <f>'ART Forecast'!C12-('ART Forecast'!C12*'Algorithms &amp; Assumptions'!$C$6)</f>
        <v>41910.300000000003</v>
      </c>
      <c r="E132" s="21">
        <f>'ART Forecast'!D12-('ART Forecast'!D12*'Algorithms &amp; Assumptions'!$C$6)</f>
        <v>46098.9</v>
      </c>
      <c r="F132" s="21">
        <f>'ART Forecast'!E12-('ART Forecast'!E12*'Algorithms &amp; Assumptions'!$C$6)</f>
        <v>50287.5</v>
      </c>
      <c r="G132" s="21">
        <f>'ART Forecast'!F12-('ART Forecast'!F12*'Algorithms &amp; Assumptions'!$C$6)</f>
        <v>54477</v>
      </c>
      <c r="H132" s="21">
        <f>'ART Forecast'!G12-('ART Forecast'!G12*'Algorithms &amp; Assumptions'!$C$6)</f>
        <v>58666.5</v>
      </c>
      <c r="I132" s="21">
        <f>'ART Forecast'!H12-('ART Forecast'!H12*'Algorithms &amp; Assumptions'!$C$6)</f>
        <v>62855.1</v>
      </c>
      <c r="J132" s="21">
        <f>'ART Forecast'!I12-('ART Forecast'!I12*'Algorithms &amp; Assumptions'!$C$6)</f>
        <v>67044.600000000006</v>
      </c>
      <c r="K132" s="21">
        <f>'ART Forecast'!J12-('ART Forecast'!J12*'Algorithms &amp; Assumptions'!$C$6)</f>
        <v>71233.2</v>
      </c>
      <c r="L132" s="21">
        <f>'ART Forecast'!K12-('ART Forecast'!K12*'Algorithms &amp; Assumptions'!$C$6)</f>
        <v>75421.8</v>
      </c>
      <c r="M132" s="21">
        <f>'ART Forecast'!L12-('ART Forecast'!L12*'Algorithms &amp; Assumptions'!$C$6)</f>
        <v>80072.100000000006</v>
      </c>
      <c r="N132" s="21">
        <f>'ART Forecast'!M12-('ART Forecast'!M12*'Algorithms &amp; Assumptions'!$C$6)</f>
        <v>85035.6</v>
      </c>
      <c r="O132" s="21">
        <f>'ART Forecast'!N12-('ART Forecast'!N12*'Algorithms &amp; Assumptions'!$C$6)</f>
        <v>90000</v>
      </c>
      <c r="P132" s="21">
        <f>'ART Forecast'!O12-('ART Forecast'!O12*'Algorithms &amp; Assumptions'!$C$6)</f>
        <v>94500</v>
      </c>
      <c r="Q132" s="21">
        <f>'ART Forecast'!P12-('ART Forecast'!P12*'Algorithms &amp; Assumptions'!$C$6)</f>
        <v>99309.3</v>
      </c>
      <c r="R132" s="21">
        <f>'ART Forecast'!Q12-('ART Forecast'!Q12*'Algorithms &amp; Assumptions'!$C$6)</f>
        <v>104118.6</v>
      </c>
      <c r="S132" s="21">
        <f>'ART Forecast'!R12-('ART Forecast'!R12*'Algorithms &amp; Assumptions'!$C$6)</f>
        <v>108927.90000000001</v>
      </c>
      <c r="T132" s="21">
        <f>'ART Forecast'!S12-('ART Forecast'!S12*'Algorithms &amp; Assumptions'!$C$6)</f>
        <v>113737.20000000001</v>
      </c>
      <c r="U132" s="21">
        <f>'ART Forecast'!T12-('ART Forecast'!T12*'Algorithms &amp; Assumptions'!$C$6)</f>
        <v>118546.5</v>
      </c>
      <c r="V132" s="21">
        <f>'ART Forecast'!U12-('ART Forecast'!U12*'Algorithms &amp; Assumptions'!$C$6)</f>
        <v>123355.8</v>
      </c>
      <c r="W132" s="21">
        <f>'ART Forecast'!V12-('ART Forecast'!V12*'Algorithms &amp; Assumptions'!$C$6)</f>
        <v>128165.09999999999</v>
      </c>
      <c r="Y132" s="17" t="str">
        <f t="shared" si="363"/>
        <v>Argentina</v>
      </c>
      <c r="Z132" s="21"/>
      <c r="AA132" s="21">
        <f>MAX('ART Forecast'!D12-'ART Totals'!D132,0)</f>
        <v>9310.6999999999971</v>
      </c>
      <c r="AB132" s="21">
        <f>MAX('ART Forecast'!E12-'ART Totals'!E132,0)</f>
        <v>9776.0999999999985</v>
      </c>
      <c r="AC132" s="21">
        <f>MAX('ART Forecast'!F12-'ART Totals'!F132,0)</f>
        <v>10242.5</v>
      </c>
      <c r="AD132" s="21">
        <f>MAX('ART Forecast'!G12-'ART Totals'!G132,0)</f>
        <v>10708</v>
      </c>
      <c r="AE132" s="21">
        <f>MAX('ART Forecast'!H12-'ART Totals'!H132,0)</f>
        <v>11172.5</v>
      </c>
      <c r="AF132" s="21">
        <f>MAX('ART Forecast'!I12-'ART Totals'!I132,0)</f>
        <v>11638.900000000001</v>
      </c>
      <c r="AG132" s="21">
        <f>MAX('ART Forecast'!J12-'ART Totals'!J132,0)</f>
        <v>12103.399999999994</v>
      </c>
      <c r="AH132" s="21">
        <f>MAX('ART Forecast'!K12-'ART Totals'!K132,0)</f>
        <v>12568.800000000003</v>
      </c>
      <c r="AI132" s="21">
        <f>MAX('ART Forecast'!L12-'ART Totals'!L132,0)</f>
        <v>13547.199999999997</v>
      </c>
      <c r="AJ132" s="21">
        <f>MAX('ART Forecast'!M12-'ART Totals'!M132,0)</f>
        <v>14411.899999999994</v>
      </c>
      <c r="AK132" s="21">
        <f>MAX('ART Forecast'!N12-'ART Totals'!N132,0)</f>
        <v>14964.399999999994</v>
      </c>
      <c r="AL132" s="21">
        <f>MAX('ART Forecast'!O12-'ART Totals'!O132,0)</f>
        <v>15000</v>
      </c>
      <c r="AM132" s="21">
        <f>MAX('ART Forecast'!P12-'ART Totals'!P132,0)</f>
        <v>15843.666666666672</v>
      </c>
      <c r="AN132" s="21">
        <f>MAX('ART Forecast'!Q12-'ART Totals'!Q132,0)</f>
        <v>16378.03333333334</v>
      </c>
      <c r="AO132" s="21">
        <f>MAX('ART Forecast'!R12-'ART Totals'!R132,0)</f>
        <v>16912.400000000009</v>
      </c>
      <c r="AP132" s="21">
        <f>MAX('ART Forecast'!S12-'ART Totals'!S132,0)</f>
        <v>17446.766666666677</v>
      </c>
      <c r="AQ132" s="21">
        <f>MAX('ART Forecast'!T12-'ART Totals'!T132,0)</f>
        <v>17981.133333333331</v>
      </c>
      <c r="AR132" s="21">
        <f>MAX('ART Forecast'!U12-'ART Totals'!U132,0)</f>
        <v>18515.5</v>
      </c>
      <c r="AS132" s="21">
        <f>MAX('ART Forecast'!V12-'ART Totals'!V132,0)</f>
        <v>19049.866666666654</v>
      </c>
      <c r="AT132" s="21">
        <f>MAX('ART Forecast'!W12-'ART Totals'!W132,0)</f>
        <v>19584.233333333323</v>
      </c>
    </row>
    <row r="133" spans="2:46" x14ac:dyDescent="0.35">
      <c r="B133" s="17" t="str">
        <f t="shared" si="362"/>
        <v>Azerbaijan</v>
      </c>
      <c r="C133" s="21"/>
      <c r="D133" s="21">
        <f>'ART Forecast'!C13-('ART Forecast'!C13*'Algorithms &amp; Assumptions'!$C$6)</f>
        <v>383.4</v>
      </c>
      <c r="E133" s="21">
        <f>'ART Forecast'!D13-('ART Forecast'!D13*'Algorithms &amp; Assumptions'!$C$6)</f>
        <v>622.79999999999995</v>
      </c>
      <c r="F133" s="21">
        <f>'ART Forecast'!E13-('ART Forecast'!E13*'Algorithms &amp; Assumptions'!$C$6)</f>
        <v>796.5</v>
      </c>
      <c r="G133" s="21">
        <f>'ART Forecast'!F13-('ART Forecast'!F13*'Algorithms &amp; Assumptions'!$C$6)</f>
        <v>1094.4000000000001</v>
      </c>
      <c r="H133" s="21">
        <f>'ART Forecast'!G13-('ART Forecast'!G13*'Algorithms &amp; Assumptions'!$C$6)</f>
        <v>1542.6</v>
      </c>
      <c r="I133" s="21">
        <f>'ART Forecast'!H13-('ART Forecast'!H13*'Algorithms &amp; Assumptions'!$C$6)</f>
        <v>2009.7</v>
      </c>
      <c r="J133" s="21">
        <f>'ART Forecast'!I13-('ART Forecast'!I13*'Algorithms &amp; Assumptions'!$C$6)</f>
        <v>2449.8000000000002</v>
      </c>
      <c r="K133" s="21">
        <f>'ART Forecast'!J13-('ART Forecast'!J13*'Algorithms &amp; Assumptions'!$C$6)</f>
        <v>2936.7</v>
      </c>
      <c r="L133" s="21">
        <f>'ART Forecast'!K13-('ART Forecast'!K13*'Algorithms &amp; Assumptions'!$C$6)</f>
        <v>3579.3</v>
      </c>
      <c r="M133" s="21">
        <f>'ART Forecast'!L13-('ART Forecast'!L13*'Algorithms &amp; Assumptions'!$C$6)</f>
        <v>4475.7</v>
      </c>
      <c r="N133" s="21">
        <f>'ART Forecast'!M13-('ART Forecast'!M13*'Algorithms &amp; Assumptions'!$C$6)</f>
        <v>4951.8</v>
      </c>
      <c r="O133" s="21">
        <f>'ART Forecast'!N13-('ART Forecast'!N13*'Algorithms &amp; Assumptions'!$C$6)</f>
        <v>5484.6</v>
      </c>
      <c r="P133" s="21">
        <f>'ART Forecast'!O13-('ART Forecast'!O13*'Algorithms &amp; Assumptions'!$C$6)</f>
        <v>5686.2</v>
      </c>
      <c r="Q133" s="21">
        <f>'ART Forecast'!P13-('ART Forecast'!P13*'Algorithms &amp; Assumptions'!$C$6)</f>
        <v>6089.7</v>
      </c>
      <c r="R133" s="21">
        <f>'ART Forecast'!Q13-('ART Forecast'!Q13*'Algorithms &amp; Assumptions'!$C$6)</f>
        <v>6493.1999999999989</v>
      </c>
      <c r="S133" s="21">
        <f>'ART Forecast'!R13-('ART Forecast'!R13*'Algorithms &amp; Assumptions'!$C$6)</f>
        <v>6896.6999999999989</v>
      </c>
      <c r="T133" s="21">
        <f>'ART Forecast'!S13-('ART Forecast'!S13*'Algorithms &amp; Assumptions'!$C$6)</f>
        <v>7300.1999999999989</v>
      </c>
      <c r="U133" s="21">
        <f>'ART Forecast'!T13-('ART Forecast'!T13*'Algorithms &amp; Assumptions'!$C$6)</f>
        <v>7703.6999999999989</v>
      </c>
      <c r="V133" s="21">
        <f>'ART Forecast'!U13-('ART Forecast'!U13*'Algorithms &amp; Assumptions'!$C$6)</f>
        <v>8107.2</v>
      </c>
      <c r="W133" s="21">
        <f>'ART Forecast'!V13-('ART Forecast'!V13*'Algorithms &amp; Assumptions'!$C$6)</f>
        <v>8510.7000000000007</v>
      </c>
      <c r="Y133" s="17" t="str">
        <f t="shared" si="363"/>
        <v>Azerbaijan</v>
      </c>
      <c r="Z133" s="21"/>
      <c r="AA133" s="21">
        <f>MAX('ART Forecast'!D13-'ART Totals'!D133,0)</f>
        <v>308.60000000000002</v>
      </c>
      <c r="AB133" s="21">
        <f>MAX('ART Forecast'!E13-'ART Totals'!E133,0)</f>
        <v>262.20000000000005</v>
      </c>
      <c r="AC133" s="21">
        <f>MAX('ART Forecast'!F13-'ART Totals'!F133,0)</f>
        <v>419.5</v>
      </c>
      <c r="AD133" s="21">
        <f>MAX('ART Forecast'!G13-'ART Totals'!G133,0)</f>
        <v>619.59999999999991</v>
      </c>
      <c r="AE133" s="21">
        <f>MAX('ART Forecast'!H13-'ART Totals'!H133,0)</f>
        <v>690.40000000000009</v>
      </c>
      <c r="AF133" s="21">
        <f>MAX('ART Forecast'!I13-'ART Totals'!I133,0)</f>
        <v>712.3</v>
      </c>
      <c r="AG133" s="21">
        <f>MAX('ART Forecast'!J13-'ART Totals'!J133,0)</f>
        <v>813.19999999999982</v>
      </c>
      <c r="AH133" s="21">
        <f>MAX('ART Forecast'!K13-'ART Totals'!K133,0)</f>
        <v>1040.3000000000002</v>
      </c>
      <c r="AI133" s="21">
        <f>MAX('ART Forecast'!L13-'ART Totals'!L133,0)</f>
        <v>1393.6999999999998</v>
      </c>
      <c r="AJ133" s="21">
        <f>MAX('ART Forecast'!M13-'ART Totals'!M133,0)</f>
        <v>1026.3000000000002</v>
      </c>
      <c r="AK133" s="21">
        <f>MAX('ART Forecast'!N13-'ART Totals'!N133,0)</f>
        <v>1142.1999999999998</v>
      </c>
      <c r="AL133" s="21">
        <f>MAX('ART Forecast'!O13-'ART Totals'!O133,0)</f>
        <v>833.39999999999964</v>
      </c>
      <c r="AM133" s="21">
        <f>MAX('ART Forecast'!P13-'ART Totals'!P133,0)</f>
        <v>1080.1333333333332</v>
      </c>
      <c r="AN133" s="21">
        <f>MAX('ART Forecast'!Q13-'ART Totals'!Q133,0)</f>
        <v>1124.9666666666662</v>
      </c>
      <c r="AO133" s="21">
        <f>MAX('ART Forecast'!R13-'ART Totals'!R133,0)</f>
        <v>1169.8000000000002</v>
      </c>
      <c r="AP133" s="21">
        <f>MAX('ART Forecast'!S13-'ART Totals'!S133,0)</f>
        <v>1214.6333333333332</v>
      </c>
      <c r="AQ133" s="21">
        <f>MAX('ART Forecast'!T13-'ART Totals'!T133,0)</f>
        <v>1259.4666666666672</v>
      </c>
      <c r="AR133" s="21">
        <f>MAX('ART Forecast'!U13-'ART Totals'!U133,0)</f>
        <v>1304.3000000000011</v>
      </c>
      <c r="AS133" s="21">
        <f>MAX('ART Forecast'!V13-'ART Totals'!V133,0)</f>
        <v>1349.1333333333341</v>
      </c>
      <c r="AT133" s="21">
        <f>MAX('ART Forecast'!W13-'ART Totals'!W133,0)</f>
        <v>1393.9666666666672</v>
      </c>
    </row>
    <row r="134" spans="2:46" x14ac:dyDescent="0.35">
      <c r="B134" s="17" t="str">
        <f t="shared" si="362"/>
        <v>Bangladesh</v>
      </c>
      <c r="C134" s="21"/>
      <c r="D134" s="21">
        <f>'ART Forecast'!C14-('ART Forecast'!C14*'Algorithms &amp; Assumptions'!$C$6)</f>
        <v>387.9</v>
      </c>
      <c r="E134" s="21">
        <f>'ART Forecast'!D14-('ART Forecast'!D14*'Algorithms &amp; Assumptions'!$C$6)</f>
        <v>562.5</v>
      </c>
      <c r="F134" s="21">
        <f>'ART Forecast'!E14-('ART Forecast'!E14*'Algorithms &amp; Assumptions'!$C$6)</f>
        <v>704.7</v>
      </c>
      <c r="G134" s="21">
        <f>'ART Forecast'!F14-('ART Forecast'!F14*'Algorithms &amp; Assumptions'!$C$6)</f>
        <v>920.7</v>
      </c>
      <c r="H134" s="21">
        <f>'ART Forecast'!G14-('ART Forecast'!G14*'Algorithms &amp; Assumptions'!$C$6)</f>
        <v>1087.2</v>
      </c>
      <c r="I134" s="21">
        <f>'ART Forecast'!H14-('ART Forecast'!H14*'Algorithms &amp; Assumptions'!$C$6)</f>
        <v>1253.7</v>
      </c>
      <c r="J134" s="21">
        <f>'ART Forecast'!I14-('ART Forecast'!I14*'Algorithms &amp; Assumptions'!$C$6)</f>
        <v>1534.5</v>
      </c>
      <c r="K134" s="21">
        <f>'ART Forecast'!J14-('ART Forecast'!J14*'Algorithms &amp; Assumptions'!$C$6)</f>
        <v>2116.8000000000002</v>
      </c>
      <c r="L134" s="21">
        <f>'ART Forecast'!K14-('ART Forecast'!K14*'Algorithms &amp; Assumptions'!$C$6)</f>
        <v>2624.4</v>
      </c>
      <c r="M134" s="21">
        <f>'ART Forecast'!L14-('ART Forecast'!L14*'Algorithms &amp; Assumptions'!$C$6)</f>
        <v>2880.9</v>
      </c>
      <c r="N134" s="21">
        <f>'ART Forecast'!M14-('ART Forecast'!M14*'Algorithms &amp; Assumptions'!$C$6)</f>
        <v>3629.7</v>
      </c>
      <c r="O134" s="21">
        <f>'ART Forecast'!N14-('ART Forecast'!N14*'Algorithms &amp; Assumptions'!$C$6)</f>
        <v>3947.4</v>
      </c>
      <c r="P134" s="21">
        <f>'ART Forecast'!O14-('ART Forecast'!O14*'Algorithms &amp; Assumptions'!$C$6)</f>
        <v>5211</v>
      </c>
      <c r="Q134" s="21">
        <f>'ART Forecast'!P14-('ART Forecast'!P14*'Algorithms &amp; Assumptions'!$C$6)</f>
        <v>5987.7</v>
      </c>
      <c r="R134" s="21">
        <f>'ART Forecast'!Q14-('ART Forecast'!Q14*'Algorithms &amp; Assumptions'!$C$6)</f>
        <v>6764.4</v>
      </c>
      <c r="S134" s="21">
        <f>'ART Forecast'!R14-('ART Forecast'!R14*'Algorithms &amp; Assumptions'!$C$6)</f>
        <v>7541.1</v>
      </c>
      <c r="T134" s="21">
        <f>'ART Forecast'!S14-('ART Forecast'!S14*'Algorithms &amp; Assumptions'!$C$6)</f>
        <v>8317.7999999999993</v>
      </c>
      <c r="U134" s="21">
        <f>'ART Forecast'!T14-('ART Forecast'!T14*'Algorithms &amp; Assumptions'!$C$6)</f>
        <v>9094.5</v>
      </c>
      <c r="V134" s="21">
        <f>'ART Forecast'!U14-('ART Forecast'!U14*'Algorithms &amp; Assumptions'!$C$6)</f>
        <v>9871.2000000000007</v>
      </c>
      <c r="W134" s="21">
        <f>'ART Forecast'!V14-('ART Forecast'!V14*'Algorithms &amp; Assumptions'!$C$6)</f>
        <v>10647.9</v>
      </c>
      <c r="Y134" s="17" t="str">
        <f t="shared" si="363"/>
        <v>Bangladesh</v>
      </c>
      <c r="Z134" s="21"/>
      <c r="AA134" s="21">
        <f>MAX('ART Forecast'!D14-'ART Totals'!D134,0)</f>
        <v>237.10000000000002</v>
      </c>
      <c r="AB134" s="21">
        <f>MAX('ART Forecast'!E14-'ART Totals'!E134,0)</f>
        <v>220.5</v>
      </c>
      <c r="AC134" s="21">
        <f>MAX('ART Forecast'!F14-'ART Totals'!F134,0)</f>
        <v>318.29999999999995</v>
      </c>
      <c r="AD134" s="21">
        <f>MAX('ART Forecast'!G14-'ART Totals'!G134,0)</f>
        <v>287.29999999999995</v>
      </c>
      <c r="AE134" s="21">
        <f>MAX('ART Forecast'!H14-'ART Totals'!H134,0)</f>
        <v>305.79999999999995</v>
      </c>
      <c r="AF134" s="21">
        <f>MAX('ART Forecast'!I14-'ART Totals'!I134,0)</f>
        <v>451.29999999999995</v>
      </c>
      <c r="AG134" s="21">
        <f>MAX('ART Forecast'!J14-'ART Totals'!J134,0)</f>
        <v>817.5</v>
      </c>
      <c r="AH134" s="21">
        <f>MAX('ART Forecast'!K14-'ART Totals'!K134,0)</f>
        <v>799.19999999999982</v>
      </c>
      <c r="AI134" s="21">
        <f>MAX('ART Forecast'!L14-'ART Totals'!L134,0)</f>
        <v>576.59999999999991</v>
      </c>
      <c r="AJ134" s="21">
        <f>MAX('ART Forecast'!M14-'ART Totals'!M134,0)</f>
        <v>1152.0999999999999</v>
      </c>
      <c r="AK134" s="21">
        <f>MAX('ART Forecast'!N14-'ART Totals'!N134,0)</f>
        <v>756.30000000000018</v>
      </c>
      <c r="AL134" s="21">
        <f>MAX('ART Forecast'!O14-'ART Totals'!O134,0)</f>
        <v>1842.6</v>
      </c>
      <c r="AM134" s="21">
        <f>MAX('ART Forecast'!P14-'ART Totals'!P134,0)</f>
        <v>1442</v>
      </c>
      <c r="AN134" s="21">
        <f>MAX('ART Forecast'!Q14-'ART Totals'!Q134,0)</f>
        <v>1528.3000000000002</v>
      </c>
      <c r="AO134" s="21">
        <f>MAX('ART Forecast'!R14-'ART Totals'!R134,0)</f>
        <v>1614.6000000000004</v>
      </c>
      <c r="AP134" s="21">
        <f>MAX('ART Forecast'!S14-'ART Totals'!S134,0)</f>
        <v>1700.8999999999996</v>
      </c>
      <c r="AQ134" s="21">
        <f>MAX('ART Forecast'!T14-'ART Totals'!T134,0)</f>
        <v>1787.2000000000007</v>
      </c>
      <c r="AR134" s="21">
        <f>MAX('ART Forecast'!U14-'ART Totals'!U134,0)</f>
        <v>1873.5</v>
      </c>
      <c r="AS134" s="21">
        <f>MAX('ART Forecast'!V14-'ART Totals'!V134,0)</f>
        <v>1959.7999999999993</v>
      </c>
      <c r="AT134" s="21">
        <f>MAX('ART Forecast'!W14-'ART Totals'!W134,0)</f>
        <v>2046.1000000000004</v>
      </c>
    </row>
    <row r="135" spans="2:46" x14ac:dyDescent="0.35">
      <c r="B135" s="17" t="str">
        <f t="shared" si="362"/>
        <v>Belarus</v>
      </c>
      <c r="C135" s="21"/>
      <c r="D135" s="21">
        <f>'ART Forecast'!C15-('ART Forecast'!C15*'Algorithms &amp; Assumptions'!$C$6)</f>
        <v>2244.6</v>
      </c>
      <c r="E135" s="21">
        <f>'ART Forecast'!D15-('ART Forecast'!D15*'Algorithms &amp; Assumptions'!$C$6)</f>
        <v>2775.6</v>
      </c>
      <c r="F135" s="21">
        <f>'ART Forecast'!E15-('ART Forecast'!E15*'Algorithms &amp; Assumptions'!$C$6)</f>
        <v>3708</v>
      </c>
      <c r="G135" s="21">
        <f>'ART Forecast'!F15-('ART Forecast'!F15*'Algorithms &amp; Assumptions'!$C$6)</f>
        <v>4507.2</v>
      </c>
      <c r="H135" s="21">
        <f>'ART Forecast'!G15-('ART Forecast'!G15*'Algorithms &amp; Assumptions'!$C$6)</f>
        <v>5156.1000000000004</v>
      </c>
      <c r="I135" s="21">
        <f>'ART Forecast'!H15-('ART Forecast'!H15*'Algorithms &amp; Assumptions'!$C$6)</f>
        <v>6456.6</v>
      </c>
      <c r="J135" s="21">
        <f>'ART Forecast'!I15-('ART Forecast'!I15*'Algorithms &amp; Assumptions'!$C$6)</f>
        <v>7493.4</v>
      </c>
      <c r="K135" s="21">
        <f>'ART Forecast'!J15-('ART Forecast'!J15*'Algorithms &amp; Assumptions'!$C$6)</f>
        <v>9924.2999999999993</v>
      </c>
      <c r="L135" s="21">
        <f>'ART Forecast'!K15-('ART Forecast'!K15*'Algorithms &amp; Assumptions'!$C$6)</f>
        <v>13778.1</v>
      </c>
      <c r="M135" s="21">
        <f>'ART Forecast'!L15-('ART Forecast'!L15*'Algorithms &amp; Assumptions'!$C$6)</f>
        <v>15766.2</v>
      </c>
      <c r="N135" s="21">
        <f>'ART Forecast'!M15-('ART Forecast'!M15*'Algorithms &amp; Assumptions'!$C$6)</f>
        <v>16726.5</v>
      </c>
      <c r="O135" s="21">
        <f>'ART Forecast'!N15-('ART Forecast'!N15*'Algorithms &amp; Assumptions'!$C$6)</f>
        <v>17899.2</v>
      </c>
      <c r="P135" s="21">
        <f>'ART Forecast'!O15-('ART Forecast'!O15*'Algorithms &amp; Assumptions'!$C$6)</f>
        <v>18973.8</v>
      </c>
      <c r="Q135" s="21">
        <f>'ART Forecast'!P15-('ART Forecast'!P15*'Algorithms &amp; Assumptions'!$C$6)</f>
        <v>20043</v>
      </c>
      <c r="R135" s="21">
        <f>'ART Forecast'!Q15-('ART Forecast'!Q15*'Algorithms &amp; Assumptions'!$C$6)</f>
        <v>21112.2</v>
      </c>
      <c r="S135" s="21">
        <f>'ART Forecast'!R15-('ART Forecast'!R15*'Algorithms &amp; Assumptions'!$C$6)</f>
        <v>22181.4</v>
      </c>
      <c r="T135" s="21">
        <f>'ART Forecast'!S15-('ART Forecast'!S15*'Algorithms &amp; Assumptions'!$C$6)</f>
        <v>23250.6</v>
      </c>
      <c r="U135" s="21">
        <f>'ART Forecast'!T15-('ART Forecast'!T15*'Algorithms &amp; Assumptions'!$C$6)</f>
        <v>24319.8</v>
      </c>
      <c r="V135" s="21">
        <f>'ART Forecast'!U15-('ART Forecast'!U15*'Algorithms &amp; Assumptions'!$C$6)</f>
        <v>25389</v>
      </c>
      <c r="W135" s="21">
        <f>'ART Forecast'!V15-('ART Forecast'!V15*'Algorithms &amp; Assumptions'!$C$6)</f>
        <v>26458.2</v>
      </c>
      <c r="Y135" s="17" t="str">
        <f t="shared" si="363"/>
        <v>Belarus</v>
      </c>
      <c r="Z135" s="21"/>
      <c r="AA135" s="21">
        <f>MAX('ART Forecast'!D15-'ART Totals'!D135,0)</f>
        <v>839.40000000000009</v>
      </c>
      <c r="AB135" s="21">
        <f>MAX('ART Forecast'!E15-'ART Totals'!E135,0)</f>
        <v>1344.4</v>
      </c>
      <c r="AC135" s="21">
        <f>MAX('ART Forecast'!F15-'ART Totals'!F135,0)</f>
        <v>1300</v>
      </c>
      <c r="AD135" s="21">
        <f>MAX('ART Forecast'!G15-'ART Totals'!G135,0)</f>
        <v>1221.8000000000002</v>
      </c>
      <c r="AE135" s="21">
        <f>MAX('ART Forecast'!H15-'ART Totals'!H135,0)</f>
        <v>2017.8999999999996</v>
      </c>
      <c r="AF135" s="21">
        <f>MAX('ART Forecast'!I15-'ART Totals'!I135,0)</f>
        <v>1869.3999999999996</v>
      </c>
      <c r="AG135" s="21">
        <f>MAX('ART Forecast'!J15-'ART Totals'!J135,0)</f>
        <v>3533.6000000000004</v>
      </c>
      <c r="AH135" s="21">
        <f>MAX('ART Forecast'!K15-'ART Totals'!K135,0)</f>
        <v>5384.7000000000007</v>
      </c>
      <c r="AI135" s="21">
        <f>MAX('ART Forecast'!L15-'ART Totals'!L135,0)</f>
        <v>3739.8999999999996</v>
      </c>
      <c r="AJ135" s="21">
        <f>MAX('ART Forecast'!M15-'ART Totals'!M135,0)</f>
        <v>2818.7999999999993</v>
      </c>
      <c r="AK135" s="21">
        <f>MAX('ART Forecast'!N15-'ART Totals'!N135,0)</f>
        <v>3161.5</v>
      </c>
      <c r="AL135" s="21">
        <f>MAX('ART Forecast'!O15-'ART Totals'!O135,0)</f>
        <v>3182.7999999999993</v>
      </c>
      <c r="AM135" s="21">
        <f>MAX('ART Forecast'!P15-'ART Totals'!P135,0)</f>
        <v>3296.2000000000007</v>
      </c>
      <c r="AN135" s="21">
        <f>MAX('ART Forecast'!Q15-'ART Totals'!Q135,0)</f>
        <v>3415</v>
      </c>
      <c r="AO135" s="21">
        <f>MAX('ART Forecast'!R15-'ART Totals'!R135,0)</f>
        <v>3533.7999999999993</v>
      </c>
      <c r="AP135" s="21">
        <f>MAX('ART Forecast'!S15-'ART Totals'!S135,0)</f>
        <v>3652.5999999999985</v>
      </c>
      <c r="AQ135" s="21">
        <f>MAX('ART Forecast'!T15-'ART Totals'!T135,0)</f>
        <v>3771.4000000000015</v>
      </c>
      <c r="AR135" s="21">
        <f>MAX('ART Forecast'!U15-'ART Totals'!U135,0)</f>
        <v>3890.2000000000007</v>
      </c>
      <c r="AS135" s="21">
        <f>MAX('ART Forecast'!V15-'ART Totals'!V135,0)</f>
        <v>4009</v>
      </c>
      <c r="AT135" s="21">
        <f>MAX('ART Forecast'!W15-'ART Totals'!W135,0)</f>
        <v>4127.7999999999993</v>
      </c>
    </row>
    <row r="136" spans="2:46" x14ac:dyDescent="0.35">
      <c r="B136" s="17" t="str">
        <f t="shared" si="362"/>
        <v>Belize</v>
      </c>
      <c r="C136" s="21"/>
      <c r="D136" s="21">
        <f>'ART Forecast'!C16-('ART Forecast'!C16*'Algorithms &amp; Assumptions'!$C$6)</f>
        <v>631.79999999999995</v>
      </c>
      <c r="E136" s="21">
        <f>'ART Forecast'!D16-('ART Forecast'!D16*'Algorithms &amp; Assumptions'!$C$6)</f>
        <v>757.8</v>
      </c>
      <c r="F136" s="21">
        <f>'ART Forecast'!E16-('ART Forecast'!E16*'Algorithms &amp; Assumptions'!$C$6)</f>
        <v>824.4</v>
      </c>
      <c r="G136" s="21">
        <f>'ART Forecast'!F16-('ART Forecast'!F16*'Algorithms &amp; Assumptions'!$C$6)</f>
        <v>930.6</v>
      </c>
      <c r="H136" s="21">
        <f>'ART Forecast'!G16-('ART Forecast'!G16*'Algorithms &amp; Assumptions'!$C$6)</f>
        <v>998.1</v>
      </c>
      <c r="I136" s="21">
        <f>'ART Forecast'!H16-('ART Forecast'!H16*'Algorithms &amp; Assumptions'!$C$6)</f>
        <v>1098.9000000000001</v>
      </c>
      <c r="J136" s="21">
        <f>'ART Forecast'!I16-('ART Forecast'!I16*'Algorithms &amp; Assumptions'!$C$6)</f>
        <v>1195.2</v>
      </c>
      <c r="K136" s="21">
        <f>'ART Forecast'!J16-('ART Forecast'!J16*'Algorithms &amp; Assumptions'!$C$6)</f>
        <v>1222.2</v>
      </c>
      <c r="L136" s="21">
        <f>'ART Forecast'!K16-('ART Forecast'!K16*'Algorithms &amp; Assumptions'!$C$6)</f>
        <v>1318.5</v>
      </c>
      <c r="M136" s="21">
        <f>'ART Forecast'!L16-('ART Forecast'!L16*'Algorithms &amp; Assumptions'!$C$6)</f>
        <v>1377</v>
      </c>
      <c r="N136" s="21">
        <f>'ART Forecast'!M16-('ART Forecast'!M16*'Algorithms &amp; Assumptions'!$C$6)</f>
        <v>1402.2</v>
      </c>
      <c r="O136" s="21">
        <f>'ART Forecast'!N16-('ART Forecast'!N16*'Algorithms &amp; Assumptions'!$C$6)</f>
        <v>1463.4</v>
      </c>
      <c r="P136" s="21">
        <f>'ART Forecast'!O16-('ART Forecast'!O16*'Algorithms &amp; Assumptions'!$C$6)</f>
        <v>1427.4</v>
      </c>
      <c r="Q136" s="21">
        <f>'ART Forecast'!P16-('ART Forecast'!P16*'Algorithms &amp; Assumptions'!$C$6)</f>
        <v>1444.2</v>
      </c>
      <c r="R136" s="21">
        <f>'ART Forecast'!Q16-('ART Forecast'!Q16*'Algorithms &amp; Assumptions'!$C$6)</f>
        <v>1461</v>
      </c>
      <c r="S136" s="21">
        <f>'ART Forecast'!R16-('ART Forecast'!R16*'Algorithms &amp; Assumptions'!$C$6)</f>
        <v>1477.8000000000002</v>
      </c>
      <c r="T136" s="21">
        <f>'ART Forecast'!S16-('ART Forecast'!S16*'Algorithms &amp; Assumptions'!$C$6)</f>
        <v>1494.6000000000004</v>
      </c>
      <c r="U136" s="21">
        <f>'ART Forecast'!T16-('ART Forecast'!T16*'Algorithms &amp; Assumptions'!$C$6)</f>
        <v>1511.4000000000003</v>
      </c>
      <c r="V136" s="21">
        <f>'ART Forecast'!U16-('ART Forecast'!U16*'Algorithms &amp; Assumptions'!$C$6)</f>
        <v>1528.2000000000003</v>
      </c>
      <c r="W136" s="21">
        <f>'ART Forecast'!V16-('ART Forecast'!V16*'Algorithms &amp; Assumptions'!$C$6)</f>
        <v>1545.0000000000005</v>
      </c>
      <c r="Y136" s="17" t="str">
        <f t="shared" si="363"/>
        <v>Belize</v>
      </c>
      <c r="Z136" s="21"/>
      <c r="AA136" s="21">
        <f>MAX('ART Forecast'!D16-'ART Totals'!D136,0)</f>
        <v>210.20000000000005</v>
      </c>
      <c r="AB136" s="21">
        <f>MAX('ART Forecast'!E16-'ART Totals'!E136,0)</f>
        <v>158.20000000000005</v>
      </c>
      <c r="AC136" s="21">
        <f>MAX('ART Forecast'!F16-'ART Totals'!F136,0)</f>
        <v>209.60000000000002</v>
      </c>
      <c r="AD136" s="21">
        <f>MAX('ART Forecast'!G16-'ART Totals'!G136,0)</f>
        <v>178.39999999999998</v>
      </c>
      <c r="AE136" s="21">
        <f>MAX('ART Forecast'!H16-'ART Totals'!H136,0)</f>
        <v>222.89999999999998</v>
      </c>
      <c r="AF136" s="21">
        <f>MAX('ART Forecast'!I16-'ART Totals'!I136,0)</f>
        <v>229.09999999999991</v>
      </c>
      <c r="AG136" s="21">
        <f>MAX('ART Forecast'!J16-'ART Totals'!J136,0)</f>
        <v>162.79999999999995</v>
      </c>
      <c r="AH136" s="21">
        <f>MAX('ART Forecast'!K16-'ART Totals'!K136,0)</f>
        <v>242.79999999999995</v>
      </c>
      <c r="AI136" s="21">
        <f>MAX('ART Forecast'!L16-'ART Totals'!L136,0)</f>
        <v>211.5</v>
      </c>
      <c r="AJ136" s="21">
        <f>MAX('ART Forecast'!M16-'ART Totals'!M136,0)</f>
        <v>181</v>
      </c>
      <c r="AK136" s="21">
        <f>MAX('ART Forecast'!N16-'ART Totals'!N136,0)</f>
        <v>223.79999999999995</v>
      </c>
      <c r="AL136" s="21">
        <f>MAX('ART Forecast'!O16-'ART Totals'!O136,0)</f>
        <v>122.59999999999991</v>
      </c>
      <c r="AM136" s="21">
        <f>MAX('ART Forecast'!P16-'ART Totals'!P136,0)</f>
        <v>177.26666666666665</v>
      </c>
      <c r="AN136" s="21">
        <f>MAX('ART Forecast'!Q16-'ART Totals'!Q136,0)</f>
        <v>179.13333333333344</v>
      </c>
      <c r="AO136" s="21">
        <f>MAX('ART Forecast'!R16-'ART Totals'!R136,0)</f>
        <v>181.00000000000023</v>
      </c>
      <c r="AP136" s="21">
        <f>MAX('ART Forecast'!S16-'ART Totals'!S136,0)</f>
        <v>182.86666666666679</v>
      </c>
      <c r="AQ136" s="21">
        <f>MAX('ART Forecast'!T16-'ART Totals'!T136,0)</f>
        <v>184.73333333333335</v>
      </c>
      <c r="AR136" s="21">
        <f>MAX('ART Forecast'!U16-'ART Totals'!U136,0)</f>
        <v>186.60000000000014</v>
      </c>
      <c r="AS136" s="21">
        <f>MAX('ART Forecast'!V16-'ART Totals'!V136,0)</f>
        <v>188.46666666666692</v>
      </c>
      <c r="AT136" s="21">
        <f>MAX('ART Forecast'!W16-'ART Totals'!W136,0)</f>
        <v>190.33333333333348</v>
      </c>
    </row>
    <row r="137" spans="2:46" x14ac:dyDescent="0.35">
      <c r="B137" s="17" t="str">
        <f t="shared" si="362"/>
        <v>Benin</v>
      </c>
      <c r="C137" s="21"/>
      <c r="D137" s="21">
        <f>'ART Forecast'!C17-('ART Forecast'!C17*'Algorithms &amp; Assumptions'!$C$6)</f>
        <v>16932.599999999999</v>
      </c>
      <c r="E137" s="21">
        <f>'ART Forecast'!D17-('ART Forecast'!D17*'Algorithms &amp; Assumptions'!$C$6)</f>
        <v>21536.1</v>
      </c>
      <c r="F137" s="21">
        <f>'ART Forecast'!E17-('ART Forecast'!E17*'Algorithms &amp; Assumptions'!$C$6)</f>
        <v>23415.3</v>
      </c>
      <c r="G137" s="21">
        <f>'ART Forecast'!F17-('ART Forecast'!F17*'Algorithms &amp; Assumptions'!$C$6)</f>
        <v>21093.3</v>
      </c>
      <c r="H137" s="21">
        <f>'ART Forecast'!G17-('ART Forecast'!G17*'Algorithms &amp; Assumptions'!$C$6)</f>
        <v>24516.9</v>
      </c>
      <c r="I137" s="21">
        <f>'ART Forecast'!H17-('ART Forecast'!H17*'Algorithms &amp; Assumptions'!$C$6)</f>
        <v>28581.3</v>
      </c>
      <c r="J137" s="21">
        <f>'ART Forecast'!I17-('ART Forecast'!I17*'Algorithms &amp; Assumptions'!$C$6)</f>
        <v>32490.9</v>
      </c>
      <c r="K137" s="21">
        <f>'ART Forecast'!J17-('ART Forecast'!J17*'Algorithms &amp; Assumptions'!$C$6)</f>
        <v>32917.5</v>
      </c>
      <c r="L137" s="21">
        <f>'ART Forecast'!K17-('ART Forecast'!K17*'Algorithms &amp; Assumptions'!$C$6)</f>
        <v>37987.199999999997</v>
      </c>
      <c r="M137" s="21">
        <f>'ART Forecast'!L17-('ART Forecast'!L17*'Algorithms &amp; Assumptions'!$C$6)</f>
        <v>42035.4</v>
      </c>
      <c r="N137" s="21">
        <f>'ART Forecast'!M17-('ART Forecast'!M17*'Algorithms &amp; Assumptions'!$C$6)</f>
        <v>42665.4</v>
      </c>
      <c r="O137" s="21">
        <f>'ART Forecast'!N17-('ART Forecast'!N17*'Algorithms &amp; Assumptions'!$C$6)</f>
        <v>46805.4</v>
      </c>
      <c r="P137" s="21">
        <f>'ART Forecast'!O17-('ART Forecast'!O17*'Algorithms &amp; Assumptions'!$C$6)</f>
        <v>50695.199999999997</v>
      </c>
      <c r="Q137" s="21">
        <f>'ART Forecast'!P17-('ART Forecast'!P17*'Algorithms &amp; Assumptions'!$C$6)</f>
        <v>53581.8</v>
      </c>
      <c r="R137" s="21">
        <f>'ART Forecast'!Q17-('ART Forecast'!Q17*'Algorithms &amp; Assumptions'!$C$6)</f>
        <v>56468.4</v>
      </c>
      <c r="S137" s="21">
        <f>'ART Forecast'!R17-('ART Forecast'!R17*'Algorithms &amp; Assumptions'!$C$6)</f>
        <v>56166.666666666883</v>
      </c>
      <c r="T137" s="21">
        <f>'ART Forecast'!S17-('ART Forecast'!S17*'Algorithms &amp; Assumptions'!$C$6)</f>
        <v>55555.555555555897</v>
      </c>
      <c r="U137" s="21">
        <f>'ART Forecast'!T17-('ART Forecast'!T17*'Algorithms &amp; Assumptions'!$C$6)</f>
        <v>55062.962962963575</v>
      </c>
      <c r="V137" s="21">
        <f>'ART Forecast'!U17-('ART Forecast'!U17*'Algorithms &amp; Assumptions'!$C$6)</f>
        <v>54491.358024692068</v>
      </c>
      <c r="W137" s="21">
        <f>'ART Forecast'!V17-('ART Forecast'!V17*'Algorithms &amp; Assumptions'!$C$6)</f>
        <v>53972.427983540227</v>
      </c>
      <c r="Y137" s="17" t="str">
        <f t="shared" si="363"/>
        <v>Benin</v>
      </c>
      <c r="Z137" s="21"/>
      <c r="AA137" s="21">
        <f>MAX('ART Forecast'!D17-'ART Totals'!D137,0)</f>
        <v>6996.4000000000015</v>
      </c>
      <c r="AB137" s="21">
        <f>MAX('ART Forecast'!E17-'ART Totals'!E137,0)</f>
        <v>4480.9000000000015</v>
      </c>
      <c r="AC137" s="21">
        <f>MAX('ART Forecast'!F17-'ART Totals'!F137,0)</f>
        <v>21.700000000000728</v>
      </c>
      <c r="AD137" s="21">
        <f>MAX('ART Forecast'!G17-'ART Totals'!G137,0)</f>
        <v>6147.7000000000007</v>
      </c>
      <c r="AE137" s="21">
        <f>MAX('ART Forecast'!H17-'ART Totals'!H137,0)</f>
        <v>7240.0999999999985</v>
      </c>
      <c r="AF137" s="21">
        <f>MAX('ART Forecast'!I17-'ART Totals'!I137,0)</f>
        <v>7519.7000000000007</v>
      </c>
      <c r="AG137" s="21">
        <f>MAX('ART Forecast'!J17-'ART Totals'!J137,0)</f>
        <v>4084.0999999999985</v>
      </c>
      <c r="AH137" s="21">
        <f>MAX('ART Forecast'!K17-'ART Totals'!K137,0)</f>
        <v>9290.5</v>
      </c>
      <c r="AI137" s="21">
        <f>MAX('ART Forecast'!L17-'ART Totals'!L137,0)</f>
        <v>8718.8000000000029</v>
      </c>
      <c r="AJ137" s="21">
        <f>MAX('ART Forecast'!M17-'ART Totals'!M137,0)</f>
        <v>5370.5999999999985</v>
      </c>
      <c r="AK137" s="21">
        <f>MAX('ART Forecast'!N17-'ART Totals'!N137,0)</f>
        <v>9340.5999999999985</v>
      </c>
      <c r="AL137" s="21">
        <f>MAX('ART Forecast'!O17-'ART Totals'!O137,0)</f>
        <v>9522.5999999999985</v>
      </c>
      <c r="AM137" s="21">
        <f>MAX('ART Forecast'!P17-'ART Totals'!P137,0)</f>
        <v>8840.1333333333387</v>
      </c>
      <c r="AN137" s="21">
        <f>MAX('ART Forecast'!Q17-'ART Totals'!Q137,0)</f>
        <v>9160.8666666666686</v>
      </c>
      <c r="AO137" s="21">
        <f>MAX('ART Forecast'!R17-'ART Totals'!R137,0)</f>
        <v>5939.0074074076474</v>
      </c>
      <c r="AP137" s="21">
        <f>MAX('ART Forecast'!S17-'ART Totals'!S137,0)</f>
        <v>5561.7283950618948</v>
      </c>
      <c r="AQ137" s="21">
        <f>MAX('ART Forecast'!T17-'ART Totals'!T137,0)</f>
        <v>5625.5144032925164</v>
      </c>
      <c r="AR137" s="21">
        <f>MAX('ART Forecast'!U17-'ART Totals'!U137,0)</f>
        <v>5482.9903978053917</v>
      </c>
      <c r="AS137" s="21">
        <f>MAX('ART Forecast'!V17-'ART Totals'!V137,0)</f>
        <v>5478.0064014637392</v>
      </c>
      <c r="AT137" s="21">
        <f>MAX('ART Forecast'!W17-'ART Totals'!W137,0)</f>
        <v>5381.3290656915633</v>
      </c>
    </row>
    <row r="138" spans="2:46" x14ac:dyDescent="0.35">
      <c r="B138" s="17" t="str">
        <f t="shared" si="362"/>
        <v>Bhutan</v>
      </c>
      <c r="C138" s="21"/>
      <c r="D138" s="21">
        <f>'ART Forecast'!C18-('ART Forecast'!C18*'Algorithms &amp; Assumptions'!$C$6)</f>
        <v>55.8</v>
      </c>
      <c r="E138" s="21">
        <f>'ART Forecast'!D18-('ART Forecast'!D18*'Algorithms &amp; Assumptions'!$C$6)</f>
        <v>71.099999999999994</v>
      </c>
      <c r="F138" s="21">
        <f>'ART Forecast'!E18-('ART Forecast'!E18*'Algorithms &amp; Assumptions'!$C$6)</f>
        <v>99.9</v>
      </c>
      <c r="G138" s="21">
        <f>'ART Forecast'!F18-('ART Forecast'!F18*'Algorithms &amp; Assumptions'!$C$6)</f>
        <v>134.1</v>
      </c>
      <c r="H138" s="21">
        <f>'ART Forecast'!G18-('ART Forecast'!G18*'Algorithms &amp; Assumptions'!$C$6)</f>
        <v>162.9</v>
      </c>
      <c r="I138" s="21">
        <f>'ART Forecast'!H18-('ART Forecast'!H18*'Algorithms &amp; Assumptions'!$C$6)</f>
        <v>226.8</v>
      </c>
      <c r="J138" s="21">
        <f>'ART Forecast'!I18-('ART Forecast'!I18*'Algorithms &amp; Assumptions'!$C$6)</f>
        <v>264.60000000000002</v>
      </c>
      <c r="K138" s="21">
        <f>'ART Forecast'!J18-('ART Forecast'!J18*'Algorithms &amp; Assumptions'!$C$6)</f>
        <v>340.2</v>
      </c>
      <c r="L138" s="21">
        <f>'ART Forecast'!K18-('ART Forecast'!K18*'Algorithms &amp; Assumptions'!$C$6)</f>
        <v>407.7</v>
      </c>
      <c r="M138" s="21">
        <f>'ART Forecast'!L18-('ART Forecast'!L18*'Algorithms &amp; Assumptions'!$C$6)</f>
        <v>428.4</v>
      </c>
      <c r="N138" s="21">
        <f>'ART Forecast'!M18-('ART Forecast'!M18*'Algorithms &amp; Assumptions'!$C$6)</f>
        <v>465.3</v>
      </c>
      <c r="O138" s="21">
        <f>'ART Forecast'!N18-('ART Forecast'!N18*'Algorithms &amp; Assumptions'!$C$6)</f>
        <v>506.7</v>
      </c>
      <c r="P138" s="21">
        <f>'ART Forecast'!O18-('ART Forecast'!O18*'Algorithms &amp; Assumptions'!$C$6)</f>
        <v>554.4</v>
      </c>
      <c r="Q138" s="21">
        <f>'ART Forecast'!P18-('ART Forecast'!P18*'Algorithms &amp; Assumptions'!$C$6)</f>
        <v>596.4</v>
      </c>
      <c r="R138" s="21">
        <f>'ART Forecast'!Q18-('ART Forecast'!Q18*'Algorithms &amp; Assumptions'!$C$6)</f>
        <v>638.4</v>
      </c>
      <c r="S138" s="21">
        <f>'ART Forecast'!R18-('ART Forecast'!R18*'Algorithms &amp; Assumptions'!$C$6)</f>
        <v>680.39999999999986</v>
      </c>
      <c r="T138" s="21">
        <f>'ART Forecast'!S18-('ART Forecast'!S18*'Algorithms &amp; Assumptions'!$C$6)</f>
        <v>722.39999999999986</v>
      </c>
      <c r="U138" s="21">
        <f>'ART Forecast'!T18-('ART Forecast'!T18*'Algorithms &amp; Assumptions'!$C$6)</f>
        <v>764.39999999999986</v>
      </c>
      <c r="V138" s="21">
        <f>'ART Forecast'!U18-('ART Forecast'!U18*'Algorithms &amp; Assumptions'!$C$6)</f>
        <v>806.39999999999975</v>
      </c>
      <c r="W138" s="21">
        <f>'ART Forecast'!V18-('ART Forecast'!V18*'Algorithms &amp; Assumptions'!$C$6)</f>
        <v>848.39999999999975</v>
      </c>
      <c r="Y138" s="17" t="str">
        <f t="shared" si="363"/>
        <v>Bhutan</v>
      </c>
      <c r="Z138" s="21"/>
      <c r="AA138" s="21">
        <f>MAX('ART Forecast'!D18-'ART Totals'!D138,0)</f>
        <v>23.200000000000003</v>
      </c>
      <c r="AB138" s="21">
        <f>MAX('ART Forecast'!E18-'ART Totals'!E138,0)</f>
        <v>39.900000000000006</v>
      </c>
      <c r="AC138" s="21">
        <f>MAX('ART Forecast'!F18-'ART Totals'!F138,0)</f>
        <v>49.099999999999994</v>
      </c>
      <c r="AD138" s="21">
        <f>MAX('ART Forecast'!G18-'ART Totals'!G138,0)</f>
        <v>46.900000000000006</v>
      </c>
      <c r="AE138" s="21">
        <f>MAX('ART Forecast'!H18-'ART Totals'!H138,0)</f>
        <v>89.1</v>
      </c>
      <c r="AF138" s="21">
        <f>MAX('ART Forecast'!I18-'ART Totals'!I138,0)</f>
        <v>67.199999999999989</v>
      </c>
      <c r="AG138" s="21">
        <f>MAX('ART Forecast'!J18-'ART Totals'!J138,0)</f>
        <v>113.39999999999998</v>
      </c>
      <c r="AH138" s="21">
        <f>MAX('ART Forecast'!K18-'ART Totals'!K138,0)</f>
        <v>112.80000000000001</v>
      </c>
      <c r="AI138" s="21">
        <f>MAX('ART Forecast'!L18-'ART Totals'!L138,0)</f>
        <v>68.300000000000011</v>
      </c>
      <c r="AJ138" s="21">
        <f>MAX('ART Forecast'!M18-'ART Totals'!M138,0)</f>
        <v>88.600000000000023</v>
      </c>
      <c r="AK138" s="21">
        <f>MAX('ART Forecast'!N18-'ART Totals'!N138,0)</f>
        <v>97.699999999999989</v>
      </c>
      <c r="AL138" s="21">
        <f>MAX('ART Forecast'!O18-'ART Totals'!O138,0)</f>
        <v>109.30000000000001</v>
      </c>
      <c r="AM138" s="21">
        <f>MAX('ART Forecast'!P18-'ART Totals'!P138,0)</f>
        <v>108.26666666666665</v>
      </c>
      <c r="AN138" s="21">
        <f>MAX('ART Forecast'!Q18-'ART Totals'!Q138,0)</f>
        <v>112.93333333333328</v>
      </c>
      <c r="AO138" s="21">
        <f>MAX('ART Forecast'!R18-'ART Totals'!R138,0)</f>
        <v>117.59999999999991</v>
      </c>
      <c r="AP138" s="21">
        <f>MAX('ART Forecast'!S18-'ART Totals'!S138,0)</f>
        <v>122.26666666666665</v>
      </c>
      <c r="AQ138" s="21">
        <f>MAX('ART Forecast'!T18-'ART Totals'!T138,0)</f>
        <v>126.93333333333328</v>
      </c>
      <c r="AR138" s="21">
        <f>MAX('ART Forecast'!U18-'ART Totals'!U138,0)</f>
        <v>131.59999999999991</v>
      </c>
      <c r="AS138" s="21">
        <f>MAX('ART Forecast'!V18-'ART Totals'!V138,0)</f>
        <v>136.26666666666665</v>
      </c>
      <c r="AT138" s="21">
        <f>MAX('ART Forecast'!W18-'ART Totals'!W138,0)</f>
        <v>140.93333333333328</v>
      </c>
    </row>
    <row r="139" spans="2:46" x14ac:dyDescent="0.35">
      <c r="B139" s="17" t="str">
        <f t="shared" si="362"/>
        <v>Bolivia</v>
      </c>
      <c r="C139" s="21"/>
      <c r="D139" s="21">
        <f>'ART Forecast'!C19-('ART Forecast'!C19*'Algorithms &amp; Assumptions'!$C$6)</f>
        <v>1080</v>
      </c>
      <c r="E139" s="21">
        <f>'ART Forecast'!D19-('ART Forecast'!D19*'Algorithms &amp; Assumptions'!$C$6)</f>
        <v>1086.3</v>
      </c>
      <c r="F139" s="21">
        <f>'ART Forecast'!E19-('ART Forecast'!E19*'Algorithms &amp; Assumptions'!$C$6)</f>
        <v>2034</v>
      </c>
      <c r="G139" s="21">
        <f>'ART Forecast'!F19-('ART Forecast'!F19*'Algorithms &amp; Assumptions'!$C$6)</f>
        <v>2574.9</v>
      </c>
      <c r="H139" s="21">
        <f>'ART Forecast'!G19-('ART Forecast'!G19*'Algorithms &amp; Assumptions'!$C$6)</f>
        <v>3321.9</v>
      </c>
      <c r="I139" s="21">
        <f>'ART Forecast'!H19-('ART Forecast'!H19*'Algorithms &amp; Assumptions'!$C$6)</f>
        <v>4590.8999999999996</v>
      </c>
      <c r="J139" s="21">
        <f>'ART Forecast'!I19-('ART Forecast'!I19*'Algorithms &amp; Assumptions'!$C$6)</f>
        <v>5606.1</v>
      </c>
      <c r="K139" s="21">
        <f>'ART Forecast'!J19-('ART Forecast'!J19*'Algorithms &amp; Assumptions'!$C$6)</f>
        <v>6602.4</v>
      </c>
      <c r="L139" s="21">
        <f>'ART Forecast'!K19-('ART Forecast'!K19*'Algorithms &amp; Assumptions'!$C$6)</f>
        <v>8682.2999999999993</v>
      </c>
      <c r="M139" s="21">
        <f>'ART Forecast'!L19-('ART Forecast'!L19*'Algorithms &amp; Assumptions'!$C$6)</f>
        <v>10222.200000000001</v>
      </c>
      <c r="N139" s="21">
        <f>'ART Forecast'!M19-('ART Forecast'!M19*'Algorithms &amp; Assumptions'!$C$6)</f>
        <v>11385</v>
      </c>
      <c r="O139" s="21">
        <f>'ART Forecast'!N19-('ART Forecast'!N19*'Algorithms &amp; Assumptions'!$C$6)</f>
        <v>12906.9</v>
      </c>
      <c r="P139" s="21">
        <f>'ART Forecast'!O19-('ART Forecast'!O19*'Algorithms &amp; Assumptions'!$C$6)</f>
        <v>13653</v>
      </c>
      <c r="Q139" s="21">
        <f>'ART Forecast'!P19-('ART Forecast'!P19*'Algorithms &amp; Assumptions'!$C$6)</f>
        <v>14796.6</v>
      </c>
      <c r="R139" s="21">
        <f>'ART Forecast'!Q19-('ART Forecast'!Q19*'Algorithms &amp; Assumptions'!$C$6)</f>
        <v>15940.200000000003</v>
      </c>
      <c r="S139" s="21">
        <f>'ART Forecast'!R19-('ART Forecast'!R19*'Algorithms &amp; Assumptions'!$C$6)</f>
        <v>17083.800000000003</v>
      </c>
      <c r="T139" s="21">
        <f>'ART Forecast'!S19-('ART Forecast'!S19*'Algorithms &amp; Assumptions'!$C$6)</f>
        <v>18227.400000000005</v>
      </c>
      <c r="U139" s="21">
        <f>'ART Forecast'!T19-('ART Forecast'!T19*'Algorithms &amp; Assumptions'!$C$6)</f>
        <v>19371.000000000007</v>
      </c>
      <c r="V139" s="21">
        <f>'ART Forecast'!U19-('ART Forecast'!U19*'Algorithms &amp; Assumptions'!$C$6)</f>
        <v>20514.600000000006</v>
      </c>
      <c r="W139" s="21">
        <f>'ART Forecast'!V19-('ART Forecast'!V19*'Algorithms &amp; Assumptions'!$C$6)</f>
        <v>21658.200000000008</v>
      </c>
      <c r="Y139" s="17" t="str">
        <f t="shared" si="363"/>
        <v>Bolivia</v>
      </c>
      <c r="Z139" s="21"/>
      <c r="AA139" s="21">
        <f>MAX('ART Forecast'!D19-'ART Totals'!D139,0)</f>
        <v>127</v>
      </c>
      <c r="AB139" s="21">
        <f>MAX('ART Forecast'!E19-'ART Totals'!E139,0)</f>
        <v>1173.7</v>
      </c>
      <c r="AC139" s="21">
        <f>MAX('ART Forecast'!F19-'ART Totals'!F139,0)</f>
        <v>827</v>
      </c>
      <c r="AD139" s="21">
        <f>MAX('ART Forecast'!G19-'ART Totals'!G139,0)</f>
        <v>1116.0999999999999</v>
      </c>
      <c r="AE139" s="21">
        <f>MAX('ART Forecast'!H19-'ART Totals'!H139,0)</f>
        <v>1779.1</v>
      </c>
      <c r="AF139" s="21">
        <f>MAX('ART Forecast'!I19-'ART Totals'!I139,0)</f>
        <v>1638.1000000000004</v>
      </c>
      <c r="AG139" s="21">
        <f>MAX('ART Forecast'!J19-'ART Totals'!J139,0)</f>
        <v>1729.8999999999996</v>
      </c>
      <c r="AH139" s="21">
        <f>MAX('ART Forecast'!K19-'ART Totals'!K139,0)</f>
        <v>3044.6000000000004</v>
      </c>
      <c r="AI139" s="21">
        <f>MAX('ART Forecast'!L19-'ART Totals'!L139,0)</f>
        <v>2675.7000000000007</v>
      </c>
      <c r="AJ139" s="21">
        <f>MAX('ART Forecast'!M19-'ART Totals'!M139,0)</f>
        <v>2427.7999999999993</v>
      </c>
      <c r="AK139" s="21">
        <f>MAX('ART Forecast'!N19-'ART Totals'!N139,0)</f>
        <v>2956</v>
      </c>
      <c r="AL139" s="21">
        <f>MAX('ART Forecast'!O19-'ART Totals'!O139,0)</f>
        <v>2263.1000000000004</v>
      </c>
      <c r="AM139" s="21">
        <f>MAX('ART Forecast'!P19-'ART Totals'!P139,0)</f>
        <v>2787.6666666666679</v>
      </c>
      <c r="AN139" s="21">
        <f>MAX('ART Forecast'!Q19-'ART Totals'!Q139,0)</f>
        <v>2914.7333333333354</v>
      </c>
      <c r="AO139" s="21">
        <f>MAX('ART Forecast'!R19-'ART Totals'!R139,0)</f>
        <v>3041.8000000000011</v>
      </c>
      <c r="AP139" s="21">
        <f>MAX('ART Forecast'!S19-'ART Totals'!S139,0)</f>
        <v>3168.8666666666686</v>
      </c>
      <c r="AQ139" s="21">
        <f>MAX('ART Forecast'!T19-'ART Totals'!T139,0)</f>
        <v>3295.9333333333343</v>
      </c>
      <c r="AR139" s="21">
        <f>MAX('ART Forecast'!U19-'ART Totals'!U139,0)</f>
        <v>3423</v>
      </c>
      <c r="AS139" s="21">
        <f>MAX('ART Forecast'!V19-'ART Totals'!V139,0)</f>
        <v>3550.0666666666693</v>
      </c>
      <c r="AT139" s="21">
        <f>MAX('ART Forecast'!W19-'ART Totals'!W139,0)</f>
        <v>3677.133333333335</v>
      </c>
    </row>
    <row r="140" spans="2:46" x14ac:dyDescent="0.35">
      <c r="B140" s="17" t="str">
        <f t="shared" si="362"/>
        <v>Bosnia and Herzegovina</v>
      </c>
      <c r="C140" s="21"/>
      <c r="D140" s="21">
        <f>'ART Forecast'!C20-('ART Forecast'!C20*'Algorithms &amp; Assumptions'!$C$6)</f>
        <v>0</v>
      </c>
      <c r="E140" s="21">
        <f>'ART Forecast'!D20-('ART Forecast'!D20*'Algorithms &amp; Assumptions'!$C$6)</f>
        <v>0</v>
      </c>
      <c r="F140" s="21">
        <f>'ART Forecast'!E20-('ART Forecast'!E20*'Algorithms &amp; Assumptions'!$C$6)</f>
        <v>0</v>
      </c>
      <c r="G140" s="21">
        <f>'ART Forecast'!F20-('ART Forecast'!F20*'Algorithms &amp; Assumptions'!$C$6)</f>
        <v>0</v>
      </c>
      <c r="H140" s="21">
        <f>'ART Forecast'!G20-('ART Forecast'!G20*'Algorithms &amp; Assumptions'!$C$6)</f>
        <v>0</v>
      </c>
      <c r="I140" s="21">
        <f>'ART Forecast'!H20-('ART Forecast'!H20*'Algorithms &amp; Assumptions'!$C$6)</f>
        <v>0</v>
      </c>
      <c r="J140" s="21">
        <f>'ART Forecast'!I20-('ART Forecast'!I20*'Algorithms &amp; Assumptions'!$C$6)</f>
        <v>0</v>
      </c>
      <c r="K140" s="21">
        <f>'ART Forecast'!J20-('ART Forecast'!J20*'Algorithms &amp; Assumptions'!$C$6)</f>
        <v>0</v>
      </c>
      <c r="L140" s="21">
        <f>'ART Forecast'!K20-('ART Forecast'!K20*'Algorithms &amp; Assumptions'!$C$6)</f>
        <v>0</v>
      </c>
      <c r="M140" s="21">
        <f>'ART Forecast'!L20-('ART Forecast'!L20*'Algorithms &amp; Assumptions'!$C$6)</f>
        <v>0</v>
      </c>
      <c r="N140" s="21">
        <f>'ART Forecast'!M20-('ART Forecast'!M20*'Algorithms &amp; Assumptions'!$C$6)</f>
        <v>0</v>
      </c>
      <c r="O140" s="21">
        <f>'ART Forecast'!N20-('ART Forecast'!N20*'Algorithms &amp; Assumptions'!$C$6)</f>
        <v>0</v>
      </c>
      <c r="P140" s="21">
        <f>'ART Forecast'!O20-('ART Forecast'!O20*'Algorithms &amp; Assumptions'!$C$6)</f>
        <v>0</v>
      </c>
      <c r="Q140" s="21">
        <f>'ART Forecast'!P20-('ART Forecast'!P20*'Algorithms &amp; Assumptions'!$C$6)</f>
        <v>0</v>
      </c>
      <c r="R140" s="21">
        <f>'ART Forecast'!Q20-('ART Forecast'!Q20*'Algorithms &amp; Assumptions'!$C$6)</f>
        <v>0</v>
      </c>
      <c r="S140" s="21">
        <f>'ART Forecast'!R20-('ART Forecast'!R20*'Algorithms &amp; Assumptions'!$C$6)</f>
        <v>0</v>
      </c>
      <c r="T140" s="21">
        <f>'ART Forecast'!S20-('ART Forecast'!S20*'Algorithms &amp; Assumptions'!$C$6)</f>
        <v>0</v>
      </c>
      <c r="U140" s="21">
        <f>'ART Forecast'!T20-('ART Forecast'!T20*'Algorithms &amp; Assumptions'!$C$6)</f>
        <v>0</v>
      </c>
      <c r="V140" s="21">
        <f>'ART Forecast'!U20-('ART Forecast'!U20*'Algorithms &amp; Assumptions'!$C$6)</f>
        <v>0</v>
      </c>
      <c r="W140" s="21">
        <f>'ART Forecast'!V20-('ART Forecast'!V20*'Algorithms &amp; Assumptions'!$C$6)</f>
        <v>0</v>
      </c>
      <c r="Y140" s="17" t="str">
        <f t="shared" si="363"/>
        <v>Bosnia and Herzegovina</v>
      </c>
      <c r="Z140" s="21"/>
      <c r="AA140" s="21">
        <f>MAX('ART Forecast'!D20-'ART Totals'!D140,0)</f>
        <v>0</v>
      </c>
      <c r="AB140" s="21">
        <f>MAX('ART Forecast'!E20-'ART Totals'!E140,0)</f>
        <v>0</v>
      </c>
      <c r="AC140" s="21">
        <f>MAX('ART Forecast'!F20-'ART Totals'!F140,0)</f>
        <v>0</v>
      </c>
      <c r="AD140" s="21">
        <f>MAX('ART Forecast'!G20-'ART Totals'!G140,0)</f>
        <v>0</v>
      </c>
      <c r="AE140" s="21">
        <f>MAX('ART Forecast'!H20-'ART Totals'!H140,0)</f>
        <v>0</v>
      </c>
      <c r="AF140" s="21">
        <f>MAX('ART Forecast'!I20-'ART Totals'!I140,0)</f>
        <v>0</v>
      </c>
      <c r="AG140" s="21">
        <f>MAX('ART Forecast'!J20-'ART Totals'!J140,0)</f>
        <v>0</v>
      </c>
      <c r="AH140" s="21">
        <f>MAX('ART Forecast'!K20-'ART Totals'!K140,0)</f>
        <v>0</v>
      </c>
      <c r="AI140" s="21">
        <f>MAX('ART Forecast'!L20-'ART Totals'!L140,0)</f>
        <v>0</v>
      </c>
      <c r="AJ140" s="21">
        <f>MAX('ART Forecast'!M20-'ART Totals'!M140,0)</f>
        <v>0</v>
      </c>
      <c r="AK140" s="21">
        <f>MAX('ART Forecast'!N20-'ART Totals'!N140,0)</f>
        <v>0</v>
      </c>
      <c r="AL140" s="21">
        <f>MAX('ART Forecast'!O20-'ART Totals'!O140,0)</f>
        <v>0</v>
      </c>
      <c r="AM140" s="21">
        <f>MAX('ART Forecast'!P20-'ART Totals'!P140,0)</f>
        <v>0</v>
      </c>
      <c r="AN140" s="21">
        <f>MAX('ART Forecast'!Q20-'ART Totals'!Q140,0)</f>
        <v>0</v>
      </c>
      <c r="AO140" s="21">
        <f>MAX('ART Forecast'!R20-'ART Totals'!R140,0)</f>
        <v>0</v>
      </c>
      <c r="AP140" s="21">
        <f>MAX('ART Forecast'!S20-'ART Totals'!S140,0)</f>
        <v>0</v>
      </c>
      <c r="AQ140" s="21">
        <f>MAX('ART Forecast'!T20-'ART Totals'!T140,0)</f>
        <v>0</v>
      </c>
      <c r="AR140" s="21">
        <f>MAX('ART Forecast'!U20-'ART Totals'!U140,0)</f>
        <v>0</v>
      </c>
      <c r="AS140" s="21">
        <f>MAX('ART Forecast'!V20-'ART Totals'!V140,0)</f>
        <v>0</v>
      </c>
      <c r="AT140" s="21">
        <f>MAX('ART Forecast'!W20-'ART Totals'!W140,0)</f>
        <v>0</v>
      </c>
    </row>
    <row r="141" spans="2:46" x14ac:dyDescent="0.35">
      <c r="B141" s="17" t="str">
        <f t="shared" si="362"/>
        <v>Botswana</v>
      </c>
      <c r="C141" s="21"/>
      <c r="D141" s="21">
        <f>'ART Forecast'!C21-('ART Forecast'!C21*'Algorithms &amp; Assumptions'!$C$6)</f>
        <v>136855.79999999999</v>
      </c>
      <c r="E141" s="21">
        <f>'ART Forecast'!D21-('ART Forecast'!D21*'Algorithms &amp; Assumptions'!$C$6)</f>
        <v>152619.29999999999</v>
      </c>
      <c r="F141" s="21">
        <f>'ART Forecast'!E21-('ART Forecast'!E21*'Algorithms &amp; Assumptions'!$C$6)</f>
        <v>176333.4</v>
      </c>
      <c r="G141" s="21">
        <f>'ART Forecast'!F21-('ART Forecast'!F21*'Algorithms &amp; Assumptions'!$C$6)</f>
        <v>192557.7</v>
      </c>
      <c r="H141" s="21">
        <f>'ART Forecast'!G21-('ART Forecast'!G21*'Algorithms &amp; Assumptions'!$C$6)</f>
        <v>201342.6</v>
      </c>
      <c r="I141" s="21">
        <f>'ART Forecast'!H21-('ART Forecast'!H21*'Algorithms &amp; Assumptions'!$C$6)</f>
        <v>221966.1</v>
      </c>
      <c r="J141" s="21">
        <f>'ART Forecast'!I21-('ART Forecast'!I21*'Algorithms &amp; Assumptions'!$C$6)</f>
        <v>239051.7</v>
      </c>
      <c r="K141" s="21">
        <f>'ART Forecast'!J21-('ART Forecast'!J21*'Algorithms &amp; Assumptions'!$C$6)</f>
        <v>251874.9</v>
      </c>
      <c r="L141" s="21">
        <f>'ART Forecast'!K21-('ART Forecast'!K21*'Algorithms &amp; Assumptions'!$C$6)</f>
        <v>271749.59999999998</v>
      </c>
      <c r="M141" s="21">
        <f>'ART Forecast'!L21-('ART Forecast'!L21*'Algorithms &amp; Assumptions'!$C$6)</f>
        <v>278722.8</v>
      </c>
      <c r="N141" s="21">
        <f>'ART Forecast'!M21-('ART Forecast'!M21*'Algorithms &amp; Assumptions'!$C$6)</f>
        <v>273383.09999999998</v>
      </c>
      <c r="O141" s="21">
        <f>'ART Forecast'!N21-('ART Forecast'!N21*'Algorithms &amp; Assumptions'!$C$6)</f>
        <v>281979.90000000002</v>
      </c>
      <c r="P141" s="21">
        <f>'ART Forecast'!O21-('ART Forecast'!O21*'Algorithms &amp; Assumptions'!$C$6)</f>
        <v>285041.7</v>
      </c>
      <c r="Q141" s="21">
        <f>'ART Forecast'!P21-('ART Forecast'!P21*'Algorithms &amp; Assumptions'!$C$6)</f>
        <v>287148</v>
      </c>
      <c r="R141" s="21">
        <f>'ART Forecast'!Q21-('ART Forecast'!Q21*'Algorithms &amp; Assumptions'!$C$6)</f>
        <v>289254.3</v>
      </c>
      <c r="S141" s="21">
        <f>'ART Forecast'!R21-('ART Forecast'!R21*'Algorithms &amp; Assumptions'!$C$6)</f>
        <v>291360.59999999998</v>
      </c>
      <c r="T141" s="21">
        <f>'ART Forecast'!S21-('ART Forecast'!S21*'Algorithms &amp; Assumptions'!$C$6)</f>
        <v>293466.89999999991</v>
      </c>
      <c r="U141" s="21">
        <f>'ART Forecast'!T21-('ART Forecast'!T21*'Algorithms &amp; Assumptions'!$C$6)</f>
        <v>295573.1999999999</v>
      </c>
      <c r="V141" s="21">
        <f>'ART Forecast'!U21-('ART Forecast'!U21*'Algorithms &amp; Assumptions'!$C$6)</f>
        <v>297679.49999999988</v>
      </c>
      <c r="W141" s="21">
        <f>'ART Forecast'!V21-('ART Forecast'!V21*'Algorithms &amp; Assumptions'!$C$6)</f>
        <v>299785.79999999987</v>
      </c>
      <c r="Y141" s="17" t="str">
        <f t="shared" si="363"/>
        <v>Botswana</v>
      </c>
      <c r="Z141" s="21"/>
      <c r="AA141" s="21">
        <f>MAX('ART Forecast'!D21-'ART Totals'!D141,0)</f>
        <v>32721.200000000012</v>
      </c>
      <c r="AB141" s="21">
        <f>MAX('ART Forecast'!E21-'ART Totals'!E141,0)</f>
        <v>43306.700000000012</v>
      </c>
      <c r="AC141" s="21">
        <f>MAX('ART Forecast'!F21-'ART Totals'!F141,0)</f>
        <v>37619.600000000006</v>
      </c>
      <c r="AD141" s="21">
        <f>MAX('ART Forecast'!G21-'ART Totals'!G141,0)</f>
        <v>31156.299999999988</v>
      </c>
      <c r="AE141" s="21">
        <f>MAX('ART Forecast'!H21-'ART Totals'!H141,0)</f>
        <v>45286.399999999994</v>
      </c>
      <c r="AF141" s="21">
        <f>MAX('ART Forecast'!I21-'ART Totals'!I141,0)</f>
        <v>43646.899999999994</v>
      </c>
      <c r="AG141" s="21">
        <f>MAX('ART Forecast'!J21-'ART Totals'!J141,0)</f>
        <v>40809.299999999988</v>
      </c>
      <c r="AH141" s="21">
        <f>MAX('ART Forecast'!K21-'ART Totals'!K141,0)</f>
        <v>50069.100000000006</v>
      </c>
      <c r="AI141" s="21">
        <f>MAX('ART Forecast'!L21-'ART Totals'!L141,0)</f>
        <v>37942.400000000023</v>
      </c>
      <c r="AJ141" s="21">
        <f>MAX('ART Forecast'!M21-'ART Totals'!M141,0)</f>
        <v>25036.200000000012</v>
      </c>
      <c r="AK141" s="21">
        <f>MAX('ART Forecast'!N21-'ART Totals'!N141,0)</f>
        <v>39927.900000000023</v>
      </c>
      <c r="AL141" s="21">
        <f>MAX('ART Forecast'!O21-'ART Totals'!O141,0)</f>
        <v>34733.099999999977</v>
      </c>
      <c r="AM141" s="21">
        <f>MAX('ART Forecast'!P21-'ART Totals'!P141,0)</f>
        <v>34011.633333333302</v>
      </c>
      <c r="AN141" s="21">
        <f>MAX('ART Forecast'!Q21-'ART Totals'!Q141,0)</f>
        <v>34245.666666666628</v>
      </c>
      <c r="AO141" s="21">
        <f>MAX('ART Forecast'!R21-'ART Totals'!R141,0)</f>
        <v>34479.699999999953</v>
      </c>
      <c r="AP141" s="21">
        <f>MAX('ART Forecast'!S21-'ART Totals'!S141,0)</f>
        <v>34713.733333333279</v>
      </c>
      <c r="AQ141" s="21">
        <f>MAX('ART Forecast'!T21-'ART Totals'!T141,0)</f>
        <v>34947.766666666663</v>
      </c>
      <c r="AR141" s="21">
        <f>MAX('ART Forecast'!U21-'ART Totals'!U141,0)</f>
        <v>35181.799999999988</v>
      </c>
      <c r="AS141" s="21">
        <f>MAX('ART Forecast'!V21-'ART Totals'!V141,0)</f>
        <v>35415.833333333314</v>
      </c>
      <c r="AT141" s="21">
        <f>MAX('ART Forecast'!W21-'ART Totals'!W141,0)</f>
        <v>35649.86666666664</v>
      </c>
    </row>
    <row r="142" spans="2:46" x14ac:dyDescent="0.35">
      <c r="B142" s="17" t="str">
        <f t="shared" si="362"/>
        <v>Brazil</v>
      </c>
      <c r="C142" s="21"/>
      <c r="D142" s="21">
        <f>'ART Forecast'!C22-('ART Forecast'!C22*'Algorithms &amp; Assumptions'!$C$6)</f>
        <v>0</v>
      </c>
      <c r="E142" s="21">
        <f>'ART Forecast'!D22-('ART Forecast'!D22*'Algorithms &amp; Assumptions'!$C$6)</f>
        <v>0</v>
      </c>
      <c r="F142" s="21">
        <f>'ART Forecast'!E22-('ART Forecast'!E22*'Algorithms &amp; Assumptions'!$C$6)</f>
        <v>0</v>
      </c>
      <c r="G142" s="21">
        <f>'ART Forecast'!F22-('ART Forecast'!F22*'Algorithms &amp; Assumptions'!$C$6)</f>
        <v>0</v>
      </c>
      <c r="H142" s="21">
        <f>'ART Forecast'!G22-('ART Forecast'!G22*'Algorithms &amp; Assumptions'!$C$6)</f>
        <v>0</v>
      </c>
      <c r="I142" s="21">
        <f>'ART Forecast'!H22-('ART Forecast'!H22*'Algorithms &amp; Assumptions'!$C$6)</f>
        <v>0</v>
      </c>
      <c r="J142" s="21">
        <f>'ART Forecast'!I22-('ART Forecast'!I22*'Algorithms &amp; Assumptions'!$C$6)</f>
        <v>0</v>
      </c>
      <c r="K142" s="21">
        <f>'ART Forecast'!J22-('ART Forecast'!J22*'Algorithms &amp; Assumptions'!$C$6)</f>
        <v>0</v>
      </c>
      <c r="L142" s="21">
        <f>'ART Forecast'!K22-('ART Forecast'!K22*'Algorithms &amp; Assumptions'!$C$6)</f>
        <v>0</v>
      </c>
      <c r="M142" s="21">
        <f>'ART Forecast'!L22-('ART Forecast'!L22*'Algorithms &amp; Assumptions'!$C$6)</f>
        <v>0</v>
      </c>
      <c r="N142" s="21">
        <f>'ART Forecast'!M22-('ART Forecast'!M22*'Algorithms &amp; Assumptions'!$C$6)</f>
        <v>0</v>
      </c>
      <c r="O142" s="21">
        <f>'ART Forecast'!N22-('ART Forecast'!N22*'Algorithms &amp; Assumptions'!$C$6)</f>
        <v>0</v>
      </c>
      <c r="P142" s="21">
        <f>'ART Forecast'!O22-('ART Forecast'!O22*'Algorithms &amp; Assumptions'!$C$6)</f>
        <v>0</v>
      </c>
      <c r="Q142" s="21">
        <f>'ART Forecast'!P22-('ART Forecast'!P22*'Algorithms &amp; Assumptions'!$C$6)</f>
        <v>0</v>
      </c>
      <c r="R142" s="21">
        <f>'ART Forecast'!Q22-('ART Forecast'!Q22*'Algorithms &amp; Assumptions'!$C$6)</f>
        <v>0</v>
      </c>
      <c r="S142" s="21">
        <f>'ART Forecast'!R22-('ART Forecast'!R22*'Algorithms &amp; Assumptions'!$C$6)</f>
        <v>0</v>
      </c>
      <c r="T142" s="21">
        <f>'ART Forecast'!S22-('ART Forecast'!S22*'Algorithms &amp; Assumptions'!$C$6)</f>
        <v>0</v>
      </c>
      <c r="U142" s="21">
        <f>'ART Forecast'!T22-('ART Forecast'!T22*'Algorithms &amp; Assumptions'!$C$6)</f>
        <v>0</v>
      </c>
      <c r="V142" s="21">
        <f>'ART Forecast'!U22-('ART Forecast'!U22*'Algorithms &amp; Assumptions'!$C$6)</f>
        <v>0</v>
      </c>
      <c r="W142" s="21">
        <f>'ART Forecast'!V22-('ART Forecast'!V22*'Algorithms &amp; Assumptions'!$C$6)</f>
        <v>0</v>
      </c>
      <c r="Y142" s="17" t="str">
        <f t="shared" si="363"/>
        <v>Brazil</v>
      </c>
      <c r="Z142" s="21"/>
      <c r="AA142" s="21">
        <f>MAX('ART Forecast'!D22-'ART Totals'!D142,0)</f>
        <v>0</v>
      </c>
      <c r="AB142" s="21">
        <f>MAX('ART Forecast'!E22-'ART Totals'!E142,0)</f>
        <v>0</v>
      </c>
      <c r="AC142" s="21">
        <f>MAX('ART Forecast'!F22-'ART Totals'!F142,0)</f>
        <v>0</v>
      </c>
      <c r="AD142" s="21">
        <f>MAX('ART Forecast'!G22-'ART Totals'!G142,0)</f>
        <v>0</v>
      </c>
      <c r="AE142" s="21">
        <f>MAX('ART Forecast'!H22-'ART Totals'!H142,0)</f>
        <v>0</v>
      </c>
      <c r="AF142" s="21">
        <f>MAX('ART Forecast'!I22-'ART Totals'!I142,0)</f>
        <v>0</v>
      </c>
      <c r="AG142" s="21">
        <f>MAX('ART Forecast'!J22-'ART Totals'!J142,0)</f>
        <v>0</v>
      </c>
      <c r="AH142" s="21">
        <f>MAX('ART Forecast'!K22-'ART Totals'!K142,0)</f>
        <v>0</v>
      </c>
      <c r="AI142" s="21">
        <f>MAX('ART Forecast'!L22-'ART Totals'!L142,0)</f>
        <v>0</v>
      </c>
      <c r="AJ142" s="21">
        <f>MAX('ART Forecast'!M22-'ART Totals'!M142,0)</f>
        <v>0</v>
      </c>
      <c r="AK142" s="21">
        <f>MAX('ART Forecast'!N22-'ART Totals'!N142,0)</f>
        <v>0</v>
      </c>
      <c r="AL142" s="21">
        <f>MAX('ART Forecast'!O22-'ART Totals'!O142,0)</f>
        <v>0</v>
      </c>
      <c r="AM142" s="21">
        <f>MAX('ART Forecast'!P22-'ART Totals'!P142,0)</f>
        <v>0</v>
      </c>
      <c r="AN142" s="21">
        <f>MAX('ART Forecast'!Q22-'ART Totals'!Q142,0)</f>
        <v>0</v>
      </c>
      <c r="AO142" s="21">
        <f>MAX('ART Forecast'!R22-'ART Totals'!R142,0)</f>
        <v>0</v>
      </c>
      <c r="AP142" s="21">
        <f>MAX('ART Forecast'!S22-'ART Totals'!S142,0)</f>
        <v>0</v>
      </c>
      <c r="AQ142" s="21">
        <f>MAX('ART Forecast'!T22-'ART Totals'!T142,0)</f>
        <v>0</v>
      </c>
      <c r="AR142" s="21">
        <f>MAX('ART Forecast'!U22-'ART Totals'!U142,0)</f>
        <v>0</v>
      </c>
      <c r="AS142" s="21">
        <f>MAX('ART Forecast'!V22-'ART Totals'!V142,0)</f>
        <v>0</v>
      </c>
      <c r="AT142" s="21">
        <f>MAX('ART Forecast'!W22-'ART Totals'!W142,0)</f>
        <v>0</v>
      </c>
    </row>
    <row r="143" spans="2:46" x14ac:dyDescent="0.35">
      <c r="B143" s="17" t="str">
        <f t="shared" si="362"/>
        <v>Bulgaria</v>
      </c>
      <c r="C143" s="21"/>
      <c r="D143" s="21">
        <f>'ART Forecast'!C23-('ART Forecast'!C23*'Algorithms &amp; Assumptions'!$C$6)</f>
        <v>344.7</v>
      </c>
      <c r="E143" s="21">
        <f>'ART Forecast'!D23-('ART Forecast'!D23*'Algorithms &amp; Assumptions'!$C$6)</f>
        <v>406.8</v>
      </c>
      <c r="F143" s="21">
        <f>'ART Forecast'!E23-('ART Forecast'!E23*'Algorithms &amp; Assumptions'!$C$6)</f>
        <v>485.1</v>
      </c>
      <c r="G143" s="21">
        <f>'ART Forecast'!F23-('ART Forecast'!F23*'Algorithms &amp; Assumptions'!$C$6)</f>
        <v>563.4</v>
      </c>
      <c r="H143" s="21">
        <f>'ART Forecast'!G23-('ART Forecast'!G23*'Algorithms &amp; Assumptions'!$C$6)</f>
        <v>640.79999999999995</v>
      </c>
      <c r="I143" s="21">
        <f>'ART Forecast'!H23-('ART Forecast'!H23*'Algorithms &amp; Assumptions'!$C$6)</f>
        <v>741.6</v>
      </c>
      <c r="J143" s="21">
        <f>'ART Forecast'!I23-('ART Forecast'!I23*'Algorithms &amp; Assumptions'!$C$6)</f>
        <v>879.3</v>
      </c>
      <c r="K143" s="21">
        <f>'ART Forecast'!J23-('ART Forecast'!J23*'Algorithms &amp; Assumptions'!$C$6)</f>
        <v>1078.2</v>
      </c>
      <c r="L143" s="21">
        <f>'ART Forecast'!K23-('ART Forecast'!K23*'Algorithms &amp; Assumptions'!$C$6)</f>
        <v>1300.5</v>
      </c>
      <c r="M143" s="21">
        <f>'ART Forecast'!L23-('ART Forecast'!L23*'Algorithms &amp; Assumptions'!$C$6)</f>
        <v>1484.1</v>
      </c>
      <c r="N143" s="21">
        <f>'ART Forecast'!M23-('ART Forecast'!M23*'Algorithms &amp; Assumptions'!$C$6)</f>
        <v>1602.9</v>
      </c>
      <c r="O143" s="21">
        <f>'ART Forecast'!N23-('ART Forecast'!N23*'Algorithms &amp; Assumptions'!$C$6)</f>
        <v>1728.9</v>
      </c>
      <c r="P143" s="21">
        <f>'ART Forecast'!O23-('ART Forecast'!O23*'Algorithms &amp; Assumptions'!$C$6)</f>
        <v>1942.2</v>
      </c>
      <c r="Q143" s="21">
        <f>'ART Forecast'!P23-('ART Forecast'!P23*'Algorithms &amp; Assumptions'!$C$6)</f>
        <v>2094.8999999999996</v>
      </c>
      <c r="R143" s="21">
        <f>'ART Forecast'!Q23-('ART Forecast'!Q23*'Algorithms &amp; Assumptions'!$C$6)</f>
        <v>2247.6</v>
      </c>
      <c r="S143" s="21">
        <f>'ART Forecast'!R23-('ART Forecast'!R23*'Algorithms &amp; Assumptions'!$C$6)</f>
        <v>2400.2999999999997</v>
      </c>
      <c r="T143" s="21">
        <f>'ART Forecast'!S23-('ART Forecast'!S23*'Algorithms &amp; Assumptions'!$C$6)</f>
        <v>2552.9999999999995</v>
      </c>
      <c r="U143" s="21">
        <f>'ART Forecast'!T23-('ART Forecast'!T23*'Algorithms &amp; Assumptions'!$C$6)</f>
        <v>2705.6999999999994</v>
      </c>
      <c r="V143" s="21">
        <f>'ART Forecast'!U23-('ART Forecast'!U23*'Algorithms &amp; Assumptions'!$C$6)</f>
        <v>2858.3999999999992</v>
      </c>
      <c r="W143" s="21">
        <f>'ART Forecast'!V23-('ART Forecast'!V23*'Algorithms &amp; Assumptions'!$C$6)</f>
        <v>3011.099999999999</v>
      </c>
      <c r="Y143" s="17" t="str">
        <f t="shared" si="363"/>
        <v>Bulgaria</v>
      </c>
      <c r="Z143" s="21"/>
      <c r="AA143" s="21">
        <f>MAX('ART Forecast'!D23-'ART Totals'!D143,0)</f>
        <v>107.30000000000001</v>
      </c>
      <c r="AB143" s="21">
        <f>MAX('ART Forecast'!E23-'ART Totals'!E143,0)</f>
        <v>132.19999999999999</v>
      </c>
      <c r="AC143" s="21">
        <f>MAX('ART Forecast'!F23-'ART Totals'!F143,0)</f>
        <v>140.89999999999998</v>
      </c>
      <c r="AD143" s="21">
        <f>MAX('ART Forecast'!G23-'ART Totals'!G143,0)</f>
        <v>148.60000000000002</v>
      </c>
      <c r="AE143" s="21">
        <f>MAX('ART Forecast'!H23-'ART Totals'!H143,0)</f>
        <v>183.20000000000005</v>
      </c>
      <c r="AF143" s="21">
        <f>MAX('ART Forecast'!I23-'ART Totals'!I143,0)</f>
        <v>235.39999999999998</v>
      </c>
      <c r="AG143" s="21">
        <f>MAX('ART Forecast'!J23-'ART Totals'!J143,0)</f>
        <v>318.70000000000005</v>
      </c>
      <c r="AH143" s="21">
        <f>MAX('ART Forecast'!K23-'ART Totals'!K143,0)</f>
        <v>366.79999999999995</v>
      </c>
      <c r="AI143" s="21">
        <f>MAX('ART Forecast'!L23-'ART Totals'!L143,0)</f>
        <v>348.5</v>
      </c>
      <c r="AJ143" s="21">
        <f>MAX('ART Forecast'!M23-'ART Totals'!M143,0)</f>
        <v>296.90000000000009</v>
      </c>
      <c r="AK143" s="21">
        <f>MAX('ART Forecast'!N23-'ART Totals'!N143,0)</f>
        <v>318.09999999999991</v>
      </c>
      <c r="AL143" s="21">
        <f>MAX('ART Forecast'!O23-'ART Totals'!O143,0)</f>
        <v>429.09999999999991</v>
      </c>
      <c r="AM143" s="21">
        <f>MAX('ART Forecast'!P23-'ART Totals'!P143,0)</f>
        <v>385.46666666666647</v>
      </c>
      <c r="AN143" s="21">
        <f>MAX('ART Forecast'!Q23-'ART Totals'!Q143,0)</f>
        <v>402.43333333333339</v>
      </c>
      <c r="AO143" s="21">
        <f>MAX('ART Forecast'!R23-'ART Totals'!R143,0)</f>
        <v>419.39999999999964</v>
      </c>
      <c r="AP143" s="21">
        <f>MAX('ART Forecast'!S23-'ART Totals'!S143,0)</f>
        <v>436.36666666666633</v>
      </c>
      <c r="AQ143" s="21">
        <f>MAX('ART Forecast'!T23-'ART Totals'!T143,0)</f>
        <v>453.33333333333303</v>
      </c>
      <c r="AR143" s="21">
        <f>MAX('ART Forecast'!U23-'ART Totals'!U143,0)</f>
        <v>470.29999999999973</v>
      </c>
      <c r="AS143" s="21">
        <f>MAX('ART Forecast'!V23-'ART Totals'!V143,0)</f>
        <v>487.26666666666642</v>
      </c>
      <c r="AT143" s="21">
        <f>MAX('ART Forecast'!W23-'ART Totals'!W143,0)</f>
        <v>504.23333333333312</v>
      </c>
    </row>
    <row r="144" spans="2:46" x14ac:dyDescent="0.35">
      <c r="B144" s="17" t="str">
        <f t="shared" si="362"/>
        <v>Burkina Faso</v>
      </c>
      <c r="C144" s="21"/>
      <c r="D144" s="21">
        <f>'ART Forecast'!C24-('ART Forecast'!C24*'Algorithms &amp; Assumptions'!$C$6)</f>
        <v>27129.599999999999</v>
      </c>
      <c r="E144" s="21">
        <f>'ART Forecast'!D24-('ART Forecast'!D24*'Algorithms &amp; Assumptions'!$C$6)</f>
        <v>31024.799999999999</v>
      </c>
      <c r="F144" s="21">
        <f>'ART Forecast'!E24-('ART Forecast'!E24*'Algorithms &amp; Assumptions'!$C$6)</f>
        <v>33222.6</v>
      </c>
      <c r="G144" s="21">
        <f>'ART Forecast'!F24-('ART Forecast'!F24*'Algorithms &amp; Assumptions'!$C$6)</f>
        <v>36248.400000000001</v>
      </c>
      <c r="H144" s="21">
        <f>'ART Forecast'!G24-('ART Forecast'!G24*'Algorithms &amp; Assumptions'!$C$6)</f>
        <v>39969</v>
      </c>
      <c r="I144" s="21">
        <f>'ART Forecast'!H24-('ART Forecast'!H24*'Algorithms &amp; Assumptions'!$C$6)</f>
        <v>44959.5</v>
      </c>
      <c r="J144" s="21">
        <f>'ART Forecast'!I24-('ART Forecast'!I24*'Algorithms &amp; Assumptions'!$C$6)</f>
        <v>49158.9</v>
      </c>
      <c r="K144" s="21">
        <f>'ART Forecast'!J24-('ART Forecast'!J24*'Algorithms &amp; Assumptions'!$C$6)</f>
        <v>53028</v>
      </c>
      <c r="L144" s="21">
        <f>'ART Forecast'!K24-('ART Forecast'!K24*'Algorithms &amp; Assumptions'!$C$6)</f>
        <v>51693.3</v>
      </c>
      <c r="M144" s="21">
        <f>'ART Forecast'!L24-('ART Forecast'!L24*'Algorithms &amp; Assumptions'!$C$6)</f>
        <v>59323.5</v>
      </c>
      <c r="N144" s="21">
        <f>'ART Forecast'!M24-('ART Forecast'!M24*'Algorithms &amp; Assumptions'!$C$6)</f>
        <v>59861.7</v>
      </c>
      <c r="O144" s="21">
        <f>'ART Forecast'!N24-('ART Forecast'!N24*'Algorithms &amp; Assumptions'!$C$6)</f>
        <v>64628.1</v>
      </c>
      <c r="P144" s="21">
        <f>'ART Forecast'!O24-('ART Forecast'!O24*'Algorithms &amp; Assumptions'!$C$6)</f>
        <v>68308.2</v>
      </c>
      <c r="Q144" s="21">
        <f>'ART Forecast'!P24-('ART Forecast'!P24*'Algorithms &amp; Assumptions'!$C$6)</f>
        <v>71303.100000000006</v>
      </c>
      <c r="R144" s="21">
        <f>'ART Forecast'!Q24-('ART Forecast'!Q24*'Algorithms &amp; Assumptions'!$C$6)</f>
        <v>74298.000000000015</v>
      </c>
      <c r="S144" s="21">
        <f>'ART Forecast'!R24-('ART Forecast'!R24*'Algorithms &amp; Assumptions'!$C$6)</f>
        <v>75600</v>
      </c>
      <c r="T144" s="21">
        <f>'ART Forecast'!S24-('ART Forecast'!S24*'Algorithms &amp; Assumptions'!$C$6)</f>
        <v>74700</v>
      </c>
      <c r="U144" s="21">
        <f>'ART Forecast'!T24-('ART Forecast'!T24*'Algorithms &amp; Assumptions'!$C$6)</f>
        <v>73800</v>
      </c>
      <c r="V144" s="21">
        <f>'ART Forecast'!U24-('ART Forecast'!U24*'Algorithms &amp; Assumptions'!$C$6)</f>
        <v>72900</v>
      </c>
      <c r="W144" s="21">
        <f>'ART Forecast'!V24-('ART Forecast'!V24*'Algorithms &amp; Assumptions'!$C$6)</f>
        <v>72000</v>
      </c>
      <c r="Y144" s="17" t="str">
        <f t="shared" si="363"/>
        <v>Burkina Faso</v>
      </c>
      <c r="Z144" s="21"/>
      <c r="AA144" s="21">
        <f>MAX('ART Forecast'!D24-'ART Totals'!D144,0)</f>
        <v>7342.4000000000015</v>
      </c>
      <c r="AB144" s="21">
        <f>MAX('ART Forecast'!E24-'ART Totals'!E144,0)</f>
        <v>5889.2000000000007</v>
      </c>
      <c r="AC144" s="21">
        <f>MAX('ART Forecast'!F24-'ART Totals'!F144,0)</f>
        <v>7053.4000000000015</v>
      </c>
      <c r="AD144" s="21">
        <f>MAX('ART Forecast'!G24-'ART Totals'!G144,0)</f>
        <v>8161.5999999999985</v>
      </c>
      <c r="AE144" s="21">
        <f>MAX('ART Forecast'!H24-'ART Totals'!H144,0)</f>
        <v>9986</v>
      </c>
      <c r="AF144" s="21">
        <f>MAX('ART Forecast'!I24-'ART Totals'!I144,0)</f>
        <v>9661.5</v>
      </c>
      <c r="AG144" s="21">
        <f>MAX('ART Forecast'!J24-'ART Totals'!J144,0)</f>
        <v>9761.0999999999985</v>
      </c>
      <c r="AH144" s="21">
        <f>MAX('ART Forecast'!K24-'ART Totals'!K144,0)</f>
        <v>4409</v>
      </c>
      <c r="AI144" s="21">
        <f>MAX('ART Forecast'!L24-'ART Totals'!L144,0)</f>
        <v>14221.699999999997</v>
      </c>
      <c r="AJ144" s="21">
        <f>MAX('ART Forecast'!M24-'ART Totals'!M144,0)</f>
        <v>7189.5</v>
      </c>
      <c r="AK144" s="21">
        <f>MAX('ART Forecast'!N24-'ART Totals'!N144,0)</f>
        <v>11947.300000000003</v>
      </c>
      <c r="AL144" s="21">
        <f>MAX('ART Forecast'!O24-'ART Totals'!O144,0)</f>
        <v>11269.900000000001</v>
      </c>
      <c r="AM144" s="21">
        <f>MAX('ART Forecast'!P24-'ART Totals'!P144,0)</f>
        <v>10917.466666666674</v>
      </c>
      <c r="AN144" s="21">
        <f>MAX('ART Forecast'!Q24-'ART Totals'!Q144,0)</f>
        <v>11250.233333333337</v>
      </c>
      <c r="AO144" s="21">
        <f>MAX('ART Forecast'!R24-'ART Totals'!R144,0)</f>
        <v>9701.9999999999854</v>
      </c>
      <c r="AP144" s="21">
        <f>MAX('ART Forecast'!S24-'ART Totals'!S144,0)</f>
        <v>7400</v>
      </c>
      <c r="AQ144" s="21">
        <f>MAX('ART Forecast'!T24-'ART Totals'!T144,0)</f>
        <v>7300</v>
      </c>
      <c r="AR144" s="21">
        <f>MAX('ART Forecast'!U24-'ART Totals'!U144,0)</f>
        <v>7200</v>
      </c>
      <c r="AS144" s="21">
        <f>MAX('ART Forecast'!V24-'ART Totals'!V144,0)</f>
        <v>7100</v>
      </c>
      <c r="AT144" s="21">
        <f>MAX('ART Forecast'!W24-'ART Totals'!W144,0)</f>
        <v>7000</v>
      </c>
    </row>
    <row r="145" spans="2:46" x14ac:dyDescent="0.35">
      <c r="B145" s="17" t="str">
        <f t="shared" si="362"/>
        <v>Burundi</v>
      </c>
      <c r="C145" s="21"/>
      <c r="D145" s="21">
        <f>'ART Forecast'!C25-('ART Forecast'!C25*'Algorithms &amp; Assumptions'!$C$6)</f>
        <v>18818.099999999999</v>
      </c>
      <c r="E145" s="21">
        <f>'ART Forecast'!D25-('ART Forecast'!D25*'Algorithms &amp; Assumptions'!$C$6)</f>
        <v>22027.5</v>
      </c>
      <c r="F145" s="21">
        <f>'ART Forecast'!E25-('ART Forecast'!E25*'Algorithms &amp; Assumptions'!$C$6)</f>
        <v>24388.2</v>
      </c>
      <c r="G145" s="21">
        <f>'ART Forecast'!F25-('ART Forecast'!F25*'Algorithms &amp; Assumptions'!$C$6)</f>
        <v>27550.799999999999</v>
      </c>
      <c r="H145" s="21">
        <f>'ART Forecast'!G25-('ART Forecast'!G25*'Algorithms &amp; Assumptions'!$C$6)</f>
        <v>31003.200000000001</v>
      </c>
      <c r="I145" s="21">
        <f>'ART Forecast'!H25-('ART Forecast'!H25*'Algorithms &amp; Assumptions'!$C$6)</f>
        <v>35563.5</v>
      </c>
      <c r="J145" s="21">
        <f>'ART Forecast'!I25-('ART Forecast'!I25*'Algorithms &amp; Assumptions'!$C$6)</f>
        <v>43980.3</v>
      </c>
      <c r="K145" s="21">
        <f>'ART Forecast'!J25-('ART Forecast'!J25*'Algorithms &amp; Assumptions'!$C$6)</f>
        <v>47646.9</v>
      </c>
      <c r="L145" s="21">
        <f>'ART Forecast'!K25-('ART Forecast'!K25*'Algorithms &amp; Assumptions'!$C$6)</f>
        <v>51459.3</v>
      </c>
      <c r="M145" s="21">
        <f>'ART Forecast'!L25-('ART Forecast'!L25*'Algorithms &amp; Assumptions'!$C$6)</f>
        <v>55248.3</v>
      </c>
      <c r="N145" s="21">
        <f>'ART Forecast'!M25-('ART Forecast'!M25*'Algorithms &amp; Assumptions'!$C$6)</f>
        <v>56652.3</v>
      </c>
      <c r="O145" s="21">
        <f>'ART Forecast'!N25-('ART Forecast'!N25*'Algorithms &amp; Assumptions'!$C$6)</f>
        <v>58231.8</v>
      </c>
      <c r="P145" s="21">
        <f>'ART Forecast'!O25-('ART Forecast'!O25*'Algorithms &amp; Assumptions'!$C$6)</f>
        <v>59104.800000000003</v>
      </c>
      <c r="Q145" s="21">
        <f>'ART Forecast'!P25-('ART Forecast'!P25*'Algorithms &amp; Assumptions'!$C$6)</f>
        <v>60390.299999999996</v>
      </c>
      <c r="R145" s="21">
        <f>'ART Forecast'!Q25-('ART Forecast'!Q25*'Algorithms &amp; Assumptions'!$C$6)</f>
        <v>61675.799999999988</v>
      </c>
      <c r="S145" s="21">
        <f>'ART Forecast'!R25-('ART Forecast'!R25*'Algorithms &amp; Assumptions'!$C$6)</f>
        <v>62961.299999999988</v>
      </c>
      <c r="T145" s="21">
        <f>'ART Forecast'!S25-('ART Forecast'!S25*'Algorithms &amp; Assumptions'!$C$6)</f>
        <v>64246.799999999981</v>
      </c>
      <c r="U145" s="21">
        <f>'ART Forecast'!T25-('ART Forecast'!T25*'Algorithms &amp; Assumptions'!$C$6)</f>
        <v>65532.299999999974</v>
      </c>
      <c r="V145" s="21">
        <f>'ART Forecast'!U25-('ART Forecast'!U25*'Algorithms &amp; Assumptions'!$C$6)</f>
        <v>65700</v>
      </c>
      <c r="W145" s="21">
        <f>'ART Forecast'!V25-('ART Forecast'!V25*'Algorithms &amp; Assumptions'!$C$6)</f>
        <v>65700</v>
      </c>
      <c r="Y145" s="17" t="str">
        <f t="shared" si="363"/>
        <v>Burundi</v>
      </c>
      <c r="Z145" s="21"/>
      <c r="AA145" s="21">
        <f>MAX('ART Forecast'!D25-'ART Totals'!D145,0)</f>
        <v>5656.9000000000015</v>
      </c>
      <c r="AB145" s="21">
        <f>MAX('ART Forecast'!E25-'ART Totals'!E145,0)</f>
        <v>5070.5</v>
      </c>
      <c r="AC145" s="21">
        <f>MAX('ART Forecast'!F25-'ART Totals'!F145,0)</f>
        <v>6223.7999999999993</v>
      </c>
      <c r="AD145" s="21">
        <f>MAX('ART Forecast'!G25-'ART Totals'!G145,0)</f>
        <v>6897.2000000000007</v>
      </c>
      <c r="AE145" s="21">
        <f>MAX('ART Forecast'!H25-'ART Totals'!H145,0)</f>
        <v>8511.7999999999993</v>
      </c>
      <c r="AF145" s="21">
        <f>MAX('ART Forecast'!I25-'ART Totals'!I145,0)</f>
        <v>13303.5</v>
      </c>
      <c r="AG145" s="21">
        <f>MAX('ART Forecast'!J25-'ART Totals'!J145,0)</f>
        <v>8960.6999999999971</v>
      </c>
      <c r="AH145" s="21">
        <f>MAX('ART Forecast'!K25-'ART Totals'!K145,0)</f>
        <v>9530.0999999999985</v>
      </c>
      <c r="AI145" s="21">
        <f>MAX('ART Forecast'!L25-'ART Totals'!L145,0)</f>
        <v>9927.6999999999971</v>
      </c>
      <c r="AJ145" s="21">
        <f>MAX('ART Forecast'!M25-'ART Totals'!M145,0)</f>
        <v>7698.6999999999971</v>
      </c>
      <c r="AK145" s="21">
        <f>MAX('ART Forecast'!N25-'ART Totals'!N145,0)</f>
        <v>8049.6999999999971</v>
      </c>
      <c r="AL145" s="21">
        <f>MAX('ART Forecast'!O25-'ART Totals'!O145,0)</f>
        <v>7440.1999999999971</v>
      </c>
      <c r="AM145" s="21">
        <f>MAX('ART Forecast'!P25-'ART Totals'!P145,0)</f>
        <v>7995.5333333333256</v>
      </c>
      <c r="AN145" s="21">
        <f>MAX('ART Forecast'!Q25-'ART Totals'!Q145,0)</f>
        <v>8138.3666666666613</v>
      </c>
      <c r="AO145" s="21">
        <f>MAX('ART Forecast'!R25-'ART Totals'!R145,0)</f>
        <v>8281.1999999999971</v>
      </c>
      <c r="AP145" s="21">
        <f>MAX('ART Forecast'!S25-'ART Totals'!S145,0)</f>
        <v>8424.0333333333256</v>
      </c>
      <c r="AQ145" s="21">
        <f>MAX('ART Forecast'!T25-'ART Totals'!T145,0)</f>
        <v>8566.8666666666613</v>
      </c>
      <c r="AR145" s="21">
        <f>MAX('ART Forecast'!U25-'ART Totals'!U145,0)</f>
        <v>7467.7000000000262</v>
      </c>
      <c r="AS145" s="21">
        <f>MAX('ART Forecast'!V25-'ART Totals'!V145,0)</f>
        <v>7300</v>
      </c>
      <c r="AT145" s="21">
        <f>MAX('ART Forecast'!W25-'ART Totals'!W145,0)</f>
        <v>7300</v>
      </c>
    </row>
    <row r="146" spans="2:46" x14ac:dyDescent="0.35">
      <c r="B146" s="17" t="str">
        <f t="shared" si="362"/>
        <v>Cambodia</v>
      </c>
      <c r="C146" s="21"/>
      <c r="D146" s="21">
        <f>'ART Forecast'!C26-('ART Forecast'!C26*'Algorithms &amp; Assumptions'!$C$6)</f>
        <v>33648.300000000003</v>
      </c>
      <c r="E146" s="21">
        <f>'ART Forecast'!D26-('ART Forecast'!D26*'Algorithms &amp; Assumptions'!$C$6)</f>
        <v>36630</v>
      </c>
      <c r="F146" s="21">
        <f>'ART Forecast'!E26-('ART Forecast'!E26*'Algorithms &amp; Assumptions'!$C$6)</f>
        <v>38802.6</v>
      </c>
      <c r="G146" s="21">
        <f>'ART Forecast'!F26-('ART Forecast'!F26*'Algorithms &amp; Assumptions'!$C$6)</f>
        <v>40667.4</v>
      </c>
      <c r="H146" s="21">
        <f>'ART Forecast'!G26-('ART Forecast'!G26*'Algorithms &amp; Assumptions'!$C$6)</f>
        <v>42700.5</v>
      </c>
      <c r="I146" s="21">
        <f>'ART Forecast'!H26-('ART Forecast'!H26*'Algorithms &amp; Assumptions'!$C$6)</f>
        <v>44672.4</v>
      </c>
      <c r="J146" s="21">
        <f>'ART Forecast'!I26-('ART Forecast'!I26*'Algorithms &amp; Assumptions'!$C$6)</f>
        <v>46815.3</v>
      </c>
      <c r="K146" s="21">
        <f>'ART Forecast'!J26-('ART Forecast'!J26*'Algorithms &amp; Assumptions'!$C$6)</f>
        <v>48767.4</v>
      </c>
      <c r="L146" s="21">
        <f>'ART Forecast'!K26-('ART Forecast'!K26*'Algorithms &amp; Assumptions'!$C$6)</f>
        <v>51102.9</v>
      </c>
      <c r="M146" s="21">
        <f>'ART Forecast'!L26-('ART Forecast'!L26*'Algorithms &amp; Assumptions'!$C$6)</f>
        <v>53392.5</v>
      </c>
      <c r="N146" s="21">
        <f>'ART Forecast'!M26-('ART Forecast'!M26*'Algorithms &amp; Assumptions'!$C$6)</f>
        <v>54580.5</v>
      </c>
      <c r="O146" s="21">
        <f>'ART Forecast'!N26-('ART Forecast'!N26*'Algorithms &amp; Assumptions'!$C$6)</f>
        <v>55166.400000000001</v>
      </c>
      <c r="P146" s="21">
        <f>'ART Forecast'!O26-('ART Forecast'!O26*'Algorithms &amp; Assumptions'!$C$6)</f>
        <v>57392.1</v>
      </c>
      <c r="Q146" s="21">
        <f>'ART Forecast'!P26-('ART Forecast'!P26*'Algorithms &amp; Assumptions'!$C$6)</f>
        <v>58725.3</v>
      </c>
      <c r="R146" s="21">
        <f>'ART Forecast'!Q26-('ART Forecast'!Q26*'Algorithms &amp; Assumptions'!$C$6)</f>
        <v>60058.5</v>
      </c>
      <c r="S146" s="21">
        <f>'ART Forecast'!R26-('ART Forecast'!R26*'Algorithms &amp; Assumptions'!$C$6)</f>
        <v>61391.7</v>
      </c>
      <c r="T146" s="21">
        <f>'ART Forecast'!S26-('ART Forecast'!S26*'Algorithms &amp; Assumptions'!$C$6)</f>
        <v>62724.899999999994</v>
      </c>
      <c r="U146" s="21">
        <f>'ART Forecast'!T26-('ART Forecast'!T26*'Algorithms &amp; Assumptions'!$C$6)</f>
        <v>64058.099999999991</v>
      </c>
      <c r="V146" s="21">
        <f>'ART Forecast'!U26-('ART Forecast'!U26*'Algorithms &amp; Assumptions'!$C$6)</f>
        <v>65391.299999999988</v>
      </c>
      <c r="W146" s="21">
        <f>'ART Forecast'!V26-('ART Forecast'!V26*'Algorithms &amp; Assumptions'!$C$6)</f>
        <v>66600</v>
      </c>
      <c r="Y146" s="17" t="str">
        <f t="shared" si="363"/>
        <v>Cambodia</v>
      </c>
      <c r="Z146" s="21"/>
      <c r="AA146" s="21">
        <f>MAX('ART Forecast'!D26-'ART Totals'!D146,0)</f>
        <v>7051.6999999999971</v>
      </c>
      <c r="AB146" s="21">
        <f>MAX('ART Forecast'!E26-'ART Totals'!E146,0)</f>
        <v>6484</v>
      </c>
      <c r="AC146" s="21">
        <f>MAX('ART Forecast'!F26-'ART Totals'!F146,0)</f>
        <v>6383.4000000000015</v>
      </c>
      <c r="AD146" s="21">
        <f>MAX('ART Forecast'!G26-'ART Totals'!G146,0)</f>
        <v>6777.5999999999985</v>
      </c>
      <c r="AE146" s="21">
        <f>MAX('ART Forecast'!H26-'ART Totals'!H146,0)</f>
        <v>6935.5</v>
      </c>
      <c r="AF146" s="21">
        <f>MAX('ART Forecast'!I26-'ART Totals'!I146,0)</f>
        <v>7344.5999999999985</v>
      </c>
      <c r="AG146" s="21">
        <f>MAX('ART Forecast'!J26-'ART Totals'!J146,0)</f>
        <v>7370.6999999999971</v>
      </c>
      <c r="AH146" s="21">
        <f>MAX('ART Forecast'!K26-'ART Totals'!K146,0)</f>
        <v>8013.5999999999985</v>
      </c>
      <c r="AI146" s="21">
        <f>MAX('ART Forecast'!L26-'ART Totals'!L146,0)</f>
        <v>8222.0999999999985</v>
      </c>
      <c r="AJ146" s="21">
        <f>MAX('ART Forecast'!M26-'ART Totals'!M146,0)</f>
        <v>7252.5</v>
      </c>
      <c r="AK146" s="21">
        <f>MAX('ART Forecast'!N26-'ART Totals'!N146,0)</f>
        <v>6715.5</v>
      </c>
      <c r="AL146" s="21">
        <f>MAX('ART Forecast'!O26-'ART Totals'!O146,0)</f>
        <v>8602.5999999999985</v>
      </c>
      <c r="AM146" s="21">
        <f>MAX('ART Forecast'!P26-'ART Totals'!P146,0)</f>
        <v>7858.2333333333372</v>
      </c>
      <c r="AN146" s="21">
        <f>MAX('ART Forecast'!Q26-'ART Totals'!Q146,0)</f>
        <v>8006.3666666666686</v>
      </c>
      <c r="AO146" s="21">
        <f>MAX('ART Forecast'!R26-'ART Totals'!R146,0)</f>
        <v>8154.5</v>
      </c>
      <c r="AP146" s="21">
        <f>MAX('ART Forecast'!S26-'ART Totals'!S146,0)</f>
        <v>8302.6333333333314</v>
      </c>
      <c r="AQ146" s="21">
        <f>MAX('ART Forecast'!T26-'ART Totals'!T146,0)</f>
        <v>8450.7666666666628</v>
      </c>
      <c r="AR146" s="21">
        <f>MAX('ART Forecast'!U26-'ART Totals'!U146,0)</f>
        <v>8598.8999999999942</v>
      </c>
      <c r="AS146" s="21">
        <f>MAX('ART Forecast'!V26-'ART Totals'!V146,0)</f>
        <v>8608.7000000000116</v>
      </c>
      <c r="AT146" s="21">
        <f>MAX('ART Forecast'!W26-'ART Totals'!W146,0)</f>
        <v>7400</v>
      </c>
    </row>
    <row r="147" spans="2:46" x14ac:dyDescent="0.35">
      <c r="B147" s="17" t="str">
        <f t="shared" si="362"/>
        <v>Cameroon</v>
      </c>
      <c r="C147" s="21"/>
      <c r="D147" s="21">
        <f>'ART Forecast'!C27-('ART Forecast'!C27*'Algorithms &amp; Assumptions'!$C$6)</f>
        <v>76914.899999999994</v>
      </c>
      <c r="E147" s="21">
        <f>'ART Forecast'!D27-('ART Forecast'!D27*'Algorithms &amp; Assumptions'!$C$6)</f>
        <v>91091.7</v>
      </c>
      <c r="F147" s="21">
        <f>'ART Forecast'!E27-('ART Forecast'!E27*'Algorithms &amp; Assumptions'!$C$6)</f>
        <v>106011.9</v>
      </c>
      <c r="G147" s="21">
        <f>'ART Forecast'!F27-('ART Forecast'!F27*'Algorithms &amp; Assumptions'!$C$6)</f>
        <v>113366.7</v>
      </c>
      <c r="H147" s="21">
        <f>'ART Forecast'!G27-('ART Forecast'!G27*'Algorithms &amp; Assumptions'!$C$6)</f>
        <v>125045.1</v>
      </c>
      <c r="I147" s="21">
        <f>'ART Forecast'!H27-('ART Forecast'!H27*'Algorithms &amp; Assumptions'!$C$6)</f>
        <v>145037.70000000001</v>
      </c>
      <c r="J147" s="21">
        <f>'ART Forecast'!I27-('ART Forecast'!I27*'Algorithms &amp; Assumptions'!$C$6)</f>
        <v>177206.39999999999</v>
      </c>
      <c r="K147" s="21">
        <f>'ART Forecast'!J27-('ART Forecast'!J27*'Algorithms &amp; Assumptions'!$C$6)</f>
        <v>219501.9</v>
      </c>
      <c r="L147" s="21">
        <f>'ART Forecast'!K27-('ART Forecast'!K27*'Algorithms &amp; Assumptions'!$C$6)</f>
        <v>243723.6</v>
      </c>
      <c r="M147" s="21">
        <f>'ART Forecast'!L27-('ART Forecast'!L27*'Algorithms &amp; Assumptions'!$C$6)</f>
        <v>271830.59999999998</v>
      </c>
      <c r="N147" s="21">
        <f>'ART Forecast'!M27-('ART Forecast'!M27*'Algorithms &amp; Assumptions'!$C$6)</f>
        <v>305655.3</v>
      </c>
      <c r="O147" s="21">
        <f>'ART Forecast'!N27-('ART Forecast'!N27*'Algorithms &amp; Assumptions'!$C$6)</f>
        <v>339524.1</v>
      </c>
      <c r="P147" s="21">
        <f>'ART Forecast'!O27-('ART Forecast'!O27*'Algorithms &amp; Assumptions'!$C$6)</f>
        <v>371821.5</v>
      </c>
      <c r="Q147" s="21">
        <f>'ART Forecast'!P27-('ART Forecast'!P27*'Algorithms &amp; Assumptions'!$C$6)</f>
        <v>399000.00000000058</v>
      </c>
      <c r="R147" s="21">
        <f>'ART Forecast'!Q27-('ART Forecast'!Q27*'Algorithms &amp; Assumptions'!$C$6)</f>
        <v>397000.00000000076</v>
      </c>
      <c r="S147" s="21">
        <f>'ART Forecast'!R27-('ART Forecast'!R27*'Algorithms &amp; Assumptions'!$C$6)</f>
        <v>392333.33333333454</v>
      </c>
      <c r="T147" s="21">
        <f>'ART Forecast'!S27-('ART Forecast'!S27*'Algorithms &amp; Assumptions'!$C$6)</f>
        <v>389444.4444444456</v>
      </c>
      <c r="U147" s="21">
        <f>'ART Forecast'!T27-('ART Forecast'!T27*'Algorithms &amp; Assumptions'!$C$6)</f>
        <v>385370.37037037185</v>
      </c>
      <c r="V147" s="21">
        <f>'ART Forecast'!U27-('ART Forecast'!U27*'Algorithms &amp; Assumptions'!$C$6)</f>
        <v>382086.41975308768</v>
      </c>
      <c r="W147" s="21">
        <f>'ART Forecast'!V27-('ART Forecast'!V27*'Algorithms &amp; Assumptions'!$C$6)</f>
        <v>378275.72016461159</v>
      </c>
      <c r="Y147" s="17" t="str">
        <f t="shared" si="363"/>
        <v>Cameroon</v>
      </c>
      <c r="Z147" s="21"/>
      <c r="AA147" s="21">
        <f>MAX('ART Forecast'!D27-'ART Totals'!D147,0)</f>
        <v>24298.100000000006</v>
      </c>
      <c r="AB147" s="21">
        <f>MAX('ART Forecast'!E27-'ART Totals'!E147,0)</f>
        <v>26699.300000000003</v>
      </c>
      <c r="AC147" s="21">
        <f>MAX('ART Forecast'!F27-'ART Totals'!F147,0)</f>
        <v>19951.100000000006</v>
      </c>
      <c r="AD147" s="21">
        <f>MAX('ART Forecast'!G27-'ART Totals'!G147,0)</f>
        <v>25572.300000000003</v>
      </c>
      <c r="AE147" s="21">
        <f>MAX('ART Forecast'!H27-'ART Totals'!H147,0)</f>
        <v>36107.899999999994</v>
      </c>
      <c r="AF147" s="21">
        <f>MAX('ART Forecast'!I27-'ART Totals'!I147,0)</f>
        <v>51858.299999999988</v>
      </c>
      <c r="AG147" s="21">
        <f>MAX('ART Forecast'!J27-'ART Totals'!J147,0)</f>
        <v>66684.600000000006</v>
      </c>
      <c r="AH147" s="21">
        <f>MAX('ART Forecast'!K27-'ART Totals'!K147,0)</f>
        <v>51302.100000000006</v>
      </c>
      <c r="AI147" s="21">
        <f>MAX('ART Forecast'!L27-'ART Totals'!L147,0)</f>
        <v>58310.399999999994</v>
      </c>
      <c r="AJ147" s="21">
        <f>MAX('ART Forecast'!M27-'ART Totals'!M147,0)</f>
        <v>67786.400000000023</v>
      </c>
      <c r="AK147" s="21">
        <f>MAX('ART Forecast'!N27-'ART Totals'!N147,0)</f>
        <v>71593.700000000012</v>
      </c>
      <c r="AL147" s="21">
        <f>MAX('ART Forecast'!O27-'ART Totals'!O147,0)</f>
        <v>73610.900000000023</v>
      </c>
      <c r="AM147" s="21">
        <f>MAX('ART Forecast'!P27-'ART Totals'!P147,0)</f>
        <v>71511.833333333954</v>
      </c>
      <c r="AN147" s="21">
        <f>MAX('ART Forecast'!Q27-'ART Totals'!Q147,0)</f>
        <v>42111.111111111357</v>
      </c>
      <c r="AO147" s="21">
        <f>MAX('ART Forecast'!R27-'ART Totals'!R147,0)</f>
        <v>38925.92592592648</v>
      </c>
      <c r="AP147" s="21">
        <f>MAX('ART Forecast'!S27-'ART Totals'!S147,0)</f>
        <v>40382.716049382812</v>
      </c>
      <c r="AQ147" s="21">
        <f>MAX('ART Forecast'!T27-'ART Totals'!T147,0)</f>
        <v>38744.855967078649</v>
      </c>
      <c r="AR147" s="21">
        <f>MAX('ART Forecast'!U27-'ART Totals'!U147,0)</f>
        <v>39170.0960219478</v>
      </c>
      <c r="AS147" s="21">
        <f>MAX('ART Forecast'!V27-'ART Totals'!V147,0)</f>
        <v>38219.935985369608</v>
      </c>
      <c r="AT147" s="21">
        <f>MAX('ART Forecast'!W27-'ART Totals'!W147,0)</f>
        <v>38186.70934308914</v>
      </c>
    </row>
    <row r="148" spans="2:46" x14ac:dyDescent="0.35">
      <c r="B148" s="17" t="str">
        <f t="shared" si="362"/>
        <v>Cape Verde</v>
      </c>
      <c r="C148" s="21"/>
      <c r="D148" s="21">
        <f>'ART Forecast'!C28-('ART Forecast'!C28*'Algorithms &amp; Assumptions'!$C$6)</f>
        <v>660.6</v>
      </c>
      <c r="E148" s="21">
        <f>'ART Forecast'!D28-('ART Forecast'!D28*'Algorithms &amp; Assumptions'!$C$6)</f>
        <v>756</v>
      </c>
      <c r="F148" s="21">
        <f>'ART Forecast'!E28-('ART Forecast'!E28*'Algorithms &amp; Assumptions'!$C$6)</f>
        <v>923.4</v>
      </c>
      <c r="G148" s="21">
        <f>'ART Forecast'!F28-('ART Forecast'!F28*'Algorithms &amp; Assumptions'!$C$6)</f>
        <v>1123.2</v>
      </c>
      <c r="H148" s="21">
        <f>'ART Forecast'!G28-('ART Forecast'!G28*'Algorithms &amp; Assumptions'!$C$6)</f>
        <v>1244.7</v>
      </c>
      <c r="I148" s="21">
        <f>'ART Forecast'!H28-('ART Forecast'!H28*'Algorithms &amp; Assumptions'!$C$6)</f>
        <v>1291.5</v>
      </c>
      <c r="J148" s="21">
        <f>'ART Forecast'!I28-('ART Forecast'!I28*'Algorithms &amp; Assumptions'!$C$6)</f>
        <v>1360.8</v>
      </c>
      <c r="K148" s="21">
        <f>'ART Forecast'!J28-('ART Forecast'!J28*'Algorithms &amp; Assumptions'!$C$6)</f>
        <v>1598.4</v>
      </c>
      <c r="L148" s="21">
        <f>'ART Forecast'!K28-('ART Forecast'!K28*'Algorithms &amp; Assumptions'!$C$6)</f>
        <v>1903.5</v>
      </c>
      <c r="M148" s="21">
        <f>'ART Forecast'!L28-('ART Forecast'!L28*'Algorithms &amp; Assumptions'!$C$6)</f>
        <v>2052.9</v>
      </c>
      <c r="N148" s="21">
        <f>'ART Forecast'!M28-('ART Forecast'!M28*'Algorithms &amp; Assumptions'!$C$6)</f>
        <v>2234.6999999999998</v>
      </c>
      <c r="O148" s="21">
        <f>'ART Forecast'!N28-('ART Forecast'!N28*'Algorithms &amp; Assumptions'!$C$6)</f>
        <v>2503.8000000000002</v>
      </c>
      <c r="P148" s="21">
        <f>'ART Forecast'!O28-('ART Forecast'!O28*'Algorithms &amp; Assumptions'!$C$6)</f>
        <v>2761.2</v>
      </c>
      <c r="Q148" s="21">
        <f>'ART Forecast'!P28-('ART Forecast'!P28*'Algorithms &amp; Assumptions'!$C$6)</f>
        <v>2997.3</v>
      </c>
      <c r="R148" s="21">
        <f>'ART Forecast'!Q28-('ART Forecast'!Q28*'Algorithms &amp; Assumptions'!$C$6)</f>
        <v>3230.0000000000082</v>
      </c>
      <c r="S148" s="21">
        <f>'ART Forecast'!R28-('ART Forecast'!R28*'Algorithms &amp; Assumptions'!$C$6)</f>
        <v>3276.6666666666833</v>
      </c>
      <c r="T148" s="21">
        <f>'ART Forecast'!S28-('ART Forecast'!S28*'Algorithms &amp; Assumptions'!$C$6)</f>
        <v>3305.5555555555793</v>
      </c>
      <c r="U148" s="21">
        <f>'ART Forecast'!T28-('ART Forecast'!T28*'Algorithms &amp; Assumptions'!$C$6)</f>
        <v>3346.2962962963416</v>
      </c>
      <c r="V148" s="21">
        <f>'ART Forecast'!U28-('ART Forecast'!U28*'Algorithms &amp; Assumptions'!$C$6)</f>
        <v>3379.1358024691885</v>
      </c>
      <c r="W148" s="21">
        <f>'ART Forecast'!V28-('ART Forecast'!V28*'Algorithms &amp; Assumptions'!$C$6)</f>
        <v>3417.2427983539701</v>
      </c>
      <c r="Y148" s="17" t="str">
        <f t="shared" si="363"/>
        <v>Cape Verde</v>
      </c>
      <c r="Z148" s="21"/>
      <c r="AA148" s="21">
        <f>MAX('ART Forecast'!D28-'ART Totals'!D148,0)</f>
        <v>179.39999999999998</v>
      </c>
      <c r="AB148" s="21">
        <f>MAX('ART Forecast'!E28-'ART Totals'!E148,0)</f>
        <v>270</v>
      </c>
      <c r="AC148" s="21">
        <f>MAX('ART Forecast'!F28-'ART Totals'!F148,0)</f>
        <v>324.60000000000002</v>
      </c>
      <c r="AD148" s="21">
        <f>MAX('ART Forecast'!G28-'ART Totals'!G148,0)</f>
        <v>259.79999999999995</v>
      </c>
      <c r="AE148" s="21">
        <f>MAX('ART Forecast'!H28-'ART Totals'!H148,0)</f>
        <v>190.29999999999995</v>
      </c>
      <c r="AF148" s="21">
        <f>MAX('ART Forecast'!I28-'ART Totals'!I148,0)</f>
        <v>220.5</v>
      </c>
      <c r="AG148" s="21">
        <f>MAX('ART Forecast'!J28-'ART Totals'!J148,0)</f>
        <v>415.20000000000005</v>
      </c>
      <c r="AH148" s="21">
        <f>MAX('ART Forecast'!K28-'ART Totals'!K148,0)</f>
        <v>516.59999999999991</v>
      </c>
      <c r="AI148" s="21">
        <f>MAX('ART Forecast'!L28-'ART Totals'!L148,0)</f>
        <v>377.5</v>
      </c>
      <c r="AJ148" s="21">
        <f>MAX('ART Forecast'!M28-'ART Totals'!M148,0)</f>
        <v>430.09999999999991</v>
      </c>
      <c r="AK148" s="21">
        <f>MAX('ART Forecast'!N28-'ART Totals'!N148,0)</f>
        <v>547.30000000000018</v>
      </c>
      <c r="AL148" s="21">
        <f>MAX('ART Forecast'!O28-'ART Totals'!O148,0)</f>
        <v>564.19999999999982</v>
      </c>
      <c r="AM148" s="21">
        <f>MAX('ART Forecast'!P28-'ART Totals'!P148,0)</f>
        <v>569.13333333333367</v>
      </c>
      <c r="AN148" s="21">
        <f>MAX('ART Forecast'!Q28-'ART Totals'!Q148,0)</f>
        <v>591.5888888888976</v>
      </c>
      <c r="AO148" s="21">
        <f>MAX('ART Forecast'!R28-'ART Totals'!R148,0)</f>
        <v>410.74074074075088</v>
      </c>
      <c r="AP148" s="21">
        <f>MAX('ART Forecast'!S28-'ART Totals'!S148,0)</f>
        <v>396.17283950618275</v>
      </c>
      <c r="AQ148" s="21">
        <f>MAX('ART Forecast'!T28-'ART Totals'!T148,0)</f>
        <v>412.55144032924454</v>
      </c>
      <c r="AR148" s="21">
        <f>MAX('ART Forecast'!U28-'ART Totals'!U148,0)</f>
        <v>408.29903978053471</v>
      </c>
      <c r="AS148" s="21">
        <f>MAX('ART Forecast'!V28-'ART Totals'!V148,0)</f>
        <v>417.80064014633399</v>
      </c>
      <c r="AT148" s="21">
        <f>MAX('ART Forecast'!W28-'ART Totals'!W148,0)</f>
        <v>418.13290656913614</v>
      </c>
    </row>
    <row r="149" spans="2:46" x14ac:dyDescent="0.35">
      <c r="B149" s="17" t="str">
        <f t="shared" si="362"/>
        <v>Central African Republic</v>
      </c>
      <c r="C149" s="21"/>
      <c r="D149" s="21">
        <f>'ART Forecast'!C29-('ART Forecast'!C29*'Algorithms &amp; Assumptions'!$C$6)</f>
        <v>13015.8</v>
      </c>
      <c r="E149" s="21">
        <f>'ART Forecast'!D29-('ART Forecast'!D29*'Algorithms &amp; Assumptions'!$C$6)</f>
        <v>12332.7</v>
      </c>
      <c r="F149" s="21">
        <f>'ART Forecast'!E29-('ART Forecast'!E29*'Algorithms &amp; Assumptions'!$C$6)</f>
        <v>14232.6</v>
      </c>
      <c r="G149" s="21">
        <f>'ART Forecast'!F29-('ART Forecast'!F29*'Algorithms &amp; Assumptions'!$C$6)</f>
        <v>14081.4</v>
      </c>
      <c r="H149" s="21">
        <f>'ART Forecast'!G29-('ART Forecast'!G29*'Algorithms &amp; Assumptions'!$C$6)</f>
        <v>20321.099999999999</v>
      </c>
      <c r="I149" s="21">
        <f>'ART Forecast'!H29-('ART Forecast'!H29*'Algorithms &amp; Assumptions'!$C$6)</f>
        <v>23310</v>
      </c>
      <c r="J149" s="21">
        <f>'ART Forecast'!I29-('ART Forecast'!I29*'Algorithms &amp; Assumptions'!$C$6)</f>
        <v>26973</v>
      </c>
      <c r="K149" s="21">
        <f>'ART Forecast'!J29-('ART Forecast'!J29*'Algorithms &amp; Assumptions'!$C$6)</f>
        <v>31043.7</v>
      </c>
      <c r="L149" s="21">
        <f>'ART Forecast'!K29-('ART Forecast'!K29*'Algorithms &amp; Assumptions'!$C$6)</f>
        <v>33414.300000000003</v>
      </c>
      <c r="M149" s="21">
        <f>'ART Forecast'!L29-('ART Forecast'!L29*'Algorithms &amp; Assumptions'!$C$6)</f>
        <v>39488.400000000001</v>
      </c>
      <c r="N149" s="21">
        <f>'ART Forecast'!M29-('ART Forecast'!M29*'Algorithms &amp; Assumptions'!$C$6)</f>
        <v>42533.1</v>
      </c>
      <c r="O149" s="21">
        <f>'ART Forecast'!N29-('ART Forecast'!N29*'Algorithms &amp; Assumptions'!$C$6)</f>
        <v>47002.5</v>
      </c>
      <c r="P149" s="21">
        <f>'ART Forecast'!O29-('ART Forecast'!O29*'Algorithms &amp; Assumptions'!$C$6)</f>
        <v>51187.5</v>
      </c>
      <c r="Q149" s="21">
        <f>'ART Forecast'!P29-('ART Forecast'!P29*'Algorithms &amp; Assumptions'!$C$6)</f>
        <v>55087.199999999997</v>
      </c>
      <c r="R149" s="21">
        <f>'ART Forecast'!Q29-('ART Forecast'!Q29*'Algorithms &amp; Assumptions'!$C$6)</f>
        <v>58986.9</v>
      </c>
      <c r="S149" s="21">
        <f>'ART Forecast'!R29-('ART Forecast'!R29*'Algorithms &amp; Assumptions'!$C$6)</f>
        <v>62886.6</v>
      </c>
      <c r="T149" s="21">
        <f>'ART Forecast'!S29-('ART Forecast'!S29*'Algorithms &amp; Assumptions'!$C$6)</f>
        <v>66786.3</v>
      </c>
      <c r="U149" s="21">
        <f>'ART Forecast'!T29-('ART Forecast'!T29*'Algorithms &amp; Assumptions'!$C$6)</f>
        <v>70686</v>
      </c>
      <c r="V149" s="21">
        <f>'ART Forecast'!U29-('ART Forecast'!U29*'Algorithms &amp; Assumptions'!$C$6)</f>
        <v>74585.7</v>
      </c>
      <c r="W149" s="21">
        <f>'ART Forecast'!V29-('ART Forecast'!V29*'Algorithms &amp; Assumptions'!$C$6)</f>
        <v>78485.399999999994</v>
      </c>
      <c r="Y149" s="17" t="str">
        <f t="shared" si="363"/>
        <v>Central African Republic</v>
      </c>
      <c r="Z149" s="21"/>
      <c r="AA149" s="21">
        <f>MAX('ART Forecast'!D29-'ART Totals'!D149,0)</f>
        <v>687.20000000000073</v>
      </c>
      <c r="AB149" s="21">
        <f>MAX('ART Forecast'!E29-'ART Totals'!E149,0)</f>
        <v>3481.2999999999993</v>
      </c>
      <c r="AC149" s="21">
        <f>MAX('ART Forecast'!F29-'ART Totals'!F149,0)</f>
        <v>1413.3999999999996</v>
      </c>
      <c r="AD149" s="21">
        <f>MAX('ART Forecast'!G29-'ART Totals'!G149,0)</f>
        <v>8497.6</v>
      </c>
      <c r="AE149" s="21">
        <f>MAX('ART Forecast'!H29-'ART Totals'!H149,0)</f>
        <v>5578.9000000000015</v>
      </c>
      <c r="AF149" s="21">
        <f>MAX('ART Forecast'!I29-'ART Totals'!I149,0)</f>
        <v>6660</v>
      </c>
      <c r="AG149" s="21">
        <f>MAX('ART Forecast'!J29-'ART Totals'!J149,0)</f>
        <v>7520</v>
      </c>
      <c r="AH149" s="21">
        <f>MAX('ART Forecast'!K29-'ART Totals'!K149,0)</f>
        <v>6083.2999999999993</v>
      </c>
      <c r="AI149" s="21">
        <f>MAX('ART Forecast'!L29-'ART Totals'!L149,0)</f>
        <v>10461.699999999997</v>
      </c>
      <c r="AJ149" s="21">
        <f>MAX('ART Forecast'!M29-'ART Totals'!M149,0)</f>
        <v>7770.5999999999985</v>
      </c>
      <c r="AK149" s="21">
        <f>MAX('ART Forecast'!N29-'ART Totals'!N149,0)</f>
        <v>9691.9000000000015</v>
      </c>
      <c r="AL149" s="21">
        <f>MAX('ART Forecast'!O29-'ART Totals'!O149,0)</f>
        <v>9872.5</v>
      </c>
      <c r="AM149" s="21">
        <f>MAX('ART Forecast'!P29-'ART Totals'!P149,0)</f>
        <v>10020.5</v>
      </c>
      <c r="AN149" s="21">
        <f>MAX('ART Forecast'!Q29-'ART Totals'!Q149,0)</f>
        <v>10453.800000000003</v>
      </c>
      <c r="AO149" s="21">
        <f>MAX('ART Forecast'!R29-'ART Totals'!R149,0)</f>
        <v>10887.099999999999</v>
      </c>
      <c r="AP149" s="21">
        <f>MAX('ART Forecast'!S29-'ART Totals'!S149,0)</f>
        <v>11320.400000000001</v>
      </c>
      <c r="AQ149" s="21">
        <f>MAX('ART Forecast'!T29-'ART Totals'!T149,0)</f>
        <v>11753.699999999997</v>
      </c>
      <c r="AR149" s="21">
        <f>MAX('ART Forecast'!U29-'ART Totals'!U149,0)</f>
        <v>12187</v>
      </c>
      <c r="AS149" s="21">
        <f>MAX('ART Forecast'!V29-'ART Totals'!V149,0)</f>
        <v>12620.300000000003</v>
      </c>
      <c r="AT149" s="21">
        <f>MAX('ART Forecast'!W29-'ART Totals'!W149,0)</f>
        <v>13053.600000000006</v>
      </c>
    </row>
    <row r="150" spans="2:46" x14ac:dyDescent="0.35">
      <c r="B150" s="17" t="str">
        <f t="shared" si="362"/>
        <v>Chad</v>
      </c>
      <c r="C150" s="21"/>
      <c r="D150" s="21">
        <f>'ART Forecast'!C30-('ART Forecast'!C30*'Algorithms &amp; Assumptions'!$C$6)</f>
        <v>23850</v>
      </c>
      <c r="E150" s="21">
        <f>'ART Forecast'!D30-('ART Forecast'!D30*'Algorithms &amp; Assumptions'!$C$6)</f>
        <v>28170.9</v>
      </c>
      <c r="F150" s="21">
        <f>'ART Forecast'!E30-('ART Forecast'!E30*'Algorithms &amp; Assumptions'!$C$6)</f>
        <v>31512.6</v>
      </c>
      <c r="G150" s="21">
        <f>'ART Forecast'!F30-('ART Forecast'!F30*'Algorithms &amp; Assumptions'!$C$6)</f>
        <v>33620.400000000001</v>
      </c>
      <c r="H150" s="21">
        <f>'ART Forecast'!G30-('ART Forecast'!G30*'Algorithms &amp; Assumptions'!$C$6)</f>
        <v>36000</v>
      </c>
      <c r="I150" s="21">
        <f>'ART Forecast'!H30-('ART Forecast'!H30*'Algorithms &amp; Assumptions'!$C$6)</f>
        <v>40950</v>
      </c>
      <c r="J150" s="21">
        <f>'ART Forecast'!I30-('ART Forecast'!I30*'Algorithms &amp; Assumptions'!$C$6)</f>
        <v>45900</v>
      </c>
      <c r="K150" s="21">
        <f>'ART Forecast'!J30-('ART Forecast'!J30*'Algorithms &amp; Assumptions'!$C$6)</f>
        <v>50850</v>
      </c>
      <c r="L150" s="21">
        <f>'ART Forecast'!K30-('ART Forecast'!K30*'Algorithms &amp; Assumptions'!$C$6)</f>
        <v>55800</v>
      </c>
      <c r="M150" s="21">
        <f>'ART Forecast'!L30-('ART Forecast'!L30*'Algorithms &amp; Assumptions'!$C$6)</f>
        <v>59652.9</v>
      </c>
      <c r="N150" s="21">
        <f>'ART Forecast'!M30-('ART Forecast'!M30*'Algorithms &amp; Assumptions'!$C$6)</f>
        <v>66402</v>
      </c>
      <c r="O150" s="21">
        <f>'ART Forecast'!N30-('ART Forecast'!N30*'Algorithms &amp; Assumptions'!$C$6)</f>
        <v>72321.3</v>
      </c>
      <c r="P150" s="21">
        <f>'ART Forecast'!O30-('ART Forecast'!O30*'Algorithms &amp; Assumptions'!$C$6)</f>
        <v>76448.7</v>
      </c>
      <c r="Q150" s="21">
        <f>'ART Forecast'!P30-('ART Forecast'!P30*'Algorithms &amp; Assumptions'!$C$6)</f>
        <v>82047.3</v>
      </c>
      <c r="R150" s="21">
        <f>'ART Forecast'!Q30-('ART Forecast'!Q30*'Algorithms &amp; Assumptions'!$C$6)</f>
        <v>87645.900000000009</v>
      </c>
      <c r="S150" s="21">
        <f>'ART Forecast'!R30-('ART Forecast'!R30*'Algorithms &amp; Assumptions'!$C$6)</f>
        <v>90000</v>
      </c>
      <c r="T150" s="21">
        <f>'ART Forecast'!S30-('ART Forecast'!S30*'Algorithms &amp; Assumptions'!$C$6)</f>
        <v>90000</v>
      </c>
      <c r="U150" s="21">
        <f>'ART Forecast'!T30-('ART Forecast'!T30*'Algorithms &amp; Assumptions'!$C$6)</f>
        <v>90000</v>
      </c>
      <c r="V150" s="21">
        <f>'ART Forecast'!U30-('ART Forecast'!U30*'Algorithms &amp; Assumptions'!$C$6)</f>
        <v>90000</v>
      </c>
      <c r="W150" s="21">
        <f>'ART Forecast'!V30-('ART Forecast'!V30*'Algorithms &amp; Assumptions'!$C$6)</f>
        <v>90000</v>
      </c>
      <c r="Y150" s="17" t="str">
        <f t="shared" si="363"/>
        <v>Chad</v>
      </c>
      <c r="Z150" s="21"/>
      <c r="AA150" s="21">
        <f>MAX('ART Forecast'!D30-'ART Totals'!D150,0)</f>
        <v>7451</v>
      </c>
      <c r="AB150" s="21">
        <f>MAX('ART Forecast'!E30-'ART Totals'!E150,0)</f>
        <v>6843.0999999999985</v>
      </c>
      <c r="AC150" s="21">
        <f>MAX('ART Forecast'!F30-'ART Totals'!F150,0)</f>
        <v>5843.4000000000015</v>
      </c>
      <c r="AD150" s="21">
        <f>MAX('ART Forecast'!G30-'ART Totals'!G150,0)</f>
        <v>6379.5999999999985</v>
      </c>
      <c r="AE150" s="21">
        <f>MAX('ART Forecast'!H30-'ART Totals'!H150,0)</f>
        <v>9500</v>
      </c>
      <c r="AF150" s="21">
        <f>MAX('ART Forecast'!I30-'ART Totals'!I150,0)</f>
        <v>10050</v>
      </c>
      <c r="AG150" s="21">
        <f>MAX('ART Forecast'!J30-'ART Totals'!J150,0)</f>
        <v>10600</v>
      </c>
      <c r="AH150" s="21">
        <f>MAX('ART Forecast'!K30-'ART Totals'!K150,0)</f>
        <v>11150</v>
      </c>
      <c r="AI150" s="21">
        <f>MAX('ART Forecast'!L30-'ART Totals'!L150,0)</f>
        <v>10481</v>
      </c>
      <c r="AJ150" s="21">
        <f>MAX('ART Forecast'!M30-'ART Totals'!M150,0)</f>
        <v>14127.099999999999</v>
      </c>
      <c r="AK150" s="21">
        <f>MAX('ART Forecast'!N30-'ART Totals'!N150,0)</f>
        <v>13955</v>
      </c>
      <c r="AL150" s="21">
        <f>MAX('ART Forecast'!O30-'ART Totals'!O150,0)</f>
        <v>12621.699999999997</v>
      </c>
      <c r="AM150" s="21">
        <f>MAX('ART Forecast'!P30-'ART Totals'!P150,0)</f>
        <v>14714.966666666674</v>
      </c>
      <c r="AN150" s="21">
        <f>MAX('ART Forecast'!Q30-'ART Totals'!Q150,0)</f>
        <v>15337.03333333334</v>
      </c>
      <c r="AO150" s="21">
        <f>MAX('ART Forecast'!R30-'ART Totals'!R150,0)</f>
        <v>12354.099999999991</v>
      </c>
      <c r="AP150" s="21">
        <f>MAX('ART Forecast'!S30-'ART Totals'!S150,0)</f>
        <v>10000</v>
      </c>
      <c r="AQ150" s="21">
        <f>MAX('ART Forecast'!T30-'ART Totals'!T150,0)</f>
        <v>10000</v>
      </c>
      <c r="AR150" s="21">
        <f>MAX('ART Forecast'!U30-'ART Totals'!U150,0)</f>
        <v>10000</v>
      </c>
      <c r="AS150" s="21">
        <f>MAX('ART Forecast'!V30-'ART Totals'!V150,0)</f>
        <v>10000</v>
      </c>
      <c r="AT150" s="21">
        <f>MAX('ART Forecast'!W30-'ART Totals'!W150,0)</f>
        <v>10000</v>
      </c>
    </row>
    <row r="151" spans="2:46" x14ac:dyDescent="0.35">
      <c r="B151" s="17" t="str">
        <f t="shared" si="362"/>
        <v>China</v>
      </c>
      <c r="C151" s="21"/>
      <c r="D151" s="21">
        <f>'ART Forecast'!C31-('ART Forecast'!C31*'Algorithms &amp; Assumptions'!$C$6)</f>
        <v>0</v>
      </c>
      <c r="E151" s="21">
        <f>'ART Forecast'!D31-('ART Forecast'!D31*'Algorithms &amp; Assumptions'!$C$6)</f>
        <v>0</v>
      </c>
      <c r="F151" s="21">
        <f>'ART Forecast'!E31-('ART Forecast'!E31*'Algorithms &amp; Assumptions'!$C$6)</f>
        <v>0</v>
      </c>
      <c r="G151" s="21">
        <f>'ART Forecast'!F31-('ART Forecast'!F31*'Algorithms &amp; Assumptions'!$C$6)</f>
        <v>0</v>
      </c>
      <c r="H151" s="21">
        <f>'ART Forecast'!G31-('ART Forecast'!G31*'Algorithms &amp; Assumptions'!$C$6)</f>
        <v>0</v>
      </c>
      <c r="I151" s="21">
        <f>'ART Forecast'!H31-('ART Forecast'!H31*'Algorithms &amp; Assumptions'!$C$6)</f>
        <v>0</v>
      </c>
      <c r="J151" s="21">
        <f>'ART Forecast'!I31-('ART Forecast'!I31*'Algorithms &amp; Assumptions'!$C$6)</f>
        <v>0</v>
      </c>
      <c r="K151" s="21">
        <f>'ART Forecast'!J31-('ART Forecast'!J31*'Algorithms &amp; Assumptions'!$C$6)</f>
        <v>0</v>
      </c>
      <c r="L151" s="21">
        <f>'ART Forecast'!K31-('ART Forecast'!K31*'Algorithms &amp; Assumptions'!$C$6)</f>
        <v>0</v>
      </c>
      <c r="M151" s="21">
        <f>'ART Forecast'!L31-('ART Forecast'!L31*'Algorithms &amp; Assumptions'!$C$6)</f>
        <v>0</v>
      </c>
      <c r="N151" s="21">
        <f>'ART Forecast'!M31-('ART Forecast'!M31*'Algorithms &amp; Assumptions'!$C$6)</f>
        <v>0</v>
      </c>
      <c r="O151" s="21">
        <f>'ART Forecast'!N31-('ART Forecast'!N31*'Algorithms &amp; Assumptions'!$C$6)</f>
        <v>0</v>
      </c>
      <c r="P151" s="21">
        <f>'ART Forecast'!O31-('ART Forecast'!O31*'Algorithms &amp; Assumptions'!$C$6)</f>
        <v>0</v>
      </c>
      <c r="Q151" s="21">
        <f>'ART Forecast'!P31-('ART Forecast'!P31*'Algorithms &amp; Assumptions'!$C$6)</f>
        <v>0</v>
      </c>
      <c r="R151" s="21">
        <f>'ART Forecast'!Q31-('ART Forecast'!Q31*'Algorithms &amp; Assumptions'!$C$6)</f>
        <v>0</v>
      </c>
      <c r="S151" s="21">
        <f>'ART Forecast'!R31-('ART Forecast'!R31*'Algorithms &amp; Assumptions'!$C$6)</f>
        <v>0</v>
      </c>
      <c r="T151" s="21">
        <f>'ART Forecast'!S31-('ART Forecast'!S31*'Algorithms &amp; Assumptions'!$C$6)</f>
        <v>0</v>
      </c>
      <c r="U151" s="21">
        <f>'ART Forecast'!T31-('ART Forecast'!T31*'Algorithms &amp; Assumptions'!$C$6)</f>
        <v>0</v>
      </c>
      <c r="V151" s="21">
        <f>'ART Forecast'!U31-('ART Forecast'!U31*'Algorithms &amp; Assumptions'!$C$6)</f>
        <v>0</v>
      </c>
      <c r="W151" s="21">
        <f>'ART Forecast'!V31-('ART Forecast'!V31*'Algorithms &amp; Assumptions'!$C$6)</f>
        <v>0</v>
      </c>
      <c r="Y151" s="17" t="str">
        <f t="shared" si="363"/>
        <v>China</v>
      </c>
      <c r="Z151" s="21"/>
      <c r="AA151" s="21">
        <f>MAX('ART Forecast'!D31-'ART Totals'!D151,0)</f>
        <v>0</v>
      </c>
      <c r="AB151" s="21">
        <f>MAX('ART Forecast'!E31-'ART Totals'!E151,0)</f>
        <v>0</v>
      </c>
      <c r="AC151" s="21">
        <f>MAX('ART Forecast'!F31-'ART Totals'!F151,0)</f>
        <v>0</v>
      </c>
      <c r="AD151" s="21">
        <f>MAX('ART Forecast'!G31-'ART Totals'!G151,0)</f>
        <v>0</v>
      </c>
      <c r="AE151" s="21">
        <f>MAX('ART Forecast'!H31-'ART Totals'!H151,0)</f>
        <v>0</v>
      </c>
      <c r="AF151" s="21">
        <f>MAX('ART Forecast'!I31-'ART Totals'!I151,0)</f>
        <v>0</v>
      </c>
      <c r="AG151" s="21">
        <f>MAX('ART Forecast'!J31-'ART Totals'!J151,0)</f>
        <v>0</v>
      </c>
      <c r="AH151" s="21">
        <f>MAX('ART Forecast'!K31-'ART Totals'!K151,0)</f>
        <v>0</v>
      </c>
      <c r="AI151" s="21">
        <f>MAX('ART Forecast'!L31-'ART Totals'!L151,0)</f>
        <v>0</v>
      </c>
      <c r="AJ151" s="21">
        <f>MAX('ART Forecast'!M31-'ART Totals'!M151,0)</f>
        <v>0</v>
      </c>
      <c r="AK151" s="21">
        <f>MAX('ART Forecast'!N31-'ART Totals'!N151,0)</f>
        <v>0</v>
      </c>
      <c r="AL151" s="21">
        <f>MAX('ART Forecast'!O31-'ART Totals'!O151,0)</f>
        <v>0</v>
      </c>
      <c r="AM151" s="21">
        <f>MAX('ART Forecast'!P31-'ART Totals'!P151,0)</f>
        <v>0</v>
      </c>
      <c r="AN151" s="21">
        <f>MAX('ART Forecast'!Q31-'ART Totals'!Q151,0)</f>
        <v>0</v>
      </c>
      <c r="AO151" s="21">
        <f>MAX('ART Forecast'!R31-'ART Totals'!R151,0)</f>
        <v>0</v>
      </c>
      <c r="AP151" s="21">
        <f>MAX('ART Forecast'!S31-'ART Totals'!S151,0)</f>
        <v>0</v>
      </c>
      <c r="AQ151" s="21">
        <f>MAX('ART Forecast'!T31-'ART Totals'!T151,0)</f>
        <v>0</v>
      </c>
      <c r="AR151" s="21">
        <f>MAX('ART Forecast'!U31-'ART Totals'!U151,0)</f>
        <v>0</v>
      </c>
      <c r="AS151" s="21">
        <f>MAX('ART Forecast'!V31-'ART Totals'!V151,0)</f>
        <v>0</v>
      </c>
      <c r="AT151" s="21">
        <f>MAX('ART Forecast'!W31-'ART Totals'!W151,0)</f>
        <v>0</v>
      </c>
    </row>
    <row r="152" spans="2:46" x14ac:dyDescent="0.35">
      <c r="B152" s="17" t="str">
        <f t="shared" si="362"/>
        <v>Colombia</v>
      </c>
      <c r="C152" s="21"/>
      <c r="D152" s="21">
        <f>'ART Forecast'!C32-('ART Forecast'!C32*'Algorithms &amp; Assumptions'!$C$6)</f>
        <v>19611.900000000001</v>
      </c>
      <c r="E152" s="21">
        <f>'ART Forecast'!D32-('ART Forecast'!D32*'Algorithms &amp; Assumptions'!$C$6)</f>
        <v>28921.5</v>
      </c>
      <c r="F152" s="21">
        <f>'ART Forecast'!E32-('ART Forecast'!E32*'Algorithms &amp; Assumptions'!$C$6)</f>
        <v>35328.6</v>
      </c>
      <c r="G152" s="21">
        <f>'ART Forecast'!F32-('ART Forecast'!F32*'Algorithms &amp; Assumptions'!$C$6)</f>
        <v>42633</v>
      </c>
      <c r="H152" s="21">
        <f>'ART Forecast'!G32-('ART Forecast'!G32*'Algorithms &amp; Assumptions'!$C$6)</f>
        <v>48952.800000000003</v>
      </c>
      <c r="I152" s="21">
        <f>'ART Forecast'!H32-('ART Forecast'!H32*'Algorithms &amp; Assumptions'!$C$6)</f>
        <v>59356.800000000003</v>
      </c>
      <c r="J152" s="21">
        <f>'ART Forecast'!I32-('ART Forecast'!I32*'Algorithms &amp; Assumptions'!$C$6)</f>
        <v>67584.600000000006</v>
      </c>
      <c r="K152" s="21">
        <f>'ART Forecast'!J32-('ART Forecast'!J32*'Algorithms &amp; Assumptions'!$C$6)</f>
        <v>69819.3</v>
      </c>
      <c r="L152" s="21">
        <f>'ART Forecast'!K32-('ART Forecast'!K32*'Algorithms &amp; Assumptions'!$C$6)</f>
        <v>81774.899999999994</v>
      </c>
      <c r="M152" s="21">
        <f>'ART Forecast'!L32-('ART Forecast'!L32*'Algorithms &amp; Assumptions'!$C$6)</f>
        <v>103697.1</v>
      </c>
      <c r="N152" s="21">
        <f>'ART Forecast'!M32-('ART Forecast'!M32*'Algorithms &amp; Assumptions'!$C$6)</f>
        <v>114038.1</v>
      </c>
      <c r="O152" s="21">
        <f>'ART Forecast'!N32-('ART Forecast'!N32*'Algorithms &amp; Assumptions'!$C$6)</f>
        <v>112135.5</v>
      </c>
      <c r="P152" s="21">
        <f>'ART Forecast'!O32-('ART Forecast'!O32*'Algorithms &amp; Assumptions'!$C$6)</f>
        <v>0</v>
      </c>
      <c r="Q152" s="21">
        <f>'ART Forecast'!P32-('ART Forecast'!P32*'Algorithms &amp; Assumptions'!$C$6)</f>
        <v>0</v>
      </c>
      <c r="R152" s="21">
        <f>'ART Forecast'!Q32-('ART Forecast'!Q32*'Algorithms &amp; Assumptions'!$C$6)</f>
        <v>0</v>
      </c>
      <c r="S152" s="21">
        <f>'ART Forecast'!R32-('ART Forecast'!R32*'Algorithms &amp; Assumptions'!$C$6)</f>
        <v>0</v>
      </c>
      <c r="T152" s="21">
        <f>'ART Forecast'!S32-('ART Forecast'!S32*'Algorithms &amp; Assumptions'!$C$6)</f>
        <v>0</v>
      </c>
      <c r="U152" s="21">
        <f>'ART Forecast'!T32-('ART Forecast'!T32*'Algorithms &amp; Assumptions'!$C$6)</f>
        <v>0</v>
      </c>
      <c r="V152" s="21">
        <f>'ART Forecast'!U32-('ART Forecast'!U32*'Algorithms &amp; Assumptions'!$C$6)</f>
        <v>0</v>
      </c>
      <c r="W152" s="21">
        <f>'ART Forecast'!V32-('ART Forecast'!V32*'Algorithms &amp; Assumptions'!$C$6)</f>
        <v>0</v>
      </c>
      <c r="Y152" s="17" t="str">
        <f t="shared" si="363"/>
        <v>Colombia</v>
      </c>
      <c r="Z152" s="21"/>
      <c r="AA152" s="21">
        <f>MAX('ART Forecast'!D32-'ART Totals'!D152,0)</f>
        <v>12523.099999999999</v>
      </c>
      <c r="AB152" s="21">
        <f>MAX('ART Forecast'!E32-'ART Totals'!E152,0)</f>
        <v>10332.5</v>
      </c>
      <c r="AC152" s="21">
        <f>MAX('ART Forecast'!F32-'ART Totals'!F152,0)</f>
        <v>12041.400000000001</v>
      </c>
      <c r="AD152" s="21">
        <f>MAX('ART Forecast'!G32-'ART Totals'!G152,0)</f>
        <v>11759</v>
      </c>
      <c r="AE152" s="21">
        <f>MAX('ART Forecast'!H32-'ART Totals'!H152,0)</f>
        <v>16999.199999999997</v>
      </c>
      <c r="AF152" s="21">
        <f>MAX('ART Forecast'!I32-'ART Totals'!I152,0)</f>
        <v>15737.199999999997</v>
      </c>
      <c r="AG152" s="21">
        <f>MAX('ART Forecast'!J32-'ART Totals'!J152,0)</f>
        <v>9992.3999999999942</v>
      </c>
      <c r="AH152" s="21">
        <f>MAX('ART Forecast'!K32-'ART Totals'!K152,0)</f>
        <v>21041.699999999997</v>
      </c>
      <c r="AI152" s="21">
        <f>MAX('ART Forecast'!L32-'ART Totals'!L152,0)</f>
        <v>33444.100000000006</v>
      </c>
      <c r="AJ152" s="21">
        <f>MAX('ART Forecast'!M32-'ART Totals'!M152,0)</f>
        <v>23011.899999999994</v>
      </c>
      <c r="AK152" s="21">
        <f>MAX('ART Forecast'!N32-'ART Totals'!N152,0)</f>
        <v>10556.899999999994</v>
      </c>
      <c r="AL152" s="21">
        <f>MAX('ART Forecast'!O32-'ART Totals'!O152,0)</f>
        <v>0</v>
      </c>
      <c r="AM152" s="21">
        <f>MAX('ART Forecast'!P32-'ART Totals'!P152,0)</f>
        <v>0</v>
      </c>
      <c r="AN152" s="21">
        <f>MAX('ART Forecast'!Q32-'ART Totals'!Q152,0)</f>
        <v>0</v>
      </c>
      <c r="AO152" s="21">
        <f>MAX('ART Forecast'!R32-'ART Totals'!R152,0)</f>
        <v>0</v>
      </c>
      <c r="AP152" s="21">
        <f>MAX('ART Forecast'!S32-'ART Totals'!S152,0)</f>
        <v>0</v>
      </c>
      <c r="AQ152" s="21">
        <f>MAX('ART Forecast'!T32-'ART Totals'!T152,0)</f>
        <v>0</v>
      </c>
      <c r="AR152" s="21">
        <f>MAX('ART Forecast'!U32-'ART Totals'!U152,0)</f>
        <v>0</v>
      </c>
      <c r="AS152" s="21">
        <f>MAX('ART Forecast'!V32-'ART Totals'!V152,0)</f>
        <v>0</v>
      </c>
      <c r="AT152" s="21">
        <f>MAX('ART Forecast'!W32-'ART Totals'!W152,0)</f>
        <v>0</v>
      </c>
    </row>
    <row r="153" spans="2:46" x14ac:dyDescent="0.35">
      <c r="B153" s="17" t="str">
        <f t="shared" si="362"/>
        <v>Comoros</v>
      </c>
      <c r="C153" s="21"/>
      <c r="D153" s="21">
        <f>'ART Forecast'!C33-('ART Forecast'!C33*'Algorithms &amp; Assumptions'!$C$6)</f>
        <v>15.3</v>
      </c>
      <c r="E153" s="21">
        <f>'ART Forecast'!D33-('ART Forecast'!D33*'Algorithms &amp; Assumptions'!$C$6)</f>
        <v>17.100000000000001</v>
      </c>
      <c r="F153" s="21">
        <f>'ART Forecast'!E33-('ART Forecast'!E33*'Algorithms &amp; Assumptions'!$C$6)</f>
        <v>21.6</v>
      </c>
      <c r="G153" s="21">
        <f>'ART Forecast'!F33-('ART Forecast'!F33*'Algorithms &amp; Assumptions'!$C$6)</f>
        <v>24.3</v>
      </c>
      <c r="H153" s="21">
        <f>'ART Forecast'!G33-('ART Forecast'!G33*'Algorithms &amp; Assumptions'!$C$6)</f>
        <v>27</v>
      </c>
      <c r="I153" s="21">
        <f>'ART Forecast'!H33-('ART Forecast'!H33*'Algorithms &amp; Assumptions'!$C$6)</f>
        <v>36</v>
      </c>
      <c r="J153" s="21">
        <f>'ART Forecast'!I33-('ART Forecast'!I33*'Algorithms &amp; Assumptions'!$C$6)</f>
        <v>39.6</v>
      </c>
      <c r="K153" s="21">
        <f>'ART Forecast'!J33-('ART Forecast'!J33*'Algorithms &amp; Assumptions'!$C$6)</f>
        <v>45</v>
      </c>
      <c r="L153" s="21">
        <f>'ART Forecast'!K33-('ART Forecast'!K33*'Algorithms &amp; Assumptions'!$C$6)</f>
        <v>53.1</v>
      </c>
      <c r="M153" s="21">
        <f>'ART Forecast'!L33-('ART Forecast'!L33*'Algorithms &amp; Assumptions'!$C$6)</f>
        <v>66.599999999999994</v>
      </c>
      <c r="N153" s="21">
        <f>'ART Forecast'!M33-('ART Forecast'!M33*'Algorithms &amp; Assumptions'!$C$6)</f>
        <v>72</v>
      </c>
      <c r="O153" s="21">
        <f>'ART Forecast'!N33-('ART Forecast'!N33*'Algorithms &amp; Assumptions'!$C$6)</f>
        <v>77.400000000000006</v>
      </c>
      <c r="P153" s="21">
        <f>'ART Forecast'!O33-('ART Forecast'!O33*'Algorithms &amp; Assumptions'!$C$6)</f>
        <v>86.4</v>
      </c>
      <c r="Q153" s="21">
        <f>'ART Forecast'!P33-('ART Forecast'!P33*'Algorithms &amp; Assumptions'!$C$6)</f>
        <v>93</v>
      </c>
      <c r="R153" s="21">
        <f>'ART Forecast'!Q33-('ART Forecast'!Q33*'Algorithms &amp; Assumptions'!$C$6)</f>
        <v>99.6</v>
      </c>
      <c r="S153" s="21">
        <f>'ART Forecast'!R33-('ART Forecast'!R33*'Algorithms &amp; Assumptions'!$C$6)</f>
        <v>106.19999999999999</v>
      </c>
      <c r="T153" s="21">
        <f>'ART Forecast'!S33-('ART Forecast'!S33*'Algorithms &amp; Assumptions'!$C$6)</f>
        <v>112.79999999999998</v>
      </c>
      <c r="U153" s="21">
        <f>'ART Forecast'!T33-('ART Forecast'!T33*'Algorithms &amp; Assumptions'!$C$6)</f>
        <v>119.39999999999999</v>
      </c>
      <c r="V153" s="21">
        <f>'ART Forecast'!U33-('ART Forecast'!U33*'Algorithms &amp; Assumptions'!$C$6)</f>
        <v>126</v>
      </c>
      <c r="W153" s="21">
        <f>'ART Forecast'!V33-('ART Forecast'!V33*'Algorithms &amp; Assumptions'!$C$6)</f>
        <v>132.60000000000002</v>
      </c>
      <c r="Y153" s="17" t="str">
        <f t="shared" si="363"/>
        <v>Comoros</v>
      </c>
      <c r="Z153" s="21"/>
      <c r="AA153" s="21">
        <f>MAX('ART Forecast'!D33-'ART Totals'!D153,0)</f>
        <v>3.6999999999999993</v>
      </c>
      <c r="AB153" s="21">
        <f>MAX('ART Forecast'!E33-'ART Totals'!E153,0)</f>
        <v>6.8999999999999986</v>
      </c>
      <c r="AC153" s="21">
        <f>MAX('ART Forecast'!F33-'ART Totals'!F153,0)</f>
        <v>5.3999999999999986</v>
      </c>
      <c r="AD153" s="21">
        <f>MAX('ART Forecast'!G33-'ART Totals'!G153,0)</f>
        <v>5.6999999999999993</v>
      </c>
      <c r="AE153" s="21">
        <f>MAX('ART Forecast'!H33-'ART Totals'!H153,0)</f>
        <v>13</v>
      </c>
      <c r="AF153" s="21">
        <f>MAX('ART Forecast'!I33-'ART Totals'!I153,0)</f>
        <v>8</v>
      </c>
      <c r="AG153" s="21">
        <f>MAX('ART Forecast'!J33-'ART Totals'!J153,0)</f>
        <v>10.399999999999999</v>
      </c>
      <c r="AH153" s="21">
        <f>MAX('ART Forecast'!K33-'ART Totals'!K153,0)</f>
        <v>14</v>
      </c>
      <c r="AI153" s="21">
        <f>MAX('ART Forecast'!L33-'ART Totals'!L153,0)</f>
        <v>20.9</v>
      </c>
      <c r="AJ153" s="21">
        <f>MAX('ART Forecast'!M33-'ART Totals'!M153,0)</f>
        <v>13.400000000000006</v>
      </c>
      <c r="AK153" s="21">
        <f>MAX('ART Forecast'!N33-'ART Totals'!N153,0)</f>
        <v>14</v>
      </c>
      <c r="AL153" s="21">
        <f>MAX('ART Forecast'!O33-'ART Totals'!O153,0)</f>
        <v>18.599999999999994</v>
      </c>
      <c r="AM153" s="21">
        <f>MAX('ART Forecast'!P33-'ART Totals'!P153,0)</f>
        <v>16.933333333333323</v>
      </c>
      <c r="AN153" s="21">
        <f>MAX('ART Forecast'!Q33-'ART Totals'!Q153,0)</f>
        <v>17.666666666666657</v>
      </c>
      <c r="AO153" s="21">
        <f>MAX('ART Forecast'!R33-'ART Totals'!R153,0)</f>
        <v>18.399999999999991</v>
      </c>
      <c r="AP153" s="21">
        <f>MAX('ART Forecast'!S33-'ART Totals'!S153,0)</f>
        <v>19.133333333333326</v>
      </c>
      <c r="AQ153" s="21">
        <f>MAX('ART Forecast'!T33-'ART Totals'!T153,0)</f>
        <v>19.866666666666674</v>
      </c>
      <c r="AR153" s="21">
        <f>MAX('ART Forecast'!U33-'ART Totals'!U153,0)</f>
        <v>20.600000000000009</v>
      </c>
      <c r="AS153" s="21">
        <f>MAX('ART Forecast'!V33-'ART Totals'!V153,0)</f>
        <v>21.333333333333343</v>
      </c>
      <c r="AT153" s="21">
        <f>MAX('ART Forecast'!W33-'ART Totals'!W153,0)</f>
        <v>22.066666666666663</v>
      </c>
    </row>
    <row r="154" spans="2:46" x14ac:dyDescent="0.35">
      <c r="B154" s="17" t="str">
        <f t="shared" si="362"/>
        <v>Congo</v>
      </c>
      <c r="C154" s="21"/>
      <c r="D154" s="21">
        <f>'ART Forecast'!C34-('ART Forecast'!C34*'Algorithms &amp; Assumptions'!$C$6)</f>
        <v>12508.2</v>
      </c>
      <c r="E154" s="21">
        <f>'ART Forecast'!D34-('ART Forecast'!D34*'Algorithms &amp; Assumptions'!$C$6)</f>
        <v>14247</v>
      </c>
      <c r="F154" s="21">
        <f>'ART Forecast'!E34-('ART Forecast'!E34*'Algorithms &amp; Assumptions'!$C$6)</f>
        <v>14477.4</v>
      </c>
      <c r="G154" s="21">
        <f>'ART Forecast'!F34-('ART Forecast'!F34*'Algorithms &amp; Assumptions'!$C$6)</f>
        <v>16553.7</v>
      </c>
      <c r="H154" s="21">
        <f>'ART Forecast'!G34-('ART Forecast'!G34*'Algorithms &amp; Assumptions'!$C$6)</f>
        <v>16104.6</v>
      </c>
      <c r="I154" s="21">
        <f>'ART Forecast'!H34-('ART Forecast'!H34*'Algorithms &amp; Assumptions'!$C$6)</f>
        <v>17316</v>
      </c>
      <c r="J154" s="21">
        <f>'ART Forecast'!I34-('ART Forecast'!I34*'Algorithms &amp; Assumptions'!$C$6)</f>
        <v>18527.400000000001</v>
      </c>
      <c r="K154" s="21">
        <f>'ART Forecast'!J34-('ART Forecast'!J34*'Algorithms &amp; Assumptions'!$C$6)</f>
        <v>19738.8</v>
      </c>
      <c r="L154" s="21">
        <f>'ART Forecast'!K34-('ART Forecast'!K34*'Algorithms &amp; Assumptions'!$C$6)</f>
        <v>20950.2</v>
      </c>
      <c r="M154" s="21">
        <f>'ART Forecast'!L34-('ART Forecast'!L34*'Algorithms &amp; Assumptions'!$C$6)</f>
        <v>22161.599999999999</v>
      </c>
      <c r="N154" s="21">
        <f>'ART Forecast'!M34-('ART Forecast'!M34*'Algorithms &amp; Assumptions'!$C$6)</f>
        <v>23391.9</v>
      </c>
      <c r="O154" s="21">
        <f>'ART Forecast'!N34-('ART Forecast'!N34*'Algorithms &amp; Assumptions'!$C$6)</f>
        <v>25249.5</v>
      </c>
      <c r="P154" s="21">
        <f>'ART Forecast'!O34-('ART Forecast'!O34*'Algorithms &amp; Assumptions'!$C$6)</f>
        <v>29218.5</v>
      </c>
      <c r="Q154" s="21">
        <f>'ART Forecast'!P34-('ART Forecast'!P34*'Algorithms &amp; Assumptions'!$C$6)</f>
        <v>31570.799999999996</v>
      </c>
      <c r="R154" s="21">
        <f>'ART Forecast'!Q34-('ART Forecast'!Q34*'Algorithms &amp; Assumptions'!$C$6)</f>
        <v>33923.1</v>
      </c>
      <c r="S154" s="21">
        <f>'ART Forecast'!R34-('ART Forecast'!R34*'Algorithms &amp; Assumptions'!$C$6)</f>
        <v>36275.399999999994</v>
      </c>
      <c r="T154" s="21">
        <f>'ART Forecast'!S34-('ART Forecast'!S34*'Algorithms &amp; Assumptions'!$C$6)</f>
        <v>38627.69999999999</v>
      </c>
      <c r="U154" s="21">
        <f>'ART Forecast'!T34-('ART Forecast'!T34*'Algorithms &amp; Assumptions'!$C$6)</f>
        <v>40979.999999999985</v>
      </c>
      <c r="V154" s="21">
        <f>'ART Forecast'!U34-('ART Forecast'!U34*'Algorithms &amp; Assumptions'!$C$6)</f>
        <v>43332.299999999988</v>
      </c>
      <c r="W154" s="21">
        <f>'ART Forecast'!V34-('ART Forecast'!V34*'Algorithms &amp; Assumptions'!$C$6)</f>
        <v>45684.599999999984</v>
      </c>
      <c r="Y154" s="17" t="str">
        <f t="shared" si="363"/>
        <v>Congo</v>
      </c>
      <c r="Z154" s="21"/>
      <c r="AA154" s="21">
        <f>MAX('ART Forecast'!D34-'ART Totals'!D154,0)</f>
        <v>3321.7999999999993</v>
      </c>
      <c r="AB154" s="21">
        <f>MAX('ART Forecast'!E34-'ART Totals'!E154,0)</f>
        <v>1839</v>
      </c>
      <c r="AC154" s="21">
        <f>MAX('ART Forecast'!F34-'ART Totals'!F154,0)</f>
        <v>3915.6000000000004</v>
      </c>
      <c r="AD154" s="21">
        <f>MAX('ART Forecast'!G34-'ART Totals'!G154,0)</f>
        <v>1340.2999999999993</v>
      </c>
      <c r="AE154" s="21">
        <f>MAX('ART Forecast'!H34-'ART Totals'!H154,0)</f>
        <v>3135.3999999999996</v>
      </c>
      <c r="AF154" s="21">
        <f>MAX('ART Forecast'!I34-'ART Totals'!I154,0)</f>
        <v>3270</v>
      </c>
      <c r="AG154" s="21">
        <f>MAX('ART Forecast'!J34-'ART Totals'!J154,0)</f>
        <v>3404.5999999999985</v>
      </c>
      <c r="AH154" s="21">
        <f>MAX('ART Forecast'!K34-'ART Totals'!K154,0)</f>
        <v>3539.2000000000007</v>
      </c>
      <c r="AI154" s="21">
        <f>MAX('ART Forecast'!L34-'ART Totals'!L154,0)</f>
        <v>3673.7999999999993</v>
      </c>
      <c r="AJ154" s="21">
        <f>MAX('ART Forecast'!M34-'ART Totals'!M154,0)</f>
        <v>3829.4000000000015</v>
      </c>
      <c r="AK154" s="21">
        <f>MAX('ART Forecast'!N34-'ART Totals'!N154,0)</f>
        <v>4663.0999999999985</v>
      </c>
      <c r="AL154" s="21">
        <f>MAX('ART Forecast'!O34-'ART Totals'!O154,0)</f>
        <v>7215.5</v>
      </c>
      <c r="AM154" s="21">
        <f>MAX('ART Forecast'!P34-'ART Totals'!P154,0)</f>
        <v>5860.1666666666642</v>
      </c>
      <c r="AN154" s="21">
        <f>MAX('ART Forecast'!Q34-'ART Totals'!Q154,0)</f>
        <v>6121.5333333333328</v>
      </c>
      <c r="AO154" s="21">
        <f>MAX('ART Forecast'!R34-'ART Totals'!R154,0)</f>
        <v>6382.8999999999942</v>
      </c>
      <c r="AP154" s="21">
        <f>MAX('ART Forecast'!S34-'ART Totals'!S154,0)</f>
        <v>6644.2666666666628</v>
      </c>
      <c r="AQ154" s="21">
        <f>MAX('ART Forecast'!T34-'ART Totals'!T154,0)</f>
        <v>6905.6333333333314</v>
      </c>
      <c r="AR154" s="21">
        <f>MAX('ART Forecast'!U34-'ART Totals'!U154,0)</f>
        <v>7167</v>
      </c>
      <c r="AS154" s="21">
        <f>MAX('ART Forecast'!V34-'ART Totals'!V154,0)</f>
        <v>7428.3666666666613</v>
      </c>
      <c r="AT154" s="21">
        <f>MAX('ART Forecast'!W34-'ART Totals'!W154,0)</f>
        <v>7689.7333333333299</v>
      </c>
    </row>
    <row r="155" spans="2:46" x14ac:dyDescent="0.35">
      <c r="B155" s="17" t="str">
        <f t="shared" si="362"/>
        <v>Costa Rica</v>
      </c>
      <c r="C155" s="21"/>
      <c r="D155" s="21">
        <f>'ART Forecast'!C35-('ART Forecast'!C35*'Algorithms &amp; Assumptions'!$C$6)</f>
        <v>2954.7</v>
      </c>
      <c r="E155" s="21">
        <f>'ART Forecast'!D35-('ART Forecast'!D35*'Algorithms &amp; Assumptions'!$C$6)</f>
        <v>3266.1</v>
      </c>
      <c r="F155" s="21">
        <f>'ART Forecast'!E35-('ART Forecast'!E35*'Algorithms &amp; Assumptions'!$C$6)</f>
        <v>3502.8</v>
      </c>
      <c r="G155" s="21">
        <f>'ART Forecast'!F35-('ART Forecast'!F35*'Algorithms &amp; Assumptions'!$C$6)</f>
        <v>3825</v>
      </c>
      <c r="H155" s="21">
        <f>'ART Forecast'!G35-('ART Forecast'!G35*'Algorithms &amp; Assumptions'!$C$6)</f>
        <v>4148.1000000000004</v>
      </c>
      <c r="I155" s="21">
        <f>'ART Forecast'!H35-('ART Forecast'!H35*'Algorithms &amp; Assumptions'!$C$6)</f>
        <v>5002.2</v>
      </c>
      <c r="J155" s="21">
        <f>'ART Forecast'!I35-('ART Forecast'!I35*'Algorithms &amp; Assumptions'!$C$6)</f>
        <v>5504.4</v>
      </c>
      <c r="K155" s="21">
        <f>'ART Forecast'!J35-('ART Forecast'!J35*'Algorithms &amp; Assumptions'!$C$6)</f>
        <v>6202.8</v>
      </c>
      <c r="L155" s="21">
        <f>'ART Forecast'!K35-('ART Forecast'!K35*'Algorithms &amp; Assumptions'!$C$6)</f>
        <v>7226.1</v>
      </c>
      <c r="M155" s="21">
        <f>'ART Forecast'!L35-('ART Forecast'!L35*'Algorithms &amp; Assumptions'!$C$6)</f>
        <v>8117.1</v>
      </c>
      <c r="N155" s="21">
        <f>'ART Forecast'!M35-('ART Forecast'!M35*'Algorithms &amp; Assumptions'!$C$6)</f>
        <v>8263.7999999999993</v>
      </c>
      <c r="O155" s="21">
        <f>'ART Forecast'!N35-('ART Forecast'!N35*'Algorithms &amp; Assumptions'!$C$6)</f>
        <v>9945.9</v>
      </c>
      <c r="P155" s="21">
        <f>'ART Forecast'!O35-('ART Forecast'!O35*'Algorithms &amp; Assumptions'!$C$6)</f>
        <v>0</v>
      </c>
      <c r="Q155" s="21">
        <f>'ART Forecast'!P35-('ART Forecast'!P35*'Algorithms &amp; Assumptions'!$C$6)</f>
        <v>0</v>
      </c>
      <c r="R155" s="21">
        <f>'ART Forecast'!Q35-('ART Forecast'!Q35*'Algorithms &amp; Assumptions'!$C$6)</f>
        <v>0</v>
      </c>
      <c r="S155" s="21">
        <f>'ART Forecast'!R35-('ART Forecast'!R35*'Algorithms &amp; Assumptions'!$C$6)</f>
        <v>0</v>
      </c>
      <c r="T155" s="21">
        <f>'ART Forecast'!S35-('ART Forecast'!S35*'Algorithms &amp; Assumptions'!$C$6)</f>
        <v>0</v>
      </c>
      <c r="U155" s="21">
        <f>'ART Forecast'!T35-('ART Forecast'!T35*'Algorithms &amp; Assumptions'!$C$6)</f>
        <v>0</v>
      </c>
      <c r="V155" s="21">
        <f>'ART Forecast'!U35-('ART Forecast'!U35*'Algorithms &amp; Assumptions'!$C$6)</f>
        <v>0</v>
      </c>
      <c r="W155" s="21">
        <f>'ART Forecast'!V35-('ART Forecast'!V35*'Algorithms &amp; Assumptions'!$C$6)</f>
        <v>0</v>
      </c>
      <c r="Y155" s="17" t="str">
        <f t="shared" si="363"/>
        <v>Costa Rica</v>
      </c>
      <c r="Z155" s="21"/>
      <c r="AA155" s="21">
        <f>MAX('ART Forecast'!D35-'ART Totals'!D155,0)</f>
        <v>674.30000000000018</v>
      </c>
      <c r="AB155" s="21">
        <f>MAX('ART Forecast'!E35-'ART Totals'!E155,0)</f>
        <v>625.90000000000009</v>
      </c>
      <c r="AC155" s="21">
        <f>MAX('ART Forecast'!F35-'ART Totals'!F155,0)</f>
        <v>747.19999999999982</v>
      </c>
      <c r="AD155" s="21">
        <f>MAX('ART Forecast'!G35-'ART Totals'!G155,0)</f>
        <v>784</v>
      </c>
      <c r="AE155" s="21">
        <f>MAX('ART Forecast'!H35-'ART Totals'!H155,0)</f>
        <v>1409.8999999999996</v>
      </c>
      <c r="AF155" s="21">
        <f>MAX('ART Forecast'!I35-'ART Totals'!I155,0)</f>
        <v>1113.8000000000002</v>
      </c>
      <c r="AG155" s="21">
        <f>MAX('ART Forecast'!J35-'ART Totals'!J155,0)</f>
        <v>1387.6000000000004</v>
      </c>
      <c r="AH155" s="21">
        <f>MAX('ART Forecast'!K35-'ART Totals'!K155,0)</f>
        <v>1826.1999999999998</v>
      </c>
      <c r="AI155" s="21">
        <f>MAX('ART Forecast'!L35-'ART Totals'!L155,0)</f>
        <v>1792.8999999999996</v>
      </c>
      <c r="AJ155" s="21">
        <f>MAX('ART Forecast'!M35-'ART Totals'!M155,0)</f>
        <v>1064.8999999999996</v>
      </c>
      <c r="AK155" s="21">
        <f>MAX('ART Forecast'!N35-'ART Totals'!N155,0)</f>
        <v>2787.2000000000007</v>
      </c>
      <c r="AL155" s="21">
        <f>MAX('ART Forecast'!O35-'ART Totals'!O155,0)</f>
        <v>0</v>
      </c>
      <c r="AM155" s="21">
        <f>MAX('ART Forecast'!P35-'ART Totals'!P155,0)</f>
        <v>0</v>
      </c>
      <c r="AN155" s="21">
        <f>MAX('ART Forecast'!Q35-'ART Totals'!Q155,0)</f>
        <v>0</v>
      </c>
      <c r="AO155" s="21">
        <f>MAX('ART Forecast'!R35-'ART Totals'!R155,0)</f>
        <v>0</v>
      </c>
      <c r="AP155" s="21">
        <f>MAX('ART Forecast'!S35-'ART Totals'!S155,0)</f>
        <v>0</v>
      </c>
      <c r="AQ155" s="21">
        <f>MAX('ART Forecast'!T35-'ART Totals'!T155,0)</f>
        <v>0</v>
      </c>
      <c r="AR155" s="21">
        <f>MAX('ART Forecast'!U35-'ART Totals'!U155,0)</f>
        <v>0</v>
      </c>
      <c r="AS155" s="21">
        <f>MAX('ART Forecast'!V35-'ART Totals'!V155,0)</f>
        <v>0</v>
      </c>
      <c r="AT155" s="21">
        <f>MAX('ART Forecast'!W35-'ART Totals'!W155,0)</f>
        <v>0</v>
      </c>
    </row>
    <row r="156" spans="2:46" x14ac:dyDescent="0.35">
      <c r="B156" s="17" t="str">
        <f t="shared" si="362"/>
        <v>Cote d'Ivoire</v>
      </c>
      <c r="C156" s="21"/>
      <c r="D156" s="21">
        <f>'ART Forecast'!C36-('ART Forecast'!C36*'Algorithms &amp; Assumptions'!$C$6)</f>
        <v>69441.3</v>
      </c>
      <c r="E156" s="21">
        <f>'ART Forecast'!D36-('ART Forecast'!D36*'Algorithms &amp; Assumptions'!$C$6)</f>
        <v>84040.2</v>
      </c>
      <c r="F156" s="21">
        <f>'ART Forecast'!E36-('ART Forecast'!E36*'Algorithms &amp; Assumptions'!$C$6)</f>
        <v>93912.3</v>
      </c>
      <c r="G156" s="21">
        <f>'ART Forecast'!F36-('ART Forecast'!F36*'Algorithms &amp; Assumptions'!$C$6)</f>
        <v>104562</v>
      </c>
      <c r="H156" s="21">
        <f>'ART Forecast'!G36-('ART Forecast'!G36*'Algorithms &amp; Assumptions'!$C$6)</f>
        <v>120400.2</v>
      </c>
      <c r="I156" s="21">
        <f>'ART Forecast'!H36-('ART Forecast'!H36*'Algorithms &amp; Assumptions'!$C$6)</f>
        <v>135281.70000000001</v>
      </c>
      <c r="J156" s="21">
        <f>'ART Forecast'!I36-('ART Forecast'!I36*'Algorithms &amp; Assumptions'!$C$6)</f>
        <v>162729</v>
      </c>
      <c r="K156" s="21">
        <f>'ART Forecast'!J36-('ART Forecast'!J36*'Algorithms &amp; Assumptions'!$C$6)</f>
        <v>193973.4</v>
      </c>
      <c r="L156" s="21">
        <f>'ART Forecast'!K36-('ART Forecast'!K36*'Algorithms &amp; Assumptions'!$C$6)</f>
        <v>215800.2</v>
      </c>
      <c r="M156" s="21">
        <f>'ART Forecast'!L36-('ART Forecast'!L36*'Algorithms &amp; Assumptions'!$C$6)</f>
        <v>232026.3</v>
      </c>
      <c r="N156" s="21">
        <f>'ART Forecast'!M36-('ART Forecast'!M36*'Algorithms &amp; Assumptions'!$C$6)</f>
        <v>243463.5</v>
      </c>
      <c r="O156" s="21">
        <f>'ART Forecast'!N36-('ART Forecast'!N36*'Algorithms &amp; Assumptions'!$C$6)</f>
        <v>251463.6</v>
      </c>
      <c r="P156" s="21">
        <f>'ART Forecast'!O36-('ART Forecast'!O36*'Algorithms &amp; Assumptions'!$C$6)</f>
        <v>255030.3</v>
      </c>
      <c r="Q156" s="21">
        <f>'ART Forecast'!P36-('ART Forecast'!P36*'Algorithms &amp; Assumptions'!$C$6)</f>
        <v>262698.3</v>
      </c>
      <c r="R156" s="21">
        <f>'ART Forecast'!Q36-('ART Forecast'!Q36*'Algorithms &amp; Assumptions'!$C$6)</f>
        <v>270366.3</v>
      </c>
      <c r="S156" s="21">
        <f>'ART Forecast'!R36-('ART Forecast'!R36*'Algorithms &amp; Assumptions'!$C$6)</f>
        <v>278034.3</v>
      </c>
      <c r="T156" s="21">
        <f>'ART Forecast'!S36-('ART Forecast'!S36*'Algorithms &amp; Assumptions'!$C$6)</f>
        <v>285702.3</v>
      </c>
      <c r="U156" s="21">
        <f>'ART Forecast'!T36-('ART Forecast'!T36*'Algorithms &amp; Assumptions'!$C$6)</f>
        <v>293370.3</v>
      </c>
      <c r="V156" s="21">
        <f>'ART Forecast'!U36-('ART Forecast'!U36*'Algorithms &amp; Assumptions'!$C$6)</f>
        <v>301038.3</v>
      </c>
      <c r="W156" s="21">
        <f>'ART Forecast'!V36-('ART Forecast'!V36*'Algorithms &amp; Assumptions'!$C$6)</f>
        <v>308706.3</v>
      </c>
      <c r="Y156" s="17" t="str">
        <f t="shared" si="363"/>
        <v>Cote d'Ivoire</v>
      </c>
      <c r="Z156" s="21"/>
      <c r="AA156" s="21">
        <f>MAX('ART Forecast'!D36-'ART Totals'!D156,0)</f>
        <v>23936.699999999997</v>
      </c>
      <c r="AB156" s="21">
        <f>MAX('ART Forecast'!E36-'ART Totals'!E156,0)</f>
        <v>20306.800000000003</v>
      </c>
      <c r="AC156" s="21">
        <f>MAX('ART Forecast'!F36-'ART Totals'!F156,0)</f>
        <v>22267.699999999997</v>
      </c>
      <c r="AD156" s="21">
        <f>MAX('ART Forecast'!G36-'ART Totals'!G156,0)</f>
        <v>29216</v>
      </c>
      <c r="AE156" s="21">
        <f>MAX('ART Forecast'!H36-'ART Totals'!H156,0)</f>
        <v>29912.800000000003</v>
      </c>
      <c r="AF156" s="21">
        <f>MAX('ART Forecast'!I36-'ART Totals'!I156,0)</f>
        <v>45528.299999999988</v>
      </c>
      <c r="AG156" s="21">
        <f>MAX('ART Forecast'!J36-'ART Totals'!J156,0)</f>
        <v>52797</v>
      </c>
      <c r="AH156" s="21">
        <f>MAX('ART Forecast'!K36-'ART Totals'!K156,0)</f>
        <v>45804.600000000006</v>
      </c>
      <c r="AI156" s="21">
        <f>MAX('ART Forecast'!L36-'ART Totals'!L156,0)</f>
        <v>42006.799999999988</v>
      </c>
      <c r="AJ156" s="21">
        <f>MAX('ART Forecast'!M36-'ART Totals'!M156,0)</f>
        <v>38488.700000000012</v>
      </c>
      <c r="AK156" s="21">
        <f>MAX('ART Forecast'!N36-'ART Totals'!N156,0)</f>
        <v>35940.5</v>
      </c>
      <c r="AL156" s="21">
        <f>MAX('ART Forecast'!O36-'ART Totals'!O156,0)</f>
        <v>31903.399999999994</v>
      </c>
      <c r="AM156" s="21">
        <f>MAX('ART Forecast'!P36-'ART Totals'!P156,0)</f>
        <v>36856.700000000012</v>
      </c>
      <c r="AN156" s="21">
        <f>MAX('ART Forecast'!Q36-'ART Totals'!Q156,0)</f>
        <v>37708.700000000012</v>
      </c>
      <c r="AO156" s="21">
        <f>MAX('ART Forecast'!R36-'ART Totals'!R156,0)</f>
        <v>38560.700000000012</v>
      </c>
      <c r="AP156" s="21">
        <f>MAX('ART Forecast'!S36-'ART Totals'!S156,0)</f>
        <v>39412.700000000012</v>
      </c>
      <c r="AQ156" s="21">
        <f>MAX('ART Forecast'!T36-'ART Totals'!T156,0)</f>
        <v>40264.700000000012</v>
      </c>
      <c r="AR156" s="21">
        <f>MAX('ART Forecast'!U36-'ART Totals'!U156,0)</f>
        <v>41116.700000000012</v>
      </c>
      <c r="AS156" s="21">
        <f>MAX('ART Forecast'!V36-'ART Totals'!V156,0)</f>
        <v>41968.700000000012</v>
      </c>
      <c r="AT156" s="21">
        <f>MAX('ART Forecast'!W36-'ART Totals'!W156,0)</f>
        <v>42820.700000000012</v>
      </c>
    </row>
    <row r="157" spans="2:46" x14ac:dyDescent="0.35">
      <c r="B157" s="17" t="str">
        <f t="shared" si="362"/>
        <v>Cuba</v>
      </c>
      <c r="C157" s="21"/>
      <c r="D157" s="21">
        <f>'ART Forecast'!C37-('ART Forecast'!C37*'Algorithms &amp; Assumptions'!$C$6)</f>
        <v>5381.1</v>
      </c>
      <c r="E157" s="21">
        <f>'ART Forecast'!D37-('ART Forecast'!D37*'Algorithms &amp; Assumptions'!$C$6)</f>
        <v>6696</v>
      </c>
      <c r="F157" s="21">
        <f>'ART Forecast'!E37-('ART Forecast'!E37*'Algorithms &amp; Assumptions'!$C$6)</f>
        <v>7846.2</v>
      </c>
      <c r="G157" s="21">
        <f>'ART Forecast'!F37-('ART Forecast'!F37*'Algorithms &amp; Assumptions'!$C$6)</f>
        <v>9149.4</v>
      </c>
      <c r="H157" s="21">
        <f>'ART Forecast'!G37-('ART Forecast'!G37*'Algorithms &amp; Assumptions'!$C$6)</f>
        <v>11312.1</v>
      </c>
      <c r="I157" s="21">
        <f>'ART Forecast'!H37-('ART Forecast'!H37*'Algorithms &amp; Assumptions'!$C$6)</f>
        <v>13691.7</v>
      </c>
      <c r="J157" s="21">
        <f>'ART Forecast'!I37-('ART Forecast'!I37*'Algorithms &amp; Assumptions'!$C$6)</f>
        <v>15492.6</v>
      </c>
      <c r="K157" s="21">
        <f>'ART Forecast'!J37-('ART Forecast'!J37*'Algorithms &amp; Assumptions'!$C$6)</f>
        <v>17493.3</v>
      </c>
      <c r="L157" s="21">
        <f>'ART Forecast'!K37-('ART Forecast'!K37*'Algorithms &amp; Assumptions'!$C$6)</f>
        <v>19727.099999999999</v>
      </c>
      <c r="M157" s="21">
        <f>'ART Forecast'!L37-('ART Forecast'!L37*'Algorithms &amp; Assumptions'!$C$6)</f>
        <v>22036.5</v>
      </c>
      <c r="N157" s="21">
        <f>'ART Forecast'!M37-('ART Forecast'!M37*'Algorithms &amp; Assumptions'!$C$6)</f>
        <v>22347.9</v>
      </c>
      <c r="O157" s="21">
        <f>'ART Forecast'!N37-('ART Forecast'!N37*'Algorithms &amp; Assumptions'!$C$6)</f>
        <v>23489.1</v>
      </c>
      <c r="P157" s="21">
        <f>'ART Forecast'!O37-('ART Forecast'!O37*'Algorithms &amp; Assumptions'!$C$6)</f>
        <v>25212.6</v>
      </c>
      <c r="Q157" s="21">
        <f>'ART Forecast'!P37-('ART Forecast'!P37*'Algorithms &amp; Assumptions'!$C$6)</f>
        <v>26271.3</v>
      </c>
      <c r="R157" s="21">
        <f>'ART Forecast'!Q37-('ART Forecast'!Q37*'Algorithms &amp; Assumptions'!$C$6)</f>
        <v>27329.999999999996</v>
      </c>
      <c r="S157" s="21">
        <f>'ART Forecast'!R37-('ART Forecast'!R37*'Algorithms &amp; Assumptions'!$C$6)</f>
        <v>28388.699999999997</v>
      </c>
      <c r="T157" s="21">
        <f>'ART Forecast'!S37-('ART Forecast'!S37*'Algorithms &amp; Assumptions'!$C$6)</f>
        <v>29447.399999999994</v>
      </c>
      <c r="U157" s="21">
        <f>'ART Forecast'!T37-('ART Forecast'!T37*'Algorithms &amp; Assumptions'!$C$6)</f>
        <v>30506.1</v>
      </c>
      <c r="V157" s="21">
        <f>'ART Forecast'!U37-('ART Forecast'!U37*'Algorithms &amp; Assumptions'!$C$6)</f>
        <v>31564.799999999999</v>
      </c>
      <c r="W157" s="21">
        <f>'ART Forecast'!V37-('ART Forecast'!V37*'Algorithms &amp; Assumptions'!$C$6)</f>
        <v>32623.5</v>
      </c>
      <c r="Y157" s="17" t="str">
        <f t="shared" si="363"/>
        <v>Cuba</v>
      </c>
      <c r="Z157" s="21"/>
      <c r="AA157" s="21">
        <f>MAX('ART Forecast'!D37-'ART Totals'!D157,0)</f>
        <v>2058.8999999999996</v>
      </c>
      <c r="AB157" s="21">
        <f>MAX('ART Forecast'!E37-'ART Totals'!E157,0)</f>
        <v>2022</v>
      </c>
      <c r="AC157" s="21">
        <f>MAX('ART Forecast'!F37-'ART Totals'!F157,0)</f>
        <v>2319.8000000000002</v>
      </c>
      <c r="AD157" s="21">
        <f>MAX('ART Forecast'!G37-'ART Totals'!G157,0)</f>
        <v>3419.6000000000004</v>
      </c>
      <c r="AE157" s="21">
        <f>MAX('ART Forecast'!H37-'ART Totals'!H157,0)</f>
        <v>3900.8999999999996</v>
      </c>
      <c r="AF157" s="21">
        <f>MAX('ART Forecast'!I37-'ART Totals'!I157,0)</f>
        <v>3522.2999999999993</v>
      </c>
      <c r="AG157" s="21">
        <f>MAX('ART Forecast'!J37-'ART Totals'!J157,0)</f>
        <v>3944.3999999999996</v>
      </c>
      <c r="AH157" s="21">
        <f>MAX('ART Forecast'!K37-'ART Totals'!K157,0)</f>
        <v>4425.7000000000007</v>
      </c>
      <c r="AI157" s="21">
        <f>MAX('ART Forecast'!L37-'ART Totals'!L157,0)</f>
        <v>4757.9000000000015</v>
      </c>
      <c r="AJ157" s="21">
        <f>MAX('ART Forecast'!M37-'ART Totals'!M157,0)</f>
        <v>2794.5</v>
      </c>
      <c r="AK157" s="21">
        <f>MAX('ART Forecast'!N37-'ART Totals'!N157,0)</f>
        <v>3751.0999999999985</v>
      </c>
      <c r="AL157" s="21">
        <f>MAX('ART Forecast'!O37-'ART Totals'!O157,0)</f>
        <v>4524.9000000000015</v>
      </c>
      <c r="AM157" s="21">
        <f>MAX('ART Forecast'!P37-'ART Totals'!P157,0)</f>
        <v>3977.7333333333336</v>
      </c>
      <c r="AN157" s="21">
        <f>MAX('ART Forecast'!Q37-'ART Totals'!Q157,0)</f>
        <v>4095.366666666665</v>
      </c>
      <c r="AO157" s="21">
        <f>MAX('ART Forecast'!R37-'ART Totals'!R157,0)</f>
        <v>4213</v>
      </c>
      <c r="AP157" s="21">
        <f>MAX('ART Forecast'!S37-'ART Totals'!S157,0)</f>
        <v>4330.6333333333314</v>
      </c>
      <c r="AQ157" s="21">
        <f>MAX('ART Forecast'!T37-'ART Totals'!T157,0)</f>
        <v>4448.2666666666701</v>
      </c>
      <c r="AR157" s="21">
        <f>MAX('ART Forecast'!U37-'ART Totals'!U157,0)</f>
        <v>4565.9000000000015</v>
      </c>
      <c r="AS157" s="21">
        <f>MAX('ART Forecast'!V37-'ART Totals'!V157,0)</f>
        <v>4683.5333333333365</v>
      </c>
      <c r="AT157" s="21">
        <f>MAX('ART Forecast'!W37-'ART Totals'!W157,0)</f>
        <v>4801.1666666666715</v>
      </c>
    </row>
    <row r="158" spans="2:46" x14ac:dyDescent="0.35">
      <c r="B158" s="17" t="str">
        <f t="shared" si="362"/>
        <v>D R Congo</v>
      </c>
      <c r="C158" s="21"/>
      <c r="D158" s="21">
        <f>'ART Forecast'!C38-('ART Forecast'!C38*'Algorithms &amp; Assumptions'!$C$6)</f>
        <v>37437.300000000003</v>
      </c>
      <c r="E158" s="21">
        <f>'ART Forecast'!D38-('ART Forecast'!D38*'Algorithms &amp; Assumptions'!$C$6)</f>
        <v>42584.4</v>
      </c>
      <c r="F158" s="21">
        <f>'ART Forecast'!E38-('ART Forecast'!E38*'Algorithms &amp; Assumptions'!$C$6)</f>
        <v>55199.7</v>
      </c>
      <c r="G158" s="21">
        <f>'ART Forecast'!F38-('ART Forecast'!F38*'Algorithms &amp; Assumptions'!$C$6)</f>
        <v>67144.5</v>
      </c>
      <c r="H158" s="21">
        <f>'ART Forecast'!G38-('ART Forecast'!G38*'Algorithms &amp; Assumptions'!$C$6)</f>
        <v>83520.899999999994</v>
      </c>
      <c r="I158" s="21">
        <f>'ART Forecast'!H38-('ART Forecast'!H38*'Algorithms &amp; Assumptions'!$C$6)</f>
        <v>100233</v>
      </c>
      <c r="J158" s="21">
        <f>'ART Forecast'!I38-('ART Forecast'!I38*'Algorithms &amp; Assumptions'!$C$6)</f>
        <v>128465.1</v>
      </c>
      <c r="K158" s="21">
        <f>'ART Forecast'!J38-('ART Forecast'!J38*'Algorithms &amp; Assumptions'!$C$6)</f>
        <v>176877</v>
      </c>
      <c r="L158" s="21">
        <f>'ART Forecast'!K38-('ART Forecast'!K38*'Algorithms &amp; Assumptions'!$C$6)</f>
        <v>173171.7</v>
      </c>
      <c r="M158" s="21">
        <f>'ART Forecast'!L38-('ART Forecast'!L38*'Algorithms &amp; Assumptions'!$C$6)</f>
        <v>193983.3</v>
      </c>
      <c r="N158" s="21">
        <f>'ART Forecast'!M38-('ART Forecast'!M38*'Algorithms &amp; Assumptions'!$C$6)</f>
        <v>255789</v>
      </c>
      <c r="O158" s="21">
        <f>'ART Forecast'!N38-('ART Forecast'!N38*'Algorithms &amp; Assumptions'!$C$6)</f>
        <v>305243.09999999998</v>
      </c>
      <c r="P158" s="21">
        <f>'ART Forecast'!O38-('ART Forecast'!O38*'Algorithms &amp; Assumptions'!$C$6)</f>
        <v>338722.2</v>
      </c>
      <c r="Q158" s="21">
        <f>'ART Forecast'!P38-('ART Forecast'!P38*'Algorithms &amp; Assumptions'!$C$6)</f>
        <v>386968.5</v>
      </c>
      <c r="R158" s="21">
        <f>'ART Forecast'!Q38-('ART Forecast'!Q38*'Algorithms &amp; Assumptions'!$C$6)</f>
        <v>387000</v>
      </c>
      <c r="S158" s="21">
        <f>'ART Forecast'!R38-('ART Forecast'!R38*'Algorithms &amp; Assumptions'!$C$6)</f>
        <v>387000</v>
      </c>
      <c r="T158" s="21">
        <f>'ART Forecast'!S38-('ART Forecast'!S38*'Algorithms &amp; Assumptions'!$C$6)</f>
        <v>387000</v>
      </c>
      <c r="U158" s="21">
        <f>'ART Forecast'!T38-('ART Forecast'!T38*'Algorithms &amp; Assumptions'!$C$6)</f>
        <v>387000</v>
      </c>
      <c r="V158" s="21">
        <f>'ART Forecast'!U38-('ART Forecast'!U38*'Algorithms &amp; Assumptions'!$C$6)</f>
        <v>387000</v>
      </c>
      <c r="W158" s="21">
        <f>'ART Forecast'!V38-('ART Forecast'!V38*'Algorithms &amp; Assumptions'!$C$6)</f>
        <v>387000</v>
      </c>
      <c r="Y158" s="17" t="str">
        <f t="shared" si="363"/>
        <v>D R Congo</v>
      </c>
      <c r="Z158" s="21"/>
      <c r="AA158" s="21">
        <f>MAX('ART Forecast'!D38-'ART Totals'!D158,0)</f>
        <v>9878.6999999999971</v>
      </c>
      <c r="AB158" s="21">
        <f>MAX('ART Forecast'!E38-'ART Totals'!E158,0)</f>
        <v>18748.599999999999</v>
      </c>
      <c r="AC158" s="21">
        <f>MAX('ART Forecast'!F38-'ART Totals'!F158,0)</f>
        <v>19405.300000000003</v>
      </c>
      <c r="AD158" s="21">
        <f>MAX('ART Forecast'!G38-'ART Totals'!G158,0)</f>
        <v>25656.5</v>
      </c>
      <c r="AE158" s="21">
        <f>MAX('ART Forecast'!H38-'ART Totals'!H158,0)</f>
        <v>27849.100000000006</v>
      </c>
      <c r="AF158" s="21">
        <f>MAX('ART Forecast'!I38-'ART Totals'!I158,0)</f>
        <v>42506</v>
      </c>
      <c r="AG158" s="21">
        <f>MAX('ART Forecast'!J38-'ART Totals'!J158,0)</f>
        <v>68064.899999999994</v>
      </c>
      <c r="AH158" s="21">
        <f>MAX('ART Forecast'!K38-'ART Totals'!K158,0)</f>
        <v>15536</v>
      </c>
      <c r="AI158" s="21">
        <f>MAX('ART Forecast'!L38-'ART Totals'!L158,0)</f>
        <v>42365.299999999988</v>
      </c>
      <c r="AJ158" s="21">
        <f>MAX('ART Forecast'!M38-'ART Totals'!M158,0)</f>
        <v>90226.700000000012</v>
      </c>
      <c r="AK158" s="21">
        <f>MAX('ART Forecast'!N38-'ART Totals'!N158,0)</f>
        <v>83370</v>
      </c>
      <c r="AL158" s="21">
        <f>MAX('ART Forecast'!O38-'ART Totals'!O158,0)</f>
        <v>71114.900000000023</v>
      </c>
      <c r="AM158" s="21">
        <f>MAX('ART Forecast'!P38-'ART Totals'!P158,0)</f>
        <v>91242.799999999988</v>
      </c>
      <c r="AN158" s="21">
        <f>MAX('ART Forecast'!Q38-'ART Totals'!Q158,0)</f>
        <v>43031.5</v>
      </c>
      <c r="AO158" s="21">
        <f>MAX('ART Forecast'!R38-'ART Totals'!R158,0)</f>
        <v>43000</v>
      </c>
      <c r="AP158" s="21">
        <f>MAX('ART Forecast'!S38-'ART Totals'!S158,0)</f>
        <v>43000</v>
      </c>
      <c r="AQ158" s="21">
        <f>MAX('ART Forecast'!T38-'ART Totals'!T158,0)</f>
        <v>43000</v>
      </c>
      <c r="AR158" s="21">
        <f>MAX('ART Forecast'!U38-'ART Totals'!U158,0)</f>
        <v>43000</v>
      </c>
      <c r="AS158" s="21">
        <f>MAX('ART Forecast'!V38-'ART Totals'!V158,0)</f>
        <v>43000</v>
      </c>
      <c r="AT158" s="21">
        <f>MAX('ART Forecast'!W38-'ART Totals'!W158,0)</f>
        <v>43000</v>
      </c>
    </row>
    <row r="159" spans="2:46" x14ac:dyDescent="0.35">
      <c r="B159" s="17" t="str">
        <f t="shared" si="362"/>
        <v>Democratic People's Republic of Korea</v>
      </c>
      <c r="C159" s="21"/>
      <c r="D159" s="21">
        <f>'ART Forecast'!C39-('ART Forecast'!C39*'Algorithms &amp; Assumptions'!$C$6)</f>
        <v>0</v>
      </c>
      <c r="E159" s="21">
        <f>'ART Forecast'!D39-('ART Forecast'!D39*'Algorithms &amp; Assumptions'!$C$6)</f>
        <v>0</v>
      </c>
      <c r="F159" s="21">
        <f>'ART Forecast'!E39-('ART Forecast'!E39*'Algorithms &amp; Assumptions'!$C$6)</f>
        <v>0</v>
      </c>
      <c r="G159" s="21">
        <f>'ART Forecast'!F39-('ART Forecast'!F39*'Algorithms &amp; Assumptions'!$C$6)</f>
        <v>0</v>
      </c>
      <c r="H159" s="21">
        <f>'ART Forecast'!G39-('ART Forecast'!G39*'Algorithms &amp; Assumptions'!$C$6)</f>
        <v>0</v>
      </c>
      <c r="I159" s="21">
        <f>'ART Forecast'!H39-('ART Forecast'!H39*'Algorithms &amp; Assumptions'!$C$6)</f>
        <v>0</v>
      </c>
      <c r="J159" s="21">
        <f>'ART Forecast'!I39-('ART Forecast'!I39*'Algorithms &amp; Assumptions'!$C$6)</f>
        <v>0</v>
      </c>
      <c r="K159" s="21">
        <f>'ART Forecast'!J39-('ART Forecast'!J39*'Algorithms &amp; Assumptions'!$C$6)</f>
        <v>0</v>
      </c>
      <c r="L159" s="21">
        <f>'ART Forecast'!K39-('ART Forecast'!K39*'Algorithms &amp; Assumptions'!$C$6)</f>
        <v>0</v>
      </c>
      <c r="M159" s="21">
        <f>'ART Forecast'!L39-('ART Forecast'!L39*'Algorithms &amp; Assumptions'!$C$6)</f>
        <v>0</v>
      </c>
      <c r="N159" s="21">
        <f>'ART Forecast'!M39-('ART Forecast'!M39*'Algorithms &amp; Assumptions'!$C$6)</f>
        <v>0</v>
      </c>
      <c r="O159" s="21">
        <f>'ART Forecast'!N39-('ART Forecast'!N39*'Algorithms &amp; Assumptions'!$C$6)</f>
        <v>0</v>
      </c>
      <c r="P159" s="21">
        <f>'ART Forecast'!O39-('ART Forecast'!O39*'Algorithms &amp; Assumptions'!$C$6)</f>
        <v>0</v>
      </c>
      <c r="Q159" s="21">
        <f>'ART Forecast'!P39-('ART Forecast'!P39*'Algorithms &amp; Assumptions'!$C$6)</f>
        <v>0</v>
      </c>
      <c r="R159" s="21">
        <f>'ART Forecast'!Q39-('ART Forecast'!Q39*'Algorithms &amp; Assumptions'!$C$6)</f>
        <v>0</v>
      </c>
      <c r="S159" s="21">
        <f>'ART Forecast'!R39-('ART Forecast'!R39*'Algorithms &amp; Assumptions'!$C$6)</f>
        <v>0</v>
      </c>
      <c r="T159" s="21">
        <f>'ART Forecast'!S39-('ART Forecast'!S39*'Algorithms &amp; Assumptions'!$C$6)</f>
        <v>0</v>
      </c>
      <c r="U159" s="21">
        <f>'ART Forecast'!T39-('ART Forecast'!T39*'Algorithms &amp; Assumptions'!$C$6)</f>
        <v>0</v>
      </c>
      <c r="V159" s="21">
        <f>'ART Forecast'!U39-('ART Forecast'!U39*'Algorithms &amp; Assumptions'!$C$6)</f>
        <v>0</v>
      </c>
      <c r="W159" s="21">
        <f>'ART Forecast'!V39-('ART Forecast'!V39*'Algorithms &amp; Assumptions'!$C$6)</f>
        <v>0</v>
      </c>
      <c r="Y159" s="17" t="str">
        <f t="shared" si="363"/>
        <v>Democratic People's Republic of Korea</v>
      </c>
      <c r="Z159" s="21"/>
      <c r="AA159" s="21">
        <f>MAX('ART Forecast'!D39-'ART Totals'!D159,0)</f>
        <v>0</v>
      </c>
      <c r="AB159" s="21">
        <f>MAX('ART Forecast'!E39-'ART Totals'!E159,0)</f>
        <v>0</v>
      </c>
      <c r="AC159" s="21">
        <f>MAX('ART Forecast'!F39-'ART Totals'!F159,0)</f>
        <v>0</v>
      </c>
      <c r="AD159" s="21">
        <f>MAX('ART Forecast'!G39-'ART Totals'!G159,0)</f>
        <v>0</v>
      </c>
      <c r="AE159" s="21">
        <f>MAX('ART Forecast'!H39-'ART Totals'!H159,0)</f>
        <v>0</v>
      </c>
      <c r="AF159" s="21">
        <f>MAX('ART Forecast'!I39-'ART Totals'!I159,0)</f>
        <v>0</v>
      </c>
      <c r="AG159" s="21">
        <f>MAX('ART Forecast'!J39-'ART Totals'!J159,0)</f>
        <v>0</v>
      </c>
      <c r="AH159" s="21">
        <f>MAX('ART Forecast'!K39-'ART Totals'!K159,0)</f>
        <v>0</v>
      </c>
      <c r="AI159" s="21">
        <f>MAX('ART Forecast'!L39-'ART Totals'!L159,0)</f>
        <v>0</v>
      </c>
      <c r="AJ159" s="21">
        <f>MAX('ART Forecast'!M39-'ART Totals'!M159,0)</f>
        <v>0</v>
      </c>
      <c r="AK159" s="21">
        <f>MAX('ART Forecast'!N39-'ART Totals'!N159,0)</f>
        <v>0</v>
      </c>
      <c r="AL159" s="21">
        <f>MAX('ART Forecast'!O39-'ART Totals'!O159,0)</f>
        <v>0</v>
      </c>
      <c r="AM159" s="21">
        <f>MAX('ART Forecast'!P39-'ART Totals'!P159,0)</f>
        <v>0</v>
      </c>
      <c r="AN159" s="21">
        <f>MAX('ART Forecast'!Q39-'ART Totals'!Q159,0)</f>
        <v>0</v>
      </c>
      <c r="AO159" s="21">
        <f>MAX('ART Forecast'!R39-'ART Totals'!R159,0)</f>
        <v>0</v>
      </c>
      <c r="AP159" s="21">
        <f>MAX('ART Forecast'!S39-'ART Totals'!S159,0)</f>
        <v>0</v>
      </c>
      <c r="AQ159" s="21">
        <f>MAX('ART Forecast'!T39-'ART Totals'!T159,0)</f>
        <v>0</v>
      </c>
      <c r="AR159" s="21">
        <f>MAX('ART Forecast'!U39-'ART Totals'!U159,0)</f>
        <v>0</v>
      </c>
      <c r="AS159" s="21">
        <f>MAX('ART Forecast'!V39-'ART Totals'!V159,0)</f>
        <v>0</v>
      </c>
      <c r="AT159" s="21">
        <f>MAX('ART Forecast'!W39-'ART Totals'!W159,0)</f>
        <v>0</v>
      </c>
    </row>
    <row r="160" spans="2:46" x14ac:dyDescent="0.35">
      <c r="B160" s="17" t="str">
        <f t="shared" si="362"/>
        <v>Djibouti</v>
      </c>
      <c r="C160" s="21"/>
      <c r="D160" s="21">
        <f>'ART Forecast'!C40-('ART Forecast'!C40*'Algorithms &amp; Assumptions'!$C$6)</f>
        <v>833.4</v>
      </c>
      <c r="E160" s="21">
        <f>'ART Forecast'!D40-('ART Forecast'!D40*'Algorithms &amp; Assumptions'!$C$6)</f>
        <v>901.8</v>
      </c>
      <c r="F160" s="21">
        <f>'ART Forecast'!E40-('ART Forecast'!E40*'Algorithms &amp; Assumptions'!$C$6)</f>
        <v>1122.3</v>
      </c>
      <c r="G160" s="21">
        <f>'ART Forecast'!F40-('ART Forecast'!F40*'Algorithms &amp; Assumptions'!$C$6)</f>
        <v>1201.5</v>
      </c>
      <c r="H160" s="21">
        <f>'ART Forecast'!G40-('ART Forecast'!G40*'Algorithms &amp; Assumptions'!$C$6)</f>
        <v>1386.9</v>
      </c>
      <c r="I160" s="21">
        <f>'ART Forecast'!H40-('ART Forecast'!H40*'Algorithms &amp; Assumptions'!$C$6)</f>
        <v>1683.9</v>
      </c>
      <c r="J160" s="21">
        <f>'ART Forecast'!I40-('ART Forecast'!I40*'Algorithms &amp; Assumptions'!$C$6)</f>
        <v>1935.9</v>
      </c>
      <c r="K160" s="21">
        <f>'ART Forecast'!J40-('ART Forecast'!J40*'Algorithms &amp; Assumptions'!$C$6)</f>
        <v>2134.8000000000002</v>
      </c>
      <c r="L160" s="21">
        <f>'ART Forecast'!K40-('ART Forecast'!K40*'Algorithms &amp; Assumptions'!$C$6)</f>
        <v>2338.1999999999998</v>
      </c>
      <c r="M160" s="21">
        <f>'ART Forecast'!L40-('ART Forecast'!L40*'Algorithms &amp; Assumptions'!$C$6)</f>
        <v>1692</v>
      </c>
      <c r="N160" s="21">
        <f>'ART Forecast'!M40-('ART Forecast'!M40*'Algorithms &amp; Assumptions'!$C$6)</f>
        <v>1811.7</v>
      </c>
      <c r="O160" s="21">
        <f>'ART Forecast'!N40-('ART Forecast'!N40*'Algorithms &amp; Assumptions'!$C$6)</f>
        <v>1620</v>
      </c>
      <c r="P160" s="21">
        <f>'ART Forecast'!O40-('ART Forecast'!O40*'Algorithms &amp; Assumptions'!$C$6)</f>
        <v>1789.2</v>
      </c>
      <c r="Q160" s="21">
        <f>'ART Forecast'!P40-('ART Forecast'!P40*'Algorithms &amp; Assumptions'!$C$6)</f>
        <v>1821.6</v>
      </c>
      <c r="R160" s="21">
        <f>'ART Forecast'!Q40-('ART Forecast'!Q40*'Algorithms &amp; Assumptions'!$C$6)</f>
        <v>1854</v>
      </c>
      <c r="S160" s="21">
        <f>'ART Forecast'!R40-('ART Forecast'!R40*'Algorithms &amp; Assumptions'!$C$6)</f>
        <v>1886.4</v>
      </c>
      <c r="T160" s="21">
        <f>'ART Forecast'!S40-('ART Forecast'!S40*'Algorithms &amp; Assumptions'!$C$6)</f>
        <v>1918.8</v>
      </c>
      <c r="U160" s="21">
        <f>'ART Forecast'!T40-('ART Forecast'!T40*'Algorithms &amp; Assumptions'!$C$6)</f>
        <v>1951.2</v>
      </c>
      <c r="V160" s="21">
        <f>'ART Forecast'!U40-('ART Forecast'!U40*'Algorithms &amp; Assumptions'!$C$6)</f>
        <v>1983.6</v>
      </c>
      <c r="W160" s="21">
        <f>'ART Forecast'!V40-('ART Forecast'!V40*'Algorithms &amp; Assumptions'!$C$6)</f>
        <v>2016</v>
      </c>
      <c r="Y160" s="17" t="str">
        <f t="shared" si="363"/>
        <v>Djibouti</v>
      </c>
      <c r="Z160" s="21"/>
      <c r="AA160" s="21">
        <f>MAX('ART Forecast'!D40-'ART Totals'!D160,0)</f>
        <v>168.60000000000002</v>
      </c>
      <c r="AB160" s="21">
        <f>MAX('ART Forecast'!E40-'ART Totals'!E160,0)</f>
        <v>345.20000000000005</v>
      </c>
      <c r="AC160" s="21">
        <f>MAX('ART Forecast'!F40-'ART Totals'!F160,0)</f>
        <v>212.70000000000005</v>
      </c>
      <c r="AD160" s="21">
        <f>MAX('ART Forecast'!G40-'ART Totals'!G160,0)</f>
        <v>339.5</v>
      </c>
      <c r="AE160" s="21">
        <f>MAX('ART Forecast'!H40-'ART Totals'!H160,0)</f>
        <v>484.09999999999991</v>
      </c>
      <c r="AF160" s="21">
        <f>MAX('ART Forecast'!I40-'ART Totals'!I160,0)</f>
        <v>467.09999999999991</v>
      </c>
      <c r="AG160" s="21">
        <f>MAX('ART Forecast'!J40-'ART Totals'!J160,0)</f>
        <v>436.09999999999991</v>
      </c>
      <c r="AH160" s="21">
        <f>MAX('ART Forecast'!K40-'ART Totals'!K160,0)</f>
        <v>463.19999999999982</v>
      </c>
      <c r="AI160" s="21">
        <f>MAX('ART Forecast'!L40-'ART Totals'!L160,0)</f>
        <v>0</v>
      </c>
      <c r="AJ160" s="21">
        <f>MAX('ART Forecast'!M40-'ART Totals'!M160,0)</f>
        <v>321</v>
      </c>
      <c r="AK160" s="21">
        <f>MAX('ART Forecast'!N40-'ART Totals'!N160,0)</f>
        <v>0</v>
      </c>
      <c r="AL160" s="21">
        <f>MAX('ART Forecast'!O40-'ART Totals'!O160,0)</f>
        <v>368</v>
      </c>
      <c r="AM160" s="21">
        <f>MAX('ART Forecast'!P40-'ART Totals'!P160,0)</f>
        <v>234.79999999999995</v>
      </c>
      <c r="AN160" s="21">
        <f>MAX('ART Forecast'!Q40-'ART Totals'!Q160,0)</f>
        <v>238.40000000000009</v>
      </c>
      <c r="AO160" s="21">
        <f>MAX('ART Forecast'!R40-'ART Totals'!R160,0)</f>
        <v>242</v>
      </c>
      <c r="AP160" s="21">
        <f>MAX('ART Forecast'!S40-'ART Totals'!S160,0)</f>
        <v>245.59999999999991</v>
      </c>
      <c r="AQ160" s="21">
        <f>MAX('ART Forecast'!T40-'ART Totals'!T160,0)</f>
        <v>249.20000000000005</v>
      </c>
      <c r="AR160" s="21">
        <f>MAX('ART Forecast'!U40-'ART Totals'!U160,0)</f>
        <v>252.79999999999995</v>
      </c>
      <c r="AS160" s="21">
        <f>MAX('ART Forecast'!V40-'ART Totals'!V160,0)</f>
        <v>256.40000000000009</v>
      </c>
      <c r="AT160" s="21">
        <f>MAX('ART Forecast'!W40-'ART Totals'!W160,0)</f>
        <v>260</v>
      </c>
    </row>
    <row r="161" spans="1:46" x14ac:dyDescent="0.35">
      <c r="B161" s="17" t="str">
        <f t="shared" si="362"/>
        <v>Dominican Republic</v>
      </c>
      <c r="C161" s="21"/>
      <c r="D161" s="21">
        <f>'ART Forecast'!C41-('ART Forecast'!C41*'Algorithms &amp; Assumptions'!$C$6)</f>
        <v>12485.7</v>
      </c>
      <c r="E161" s="21">
        <f>'ART Forecast'!D41-('ART Forecast'!D41*'Algorithms &amp; Assumptions'!$C$6)</f>
        <v>14400.9</v>
      </c>
      <c r="F161" s="21">
        <f>'ART Forecast'!E41-('ART Forecast'!E41*'Algorithms &amp; Assumptions'!$C$6)</f>
        <v>16360.2</v>
      </c>
      <c r="G161" s="21">
        <f>'ART Forecast'!F41-('ART Forecast'!F41*'Algorithms &amp; Assumptions'!$C$6)</f>
        <v>17802</v>
      </c>
      <c r="H161" s="21">
        <f>'ART Forecast'!G41-('ART Forecast'!G41*'Algorithms &amp; Assumptions'!$C$6)</f>
        <v>20205</v>
      </c>
      <c r="I161" s="21">
        <f>'ART Forecast'!H41-('ART Forecast'!H41*'Algorithms &amp; Assumptions'!$C$6)</f>
        <v>21983.4</v>
      </c>
      <c r="J161" s="21">
        <f>'ART Forecast'!I41-('ART Forecast'!I41*'Algorithms &amp; Assumptions'!$C$6)</f>
        <v>23921.1</v>
      </c>
      <c r="K161" s="21">
        <f>'ART Forecast'!J41-('ART Forecast'!J41*'Algorithms &amp; Assumptions'!$C$6)</f>
        <v>26032.5</v>
      </c>
      <c r="L161" s="21">
        <f>'ART Forecast'!K41-('ART Forecast'!K41*'Algorithms &amp; Assumptions'!$C$6)</f>
        <v>28332.9</v>
      </c>
      <c r="M161" s="21">
        <f>'ART Forecast'!L41-('ART Forecast'!L41*'Algorithms &amp; Assumptions'!$C$6)</f>
        <v>30791.7</v>
      </c>
      <c r="N161" s="21">
        <f>'ART Forecast'!M41-('ART Forecast'!M41*'Algorithms &amp; Assumptions'!$C$6)</f>
        <v>33928.199999999997</v>
      </c>
      <c r="O161" s="21">
        <f>'ART Forecast'!N41-('ART Forecast'!N41*'Algorithms &amp; Assumptions'!$C$6)</f>
        <v>38382.300000000003</v>
      </c>
      <c r="P161" s="21">
        <f>'ART Forecast'!O41-('ART Forecast'!O41*'Algorithms &amp; Assumptions'!$C$6)</f>
        <v>44307.9</v>
      </c>
      <c r="Q161" s="21">
        <f>'ART Forecast'!P41-('ART Forecast'!P41*'Algorithms &amp; Assumptions'!$C$6)</f>
        <v>48813.3</v>
      </c>
      <c r="R161" s="21">
        <f>'ART Forecast'!Q41-('ART Forecast'!Q41*'Algorithms &amp; Assumptions'!$C$6)</f>
        <v>53318.7</v>
      </c>
      <c r="S161" s="21">
        <f>'ART Forecast'!R41-('ART Forecast'!R41*'Algorithms &amp; Assumptions'!$C$6)</f>
        <v>57824.1</v>
      </c>
      <c r="T161" s="21">
        <f>'ART Forecast'!S41-('ART Forecast'!S41*'Algorithms &amp; Assumptions'!$C$6)</f>
        <v>62329.5</v>
      </c>
      <c r="U161" s="21">
        <f>'ART Forecast'!T41-('ART Forecast'!T41*'Algorithms &amp; Assumptions'!$C$6)</f>
        <v>66834.899999999994</v>
      </c>
      <c r="V161" s="21">
        <f>'ART Forecast'!U41-('ART Forecast'!U41*'Algorithms &amp; Assumptions'!$C$6)</f>
        <v>71340.3</v>
      </c>
      <c r="W161" s="21">
        <f>'ART Forecast'!V41-('ART Forecast'!V41*'Algorithms &amp; Assumptions'!$C$6)</f>
        <v>75845.7</v>
      </c>
      <c r="Y161" s="17" t="str">
        <f t="shared" si="363"/>
        <v>Dominican Republic</v>
      </c>
      <c r="Z161" s="21"/>
      <c r="AA161" s="21">
        <f>MAX('ART Forecast'!D41-'ART Totals'!D161,0)</f>
        <v>3515.2999999999993</v>
      </c>
      <c r="AB161" s="21">
        <f>MAX('ART Forecast'!E41-'ART Totals'!E161,0)</f>
        <v>3777.1000000000004</v>
      </c>
      <c r="AC161" s="21">
        <f>MAX('ART Forecast'!F41-'ART Totals'!F161,0)</f>
        <v>3419.7999999999993</v>
      </c>
      <c r="AD161" s="21">
        <f>MAX('ART Forecast'!G41-'ART Totals'!G161,0)</f>
        <v>4648</v>
      </c>
      <c r="AE161" s="21">
        <f>MAX('ART Forecast'!H41-'ART Totals'!H161,0)</f>
        <v>4221</v>
      </c>
      <c r="AF161" s="21">
        <f>MAX('ART Forecast'!I41-'ART Totals'!I161,0)</f>
        <v>4595.5999999999985</v>
      </c>
      <c r="AG161" s="21">
        <f>MAX('ART Forecast'!J41-'ART Totals'!J161,0)</f>
        <v>5003.9000000000015</v>
      </c>
      <c r="AH161" s="21">
        <f>MAX('ART Forecast'!K41-'ART Totals'!K161,0)</f>
        <v>5448.5</v>
      </c>
      <c r="AI161" s="21">
        <f>MAX('ART Forecast'!L41-'ART Totals'!L161,0)</f>
        <v>5880.0999999999985</v>
      </c>
      <c r="AJ161" s="21">
        <f>MAX('ART Forecast'!M41-'ART Totals'!M161,0)</f>
        <v>6906.2999999999993</v>
      </c>
      <c r="AK161" s="21">
        <f>MAX('ART Forecast'!N41-'ART Totals'!N161,0)</f>
        <v>8718.8000000000029</v>
      </c>
      <c r="AL161" s="21">
        <f>MAX('ART Forecast'!O41-'ART Totals'!O161,0)</f>
        <v>10848.699999999997</v>
      </c>
      <c r="AM161" s="21">
        <f>MAX('ART Forecast'!P41-'ART Totals'!P161,0)</f>
        <v>9929.0999999999985</v>
      </c>
      <c r="AN161" s="21">
        <f>MAX('ART Forecast'!Q41-'ART Totals'!Q161,0)</f>
        <v>10429.699999999997</v>
      </c>
      <c r="AO161" s="21">
        <f>MAX('ART Forecast'!R41-'ART Totals'!R161,0)</f>
        <v>10930.300000000003</v>
      </c>
      <c r="AP161" s="21">
        <f>MAX('ART Forecast'!S41-'ART Totals'!S161,0)</f>
        <v>11430.900000000001</v>
      </c>
      <c r="AQ161" s="21">
        <f>MAX('ART Forecast'!T41-'ART Totals'!T161,0)</f>
        <v>11931.5</v>
      </c>
      <c r="AR161" s="21">
        <f>MAX('ART Forecast'!U41-'ART Totals'!U161,0)</f>
        <v>12432.100000000006</v>
      </c>
      <c r="AS161" s="21">
        <f>MAX('ART Forecast'!V41-'ART Totals'!V161,0)</f>
        <v>12932.699999999997</v>
      </c>
      <c r="AT161" s="21">
        <f>MAX('ART Forecast'!W41-'ART Totals'!W161,0)</f>
        <v>11508.057049226671</v>
      </c>
    </row>
    <row r="162" spans="1:46" x14ac:dyDescent="0.35">
      <c r="B162" s="17" t="str">
        <f t="shared" si="362"/>
        <v>East Timor</v>
      </c>
      <c r="C162" s="21"/>
      <c r="D162" s="21">
        <f>'ART Forecast'!C42-('ART Forecast'!C42*'Algorithms &amp; Assumptions'!$C$6)</f>
        <v>41.4</v>
      </c>
      <c r="E162" s="21">
        <f>'ART Forecast'!D42-('ART Forecast'!D42*'Algorithms &amp; Assumptions'!$C$6)</f>
        <v>39.6</v>
      </c>
      <c r="F162" s="21">
        <f>'ART Forecast'!E42-('ART Forecast'!E42*'Algorithms &amp; Assumptions'!$C$6)</f>
        <v>65.7</v>
      </c>
      <c r="G162" s="21">
        <f>'ART Forecast'!F42-('ART Forecast'!F42*'Algorithms &amp; Assumptions'!$C$6)</f>
        <v>116.1</v>
      </c>
      <c r="H162" s="21">
        <f>'ART Forecast'!G42-('ART Forecast'!G42*'Algorithms &amp; Assumptions'!$C$6)</f>
        <v>139.5</v>
      </c>
      <c r="I162" s="21">
        <f>'ART Forecast'!H42-('ART Forecast'!H42*'Algorithms &amp; Assumptions'!$C$6)</f>
        <v>162.9</v>
      </c>
      <c r="J162" s="21">
        <f>'ART Forecast'!I42-('ART Forecast'!I42*'Algorithms &amp; Assumptions'!$C$6)</f>
        <v>207.9</v>
      </c>
      <c r="K162" s="21">
        <f>'ART Forecast'!J42-('ART Forecast'!J42*'Algorithms &amp; Assumptions'!$C$6)</f>
        <v>241.2</v>
      </c>
      <c r="L162" s="21">
        <f>'ART Forecast'!K42-('ART Forecast'!K42*'Algorithms &amp; Assumptions'!$C$6)</f>
        <v>328.5</v>
      </c>
      <c r="M162" s="21">
        <f>'ART Forecast'!L42-('ART Forecast'!L42*'Algorithms &amp; Assumptions'!$C$6)</f>
        <v>450.9</v>
      </c>
      <c r="N162" s="21">
        <f>'ART Forecast'!M42-('ART Forecast'!M42*'Algorithms &amp; Assumptions'!$C$6)</f>
        <v>534.6</v>
      </c>
      <c r="O162" s="21">
        <f>'ART Forecast'!N42-('ART Forecast'!N42*'Algorithms &amp; Assumptions'!$C$6)</f>
        <v>666.9</v>
      </c>
      <c r="P162" s="21">
        <f>'ART Forecast'!O42-('ART Forecast'!O42*'Algorithms &amp; Assumptions'!$C$6)</f>
        <v>876.6</v>
      </c>
      <c r="Q162" s="21">
        <f>'ART Forecast'!P42-('ART Forecast'!P42*'Algorithms &amp; Assumptions'!$C$6)</f>
        <v>1018.5</v>
      </c>
      <c r="R162" s="21">
        <f>'ART Forecast'!Q42-('ART Forecast'!Q42*'Algorithms &amp; Assumptions'!$C$6)</f>
        <v>1160.4000000000001</v>
      </c>
      <c r="S162" s="21">
        <f>'ART Forecast'!R42-('ART Forecast'!R42*'Algorithms &amp; Assumptions'!$C$6)</f>
        <v>1302.3000000000002</v>
      </c>
      <c r="T162" s="21">
        <f>'ART Forecast'!S42-('ART Forecast'!S42*'Algorithms &amp; Assumptions'!$C$6)</f>
        <v>1444.2000000000003</v>
      </c>
      <c r="U162" s="21">
        <f>'ART Forecast'!T42-('ART Forecast'!T42*'Algorithms &amp; Assumptions'!$C$6)</f>
        <v>1513.7037037036716</v>
      </c>
      <c r="V162" s="21">
        <f>'ART Forecast'!U42-('ART Forecast'!U42*'Algorithms &amp; Assumptions'!$C$6)</f>
        <v>1570.8641975308244</v>
      </c>
      <c r="W162" s="21">
        <f>'ART Forecast'!V42-('ART Forecast'!V42*'Algorithms &amp; Assumptions'!$C$6)</f>
        <v>1622.7572016460429</v>
      </c>
      <c r="Y162" s="17" t="str">
        <f t="shared" si="363"/>
        <v>East Timor</v>
      </c>
      <c r="Z162" s="21"/>
      <c r="AA162" s="21">
        <f>MAX('ART Forecast'!D42-'ART Totals'!D162,0)</f>
        <v>2.6000000000000014</v>
      </c>
      <c r="AB162" s="21">
        <f>MAX('ART Forecast'!E42-'ART Totals'!E162,0)</f>
        <v>33.4</v>
      </c>
      <c r="AC162" s="21">
        <f>MAX('ART Forecast'!F42-'ART Totals'!F162,0)</f>
        <v>63.3</v>
      </c>
      <c r="AD162" s="21">
        <f>MAX('ART Forecast'!G42-'ART Totals'!G162,0)</f>
        <v>38.900000000000006</v>
      </c>
      <c r="AE162" s="21">
        <f>MAX('ART Forecast'!H42-'ART Totals'!H162,0)</f>
        <v>41.5</v>
      </c>
      <c r="AF162" s="21">
        <f>MAX('ART Forecast'!I42-'ART Totals'!I162,0)</f>
        <v>68.099999999999994</v>
      </c>
      <c r="AG162" s="21">
        <f>MAX('ART Forecast'!J42-'ART Totals'!J162,0)</f>
        <v>60.099999999999994</v>
      </c>
      <c r="AH162" s="21">
        <f>MAX('ART Forecast'!K42-'ART Totals'!K162,0)</f>
        <v>123.80000000000001</v>
      </c>
      <c r="AI162" s="21">
        <f>MAX('ART Forecast'!L42-'ART Totals'!L162,0)</f>
        <v>172.5</v>
      </c>
      <c r="AJ162" s="21">
        <f>MAX('ART Forecast'!M42-'ART Totals'!M162,0)</f>
        <v>143.10000000000002</v>
      </c>
      <c r="AK162" s="21">
        <f>MAX('ART Forecast'!N42-'ART Totals'!N162,0)</f>
        <v>206.39999999999998</v>
      </c>
      <c r="AL162" s="21">
        <f>MAX('ART Forecast'!O42-'ART Totals'!O162,0)</f>
        <v>307.10000000000002</v>
      </c>
      <c r="AM162" s="21">
        <f>MAX('ART Forecast'!P42-'ART Totals'!P162,0)</f>
        <v>255.06666666666672</v>
      </c>
      <c r="AN162" s="21">
        <f>MAX('ART Forecast'!Q42-'ART Totals'!Q162,0)</f>
        <v>270.83333333333348</v>
      </c>
      <c r="AO162" s="21">
        <f>MAX('ART Forecast'!R42-'ART Totals'!R162,0)</f>
        <v>286.60000000000014</v>
      </c>
      <c r="AP162" s="21">
        <f>MAX('ART Forecast'!S42-'ART Totals'!S162,0)</f>
        <v>302.36666666666679</v>
      </c>
      <c r="AQ162" s="21">
        <f>MAX('ART Forecast'!T42-'ART Totals'!T162,0)</f>
        <v>237.69300411519043</v>
      </c>
      <c r="AR162" s="21">
        <f>MAX('ART Forecast'!U42-'ART Totals'!U162,0)</f>
        <v>231.70096021946665</v>
      </c>
      <c r="AS162" s="21">
        <f>MAX('ART Forecast'!V42-'ART Totals'!V162,0)</f>
        <v>232.1993598536676</v>
      </c>
      <c r="AT162" s="21">
        <f>MAX('ART Forecast'!W42-'ART Totals'!W162,0)</f>
        <v>241.86709343086545</v>
      </c>
    </row>
    <row r="163" spans="1:46" x14ac:dyDescent="0.35">
      <c r="B163" s="17" t="str">
        <f t="shared" si="362"/>
        <v>Ecuador</v>
      </c>
      <c r="C163" s="21"/>
      <c r="D163" s="21">
        <f>'ART Forecast'!C43-('ART Forecast'!C43*'Algorithms &amp; Assumptions'!$C$6)</f>
        <v>6088.5</v>
      </c>
      <c r="E163" s="21">
        <f>'ART Forecast'!D43-('ART Forecast'!D43*'Algorithms &amp; Assumptions'!$C$6)</f>
        <v>7771.5</v>
      </c>
      <c r="F163" s="21">
        <f>'ART Forecast'!E43-('ART Forecast'!E43*'Algorithms &amp; Assumptions'!$C$6)</f>
        <v>8172</v>
      </c>
      <c r="G163" s="21">
        <f>'ART Forecast'!F43-('ART Forecast'!F43*'Algorithms &amp; Assumptions'!$C$6)</f>
        <v>9467.1</v>
      </c>
      <c r="H163" s="21">
        <f>'ART Forecast'!G43-('ART Forecast'!G43*'Algorithms &amp; Assumptions'!$C$6)</f>
        <v>11012.4</v>
      </c>
      <c r="I163" s="21">
        <f>'ART Forecast'!H43-('ART Forecast'!H43*'Algorithms &amp; Assumptions'!$C$6)</f>
        <v>13537.8</v>
      </c>
      <c r="J163" s="21">
        <f>'ART Forecast'!I43-('ART Forecast'!I43*'Algorithms &amp; Assumptions'!$C$6)</f>
        <v>15982.2</v>
      </c>
      <c r="K163" s="21">
        <f>'ART Forecast'!J43-('ART Forecast'!J43*'Algorithms &amp; Assumptions'!$C$6)</f>
        <v>18869.400000000001</v>
      </c>
      <c r="L163" s="21">
        <f>'ART Forecast'!K43-('ART Forecast'!K43*'Algorithms &amp; Assumptions'!$C$6)</f>
        <v>22146.3</v>
      </c>
      <c r="M163" s="21">
        <f>'ART Forecast'!L43-('ART Forecast'!L43*'Algorithms &amp; Assumptions'!$C$6)</f>
        <v>27209.7</v>
      </c>
      <c r="N163" s="21">
        <f>'ART Forecast'!M43-('ART Forecast'!M43*'Algorithms &amp; Assumptions'!$C$6)</f>
        <v>29925.9</v>
      </c>
      <c r="O163" s="21">
        <f>'ART Forecast'!N43-('ART Forecast'!N43*'Algorithms &amp; Assumptions'!$C$6)</f>
        <v>30493.8</v>
      </c>
      <c r="P163" s="21">
        <f>'ART Forecast'!O43-('ART Forecast'!O43*'Algorithms &amp; Assumptions'!$C$6)</f>
        <v>33829.199999999997</v>
      </c>
      <c r="Q163" s="21">
        <f>'ART Forecast'!P43-('ART Forecast'!P43*'Algorithms &amp; Assumptions'!$C$6)</f>
        <v>36035.699999999997</v>
      </c>
      <c r="R163" s="21">
        <f>'ART Forecast'!Q43-('ART Forecast'!Q43*'Algorithms &amp; Assumptions'!$C$6)</f>
        <v>38242.199999999997</v>
      </c>
      <c r="S163" s="21">
        <f>'ART Forecast'!R43-('ART Forecast'!R43*'Algorithms &amp; Assumptions'!$C$6)</f>
        <v>40448.699999999997</v>
      </c>
      <c r="T163" s="21">
        <f>'ART Forecast'!S43-('ART Forecast'!S43*'Algorithms &amp; Assumptions'!$C$6)</f>
        <v>42655.19999999999</v>
      </c>
      <c r="U163" s="21">
        <f>'ART Forecast'!T43-('ART Forecast'!T43*'Algorithms &amp; Assumptions'!$C$6)</f>
        <v>44861.69999999999</v>
      </c>
      <c r="V163" s="21">
        <f>'ART Forecast'!U43-('ART Forecast'!U43*'Algorithms &amp; Assumptions'!$C$6)</f>
        <v>47068.199999999983</v>
      </c>
      <c r="W163" s="21">
        <f>'ART Forecast'!V43-('ART Forecast'!V43*'Algorithms &amp; Assumptions'!$C$6)</f>
        <v>49274.699999999983</v>
      </c>
      <c r="Y163" s="17" t="str">
        <f t="shared" si="363"/>
        <v>Ecuador</v>
      </c>
      <c r="Z163" s="21"/>
      <c r="AA163" s="21">
        <f>MAX('ART Forecast'!D43-'ART Totals'!D163,0)</f>
        <v>2546.5</v>
      </c>
      <c r="AB163" s="21">
        <f>MAX('ART Forecast'!E43-'ART Totals'!E163,0)</f>
        <v>1308.5</v>
      </c>
      <c r="AC163" s="21">
        <f>MAX('ART Forecast'!F43-'ART Totals'!F163,0)</f>
        <v>2347</v>
      </c>
      <c r="AD163" s="21">
        <f>MAX('ART Forecast'!G43-'ART Totals'!G163,0)</f>
        <v>2768.8999999999996</v>
      </c>
      <c r="AE163" s="21">
        <f>MAX('ART Forecast'!H43-'ART Totals'!H163,0)</f>
        <v>4029.6000000000004</v>
      </c>
      <c r="AF163" s="21">
        <f>MAX('ART Forecast'!I43-'ART Totals'!I163,0)</f>
        <v>4220.2000000000007</v>
      </c>
      <c r="AG163" s="21">
        <f>MAX('ART Forecast'!J43-'ART Totals'!J163,0)</f>
        <v>4983.7999999999993</v>
      </c>
      <c r="AH163" s="21">
        <f>MAX('ART Forecast'!K43-'ART Totals'!K163,0)</f>
        <v>5737.5999999999985</v>
      </c>
      <c r="AI163" s="21">
        <f>MAX('ART Forecast'!L43-'ART Totals'!L163,0)</f>
        <v>8086.7000000000007</v>
      </c>
      <c r="AJ163" s="21">
        <f>MAX('ART Forecast'!M43-'ART Totals'!M163,0)</f>
        <v>6041.2999999999993</v>
      </c>
      <c r="AK163" s="21">
        <f>MAX('ART Forecast'!N43-'ART Totals'!N163,0)</f>
        <v>3956.0999999999985</v>
      </c>
      <c r="AL163" s="21">
        <f>MAX('ART Forecast'!O43-'ART Totals'!O163,0)</f>
        <v>7094.2000000000007</v>
      </c>
      <c r="AM163" s="21">
        <f>MAX('ART Forecast'!P43-'ART Totals'!P163,0)</f>
        <v>6210.4666666666672</v>
      </c>
      <c r="AN163" s="21">
        <f>MAX('ART Forecast'!Q43-'ART Totals'!Q163,0)</f>
        <v>6455.6333333333314</v>
      </c>
      <c r="AO163" s="21">
        <f>MAX('ART Forecast'!R43-'ART Totals'!R163,0)</f>
        <v>6700.7999999999956</v>
      </c>
      <c r="AP163" s="21">
        <f>MAX('ART Forecast'!S43-'ART Totals'!S163,0)</f>
        <v>6945.9666666666599</v>
      </c>
      <c r="AQ163" s="21">
        <f>MAX('ART Forecast'!T43-'ART Totals'!T163,0)</f>
        <v>7191.1333333333314</v>
      </c>
      <c r="AR163" s="21">
        <f>MAX('ART Forecast'!U43-'ART Totals'!U163,0)</f>
        <v>7436.2999999999956</v>
      </c>
      <c r="AS163" s="21">
        <f>MAX('ART Forecast'!V43-'ART Totals'!V163,0)</f>
        <v>7681.4666666666672</v>
      </c>
      <c r="AT163" s="21">
        <f>MAX('ART Forecast'!W43-'ART Totals'!W163,0)</f>
        <v>7926.6333333333314</v>
      </c>
    </row>
    <row r="164" spans="1:46" x14ac:dyDescent="0.35">
      <c r="B164" s="17" t="str">
        <f t="shared" si="362"/>
        <v>Egypt</v>
      </c>
      <c r="C164" s="21"/>
      <c r="D164" s="21">
        <f>'ART Forecast'!C44-('ART Forecast'!C44*'Algorithms &amp; Assumptions'!$C$6)</f>
        <v>492.3</v>
      </c>
      <c r="E164" s="21">
        <f>'ART Forecast'!D44-('ART Forecast'!D44*'Algorithms &amp; Assumptions'!$C$6)</f>
        <v>632.70000000000005</v>
      </c>
      <c r="F164" s="21">
        <f>'ART Forecast'!E44-('ART Forecast'!E44*'Algorithms &amp; Assumptions'!$C$6)</f>
        <v>807.3</v>
      </c>
      <c r="G164" s="21">
        <f>'ART Forecast'!F44-('ART Forecast'!F44*'Algorithms &amp; Assumptions'!$C$6)</f>
        <v>1053.9000000000001</v>
      </c>
      <c r="H164" s="21">
        <f>'ART Forecast'!G44-('ART Forecast'!G44*'Algorithms &amp; Assumptions'!$C$6)</f>
        <v>1543.5</v>
      </c>
      <c r="I164" s="21">
        <f>'ART Forecast'!H44-('ART Forecast'!H44*'Algorithms &amp; Assumptions'!$C$6)</f>
        <v>1932.3</v>
      </c>
      <c r="J164" s="21">
        <f>'ART Forecast'!I44-('ART Forecast'!I44*'Algorithms &amp; Assumptions'!$C$6)</f>
        <v>2765.7</v>
      </c>
      <c r="K164" s="21">
        <f>'ART Forecast'!J44-('ART Forecast'!J44*'Algorithms &amp; Assumptions'!$C$6)</f>
        <v>4149</v>
      </c>
      <c r="L164" s="21">
        <f>'ART Forecast'!K44-('ART Forecast'!K44*'Algorithms &amp; Assumptions'!$C$6)</f>
        <v>5863.5</v>
      </c>
      <c r="M164" s="21">
        <f>'ART Forecast'!L44-('ART Forecast'!L44*'Algorithms &amp; Assumptions'!$C$6)</f>
        <v>7329.6</v>
      </c>
      <c r="N164" s="21">
        <f>'ART Forecast'!M44-('ART Forecast'!M44*'Algorithms &amp; Assumptions'!$C$6)</f>
        <v>9081</v>
      </c>
      <c r="O164" s="21">
        <f>'ART Forecast'!N44-('ART Forecast'!N44*'Algorithms &amp; Assumptions'!$C$6)</f>
        <v>10906.2</v>
      </c>
      <c r="P164" s="21">
        <f>'ART Forecast'!O44-('ART Forecast'!O44*'Algorithms &amp; Assumptions'!$C$6)</f>
        <v>14041.8</v>
      </c>
      <c r="Q164" s="21">
        <f>'ART Forecast'!P44-('ART Forecast'!P44*'Algorithms &amp; Assumptions'!$C$6)</f>
        <v>16279.2</v>
      </c>
      <c r="R164" s="21">
        <f>'ART Forecast'!Q44-('ART Forecast'!Q44*'Algorithms &amp; Assumptions'!$C$6)</f>
        <v>18516.599999999999</v>
      </c>
      <c r="S164" s="21">
        <f>'ART Forecast'!R44-('ART Forecast'!R44*'Algorithms &amp; Assumptions'!$C$6)</f>
        <v>20754</v>
      </c>
      <c r="T164" s="21">
        <f>'ART Forecast'!S44-('ART Forecast'!S44*'Algorithms &amp; Assumptions'!$C$6)</f>
        <v>22991.4</v>
      </c>
      <c r="U164" s="21">
        <f>'ART Forecast'!T44-('ART Forecast'!T44*'Algorithms &amp; Assumptions'!$C$6)</f>
        <v>25228.799999999999</v>
      </c>
      <c r="V164" s="21">
        <f>'ART Forecast'!U44-('ART Forecast'!U44*'Algorithms &amp; Assumptions'!$C$6)</f>
        <v>27466.2</v>
      </c>
      <c r="W164" s="21">
        <f>'ART Forecast'!V44-('ART Forecast'!V44*'Algorithms &amp; Assumptions'!$C$6)</f>
        <v>29703.599999999999</v>
      </c>
      <c r="Y164" s="17" t="str">
        <f t="shared" si="363"/>
        <v>Egypt</v>
      </c>
      <c r="Z164" s="21"/>
      <c r="AA164" s="21">
        <f>MAX('ART Forecast'!D44-'ART Totals'!D164,0)</f>
        <v>210.7</v>
      </c>
      <c r="AB164" s="21">
        <f>MAX('ART Forecast'!E44-'ART Totals'!E164,0)</f>
        <v>264.29999999999995</v>
      </c>
      <c r="AC164" s="21">
        <f>MAX('ART Forecast'!F44-'ART Totals'!F164,0)</f>
        <v>363.70000000000005</v>
      </c>
      <c r="AD164" s="21">
        <f>MAX('ART Forecast'!G44-'ART Totals'!G164,0)</f>
        <v>661.09999999999991</v>
      </c>
      <c r="AE164" s="21">
        <f>MAX('ART Forecast'!H44-'ART Totals'!H164,0)</f>
        <v>603.5</v>
      </c>
      <c r="AF164" s="21">
        <f>MAX('ART Forecast'!I44-'ART Totals'!I164,0)</f>
        <v>1140.7</v>
      </c>
      <c r="AG164" s="21">
        <f>MAX('ART Forecast'!J44-'ART Totals'!J164,0)</f>
        <v>1844.3000000000002</v>
      </c>
      <c r="AH164" s="21">
        <f>MAX('ART Forecast'!K44-'ART Totals'!K164,0)</f>
        <v>2366</v>
      </c>
      <c r="AI164" s="21">
        <f>MAX('ART Forecast'!L44-'ART Totals'!L164,0)</f>
        <v>2280.5</v>
      </c>
      <c r="AJ164" s="21">
        <f>MAX('ART Forecast'!M44-'ART Totals'!M164,0)</f>
        <v>2760.3999999999996</v>
      </c>
      <c r="AK164" s="21">
        <f>MAX('ART Forecast'!N44-'ART Totals'!N164,0)</f>
        <v>3037</v>
      </c>
      <c r="AL164" s="21">
        <f>MAX('ART Forecast'!O44-'ART Totals'!O164,0)</f>
        <v>4695.7999999999993</v>
      </c>
      <c r="AM164" s="21">
        <f>MAX('ART Forecast'!P44-'ART Totals'!P164,0)</f>
        <v>4046.2000000000007</v>
      </c>
      <c r="AN164" s="21">
        <f>MAX('ART Forecast'!Q44-'ART Totals'!Q164,0)</f>
        <v>4294.7999999999993</v>
      </c>
      <c r="AO164" s="21">
        <f>MAX('ART Forecast'!R44-'ART Totals'!R164,0)</f>
        <v>4543.4000000000015</v>
      </c>
      <c r="AP164" s="21">
        <f>MAX('ART Forecast'!S44-'ART Totals'!S164,0)</f>
        <v>4792</v>
      </c>
      <c r="AQ164" s="21">
        <f>MAX('ART Forecast'!T44-'ART Totals'!T164,0)</f>
        <v>5040.5999999999985</v>
      </c>
      <c r="AR164" s="21">
        <f>MAX('ART Forecast'!U44-'ART Totals'!U164,0)</f>
        <v>5289.2000000000007</v>
      </c>
      <c r="AS164" s="21">
        <f>MAX('ART Forecast'!V44-'ART Totals'!V164,0)</f>
        <v>5537.7999999999993</v>
      </c>
      <c r="AT164" s="21">
        <f>MAX('ART Forecast'!W44-'ART Totals'!W164,0)</f>
        <v>5786.4000000000015</v>
      </c>
    </row>
    <row r="165" spans="1:46" x14ac:dyDescent="0.35">
      <c r="B165" s="17" t="str">
        <f t="shared" si="362"/>
        <v>El Salvador</v>
      </c>
      <c r="C165" s="21"/>
      <c r="D165" s="21">
        <f>'ART Forecast'!C45-('ART Forecast'!C45*'Algorithms &amp; Assumptions'!$C$6)</f>
        <v>7329.6</v>
      </c>
      <c r="E165" s="21">
        <f>'ART Forecast'!D45-('ART Forecast'!D45*'Algorithms &amp; Assumptions'!$C$6)</f>
        <v>7650</v>
      </c>
      <c r="F165" s="21">
        <f>'ART Forecast'!E45-('ART Forecast'!E45*'Algorithms &amp; Assumptions'!$C$6)</f>
        <v>8042.4</v>
      </c>
      <c r="G165" s="21">
        <f>'ART Forecast'!F45-('ART Forecast'!F45*'Algorithms &amp; Assumptions'!$C$6)</f>
        <v>8848.7999999999993</v>
      </c>
      <c r="H165" s="21">
        <f>'ART Forecast'!G45-('ART Forecast'!G45*'Algorithms &amp; Assumptions'!$C$6)</f>
        <v>9184.5</v>
      </c>
      <c r="I165" s="21">
        <f>'ART Forecast'!H45-('ART Forecast'!H45*'Algorithms &amp; Assumptions'!$C$6)</f>
        <v>9477</v>
      </c>
      <c r="J165" s="21">
        <f>'ART Forecast'!I45-('ART Forecast'!I45*'Algorithms &amp; Assumptions'!$C$6)</f>
        <v>10182.6</v>
      </c>
      <c r="K165" s="21">
        <f>'ART Forecast'!J45-('ART Forecast'!J45*'Algorithms &amp; Assumptions'!$C$6)</f>
        <v>10440.9</v>
      </c>
      <c r="L165" s="21">
        <f>'ART Forecast'!K45-('ART Forecast'!K45*'Algorithms &amp; Assumptions'!$C$6)</f>
        <v>10543.5</v>
      </c>
      <c r="M165" s="21">
        <f>'ART Forecast'!L45-('ART Forecast'!L45*'Algorithms &amp; Assumptions'!$C$6)</f>
        <v>11880</v>
      </c>
      <c r="N165" s="21">
        <f>'ART Forecast'!M45-('ART Forecast'!M45*'Algorithms &amp; Assumptions'!$C$6)</f>
        <v>12354.3</v>
      </c>
      <c r="O165" s="21">
        <f>'ART Forecast'!N45-('ART Forecast'!N45*'Algorithms &amp; Assumptions'!$C$6)</f>
        <v>13129.2</v>
      </c>
      <c r="P165" s="21">
        <f>'ART Forecast'!O45-('ART Forecast'!O45*'Algorithms &amp; Assumptions'!$C$6)</f>
        <v>13487.4</v>
      </c>
      <c r="Q165" s="21">
        <f>'ART Forecast'!P45-('ART Forecast'!P45*'Algorithms &amp; Assumptions'!$C$6)</f>
        <v>14023.2</v>
      </c>
      <c r="R165" s="21">
        <f>'ART Forecast'!Q45-('ART Forecast'!Q45*'Algorithms &amp; Assumptions'!$C$6)</f>
        <v>14559</v>
      </c>
      <c r="S165" s="21">
        <f>'ART Forecast'!R45-('ART Forecast'!R45*'Algorithms &amp; Assumptions'!$C$6)</f>
        <v>15094.8</v>
      </c>
      <c r="T165" s="21">
        <f>'ART Forecast'!S45-('ART Forecast'!S45*'Algorithms &amp; Assumptions'!$C$6)</f>
        <v>15630.599999999999</v>
      </c>
      <c r="U165" s="21">
        <f>'ART Forecast'!T45-('ART Forecast'!T45*'Algorithms &amp; Assumptions'!$C$6)</f>
        <v>16166.399999999998</v>
      </c>
      <c r="V165" s="21">
        <f>'ART Forecast'!U45-('ART Forecast'!U45*'Algorithms &amp; Assumptions'!$C$6)</f>
        <v>16702.199999999997</v>
      </c>
      <c r="W165" s="21">
        <f>'ART Forecast'!V45-('ART Forecast'!V45*'Algorithms &amp; Assumptions'!$C$6)</f>
        <v>17237.999999999996</v>
      </c>
      <c r="Y165" s="17" t="str">
        <f t="shared" si="363"/>
        <v>El Salvador</v>
      </c>
      <c r="Z165" s="21"/>
      <c r="AA165" s="21">
        <f>MAX('ART Forecast'!D45-'ART Totals'!D165,0)</f>
        <v>1170.3999999999996</v>
      </c>
      <c r="AB165" s="21">
        <f>MAX('ART Forecast'!E45-'ART Totals'!E165,0)</f>
        <v>1286</v>
      </c>
      <c r="AC165" s="21">
        <f>MAX('ART Forecast'!F45-'ART Totals'!F165,0)</f>
        <v>1789.6000000000004</v>
      </c>
      <c r="AD165" s="21">
        <f>MAX('ART Forecast'!G45-'ART Totals'!G165,0)</f>
        <v>1356.2000000000007</v>
      </c>
      <c r="AE165" s="21">
        <f>MAX('ART Forecast'!H45-'ART Totals'!H165,0)</f>
        <v>1345.5</v>
      </c>
      <c r="AF165" s="21">
        <f>MAX('ART Forecast'!I45-'ART Totals'!I165,0)</f>
        <v>1837</v>
      </c>
      <c r="AG165" s="21">
        <f>MAX('ART Forecast'!J45-'ART Totals'!J165,0)</f>
        <v>1418.3999999999996</v>
      </c>
      <c r="AH165" s="21">
        <f>MAX('ART Forecast'!K45-'ART Totals'!K165,0)</f>
        <v>1274.1000000000004</v>
      </c>
      <c r="AI165" s="21">
        <f>MAX('ART Forecast'!L45-'ART Totals'!L165,0)</f>
        <v>2656.5</v>
      </c>
      <c r="AJ165" s="21">
        <f>MAX('ART Forecast'!M45-'ART Totals'!M165,0)</f>
        <v>1847</v>
      </c>
      <c r="AK165" s="21">
        <f>MAX('ART Forecast'!N45-'ART Totals'!N165,0)</f>
        <v>2233.7000000000007</v>
      </c>
      <c r="AL165" s="21">
        <f>MAX('ART Forecast'!O45-'ART Totals'!O165,0)</f>
        <v>1856.7999999999993</v>
      </c>
      <c r="AM165" s="21">
        <f>MAX('ART Forecast'!P45-'ART Totals'!P165,0)</f>
        <v>2093.9333333333343</v>
      </c>
      <c r="AN165" s="21">
        <f>MAX('ART Forecast'!Q45-'ART Totals'!Q165,0)</f>
        <v>2153.4666666666672</v>
      </c>
      <c r="AO165" s="21">
        <f>MAX('ART Forecast'!R45-'ART Totals'!R165,0)</f>
        <v>2213</v>
      </c>
      <c r="AP165" s="21">
        <f>MAX('ART Forecast'!S45-'ART Totals'!S165,0)</f>
        <v>2272.5333333333328</v>
      </c>
      <c r="AQ165" s="21">
        <f>MAX('ART Forecast'!T45-'ART Totals'!T165,0)</f>
        <v>2332.0666666666657</v>
      </c>
      <c r="AR165" s="21">
        <f>MAX('ART Forecast'!U45-'ART Totals'!U165,0)</f>
        <v>2391.5999999999985</v>
      </c>
      <c r="AS165" s="21">
        <f>MAX('ART Forecast'!V45-'ART Totals'!V165,0)</f>
        <v>2451.1333333333314</v>
      </c>
      <c r="AT165" s="21">
        <f>MAX('ART Forecast'!W45-'ART Totals'!W165,0)</f>
        <v>2510.6666666666642</v>
      </c>
    </row>
    <row r="166" spans="1:46" x14ac:dyDescent="0.35">
      <c r="B166" s="17" t="str">
        <f t="shared" si="362"/>
        <v>Equatorial Guinea</v>
      </c>
      <c r="C166" s="21"/>
      <c r="D166" s="21">
        <f>'ART Forecast'!C46-('ART Forecast'!C46*'Algorithms &amp; Assumptions'!$C$6)</f>
        <v>2025</v>
      </c>
      <c r="E166" s="21">
        <f>'ART Forecast'!D46-('ART Forecast'!D46*'Algorithms &amp; Assumptions'!$C$6)</f>
        <v>3425.4</v>
      </c>
      <c r="F166" s="21">
        <f>'ART Forecast'!E46-('ART Forecast'!E46*'Algorithms &amp; Assumptions'!$C$6)</f>
        <v>5190.3</v>
      </c>
      <c r="G166" s="21">
        <f>'ART Forecast'!F46-('ART Forecast'!F46*'Algorithms &amp; Assumptions'!$C$6)</f>
        <v>7260.3</v>
      </c>
      <c r="H166" s="21">
        <f>'ART Forecast'!G46-('ART Forecast'!G46*'Algorithms &amp; Assumptions'!$C$6)</f>
        <v>10044</v>
      </c>
      <c r="I166" s="21">
        <f>'ART Forecast'!H46-('ART Forecast'!H46*'Algorithms &amp; Assumptions'!$C$6)</f>
        <v>10606.5</v>
      </c>
      <c r="J166" s="21">
        <f>'ART Forecast'!I46-('ART Forecast'!I46*'Algorithms &amp; Assumptions'!$C$6)</f>
        <v>13055.4</v>
      </c>
      <c r="K166" s="21">
        <f>'ART Forecast'!J46-('ART Forecast'!J46*'Algorithms &amp; Assumptions'!$C$6)</f>
        <v>16108.2</v>
      </c>
      <c r="L166" s="21">
        <f>'ART Forecast'!K46-('ART Forecast'!K46*'Algorithms &amp; Assumptions'!$C$6)</f>
        <v>18536.400000000001</v>
      </c>
      <c r="M166" s="21">
        <f>'ART Forecast'!L46-('ART Forecast'!L46*'Algorithms &amp; Assumptions'!$C$6)</f>
        <v>19800</v>
      </c>
      <c r="N166" s="21">
        <f>'ART Forecast'!M46-('ART Forecast'!M46*'Algorithms &amp; Assumptions'!$C$6)</f>
        <v>22230</v>
      </c>
      <c r="O166" s="21">
        <f>'ART Forecast'!N46-('ART Forecast'!N46*'Algorithms &amp; Assumptions'!$C$6)</f>
        <v>23544.9</v>
      </c>
      <c r="P166" s="21">
        <f>'ART Forecast'!O46-('ART Forecast'!O46*'Algorithms &amp; Assumptions'!$C$6)</f>
        <v>25884</v>
      </c>
      <c r="Q166" s="21">
        <f>'ART Forecast'!P46-('ART Forecast'!P46*'Algorithms &amp; Assumptions'!$C$6)</f>
        <v>27912</v>
      </c>
      <c r="R166" s="21">
        <f>'ART Forecast'!Q46-('ART Forecast'!Q46*'Algorithms &amp; Assumptions'!$C$6)</f>
        <v>29939.999999999996</v>
      </c>
      <c r="S166" s="21">
        <f>'ART Forecast'!R46-('ART Forecast'!R46*'Algorithms &amp; Assumptions'!$C$6)</f>
        <v>31968</v>
      </c>
      <c r="T166" s="21">
        <f>'ART Forecast'!S46-('ART Forecast'!S46*'Algorithms &amp; Assumptions'!$C$6)</f>
        <v>33996</v>
      </c>
      <c r="U166" s="21">
        <f>'ART Forecast'!T46-('ART Forecast'!T46*'Algorithms &amp; Assumptions'!$C$6)</f>
        <v>36024.000000000007</v>
      </c>
      <c r="V166" s="21">
        <f>'ART Forecast'!U46-('ART Forecast'!U46*'Algorithms &amp; Assumptions'!$C$6)</f>
        <v>38052.000000000007</v>
      </c>
      <c r="W166" s="21">
        <f>'ART Forecast'!V46-('ART Forecast'!V46*'Algorithms &amp; Assumptions'!$C$6)</f>
        <v>40080.000000000007</v>
      </c>
      <c r="Y166" s="17" t="str">
        <f t="shared" si="363"/>
        <v>Equatorial Guinea</v>
      </c>
      <c r="Z166" s="21"/>
      <c r="AA166" s="21">
        <f>MAX('ART Forecast'!D46-'ART Totals'!D166,0)</f>
        <v>1781</v>
      </c>
      <c r="AB166" s="21">
        <f>MAX('ART Forecast'!E46-'ART Totals'!E166,0)</f>
        <v>2341.6</v>
      </c>
      <c r="AC166" s="21">
        <f>MAX('ART Forecast'!F46-'ART Totals'!F166,0)</f>
        <v>2876.7</v>
      </c>
      <c r="AD166" s="21">
        <f>MAX('ART Forecast'!G46-'ART Totals'!G166,0)</f>
        <v>3899.7</v>
      </c>
      <c r="AE166" s="21">
        <f>MAX('ART Forecast'!H46-'ART Totals'!H166,0)</f>
        <v>1741</v>
      </c>
      <c r="AF166" s="21">
        <f>MAX('ART Forecast'!I46-'ART Totals'!I166,0)</f>
        <v>3899.5</v>
      </c>
      <c r="AG166" s="21">
        <f>MAX('ART Forecast'!J46-'ART Totals'!J166,0)</f>
        <v>4842.6000000000004</v>
      </c>
      <c r="AH166" s="21">
        <f>MAX('ART Forecast'!K46-'ART Totals'!K166,0)</f>
        <v>4487.7999999999993</v>
      </c>
      <c r="AI166" s="21">
        <f>MAX('ART Forecast'!L46-'ART Totals'!L166,0)</f>
        <v>3463.5999999999985</v>
      </c>
      <c r="AJ166" s="21">
        <f>MAX('ART Forecast'!M46-'ART Totals'!M166,0)</f>
        <v>4900</v>
      </c>
      <c r="AK166" s="21">
        <f>MAX('ART Forecast'!N46-'ART Totals'!N166,0)</f>
        <v>3931</v>
      </c>
      <c r="AL166" s="21">
        <f>MAX('ART Forecast'!O46-'ART Totals'!O166,0)</f>
        <v>5215.0999999999985</v>
      </c>
      <c r="AM166" s="21">
        <f>MAX('ART Forecast'!P46-'ART Totals'!P166,0)</f>
        <v>5129.3333333333321</v>
      </c>
      <c r="AN166" s="21">
        <f>MAX('ART Forecast'!Q46-'ART Totals'!Q166,0)</f>
        <v>5354.6666666666642</v>
      </c>
      <c r="AO166" s="21">
        <f>MAX('ART Forecast'!R46-'ART Totals'!R166,0)</f>
        <v>5580.0000000000036</v>
      </c>
      <c r="AP166" s="21">
        <f>MAX('ART Forecast'!S46-'ART Totals'!S166,0)</f>
        <v>5805.3333333333358</v>
      </c>
      <c r="AQ166" s="21">
        <f>MAX('ART Forecast'!T46-'ART Totals'!T166,0)</f>
        <v>6030.6666666666715</v>
      </c>
      <c r="AR166" s="21">
        <f>MAX('ART Forecast'!U46-'ART Totals'!U166,0)</f>
        <v>6256</v>
      </c>
      <c r="AS166" s="21">
        <f>MAX('ART Forecast'!V46-'ART Totals'!V166,0)</f>
        <v>6481.3333333333358</v>
      </c>
      <c r="AT166" s="21">
        <f>MAX('ART Forecast'!W46-'ART Totals'!W166,0)</f>
        <v>6706.6666666666715</v>
      </c>
    </row>
    <row r="167" spans="1:46" x14ac:dyDescent="0.35">
      <c r="B167" s="17" t="str">
        <f t="shared" si="362"/>
        <v>Eritrea</v>
      </c>
      <c r="C167" s="21"/>
      <c r="D167" s="21">
        <f>'ART Forecast'!C47-('ART Forecast'!C47*'Algorithms &amp; Assumptions'!$C$6)</f>
        <v>4020.3</v>
      </c>
      <c r="E167" s="21">
        <f>'ART Forecast'!D47-('ART Forecast'!D47*'Algorithms &amp; Assumptions'!$C$6)</f>
        <v>4743</v>
      </c>
      <c r="F167" s="21">
        <f>'ART Forecast'!E47-('ART Forecast'!E47*'Algorithms &amp; Assumptions'!$C$6)</f>
        <v>5417.1</v>
      </c>
      <c r="G167" s="21">
        <f>'ART Forecast'!F47-('ART Forecast'!F47*'Algorithms &amp; Assumptions'!$C$6)</f>
        <v>6037.2</v>
      </c>
      <c r="H167" s="21">
        <f>'ART Forecast'!G47-('ART Forecast'!G47*'Algorithms &amp; Assumptions'!$C$6)</f>
        <v>6703.2</v>
      </c>
      <c r="I167" s="21">
        <f>'ART Forecast'!H47-('ART Forecast'!H47*'Algorithms &amp; Assumptions'!$C$6)</f>
        <v>7188.3</v>
      </c>
      <c r="J167" s="21">
        <f>'ART Forecast'!I47-('ART Forecast'!I47*'Algorithms &amp; Assumptions'!$C$6)</f>
        <v>7374.6</v>
      </c>
      <c r="K167" s="21">
        <f>'ART Forecast'!J47-('ART Forecast'!J47*'Algorithms &amp; Assumptions'!$C$6)</f>
        <v>7513.2</v>
      </c>
      <c r="L167" s="21">
        <f>'ART Forecast'!K47-('ART Forecast'!K47*'Algorithms &amp; Assumptions'!$C$6)</f>
        <v>7569.9</v>
      </c>
      <c r="M167" s="21">
        <f>'ART Forecast'!L47-('ART Forecast'!L47*'Algorithms &amp; Assumptions'!$C$6)</f>
        <v>7553.7</v>
      </c>
      <c r="N167" s="21">
        <f>'ART Forecast'!M47-('ART Forecast'!M47*'Algorithms &amp; Assumptions'!$C$6)</f>
        <v>7885.8</v>
      </c>
      <c r="O167" s="21">
        <f>'ART Forecast'!N47-('ART Forecast'!N47*'Algorithms &amp; Assumptions'!$C$6)</f>
        <v>7654.5</v>
      </c>
      <c r="P167" s="21">
        <f>'ART Forecast'!O47-('ART Forecast'!O47*'Algorithms &amp; Assumptions'!$C$6)</f>
        <v>7786.8</v>
      </c>
      <c r="Q167" s="21">
        <f>'ART Forecast'!P47-('ART Forecast'!P47*'Algorithms &amp; Assumptions'!$C$6)</f>
        <v>7864.5</v>
      </c>
      <c r="R167" s="21">
        <f>'ART Forecast'!Q47-('ART Forecast'!Q47*'Algorithms &amp; Assumptions'!$C$6)</f>
        <v>7942.2000000000007</v>
      </c>
      <c r="S167" s="21">
        <f>'ART Forecast'!R47-('ART Forecast'!R47*'Algorithms &amp; Assumptions'!$C$6)</f>
        <v>8019.9000000000015</v>
      </c>
      <c r="T167" s="21">
        <f>'ART Forecast'!S47-('ART Forecast'!S47*'Algorithms &amp; Assumptions'!$C$6)</f>
        <v>8097.6000000000022</v>
      </c>
      <c r="U167" s="21">
        <f>'ART Forecast'!T47-('ART Forecast'!T47*'Algorithms &amp; Assumptions'!$C$6)</f>
        <v>8175.3000000000029</v>
      </c>
      <c r="V167" s="21">
        <f>'ART Forecast'!U47-('ART Forecast'!U47*'Algorithms &amp; Assumptions'!$C$6)</f>
        <v>8253.0000000000036</v>
      </c>
      <c r="W167" s="21">
        <f>'ART Forecast'!V47-('ART Forecast'!V47*'Algorithms &amp; Assumptions'!$C$6)</f>
        <v>8330.7000000000044</v>
      </c>
      <c r="Y167" s="17" t="str">
        <f t="shared" si="363"/>
        <v>Eritrea</v>
      </c>
      <c r="Z167" s="21"/>
      <c r="AA167" s="21">
        <f>MAX('ART Forecast'!D47-'ART Totals'!D167,0)</f>
        <v>1249.6999999999998</v>
      </c>
      <c r="AB167" s="21">
        <f>MAX('ART Forecast'!E47-'ART Totals'!E167,0)</f>
        <v>1276</v>
      </c>
      <c r="AC167" s="21">
        <f>MAX('ART Forecast'!F47-'ART Totals'!F167,0)</f>
        <v>1290.8999999999996</v>
      </c>
      <c r="AD167" s="21">
        <f>MAX('ART Forecast'!G47-'ART Totals'!G167,0)</f>
        <v>1410.8000000000002</v>
      </c>
      <c r="AE167" s="21">
        <f>MAX('ART Forecast'!H47-'ART Totals'!H167,0)</f>
        <v>1283.8000000000002</v>
      </c>
      <c r="AF167" s="21">
        <f>MAX('ART Forecast'!I47-'ART Totals'!I167,0)</f>
        <v>1005.6999999999998</v>
      </c>
      <c r="AG167" s="21">
        <f>MAX('ART Forecast'!J47-'ART Totals'!J167,0)</f>
        <v>973.39999999999964</v>
      </c>
      <c r="AH167" s="21">
        <f>MAX('ART Forecast'!K47-'ART Totals'!K167,0)</f>
        <v>897.80000000000018</v>
      </c>
      <c r="AI167" s="21">
        <f>MAX('ART Forecast'!L47-'ART Totals'!L167,0)</f>
        <v>823.10000000000036</v>
      </c>
      <c r="AJ167" s="21">
        <f>MAX('ART Forecast'!M47-'ART Totals'!M167,0)</f>
        <v>1208.3000000000002</v>
      </c>
      <c r="AK167" s="21">
        <f>MAX('ART Forecast'!N47-'ART Totals'!N167,0)</f>
        <v>619.19999999999982</v>
      </c>
      <c r="AL167" s="21">
        <f>MAX('ART Forecast'!O47-'ART Totals'!O167,0)</f>
        <v>997.5</v>
      </c>
      <c r="AM167" s="21">
        <f>MAX('ART Forecast'!P47-'ART Totals'!P167,0)</f>
        <v>951.53333333333376</v>
      </c>
      <c r="AN167" s="21">
        <f>MAX('ART Forecast'!Q47-'ART Totals'!Q167,0)</f>
        <v>960.16666666666788</v>
      </c>
      <c r="AO167" s="21">
        <f>MAX('ART Forecast'!R47-'ART Totals'!R167,0)</f>
        <v>968.80000000000109</v>
      </c>
      <c r="AP167" s="21">
        <f>MAX('ART Forecast'!S47-'ART Totals'!S167,0)</f>
        <v>977.4333333333343</v>
      </c>
      <c r="AQ167" s="21">
        <f>MAX('ART Forecast'!T47-'ART Totals'!T167,0)</f>
        <v>986.06666666666752</v>
      </c>
      <c r="AR167" s="21">
        <f>MAX('ART Forecast'!U47-'ART Totals'!U167,0)</f>
        <v>994.70000000000073</v>
      </c>
      <c r="AS167" s="21">
        <f>MAX('ART Forecast'!V47-'ART Totals'!V167,0)</f>
        <v>1003.3333333333339</v>
      </c>
      <c r="AT167" s="21">
        <f>MAX('ART Forecast'!W47-'ART Totals'!W167,0)</f>
        <v>1011.9666666666672</v>
      </c>
    </row>
    <row r="168" spans="1:46" x14ac:dyDescent="0.35">
      <c r="B168" s="17" t="str">
        <f t="shared" si="362"/>
        <v>Eswatini</v>
      </c>
      <c r="C168" s="21"/>
      <c r="D168" s="21">
        <f>'ART Forecast'!C48-('ART Forecast'!C48*'Algorithms &amp; Assumptions'!$C$6)</f>
        <v>49593.599999999999</v>
      </c>
      <c r="E168" s="21">
        <f>'ART Forecast'!D48-('ART Forecast'!D48*'Algorithms &amp; Assumptions'!$C$6)</f>
        <v>56288.7</v>
      </c>
      <c r="F168" s="21">
        <f>'ART Forecast'!E48-('ART Forecast'!E48*'Algorithms &amp; Assumptions'!$C$6)</f>
        <v>64883.7</v>
      </c>
      <c r="G168" s="21">
        <f>'ART Forecast'!F48-('ART Forecast'!F48*'Algorithms &amp; Assumptions'!$C$6)</f>
        <v>75968.100000000006</v>
      </c>
      <c r="H168" s="21">
        <f>'ART Forecast'!G48-('ART Forecast'!G48*'Algorithms &amp; Assumptions'!$C$6)</f>
        <v>95186.7</v>
      </c>
      <c r="I168" s="21">
        <f>'ART Forecast'!H48-('ART Forecast'!H48*'Algorithms &amp; Assumptions'!$C$6)</f>
        <v>125289.9</v>
      </c>
      <c r="J168" s="21">
        <f>'ART Forecast'!I48-('ART Forecast'!I48*'Algorithms &amp; Assumptions'!$C$6)</f>
        <v>145597.5</v>
      </c>
      <c r="K168" s="21">
        <f>'ART Forecast'!J48-('ART Forecast'!J48*'Algorithms &amp; Assumptions'!$C$6)</f>
        <v>147811.5</v>
      </c>
      <c r="L168" s="21">
        <f>'ART Forecast'!K48-('ART Forecast'!K48*'Algorithms &amp; Assumptions'!$C$6)</f>
        <v>151741.79999999999</v>
      </c>
      <c r="M168" s="21">
        <f>'ART Forecast'!L48-('ART Forecast'!L48*'Algorithms &amp; Assumptions'!$C$6)</f>
        <v>164898</v>
      </c>
      <c r="N168" s="21">
        <f>'ART Forecast'!M48-('ART Forecast'!M48*'Algorithms &amp; Assumptions'!$C$6)</f>
        <v>176718.6</v>
      </c>
      <c r="O168" s="21">
        <f>'ART Forecast'!N48-('ART Forecast'!N48*'Algorithms &amp; Assumptions'!$C$6)</f>
        <v>173455.2</v>
      </c>
      <c r="P168" s="21">
        <f>'ART Forecast'!O48-('ART Forecast'!O48*'Algorithms &amp; Assumptions'!$C$6)</f>
        <v>184508.1</v>
      </c>
      <c r="Q168" s="21">
        <f>'ART Forecast'!P48-('ART Forecast'!P48*'Algorithms &amp; Assumptions'!$C$6)</f>
        <v>191044.8</v>
      </c>
      <c r="R168" s="21">
        <f>'ART Forecast'!Q48-('ART Forecast'!Q48*'Algorithms &amp; Assumptions'!$C$6)</f>
        <v>197581.5</v>
      </c>
      <c r="S168" s="21">
        <f>'ART Forecast'!R48-('ART Forecast'!R48*'Algorithms &amp; Assumptions'!$C$6)</f>
        <v>198000</v>
      </c>
      <c r="T168" s="21">
        <f>'ART Forecast'!S48-('ART Forecast'!S48*'Algorithms &amp; Assumptions'!$C$6)</f>
        <v>198000</v>
      </c>
      <c r="U168" s="21">
        <f>'ART Forecast'!T48-('ART Forecast'!T48*'Algorithms &amp; Assumptions'!$C$6)</f>
        <v>198000</v>
      </c>
      <c r="V168" s="21">
        <f>'ART Forecast'!U48-('ART Forecast'!U48*'Algorithms &amp; Assumptions'!$C$6)</f>
        <v>198000</v>
      </c>
      <c r="W168" s="21">
        <f>'ART Forecast'!V48-('ART Forecast'!V48*'Algorithms &amp; Assumptions'!$C$6)</f>
        <v>198000</v>
      </c>
      <c r="Y168" s="17" t="str">
        <f t="shared" si="363"/>
        <v>Eswatini</v>
      </c>
      <c r="Z168" s="21"/>
      <c r="AA168" s="21">
        <f>MAX('ART Forecast'!D48-'ART Totals'!D168,0)</f>
        <v>12949.400000000001</v>
      </c>
      <c r="AB168" s="21">
        <f>MAX('ART Forecast'!E48-'ART Totals'!E168,0)</f>
        <v>15804.300000000003</v>
      </c>
      <c r="AC168" s="21">
        <f>MAX('ART Forecast'!F48-'ART Totals'!F168,0)</f>
        <v>19525.300000000003</v>
      </c>
      <c r="AD168" s="21">
        <f>MAX('ART Forecast'!G48-'ART Totals'!G168,0)</f>
        <v>29794.899999999994</v>
      </c>
      <c r="AE168" s="21">
        <f>MAX('ART Forecast'!H48-'ART Totals'!H168,0)</f>
        <v>44024.3</v>
      </c>
      <c r="AF168" s="21">
        <f>MAX('ART Forecast'!I48-'ART Totals'!I168,0)</f>
        <v>36485.100000000006</v>
      </c>
      <c r="AG168" s="21">
        <f>MAX('ART Forecast'!J48-'ART Totals'!J168,0)</f>
        <v>18637.5</v>
      </c>
      <c r="AH168" s="21">
        <f>MAX('ART Forecast'!K48-'ART Totals'!K168,0)</f>
        <v>20790.5</v>
      </c>
      <c r="AI168" s="21">
        <f>MAX('ART Forecast'!L48-'ART Totals'!L168,0)</f>
        <v>31478.200000000012</v>
      </c>
      <c r="AJ168" s="21">
        <f>MAX('ART Forecast'!M48-'ART Totals'!M168,0)</f>
        <v>31456</v>
      </c>
      <c r="AK168" s="21">
        <f>MAX('ART Forecast'!N48-'ART Totals'!N168,0)</f>
        <v>16009.399999999994</v>
      </c>
      <c r="AL168" s="21">
        <f>MAX('ART Forecast'!O48-'ART Totals'!O168,0)</f>
        <v>31553.799999999988</v>
      </c>
      <c r="AM168" s="21">
        <f>MAX('ART Forecast'!P48-'ART Totals'!P168,0)</f>
        <v>27763.899999999994</v>
      </c>
      <c r="AN168" s="21">
        <f>MAX('ART Forecast'!Q48-'ART Totals'!Q168,0)</f>
        <v>28490.200000000012</v>
      </c>
      <c r="AO168" s="21">
        <f>MAX('ART Forecast'!R48-'ART Totals'!R168,0)</f>
        <v>22418.5</v>
      </c>
      <c r="AP168" s="21">
        <f>MAX('ART Forecast'!S48-'ART Totals'!S168,0)</f>
        <v>22000</v>
      </c>
      <c r="AQ168" s="21">
        <f>MAX('ART Forecast'!T48-'ART Totals'!T168,0)</f>
        <v>22000</v>
      </c>
      <c r="AR168" s="21">
        <f>MAX('ART Forecast'!U48-'ART Totals'!U168,0)</f>
        <v>22000</v>
      </c>
      <c r="AS168" s="21">
        <f>MAX('ART Forecast'!V48-'ART Totals'!V168,0)</f>
        <v>22000</v>
      </c>
      <c r="AT168" s="21">
        <f>MAX('ART Forecast'!W48-'ART Totals'!W168,0)</f>
        <v>22000</v>
      </c>
    </row>
    <row r="169" spans="1:46" x14ac:dyDescent="0.35">
      <c r="B169" s="17" t="str">
        <f t="shared" si="362"/>
        <v>Ethiopia</v>
      </c>
      <c r="C169" s="21"/>
      <c r="D169" s="21">
        <f>'ART Forecast'!C49-('ART Forecast'!C49*'Algorithms &amp; Assumptions'!$C$6)</f>
        <v>188378.1</v>
      </c>
      <c r="E169" s="21">
        <f>'ART Forecast'!D49-('ART Forecast'!D49*'Algorithms &amp; Assumptions'!$C$6)</f>
        <v>224199</v>
      </c>
      <c r="F169" s="21">
        <f>'ART Forecast'!E49-('ART Forecast'!E49*'Algorithms &amp; Assumptions'!$C$6)</f>
        <v>243351</v>
      </c>
      <c r="G169" s="21">
        <f>'ART Forecast'!F49-('ART Forecast'!F49*'Algorithms &amp; Assumptions'!$C$6)</f>
        <v>268592.40000000002</v>
      </c>
      <c r="H169" s="21">
        <f>'ART Forecast'!G49-('ART Forecast'!G49*'Algorithms &amp; Assumptions'!$C$6)</f>
        <v>305136</v>
      </c>
      <c r="I169" s="21">
        <f>'ART Forecast'!H49-('ART Forecast'!H49*'Algorithms &amp; Assumptions'!$C$6)</f>
        <v>328008.59999999998</v>
      </c>
      <c r="J169" s="21">
        <f>'ART Forecast'!I49-('ART Forecast'!I49*'Algorithms &amp; Assumptions'!$C$6)</f>
        <v>358899.3</v>
      </c>
      <c r="K169" s="21">
        <f>'ART Forecast'!J49-('ART Forecast'!J49*'Algorithms &amp; Assumptions'!$C$6)</f>
        <v>374020.2</v>
      </c>
      <c r="L169" s="21">
        <f>'ART Forecast'!K49-('ART Forecast'!K49*'Algorithms &amp; Assumptions'!$C$6)</f>
        <v>385624.8</v>
      </c>
      <c r="M169" s="21">
        <f>'ART Forecast'!L49-('ART Forecast'!L49*'Algorithms &amp; Assumptions'!$C$6)</f>
        <v>404814.6</v>
      </c>
      <c r="N169" s="21">
        <f>'ART Forecast'!M49-('ART Forecast'!M49*'Algorithms &amp; Assumptions'!$C$6)</f>
        <v>418911.3</v>
      </c>
      <c r="O169" s="21">
        <f>'ART Forecast'!N49-('ART Forecast'!N49*'Algorithms &amp; Assumptions'!$C$6)</f>
        <v>418572.9</v>
      </c>
      <c r="P169" s="21">
        <f>'ART Forecast'!O49-('ART Forecast'!O49*'Algorithms &amp; Assumptions'!$C$6)</f>
        <v>441003.6</v>
      </c>
      <c r="Q169" s="21">
        <f>'ART Forecast'!P49-('ART Forecast'!P49*'Algorithms &amp; Assumptions'!$C$6)</f>
        <v>453066.6</v>
      </c>
      <c r="R169" s="21">
        <f>'ART Forecast'!Q49-('ART Forecast'!Q49*'Algorithms &amp; Assumptions'!$C$6)</f>
        <v>465129.6</v>
      </c>
      <c r="S169" s="21">
        <f>'ART Forecast'!R49-('ART Forecast'!R49*'Algorithms &amp; Assumptions'!$C$6)</f>
        <v>477192.6</v>
      </c>
      <c r="T169" s="21">
        <f>'ART Forecast'!S49-('ART Forecast'!S49*'Algorithms &amp; Assumptions'!$C$6)</f>
        <v>489255.60000000003</v>
      </c>
      <c r="U169" s="21">
        <f>'ART Forecast'!T49-('ART Forecast'!T49*'Algorithms &amp; Assumptions'!$C$6)</f>
        <v>487629.62962962483</v>
      </c>
      <c r="V169" s="21">
        <f>'ART Forecast'!U49-('ART Forecast'!U49*'Algorithms &amp; Assumptions'!$C$6)</f>
        <v>481913.58024690731</v>
      </c>
      <c r="W169" s="21">
        <f>'ART Forecast'!V49-('ART Forecast'!V49*'Algorithms &amp; Assumptions'!$C$6)</f>
        <v>476724.27983538172</v>
      </c>
      <c r="Y169" s="17" t="str">
        <f t="shared" si="363"/>
        <v>Ethiopia</v>
      </c>
      <c r="Z169" s="21"/>
      <c r="AA169" s="21">
        <f>MAX('ART Forecast'!D49-'ART Totals'!D169,0)</f>
        <v>60731.899999999994</v>
      </c>
      <c r="AB169" s="21">
        <f>MAX('ART Forecast'!E49-'ART Totals'!E169,0)</f>
        <v>46191</v>
      </c>
      <c r="AC169" s="21">
        <f>MAX('ART Forecast'!F49-'ART Totals'!F169,0)</f>
        <v>55085</v>
      </c>
      <c r="AD169" s="21">
        <f>MAX('ART Forecast'!G49-'ART Totals'!G169,0)</f>
        <v>70447.599999999977</v>
      </c>
      <c r="AE169" s="21">
        <f>MAX('ART Forecast'!H49-'ART Totals'!H169,0)</f>
        <v>59318</v>
      </c>
      <c r="AF169" s="21">
        <f>MAX('ART Forecast'!I49-'ART Totals'!I169,0)</f>
        <v>70768.400000000023</v>
      </c>
      <c r="AG169" s="21">
        <f>MAX('ART Forecast'!J49-'ART Totals'!J169,0)</f>
        <v>56678.700000000012</v>
      </c>
      <c r="AH169" s="21">
        <f>MAX('ART Forecast'!K49-'ART Totals'!K169,0)</f>
        <v>54451.799999999988</v>
      </c>
      <c r="AI169" s="21">
        <f>MAX('ART Forecast'!L49-'ART Totals'!L169,0)</f>
        <v>64169.200000000012</v>
      </c>
      <c r="AJ169" s="21">
        <f>MAX('ART Forecast'!M49-'ART Totals'!M169,0)</f>
        <v>60642.400000000023</v>
      </c>
      <c r="AK169" s="21">
        <f>MAX('ART Forecast'!N49-'ART Totals'!N169,0)</f>
        <v>46169.700000000012</v>
      </c>
      <c r="AL169" s="21">
        <f>MAX('ART Forecast'!O49-'ART Totals'!O169,0)</f>
        <v>71431.099999999977</v>
      </c>
      <c r="AM169" s="21">
        <f>MAX('ART Forecast'!P49-'ART Totals'!P169,0)</f>
        <v>62403.733333333337</v>
      </c>
      <c r="AN169" s="21">
        <f>MAX('ART Forecast'!Q49-'ART Totals'!Q169,0)</f>
        <v>63744.066666666651</v>
      </c>
      <c r="AO169" s="21">
        <f>MAX('ART Forecast'!R49-'ART Totals'!R169,0)</f>
        <v>65084.400000000023</v>
      </c>
      <c r="AP169" s="21">
        <f>MAX('ART Forecast'!S49-'ART Totals'!S169,0)</f>
        <v>66424.733333333395</v>
      </c>
      <c r="AQ169" s="21">
        <f>MAX('ART Forecast'!T49-'ART Totals'!T169,0)</f>
        <v>52555.099588471989</v>
      </c>
      <c r="AR169" s="21">
        <f>MAX('ART Forecast'!U49-'ART Totals'!U169,0)</f>
        <v>47829.90397804993</v>
      </c>
      <c r="AS169" s="21">
        <f>MAX('ART Forecast'!V49-'ART Totals'!V169,0)</f>
        <v>47780.064014627947</v>
      </c>
      <c r="AT169" s="21">
        <f>MAX('ART Forecast'!W49-'ART Totals'!W169,0)</f>
        <v>46813.290656908241</v>
      </c>
    </row>
    <row r="170" spans="1:46" x14ac:dyDescent="0.35">
      <c r="B170" s="17" t="str">
        <f t="shared" si="362"/>
        <v>Fiji</v>
      </c>
      <c r="C170" s="21"/>
      <c r="D170" s="21">
        <f>'ART Forecast'!C50-('ART Forecast'!C50*'Algorithms &amp; Assumptions'!$C$6)</f>
        <v>71.099999999999994</v>
      </c>
      <c r="E170" s="21">
        <f>'ART Forecast'!D50-('ART Forecast'!D50*'Algorithms &amp; Assumptions'!$C$6)</f>
        <v>86.4</v>
      </c>
      <c r="F170" s="21">
        <f>'ART Forecast'!E50-('ART Forecast'!E50*'Algorithms &amp; Assumptions'!$C$6)</f>
        <v>141.30000000000001</v>
      </c>
      <c r="G170" s="21">
        <f>'ART Forecast'!F50-('ART Forecast'!F50*'Algorithms &amp; Assumptions'!$C$6)</f>
        <v>147.6</v>
      </c>
      <c r="H170" s="21">
        <f>'ART Forecast'!G50-('ART Forecast'!G50*'Algorithms &amp; Assumptions'!$C$6)</f>
        <v>175.5</v>
      </c>
      <c r="I170" s="21">
        <f>'ART Forecast'!H50-('ART Forecast'!H50*'Algorithms &amp; Assumptions'!$C$6)</f>
        <v>181.8</v>
      </c>
      <c r="J170" s="21">
        <f>'ART Forecast'!I50-('ART Forecast'!I50*'Algorithms &amp; Assumptions'!$C$6)</f>
        <v>188.1</v>
      </c>
      <c r="K170" s="21">
        <f>'ART Forecast'!J50-('ART Forecast'!J50*'Algorithms &amp; Assumptions'!$C$6)</f>
        <v>230.4</v>
      </c>
      <c r="L170" s="21">
        <f>'ART Forecast'!K50-('ART Forecast'!K50*'Algorithms &amp; Assumptions'!$C$6)</f>
        <v>293.39999999999998</v>
      </c>
      <c r="M170" s="21">
        <f>'ART Forecast'!L50-('ART Forecast'!L50*'Algorithms &amp; Assumptions'!$C$6)</f>
        <v>360.9</v>
      </c>
      <c r="N170" s="21">
        <f>'ART Forecast'!M50-('ART Forecast'!M50*'Algorithms &amp; Assumptions'!$C$6)</f>
        <v>421.2</v>
      </c>
      <c r="O170" s="21">
        <f>'ART Forecast'!N50-('ART Forecast'!N50*'Algorithms &amp; Assumptions'!$C$6)</f>
        <v>549.9</v>
      </c>
      <c r="P170" s="21">
        <f>'ART Forecast'!O50-('ART Forecast'!O50*'Algorithms &amp; Assumptions'!$C$6)</f>
        <v>469.8</v>
      </c>
      <c r="Q170" s="21">
        <f>'ART Forecast'!P50-('ART Forecast'!P50*'Algorithms &amp; Assumptions'!$C$6)</f>
        <v>506.1</v>
      </c>
      <c r="R170" s="21">
        <f>'ART Forecast'!Q50-('ART Forecast'!Q50*'Algorithms &amp; Assumptions'!$C$6)</f>
        <v>542.40000000000009</v>
      </c>
      <c r="S170" s="21">
        <f>'ART Forecast'!R50-('ART Forecast'!R50*'Algorithms &amp; Assumptions'!$C$6)</f>
        <v>578.70000000000005</v>
      </c>
      <c r="T170" s="21">
        <f>'ART Forecast'!S50-('ART Forecast'!S50*'Algorithms &amp; Assumptions'!$C$6)</f>
        <v>615.00000000000011</v>
      </c>
      <c r="U170" s="21">
        <f>'ART Forecast'!T50-('ART Forecast'!T50*'Algorithms &amp; Assumptions'!$C$6)</f>
        <v>651.30000000000018</v>
      </c>
      <c r="V170" s="21">
        <f>'ART Forecast'!U50-('ART Forecast'!U50*'Algorithms &amp; Assumptions'!$C$6)</f>
        <v>687.60000000000025</v>
      </c>
      <c r="W170" s="21">
        <f>'ART Forecast'!V50-('ART Forecast'!V50*'Algorithms &amp; Assumptions'!$C$6)</f>
        <v>723.9000000000002</v>
      </c>
      <c r="Y170" s="17" t="str">
        <f t="shared" si="363"/>
        <v>Fiji</v>
      </c>
      <c r="Z170" s="21"/>
      <c r="AA170" s="21">
        <f>MAX('ART Forecast'!D50-'ART Totals'!D170,0)</f>
        <v>24.900000000000006</v>
      </c>
      <c r="AB170" s="21">
        <f>MAX('ART Forecast'!E50-'ART Totals'!E170,0)</f>
        <v>70.599999999999994</v>
      </c>
      <c r="AC170" s="21">
        <f>MAX('ART Forecast'!F50-'ART Totals'!F170,0)</f>
        <v>22.699999999999989</v>
      </c>
      <c r="AD170" s="21">
        <f>MAX('ART Forecast'!G50-'ART Totals'!G170,0)</f>
        <v>47.400000000000006</v>
      </c>
      <c r="AE170" s="21">
        <f>MAX('ART Forecast'!H50-'ART Totals'!H170,0)</f>
        <v>26.5</v>
      </c>
      <c r="AF170" s="21">
        <f>MAX('ART Forecast'!I50-'ART Totals'!I170,0)</f>
        <v>27.199999999999989</v>
      </c>
      <c r="AG170" s="21">
        <f>MAX('ART Forecast'!J50-'ART Totals'!J170,0)</f>
        <v>67.900000000000006</v>
      </c>
      <c r="AH170" s="21">
        <f>MAX('ART Forecast'!K50-'ART Totals'!K170,0)</f>
        <v>95.6</v>
      </c>
      <c r="AI170" s="21">
        <f>MAX('ART Forecast'!L50-'ART Totals'!L170,0)</f>
        <v>107.60000000000002</v>
      </c>
      <c r="AJ170" s="21">
        <f>MAX('ART Forecast'!M50-'ART Totals'!M170,0)</f>
        <v>107.10000000000002</v>
      </c>
      <c r="AK170" s="21">
        <f>MAX('ART Forecast'!N50-'ART Totals'!N170,0)</f>
        <v>189.8</v>
      </c>
      <c r="AL170" s="21">
        <f>MAX('ART Forecast'!O50-'ART Totals'!O170,0)</f>
        <v>0</v>
      </c>
      <c r="AM170" s="21">
        <f>MAX('ART Forecast'!P50-'ART Totals'!P170,0)</f>
        <v>92.53333333333336</v>
      </c>
      <c r="AN170" s="21">
        <f>MAX('ART Forecast'!Q50-'ART Totals'!Q170,0)</f>
        <v>96.56666666666672</v>
      </c>
      <c r="AO170" s="21">
        <f>MAX('ART Forecast'!R50-'ART Totals'!R170,0)</f>
        <v>100.60000000000002</v>
      </c>
      <c r="AP170" s="21">
        <f>MAX('ART Forecast'!S50-'ART Totals'!S170,0)</f>
        <v>104.63333333333344</v>
      </c>
      <c r="AQ170" s="21">
        <f>MAX('ART Forecast'!T50-'ART Totals'!T170,0)</f>
        <v>108.66666666666674</v>
      </c>
      <c r="AR170" s="21">
        <f>MAX('ART Forecast'!U50-'ART Totals'!U170,0)</f>
        <v>112.70000000000005</v>
      </c>
      <c r="AS170" s="21">
        <f>MAX('ART Forecast'!V50-'ART Totals'!V170,0)</f>
        <v>116.73333333333335</v>
      </c>
      <c r="AT170" s="21">
        <f>MAX('ART Forecast'!W50-'ART Totals'!W170,0)</f>
        <v>120.76666666666677</v>
      </c>
    </row>
    <row r="171" spans="1:46" x14ac:dyDescent="0.35">
      <c r="B171" s="17" t="str">
        <f t="shared" si="362"/>
        <v>Gabon</v>
      </c>
      <c r="C171" s="21"/>
      <c r="D171" s="21">
        <f>'ART Forecast'!C51-('ART Forecast'!C51*'Algorithms &amp; Assumptions'!$C$6)</f>
        <v>9577.7999999999993</v>
      </c>
      <c r="E171" s="21">
        <f>'ART Forecast'!D51-('ART Forecast'!D51*'Algorithms &amp; Assumptions'!$C$6)</f>
        <v>11052</v>
      </c>
      <c r="F171" s="21">
        <f>'ART Forecast'!E51-('ART Forecast'!E51*'Algorithms &amp; Assumptions'!$C$6)</f>
        <v>13060.8</v>
      </c>
      <c r="G171" s="21">
        <f>'ART Forecast'!F51-('ART Forecast'!F51*'Algorithms &amp; Assumptions'!$C$6)</f>
        <v>17300.7</v>
      </c>
      <c r="H171" s="21">
        <f>'ART Forecast'!G51-('ART Forecast'!G51*'Algorithms &amp; Assumptions'!$C$6)</f>
        <v>18601.2</v>
      </c>
      <c r="I171" s="21">
        <f>'ART Forecast'!H51-('ART Forecast'!H51*'Algorithms &amp; Assumptions'!$C$6)</f>
        <v>19041.3</v>
      </c>
      <c r="J171" s="21">
        <f>'ART Forecast'!I51-('ART Forecast'!I51*'Algorithms &amp; Assumptions'!$C$6)</f>
        <v>19480.5</v>
      </c>
      <c r="K171" s="21">
        <f>'ART Forecast'!J51-('ART Forecast'!J51*'Algorithms &amp; Assumptions'!$C$6)</f>
        <v>19920.599999999999</v>
      </c>
      <c r="L171" s="21">
        <f>'ART Forecast'!K51-('ART Forecast'!K51*'Algorithms &amp; Assumptions'!$C$6)</f>
        <v>20160</v>
      </c>
      <c r="M171" s="21">
        <f>'ART Forecast'!L51-('ART Forecast'!L51*'Algorithms &amp; Assumptions'!$C$6)</f>
        <v>21076.2</v>
      </c>
      <c r="N171" s="21">
        <f>'ART Forecast'!M51-('ART Forecast'!M51*'Algorithms &amp; Assumptions'!$C$6)</f>
        <v>21240</v>
      </c>
      <c r="O171" s="21">
        <f>'ART Forecast'!N51-('ART Forecast'!N51*'Algorithms &amp; Assumptions'!$C$6)</f>
        <v>22309.200000000001</v>
      </c>
      <c r="P171" s="21">
        <f>'ART Forecast'!O51-('ART Forecast'!O51*'Algorithms &amp; Assumptions'!$C$6)</f>
        <v>25223.4</v>
      </c>
      <c r="Q171" s="21">
        <f>'ART Forecast'!P51-('ART Forecast'!P51*'Algorithms &amp; Assumptions'!$C$6)</f>
        <v>26605.8</v>
      </c>
      <c r="R171" s="21">
        <f>'ART Forecast'!Q51-('ART Forecast'!Q51*'Algorithms &amp; Assumptions'!$C$6)</f>
        <v>27988.2</v>
      </c>
      <c r="S171" s="21">
        <f>'ART Forecast'!R51-('ART Forecast'!R51*'Algorithms &amp; Assumptions'!$C$6)</f>
        <v>29370.6</v>
      </c>
      <c r="T171" s="21">
        <f>'ART Forecast'!S51-('ART Forecast'!S51*'Algorithms &amp; Assumptions'!$C$6)</f>
        <v>30753</v>
      </c>
      <c r="U171" s="21">
        <f>'ART Forecast'!T51-('ART Forecast'!T51*'Algorithms &amp; Assumptions'!$C$6)</f>
        <v>32135.4</v>
      </c>
      <c r="V171" s="21">
        <f>'ART Forecast'!U51-('ART Forecast'!U51*'Algorithms &amp; Assumptions'!$C$6)</f>
        <v>33517.800000000003</v>
      </c>
      <c r="W171" s="21">
        <f>'ART Forecast'!V51-('ART Forecast'!V51*'Algorithms &amp; Assumptions'!$C$6)</f>
        <v>34900.199999999997</v>
      </c>
      <c r="Y171" s="17" t="str">
        <f t="shared" si="363"/>
        <v>Gabon</v>
      </c>
      <c r="Z171" s="21"/>
      <c r="AA171" s="21">
        <f>MAX('ART Forecast'!D51-'ART Totals'!D171,0)</f>
        <v>2702.2000000000007</v>
      </c>
      <c r="AB171" s="21">
        <f>MAX('ART Forecast'!E51-'ART Totals'!E171,0)</f>
        <v>3460</v>
      </c>
      <c r="AC171" s="21">
        <f>MAX('ART Forecast'!F51-'ART Totals'!F171,0)</f>
        <v>6162.2000000000007</v>
      </c>
      <c r="AD171" s="21">
        <f>MAX('ART Forecast'!G51-'ART Totals'!G171,0)</f>
        <v>3367.2999999999993</v>
      </c>
      <c r="AE171" s="21">
        <f>MAX('ART Forecast'!H51-'ART Totals'!H171,0)</f>
        <v>2555.7999999999993</v>
      </c>
      <c r="AF171" s="21">
        <f>MAX('ART Forecast'!I51-'ART Totals'!I171,0)</f>
        <v>2603.7000000000007</v>
      </c>
      <c r="AG171" s="21">
        <f>MAX('ART Forecast'!J51-'ART Totals'!J171,0)</f>
        <v>2653.5</v>
      </c>
      <c r="AH171" s="21">
        <f>MAX('ART Forecast'!K51-'ART Totals'!K171,0)</f>
        <v>2479.4000000000015</v>
      </c>
      <c r="AI171" s="21">
        <f>MAX('ART Forecast'!L51-'ART Totals'!L171,0)</f>
        <v>3258</v>
      </c>
      <c r="AJ171" s="21">
        <f>MAX('ART Forecast'!M51-'ART Totals'!M171,0)</f>
        <v>2523.7999999999993</v>
      </c>
      <c r="AK171" s="21">
        <f>MAX('ART Forecast'!N51-'ART Totals'!N171,0)</f>
        <v>3548</v>
      </c>
      <c r="AL171" s="21">
        <f>MAX('ART Forecast'!O51-'ART Totals'!O171,0)</f>
        <v>5716.7999999999993</v>
      </c>
      <c r="AM171" s="21">
        <f>MAX('ART Forecast'!P51-'ART Totals'!P171,0)</f>
        <v>4338.5999999999985</v>
      </c>
      <c r="AN171" s="21">
        <f>MAX('ART Forecast'!Q51-'ART Totals'!Q171,0)</f>
        <v>4492.2000000000007</v>
      </c>
      <c r="AO171" s="21">
        <f>MAX('ART Forecast'!R51-'ART Totals'!R171,0)</f>
        <v>4645.7999999999993</v>
      </c>
      <c r="AP171" s="21">
        <f>MAX('ART Forecast'!S51-'ART Totals'!S171,0)</f>
        <v>4799.4000000000015</v>
      </c>
      <c r="AQ171" s="21">
        <f>MAX('ART Forecast'!T51-'ART Totals'!T171,0)</f>
        <v>4953</v>
      </c>
      <c r="AR171" s="21">
        <f>MAX('ART Forecast'!U51-'ART Totals'!U171,0)</f>
        <v>5106.5999999999985</v>
      </c>
      <c r="AS171" s="21">
        <f>MAX('ART Forecast'!V51-'ART Totals'!V171,0)</f>
        <v>5260.1999999999971</v>
      </c>
      <c r="AT171" s="21">
        <f>MAX('ART Forecast'!W51-'ART Totals'!W171,0)</f>
        <v>5413.8000000000029</v>
      </c>
    </row>
    <row r="172" spans="1:46" x14ac:dyDescent="0.35">
      <c r="B172" s="17" t="str">
        <f t="shared" si="362"/>
        <v>Gambia</v>
      </c>
      <c r="C172" s="21"/>
      <c r="D172" s="21">
        <f>'ART Forecast'!C52-('ART Forecast'!C52*'Algorithms &amp; Assumptions'!$C$6)</f>
        <v>1682.1</v>
      </c>
      <c r="E172" s="21">
        <f>'ART Forecast'!D52-('ART Forecast'!D52*'Algorithms &amp; Assumptions'!$C$6)</f>
        <v>2601.9</v>
      </c>
      <c r="F172" s="21">
        <f>'ART Forecast'!E52-('ART Forecast'!E52*'Algorithms &amp; Assumptions'!$C$6)</f>
        <v>3213.9</v>
      </c>
      <c r="G172" s="21">
        <f>'ART Forecast'!F52-('ART Forecast'!F52*'Algorithms &amp; Assumptions'!$C$6)</f>
        <v>3337.2</v>
      </c>
      <c r="H172" s="21">
        <f>'ART Forecast'!G52-('ART Forecast'!G52*'Algorithms &amp; Assumptions'!$C$6)</f>
        <v>3785.4</v>
      </c>
      <c r="I172" s="21">
        <f>'ART Forecast'!H52-('ART Forecast'!H52*'Algorithms &amp; Assumptions'!$C$6)</f>
        <v>4125.6000000000004</v>
      </c>
      <c r="J172" s="21">
        <f>'ART Forecast'!I52-('ART Forecast'!I52*'Algorithms &amp; Assumptions'!$C$6)</f>
        <v>4983.3</v>
      </c>
      <c r="K172" s="21">
        <f>'ART Forecast'!J52-('ART Forecast'!J52*'Algorithms &amp; Assumptions'!$C$6)</f>
        <v>5663.7</v>
      </c>
      <c r="L172" s="21">
        <f>'ART Forecast'!K52-('ART Forecast'!K52*'Algorithms &amp; Assumptions'!$C$6)</f>
        <v>6291.9</v>
      </c>
      <c r="M172" s="21">
        <f>'ART Forecast'!L52-('ART Forecast'!L52*'Algorithms &amp; Assumptions'!$C$6)</f>
        <v>6879.6</v>
      </c>
      <c r="N172" s="21">
        <f>'ART Forecast'!M52-('ART Forecast'!M52*'Algorithms &amp; Assumptions'!$C$6)</f>
        <v>6934.5</v>
      </c>
      <c r="O172" s="21">
        <f>'ART Forecast'!N52-('ART Forecast'!N52*'Algorithms &amp; Assumptions'!$C$6)</f>
        <v>7330.5</v>
      </c>
      <c r="P172" s="21">
        <f>'ART Forecast'!O52-('ART Forecast'!O52*'Algorithms &amp; Assumptions'!$C$6)</f>
        <v>8092.8</v>
      </c>
      <c r="Q172" s="21">
        <f>'ART Forecast'!P52-('ART Forecast'!P52*'Algorithms &amp; Assumptions'!$C$6)</f>
        <v>8497.2000000000007</v>
      </c>
      <c r="R172" s="21">
        <f>'ART Forecast'!Q52-('ART Forecast'!Q52*'Algorithms &amp; Assumptions'!$C$6)</f>
        <v>8901.6</v>
      </c>
      <c r="S172" s="21">
        <f>'ART Forecast'!R52-('ART Forecast'!R52*'Algorithms &amp; Assumptions'!$C$6)</f>
        <v>9306.0000000000018</v>
      </c>
      <c r="T172" s="21">
        <f>'ART Forecast'!S52-('ART Forecast'!S52*'Algorithms &amp; Assumptions'!$C$6)</f>
        <v>9710.4000000000015</v>
      </c>
      <c r="U172" s="21">
        <f>'ART Forecast'!T52-('ART Forecast'!T52*'Algorithms &amp; Assumptions'!$C$6)</f>
        <v>10114.800000000003</v>
      </c>
      <c r="V172" s="21">
        <f>'ART Forecast'!U52-('ART Forecast'!U52*'Algorithms &amp; Assumptions'!$C$6)</f>
        <v>10519.200000000003</v>
      </c>
      <c r="W172" s="21">
        <f>'ART Forecast'!V52-('ART Forecast'!V52*'Algorithms &amp; Assumptions'!$C$6)</f>
        <v>10923.600000000004</v>
      </c>
      <c r="Y172" s="17" t="str">
        <f t="shared" si="363"/>
        <v>Gambia</v>
      </c>
      <c r="Z172" s="21"/>
      <c r="AA172" s="21">
        <f>MAX('ART Forecast'!D52-'ART Totals'!D172,0)</f>
        <v>1208.9000000000001</v>
      </c>
      <c r="AB172" s="21">
        <f>MAX('ART Forecast'!E52-'ART Totals'!E172,0)</f>
        <v>969.09999999999991</v>
      </c>
      <c r="AC172" s="21">
        <f>MAX('ART Forecast'!F52-'ART Totals'!F172,0)</f>
        <v>494.09999999999991</v>
      </c>
      <c r="AD172" s="21">
        <f>MAX('ART Forecast'!G52-'ART Totals'!G172,0)</f>
        <v>868.80000000000018</v>
      </c>
      <c r="AE172" s="21">
        <f>MAX('ART Forecast'!H52-'ART Totals'!H172,0)</f>
        <v>798.59999999999991</v>
      </c>
      <c r="AF172" s="21">
        <f>MAX('ART Forecast'!I52-'ART Totals'!I172,0)</f>
        <v>1411.3999999999996</v>
      </c>
      <c r="AG172" s="21">
        <f>MAX('ART Forecast'!J52-'ART Totals'!J172,0)</f>
        <v>1309.6999999999998</v>
      </c>
      <c r="AH172" s="21">
        <f>MAX('ART Forecast'!K52-'ART Totals'!K172,0)</f>
        <v>1327.3000000000002</v>
      </c>
      <c r="AI172" s="21">
        <f>MAX('ART Forecast'!L52-'ART Totals'!L172,0)</f>
        <v>1352.1000000000004</v>
      </c>
      <c r="AJ172" s="21">
        <f>MAX('ART Forecast'!M52-'ART Totals'!M172,0)</f>
        <v>825.39999999999964</v>
      </c>
      <c r="AK172" s="21">
        <f>MAX('ART Forecast'!N52-'ART Totals'!N172,0)</f>
        <v>1210.5</v>
      </c>
      <c r="AL172" s="21">
        <f>MAX('ART Forecast'!O52-'ART Totals'!O172,0)</f>
        <v>1661.5</v>
      </c>
      <c r="AM172" s="21">
        <f>MAX('ART Forecast'!P52-'ART Totals'!P172,0)</f>
        <v>1348.5333333333338</v>
      </c>
      <c r="AN172" s="21">
        <f>MAX('ART Forecast'!Q52-'ART Totals'!Q172,0)</f>
        <v>1393.4666666666672</v>
      </c>
      <c r="AO172" s="21">
        <f>MAX('ART Forecast'!R52-'ART Totals'!R172,0)</f>
        <v>1438.4000000000015</v>
      </c>
      <c r="AP172" s="21">
        <f>MAX('ART Forecast'!S52-'ART Totals'!S172,0)</f>
        <v>1483.3333333333339</v>
      </c>
      <c r="AQ172" s="21">
        <f>MAX('ART Forecast'!T52-'ART Totals'!T172,0)</f>
        <v>1528.2666666666682</v>
      </c>
      <c r="AR172" s="21">
        <f>MAX('ART Forecast'!U52-'ART Totals'!U172,0)</f>
        <v>1573.2000000000007</v>
      </c>
      <c r="AS172" s="21">
        <f>MAX('ART Forecast'!V52-'ART Totals'!V172,0)</f>
        <v>1618.133333333335</v>
      </c>
      <c r="AT172" s="21">
        <f>MAX('ART Forecast'!W52-'ART Totals'!W172,0)</f>
        <v>1663.0666666666675</v>
      </c>
    </row>
    <row r="173" spans="1:46" customFormat="1" x14ac:dyDescent="0.35">
      <c r="A173" s="1"/>
      <c r="B173" s="17" t="str">
        <f t="shared" ref="B173:B237" si="364">B50</f>
        <v>Georgia</v>
      </c>
      <c r="C173" s="21"/>
      <c r="D173" s="21">
        <f>'ART Forecast'!C53-('ART Forecast'!C53*'Algorithms &amp; Assumptions'!$C$6)</f>
        <v>716.4</v>
      </c>
      <c r="E173" s="21">
        <f>'ART Forecast'!D53-('ART Forecast'!D53*'Algorithms &amp; Assumptions'!$C$6)</f>
        <v>978.3</v>
      </c>
      <c r="F173" s="21">
        <f>'ART Forecast'!E53-('ART Forecast'!E53*'Algorithms &amp; Assumptions'!$C$6)</f>
        <v>1476</v>
      </c>
      <c r="G173" s="21">
        <f>'ART Forecast'!F53-('ART Forecast'!F53*'Algorithms &amp; Assumptions'!$C$6)</f>
        <v>1842.3</v>
      </c>
      <c r="H173" s="21">
        <f>'ART Forecast'!G53-('ART Forecast'!G53*'Algorithms &amp; Assumptions'!$C$6)</f>
        <v>2243.6999999999998</v>
      </c>
      <c r="I173" s="21">
        <f>'ART Forecast'!H53-('ART Forecast'!H53*'Algorithms &amp; Assumptions'!$C$6)</f>
        <v>2691.9</v>
      </c>
      <c r="J173" s="21">
        <f>'ART Forecast'!I53-('ART Forecast'!I53*'Algorithms &amp; Assumptions'!$C$6)</f>
        <v>3232.8</v>
      </c>
      <c r="K173" s="21">
        <f>'ART Forecast'!J53-('ART Forecast'!J53*'Algorithms &amp; Assumptions'!$C$6)</f>
        <v>3687.3</v>
      </c>
      <c r="L173" s="21">
        <f>'ART Forecast'!K53-('ART Forecast'!K53*'Algorithms &amp; Assumptions'!$C$6)</f>
        <v>4095.9</v>
      </c>
      <c r="M173" s="21">
        <f>'ART Forecast'!L53-('ART Forecast'!L53*'Algorithms &amp; Assumptions'!$C$6)</f>
        <v>4547.7</v>
      </c>
      <c r="N173" s="21">
        <f>'ART Forecast'!M53-('ART Forecast'!M53*'Algorithms &amp; Assumptions'!$C$6)</f>
        <v>4860</v>
      </c>
      <c r="O173" s="21">
        <f>'ART Forecast'!N53-('ART Forecast'!N53*'Algorithms &amp; Assumptions'!$C$6)</f>
        <v>5134.5</v>
      </c>
      <c r="P173" s="21">
        <f>'ART Forecast'!O53-('ART Forecast'!O53*'Algorithms &amp; Assumptions'!$C$6)</f>
        <v>5407.2</v>
      </c>
      <c r="Q173" s="21">
        <f>'ART Forecast'!P53-('ART Forecast'!P53*'Algorithms &amp; Assumptions'!$C$6)</f>
        <v>5693.7</v>
      </c>
      <c r="R173" s="21">
        <f>'ART Forecast'!Q53-('ART Forecast'!Q53*'Algorithms &amp; Assumptions'!$C$6)</f>
        <v>5980.1999999999989</v>
      </c>
      <c r="S173" s="21">
        <f>'ART Forecast'!R53-('ART Forecast'!R53*'Algorithms &amp; Assumptions'!$C$6)</f>
        <v>6266.6999999999989</v>
      </c>
      <c r="T173" s="21">
        <f>'ART Forecast'!S53-('ART Forecast'!S53*'Algorithms &amp; Assumptions'!$C$6)</f>
        <v>6553.1999999999989</v>
      </c>
      <c r="U173" s="21">
        <f>'ART Forecast'!T53-('ART Forecast'!T53*'Algorithms &amp; Assumptions'!$C$6)</f>
        <v>6839.6999999999989</v>
      </c>
      <c r="V173" s="21">
        <f>'ART Forecast'!U53-('ART Forecast'!U53*'Algorithms &amp; Assumptions'!$C$6)</f>
        <v>7126.199999999998</v>
      </c>
      <c r="W173" s="21">
        <f>'ART Forecast'!V53-('ART Forecast'!V53*'Algorithms &amp; Assumptions'!$C$6)</f>
        <v>7412.6999999999989</v>
      </c>
      <c r="X173" s="1"/>
      <c r="Y173" s="17" t="str">
        <f t="shared" ref="Y173:Y236" si="365">B173</f>
        <v>Georgia</v>
      </c>
      <c r="Z173" s="21"/>
      <c r="AA173" s="21">
        <f>MAX('ART Forecast'!D53-'ART Totals'!D173,0)</f>
        <v>370.6</v>
      </c>
      <c r="AB173" s="21">
        <f>MAX('ART Forecast'!E53-'ART Totals'!E173,0)</f>
        <v>661.7</v>
      </c>
      <c r="AC173" s="21">
        <f>MAX('ART Forecast'!F53-'ART Totals'!F173,0)</f>
        <v>571</v>
      </c>
      <c r="AD173" s="21">
        <f>MAX('ART Forecast'!G53-'ART Totals'!G173,0)</f>
        <v>650.70000000000005</v>
      </c>
      <c r="AE173" s="21">
        <f>MAX('ART Forecast'!H53-'ART Totals'!H173,0)</f>
        <v>747.30000000000018</v>
      </c>
      <c r="AF173" s="21">
        <f>MAX('ART Forecast'!I53-'ART Totals'!I173,0)</f>
        <v>900.09999999999991</v>
      </c>
      <c r="AG173" s="21">
        <f>MAX('ART Forecast'!J53-'ART Totals'!J173,0)</f>
        <v>864.19999999999982</v>
      </c>
      <c r="AH173" s="21">
        <f>MAX('ART Forecast'!K53-'ART Totals'!K173,0)</f>
        <v>863.69999999999982</v>
      </c>
      <c r="AI173" s="21">
        <f>MAX('ART Forecast'!L53-'ART Totals'!L173,0)</f>
        <v>957.09999999999991</v>
      </c>
      <c r="AJ173" s="21">
        <f>MAX('ART Forecast'!M53-'ART Totals'!M173,0)</f>
        <v>852.30000000000018</v>
      </c>
      <c r="AK173" s="21">
        <f>MAX('ART Forecast'!N53-'ART Totals'!N173,0)</f>
        <v>845</v>
      </c>
      <c r="AL173" s="21">
        <f>MAX('ART Forecast'!O53-'ART Totals'!O173,0)</f>
        <v>873.5</v>
      </c>
      <c r="AM173" s="21">
        <f>MAX('ART Forecast'!P53-'ART Totals'!P173,0)</f>
        <v>919.13333333333321</v>
      </c>
      <c r="AN173" s="21">
        <f>MAX('ART Forecast'!Q53-'ART Totals'!Q173,0)</f>
        <v>950.96666666666624</v>
      </c>
      <c r="AO173" s="21">
        <f>MAX('ART Forecast'!R53-'ART Totals'!R173,0)</f>
        <v>982.80000000000018</v>
      </c>
      <c r="AP173" s="21">
        <f>MAX('ART Forecast'!S53-'ART Totals'!S173,0)</f>
        <v>1014.6333333333332</v>
      </c>
      <c r="AQ173" s="21">
        <f>MAX('ART Forecast'!T53-'ART Totals'!T173,0)</f>
        <v>1046.4666666666662</v>
      </c>
      <c r="AR173" s="21">
        <f>MAX('ART Forecast'!U53-'ART Totals'!U173,0)</f>
        <v>1078.2999999999993</v>
      </c>
      <c r="AS173" s="21">
        <f>MAX('ART Forecast'!V53-'ART Totals'!V173,0)</f>
        <v>1110.1333333333341</v>
      </c>
      <c r="AT173" s="21">
        <f>MAX('ART Forecast'!W53-'ART Totals'!W173,0)</f>
        <v>1141.9666666666672</v>
      </c>
    </row>
    <row r="174" spans="1:46" customFormat="1" x14ac:dyDescent="0.35">
      <c r="A174" s="1"/>
      <c r="B174" s="17" t="str">
        <f t="shared" si="364"/>
        <v>Ghana</v>
      </c>
      <c r="C174" s="21"/>
      <c r="D174" s="21">
        <f>'ART Forecast'!C54-('ART Forecast'!C54*'Algorithms &amp; Assumptions'!$C$6)</f>
        <v>34369.199999999997</v>
      </c>
      <c r="E174" s="21">
        <f>'ART Forecast'!D54-('ART Forecast'!D54*'Algorithms &amp; Assumptions'!$C$6)</f>
        <v>50445</v>
      </c>
      <c r="F174" s="21">
        <f>'ART Forecast'!E54-('ART Forecast'!E54*'Algorithms &amp; Assumptions'!$C$6)</f>
        <v>59729.4</v>
      </c>
      <c r="G174" s="21">
        <f>'ART Forecast'!F54-('ART Forecast'!F54*'Algorithms &amp; Assumptions'!$C$6)</f>
        <v>64669.5</v>
      </c>
      <c r="H174" s="21">
        <f>'ART Forecast'!G54-('ART Forecast'!G54*'Algorithms &amp; Assumptions'!$C$6)</f>
        <v>71217.899999999994</v>
      </c>
      <c r="I174" s="21">
        <f>'ART Forecast'!H54-('ART Forecast'!H54*'Algorithms &amp; Assumptions'!$C$6)</f>
        <v>70490.7</v>
      </c>
      <c r="J174" s="21">
        <f>'ART Forecast'!I54-('ART Forecast'!I54*'Algorithms &amp; Assumptions'!$C$6)</f>
        <v>79182</v>
      </c>
      <c r="K174" s="21">
        <f>'ART Forecast'!J54-('ART Forecast'!J54*'Algorithms &amp; Assumptions'!$C$6)</f>
        <v>87872.4</v>
      </c>
      <c r="L174" s="21">
        <f>'ART Forecast'!K54-('ART Forecast'!K54*'Algorithms &amp; Assumptions'!$C$6)</f>
        <v>96563.7</v>
      </c>
      <c r="M174" s="21">
        <f>'ART Forecast'!L54-('ART Forecast'!L54*'Algorithms &amp; Assumptions'!$C$6)</f>
        <v>106033.5</v>
      </c>
      <c r="N174" s="21">
        <f>'ART Forecast'!M54-('ART Forecast'!M54*'Algorithms &amp; Assumptions'!$C$6)</f>
        <v>143471.70000000001</v>
      </c>
      <c r="O174" s="21">
        <f>'ART Forecast'!N54-('ART Forecast'!N54*'Algorithms &amp; Assumptions'!$C$6)</f>
        <v>168274.8</v>
      </c>
      <c r="P174" s="21">
        <f>'ART Forecast'!O54-('ART Forecast'!O54*'Algorithms &amp; Assumptions'!$C$6)</f>
        <v>190627.20000000001</v>
      </c>
      <c r="Q174" s="21">
        <f>'ART Forecast'!P54-('ART Forecast'!P54*'Algorithms &amp; Assumptions'!$C$6)</f>
        <v>218825.1</v>
      </c>
      <c r="R174" s="21">
        <f>'ART Forecast'!Q54-('ART Forecast'!Q54*'Algorithms &amp; Assumptions'!$C$6)</f>
        <v>247023</v>
      </c>
      <c r="S174" s="21">
        <f>'ART Forecast'!R54-('ART Forecast'!R54*'Algorithms &amp; Assumptions'!$C$6)</f>
        <v>275220.90000000002</v>
      </c>
      <c r="T174" s="21">
        <f>'ART Forecast'!S54-('ART Forecast'!S54*'Algorithms &amp; Assumptions'!$C$6)</f>
        <v>303418.8</v>
      </c>
      <c r="U174" s="21">
        <f>'ART Forecast'!T54-('ART Forecast'!T54*'Algorithms &amp; Assumptions'!$C$6)</f>
        <v>322370.37037037517</v>
      </c>
      <c r="V174" s="21">
        <f>'ART Forecast'!U54-('ART Forecast'!U54*'Algorithms &amp; Assumptions'!$C$6)</f>
        <v>328086.41975309269</v>
      </c>
      <c r="W174" s="21">
        <f>'ART Forecast'!V54-('ART Forecast'!V54*'Algorithms &amp; Assumptions'!$C$6)</f>
        <v>333275.72016461828</v>
      </c>
      <c r="X174" s="1"/>
      <c r="Y174" s="17" t="str">
        <f t="shared" si="365"/>
        <v>Ghana</v>
      </c>
      <c r="Z174" s="21"/>
      <c r="AA174" s="21">
        <f>MAX('ART Forecast'!D54-'ART Totals'!D174,0)</f>
        <v>21680.800000000003</v>
      </c>
      <c r="AB174" s="21">
        <f>MAX('ART Forecast'!E54-'ART Totals'!E174,0)</f>
        <v>15921</v>
      </c>
      <c r="AC174" s="21">
        <f>MAX('ART Forecast'!F54-'ART Totals'!F174,0)</f>
        <v>12125.599999999999</v>
      </c>
      <c r="AD174" s="21">
        <f>MAX('ART Forecast'!G54-'ART Totals'!G174,0)</f>
        <v>14461.5</v>
      </c>
      <c r="AE174" s="21">
        <f>MAX('ART Forecast'!H54-'ART Totals'!H174,0)</f>
        <v>7105.1000000000058</v>
      </c>
      <c r="AF174" s="21">
        <f>MAX('ART Forecast'!I54-'ART Totals'!I174,0)</f>
        <v>17489.300000000003</v>
      </c>
      <c r="AG174" s="21">
        <f>MAX('ART Forecast'!J54-'ART Totals'!J174,0)</f>
        <v>18454</v>
      </c>
      <c r="AH174" s="21">
        <f>MAX('ART Forecast'!K54-'ART Totals'!K174,0)</f>
        <v>19420.600000000006</v>
      </c>
      <c r="AI174" s="21">
        <f>MAX('ART Forecast'!L54-'ART Totals'!L174,0)</f>
        <v>21251.300000000003</v>
      </c>
      <c r="AJ174" s="21">
        <f>MAX('ART Forecast'!M54-'ART Totals'!M174,0)</f>
        <v>53379.5</v>
      </c>
      <c r="AK174" s="21">
        <f>MAX('ART Forecast'!N54-'ART Totals'!N174,0)</f>
        <v>43500.299999999988</v>
      </c>
      <c r="AL174" s="21">
        <f>MAX('ART Forecast'!O54-'ART Totals'!O174,0)</f>
        <v>43533.200000000012</v>
      </c>
      <c r="AM174" s="21">
        <f>MAX('ART Forecast'!P54-'ART Totals'!P174,0)</f>
        <v>52511.799999999988</v>
      </c>
      <c r="AN174" s="21">
        <f>MAX('ART Forecast'!Q54-'ART Totals'!Q174,0)</f>
        <v>55644.899999999994</v>
      </c>
      <c r="AO174" s="21">
        <f>MAX('ART Forecast'!R54-'ART Totals'!R174,0)</f>
        <v>58778</v>
      </c>
      <c r="AP174" s="21">
        <f>MAX('ART Forecast'!S54-'ART Totals'!S174,0)</f>
        <v>61911.099999999977</v>
      </c>
      <c r="AQ174" s="21">
        <f>MAX('ART Forecast'!T54-'ART Totals'!T174,0)</f>
        <v>54770.500411527988</v>
      </c>
      <c r="AR174" s="21">
        <f>MAX('ART Forecast'!U54-'ART Totals'!U174,0)</f>
        <v>42170.09602195007</v>
      </c>
      <c r="AS174" s="21">
        <f>MAX('ART Forecast'!V54-'ART Totals'!V174,0)</f>
        <v>42219.935985372053</v>
      </c>
      <c r="AT174" s="21">
        <f>MAX('ART Forecast'!W54-'ART Totals'!W174,0)</f>
        <v>43186.709343091759</v>
      </c>
    </row>
    <row r="175" spans="1:46" customFormat="1" x14ac:dyDescent="0.35">
      <c r="A175" s="1"/>
      <c r="B175" s="17" t="str">
        <f t="shared" si="364"/>
        <v>Guatemala</v>
      </c>
      <c r="C175" s="21"/>
      <c r="D175" s="21">
        <f>'ART Forecast'!C55-('ART Forecast'!C55*'Algorithms &amp; Assumptions'!$C$6)</f>
        <v>10252.799999999999</v>
      </c>
      <c r="E175" s="21">
        <f>'ART Forecast'!D55-('ART Forecast'!D55*'Algorithms &amp; Assumptions'!$C$6)</f>
        <v>11385</v>
      </c>
      <c r="F175" s="21">
        <f>'ART Forecast'!E55-('ART Forecast'!E55*'Algorithms &amp; Assumptions'!$C$6)</f>
        <v>12700.8</v>
      </c>
      <c r="G175" s="21">
        <f>'ART Forecast'!F55-('ART Forecast'!F55*'Algorithms &amp; Assumptions'!$C$6)</f>
        <v>13902.3</v>
      </c>
      <c r="H175" s="21">
        <f>'ART Forecast'!G55-('ART Forecast'!G55*'Algorithms &amp; Assumptions'!$C$6)</f>
        <v>14297.4</v>
      </c>
      <c r="I175" s="21">
        <f>'ART Forecast'!H55-('ART Forecast'!H55*'Algorithms &amp; Assumptions'!$C$6)</f>
        <v>13959.9</v>
      </c>
      <c r="J175" s="21">
        <f>'ART Forecast'!I55-('ART Forecast'!I55*'Algorithms &amp; Assumptions'!$C$6)</f>
        <v>14294.7</v>
      </c>
      <c r="K175" s="21">
        <f>'ART Forecast'!J55-('ART Forecast'!J55*'Algorithms &amp; Assumptions'!$C$6)</f>
        <v>15437.7</v>
      </c>
      <c r="L175" s="21">
        <f>'ART Forecast'!K55-('ART Forecast'!K55*'Algorithms &amp; Assumptions'!$C$6)</f>
        <v>17093.7</v>
      </c>
      <c r="M175" s="21">
        <f>'ART Forecast'!L55-('ART Forecast'!L55*'Algorithms &amp; Assumptions'!$C$6)</f>
        <v>18216</v>
      </c>
      <c r="N175" s="21">
        <f>'ART Forecast'!M55-('ART Forecast'!M55*'Algorithms &amp; Assumptions'!$C$6)</f>
        <v>18456.3</v>
      </c>
      <c r="O175" s="21">
        <f>'ART Forecast'!N55-('ART Forecast'!N55*'Algorithms &amp; Assumptions'!$C$6)</f>
        <v>19740.599999999999</v>
      </c>
      <c r="P175" s="21">
        <f>'ART Forecast'!O55-('ART Forecast'!O55*'Algorithms &amp; Assumptions'!$C$6)</f>
        <v>20893.5</v>
      </c>
      <c r="Q175" s="21">
        <f>'ART Forecast'!P55-('ART Forecast'!P55*'Algorithms &amp; Assumptions'!$C$6)</f>
        <v>21786</v>
      </c>
      <c r="R175" s="21">
        <f>'ART Forecast'!Q55-('ART Forecast'!Q55*'Algorithms &amp; Assumptions'!$C$6)</f>
        <v>22678.5</v>
      </c>
      <c r="S175" s="21">
        <f>'ART Forecast'!R55-('ART Forecast'!R55*'Algorithms &amp; Assumptions'!$C$6)</f>
        <v>23571.000000000004</v>
      </c>
      <c r="T175" s="21">
        <f>'ART Forecast'!S55-('ART Forecast'!S55*'Algorithms &amp; Assumptions'!$C$6)</f>
        <v>24463.500000000004</v>
      </c>
      <c r="U175" s="21">
        <f>'ART Forecast'!T55-('ART Forecast'!T55*'Algorithms &amp; Assumptions'!$C$6)</f>
        <v>25356.000000000007</v>
      </c>
      <c r="V175" s="21">
        <f>'ART Forecast'!U55-('ART Forecast'!U55*'Algorithms &amp; Assumptions'!$C$6)</f>
        <v>26248.500000000007</v>
      </c>
      <c r="W175" s="21">
        <f>'ART Forecast'!V55-('ART Forecast'!V55*'Algorithms &amp; Assumptions'!$C$6)</f>
        <v>27141.000000000007</v>
      </c>
      <c r="X175" s="1"/>
      <c r="Y175" s="17" t="str">
        <f t="shared" si="365"/>
        <v>Guatemala</v>
      </c>
      <c r="Z175" s="21"/>
      <c r="AA175" s="21">
        <f>MAX('ART Forecast'!D55-'ART Totals'!D175,0)</f>
        <v>2397.2000000000007</v>
      </c>
      <c r="AB175" s="21">
        <f>MAX('ART Forecast'!E55-'ART Totals'!E175,0)</f>
        <v>2727</v>
      </c>
      <c r="AC175" s="21">
        <f>MAX('ART Forecast'!F55-'ART Totals'!F175,0)</f>
        <v>2746.2000000000007</v>
      </c>
      <c r="AD175" s="21">
        <f>MAX('ART Forecast'!G55-'ART Totals'!G175,0)</f>
        <v>1983.7000000000007</v>
      </c>
      <c r="AE175" s="21">
        <f>MAX('ART Forecast'!H55-'ART Totals'!H175,0)</f>
        <v>1213.6000000000004</v>
      </c>
      <c r="AF175" s="21">
        <f>MAX('ART Forecast'!I55-'ART Totals'!I175,0)</f>
        <v>1923.1000000000004</v>
      </c>
      <c r="AG175" s="21">
        <f>MAX('ART Forecast'!J55-'ART Totals'!J175,0)</f>
        <v>2858.2999999999993</v>
      </c>
      <c r="AH175" s="21">
        <f>MAX('ART Forecast'!K55-'ART Totals'!K175,0)</f>
        <v>3555.2999999999993</v>
      </c>
      <c r="AI175" s="21">
        <f>MAX('ART Forecast'!L55-'ART Totals'!L175,0)</f>
        <v>3146.2999999999993</v>
      </c>
      <c r="AJ175" s="21">
        <f>MAX('ART Forecast'!M55-'ART Totals'!M175,0)</f>
        <v>2291</v>
      </c>
      <c r="AK175" s="21">
        <f>MAX('ART Forecast'!N55-'ART Totals'!N175,0)</f>
        <v>3477.7000000000007</v>
      </c>
      <c r="AL175" s="21">
        <f>MAX('ART Forecast'!O55-'ART Totals'!O175,0)</f>
        <v>3474.4000000000015</v>
      </c>
      <c r="AM175" s="21">
        <f>MAX('ART Forecast'!P55-'ART Totals'!P175,0)</f>
        <v>3313.1666666666679</v>
      </c>
      <c r="AN175" s="21">
        <f>MAX('ART Forecast'!Q55-'ART Totals'!Q175,0)</f>
        <v>3412.3333333333358</v>
      </c>
      <c r="AO175" s="21">
        <f>MAX('ART Forecast'!R55-'ART Totals'!R175,0)</f>
        <v>3511.5000000000036</v>
      </c>
      <c r="AP175" s="21">
        <f>MAX('ART Forecast'!S55-'ART Totals'!S175,0)</f>
        <v>3610.6666666666679</v>
      </c>
      <c r="AQ175" s="21">
        <f>MAX('ART Forecast'!T55-'ART Totals'!T175,0)</f>
        <v>3709.8333333333358</v>
      </c>
      <c r="AR175" s="21">
        <f>MAX('ART Forecast'!U55-'ART Totals'!U175,0)</f>
        <v>3809</v>
      </c>
      <c r="AS175" s="21">
        <f>MAX('ART Forecast'!V55-'ART Totals'!V175,0)</f>
        <v>3908.1666666666679</v>
      </c>
      <c r="AT175" s="21">
        <f>MAX('ART Forecast'!W55-'ART Totals'!W175,0)</f>
        <v>4007.3333333333358</v>
      </c>
    </row>
    <row r="176" spans="1:46" customFormat="1" x14ac:dyDescent="0.35">
      <c r="A176" s="1"/>
      <c r="B176" s="17" t="str">
        <f t="shared" si="364"/>
        <v>Guinea</v>
      </c>
      <c r="C176" s="21"/>
      <c r="D176" s="21">
        <f>'ART Forecast'!C56-('ART Forecast'!C56*'Algorithms &amp; Assumptions'!$C$6)</f>
        <v>17123.400000000001</v>
      </c>
      <c r="E176" s="21">
        <f>'ART Forecast'!D56-('ART Forecast'!D56*'Algorithms &amp; Assumptions'!$C$6)</f>
        <v>19971.900000000001</v>
      </c>
      <c r="F176" s="21">
        <f>'ART Forecast'!E56-('ART Forecast'!E56*'Algorithms &amp; Assumptions'!$C$6)</f>
        <v>23913.9</v>
      </c>
      <c r="G176" s="21">
        <f>'ART Forecast'!F56-('ART Forecast'!F56*'Algorithms &amp; Assumptions'!$C$6)</f>
        <v>23813.1</v>
      </c>
      <c r="H176" s="21">
        <f>'ART Forecast'!G56-('ART Forecast'!G56*'Algorithms &amp; Assumptions'!$C$6)</f>
        <v>27762.3</v>
      </c>
      <c r="I176" s="21">
        <f>'ART Forecast'!H56-('ART Forecast'!H56*'Algorithms &amp; Assumptions'!$C$6)</f>
        <v>28793.7</v>
      </c>
      <c r="J176" s="21">
        <f>'ART Forecast'!I56-('ART Forecast'!I56*'Algorithms &amp; Assumptions'!$C$6)</f>
        <v>32257.8</v>
      </c>
      <c r="K176" s="21">
        <f>'ART Forecast'!J56-('ART Forecast'!J56*'Algorithms &amp; Assumptions'!$C$6)</f>
        <v>35691.300000000003</v>
      </c>
      <c r="L176" s="21">
        <f>'ART Forecast'!K56-('ART Forecast'!K56*'Algorithms &amp; Assumptions'!$C$6)</f>
        <v>37036.800000000003</v>
      </c>
      <c r="M176" s="21">
        <f>'ART Forecast'!L56-('ART Forecast'!L56*'Algorithms &amp; Assumptions'!$C$6)</f>
        <v>47453.4</v>
      </c>
      <c r="N176" s="21">
        <f>'ART Forecast'!M56-('ART Forecast'!M56*'Algorithms &amp; Assumptions'!$C$6)</f>
        <v>52994.7</v>
      </c>
      <c r="O176" s="21">
        <f>'ART Forecast'!N56-('ART Forecast'!N56*'Algorithms &amp; Assumptions'!$C$6)</f>
        <v>60918.3</v>
      </c>
      <c r="P176" s="21">
        <f>'ART Forecast'!O56-('ART Forecast'!O56*'Algorithms &amp; Assumptions'!$C$6)</f>
        <v>69811.199999999997</v>
      </c>
      <c r="Q176" s="21">
        <f>'ART Forecast'!P56-('ART Forecast'!P56*'Algorithms &amp; Assumptions'!$C$6)</f>
        <v>77263.8</v>
      </c>
      <c r="R176" s="21">
        <f>'ART Forecast'!Q56-('ART Forecast'!Q56*'Algorithms &amp; Assumptions'!$C$6)</f>
        <v>84716.400000000009</v>
      </c>
      <c r="S176" s="21">
        <f>'ART Forecast'!R56-('ART Forecast'!R56*'Algorithms &amp; Assumptions'!$C$6)</f>
        <v>92169.000000000015</v>
      </c>
      <c r="T176" s="21">
        <f>'ART Forecast'!S56-('ART Forecast'!S56*'Algorithms &amp; Assumptions'!$C$6)</f>
        <v>99000</v>
      </c>
      <c r="U176" s="21">
        <f>'ART Forecast'!T56-('ART Forecast'!T56*'Algorithms &amp; Assumptions'!$C$6)</f>
        <v>99000</v>
      </c>
      <c r="V176" s="21">
        <f>'ART Forecast'!U56-('ART Forecast'!U56*'Algorithms &amp; Assumptions'!$C$6)</f>
        <v>99000</v>
      </c>
      <c r="W176" s="21">
        <f>'ART Forecast'!V56-('ART Forecast'!V56*'Algorithms &amp; Assumptions'!$C$6)</f>
        <v>99000</v>
      </c>
      <c r="X176" s="1"/>
      <c r="Y176" s="17" t="str">
        <f t="shared" si="365"/>
        <v>Guinea</v>
      </c>
      <c r="Z176" s="21"/>
      <c r="AA176" s="21">
        <f>MAX('ART Forecast'!D56-'ART Totals'!D176,0)</f>
        <v>5067.5999999999985</v>
      </c>
      <c r="AB176" s="21">
        <f>MAX('ART Forecast'!E56-'ART Totals'!E176,0)</f>
        <v>6599.0999999999985</v>
      </c>
      <c r="AC176" s="21">
        <f>MAX('ART Forecast'!F56-'ART Totals'!F176,0)</f>
        <v>2545.0999999999985</v>
      </c>
      <c r="AD176" s="21">
        <f>MAX('ART Forecast'!G56-'ART Totals'!G176,0)</f>
        <v>7033.9000000000015</v>
      </c>
      <c r="AE176" s="21">
        <f>MAX('ART Forecast'!H56-'ART Totals'!H176,0)</f>
        <v>4230.7000000000007</v>
      </c>
      <c r="AF176" s="21">
        <f>MAX('ART Forecast'!I56-'ART Totals'!I176,0)</f>
        <v>7048.2999999999993</v>
      </c>
      <c r="AG176" s="21">
        <f>MAX('ART Forecast'!J56-'ART Totals'!J176,0)</f>
        <v>7399.2000000000007</v>
      </c>
      <c r="AH176" s="21">
        <f>MAX('ART Forecast'!K56-'ART Totals'!K176,0)</f>
        <v>5460.6999999999971</v>
      </c>
      <c r="AI176" s="21">
        <f>MAX('ART Forecast'!L56-'ART Totals'!L176,0)</f>
        <v>15689.199999999997</v>
      </c>
      <c r="AJ176" s="21">
        <f>MAX('ART Forecast'!M56-'ART Totals'!M176,0)</f>
        <v>11429.599999999999</v>
      </c>
      <c r="AK176" s="21">
        <f>MAX('ART Forecast'!N56-'ART Totals'!N176,0)</f>
        <v>14692.300000000003</v>
      </c>
      <c r="AL176" s="21">
        <f>MAX('ART Forecast'!O56-'ART Totals'!O176,0)</f>
        <v>16649.699999999997</v>
      </c>
      <c r="AM176" s="21">
        <f>MAX('ART Forecast'!P56-'ART Totals'!P176,0)</f>
        <v>16037.466666666674</v>
      </c>
      <c r="AN176" s="21">
        <f>MAX('ART Forecast'!Q56-'ART Totals'!Q176,0)</f>
        <v>16865.53333333334</v>
      </c>
      <c r="AO176" s="21">
        <f>MAX('ART Forecast'!R56-'ART Totals'!R176,0)</f>
        <v>17693.600000000006</v>
      </c>
      <c r="AP176" s="21">
        <f>MAX('ART Forecast'!S56-'ART Totals'!S176,0)</f>
        <v>17830.999999999985</v>
      </c>
      <c r="AQ176" s="21">
        <f>MAX('ART Forecast'!T56-'ART Totals'!T176,0)</f>
        <v>11000</v>
      </c>
      <c r="AR176" s="21">
        <f>MAX('ART Forecast'!U56-'ART Totals'!U176,0)</f>
        <v>11000</v>
      </c>
      <c r="AS176" s="21">
        <f>MAX('ART Forecast'!V56-'ART Totals'!V176,0)</f>
        <v>11000</v>
      </c>
      <c r="AT176" s="21">
        <f>MAX('ART Forecast'!W56-'ART Totals'!W176,0)</f>
        <v>11000</v>
      </c>
    </row>
    <row r="177" spans="1:46" customFormat="1" x14ac:dyDescent="0.35">
      <c r="A177" s="1"/>
      <c r="B177" s="17" t="str">
        <f t="shared" si="364"/>
        <v>Guinea Bissau</v>
      </c>
      <c r="C177" s="21"/>
      <c r="D177" s="21">
        <f>'ART Forecast'!C57-('ART Forecast'!C57*'Algorithms &amp; Assumptions'!$C$6)</f>
        <v>3268.8</v>
      </c>
      <c r="E177" s="21">
        <f>'ART Forecast'!D57-('ART Forecast'!D57*'Algorithms &amp; Assumptions'!$C$6)</f>
        <v>4359.6000000000004</v>
      </c>
      <c r="F177" s="21">
        <f>'ART Forecast'!E57-('ART Forecast'!E57*'Algorithms &amp; Assumptions'!$C$6)</f>
        <v>5490.9</v>
      </c>
      <c r="G177" s="21">
        <f>'ART Forecast'!F57-('ART Forecast'!F57*'Algorithms &amp; Assumptions'!$C$6)</f>
        <v>5836.5</v>
      </c>
      <c r="H177" s="21">
        <f>'ART Forecast'!G57-('ART Forecast'!G57*'Algorithms &amp; Assumptions'!$C$6)</f>
        <v>6958.8</v>
      </c>
      <c r="I177" s="21">
        <f>'ART Forecast'!H57-('ART Forecast'!H57*'Algorithms &amp; Assumptions'!$C$6)</f>
        <v>8109</v>
      </c>
      <c r="J177" s="21">
        <f>'ART Forecast'!I57-('ART Forecast'!I57*'Algorithms &amp; Assumptions'!$C$6)</f>
        <v>10129.5</v>
      </c>
      <c r="K177" s="21">
        <f>'ART Forecast'!J57-('ART Forecast'!J57*'Algorithms &amp; Assumptions'!$C$6)</f>
        <v>10177.200000000001</v>
      </c>
      <c r="L177" s="21">
        <f>'ART Forecast'!K57-('ART Forecast'!K57*'Algorithms &amp; Assumptions'!$C$6)</f>
        <v>12798.9</v>
      </c>
      <c r="M177" s="21">
        <f>'ART Forecast'!L57-('ART Forecast'!L57*'Algorithms &amp; Assumptions'!$C$6)</f>
        <v>14253.3</v>
      </c>
      <c r="N177" s="21">
        <f>'ART Forecast'!M57-('ART Forecast'!M57*'Algorithms &amp; Assumptions'!$C$6)</f>
        <v>14985.9</v>
      </c>
      <c r="O177" s="21">
        <f>'ART Forecast'!N57-('ART Forecast'!N57*'Algorithms &amp; Assumptions'!$C$6)</f>
        <v>17048.7</v>
      </c>
      <c r="P177" s="21">
        <f>'ART Forecast'!O57-('ART Forecast'!O57*'Algorithms &amp; Assumptions'!$C$6)</f>
        <v>18878.400000000001</v>
      </c>
      <c r="Q177" s="21">
        <f>'ART Forecast'!P57-('ART Forecast'!P57*'Algorithms &amp; Assumptions'!$C$6)</f>
        <v>20420.099999999999</v>
      </c>
      <c r="R177" s="21">
        <f>'ART Forecast'!Q57-('ART Forecast'!Q57*'Algorithms &amp; Assumptions'!$C$6)</f>
        <v>21961.8</v>
      </c>
      <c r="S177" s="21">
        <f>'ART Forecast'!R57-('ART Forecast'!R57*'Algorithms &amp; Assumptions'!$C$6)</f>
        <v>23503.5</v>
      </c>
      <c r="T177" s="21">
        <f>'ART Forecast'!S57-('ART Forecast'!S57*'Algorithms &amp; Assumptions'!$C$6)</f>
        <v>25045.200000000001</v>
      </c>
      <c r="U177" s="21">
        <f>'ART Forecast'!T57-('ART Forecast'!T57*'Algorithms &amp; Assumptions'!$C$6)</f>
        <v>26586.9</v>
      </c>
      <c r="V177" s="21">
        <f>'ART Forecast'!U57-('ART Forecast'!U57*'Algorithms &amp; Assumptions'!$C$6)</f>
        <v>28128.6</v>
      </c>
      <c r="W177" s="21">
        <f>'ART Forecast'!V57-('ART Forecast'!V57*'Algorithms &amp; Assumptions'!$C$6)</f>
        <v>28800</v>
      </c>
      <c r="X177" s="1"/>
      <c r="Y177" s="17" t="str">
        <f t="shared" si="365"/>
        <v>Guinea Bissau</v>
      </c>
      <c r="Z177" s="21"/>
      <c r="AA177" s="21">
        <f>MAX('ART Forecast'!D57-'ART Totals'!D177,0)</f>
        <v>1575.1999999999998</v>
      </c>
      <c r="AB177" s="21">
        <f>MAX('ART Forecast'!E57-'ART Totals'!E177,0)</f>
        <v>1741.3999999999996</v>
      </c>
      <c r="AC177" s="21">
        <f>MAX('ART Forecast'!F57-'ART Totals'!F177,0)</f>
        <v>994.10000000000036</v>
      </c>
      <c r="AD177" s="21">
        <f>MAX('ART Forecast'!G57-'ART Totals'!G177,0)</f>
        <v>1895.5</v>
      </c>
      <c r="AE177" s="21">
        <f>MAX('ART Forecast'!H57-'ART Totals'!H177,0)</f>
        <v>2051.1999999999998</v>
      </c>
      <c r="AF177" s="21">
        <f>MAX('ART Forecast'!I57-'ART Totals'!I177,0)</f>
        <v>3146</v>
      </c>
      <c r="AG177" s="21">
        <f>MAX('ART Forecast'!J57-'ART Totals'!J177,0)</f>
        <v>1178.5</v>
      </c>
      <c r="AH177" s="21">
        <f>MAX('ART Forecast'!K57-'ART Totals'!K177,0)</f>
        <v>4043.7999999999993</v>
      </c>
      <c r="AI177" s="21">
        <f>MAX('ART Forecast'!L57-'ART Totals'!L177,0)</f>
        <v>3038.1000000000004</v>
      </c>
      <c r="AJ177" s="21">
        <f>MAX('ART Forecast'!M57-'ART Totals'!M177,0)</f>
        <v>2397.7000000000007</v>
      </c>
      <c r="AK177" s="21">
        <f>MAX('ART Forecast'!N57-'ART Totals'!N177,0)</f>
        <v>3957.1000000000004</v>
      </c>
      <c r="AL177" s="21">
        <f>MAX('ART Forecast'!O57-'ART Totals'!O177,0)</f>
        <v>3927.2999999999993</v>
      </c>
      <c r="AM177" s="21">
        <f>MAX('ART Forecast'!P57-'ART Totals'!P177,0)</f>
        <v>3810.5999999999985</v>
      </c>
      <c r="AN177" s="21">
        <f>MAX('ART Forecast'!Q57-'ART Totals'!Q177,0)</f>
        <v>3981.9000000000015</v>
      </c>
      <c r="AO177" s="21">
        <f>MAX('ART Forecast'!R57-'ART Totals'!R177,0)</f>
        <v>4153.2000000000007</v>
      </c>
      <c r="AP177" s="21">
        <f>MAX('ART Forecast'!S57-'ART Totals'!S177,0)</f>
        <v>4324.5</v>
      </c>
      <c r="AQ177" s="21">
        <f>MAX('ART Forecast'!T57-'ART Totals'!T177,0)</f>
        <v>4495.7999999999993</v>
      </c>
      <c r="AR177" s="21">
        <f>MAX('ART Forecast'!U57-'ART Totals'!U177,0)</f>
        <v>4667.0999999999985</v>
      </c>
      <c r="AS177" s="21">
        <f>MAX('ART Forecast'!V57-'ART Totals'!V177,0)</f>
        <v>3871.4000000000015</v>
      </c>
      <c r="AT177" s="21">
        <f>MAX('ART Forecast'!W57-'ART Totals'!W177,0)</f>
        <v>3200</v>
      </c>
    </row>
    <row r="178" spans="1:46" customFormat="1" x14ac:dyDescent="0.35">
      <c r="A178" s="1"/>
      <c r="B178" s="17" t="str">
        <f t="shared" si="364"/>
        <v>Guyana</v>
      </c>
      <c r="C178" s="21"/>
      <c r="D178" s="21">
        <f>'ART Forecast'!C58-('ART Forecast'!C58*'Algorithms &amp; Assumptions'!$C$6)</f>
        <v>2593.8000000000002</v>
      </c>
      <c r="E178" s="21">
        <f>'ART Forecast'!D58-('ART Forecast'!D58*'Algorithms &amp; Assumptions'!$C$6)</f>
        <v>2907.9</v>
      </c>
      <c r="F178" s="21">
        <f>'ART Forecast'!E58-('ART Forecast'!E58*'Algorithms &amp; Assumptions'!$C$6)</f>
        <v>3164.4</v>
      </c>
      <c r="G178" s="21">
        <f>'ART Forecast'!F58-('ART Forecast'!F58*'Algorithms &amp; Assumptions'!$C$6)</f>
        <v>3483</v>
      </c>
      <c r="H178" s="21">
        <f>'ART Forecast'!G58-('ART Forecast'!G58*'Algorithms &amp; Assumptions'!$C$6)</f>
        <v>3708.9</v>
      </c>
      <c r="I178" s="21">
        <f>'ART Forecast'!H58-('ART Forecast'!H58*'Algorithms &amp; Assumptions'!$C$6)</f>
        <v>3941.1</v>
      </c>
      <c r="J178" s="21">
        <f>'ART Forecast'!I58-('ART Forecast'!I58*'Algorithms &amp; Assumptions'!$C$6)</f>
        <v>4272.3</v>
      </c>
      <c r="K178" s="21">
        <f>'ART Forecast'!J58-('ART Forecast'!J58*'Algorithms &amp; Assumptions'!$C$6)</f>
        <v>4597.2</v>
      </c>
      <c r="L178" s="21">
        <f>'ART Forecast'!K58-('ART Forecast'!K58*'Algorithms &amp; Assumptions'!$C$6)</f>
        <v>4905</v>
      </c>
      <c r="M178" s="21">
        <f>'ART Forecast'!L58-('ART Forecast'!L58*'Algorithms &amp; Assumptions'!$C$6)</f>
        <v>5266.8</v>
      </c>
      <c r="N178" s="21">
        <f>'ART Forecast'!M58-('ART Forecast'!M58*'Algorithms &amp; Assumptions'!$C$6)</f>
        <v>5212.8</v>
      </c>
      <c r="O178" s="21">
        <f>'ART Forecast'!N58-('ART Forecast'!N58*'Algorithms &amp; Assumptions'!$C$6)</f>
        <v>5460.3</v>
      </c>
      <c r="P178" s="21">
        <f>'ART Forecast'!O58-('ART Forecast'!O58*'Algorithms &amp; Assumptions'!$C$6)</f>
        <v>5730.3</v>
      </c>
      <c r="Q178" s="21">
        <f>'ART Forecast'!P58-('ART Forecast'!P58*'Algorithms &amp; Assumptions'!$C$6)</f>
        <v>5884.8</v>
      </c>
      <c r="R178" s="21">
        <f>'ART Forecast'!Q58-('ART Forecast'!Q58*'Algorithms &amp; Assumptions'!$C$6)</f>
        <v>6039.3</v>
      </c>
      <c r="S178" s="21">
        <f>'ART Forecast'!R58-('ART Forecast'!R58*'Algorithms &amp; Assumptions'!$C$6)</f>
        <v>6193.8000000000011</v>
      </c>
      <c r="T178" s="21">
        <f>'ART Forecast'!S58-('ART Forecast'!S58*'Algorithms &amp; Assumptions'!$C$6)</f>
        <v>6348.3000000000011</v>
      </c>
      <c r="U178" s="21">
        <f>'ART Forecast'!T58-('ART Forecast'!T58*'Algorithms &amp; Assumptions'!$C$6)</f>
        <v>6502.8000000000011</v>
      </c>
      <c r="V178" s="21">
        <f>'ART Forecast'!U58-('ART Forecast'!U58*'Algorithms &amp; Assumptions'!$C$6)</f>
        <v>6657.3000000000011</v>
      </c>
      <c r="W178" s="21">
        <f>'ART Forecast'!V58-('ART Forecast'!V58*'Algorithms &amp; Assumptions'!$C$6)</f>
        <v>6811.800000000002</v>
      </c>
      <c r="X178" s="1"/>
      <c r="Y178" s="17" t="str">
        <f t="shared" si="365"/>
        <v>Guyana</v>
      </c>
      <c r="Z178" s="21"/>
      <c r="AA178" s="21">
        <f>MAX('ART Forecast'!D58-'ART Totals'!D178,0)</f>
        <v>637.19999999999982</v>
      </c>
      <c r="AB178" s="21">
        <f>MAX('ART Forecast'!E58-'ART Totals'!E178,0)</f>
        <v>608.09999999999991</v>
      </c>
      <c r="AC178" s="21">
        <f>MAX('ART Forecast'!F58-'ART Totals'!F178,0)</f>
        <v>705.59999999999991</v>
      </c>
      <c r="AD178" s="21">
        <f>MAX('ART Forecast'!G58-'ART Totals'!G178,0)</f>
        <v>638</v>
      </c>
      <c r="AE178" s="21">
        <f>MAX('ART Forecast'!H58-'ART Totals'!H178,0)</f>
        <v>670.09999999999991</v>
      </c>
      <c r="AF178" s="21">
        <f>MAX('ART Forecast'!I58-'ART Totals'!I178,0)</f>
        <v>805.90000000000009</v>
      </c>
      <c r="AG178" s="21">
        <f>MAX('ART Forecast'!J58-'ART Totals'!J178,0)</f>
        <v>835.69999999999982</v>
      </c>
      <c r="AH178" s="21">
        <f>MAX('ART Forecast'!K58-'ART Totals'!K178,0)</f>
        <v>852.80000000000018</v>
      </c>
      <c r="AI178" s="21">
        <f>MAX('ART Forecast'!L58-'ART Totals'!L178,0)</f>
        <v>947</v>
      </c>
      <c r="AJ178" s="21">
        <f>MAX('ART Forecast'!M58-'ART Totals'!M178,0)</f>
        <v>525.19999999999982</v>
      </c>
      <c r="AK178" s="21">
        <f>MAX('ART Forecast'!N58-'ART Totals'!N178,0)</f>
        <v>854.19999999999982</v>
      </c>
      <c r="AL178" s="21">
        <f>MAX('ART Forecast'!O58-'ART Totals'!O178,0)</f>
        <v>906.69999999999982</v>
      </c>
      <c r="AM178" s="21">
        <f>MAX('ART Forecast'!P58-'ART Totals'!P178,0)</f>
        <v>808.36666666666679</v>
      </c>
      <c r="AN178" s="21">
        <f>MAX('ART Forecast'!Q58-'ART Totals'!Q178,0)</f>
        <v>825.53333333333376</v>
      </c>
      <c r="AO178" s="21">
        <f>MAX('ART Forecast'!R58-'ART Totals'!R178,0)</f>
        <v>842.70000000000073</v>
      </c>
      <c r="AP178" s="21">
        <f>MAX('ART Forecast'!S58-'ART Totals'!S178,0)</f>
        <v>859.86666666666679</v>
      </c>
      <c r="AQ178" s="21">
        <f>MAX('ART Forecast'!T58-'ART Totals'!T178,0)</f>
        <v>877.03333333333376</v>
      </c>
      <c r="AR178" s="21">
        <f>MAX('ART Forecast'!U58-'ART Totals'!U178,0)</f>
        <v>894.20000000000073</v>
      </c>
      <c r="AS178" s="21">
        <f>MAX('ART Forecast'!V58-'ART Totals'!V178,0)</f>
        <v>911.3666666666677</v>
      </c>
      <c r="AT178" s="21">
        <f>MAX('ART Forecast'!W58-'ART Totals'!W178,0)</f>
        <v>928.53333333333376</v>
      </c>
    </row>
    <row r="179" spans="1:46" customFormat="1" x14ac:dyDescent="0.35">
      <c r="A179" s="1"/>
      <c r="B179" s="17" t="str">
        <f t="shared" si="364"/>
        <v>Haiti</v>
      </c>
      <c r="C179" s="21"/>
      <c r="D179" s="21">
        <f>'ART Forecast'!C59-('ART Forecast'!C59*'Algorithms &amp; Assumptions'!$C$6)</f>
        <v>12724.2</v>
      </c>
      <c r="E179" s="21">
        <f>'ART Forecast'!D59-('ART Forecast'!D59*'Algorithms &amp; Assumptions'!$C$6)</f>
        <v>16441.2</v>
      </c>
      <c r="F179" s="21">
        <f>'ART Forecast'!E59-('ART Forecast'!E59*'Algorithms &amp; Assumptions'!$C$6)</f>
        <v>20434.5</v>
      </c>
      <c r="G179" s="21">
        <f>'ART Forecast'!F59-('ART Forecast'!F59*'Algorithms &amp; Assumptions'!$C$6)</f>
        <v>25497.9</v>
      </c>
      <c r="H179" s="21">
        <f>'ART Forecast'!G59-('ART Forecast'!G59*'Algorithms &amp; Assumptions'!$C$6)</f>
        <v>29144.7</v>
      </c>
      <c r="I179" s="21">
        <f>'ART Forecast'!H59-('ART Forecast'!H59*'Algorithms &amp; Assumptions'!$C$6)</f>
        <v>32751</v>
      </c>
      <c r="J179" s="21">
        <f>'ART Forecast'!I59-('ART Forecast'!I59*'Algorithms &amp; Assumptions'!$C$6)</f>
        <v>31403.7</v>
      </c>
      <c r="K179" s="21">
        <f>'ART Forecast'!J59-('ART Forecast'!J59*'Algorithms &amp; Assumptions'!$C$6)</f>
        <v>51685.2</v>
      </c>
      <c r="L179" s="21">
        <f>'ART Forecast'!K59-('ART Forecast'!K59*'Algorithms &amp; Assumptions'!$C$6)</f>
        <v>53651.7</v>
      </c>
      <c r="M179" s="21">
        <f>'ART Forecast'!L59-('ART Forecast'!L59*'Algorithms &amp; Assumptions'!$C$6)</f>
        <v>70235.100000000006</v>
      </c>
      <c r="N179" s="21">
        <f>'ART Forecast'!M59-('ART Forecast'!M59*'Algorithms &amp; Assumptions'!$C$6)</f>
        <v>88383.6</v>
      </c>
      <c r="O179" s="21">
        <f>'ART Forecast'!N59-('ART Forecast'!N59*'Algorithms &amp; Assumptions'!$C$6)</f>
        <v>90636.3</v>
      </c>
      <c r="P179" s="21">
        <f>'ART Forecast'!O59-('ART Forecast'!O59*'Algorithms &amp; Assumptions'!$C$6)</f>
        <v>95353.2</v>
      </c>
      <c r="Q179" s="21">
        <f>'ART Forecast'!P59-('ART Forecast'!P59*'Algorithms &amp; Assumptions'!$C$6)</f>
        <v>103725.9</v>
      </c>
      <c r="R179" s="21">
        <f>'ART Forecast'!Q59-('ART Forecast'!Q59*'Algorithms &amp; Assumptions'!$C$6)</f>
        <v>112098.6</v>
      </c>
      <c r="S179" s="21">
        <f>'ART Forecast'!R59-('ART Forecast'!R59*'Algorithms &amp; Assumptions'!$C$6)</f>
        <v>120471.3</v>
      </c>
      <c r="T179" s="21">
        <f>'ART Forecast'!S59-('ART Forecast'!S59*'Algorithms &amp; Assumptions'!$C$6)</f>
        <v>128844</v>
      </c>
      <c r="U179" s="21">
        <f>'ART Forecast'!T59-('ART Forecast'!T59*'Algorithms &amp; Assumptions'!$C$6)</f>
        <v>137216.70000000001</v>
      </c>
      <c r="V179" s="21">
        <f>'ART Forecast'!U59-('ART Forecast'!U59*'Algorithms &amp; Assumptions'!$C$6)</f>
        <v>145589.4</v>
      </c>
      <c r="W179" s="21">
        <f>'ART Forecast'!V59-('ART Forecast'!V59*'Algorithms &amp; Assumptions'!$C$6)</f>
        <v>153962.1</v>
      </c>
      <c r="X179" s="1"/>
      <c r="Y179" s="17" t="str">
        <f t="shared" si="365"/>
        <v>Haiti</v>
      </c>
      <c r="Z179" s="21"/>
      <c r="AA179" s="21">
        <f>MAX('ART Forecast'!D59-'ART Totals'!D179,0)</f>
        <v>5543.7999999999993</v>
      </c>
      <c r="AB179" s="21">
        <f>MAX('ART Forecast'!E59-'ART Totals'!E179,0)</f>
        <v>6263.7999999999993</v>
      </c>
      <c r="AC179" s="21">
        <f>MAX('ART Forecast'!F59-'ART Totals'!F179,0)</f>
        <v>7896.5</v>
      </c>
      <c r="AD179" s="21">
        <f>MAX('ART Forecast'!G59-'ART Totals'!G179,0)</f>
        <v>6885.0999999999985</v>
      </c>
      <c r="AE179" s="21">
        <f>MAX('ART Forecast'!H59-'ART Totals'!H179,0)</f>
        <v>7245.2999999999993</v>
      </c>
      <c r="AF179" s="21">
        <f>MAX('ART Forecast'!I59-'ART Totals'!I179,0)</f>
        <v>2142</v>
      </c>
      <c r="AG179" s="21">
        <f>MAX('ART Forecast'!J59-'ART Totals'!J179,0)</f>
        <v>26024.3</v>
      </c>
      <c r="AH179" s="21">
        <f>MAX('ART Forecast'!K59-'ART Totals'!K179,0)</f>
        <v>7927.8000000000029</v>
      </c>
      <c r="AI179" s="21">
        <f>MAX('ART Forecast'!L59-'ART Totals'!L179,0)</f>
        <v>24387.300000000003</v>
      </c>
      <c r="AJ179" s="21">
        <f>MAX('ART Forecast'!M59-'ART Totals'!M179,0)</f>
        <v>27968.899999999994</v>
      </c>
      <c r="AK179" s="21">
        <f>MAX('ART Forecast'!N59-'ART Totals'!N179,0)</f>
        <v>12323.399999999994</v>
      </c>
      <c r="AL179" s="21">
        <f>MAX('ART Forecast'!O59-'ART Totals'!O179,0)</f>
        <v>15311.699999999997</v>
      </c>
      <c r="AM179" s="21">
        <f>MAX('ART Forecast'!P59-'ART Totals'!P179,0)</f>
        <v>19897.800000000003</v>
      </c>
      <c r="AN179" s="21">
        <f>MAX('ART Forecast'!Q59-'ART Totals'!Q179,0)</f>
        <v>20828.100000000006</v>
      </c>
      <c r="AO179" s="21">
        <f>MAX('ART Forecast'!R59-'ART Totals'!R179,0)</f>
        <v>21758.399999999994</v>
      </c>
      <c r="AP179" s="21">
        <f>MAX('ART Forecast'!S59-'ART Totals'!S179,0)</f>
        <v>22688.699999999997</v>
      </c>
      <c r="AQ179" s="21">
        <f>MAX('ART Forecast'!T59-'ART Totals'!T179,0)</f>
        <v>23619</v>
      </c>
      <c r="AR179" s="21">
        <f>MAX('ART Forecast'!U59-'ART Totals'!U179,0)</f>
        <v>24549.299999999988</v>
      </c>
      <c r="AS179" s="21">
        <f>MAX('ART Forecast'!V59-'ART Totals'!V179,0)</f>
        <v>25479.600000000006</v>
      </c>
      <c r="AT179" s="21">
        <f>MAX('ART Forecast'!W59-'ART Totals'!W179,0)</f>
        <v>26409.899999999994</v>
      </c>
    </row>
    <row r="180" spans="1:46" customFormat="1" x14ac:dyDescent="0.35">
      <c r="A180" s="1"/>
      <c r="B180" s="17" t="str">
        <f t="shared" si="364"/>
        <v>Honduras</v>
      </c>
      <c r="C180" s="21"/>
      <c r="D180" s="21">
        <f>'ART Forecast'!C60-('ART Forecast'!C60*'Algorithms &amp; Assumptions'!$C$6)</f>
        <v>6206.4</v>
      </c>
      <c r="E180" s="21">
        <f>'ART Forecast'!D60-('ART Forecast'!D60*'Algorithms &amp; Assumptions'!$C$6)</f>
        <v>6857.1</v>
      </c>
      <c r="F180" s="21">
        <f>'ART Forecast'!E60-('ART Forecast'!E60*'Algorithms &amp; Assumptions'!$C$6)</f>
        <v>7368.3</v>
      </c>
      <c r="G180" s="21">
        <f>'ART Forecast'!F60-('ART Forecast'!F60*'Algorithms &amp; Assumptions'!$C$6)</f>
        <v>7959.6</v>
      </c>
      <c r="H180" s="21">
        <f>'ART Forecast'!G60-('ART Forecast'!G60*'Algorithms &amp; Assumptions'!$C$6)</f>
        <v>8303.4</v>
      </c>
      <c r="I180" s="21">
        <f>'ART Forecast'!H60-('ART Forecast'!H60*'Algorithms &amp; Assumptions'!$C$6)</f>
        <v>8895.6</v>
      </c>
      <c r="J180" s="21">
        <f>'ART Forecast'!I60-('ART Forecast'!I60*'Algorithms &amp; Assumptions'!$C$6)</f>
        <v>9278.1</v>
      </c>
      <c r="K180" s="21">
        <f>'ART Forecast'!J60-('ART Forecast'!J60*'Algorithms &amp; Assumptions'!$C$6)</f>
        <v>9875.7000000000007</v>
      </c>
      <c r="L180" s="21">
        <f>'ART Forecast'!K60-('ART Forecast'!K60*'Algorithms &amp; Assumptions'!$C$6)</f>
        <v>10176.299999999999</v>
      </c>
      <c r="M180" s="21">
        <f>'ART Forecast'!L60-('ART Forecast'!L60*'Algorithms &amp; Assumptions'!$C$6)</f>
        <v>10363.5</v>
      </c>
      <c r="N180" s="21">
        <f>'ART Forecast'!M60-('ART Forecast'!M60*'Algorithms &amp; Assumptions'!$C$6)</f>
        <v>10482.299999999999</v>
      </c>
      <c r="O180" s="21">
        <f>'ART Forecast'!N60-('ART Forecast'!N60*'Algorithms &amp; Assumptions'!$C$6)</f>
        <v>10909.8</v>
      </c>
      <c r="P180" s="21">
        <f>'ART Forecast'!O60-('ART Forecast'!O60*'Algorithms &amp; Assumptions'!$C$6)</f>
        <v>11514.6</v>
      </c>
      <c r="Q180" s="21">
        <f>'ART Forecast'!P60-('ART Forecast'!P60*'Algorithms &amp; Assumptions'!$C$6)</f>
        <v>11898.300000000001</v>
      </c>
      <c r="R180" s="21">
        <f>'ART Forecast'!Q60-('ART Forecast'!Q60*'Algorithms &amp; Assumptions'!$C$6)</f>
        <v>12282</v>
      </c>
      <c r="S180" s="21">
        <f>'ART Forecast'!R60-('ART Forecast'!R60*'Algorithms &amp; Assumptions'!$C$6)</f>
        <v>12665.7</v>
      </c>
      <c r="T180" s="21">
        <f>'ART Forecast'!S60-('ART Forecast'!S60*'Algorithms &amp; Assumptions'!$C$6)</f>
        <v>13049.400000000001</v>
      </c>
      <c r="U180" s="21">
        <f>'ART Forecast'!T60-('ART Forecast'!T60*'Algorithms &amp; Assumptions'!$C$6)</f>
        <v>13433.100000000002</v>
      </c>
      <c r="V180" s="21">
        <f>'ART Forecast'!U60-('ART Forecast'!U60*'Algorithms &amp; Assumptions'!$C$6)</f>
        <v>13816.800000000003</v>
      </c>
      <c r="W180" s="21">
        <f>'ART Forecast'!V60-('ART Forecast'!V60*'Algorithms &amp; Assumptions'!$C$6)</f>
        <v>14200.500000000004</v>
      </c>
      <c r="X180" s="1"/>
      <c r="Y180" s="17" t="str">
        <f t="shared" si="365"/>
        <v>Honduras</v>
      </c>
      <c r="Z180" s="21"/>
      <c r="AA180" s="21">
        <f>MAX('ART Forecast'!D60-'ART Totals'!D180,0)</f>
        <v>1412.6000000000004</v>
      </c>
      <c r="AB180" s="21">
        <f>MAX('ART Forecast'!E60-'ART Totals'!E180,0)</f>
        <v>1329.8999999999996</v>
      </c>
      <c r="AC180" s="21">
        <f>MAX('ART Forecast'!F60-'ART Totals'!F180,0)</f>
        <v>1475.6999999999998</v>
      </c>
      <c r="AD180" s="21">
        <f>MAX('ART Forecast'!G60-'ART Totals'!G180,0)</f>
        <v>1266.3999999999996</v>
      </c>
      <c r="AE180" s="21">
        <f>MAX('ART Forecast'!H60-'ART Totals'!H180,0)</f>
        <v>1580.6000000000004</v>
      </c>
      <c r="AF180" s="21">
        <f>MAX('ART Forecast'!I60-'ART Totals'!I180,0)</f>
        <v>1413.3999999999996</v>
      </c>
      <c r="AG180" s="21">
        <f>MAX('ART Forecast'!J60-'ART Totals'!J180,0)</f>
        <v>1694.8999999999996</v>
      </c>
      <c r="AH180" s="21">
        <f>MAX('ART Forecast'!K60-'ART Totals'!K180,0)</f>
        <v>1431.2999999999993</v>
      </c>
      <c r="AI180" s="21">
        <f>MAX('ART Forecast'!L60-'ART Totals'!L180,0)</f>
        <v>1338.7000000000007</v>
      </c>
      <c r="AJ180" s="21">
        <f>MAX('ART Forecast'!M60-'ART Totals'!M180,0)</f>
        <v>1283.5</v>
      </c>
      <c r="AK180" s="21">
        <f>MAX('ART Forecast'!N60-'ART Totals'!N180,0)</f>
        <v>1639.7000000000007</v>
      </c>
      <c r="AL180" s="21">
        <f>MAX('ART Forecast'!O60-'ART Totals'!O180,0)</f>
        <v>1884.2000000000007</v>
      </c>
      <c r="AM180" s="21">
        <f>MAX('ART Forecast'!P60-'ART Totals'!P180,0)</f>
        <v>1705.7333333333336</v>
      </c>
      <c r="AN180" s="21">
        <f>MAX('ART Forecast'!Q60-'ART Totals'!Q180,0)</f>
        <v>1748.3666666666668</v>
      </c>
      <c r="AO180" s="21">
        <f>MAX('ART Forecast'!R60-'ART Totals'!R180,0)</f>
        <v>1791.0000000000018</v>
      </c>
      <c r="AP180" s="21">
        <f>MAX('ART Forecast'!S60-'ART Totals'!S180,0)</f>
        <v>1833.633333333335</v>
      </c>
      <c r="AQ180" s="21">
        <f>MAX('ART Forecast'!T60-'ART Totals'!T180,0)</f>
        <v>1876.2666666666682</v>
      </c>
      <c r="AR180" s="21">
        <f>MAX('ART Forecast'!U60-'ART Totals'!U180,0)</f>
        <v>1918.9000000000015</v>
      </c>
      <c r="AS180" s="21">
        <f>MAX('ART Forecast'!V60-'ART Totals'!V180,0)</f>
        <v>1961.5333333333347</v>
      </c>
      <c r="AT180" s="21">
        <f>MAX('ART Forecast'!W60-'ART Totals'!W180,0)</f>
        <v>2004.1666666666679</v>
      </c>
    </row>
    <row r="181" spans="1:46" customFormat="1" x14ac:dyDescent="0.35">
      <c r="A181" s="1"/>
      <c r="B181" s="17" t="str">
        <f t="shared" si="364"/>
        <v>India</v>
      </c>
      <c r="C181" s="21"/>
      <c r="D181" s="21">
        <f>'ART Forecast'!C61-('ART Forecast'!C61*'Algorithms &amp; Assumptions'!$C$6)</f>
        <v>0</v>
      </c>
      <c r="E181" s="21">
        <f>'ART Forecast'!D61-('ART Forecast'!D61*'Algorithms &amp; Assumptions'!$C$6)</f>
        <v>0</v>
      </c>
      <c r="F181" s="21">
        <f>'ART Forecast'!E61-('ART Forecast'!E61*'Algorithms &amp; Assumptions'!$C$6)</f>
        <v>0</v>
      </c>
      <c r="G181" s="21">
        <f>'ART Forecast'!F61-('ART Forecast'!F61*'Algorithms &amp; Assumptions'!$C$6)</f>
        <v>0</v>
      </c>
      <c r="H181" s="21">
        <f>'ART Forecast'!G61-('ART Forecast'!G61*'Algorithms &amp; Assumptions'!$C$6)</f>
        <v>0</v>
      </c>
      <c r="I181" s="21">
        <f>'ART Forecast'!H61-('ART Forecast'!H61*'Algorithms &amp; Assumptions'!$C$6)</f>
        <v>0</v>
      </c>
      <c r="J181" s="21">
        <f>'ART Forecast'!I61-('ART Forecast'!I61*'Algorithms &amp; Assumptions'!$C$6)</f>
        <v>0</v>
      </c>
      <c r="K181" s="21">
        <f>'ART Forecast'!J61-('ART Forecast'!J61*'Algorithms &amp; Assumptions'!$C$6)</f>
        <v>0</v>
      </c>
      <c r="L181" s="21">
        <f>'ART Forecast'!K61-('ART Forecast'!K61*'Algorithms &amp; Assumptions'!$C$6)</f>
        <v>0</v>
      </c>
      <c r="M181" s="21">
        <f>'ART Forecast'!L61-('ART Forecast'!L61*'Algorithms &amp; Assumptions'!$C$6)</f>
        <v>0</v>
      </c>
      <c r="N181" s="21">
        <f>'ART Forecast'!M61-('ART Forecast'!M61*'Algorithms &amp; Assumptions'!$C$6)</f>
        <v>0</v>
      </c>
      <c r="O181" s="21">
        <f>'ART Forecast'!N61-('ART Forecast'!N61*'Algorithms &amp; Assumptions'!$C$6)</f>
        <v>0</v>
      </c>
      <c r="P181" s="21">
        <f>'ART Forecast'!O61-('ART Forecast'!O61*'Algorithms &amp; Assumptions'!$C$6)</f>
        <v>1444842.9</v>
      </c>
      <c r="Q181" s="21">
        <f>'ART Forecast'!P61-('ART Forecast'!P61*'Algorithms &amp; Assumptions'!$C$6)</f>
        <v>1926457.2</v>
      </c>
      <c r="R181" s="21">
        <f>'ART Forecast'!Q61-('ART Forecast'!Q61*'Algorithms &amp; Assumptions'!$C$6)</f>
        <v>2408071.5</v>
      </c>
      <c r="S181" s="21">
        <f>'ART Forecast'!R61-('ART Forecast'!R61*'Algorithms &amp; Assumptions'!$C$6)</f>
        <v>2889685.8</v>
      </c>
      <c r="T181" s="21">
        <f>'ART Forecast'!S61-('ART Forecast'!S61*'Algorithms &amp; Assumptions'!$C$6)</f>
        <v>3371300.1</v>
      </c>
      <c r="U181" s="21">
        <f>'ART Forecast'!T61-('ART Forecast'!T61*'Algorithms &amp; Assumptions'!$C$6)</f>
        <v>3852914.4</v>
      </c>
      <c r="V181" s="21">
        <f>'ART Forecast'!U61-('ART Forecast'!U61*'Algorithms &amp; Assumptions'!$C$6)</f>
        <v>4334528.7</v>
      </c>
      <c r="W181" s="21">
        <f>'ART Forecast'!V61-('ART Forecast'!V61*'Algorithms &amp; Assumptions'!$C$6)</f>
        <v>4816143</v>
      </c>
      <c r="X181" s="1"/>
      <c r="Y181" s="17" t="str">
        <f t="shared" si="365"/>
        <v>India</v>
      </c>
      <c r="Z181" s="21"/>
      <c r="AA181" s="21">
        <f>MAX('ART Forecast'!D61-'ART Totals'!D181,0)</f>
        <v>0</v>
      </c>
      <c r="AB181" s="21">
        <f>MAX('ART Forecast'!E61-'ART Totals'!E181,0)</f>
        <v>0</v>
      </c>
      <c r="AC181" s="21">
        <f>MAX('ART Forecast'!F61-'ART Totals'!F181,0)</f>
        <v>0</v>
      </c>
      <c r="AD181" s="21">
        <f>MAX('ART Forecast'!G61-'ART Totals'!G181,0)</f>
        <v>0</v>
      </c>
      <c r="AE181" s="21">
        <f>MAX('ART Forecast'!H61-'ART Totals'!H181,0)</f>
        <v>0</v>
      </c>
      <c r="AF181" s="21">
        <f>MAX('ART Forecast'!I61-'ART Totals'!I181,0)</f>
        <v>0</v>
      </c>
      <c r="AG181" s="21">
        <f>MAX('ART Forecast'!J61-'ART Totals'!J181,0)</f>
        <v>0</v>
      </c>
      <c r="AH181" s="21">
        <f>MAX('ART Forecast'!K61-'ART Totals'!K181,0)</f>
        <v>0</v>
      </c>
      <c r="AI181" s="21">
        <f>MAX('ART Forecast'!L61-'ART Totals'!L181,0)</f>
        <v>0</v>
      </c>
      <c r="AJ181" s="21">
        <f>MAX('ART Forecast'!M61-'ART Totals'!M181,0)</f>
        <v>0</v>
      </c>
      <c r="AK181" s="21">
        <f>MAX('ART Forecast'!N61-'ART Totals'!N181,0)</f>
        <v>0</v>
      </c>
      <c r="AL181" s="21">
        <f>MAX('ART Forecast'!O61-'ART Totals'!O181,0)</f>
        <v>1605381</v>
      </c>
      <c r="AM181" s="21">
        <f>MAX('ART Forecast'!P61-'ART Totals'!P181,0)</f>
        <v>695665.10000000009</v>
      </c>
      <c r="AN181" s="21">
        <f>MAX('ART Forecast'!Q61-'ART Totals'!Q181,0)</f>
        <v>749177.8</v>
      </c>
      <c r="AO181" s="21">
        <f>MAX('ART Forecast'!R61-'ART Totals'!R181,0)</f>
        <v>802690.5</v>
      </c>
      <c r="AP181" s="21">
        <f>MAX('ART Forecast'!S61-'ART Totals'!S181,0)</f>
        <v>856203.20000000019</v>
      </c>
      <c r="AQ181" s="21">
        <f>MAX('ART Forecast'!T61-'ART Totals'!T181,0)</f>
        <v>909715.89999999991</v>
      </c>
      <c r="AR181" s="21">
        <f>MAX('ART Forecast'!U61-'ART Totals'!U181,0)</f>
        <v>963228.60000000009</v>
      </c>
      <c r="AS181" s="21">
        <f>MAX('ART Forecast'!V61-'ART Totals'!V181,0)</f>
        <v>1016741.2999999998</v>
      </c>
      <c r="AT181" s="21">
        <f>MAX('ART Forecast'!W61-'ART Totals'!W181,0)</f>
        <v>1070254</v>
      </c>
    </row>
    <row r="182" spans="1:46" customFormat="1" x14ac:dyDescent="0.35">
      <c r="A182" s="1"/>
      <c r="B182" s="17" t="str">
        <f t="shared" si="364"/>
        <v>Indonesia</v>
      </c>
      <c r="C182" s="21"/>
      <c r="D182" s="21">
        <f>'ART Forecast'!C62-('ART Forecast'!C62*'Algorithms &amp; Assumptions'!$C$6)</f>
        <v>17430.3</v>
      </c>
      <c r="E182" s="21">
        <f>'ART Forecast'!D62-('ART Forecast'!D62*'Algorithms &amp; Assumptions'!$C$6)</f>
        <v>21623.4</v>
      </c>
      <c r="F182" s="21">
        <f>'ART Forecast'!E62-('ART Forecast'!E62*'Algorithms &amp; Assumptions'!$C$6)</f>
        <v>27122.400000000001</v>
      </c>
      <c r="G182" s="21">
        <f>'ART Forecast'!F62-('ART Forecast'!F62*'Algorithms &amp; Assumptions'!$C$6)</f>
        <v>32550.3</v>
      </c>
      <c r="H182" s="21">
        <f>'ART Forecast'!G62-('ART Forecast'!G62*'Algorithms &amp; Assumptions'!$C$6)</f>
        <v>43422.3</v>
      </c>
      <c r="I182" s="21">
        <f>'ART Forecast'!H62-('ART Forecast'!H62*'Algorithms &amp; Assumptions'!$C$6)</f>
        <v>54441.9</v>
      </c>
      <c r="J182" s="21">
        <f>'ART Forecast'!I62-('ART Forecast'!I62*'Algorithms &amp; Assumptions'!$C$6)</f>
        <v>67246.2</v>
      </c>
      <c r="K182" s="21">
        <f>'ART Forecast'!J62-('ART Forecast'!J62*'Algorithms &amp; Assumptions'!$C$6)</f>
        <v>79093.8</v>
      </c>
      <c r="L182" s="21">
        <f>'ART Forecast'!K62-('ART Forecast'!K62*'Algorithms &amp; Assumptions'!$C$6)</f>
        <v>94125.6</v>
      </c>
      <c r="M182" s="21">
        <f>'ART Forecast'!L62-('ART Forecast'!L62*'Algorithms &amp; Assumptions'!$C$6)</f>
        <v>110924.1</v>
      </c>
      <c r="N182" s="21">
        <f>'ART Forecast'!M62-('ART Forecast'!M62*'Algorithms &amp; Assumptions'!$C$6)</f>
        <v>124350.3</v>
      </c>
      <c r="O182" s="21">
        <f>'ART Forecast'!N62-('ART Forecast'!N62*'Algorithms &amp; Assumptions'!$C$6)</f>
        <v>133523.1</v>
      </c>
      <c r="P182" s="21">
        <f>'ART Forecast'!O62-('ART Forecast'!O62*'Algorithms &amp; Assumptions'!$C$6)</f>
        <v>156911.4</v>
      </c>
      <c r="Q182" s="21">
        <f>'ART Forecast'!P62-('ART Forecast'!P62*'Algorithms &amp; Assumptions'!$C$6)</f>
        <v>172240.5</v>
      </c>
      <c r="R182" s="21">
        <f>'ART Forecast'!Q62-('ART Forecast'!Q62*'Algorithms &amp; Assumptions'!$C$6)</f>
        <v>187569.6</v>
      </c>
      <c r="S182" s="21">
        <f>'ART Forecast'!R62-('ART Forecast'!R62*'Algorithms &amp; Assumptions'!$C$6)</f>
        <v>202898.7</v>
      </c>
      <c r="T182" s="21">
        <f>'ART Forecast'!S62-('ART Forecast'!S62*'Algorithms &amp; Assumptions'!$C$6)</f>
        <v>218227.80000000005</v>
      </c>
      <c r="U182" s="21">
        <f>'ART Forecast'!T62-('ART Forecast'!T62*'Algorithms &amp; Assumptions'!$C$6)</f>
        <v>233556.90000000005</v>
      </c>
      <c r="V182" s="21">
        <f>'ART Forecast'!U62-('ART Forecast'!U62*'Algorithms &amp; Assumptions'!$C$6)</f>
        <v>248886.00000000006</v>
      </c>
      <c r="W182" s="21">
        <f>'ART Forecast'!V62-('ART Forecast'!V62*'Algorithms &amp; Assumptions'!$C$6)</f>
        <v>264215.10000000003</v>
      </c>
      <c r="X182" s="1"/>
      <c r="Y182" s="17" t="str">
        <f t="shared" si="365"/>
        <v>Indonesia</v>
      </c>
      <c r="Z182" s="21"/>
      <c r="AA182" s="21">
        <f>MAX('ART Forecast'!D62-'ART Totals'!D182,0)</f>
        <v>6595.7000000000007</v>
      </c>
      <c r="AB182" s="21">
        <f>MAX('ART Forecast'!E62-'ART Totals'!E182,0)</f>
        <v>8512.5999999999985</v>
      </c>
      <c r="AC182" s="21">
        <f>MAX('ART Forecast'!F62-'ART Totals'!F182,0)</f>
        <v>9044.5999999999985</v>
      </c>
      <c r="AD182" s="21">
        <f>MAX('ART Forecast'!G62-'ART Totals'!G182,0)</f>
        <v>15696.7</v>
      </c>
      <c r="AE182" s="21">
        <f>MAX('ART Forecast'!H62-'ART Totals'!H182,0)</f>
        <v>17068.699999999997</v>
      </c>
      <c r="AF182" s="21">
        <f>MAX('ART Forecast'!I62-'ART Totals'!I182,0)</f>
        <v>20276.099999999999</v>
      </c>
      <c r="AG182" s="21">
        <f>MAX('ART Forecast'!J62-'ART Totals'!J182,0)</f>
        <v>20635.800000000003</v>
      </c>
      <c r="AH182" s="21">
        <f>MAX('ART Forecast'!K62-'ART Totals'!K182,0)</f>
        <v>25490.199999999997</v>
      </c>
      <c r="AI182" s="21">
        <f>MAX('ART Forecast'!L62-'ART Totals'!L182,0)</f>
        <v>29123.399999999994</v>
      </c>
      <c r="AJ182" s="21">
        <f>MAX('ART Forecast'!M62-'ART Totals'!M182,0)</f>
        <v>27242.899999999994</v>
      </c>
      <c r="AK182" s="21">
        <f>MAX('ART Forecast'!N62-'ART Totals'!N182,0)</f>
        <v>24008.699999999997</v>
      </c>
      <c r="AL182" s="21">
        <f>MAX('ART Forecast'!O62-'ART Totals'!O182,0)</f>
        <v>40822.899999999994</v>
      </c>
      <c r="AM182" s="21">
        <f>MAX('ART Forecast'!P62-'ART Totals'!P182,0)</f>
        <v>34466.933333333349</v>
      </c>
      <c r="AN182" s="21">
        <f>MAX('ART Forecast'!Q62-'ART Totals'!Q182,0)</f>
        <v>36170.166666666686</v>
      </c>
      <c r="AO182" s="21">
        <f>MAX('ART Forecast'!R62-'ART Totals'!R182,0)</f>
        <v>37873.400000000023</v>
      </c>
      <c r="AP182" s="21">
        <f>MAX('ART Forecast'!S62-'ART Totals'!S182,0)</f>
        <v>39576.63333333336</v>
      </c>
      <c r="AQ182" s="21">
        <f>MAX('ART Forecast'!T62-'ART Totals'!T182,0)</f>
        <v>41279.866666666669</v>
      </c>
      <c r="AR182" s="21">
        <f>MAX('ART Forecast'!U62-'ART Totals'!U182,0)</f>
        <v>42983.100000000006</v>
      </c>
      <c r="AS182" s="21">
        <f>MAX('ART Forecast'!V62-'ART Totals'!V182,0)</f>
        <v>44686.333333333314</v>
      </c>
      <c r="AT182" s="21">
        <f>MAX('ART Forecast'!W62-'ART Totals'!W182,0)</f>
        <v>46389.566666666651</v>
      </c>
    </row>
    <row r="183" spans="1:46" customFormat="1" x14ac:dyDescent="0.35">
      <c r="A183" s="1"/>
      <c r="B183" s="17" t="str">
        <f t="shared" si="364"/>
        <v>Iran</v>
      </c>
      <c r="C183" s="21"/>
      <c r="D183" s="21">
        <f>'ART Forecast'!C63-('ART Forecast'!C63*'Algorithms &amp; Assumptions'!$C$6)</f>
        <v>1470.6</v>
      </c>
      <c r="E183" s="21">
        <f>'ART Forecast'!D63-('ART Forecast'!D63*'Algorithms &amp; Assumptions'!$C$6)</f>
        <v>2048.4</v>
      </c>
      <c r="F183" s="21">
        <f>'ART Forecast'!E63-('ART Forecast'!E63*'Algorithms &amp; Assumptions'!$C$6)</f>
        <v>2805.3</v>
      </c>
      <c r="G183" s="21">
        <f>'ART Forecast'!F63-('ART Forecast'!F63*'Algorithms &amp; Assumptions'!$C$6)</f>
        <v>3717</v>
      </c>
      <c r="H183" s="21">
        <f>'ART Forecast'!G63-('ART Forecast'!G63*'Algorithms &amp; Assumptions'!$C$6)</f>
        <v>4785.3</v>
      </c>
      <c r="I183" s="21">
        <f>'ART Forecast'!H63-('ART Forecast'!H63*'Algorithms &amp; Assumptions'!$C$6)</f>
        <v>6087.6</v>
      </c>
      <c r="J183" s="21">
        <f>'ART Forecast'!I63-('ART Forecast'!I63*'Algorithms &amp; Assumptions'!$C$6)</f>
        <v>7803.9</v>
      </c>
      <c r="K183" s="21">
        <f>'ART Forecast'!J63-('ART Forecast'!J63*'Algorithms &amp; Assumptions'!$C$6)</f>
        <v>9814.5</v>
      </c>
      <c r="L183" s="21">
        <f>'ART Forecast'!K63-('ART Forecast'!K63*'Algorithms &amp; Assumptions'!$C$6)</f>
        <v>11682</v>
      </c>
      <c r="M183" s="21">
        <f>'ART Forecast'!L63-('ART Forecast'!L63*'Algorithms &amp; Assumptions'!$C$6)</f>
        <v>13123.8</v>
      </c>
      <c r="N183" s="21">
        <f>'ART Forecast'!M63-('ART Forecast'!M63*'Algorithms &amp; Assumptions'!$C$6)</f>
        <v>13452.3</v>
      </c>
      <c r="O183" s="21">
        <f>'ART Forecast'!N63-('ART Forecast'!N63*'Algorithms &amp; Assumptions'!$C$6)</f>
        <v>13810.5</v>
      </c>
      <c r="P183" s="21">
        <f>'ART Forecast'!O63-('ART Forecast'!O63*'Algorithms &amp; Assumptions'!$C$6)</f>
        <v>14607.9</v>
      </c>
      <c r="Q183" s="21">
        <f>'ART Forecast'!P63-('ART Forecast'!P63*'Algorithms &amp; Assumptions'!$C$6)</f>
        <v>15102.6</v>
      </c>
      <c r="R183" s="21">
        <f>'ART Forecast'!Q63-('ART Forecast'!Q63*'Algorithms &amp; Assumptions'!$C$6)</f>
        <v>15597.300000000003</v>
      </c>
      <c r="S183" s="21">
        <f>'ART Forecast'!R63-('ART Forecast'!R63*'Algorithms &amp; Assumptions'!$C$6)</f>
        <v>16092.000000000004</v>
      </c>
      <c r="T183" s="21">
        <f>'ART Forecast'!S63-('ART Forecast'!S63*'Algorithms &amp; Assumptions'!$C$6)</f>
        <v>16586.700000000004</v>
      </c>
      <c r="U183" s="21">
        <f>'ART Forecast'!T63-('ART Forecast'!T63*'Algorithms &amp; Assumptions'!$C$6)</f>
        <v>17081.400000000005</v>
      </c>
      <c r="V183" s="21">
        <f>'ART Forecast'!U63-('ART Forecast'!U63*'Algorithms &amp; Assumptions'!$C$6)</f>
        <v>17576.100000000006</v>
      </c>
      <c r="W183" s="21">
        <f>'ART Forecast'!V63-('ART Forecast'!V63*'Algorithms &amp; Assumptions'!$C$6)</f>
        <v>18070.800000000007</v>
      </c>
      <c r="X183" s="1"/>
      <c r="Y183" s="17" t="str">
        <f t="shared" si="365"/>
        <v>Iran</v>
      </c>
      <c r="Z183" s="21"/>
      <c r="AA183" s="21">
        <f>MAX('ART Forecast'!D63-'ART Totals'!D183,0)</f>
        <v>805.40000000000009</v>
      </c>
      <c r="AB183" s="21">
        <f>MAX('ART Forecast'!E63-'ART Totals'!E183,0)</f>
        <v>1068.5999999999999</v>
      </c>
      <c r="AC183" s="21">
        <f>MAX('ART Forecast'!F63-'ART Totals'!F183,0)</f>
        <v>1324.6999999999998</v>
      </c>
      <c r="AD183" s="21">
        <f>MAX('ART Forecast'!G63-'ART Totals'!G183,0)</f>
        <v>1600</v>
      </c>
      <c r="AE183" s="21">
        <f>MAX('ART Forecast'!H63-'ART Totals'!H183,0)</f>
        <v>1978.6999999999998</v>
      </c>
      <c r="AF183" s="21">
        <f>MAX('ART Forecast'!I63-'ART Totals'!I183,0)</f>
        <v>2583.3999999999996</v>
      </c>
      <c r="AG183" s="21">
        <f>MAX('ART Forecast'!J63-'ART Totals'!J183,0)</f>
        <v>3101.1000000000004</v>
      </c>
      <c r="AH183" s="21">
        <f>MAX('ART Forecast'!K63-'ART Totals'!K183,0)</f>
        <v>3165.5</v>
      </c>
      <c r="AI183" s="21">
        <f>MAX('ART Forecast'!L63-'ART Totals'!L183,0)</f>
        <v>2900</v>
      </c>
      <c r="AJ183" s="21">
        <f>MAX('ART Forecast'!M63-'ART Totals'!M183,0)</f>
        <v>1823.2000000000007</v>
      </c>
      <c r="AK183" s="21">
        <f>MAX('ART Forecast'!N63-'ART Totals'!N183,0)</f>
        <v>1892.7000000000007</v>
      </c>
      <c r="AL183" s="21">
        <f>MAX('ART Forecast'!O63-'ART Totals'!O183,0)</f>
        <v>2420.5</v>
      </c>
      <c r="AM183" s="21">
        <f>MAX('ART Forecast'!P63-'ART Totals'!P183,0)</f>
        <v>2172.7666666666682</v>
      </c>
      <c r="AN183" s="21">
        <f>MAX('ART Forecast'!Q63-'ART Totals'!Q183,0)</f>
        <v>2227.7333333333354</v>
      </c>
      <c r="AO183" s="21">
        <f>MAX('ART Forecast'!R63-'ART Totals'!R183,0)</f>
        <v>2282.7000000000007</v>
      </c>
      <c r="AP183" s="21">
        <f>MAX('ART Forecast'!S63-'ART Totals'!S183,0)</f>
        <v>2337.6666666666679</v>
      </c>
      <c r="AQ183" s="21">
        <f>MAX('ART Forecast'!T63-'ART Totals'!T183,0)</f>
        <v>2392.633333333335</v>
      </c>
      <c r="AR183" s="21">
        <f>MAX('ART Forecast'!U63-'ART Totals'!U183,0)</f>
        <v>2447.6000000000022</v>
      </c>
      <c r="AS183" s="21">
        <f>MAX('ART Forecast'!V63-'ART Totals'!V183,0)</f>
        <v>2502.5666666666693</v>
      </c>
      <c r="AT183" s="21">
        <f>MAX('ART Forecast'!W63-'ART Totals'!W183,0)</f>
        <v>2557.5333333333365</v>
      </c>
    </row>
    <row r="184" spans="1:46" customFormat="1" x14ac:dyDescent="0.35">
      <c r="A184" s="1"/>
      <c r="B184" s="17" t="str">
        <f t="shared" si="364"/>
        <v>Iraq</v>
      </c>
      <c r="C184" s="21"/>
      <c r="D184" s="21">
        <f>'ART Forecast'!C64-('ART Forecast'!C64*'Algorithms &amp; Assumptions'!$C$6)</f>
        <v>149.4</v>
      </c>
      <c r="E184" s="21">
        <f>'ART Forecast'!D64-('ART Forecast'!D64*'Algorithms &amp; Assumptions'!$C$6)</f>
        <v>157.5</v>
      </c>
      <c r="F184" s="21">
        <f>'ART Forecast'!E64-('ART Forecast'!E64*'Algorithms &amp; Assumptions'!$C$6)</f>
        <v>169.2</v>
      </c>
      <c r="G184" s="21">
        <f>'ART Forecast'!F64-('ART Forecast'!F64*'Algorithms &amp; Assumptions'!$C$6)</f>
        <v>189.9</v>
      </c>
      <c r="H184" s="21">
        <f>'ART Forecast'!G64-('ART Forecast'!G64*'Algorithms &amp; Assumptions'!$C$6)</f>
        <v>208.8</v>
      </c>
      <c r="I184" s="21">
        <f>'ART Forecast'!H64-('ART Forecast'!H64*'Algorithms &amp; Assumptions'!$C$6)</f>
        <v>235.8</v>
      </c>
      <c r="J184" s="21">
        <f>'ART Forecast'!I64-('ART Forecast'!I64*'Algorithms &amp; Assumptions'!$C$6)</f>
        <v>279.89999999999998</v>
      </c>
      <c r="K184" s="21">
        <f>'ART Forecast'!J64-('ART Forecast'!J64*'Algorithms &amp; Assumptions'!$C$6)</f>
        <v>365.4</v>
      </c>
      <c r="L184" s="21">
        <f>'ART Forecast'!K64-('ART Forecast'!K64*'Algorithms &amp; Assumptions'!$C$6)</f>
        <v>432</v>
      </c>
      <c r="M184" s="21">
        <f>'ART Forecast'!L64-('ART Forecast'!L64*'Algorithms &amp; Assumptions'!$C$6)</f>
        <v>508.5</v>
      </c>
      <c r="N184" s="21">
        <f>'ART Forecast'!M64-('ART Forecast'!M64*'Algorithms &amp; Assumptions'!$C$6)</f>
        <v>581.4</v>
      </c>
      <c r="O184" s="21">
        <f>'ART Forecast'!N64-('ART Forecast'!N64*'Algorithms &amp; Assumptions'!$C$6)</f>
        <v>776.7</v>
      </c>
      <c r="P184" s="21">
        <f>'ART Forecast'!O64-('ART Forecast'!O64*'Algorithms &amp; Assumptions'!$C$6)</f>
        <v>1065.5999999999999</v>
      </c>
      <c r="Q184" s="21">
        <f>'ART Forecast'!P64-('ART Forecast'!P64*'Algorithms &amp; Assumptions'!$C$6)</f>
        <v>1251.3</v>
      </c>
      <c r="R184" s="21">
        <f>'ART Forecast'!Q64-('ART Forecast'!Q64*'Algorithms &amp; Assumptions'!$C$6)</f>
        <v>1436.9999999999998</v>
      </c>
      <c r="S184" s="21">
        <f>'ART Forecast'!R64-('ART Forecast'!R64*'Algorithms &amp; Assumptions'!$C$6)</f>
        <v>1622.6999999999998</v>
      </c>
      <c r="T184" s="21">
        <f>'ART Forecast'!S64-('ART Forecast'!S64*'Algorithms &amp; Assumptions'!$C$6)</f>
        <v>1808.3999999999996</v>
      </c>
      <c r="U184" s="21">
        <f>'ART Forecast'!T64-('ART Forecast'!T64*'Algorithms &amp; Assumptions'!$C$6)</f>
        <v>1994.1</v>
      </c>
      <c r="V184" s="21">
        <f>'ART Forecast'!U64-('ART Forecast'!U64*'Algorithms &amp; Assumptions'!$C$6)</f>
        <v>2179.8000000000002</v>
      </c>
      <c r="W184" s="21">
        <f>'ART Forecast'!V64-('ART Forecast'!V64*'Algorithms &amp; Assumptions'!$C$6)</f>
        <v>2365.5</v>
      </c>
      <c r="X184" s="1"/>
      <c r="Y184" s="17" t="str">
        <f t="shared" si="365"/>
        <v>Iraq</v>
      </c>
      <c r="Z184" s="21"/>
      <c r="AA184" s="21">
        <f>MAX('ART Forecast'!D64-'ART Totals'!D184,0)</f>
        <v>25.599999999999994</v>
      </c>
      <c r="AB184" s="21">
        <f>MAX('ART Forecast'!E64-'ART Totals'!E184,0)</f>
        <v>30.5</v>
      </c>
      <c r="AC184" s="21">
        <f>MAX('ART Forecast'!F64-'ART Totals'!F184,0)</f>
        <v>41.800000000000011</v>
      </c>
      <c r="AD184" s="21">
        <f>MAX('ART Forecast'!G64-'ART Totals'!G184,0)</f>
        <v>42.099999999999994</v>
      </c>
      <c r="AE184" s="21">
        <f>MAX('ART Forecast'!H64-'ART Totals'!H184,0)</f>
        <v>53.199999999999989</v>
      </c>
      <c r="AF184" s="21">
        <f>MAX('ART Forecast'!I64-'ART Totals'!I184,0)</f>
        <v>75.199999999999989</v>
      </c>
      <c r="AG184" s="21">
        <f>MAX('ART Forecast'!J64-'ART Totals'!J184,0)</f>
        <v>126.10000000000002</v>
      </c>
      <c r="AH184" s="21">
        <f>MAX('ART Forecast'!K64-'ART Totals'!K184,0)</f>
        <v>114.60000000000002</v>
      </c>
      <c r="AI184" s="21">
        <f>MAX('ART Forecast'!L64-'ART Totals'!L184,0)</f>
        <v>133</v>
      </c>
      <c r="AJ184" s="21">
        <f>MAX('ART Forecast'!M64-'ART Totals'!M184,0)</f>
        <v>137.5</v>
      </c>
      <c r="AK184" s="21">
        <f>MAX('ART Forecast'!N64-'ART Totals'!N184,0)</f>
        <v>281.60000000000002</v>
      </c>
      <c r="AL184" s="21">
        <f>MAX('ART Forecast'!O64-'ART Totals'!O184,0)</f>
        <v>407.29999999999995</v>
      </c>
      <c r="AM184" s="21">
        <f>MAX('ART Forecast'!P64-'ART Totals'!P184,0)</f>
        <v>324.73333333333335</v>
      </c>
      <c r="AN184" s="21">
        <f>MAX('ART Forecast'!Q64-'ART Totals'!Q184,0)</f>
        <v>345.36666666666656</v>
      </c>
      <c r="AO184" s="21">
        <f>MAX('ART Forecast'!R64-'ART Totals'!R184,0)</f>
        <v>366</v>
      </c>
      <c r="AP184" s="21">
        <f>MAX('ART Forecast'!S64-'ART Totals'!S184,0)</f>
        <v>386.63333333333321</v>
      </c>
      <c r="AQ184" s="21">
        <f>MAX('ART Forecast'!T64-'ART Totals'!T184,0)</f>
        <v>407.26666666666688</v>
      </c>
      <c r="AR184" s="21">
        <f>MAX('ART Forecast'!U64-'ART Totals'!U184,0)</f>
        <v>427.90000000000009</v>
      </c>
      <c r="AS184" s="21">
        <f>MAX('ART Forecast'!V64-'ART Totals'!V184,0)</f>
        <v>448.5333333333333</v>
      </c>
      <c r="AT184" s="21">
        <f>MAX('ART Forecast'!W64-'ART Totals'!W184,0)</f>
        <v>469.16666666666697</v>
      </c>
    </row>
    <row r="185" spans="1:46" customFormat="1" x14ac:dyDescent="0.35">
      <c r="A185" s="1"/>
      <c r="B185" s="17" t="str">
        <f t="shared" si="364"/>
        <v>Jamaica</v>
      </c>
      <c r="C185" s="21"/>
      <c r="D185" s="21">
        <f>'ART Forecast'!C65-('ART Forecast'!C65*'Algorithms &amp; Assumptions'!$C$6)</f>
        <v>4851</v>
      </c>
      <c r="E185" s="21">
        <f>'ART Forecast'!D65-('ART Forecast'!D65*'Algorithms &amp; Assumptions'!$C$6)</f>
        <v>5587.2</v>
      </c>
      <c r="F185" s="21">
        <f>'ART Forecast'!E65-('ART Forecast'!E65*'Algorithms &amp; Assumptions'!$C$6)</f>
        <v>6425.1</v>
      </c>
      <c r="G185" s="21">
        <f>'ART Forecast'!F65-('ART Forecast'!F65*'Algorithms &amp; Assumptions'!$C$6)</f>
        <v>7578.9</v>
      </c>
      <c r="H185" s="21">
        <f>'ART Forecast'!G65-('ART Forecast'!G65*'Algorithms &amp; Assumptions'!$C$6)</f>
        <v>8226.9</v>
      </c>
      <c r="I185" s="21">
        <f>'ART Forecast'!H65-('ART Forecast'!H65*'Algorithms &amp; Assumptions'!$C$6)</f>
        <v>8787.6</v>
      </c>
      <c r="J185" s="21">
        <f>'ART Forecast'!I65-('ART Forecast'!I65*'Algorithms &amp; Assumptions'!$C$6)</f>
        <v>9612</v>
      </c>
      <c r="K185" s="21">
        <f>'ART Forecast'!J65-('ART Forecast'!J65*'Algorithms &amp; Assumptions'!$C$6)</f>
        <v>10496.7</v>
      </c>
      <c r="L185" s="21">
        <f>'ART Forecast'!K65-('ART Forecast'!K65*'Algorithms &amp; Assumptions'!$C$6)</f>
        <v>11206.8</v>
      </c>
      <c r="M185" s="21">
        <f>'ART Forecast'!L65-('ART Forecast'!L65*'Algorithms &amp; Assumptions'!$C$6)</f>
        <v>12544.2</v>
      </c>
      <c r="N185" s="21">
        <f>'ART Forecast'!M65-('ART Forecast'!M65*'Algorithms &amp; Assumptions'!$C$6)</f>
        <v>11617.2</v>
      </c>
      <c r="O185" s="21">
        <f>'ART Forecast'!N65-('ART Forecast'!N65*'Algorithms &amp; Assumptions'!$C$6)</f>
        <v>12470.4</v>
      </c>
      <c r="P185" s="21">
        <f>'ART Forecast'!O65-('ART Forecast'!O65*'Algorithms &amp; Assumptions'!$C$6)</f>
        <v>13095</v>
      </c>
      <c r="Q185" s="21">
        <f>'ART Forecast'!P65-('ART Forecast'!P65*'Algorithms &amp; Assumptions'!$C$6)</f>
        <v>13278.6</v>
      </c>
      <c r="R185" s="21">
        <f>'ART Forecast'!Q65-('ART Forecast'!Q65*'Algorithms &amp; Assumptions'!$C$6)</f>
        <v>13462.2</v>
      </c>
      <c r="S185" s="21">
        <f>'ART Forecast'!R65-('ART Forecast'!R65*'Algorithms &amp; Assumptions'!$C$6)</f>
        <v>13645.8</v>
      </c>
      <c r="T185" s="21">
        <f>'ART Forecast'!S65-('ART Forecast'!S65*'Algorithms &amp; Assumptions'!$C$6)</f>
        <v>13829.4</v>
      </c>
      <c r="U185" s="21">
        <f>'ART Forecast'!T65-('ART Forecast'!T65*'Algorithms &amp; Assumptions'!$C$6)</f>
        <v>14013</v>
      </c>
      <c r="V185" s="21">
        <f>'ART Forecast'!U65-('ART Forecast'!U65*'Algorithms &amp; Assumptions'!$C$6)</f>
        <v>14196.6</v>
      </c>
      <c r="W185" s="21">
        <f>'ART Forecast'!V65-('ART Forecast'!V65*'Algorithms &amp; Assumptions'!$C$6)</f>
        <v>14380.2</v>
      </c>
      <c r="X185" s="1"/>
      <c r="Y185" s="17" t="str">
        <f t="shared" si="365"/>
        <v>Jamaica</v>
      </c>
      <c r="Z185" s="21"/>
      <c r="AA185" s="21">
        <f>MAX('ART Forecast'!D65-'ART Totals'!D185,0)</f>
        <v>1357</v>
      </c>
      <c r="AB185" s="21">
        <f>MAX('ART Forecast'!E65-'ART Totals'!E185,0)</f>
        <v>1551.8000000000002</v>
      </c>
      <c r="AC185" s="21">
        <f>MAX('ART Forecast'!F65-'ART Totals'!F185,0)</f>
        <v>1995.8999999999996</v>
      </c>
      <c r="AD185" s="21">
        <f>MAX('ART Forecast'!G65-'ART Totals'!G185,0)</f>
        <v>1562.1000000000004</v>
      </c>
      <c r="AE185" s="21">
        <f>MAX('ART Forecast'!H65-'ART Totals'!H185,0)</f>
        <v>1537.1000000000004</v>
      </c>
      <c r="AF185" s="21">
        <f>MAX('ART Forecast'!I65-'ART Totals'!I185,0)</f>
        <v>1892.3999999999996</v>
      </c>
      <c r="AG185" s="21">
        <f>MAX('ART Forecast'!J65-'ART Totals'!J185,0)</f>
        <v>2051</v>
      </c>
      <c r="AH185" s="21">
        <f>MAX('ART Forecast'!K65-'ART Totals'!K185,0)</f>
        <v>1955.2999999999993</v>
      </c>
      <c r="AI185" s="21">
        <f>MAX('ART Forecast'!L65-'ART Totals'!L185,0)</f>
        <v>2731.2000000000007</v>
      </c>
      <c r="AJ185" s="21">
        <f>MAX('ART Forecast'!M65-'ART Totals'!M185,0)</f>
        <v>363.79999999999927</v>
      </c>
      <c r="AK185" s="21">
        <f>MAX('ART Forecast'!N65-'ART Totals'!N185,0)</f>
        <v>2238.7999999999993</v>
      </c>
      <c r="AL185" s="21">
        <f>MAX('ART Forecast'!O65-'ART Totals'!O185,0)</f>
        <v>2079.6000000000004</v>
      </c>
      <c r="AM185" s="21">
        <f>MAX('ART Forecast'!P65-'ART Totals'!P185,0)</f>
        <v>1659</v>
      </c>
      <c r="AN185" s="21">
        <f>MAX('ART Forecast'!Q65-'ART Totals'!Q185,0)</f>
        <v>1679.3999999999996</v>
      </c>
      <c r="AO185" s="21">
        <f>MAX('ART Forecast'!R65-'ART Totals'!R185,0)</f>
        <v>1699.7999999999993</v>
      </c>
      <c r="AP185" s="21">
        <f>MAX('ART Forecast'!S65-'ART Totals'!S185,0)</f>
        <v>1720.2000000000007</v>
      </c>
      <c r="AQ185" s="21">
        <f>MAX('ART Forecast'!T65-'ART Totals'!T185,0)</f>
        <v>1740.6000000000004</v>
      </c>
      <c r="AR185" s="21">
        <f>MAX('ART Forecast'!U65-'ART Totals'!U185,0)</f>
        <v>1761</v>
      </c>
      <c r="AS185" s="21">
        <f>MAX('ART Forecast'!V65-'ART Totals'!V185,0)</f>
        <v>1781.3999999999996</v>
      </c>
      <c r="AT185" s="21">
        <f>MAX('ART Forecast'!W65-'ART Totals'!W185,0)</f>
        <v>1801.7999999999993</v>
      </c>
    </row>
    <row r="186" spans="1:46" customFormat="1" x14ac:dyDescent="0.35">
      <c r="A186" s="1"/>
      <c r="B186" s="17" t="str">
        <f t="shared" si="364"/>
        <v>Jordan</v>
      </c>
      <c r="C186" s="21"/>
      <c r="D186" s="21">
        <f>'ART Forecast'!C66-('ART Forecast'!C66*'Algorithms &amp; Assumptions'!$C$6)</f>
        <v>93.6</v>
      </c>
      <c r="E186" s="21">
        <f>'ART Forecast'!D66-('ART Forecast'!D66*'Algorithms &amp; Assumptions'!$C$6)</f>
        <v>103.5</v>
      </c>
      <c r="F186" s="21">
        <f>'ART Forecast'!E66-('ART Forecast'!E66*'Algorithms &amp; Assumptions'!$C$6)</f>
        <v>117</v>
      </c>
      <c r="G186" s="21">
        <f>'ART Forecast'!F66-('ART Forecast'!F66*'Algorithms &amp; Assumptions'!$C$6)</f>
        <v>133.19999999999999</v>
      </c>
      <c r="H186" s="21">
        <f>'ART Forecast'!G66-('ART Forecast'!G66*'Algorithms &amp; Assumptions'!$C$6)</f>
        <v>146.69999999999999</v>
      </c>
      <c r="I186" s="21">
        <f>'ART Forecast'!H66-('ART Forecast'!H66*'Algorithms &amp; Assumptions'!$C$6)</f>
        <v>164.7</v>
      </c>
      <c r="J186" s="21">
        <f>'ART Forecast'!I66-('ART Forecast'!I66*'Algorithms &amp; Assumptions'!$C$6)</f>
        <v>198</v>
      </c>
      <c r="K186" s="21">
        <f>'ART Forecast'!J66-('ART Forecast'!J66*'Algorithms &amp; Assumptions'!$C$6)</f>
        <v>221.4</v>
      </c>
      <c r="L186" s="21">
        <f>'ART Forecast'!K66-('ART Forecast'!K66*'Algorithms &amp; Assumptions'!$C$6)</f>
        <v>259.2</v>
      </c>
      <c r="M186" s="21">
        <f>'ART Forecast'!L66-('ART Forecast'!L66*'Algorithms &amp; Assumptions'!$C$6)</f>
        <v>288.89999999999998</v>
      </c>
      <c r="N186" s="21">
        <f>'ART Forecast'!M66-('ART Forecast'!M66*'Algorithms &amp; Assumptions'!$C$6)</f>
        <v>309.60000000000002</v>
      </c>
      <c r="O186" s="21">
        <f>'ART Forecast'!N66-('ART Forecast'!N66*'Algorithms &amp; Assumptions'!$C$6)</f>
        <v>248.4</v>
      </c>
      <c r="P186" s="21">
        <f>'ART Forecast'!O66-('ART Forecast'!O66*'Algorithms &amp; Assumptions'!$C$6)</f>
        <v>287.10000000000002</v>
      </c>
      <c r="Q186" s="21">
        <f>'ART Forecast'!P66-('ART Forecast'!P66*'Algorithms &amp; Assumptions'!$C$6)</f>
        <v>286.5</v>
      </c>
      <c r="R186" s="21">
        <f>'ART Forecast'!Q66-('ART Forecast'!Q66*'Algorithms &amp; Assumptions'!$C$6)</f>
        <v>285.89999999999998</v>
      </c>
      <c r="S186" s="21">
        <f>'ART Forecast'!R66-('ART Forecast'!R66*'Algorithms &amp; Assumptions'!$C$6)</f>
        <v>285.29999999999995</v>
      </c>
      <c r="T186" s="21">
        <f>'ART Forecast'!S66-('ART Forecast'!S66*'Algorithms &amp; Assumptions'!$C$6)</f>
        <v>284.69999999999993</v>
      </c>
      <c r="U186" s="21">
        <f>'ART Forecast'!T66-('ART Forecast'!T66*'Algorithms &amp; Assumptions'!$C$6)</f>
        <v>284.09999999999991</v>
      </c>
      <c r="V186" s="21">
        <f>'ART Forecast'!U66-('ART Forecast'!U66*'Algorithms &amp; Assumptions'!$C$6)</f>
        <v>283.49999999999989</v>
      </c>
      <c r="W186" s="21">
        <f>'ART Forecast'!V66-('ART Forecast'!V66*'Algorithms &amp; Assumptions'!$C$6)</f>
        <v>282.89999999999986</v>
      </c>
      <c r="X186" s="1"/>
      <c r="Y186" s="17" t="str">
        <f t="shared" si="365"/>
        <v>Jordan</v>
      </c>
      <c r="Z186" s="21"/>
      <c r="AA186" s="21">
        <f>MAX('ART Forecast'!D66-'ART Totals'!D186,0)</f>
        <v>21.400000000000006</v>
      </c>
      <c r="AB186" s="21">
        <f>MAX('ART Forecast'!E66-'ART Totals'!E186,0)</f>
        <v>26.5</v>
      </c>
      <c r="AC186" s="21">
        <f>MAX('ART Forecast'!F66-'ART Totals'!F186,0)</f>
        <v>31</v>
      </c>
      <c r="AD186" s="21">
        <f>MAX('ART Forecast'!G66-'ART Totals'!G186,0)</f>
        <v>29.800000000000011</v>
      </c>
      <c r="AE186" s="21">
        <f>MAX('ART Forecast'!H66-'ART Totals'!H186,0)</f>
        <v>36.300000000000011</v>
      </c>
      <c r="AF186" s="21">
        <f>MAX('ART Forecast'!I66-'ART Totals'!I186,0)</f>
        <v>55.300000000000011</v>
      </c>
      <c r="AG186" s="21">
        <f>MAX('ART Forecast'!J66-'ART Totals'!J186,0)</f>
        <v>48</v>
      </c>
      <c r="AH186" s="21">
        <f>MAX('ART Forecast'!K66-'ART Totals'!K186,0)</f>
        <v>66.599999999999994</v>
      </c>
      <c r="AI186" s="21">
        <f>MAX('ART Forecast'!L66-'ART Totals'!L186,0)</f>
        <v>61.800000000000011</v>
      </c>
      <c r="AJ186" s="21">
        <f>MAX('ART Forecast'!M66-'ART Totals'!M186,0)</f>
        <v>55.100000000000023</v>
      </c>
      <c r="AK186" s="21">
        <f>MAX('ART Forecast'!N66-'ART Totals'!N186,0)</f>
        <v>0</v>
      </c>
      <c r="AL186" s="21">
        <f>MAX('ART Forecast'!O66-'ART Totals'!O186,0)</f>
        <v>70.599999999999994</v>
      </c>
      <c r="AM186" s="21">
        <f>MAX('ART Forecast'!P66-'ART Totals'!P186,0)</f>
        <v>31.233333333333292</v>
      </c>
      <c r="AN186" s="21">
        <f>MAX('ART Forecast'!Q66-'ART Totals'!Q186,0)</f>
        <v>31.166666666666629</v>
      </c>
      <c r="AO186" s="21">
        <f>MAX('ART Forecast'!R66-'ART Totals'!R186,0)</f>
        <v>31.099999999999966</v>
      </c>
      <c r="AP186" s="21">
        <f>MAX('ART Forecast'!S66-'ART Totals'!S186,0)</f>
        <v>31.033333333333303</v>
      </c>
      <c r="AQ186" s="21">
        <f>MAX('ART Forecast'!T66-'ART Totals'!T186,0)</f>
        <v>30.96666666666664</v>
      </c>
      <c r="AR186" s="21">
        <f>MAX('ART Forecast'!U66-'ART Totals'!U186,0)</f>
        <v>30.899999999999977</v>
      </c>
      <c r="AS186" s="21">
        <f>MAX('ART Forecast'!V66-'ART Totals'!V186,0)</f>
        <v>30.833333333333314</v>
      </c>
      <c r="AT186" s="21">
        <f>MAX('ART Forecast'!W66-'ART Totals'!W186,0)</f>
        <v>30.766666666666652</v>
      </c>
    </row>
    <row r="187" spans="1:46" customFormat="1" x14ac:dyDescent="0.35">
      <c r="A187" s="1"/>
      <c r="B187" s="17" t="str">
        <f t="shared" si="364"/>
        <v>Kazakhstan</v>
      </c>
      <c r="C187" s="21"/>
      <c r="D187" s="21">
        <f>'ART Forecast'!C67-('ART Forecast'!C67*'Algorithms &amp; Assumptions'!$C$6)</f>
        <v>925.2</v>
      </c>
      <c r="E187" s="21">
        <f>'ART Forecast'!D67-('ART Forecast'!D67*'Algorithms &amp; Assumptions'!$C$6)</f>
        <v>1424.7</v>
      </c>
      <c r="F187" s="21">
        <f>'ART Forecast'!E67-('ART Forecast'!E67*'Algorithms &amp; Assumptions'!$C$6)</f>
        <v>2104.1999999999998</v>
      </c>
      <c r="G187" s="21">
        <f>'ART Forecast'!F67-('ART Forecast'!F67*'Algorithms &amp; Assumptions'!$C$6)</f>
        <v>2920.5</v>
      </c>
      <c r="H187" s="21">
        <f>'ART Forecast'!G67-('ART Forecast'!G67*'Algorithms &amp; Assumptions'!$C$6)</f>
        <v>3852</v>
      </c>
      <c r="I187" s="21">
        <f>'ART Forecast'!H67-('ART Forecast'!H67*'Algorithms &amp; Assumptions'!$C$6)</f>
        <v>5316.3</v>
      </c>
      <c r="J187" s="21">
        <f>'ART Forecast'!I67-('ART Forecast'!I67*'Algorithms &amp; Assumptions'!$C$6)</f>
        <v>6829.2</v>
      </c>
      <c r="K187" s="21">
        <f>'ART Forecast'!J67-('ART Forecast'!J67*'Algorithms &amp; Assumptions'!$C$6)</f>
        <v>9747</v>
      </c>
      <c r="L187" s="21">
        <f>'ART Forecast'!K67-('ART Forecast'!K67*'Algorithms &amp; Assumptions'!$C$6)</f>
        <v>13066.2</v>
      </c>
      <c r="M187" s="21">
        <f>'ART Forecast'!L67-('ART Forecast'!L67*'Algorithms &amp; Assumptions'!$C$6)</f>
        <v>15420.6</v>
      </c>
      <c r="N187" s="21">
        <f>'ART Forecast'!M67-('ART Forecast'!M67*'Algorithms &amp; Assumptions'!$C$6)</f>
        <v>17882.099999999999</v>
      </c>
      <c r="O187" s="21">
        <f>'ART Forecast'!N67-('ART Forecast'!N67*'Algorithms &amp; Assumptions'!$C$6)</f>
        <v>19822.5</v>
      </c>
      <c r="P187" s="21">
        <f>'ART Forecast'!O67-('ART Forecast'!O67*'Algorithms &amp; Assumptions'!$C$6)</f>
        <v>22815</v>
      </c>
      <c r="Q187" s="21">
        <f>'ART Forecast'!P67-('ART Forecast'!P67*'Algorithms &amp; Assumptions'!$C$6)</f>
        <v>25279.800000000003</v>
      </c>
      <c r="R187" s="21">
        <f>'ART Forecast'!Q67-('ART Forecast'!Q67*'Algorithms &amp; Assumptions'!$C$6)</f>
        <v>27744.600000000002</v>
      </c>
      <c r="S187" s="21">
        <f>'ART Forecast'!R67-('ART Forecast'!R67*'Algorithms &amp; Assumptions'!$C$6)</f>
        <v>30209.4</v>
      </c>
      <c r="T187" s="21">
        <f>'ART Forecast'!S67-('ART Forecast'!S67*'Algorithms &amp; Assumptions'!$C$6)</f>
        <v>32674.199999999997</v>
      </c>
      <c r="U187" s="21">
        <f>'ART Forecast'!T67-('ART Forecast'!T67*'Algorithms &amp; Assumptions'!$C$6)</f>
        <v>35138.999999999993</v>
      </c>
      <c r="V187" s="21">
        <f>'ART Forecast'!U67-('ART Forecast'!U67*'Algorithms &amp; Assumptions'!$C$6)</f>
        <v>37603.799999999996</v>
      </c>
      <c r="W187" s="21">
        <f>'ART Forecast'!V67-('ART Forecast'!V67*'Algorithms &amp; Assumptions'!$C$6)</f>
        <v>40068.599999999991</v>
      </c>
      <c r="X187" s="1"/>
      <c r="Y187" s="17" t="str">
        <f t="shared" si="365"/>
        <v>Kazakhstan</v>
      </c>
      <c r="Z187" s="21"/>
      <c r="AA187" s="21">
        <f>MAX('ART Forecast'!D67-'ART Totals'!D187,0)</f>
        <v>657.8</v>
      </c>
      <c r="AB187" s="21">
        <f>MAX('ART Forecast'!E67-'ART Totals'!E187,0)</f>
        <v>913.3</v>
      </c>
      <c r="AC187" s="21">
        <f>MAX('ART Forecast'!F67-'ART Totals'!F187,0)</f>
        <v>1140.8000000000002</v>
      </c>
      <c r="AD187" s="21">
        <f>MAX('ART Forecast'!G67-'ART Totals'!G187,0)</f>
        <v>1359.5</v>
      </c>
      <c r="AE187" s="21">
        <f>MAX('ART Forecast'!H67-'ART Totals'!H187,0)</f>
        <v>2055</v>
      </c>
      <c r="AF187" s="21">
        <f>MAX('ART Forecast'!I67-'ART Totals'!I187,0)</f>
        <v>2271.6999999999998</v>
      </c>
      <c r="AG187" s="21">
        <f>MAX('ART Forecast'!J67-'ART Totals'!J187,0)</f>
        <v>4000.8</v>
      </c>
      <c r="AH187" s="21">
        <f>MAX('ART Forecast'!K67-'ART Totals'!K187,0)</f>
        <v>4771</v>
      </c>
      <c r="AI187" s="21">
        <f>MAX('ART Forecast'!L67-'ART Totals'!L187,0)</f>
        <v>4067.7999999999993</v>
      </c>
      <c r="AJ187" s="21">
        <f>MAX('ART Forecast'!M67-'ART Totals'!M187,0)</f>
        <v>4448.3999999999996</v>
      </c>
      <c r="AK187" s="21">
        <f>MAX('ART Forecast'!N67-'ART Totals'!N187,0)</f>
        <v>4142.9000000000015</v>
      </c>
      <c r="AL187" s="21">
        <f>MAX('ART Forecast'!O67-'ART Totals'!O187,0)</f>
        <v>5527.5</v>
      </c>
      <c r="AM187" s="21">
        <f>MAX('ART Forecast'!P67-'ART Totals'!P187,0)</f>
        <v>5273.6666666666679</v>
      </c>
      <c r="AN187" s="21">
        <f>MAX('ART Forecast'!Q67-'ART Totals'!Q187,0)</f>
        <v>5547.5333333333328</v>
      </c>
      <c r="AO187" s="21">
        <f>MAX('ART Forecast'!R67-'ART Totals'!R187,0)</f>
        <v>5821.3999999999978</v>
      </c>
      <c r="AP187" s="21">
        <f>MAX('ART Forecast'!S67-'ART Totals'!S187,0)</f>
        <v>6095.2666666666628</v>
      </c>
      <c r="AQ187" s="21">
        <f>MAX('ART Forecast'!T67-'ART Totals'!T187,0)</f>
        <v>6369.1333333333314</v>
      </c>
      <c r="AR187" s="21">
        <f>MAX('ART Forecast'!U67-'ART Totals'!U187,0)</f>
        <v>6643</v>
      </c>
      <c r="AS187" s="21">
        <f>MAX('ART Forecast'!V67-'ART Totals'!V187,0)</f>
        <v>6916.8666666666613</v>
      </c>
      <c r="AT187" s="21">
        <f>MAX('ART Forecast'!W67-'ART Totals'!W187,0)</f>
        <v>7190.7333333333299</v>
      </c>
    </row>
    <row r="188" spans="1:46" customFormat="1" x14ac:dyDescent="0.35">
      <c r="A188" s="1"/>
      <c r="B188" s="17" t="str">
        <f t="shared" si="364"/>
        <v>Kenya</v>
      </c>
      <c r="C188" s="21"/>
      <c r="D188" s="21">
        <f>'ART Forecast'!C68-('ART Forecast'!C68*'Algorithms &amp; Assumptions'!$C$6)</f>
        <v>356873.4</v>
      </c>
      <c r="E188" s="21">
        <f>'ART Forecast'!D68-('ART Forecast'!D68*'Algorithms &amp; Assumptions'!$C$6)</f>
        <v>441393.3</v>
      </c>
      <c r="F188" s="21">
        <f>'ART Forecast'!E68-('ART Forecast'!E68*'Algorithms &amp; Assumptions'!$C$6)</f>
        <v>493703.1</v>
      </c>
      <c r="G188" s="21">
        <f>'ART Forecast'!F68-('ART Forecast'!F68*'Algorithms &amp; Assumptions'!$C$6)</f>
        <v>536605.19999999995</v>
      </c>
      <c r="H188" s="21">
        <f>'ART Forecast'!G68-('ART Forecast'!G68*'Algorithms &amp; Assumptions'!$C$6)</f>
        <v>620240.4</v>
      </c>
      <c r="I188" s="21">
        <f>'ART Forecast'!H68-('ART Forecast'!H68*'Algorithms &amp; Assumptions'!$C$6)</f>
        <v>743487.3</v>
      </c>
      <c r="J188" s="21">
        <f>'ART Forecast'!I68-('ART Forecast'!I68*'Algorithms &amp; Assumptions'!$C$6)</f>
        <v>846149.4</v>
      </c>
      <c r="K188" s="21">
        <f>'ART Forecast'!J68-('ART Forecast'!J68*'Algorithms &amp; Assumptions'!$C$6)</f>
        <v>923784.3</v>
      </c>
      <c r="L188" s="21">
        <f>'ART Forecast'!K68-('ART Forecast'!K68*'Algorithms &amp; Assumptions'!$C$6)</f>
        <v>913535.1</v>
      </c>
      <c r="M188" s="21">
        <f>'ART Forecast'!L68-('ART Forecast'!L68*'Algorithms &amp; Assumptions'!$C$6)</f>
        <v>931049.1</v>
      </c>
      <c r="N188" s="21">
        <f>'ART Forecast'!M68-('ART Forecast'!M68*'Algorithms &amp; Assumptions'!$C$6)</f>
        <v>948565.8</v>
      </c>
      <c r="O188" s="21">
        <f>'ART Forecast'!N68-('ART Forecast'!N68*'Algorithms &amp; Assumptions'!$C$6)</f>
        <v>1090149.3</v>
      </c>
      <c r="P188" s="21">
        <f>'ART Forecast'!O68-('ART Forecast'!O68*'Algorithms &amp; Assumptions'!$C$6)</f>
        <v>1116408.6000000001</v>
      </c>
      <c r="Q188" s="21">
        <f>'ART Forecast'!P68-('ART Forecast'!P68*'Algorithms &amp; Assumptions'!$C$6)</f>
        <v>1170000</v>
      </c>
      <c r="R188" s="21">
        <f>'ART Forecast'!Q68-('ART Forecast'!Q68*'Algorithms &amp; Assumptions'!$C$6)</f>
        <v>1170000</v>
      </c>
      <c r="S188" s="21">
        <f>'ART Forecast'!R68-('ART Forecast'!R68*'Algorithms &amp; Assumptions'!$C$6)</f>
        <v>1170000</v>
      </c>
      <c r="T188" s="21">
        <f>'ART Forecast'!S68-('ART Forecast'!S68*'Algorithms &amp; Assumptions'!$C$6)</f>
        <v>1170000</v>
      </c>
      <c r="U188" s="21">
        <f>'ART Forecast'!T68-('ART Forecast'!T68*'Algorithms &amp; Assumptions'!$C$6)</f>
        <v>1170000</v>
      </c>
      <c r="V188" s="21">
        <f>'ART Forecast'!U68-('ART Forecast'!U68*'Algorithms &amp; Assumptions'!$C$6)</f>
        <v>1170000</v>
      </c>
      <c r="W188" s="21">
        <f>'ART Forecast'!V68-('ART Forecast'!V68*'Algorithms &amp; Assumptions'!$C$6)</f>
        <v>1170000</v>
      </c>
      <c r="X188" s="1"/>
      <c r="Y188" s="17" t="str">
        <f t="shared" si="365"/>
        <v>Kenya</v>
      </c>
      <c r="Z188" s="21"/>
      <c r="AA188" s="21">
        <f>MAX('ART Forecast'!D68-'ART Totals'!D188,0)</f>
        <v>133563.59999999998</v>
      </c>
      <c r="AB188" s="21">
        <f>MAX('ART Forecast'!E68-'ART Totals'!E188,0)</f>
        <v>107165.70000000001</v>
      </c>
      <c r="AC188" s="21">
        <f>MAX('ART Forecast'!F68-'ART Totals'!F188,0)</f>
        <v>102524.90000000002</v>
      </c>
      <c r="AD188" s="21">
        <f>MAX('ART Forecast'!G68-'ART Totals'!G188,0)</f>
        <v>152550.80000000005</v>
      </c>
      <c r="AE188" s="21">
        <f>MAX('ART Forecast'!H68-'ART Totals'!H188,0)</f>
        <v>205856.59999999998</v>
      </c>
      <c r="AF188" s="21">
        <f>MAX('ART Forecast'!I68-'ART Totals'!I188,0)</f>
        <v>196678.69999999995</v>
      </c>
      <c r="AG188" s="21">
        <f>MAX('ART Forecast'!J68-'ART Totals'!J188,0)</f>
        <v>180277.59999999998</v>
      </c>
      <c r="AH188" s="21">
        <f>MAX('ART Forecast'!K68-'ART Totals'!K188,0)</f>
        <v>91254.699999999953</v>
      </c>
      <c r="AI188" s="21">
        <f>MAX('ART Forecast'!L68-'ART Totals'!L188,0)</f>
        <v>120963.90000000002</v>
      </c>
      <c r="AJ188" s="21">
        <f>MAX('ART Forecast'!M68-'ART Totals'!M188,0)</f>
        <v>122912.90000000002</v>
      </c>
      <c r="AK188" s="21">
        <f>MAX('ART Forecast'!N68-'ART Totals'!N188,0)</f>
        <v>262711.19999999995</v>
      </c>
      <c r="AL188" s="21">
        <f>MAX('ART Forecast'!O68-'ART Totals'!O188,0)</f>
        <v>150304.69999999995</v>
      </c>
      <c r="AM188" s="21">
        <f>MAX('ART Forecast'!P68-'ART Totals'!P188,0)</f>
        <v>183591.39999999991</v>
      </c>
      <c r="AN188" s="21">
        <f>MAX('ART Forecast'!Q68-'ART Totals'!Q188,0)</f>
        <v>130000</v>
      </c>
      <c r="AO188" s="21">
        <f>MAX('ART Forecast'!R68-'ART Totals'!R188,0)</f>
        <v>130000</v>
      </c>
      <c r="AP188" s="21">
        <f>MAX('ART Forecast'!S68-'ART Totals'!S188,0)</f>
        <v>130000</v>
      </c>
      <c r="AQ188" s="21">
        <f>MAX('ART Forecast'!T68-'ART Totals'!T188,0)</f>
        <v>130000</v>
      </c>
      <c r="AR188" s="21">
        <f>MAX('ART Forecast'!U68-'ART Totals'!U188,0)</f>
        <v>130000</v>
      </c>
      <c r="AS188" s="21">
        <f>MAX('ART Forecast'!V68-'ART Totals'!V188,0)</f>
        <v>130000</v>
      </c>
      <c r="AT188" s="21">
        <f>MAX('ART Forecast'!W68-'ART Totals'!W188,0)</f>
        <v>130000</v>
      </c>
    </row>
    <row r="189" spans="1:46" customFormat="1" x14ac:dyDescent="0.35">
      <c r="A189" s="1"/>
      <c r="B189" s="17" t="str">
        <f t="shared" si="364"/>
        <v>Kyrgyzstan</v>
      </c>
      <c r="C189" s="21"/>
      <c r="D189" s="21">
        <f>'ART Forecast'!C69-('ART Forecast'!C69*'Algorithms &amp; Assumptions'!$C$6)</f>
        <v>190.8</v>
      </c>
      <c r="E189" s="21">
        <f>'ART Forecast'!D69-('ART Forecast'!D69*'Algorithms &amp; Assumptions'!$C$6)</f>
        <v>282.60000000000002</v>
      </c>
      <c r="F189" s="21">
        <f>'ART Forecast'!E69-('ART Forecast'!E69*'Algorithms &amp; Assumptions'!$C$6)</f>
        <v>397.8</v>
      </c>
      <c r="G189" s="21">
        <f>'ART Forecast'!F69-('ART Forecast'!F69*'Algorithms &amp; Assumptions'!$C$6)</f>
        <v>735.3</v>
      </c>
      <c r="H189" s="21">
        <f>'ART Forecast'!G69-('ART Forecast'!G69*'Algorithms &amp; Assumptions'!$C$6)</f>
        <v>1174.5</v>
      </c>
      <c r="I189" s="21">
        <f>'ART Forecast'!H69-('ART Forecast'!H69*'Algorithms &amp; Assumptions'!$C$6)</f>
        <v>1518.3</v>
      </c>
      <c r="J189" s="21">
        <f>'ART Forecast'!I69-('ART Forecast'!I69*'Algorithms &amp; Assumptions'!$C$6)</f>
        <v>1998.9</v>
      </c>
      <c r="K189" s="21">
        <f>'ART Forecast'!J69-('ART Forecast'!J69*'Algorithms &amp; Assumptions'!$C$6)</f>
        <v>2485.8000000000002</v>
      </c>
      <c r="L189" s="21">
        <f>'ART Forecast'!K69-('ART Forecast'!K69*'Algorithms &amp; Assumptions'!$C$6)</f>
        <v>2936.7</v>
      </c>
      <c r="M189" s="21">
        <f>'ART Forecast'!L69-('ART Forecast'!L69*'Algorithms &amp; Assumptions'!$C$6)</f>
        <v>3268.8</v>
      </c>
      <c r="N189" s="21">
        <f>'ART Forecast'!M69-('ART Forecast'!M69*'Algorithms &amp; Assumptions'!$C$6)</f>
        <v>3709.8</v>
      </c>
      <c r="O189" s="21">
        <f>'ART Forecast'!N69-('ART Forecast'!N69*'Algorithms &amp; Assumptions'!$C$6)</f>
        <v>4361.3999999999996</v>
      </c>
      <c r="P189" s="21">
        <f>'ART Forecast'!O69-('ART Forecast'!O69*'Algorithms &amp; Assumptions'!$C$6)</f>
        <v>5043.6000000000004</v>
      </c>
      <c r="Q189" s="21">
        <f>'ART Forecast'!P69-('ART Forecast'!P69*'Algorithms &amp; Assumptions'!$C$6)</f>
        <v>5635.2</v>
      </c>
      <c r="R189" s="21">
        <f>'ART Forecast'!Q69-('ART Forecast'!Q69*'Algorithms &amp; Assumptions'!$C$6)</f>
        <v>6226.7999999999993</v>
      </c>
      <c r="S189" s="21">
        <f>'ART Forecast'!R69-('ART Forecast'!R69*'Algorithms &amp; Assumptions'!$C$6)</f>
        <v>6818.4</v>
      </c>
      <c r="T189" s="21">
        <f>'ART Forecast'!S69-('ART Forecast'!S69*'Algorithms &amp; Assumptions'!$C$6)</f>
        <v>7409.9999999999991</v>
      </c>
      <c r="U189" s="21">
        <f>'ART Forecast'!T69-('ART Forecast'!T69*'Algorithms &amp; Assumptions'!$C$6)</f>
        <v>8001.5999999999995</v>
      </c>
      <c r="V189" s="21">
        <f>'ART Forecast'!U69-('ART Forecast'!U69*'Algorithms &amp; Assumptions'!$C$6)</f>
        <v>8593.2000000000007</v>
      </c>
      <c r="W189" s="21">
        <f>'ART Forecast'!V69-('ART Forecast'!V69*'Algorithms &amp; Assumptions'!$C$6)</f>
        <v>9184.8000000000011</v>
      </c>
      <c r="X189" s="1"/>
      <c r="Y189" s="17" t="str">
        <f t="shared" si="365"/>
        <v>Kyrgyzstan</v>
      </c>
      <c r="Z189" s="21"/>
      <c r="AA189" s="21">
        <f>MAX('ART Forecast'!D69-'ART Totals'!D189,0)</f>
        <v>123.19999999999999</v>
      </c>
      <c r="AB189" s="21">
        <f>MAX('ART Forecast'!E69-'ART Totals'!E189,0)</f>
        <v>159.39999999999998</v>
      </c>
      <c r="AC189" s="21">
        <f>MAX('ART Forecast'!F69-'ART Totals'!F189,0)</f>
        <v>419.2</v>
      </c>
      <c r="AD189" s="21">
        <f>MAX('ART Forecast'!G69-'ART Totals'!G189,0)</f>
        <v>569.70000000000005</v>
      </c>
      <c r="AE189" s="21">
        <f>MAX('ART Forecast'!H69-'ART Totals'!H189,0)</f>
        <v>512.5</v>
      </c>
      <c r="AF189" s="21">
        <f>MAX('ART Forecast'!I69-'ART Totals'!I189,0)</f>
        <v>702.7</v>
      </c>
      <c r="AG189" s="21">
        <f>MAX('ART Forecast'!J69-'ART Totals'!J189,0)</f>
        <v>763.09999999999991</v>
      </c>
      <c r="AH189" s="21">
        <f>MAX('ART Forecast'!K69-'ART Totals'!K189,0)</f>
        <v>777.19999999999982</v>
      </c>
      <c r="AI189" s="21">
        <f>MAX('ART Forecast'!L69-'ART Totals'!L189,0)</f>
        <v>695.30000000000018</v>
      </c>
      <c r="AJ189" s="21">
        <f>MAX('ART Forecast'!M69-'ART Totals'!M189,0)</f>
        <v>853.19999999999982</v>
      </c>
      <c r="AK189" s="21">
        <f>MAX('ART Forecast'!N69-'ART Totals'!N189,0)</f>
        <v>1136.1999999999998</v>
      </c>
      <c r="AL189" s="21">
        <f>MAX('ART Forecast'!O69-'ART Totals'!O189,0)</f>
        <v>1242.6000000000004</v>
      </c>
      <c r="AM189" s="21">
        <f>MAX('ART Forecast'!P69-'ART Totals'!P189,0)</f>
        <v>1217.7333333333327</v>
      </c>
      <c r="AN189" s="21">
        <f>MAX('ART Forecast'!Q69-'ART Totals'!Q189,0)</f>
        <v>1283.4666666666662</v>
      </c>
      <c r="AO189" s="21">
        <f>MAX('ART Forecast'!R69-'ART Totals'!R189,0)</f>
        <v>1349.1999999999998</v>
      </c>
      <c r="AP189" s="21">
        <f>MAX('ART Forecast'!S69-'ART Totals'!S189,0)</f>
        <v>1414.9333333333325</v>
      </c>
      <c r="AQ189" s="21">
        <f>MAX('ART Forecast'!T69-'ART Totals'!T189,0)</f>
        <v>1480.666666666667</v>
      </c>
      <c r="AR189" s="21">
        <f>MAX('ART Forecast'!U69-'ART Totals'!U189,0)</f>
        <v>1546.4000000000005</v>
      </c>
      <c r="AS189" s="21">
        <f>MAX('ART Forecast'!V69-'ART Totals'!V189,0)</f>
        <v>1612.1333333333332</v>
      </c>
      <c r="AT189" s="21">
        <f>MAX('ART Forecast'!W69-'ART Totals'!W189,0)</f>
        <v>1677.8666666666668</v>
      </c>
    </row>
    <row r="190" spans="1:46" customFormat="1" x14ac:dyDescent="0.35">
      <c r="A190" s="1"/>
      <c r="B190" s="17" t="str">
        <f t="shared" si="364"/>
        <v>Laos</v>
      </c>
      <c r="C190" s="21"/>
      <c r="D190" s="21">
        <f>'ART Forecast'!C70-('ART Forecast'!C70*'Algorithms &amp; Assumptions'!$C$6)</f>
        <v>1415.7</v>
      </c>
      <c r="E190" s="21">
        <f>'ART Forecast'!D70-('ART Forecast'!D70*'Algorithms &amp; Assumptions'!$C$6)</f>
        <v>1669.5</v>
      </c>
      <c r="F190" s="21">
        <f>'ART Forecast'!E70-('ART Forecast'!E70*'Algorithms &amp; Assumptions'!$C$6)</f>
        <v>1990.8</v>
      </c>
      <c r="G190" s="21">
        <f>'ART Forecast'!F70-('ART Forecast'!F70*'Algorithms &amp; Assumptions'!$C$6)</f>
        <v>2338.1999999999998</v>
      </c>
      <c r="H190" s="21">
        <f>'ART Forecast'!G70-('ART Forecast'!G70*'Algorithms &amp; Assumptions'!$C$6)</f>
        <v>2809.8</v>
      </c>
      <c r="I190" s="21">
        <f>'ART Forecast'!H70-('ART Forecast'!H70*'Algorithms &amp; Assumptions'!$C$6)</f>
        <v>3291.3</v>
      </c>
      <c r="J190" s="21">
        <f>'ART Forecast'!I70-('ART Forecast'!I70*'Algorithms &amp; Assumptions'!$C$6)</f>
        <v>3969.9</v>
      </c>
      <c r="K190" s="21">
        <f>'ART Forecast'!J70-('ART Forecast'!J70*'Algorithms &amp; Assumptions'!$C$6)</f>
        <v>4818.6000000000004</v>
      </c>
      <c r="L190" s="21">
        <f>'ART Forecast'!K70-('ART Forecast'!K70*'Algorithms &amp; Assumptions'!$C$6)</f>
        <v>5584.5</v>
      </c>
      <c r="M190" s="21">
        <f>'ART Forecast'!L70-('ART Forecast'!L70*'Algorithms &amp; Assumptions'!$C$6)</f>
        <v>6301.8</v>
      </c>
      <c r="N190" s="21">
        <f>'ART Forecast'!M70-('ART Forecast'!M70*'Algorithms &amp; Assumptions'!$C$6)</f>
        <v>7093.8</v>
      </c>
      <c r="O190" s="21">
        <f>'ART Forecast'!N70-('ART Forecast'!N70*'Algorithms &amp; Assumptions'!$C$6)</f>
        <v>7688.7</v>
      </c>
      <c r="P190" s="21">
        <f>'ART Forecast'!O70-('ART Forecast'!O70*'Algorithms &amp; Assumptions'!$C$6)</f>
        <v>8779.5</v>
      </c>
      <c r="Q190" s="21">
        <f>'ART Forecast'!P70-('ART Forecast'!P70*'Algorithms &amp; Assumptions'!$C$6)</f>
        <v>9605.4</v>
      </c>
      <c r="R190" s="21">
        <f>'ART Forecast'!Q70-('ART Forecast'!Q70*'Algorithms &amp; Assumptions'!$C$6)</f>
        <v>10431.299999999999</v>
      </c>
      <c r="S190" s="21">
        <f>'ART Forecast'!R70-('ART Forecast'!R70*'Algorithms &amp; Assumptions'!$C$6)</f>
        <v>11257.199999999999</v>
      </c>
      <c r="T190" s="21">
        <f>'ART Forecast'!S70-('ART Forecast'!S70*'Algorithms &amp; Assumptions'!$C$6)</f>
        <v>12083.099999999999</v>
      </c>
      <c r="U190" s="21">
        <f>'ART Forecast'!T70-('ART Forecast'!T70*'Algorithms &amp; Assumptions'!$C$6)</f>
        <v>12908.999999999996</v>
      </c>
      <c r="V190" s="21">
        <f>'ART Forecast'!U70-('ART Forecast'!U70*'Algorithms &amp; Assumptions'!$C$6)</f>
        <v>13734.899999999996</v>
      </c>
      <c r="W190" s="21">
        <f>'ART Forecast'!V70-('ART Forecast'!V70*'Algorithms &amp; Assumptions'!$C$6)</f>
        <v>14560.799999999996</v>
      </c>
      <c r="X190" s="1"/>
      <c r="Y190" s="17" t="str">
        <f t="shared" si="365"/>
        <v>Laos</v>
      </c>
      <c r="Z190" s="21"/>
      <c r="AA190" s="21">
        <f>MAX('ART Forecast'!D70-'ART Totals'!D190,0)</f>
        <v>439.29999999999995</v>
      </c>
      <c r="AB190" s="21">
        <f>MAX('ART Forecast'!E70-'ART Totals'!E190,0)</f>
        <v>542.5</v>
      </c>
      <c r="AC190" s="21">
        <f>MAX('ART Forecast'!F70-'ART Totals'!F190,0)</f>
        <v>607.20000000000005</v>
      </c>
      <c r="AD190" s="21">
        <f>MAX('ART Forecast'!G70-'ART Totals'!G190,0)</f>
        <v>783.80000000000018</v>
      </c>
      <c r="AE190" s="21">
        <f>MAX('ART Forecast'!H70-'ART Totals'!H190,0)</f>
        <v>847.19999999999982</v>
      </c>
      <c r="AF190" s="21">
        <f>MAX('ART Forecast'!I70-'ART Totals'!I190,0)</f>
        <v>1119.6999999999998</v>
      </c>
      <c r="AG190" s="21">
        <f>MAX('ART Forecast'!J70-'ART Totals'!J190,0)</f>
        <v>1384.1</v>
      </c>
      <c r="AH190" s="21">
        <f>MAX('ART Forecast'!K70-'ART Totals'!K190,0)</f>
        <v>1386.3999999999996</v>
      </c>
      <c r="AI190" s="21">
        <f>MAX('ART Forecast'!L70-'ART Totals'!L190,0)</f>
        <v>1417.5</v>
      </c>
      <c r="AJ190" s="21">
        <f>MAX('ART Forecast'!M70-'ART Totals'!M190,0)</f>
        <v>1580.1999999999998</v>
      </c>
      <c r="AK190" s="21">
        <f>MAX('ART Forecast'!N70-'ART Totals'!N190,0)</f>
        <v>1449.1999999999998</v>
      </c>
      <c r="AL190" s="21">
        <f>MAX('ART Forecast'!O70-'ART Totals'!O190,0)</f>
        <v>2066.3000000000002</v>
      </c>
      <c r="AM190" s="21">
        <f>MAX('ART Forecast'!P70-'ART Totals'!P190,0)</f>
        <v>1893.1666666666661</v>
      </c>
      <c r="AN190" s="21">
        <f>MAX('ART Forecast'!Q70-'ART Totals'!Q190,0)</f>
        <v>1984.9333333333325</v>
      </c>
      <c r="AO190" s="21">
        <f>MAX('ART Forecast'!R70-'ART Totals'!R190,0)</f>
        <v>2076.6999999999989</v>
      </c>
      <c r="AP190" s="21">
        <f>MAX('ART Forecast'!S70-'ART Totals'!S190,0)</f>
        <v>2168.4666666666653</v>
      </c>
      <c r="AQ190" s="21">
        <f>MAX('ART Forecast'!T70-'ART Totals'!T190,0)</f>
        <v>2260.2333333333318</v>
      </c>
      <c r="AR190" s="21">
        <f>MAX('ART Forecast'!U70-'ART Totals'!U190,0)</f>
        <v>2352</v>
      </c>
      <c r="AS190" s="21">
        <f>MAX('ART Forecast'!V70-'ART Totals'!V190,0)</f>
        <v>2443.7666666666664</v>
      </c>
      <c r="AT190" s="21">
        <f>MAX('ART Forecast'!W70-'ART Totals'!W190,0)</f>
        <v>2535.5333333333328</v>
      </c>
    </row>
    <row r="191" spans="1:46" customFormat="1" x14ac:dyDescent="0.35">
      <c r="A191" s="1"/>
      <c r="B191" s="17" t="str">
        <f t="shared" si="364"/>
        <v>Lebanon</v>
      </c>
      <c r="C191" s="21"/>
      <c r="D191" s="21">
        <f>'ART Forecast'!C71-('ART Forecast'!C71*'Algorithms &amp; Assumptions'!$C$6)</f>
        <v>381.6</v>
      </c>
      <c r="E191" s="21">
        <f>'ART Forecast'!D71-('ART Forecast'!D71*'Algorithms &amp; Assumptions'!$C$6)</f>
        <v>459.9</v>
      </c>
      <c r="F191" s="21">
        <f>'ART Forecast'!E71-('ART Forecast'!E71*'Algorithms &amp; Assumptions'!$C$6)</f>
        <v>538.20000000000005</v>
      </c>
      <c r="G191" s="21">
        <f>'ART Forecast'!F71-('ART Forecast'!F71*'Algorithms &amp; Assumptions'!$C$6)</f>
        <v>633.6</v>
      </c>
      <c r="H191" s="21">
        <f>'ART Forecast'!G71-('ART Forecast'!G71*'Algorithms &amp; Assumptions'!$C$6)</f>
        <v>744.3</v>
      </c>
      <c r="I191" s="21">
        <f>'ART Forecast'!H71-('ART Forecast'!H71*'Algorithms &amp; Assumptions'!$C$6)</f>
        <v>854.1</v>
      </c>
      <c r="J191" s="21">
        <f>'ART Forecast'!I71-('ART Forecast'!I71*'Algorithms &amp; Assumptions'!$C$6)</f>
        <v>1012.5</v>
      </c>
      <c r="K191" s="21">
        <f>'ART Forecast'!J71-('ART Forecast'!J71*'Algorithms &amp; Assumptions'!$C$6)</f>
        <v>1184.4000000000001</v>
      </c>
      <c r="L191" s="21">
        <f>'ART Forecast'!K71-('ART Forecast'!K71*'Algorithms &amp; Assumptions'!$C$6)</f>
        <v>1350</v>
      </c>
      <c r="M191" s="21">
        <f>'ART Forecast'!L71-('ART Forecast'!L71*'Algorithms &amp; Assumptions'!$C$6)</f>
        <v>1541.7</v>
      </c>
      <c r="N191" s="21">
        <f>'ART Forecast'!M71-('ART Forecast'!M71*'Algorithms &amp; Assumptions'!$C$6)</f>
        <v>1665.9</v>
      </c>
      <c r="O191" s="21">
        <f>'ART Forecast'!N71-('ART Forecast'!N71*'Algorithms &amp; Assumptions'!$C$6)</f>
        <v>1754.1</v>
      </c>
      <c r="P191" s="21">
        <f>'ART Forecast'!O71-('ART Forecast'!O71*'Algorithms &amp; Assumptions'!$C$6)</f>
        <v>1894.5</v>
      </c>
      <c r="Q191" s="21">
        <f>'ART Forecast'!P71-('ART Forecast'!P71*'Algorithms &amp; Assumptions'!$C$6)</f>
        <v>2012.1</v>
      </c>
      <c r="R191" s="21">
        <f>'ART Forecast'!Q71-('ART Forecast'!Q71*'Algorithms &amp; Assumptions'!$C$6)</f>
        <v>2129.6999999999998</v>
      </c>
      <c r="S191" s="21">
        <f>'ART Forecast'!R71-('ART Forecast'!R71*'Algorithms &amp; Assumptions'!$C$6)</f>
        <v>2196.6666666666833</v>
      </c>
      <c r="T191" s="21">
        <f>'ART Forecast'!S71-('ART Forecast'!S71*'Algorithms &amp; Assumptions'!$C$6)</f>
        <v>2135.5555555555793</v>
      </c>
      <c r="U191" s="21">
        <f>'ART Forecast'!T71-('ART Forecast'!T71*'Algorithms &amp; Assumptions'!$C$6)</f>
        <v>2086.2962962963284</v>
      </c>
      <c r="V191" s="21">
        <f>'ART Forecast'!U71-('ART Forecast'!U71*'Algorithms &amp; Assumptions'!$C$6)</f>
        <v>2029.1358024691756</v>
      </c>
      <c r="W191" s="21">
        <f>'ART Forecast'!V71-('ART Forecast'!V71*'Algorithms &amp; Assumptions'!$C$6)</f>
        <v>1977.2427983539571</v>
      </c>
      <c r="X191" s="1"/>
      <c r="Y191" s="17" t="str">
        <f t="shared" si="365"/>
        <v>Lebanon</v>
      </c>
      <c r="Z191" s="21"/>
      <c r="AA191" s="21">
        <f>MAX('ART Forecast'!D71-'ART Totals'!D191,0)</f>
        <v>129.39999999999998</v>
      </c>
      <c r="AB191" s="21">
        <f>MAX('ART Forecast'!E71-'ART Totals'!E191,0)</f>
        <v>138.10000000000002</v>
      </c>
      <c r="AC191" s="21">
        <f>MAX('ART Forecast'!F71-'ART Totals'!F191,0)</f>
        <v>165.79999999999995</v>
      </c>
      <c r="AD191" s="21">
        <f>MAX('ART Forecast'!G71-'ART Totals'!G191,0)</f>
        <v>193.39999999999998</v>
      </c>
      <c r="AE191" s="21">
        <f>MAX('ART Forecast'!H71-'ART Totals'!H191,0)</f>
        <v>204.70000000000005</v>
      </c>
      <c r="AF191" s="21">
        <f>MAX('ART Forecast'!I71-'ART Totals'!I191,0)</f>
        <v>270.89999999999998</v>
      </c>
      <c r="AG191" s="21">
        <f>MAX('ART Forecast'!J71-'ART Totals'!J191,0)</f>
        <v>303.5</v>
      </c>
      <c r="AH191" s="21">
        <f>MAX('ART Forecast'!K71-'ART Totals'!K191,0)</f>
        <v>315.59999999999991</v>
      </c>
      <c r="AI191" s="21">
        <f>MAX('ART Forecast'!L71-'ART Totals'!L191,0)</f>
        <v>363</v>
      </c>
      <c r="AJ191" s="21">
        <f>MAX('ART Forecast'!M71-'ART Totals'!M191,0)</f>
        <v>309.29999999999995</v>
      </c>
      <c r="AK191" s="21">
        <f>MAX('ART Forecast'!N71-'ART Totals'!N191,0)</f>
        <v>283.09999999999991</v>
      </c>
      <c r="AL191" s="21">
        <f>MAX('ART Forecast'!O71-'ART Totals'!O191,0)</f>
        <v>350.90000000000009</v>
      </c>
      <c r="AM191" s="21">
        <f>MAX('ART Forecast'!P71-'ART Totals'!P191,0)</f>
        <v>341.16666666666652</v>
      </c>
      <c r="AN191" s="21">
        <f>MAX('ART Forecast'!Q71-'ART Totals'!Q191,0)</f>
        <v>354.23333333333312</v>
      </c>
      <c r="AO191" s="21">
        <f>MAX('ART Forecast'!R71-'ART Totals'!R191,0)</f>
        <v>311.04074074075925</v>
      </c>
      <c r="AP191" s="21">
        <f>MAX('ART Forecast'!S71-'ART Totals'!S191,0)</f>
        <v>176.17283950618275</v>
      </c>
      <c r="AQ191" s="21">
        <f>MAX('ART Forecast'!T71-'ART Totals'!T191,0)</f>
        <v>182.55144032922999</v>
      </c>
      <c r="AR191" s="21">
        <f>MAX('ART Forecast'!U71-'ART Totals'!U191,0)</f>
        <v>168.29903978053335</v>
      </c>
      <c r="AS191" s="21">
        <f>MAX('ART Forecast'!V71-'ART Totals'!V191,0)</f>
        <v>167.8006401463324</v>
      </c>
      <c r="AT191" s="21">
        <f>MAX('ART Forecast'!W71-'ART Totals'!W191,0)</f>
        <v>158.13290656913455</v>
      </c>
    </row>
    <row r="192" spans="1:46" customFormat="1" x14ac:dyDescent="0.35">
      <c r="A192" s="1"/>
      <c r="B192" s="17" t="str">
        <f t="shared" si="364"/>
        <v>Lesotho</v>
      </c>
      <c r="C192" s="21"/>
      <c r="D192" s="21">
        <f>'ART Forecast'!C72-('ART Forecast'!C72*'Algorithms &amp; Assumptions'!$C$6)</f>
        <v>80528.399999999994</v>
      </c>
      <c r="E192" s="21">
        <f>'ART Forecast'!D72-('ART Forecast'!D72*'Algorithms &amp; Assumptions'!$C$6)</f>
        <v>83831.399999999994</v>
      </c>
      <c r="F192" s="21">
        <f>'ART Forecast'!E72-('ART Forecast'!E72*'Algorithms &amp; Assumptions'!$C$6)</f>
        <v>93459.6</v>
      </c>
      <c r="G192" s="21">
        <f>'ART Forecast'!F72-('ART Forecast'!F72*'Algorithms &amp; Assumptions'!$C$6)</f>
        <v>104103</v>
      </c>
      <c r="H192" s="21">
        <f>'ART Forecast'!G72-('ART Forecast'!G72*'Algorithms &amp; Assumptions'!$C$6)</f>
        <v>114085.8</v>
      </c>
      <c r="I192" s="21">
        <f>'ART Forecast'!H72-('ART Forecast'!H72*'Algorithms &amp; Assumptions'!$C$6)</f>
        <v>131393.70000000001</v>
      </c>
      <c r="J192" s="21">
        <f>'ART Forecast'!I72-('ART Forecast'!I72*'Algorithms &amp; Assumptions'!$C$6)</f>
        <v>154794.6</v>
      </c>
      <c r="K192" s="21">
        <f>'ART Forecast'!J72-('ART Forecast'!J72*'Algorithms &amp; Assumptions'!$C$6)</f>
        <v>173592</v>
      </c>
      <c r="L192" s="21">
        <f>'ART Forecast'!K72-('ART Forecast'!K72*'Algorithms &amp; Assumptions'!$C$6)</f>
        <v>178019.1</v>
      </c>
      <c r="M192" s="21">
        <f>'ART Forecast'!L72-('ART Forecast'!L72*'Algorithms &amp; Assumptions'!$C$6)</f>
        <v>191282.4</v>
      </c>
      <c r="N192" s="21">
        <f>'ART Forecast'!M72-('ART Forecast'!M72*'Algorithms &amp; Assumptions'!$C$6)</f>
        <v>198965.7</v>
      </c>
      <c r="O192" s="21">
        <f>'ART Forecast'!N72-('ART Forecast'!N72*'Algorithms &amp; Assumptions'!$C$6)</f>
        <v>203580</v>
      </c>
      <c r="P192" s="21">
        <f>'ART Forecast'!O72-('ART Forecast'!O72*'Algorithms &amp; Assumptions'!$C$6)</f>
        <v>206743.5</v>
      </c>
      <c r="Q192" s="21">
        <f>'ART Forecast'!P72-('ART Forecast'!P72*'Algorithms &amp; Assumptions'!$C$6)</f>
        <v>211897.2</v>
      </c>
      <c r="R192" s="21">
        <f>'ART Forecast'!Q72-('ART Forecast'!Q72*'Algorithms &amp; Assumptions'!$C$6)</f>
        <v>217050.90000000002</v>
      </c>
      <c r="S192" s="21">
        <f>'ART Forecast'!R72-('ART Forecast'!R72*'Algorithms &amp; Assumptions'!$C$6)</f>
        <v>222204.60000000003</v>
      </c>
      <c r="T192" s="21">
        <f>'ART Forecast'!S72-('ART Forecast'!S72*'Algorithms &amp; Assumptions'!$C$6)</f>
        <v>227358.30000000005</v>
      </c>
      <c r="U192" s="21">
        <f>'ART Forecast'!T72-('ART Forecast'!T72*'Algorithms &amp; Assumptions'!$C$6)</f>
        <v>232512.00000000006</v>
      </c>
      <c r="V192" s="21">
        <f>'ART Forecast'!U72-('ART Forecast'!U72*'Algorithms &amp; Assumptions'!$C$6)</f>
        <v>237665.70000000004</v>
      </c>
      <c r="W192" s="21">
        <f>'ART Forecast'!V72-('ART Forecast'!V72*'Algorithms &amp; Assumptions'!$C$6)</f>
        <v>242819.40000000002</v>
      </c>
      <c r="X192" s="1"/>
      <c r="Y192" s="17" t="str">
        <f t="shared" si="365"/>
        <v>Lesotho</v>
      </c>
      <c r="Z192" s="21"/>
      <c r="AA192" s="21">
        <f>MAX('ART Forecast'!D72-'ART Totals'!D192,0)</f>
        <v>12617.600000000006</v>
      </c>
      <c r="AB192" s="21">
        <f>MAX('ART Forecast'!E72-'ART Totals'!E192,0)</f>
        <v>20012.600000000006</v>
      </c>
      <c r="AC192" s="21">
        <f>MAX('ART Forecast'!F72-'ART Totals'!F192,0)</f>
        <v>22210.399999999994</v>
      </c>
      <c r="AD192" s="21">
        <f>MAX('ART Forecast'!G72-'ART Totals'!G192,0)</f>
        <v>22659</v>
      </c>
      <c r="AE192" s="21">
        <f>MAX('ART Forecast'!H72-'ART Totals'!H192,0)</f>
        <v>31907.199999999997</v>
      </c>
      <c r="AF192" s="21">
        <f>MAX('ART Forecast'!I72-'ART Totals'!I192,0)</f>
        <v>40600.299999999988</v>
      </c>
      <c r="AG192" s="21">
        <f>MAX('ART Forecast'!J72-'ART Totals'!J192,0)</f>
        <v>38085.399999999994</v>
      </c>
      <c r="AH192" s="21">
        <f>MAX('ART Forecast'!K72-'ART Totals'!K192,0)</f>
        <v>24207</v>
      </c>
      <c r="AI192" s="21">
        <f>MAX('ART Forecast'!L72-'ART Totals'!L192,0)</f>
        <v>34516.899999999994</v>
      </c>
      <c r="AJ192" s="21">
        <f>MAX('ART Forecast'!M72-'ART Totals'!M192,0)</f>
        <v>29790.600000000006</v>
      </c>
      <c r="AK192" s="21">
        <f>MAX('ART Forecast'!N72-'ART Totals'!N192,0)</f>
        <v>27234.299999999988</v>
      </c>
      <c r="AL192" s="21">
        <f>MAX('ART Forecast'!O72-'ART Totals'!O192,0)</f>
        <v>26135</v>
      </c>
      <c r="AM192" s="21">
        <f>MAX('ART Forecast'!P72-'ART Totals'!P192,0)</f>
        <v>28697.833333333343</v>
      </c>
      <c r="AN192" s="21">
        <f>MAX('ART Forecast'!Q72-'ART Totals'!Q192,0)</f>
        <v>29270.466666666674</v>
      </c>
      <c r="AO192" s="21">
        <f>MAX('ART Forecast'!R72-'ART Totals'!R192,0)</f>
        <v>29843.100000000006</v>
      </c>
      <c r="AP192" s="21">
        <f>MAX('ART Forecast'!S72-'ART Totals'!S192,0)</f>
        <v>30415.733333333337</v>
      </c>
      <c r="AQ192" s="21">
        <f>MAX('ART Forecast'!T72-'ART Totals'!T192,0)</f>
        <v>30988.366666666669</v>
      </c>
      <c r="AR192" s="21">
        <f>MAX('ART Forecast'!U72-'ART Totals'!U192,0)</f>
        <v>31561</v>
      </c>
      <c r="AS192" s="21">
        <f>MAX('ART Forecast'!V72-'ART Totals'!V192,0)</f>
        <v>32133.633333333331</v>
      </c>
      <c r="AT192" s="21">
        <f>MAX('ART Forecast'!W72-'ART Totals'!W192,0)</f>
        <v>27180.599999999977</v>
      </c>
    </row>
    <row r="193" spans="1:46" customFormat="1" x14ac:dyDescent="0.35">
      <c r="A193" s="1"/>
      <c r="B193" s="17" t="str">
        <f t="shared" si="364"/>
        <v>Liberia</v>
      </c>
      <c r="C193" s="21"/>
      <c r="D193" s="21">
        <f>'ART Forecast'!C73-('ART Forecast'!C73*'Algorithms &amp; Assumptions'!$C$6)</f>
        <v>3688.2</v>
      </c>
      <c r="E193" s="21">
        <f>'ART Forecast'!D73-('ART Forecast'!D73*'Algorithms &amp; Assumptions'!$C$6)</f>
        <v>4742.1000000000004</v>
      </c>
      <c r="F193" s="21">
        <f>'ART Forecast'!E73-('ART Forecast'!E73*'Algorithms &amp; Assumptions'!$C$6)</f>
        <v>4543.2</v>
      </c>
      <c r="G193" s="21">
        <f>'ART Forecast'!F73-('ART Forecast'!F73*'Algorithms &amp; Assumptions'!$C$6)</f>
        <v>5445.9</v>
      </c>
      <c r="H193" s="21">
        <f>'ART Forecast'!G73-('ART Forecast'!G73*'Algorithms &amp; Assumptions'!$C$6)</f>
        <v>5853.6</v>
      </c>
      <c r="I193" s="21">
        <f>'ART Forecast'!H73-('ART Forecast'!H73*'Algorithms &amp; Assumptions'!$C$6)</f>
        <v>6301.8</v>
      </c>
      <c r="J193" s="21">
        <f>'ART Forecast'!I73-('ART Forecast'!I73*'Algorithms &amp; Assumptions'!$C$6)</f>
        <v>6870.6</v>
      </c>
      <c r="K193" s="21">
        <f>'ART Forecast'!J73-('ART Forecast'!J73*'Algorithms &amp; Assumptions'!$C$6)</f>
        <v>9911.7000000000007</v>
      </c>
      <c r="L193" s="21">
        <f>'ART Forecast'!K73-('ART Forecast'!K73*'Algorithms &amp; Assumptions'!$C$6)</f>
        <v>11880</v>
      </c>
      <c r="M193" s="21">
        <f>'ART Forecast'!L73-('ART Forecast'!L73*'Algorithms &amp; Assumptions'!$C$6)</f>
        <v>13194</v>
      </c>
      <c r="N193" s="21">
        <f>'ART Forecast'!M73-('ART Forecast'!M73*'Algorithms &amp; Assumptions'!$C$6)</f>
        <v>15905.7</v>
      </c>
      <c r="O193" s="21">
        <f>'ART Forecast'!N73-('ART Forecast'!N73*'Algorithms &amp; Assumptions'!$C$6)</f>
        <v>18233.099999999999</v>
      </c>
      <c r="P193" s="21">
        <f>'ART Forecast'!O73-('ART Forecast'!O73*'Algorithms &amp; Assumptions'!$C$6)</f>
        <v>21526.2</v>
      </c>
      <c r="Q193" s="21">
        <f>'ART Forecast'!P73-('ART Forecast'!P73*'Algorithms &amp; Assumptions'!$C$6)</f>
        <v>24303.599999999999</v>
      </c>
      <c r="R193" s="21">
        <f>'ART Forecast'!Q73-('ART Forecast'!Q73*'Algorithms &amp; Assumptions'!$C$6)</f>
        <v>27081</v>
      </c>
      <c r="S193" s="21">
        <f>'ART Forecast'!R73-('ART Forecast'!R73*'Algorithms &amp; Assumptions'!$C$6)</f>
        <v>27900</v>
      </c>
      <c r="T193" s="21">
        <f>'ART Forecast'!S73-('ART Forecast'!S73*'Algorithms &amp; Assumptions'!$C$6)</f>
        <v>27900</v>
      </c>
      <c r="U193" s="21">
        <f>'ART Forecast'!T73-('ART Forecast'!T73*'Algorithms &amp; Assumptions'!$C$6)</f>
        <v>27900</v>
      </c>
      <c r="V193" s="21">
        <f>'ART Forecast'!U73-('ART Forecast'!U73*'Algorithms &amp; Assumptions'!$C$6)</f>
        <v>27900</v>
      </c>
      <c r="W193" s="21">
        <f>'ART Forecast'!V73-('ART Forecast'!V73*'Algorithms &amp; Assumptions'!$C$6)</f>
        <v>27900</v>
      </c>
      <c r="X193" s="1"/>
      <c r="Y193" s="17" t="str">
        <f t="shared" si="365"/>
        <v>Liberia</v>
      </c>
      <c r="Z193" s="21"/>
      <c r="AA193" s="21">
        <f>MAX('ART Forecast'!D73-'ART Totals'!D193,0)</f>
        <v>1580.8000000000002</v>
      </c>
      <c r="AB193" s="21">
        <f>MAX('ART Forecast'!E73-'ART Totals'!E193,0)</f>
        <v>305.89999999999964</v>
      </c>
      <c r="AC193" s="21">
        <f>MAX('ART Forecast'!F73-'ART Totals'!F193,0)</f>
        <v>1507.8000000000002</v>
      </c>
      <c r="AD193" s="21">
        <f>MAX('ART Forecast'!G73-'ART Totals'!G193,0)</f>
        <v>1058.1000000000004</v>
      </c>
      <c r="AE193" s="21">
        <f>MAX('ART Forecast'!H73-'ART Totals'!H193,0)</f>
        <v>1148.3999999999996</v>
      </c>
      <c r="AF193" s="21">
        <f>MAX('ART Forecast'!I73-'ART Totals'!I193,0)</f>
        <v>1332.1999999999998</v>
      </c>
      <c r="AG193" s="21">
        <f>MAX('ART Forecast'!J73-'ART Totals'!J193,0)</f>
        <v>4142.3999999999996</v>
      </c>
      <c r="AH193" s="21">
        <f>MAX('ART Forecast'!K73-'ART Totals'!K193,0)</f>
        <v>3288.2999999999993</v>
      </c>
      <c r="AI193" s="21">
        <f>MAX('ART Forecast'!L73-'ART Totals'!L193,0)</f>
        <v>2780</v>
      </c>
      <c r="AJ193" s="21">
        <f>MAX('ART Forecast'!M73-'ART Totals'!M193,0)</f>
        <v>4479</v>
      </c>
      <c r="AK193" s="21">
        <f>MAX('ART Forecast'!N73-'ART Totals'!N193,0)</f>
        <v>4353.2999999999993</v>
      </c>
      <c r="AL193" s="21">
        <f>MAX('ART Forecast'!O73-'ART Totals'!O193,0)</f>
        <v>5684.9000000000015</v>
      </c>
      <c r="AM193" s="21">
        <f>MAX('ART Forecast'!P73-'ART Totals'!P193,0)</f>
        <v>5477.7999999999993</v>
      </c>
      <c r="AN193" s="21">
        <f>MAX('ART Forecast'!Q73-'ART Totals'!Q193,0)</f>
        <v>5786.4000000000015</v>
      </c>
      <c r="AO193" s="21">
        <f>MAX('ART Forecast'!R73-'ART Totals'!R193,0)</f>
        <v>3919</v>
      </c>
      <c r="AP193" s="21">
        <f>MAX('ART Forecast'!S73-'ART Totals'!S193,0)</f>
        <v>3100</v>
      </c>
      <c r="AQ193" s="21">
        <f>MAX('ART Forecast'!T73-'ART Totals'!T193,0)</f>
        <v>3100</v>
      </c>
      <c r="AR193" s="21">
        <f>MAX('ART Forecast'!U73-'ART Totals'!U193,0)</f>
        <v>3100</v>
      </c>
      <c r="AS193" s="21">
        <f>MAX('ART Forecast'!V73-'ART Totals'!V193,0)</f>
        <v>3100</v>
      </c>
      <c r="AT193" s="21">
        <f>MAX('ART Forecast'!W73-'ART Totals'!W193,0)</f>
        <v>3100</v>
      </c>
    </row>
    <row r="194" spans="1:46" customFormat="1" x14ac:dyDescent="0.35">
      <c r="A194" s="1"/>
      <c r="B194" s="17" t="str">
        <f t="shared" si="364"/>
        <v>Libya</v>
      </c>
      <c r="C194" s="21"/>
      <c r="D194" s="21">
        <f>'ART Forecast'!C74-('ART Forecast'!C74*'Algorithms &amp; Assumptions'!$C$6)</f>
        <v>1553.4</v>
      </c>
      <c r="E194" s="21">
        <f>'ART Forecast'!D74-('ART Forecast'!D74*'Algorithms &amp; Assumptions'!$C$6)</f>
        <v>1715.4</v>
      </c>
      <c r="F194" s="21">
        <f>'ART Forecast'!E74-('ART Forecast'!E74*'Algorithms &amp; Assumptions'!$C$6)</f>
        <v>1933.2</v>
      </c>
      <c r="G194" s="21">
        <f>'ART Forecast'!F74-('ART Forecast'!F74*'Algorithms &amp; Assumptions'!$C$6)</f>
        <v>2048.4</v>
      </c>
      <c r="H194" s="21">
        <f>'ART Forecast'!G74-('ART Forecast'!G74*'Algorithms &amp; Assumptions'!$C$6)</f>
        <v>2327.4</v>
      </c>
      <c r="I194" s="21">
        <f>'ART Forecast'!H74-('ART Forecast'!H74*'Algorithms &amp; Assumptions'!$C$6)</f>
        <v>2668.5</v>
      </c>
      <c r="J194" s="21">
        <f>'ART Forecast'!I74-('ART Forecast'!I74*'Algorithms &amp; Assumptions'!$C$6)</f>
        <v>2917.8</v>
      </c>
      <c r="K194" s="21">
        <f>'ART Forecast'!J74-('ART Forecast'!J74*'Algorithms &amp; Assumptions'!$C$6)</f>
        <v>3105.9</v>
      </c>
      <c r="L194" s="21">
        <f>'ART Forecast'!K74-('ART Forecast'!K74*'Algorithms &amp; Assumptions'!$C$6)</f>
        <v>3584.7</v>
      </c>
      <c r="M194" s="21">
        <f>'ART Forecast'!L74-('ART Forecast'!L74*'Algorithms &amp; Assumptions'!$C$6)</f>
        <v>3861.9</v>
      </c>
      <c r="N194" s="21">
        <f>'ART Forecast'!M74-('ART Forecast'!M74*'Algorithms &amp; Assumptions'!$C$6)</f>
        <v>4027.5</v>
      </c>
      <c r="O194" s="21">
        <f>'ART Forecast'!N74-('ART Forecast'!N74*'Algorithms &amp; Assumptions'!$C$6)</f>
        <v>4219.2</v>
      </c>
      <c r="P194" s="21">
        <f>'ART Forecast'!O74-('ART Forecast'!O74*'Algorithms &amp; Assumptions'!$C$6)</f>
        <v>4476.6000000000004</v>
      </c>
      <c r="Q194" s="21">
        <f>'ART Forecast'!P74-('ART Forecast'!P74*'Algorithms &amp; Assumptions'!$C$6)</f>
        <v>4681.5</v>
      </c>
      <c r="R194" s="21">
        <f>'ART Forecast'!Q74-('ART Forecast'!Q74*'Algorithms &amp; Assumptions'!$C$6)</f>
        <v>4886.4000000000005</v>
      </c>
      <c r="S194" s="21">
        <f>'ART Forecast'!R74-('ART Forecast'!R74*'Algorithms &amp; Assumptions'!$C$6)</f>
        <v>5091.3000000000011</v>
      </c>
      <c r="T194" s="21">
        <f>'ART Forecast'!S74-('ART Forecast'!S74*'Algorithms &amp; Assumptions'!$C$6)</f>
        <v>5296.2000000000007</v>
      </c>
      <c r="U194" s="21">
        <f>'ART Forecast'!T74-('ART Forecast'!T74*'Algorithms &amp; Assumptions'!$C$6)</f>
        <v>5501.1000000000013</v>
      </c>
      <c r="V194" s="21">
        <f>'ART Forecast'!U74-('ART Forecast'!U74*'Algorithms &amp; Assumptions'!$C$6)</f>
        <v>5706.0000000000018</v>
      </c>
      <c r="W194" s="21">
        <f>'ART Forecast'!V74-('ART Forecast'!V74*'Algorithms &amp; Assumptions'!$C$6)</f>
        <v>5910.9000000000015</v>
      </c>
      <c r="X194" s="1"/>
      <c r="Y194" s="17" t="str">
        <f t="shared" si="365"/>
        <v>Libya</v>
      </c>
      <c r="Z194" s="21"/>
      <c r="AA194" s="21">
        <f>MAX('ART Forecast'!D74-'ART Totals'!D194,0)</f>
        <v>352.59999999999991</v>
      </c>
      <c r="AB194" s="21">
        <f>MAX('ART Forecast'!E74-'ART Totals'!E194,0)</f>
        <v>432.59999999999991</v>
      </c>
      <c r="AC194" s="21">
        <f>MAX('ART Forecast'!F74-'ART Totals'!F194,0)</f>
        <v>342.79999999999995</v>
      </c>
      <c r="AD194" s="21">
        <f>MAX('ART Forecast'!G74-'ART Totals'!G194,0)</f>
        <v>537.59999999999991</v>
      </c>
      <c r="AE194" s="21">
        <f>MAX('ART Forecast'!H74-'ART Totals'!H194,0)</f>
        <v>637.59999999999991</v>
      </c>
      <c r="AF194" s="21">
        <f>MAX('ART Forecast'!I74-'ART Totals'!I194,0)</f>
        <v>573.5</v>
      </c>
      <c r="AG194" s="21">
        <f>MAX('ART Forecast'!J74-'ART Totals'!J194,0)</f>
        <v>533.19999999999982</v>
      </c>
      <c r="AH194" s="21">
        <f>MAX('ART Forecast'!K74-'ART Totals'!K194,0)</f>
        <v>877.09999999999991</v>
      </c>
      <c r="AI194" s="21">
        <f>MAX('ART Forecast'!L74-'ART Totals'!L194,0)</f>
        <v>706.30000000000018</v>
      </c>
      <c r="AJ194" s="21">
        <f>MAX('ART Forecast'!M74-'ART Totals'!M194,0)</f>
        <v>613.09999999999991</v>
      </c>
      <c r="AK194" s="21">
        <f>MAX('ART Forecast'!N74-'ART Totals'!N194,0)</f>
        <v>660.5</v>
      </c>
      <c r="AL194" s="21">
        <f>MAX('ART Forecast'!O74-'ART Totals'!O194,0)</f>
        <v>754.80000000000018</v>
      </c>
      <c r="AM194" s="21">
        <f>MAX('ART Forecast'!P74-'ART Totals'!P194,0)</f>
        <v>725.06666666666661</v>
      </c>
      <c r="AN194" s="21">
        <f>MAX('ART Forecast'!Q74-'ART Totals'!Q194,0)</f>
        <v>747.83333333333394</v>
      </c>
      <c r="AO194" s="21">
        <f>MAX('ART Forecast'!R74-'ART Totals'!R194,0)</f>
        <v>770.60000000000036</v>
      </c>
      <c r="AP194" s="21">
        <f>MAX('ART Forecast'!S74-'ART Totals'!S194,0)</f>
        <v>793.36666666666679</v>
      </c>
      <c r="AQ194" s="21">
        <f>MAX('ART Forecast'!T74-'ART Totals'!T194,0)</f>
        <v>816.13333333333412</v>
      </c>
      <c r="AR194" s="21">
        <f>MAX('ART Forecast'!U74-'ART Totals'!U194,0)</f>
        <v>838.90000000000055</v>
      </c>
      <c r="AS194" s="21">
        <f>MAX('ART Forecast'!V74-'ART Totals'!V194,0)</f>
        <v>861.66666666666697</v>
      </c>
      <c r="AT194" s="21">
        <f>MAX('ART Forecast'!W74-'ART Totals'!W194,0)</f>
        <v>884.4333333333343</v>
      </c>
    </row>
    <row r="195" spans="1:46" customFormat="1" x14ac:dyDescent="0.35">
      <c r="A195" s="1"/>
      <c r="B195" s="17" t="str">
        <f t="shared" si="364"/>
        <v>Macedonia</v>
      </c>
      <c r="C195" s="21"/>
      <c r="D195" s="21">
        <f>'ART Forecast'!C75-('ART Forecast'!C75*'Algorithms &amp; Assumptions'!$C$6)</f>
        <v>32.4</v>
      </c>
      <c r="E195" s="21">
        <f>'ART Forecast'!D75-('ART Forecast'!D75*'Algorithms &amp; Assumptions'!$C$6)</f>
        <v>40.5</v>
      </c>
      <c r="F195" s="21">
        <f>'ART Forecast'!E75-('ART Forecast'!E75*'Algorithms &amp; Assumptions'!$C$6)</f>
        <v>54.9</v>
      </c>
      <c r="G195" s="21">
        <f>'ART Forecast'!F75-('ART Forecast'!F75*'Algorithms &amp; Assumptions'!$C$6)</f>
        <v>68.400000000000006</v>
      </c>
      <c r="H195" s="21">
        <f>'ART Forecast'!G75-('ART Forecast'!G75*'Algorithms &amp; Assumptions'!$C$6)</f>
        <v>84.6</v>
      </c>
      <c r="I195" s="21">
        <f>'ART Forecast'!H75-('ART Forecast'!H75*'Algorithms &amp; Assumptions'!$C$6)</f>
        <v>118.8</v>
      </c>
      <c r="J195" s="21">
        <f>'ART Forecast'!I75-('ART Forecast'!I75*'Algorithms &amp; Assumptions'!$C$6)</f>
        <v>149.4</v>
      </c>
      <c r="K195" s="21">
        <f>'ART Forecast'!J75-('ART Forecast'!J75*'Algorithms &amp; Assumptions'!$C$6)</f>
        <v>174.6</v>
      </c>
      <c r="L195" s="21">
        <f>'ART Forecast'!K75-('ART Forecast'!K75*'Algorithms &amp; Assumptions'!$C$6)</f>
        <v>211.5</v>
      </c>
      <c r="M195" s="21">
        <f>'ART Forecast'!L75-('ART Forecast'!L75*'Algorithms &amp; Assumptions'!$C$6)</f>
        <v>234</v>
      </c>
      <c r="N195" s="21">
        <f>'ART Forecast'!M75-('ART Forecast'!M75*'Algorithms &amp; Assumptions'!$C$6)</f>
        <v>269.10000000000002</v>
      </c>
      <c r="O195" s="21">
        <f>'ART Forecast'!N75-('ART Forecast'!N75*'Algorithms &amp; Assumptions'!$C$6)</f>
        <v>0</v>
      </c>
      <c r="P195" s="21">
        <f>'ART Forecast'!O75-('ART Forecast'!O75*'Algorithms &amp; Assumptions'!$C$6)</f>
        <v>0</v>
      </c>
      <c r="Q195" s="21">
        <f>'ART Forecast'!P75-('ART Forecast'!P75*'Algorithms &amp; Assumptions'!$C$6)</f>
        <v>0</v>
      </c>
      <c r="R195" s="21">
        <f>'ART Forecast'!Q75-('ART Forecast'!Q75*'Algorithms &amp; Assumptions'!$C$6)</f>
        <v>0</v>
      </c>
      <c r="S195" s="21">
        <f>'ART Forecast'!R75-('ART Forecast'!R75*'Algorithms &amp; Assumptions'!$C$6)</f>
        <v>0</v>
      </c>
      <c r="T195" s="21">
        <f>'ART Forecast'!S75-('ART Forecast'!S75*'Algorithms &amp; Assumptions'!$C$6)</f>
        <v>0</v>
      </c>
      <c r="U195" s="21">
        <f>'ART Forecast'!T75-('ART Forecast'!T75*'Algorithms &amp; Assumptions'!$C$6)</f>
        <v>0</v>
      </c>
      <c r="V195" s="21">
        <f>'ART Forecast'!U75-('ART Forecast'!U75*'Algorithms &amp; Assumptions'!$C$6)</f>
        <v>0</v>
      </c>
      <c r="W195" s="21">
        <f>'ART Forecast'!V75-('ART Forecast'!V75*'Algorithms &amp; Assumptions'!$C$6)</f>
        <v>0</v>
      </c>
      <c r="X195" s="1"/>
      <c r="Y195" s="17" t="str">
        <f t="shared" si="365"/>
        <v>Macedonia</v>
      </c>
      <c r="Z195" s="21"/>
      <c r="AA195" s="21">
        <f>MAX('ART Forecast'!D75-'ART Totals'!D195,0)</f>
        <v>12.600000000000001</v>
      </c>
      <c r="AB195" s="21">
        <f>MAX('ART Forecast'!E75-'ART Totals'!E195,0)</f>
        <v>20.5</v>
      </c>
      <c r="AC195" s="21">
        <f>MAX('ART Forecast'!F75-'ART Totals'!F195,0)</f>
        <v>21.1</v>
      </c>
      <c r="AD195" s="21">
        <f>MAX('ART Forecast'!G75-'ART Totals'!G195,0)</f>
        <v>25.599999999999994</v>
      </c>
      <c r="AE195" s="21">
        <f>MAX('ART Forecast'!H75-'ART Totals'!H195,0)</f>
        <v>47.400000000000006</v>
      </c>
      <c r="AF195" s="21">
        <f>MAX('ART Forecast'!I75-'ART Totals'!I195,0)</f>
        <v>47.2</v>
      </c>
      <c r="AG195" s="21">
        <f>MAX('ART Forecast'!J75-'ART Totals'!J195,0)</f>
        <v>44.599999999999994</v>
      </c>
      <c r="AH195" s="21">
        <f>MAX('ART Forecast'!K75-'ART Totals'!K195,0)</f>
        <v>60.400000000000006</v>
      </c>
      <c r="AI195" s="21">
        <f>MAX('ART Forecast'!L75-'ART Totals'!L195,0)</f>
        <v>48.5</v>
      </c>
      <c r="AJ195" s="21">
        <f>MAX('ART Forecast'!M75-'ART Totals'!M195,0)</f>
        <v>65</v>
      </c>
      <c r="AK195" s="21">
        <f>MAX('ART Forecast'!N75-'ART Totals'!N195,0)</f>
        <v>0</v>
      </c>
      <c r="AL195" s="21">
        <f>MAX('ART Forecast'!O75-'ART Totals'!O195,0)</f>
        <v>0</v>
      </c>
      <c r="AM195" s="21">
        <f>MAX('ART Forecast'!P75-'ART Totals'!P195,0)</f>
        <v>0</v>
      </c>
      <c r="AN195" s="21">
        <f>MAX('ART Forecast'!Q75-'ART Totals'!Q195,0)</f>
        <v>0</v>
      </c>
      <c r="AO195" s="21">
        <f>MAX('ART Forecast'!R75-'ART Totals'!R195,0)</f>
        <v>0</v>
      </c>
      <c r="AP195" s="21">
        <f>MAX('ART Forecast'!S75-'ART Totals'!S195,0)</f>
        <v>0</v>
      </c>
      <c r="AQ195" s="21">
        <f>MAX('ART Forecast'!T75-'ART Totals'!T195,0)</f>
        <v>0</v>
      </c>
      <c r="AR195" s="21">
        <f>MAX('ART Forecast'!U75-'ART Totals'!U195,0)</f>
        <v>0</v>
      </c>
      <c r="AS195" s="21">
        <f>MAX('ART Forecast'!V75-'ART Totals'!V195,0)</f>
        <v>0</v>
      </c>
      <c r="AT195" s="21">
        <f>MAX('ART Forecast'!W75-'ART Totals'!W195,0)</f>
        <v>0</v>
      </c>
    </row>
    <row r="196" spans="1:46" customFormat="1" x14ac:dyDescent="0.35">
      <c r="A196" s="1"/>
      <c r="B196" s="17" t="str">
        <f t="shared" si="364"/>
        <v>Madagascar</v>
      </c>
      <c r="C196" s="21"/>
      <c r="D196" s="21">
        <f>'ART Forecast'!C76-('ART Forecast'!C76*'Algorithms &amp; Assumptions'!$C$6)</f>
        <v>223.2</v>
      </c>
      <c r="E196" s="21">
        <f>'ART Forecast'!D76-('ART Forecast'!D76*'Algorithms &amp; Assumptions'!$C$6)</f>
        <v>344.7</v>
      </c>
      <c r="F196" s="21">
        <f>'ART Forecast'!E76-('ART Forecast'!E76*'Algorithms &amp; Assumptions'!$C$6)</f>
        <v>321.3</v>
      </c>
      <c r="G196" s="21">
        <f>'ART Forecast'!F76-('ART Forecast'!F76*'Algorithms &amp; Assumptions'!$C$6)</f>
        <v>451.8</v>
      </c>
      <c r="H196" s="21">
        <f>'ART Forecast'!G76-('ART Forecast'!G76*'Algorithms &amp; Assumptions'!$C$6)</f>
        <v>669.6</v>
      </c>
      <c r="I196" s="21">
        <f>'ART Forecast'!H76-('ART Forecast'!H76*'Algorithms &amp; Assumptions'!$C$6)</f>
        <v>1096.2</v>
      </c>
      <c r="J196" s="21">
        <f>'ART Forecast'!I76-('ART Forecast'!I76*'Algorithms &amp; Assumptions'!$C$6)</f>
        <v>1498.5</v>
      </c>
      <c r="K196" s="21">
        <f>'ART Forecast'!J76-('ART Forecast'!J76*'Algorithms &amp; Assumptions'!$C$6)</f>
        <v>2039.4</v>
      </c>
      <c r="L196" s="21">
        <f>'ART Forecast'!K76-('ART Forecast'!K76*'Algorithms &amp; Assumptions'!$C$6)</f>
        <v>3077.1</v>
      </c>
      <c r="M196" s="21">
        <f>'ART Forecast'!L76-('ART Forecast'!L76*'Algorithms &amp; Assumptions'!$C$6)</f>
        <v>4513.5</v>
      </c>
      <c r="N196" s="21">
        <f>'ART Forecast'!M76-('ART Forecast'!M76*'Algorithms &amp; Assumptions'!$C$6)</f>
        <v>5157.8999999999996</v>
      </c>
      <c r="O196" s="21">
        <f>'ART Forecast'!N76-('ART Forecast'!N76*'Algorithms &amp; Assumptions'!$C$6)</f>
        <v>7865.1</v>
      </c>
      <c r="P196" s="21">
        <f>'ART Forecast'!O76-('ART Forecast'!O76*'Algorithms &amp; Assumptions'!$C$6)</f>
        <v>10729.8</v>
      </c>
      <c r="Q196" s="21">
        <f>'ART Forecast'!P76-('ART Forecast'!P76*'Algorithms &amp; Assumptions'!$C$6)</f>
        <v>12801.900000000001</v>
      </c>
      <c r="R196" s="21">
        <f>'ART Forecast'!Q76-('ART Forecast'!Q76*'Algorithms &amp; Assumptions'!$C$6)</f>
        <v>14874</v>
      </c>
      <c r="S196" s="21">
        <f>'ART Forecast'!R76-('ART Forecast'!R76*'Algorithms &amp; Assumptions'!$C$6)</f>
        <v>16946.099999999999</v>
      </c>
      <c r="T196" s="21">
        <f>'ART Forecast'!S76-('ART Forecast'!S76*'Algorithms &amp; Assumptions'!$C$6)</f>
        <v>19018.199999999997</v>
      </c>
      <c r="U196" s="21">
        <f>'ART Forecast'!T76-('ART Forecast'!T76*'Algorithms &amp; Assumptions'!$C$6)</f>
        <v>21090.3</v>
      </c>
      <c r="V196" s="21">
        <f>'ART Forecast'!U76-('ART Forecast'!U76*'Algorithms &amp; Assumptions'!$C$6)</f>
        <v>23162.399999999998</v>
      </c>
      <c r="W196" s="21">
        <f>'ART Forecast'!V76-('ART Forecast'!V76*'Algorithms &amp; Assumptions'!$C$6)</f>
        <v>25234.499999999996</v>
      </c>
      <c r="X196" s="1"/>
      <c r="Y196" s="17" t="str">
        <f t="shared" si="365"/>
        <v>Madagascar</v>
      </c>
      <c r="Z196" s="21"/>
      <c r="AA196" s="21">
        <f>MAX('ART Forecast'!D76-'ART Totals'!D196,0)</f>
        <v>159.80000000000001</v>
      </c>
      <c r="AB196" s="21">
        <f>MAX('ART Forecast'!E76-'ART Totals'!E196,0)</f>
        <v>12.300000000000011</v>
      </c>
      <c r="AC196" s="21">
        <f>MAX('ART Forecast'!F76-'ART Totals'!F196,0)</f>
        <v>180.7</v>
      </c>
      <c r="AD196" s="21">
        <f>MAX('ART Forecast'!G76-'ART Totals'!G196,0)</f>
        <v>292.2</v>
      </c>
      <c r="AE196" s="21">
        <f>MAX('ART Forecast'!H76-'ART Totals'!H196,0)</f>
        <v>548.4</v>
      </c>
      <c r="AF196" s="21">
        <f>MAX('ART Forecast'!I76-'ART Totals'!I196,0)</f>
        <v>568.79999999999995</v>
      </c>
      <c r="AG196" s="21">
        <f>MAX('ART Forecast'!J76-'ART Totals'!J196,0)</f>
        <v>767.5</v>
      </c>
      <c r="AH196" s="21">
        <f>MAX('ART Forecast'!K76-'ART Totals'!K196,0)</f>
        <v>1379.6</v>
      </c>
      <c r="AI196" s="21">
        <f>MAX('ART Forecast'!L76-'ART Totals'!L196,0)</f>
        <v>1937.9</v>
      </c>
      <c r="AJ196" s="21">
        <f>MAX('ART Forecast'!M76-'ART Totals'!M196,0)</f>
        <v>1217.5</v>
      </c>
      <c r="AK196" s="21">
        <f>MAX('ART Forecast'!N76-'ART Totals'!N196,0)</f>
        <v>3581.1000000000004</v>
      </c>
      <c r="AL196" s="21">
        <f>MAX('ART Forecast'!O76-'ART Totals'!O196,0)</f>
        <v>4056.8999999999996</v>
      </c>
      <c r="AM196" s="21">
        <f>MAX('ART Forecast'!P76-'ART Totals'!P196,0)</f>
        <v>3494.5333333333347</v>
      </c>
      <c r="AN196" s="21">
        <f>MAX('ART Forecast'!Q76-'ART Totals'!Q196,0)</f>
        <v>3724.7666666666664</v>
      </c>
      <c r="AO196" s="21">
        <f>MAX('ART Forecast'!R76-'ART Totals'!R196,0)</f>
        <v>3955</v>
      </c>
      <c r="AP196" s="21">
        <f>MAX('ART Forecast'!S76-'ART Totals'!S196,0)</f>
        <v>4185.2333333333336</v>
      </c>
      <c r="AQ196" s="21">
        <f>MAX('ART Forecast'!T76-'ART Totals'!T196,0)</f>
        <v>4415.4666666666672</v>
      </c>
      <c r="AR196" s="21">
        <f>MAX('ART Forecast'!U76-'ART Totals'!U196,0)</f>
        <v>4645.6999999999971</v>
      </c>
      <c r="AS196" s="21">
        <f>MAX('ART Forecast'!V76-'ART Totals'!V196,0)</f>
        <v>4875.9333333333307</v>
      </c>
      <c r="AT196" s="21">
        <f>MAX('ART Forecast'!W76-'ART Totals'!W196,0)</f>
        <v>5106.1666666666642</v>
      </c>
    </row>
    <row r="197" spans="1:46" customFormat="1" x14ac:dyDescent="0.35">
      <c r="A197" s="1"/>
      <c r="B197" s="17" t="str">
        <f t="shared" si="364"/>
        <v>Malawi</v>
      </c>
      <c r="C197" s="21"/>
      <c r="D197" s="21">
        <f>'ART Forecast'!C77-('ART Forecast'!C77*'Algorithms &amp; Assumptions'!$C$6)</f>
        <v>211698</v>
      </c>
      <c r="E197" s="21">
        <f>'ART Forecast'!D77-('ART Forecast'!D77*'Algorithms &amp; Assumptions'!$C$6)</f>
        <v>272952</v>
      </c>
      <c r="F197" s="21">
        <f>'ART Forecast'!E77-('ART Forecast'!E77*'Algorithms &amp; Assumptions'!$C$6)</f>
        <v>342021.6</v>
      </c>
      <c r="G197" s="21">
        <f>'ART Forecast'!F77-('ART Forecast'!F77*'Algorithms &amp; Assumptions'!$C$6)</f>
        <v>399057.3</v>
      </c>
      <c r="H197" s="21">
        <f>'ART Forecast'!G77-('ART Forecast'!G77*'Algorithms &amp; Assumptions'!$C$6)</f>
        <v>456049.8</v>
      </c>
      <c r="I197" s="21">
        <f>'ART Forecast'!H77-('ART Forecast'!H77*'Algorithms &amp; Assumptions'!$C$6)</f>
        <v>503785.8</v>
      </c>
      <c r="J197" s="21">
        <f>'ART Forecast'!I77-('ART Forecast'!I77*'Algorithms &amp; Assumptions'!$C$6)</f>
        <v>574227.9</v>
      </c>
      <c r="K197" s="21">
        <f>'ART Forecast'!J77-('ART Forecast'!J77*'Algorithms &amp; Assumptions'!$C$6)</f>
        <v>634635</v>
      </c>
      <c r="L197" s="21">
        <f>'ART Forecast'!K77-('ART Forecast'!K77*'Algorithms &amp; Assumptions'!$C$6)</f>
        <v>692261.1</v>
      </c>
      <c r="M197" s="21">
        <f>'ART Forecast'!L77-('ART Forecast'!L77*'Algorithms &amp; Assumptions'!$C$6)</f>
        <v>703924.2</v>
      </c>
      <c r="N197" s="21">
        <f>'ART Forecast'!M77-('ART Forecast'!M77*'Algorithms &amp; Assumptions'!$C$6)</f>
        <v>734344.2</v>
      </c>
      <c r="O197" s="21">
        <f>'ART Forecast'!N77-('ART Forecast'!N77*'Algorithms &amp; Assumptions'!$C$6)</f>
        <v>769621.5</v>
      </c>
      <c r="P197" s="21">
        <f>'ART Forecast'!O77-('ART Forecast'!O77*'Algorithms &amp; Assumptions'!$C$6)</f>
        <v>802755</v>
      </c>
      <c r="Q197" s="21">
        <f>'ART Forecast'!P77-('ART Forecast'!P77*'Algorithms &amp; Assumptions'!$C$6)</f>
        <v>835698.6</v>
      </c>
      <c r="R197" s="21">
        <f>'ART Forecast'!Q77-('ART Forecast'!Q77*'Algorithms &amp; Assumptions'!$C$6)</f>
        <v>855000</v>
      </c>
      <c r="S197" s="21">
        <f>'ART Forecast'!R77-('ART Forecast'!R77*'Algorithms &amp; Assumptions'!$C$6)</f>
        <v>855000</v>
      </c>
      <c r="T197" s="21">
        <f>'ART Forecast'!S77-('ART Forecast'!S77*'Algorithms &amp; Assumptions'!$C$6)</f>
        <v>855000</v>
      </c>
      <c r="U197" s="21">
        <f>'ART Forecast'!T77-('ART Forecast'!T77*'Algorithms &amp; Assumptions'!$C$6)</f>
        <v>855000</v>
      </c>
      <c r="V197" s="21">
        <f>'ART Forecast'!U77-('ART Forecast'!U77*'Algorithms &amp; Assumptions'!$C$6)</f>
        <v>855000</v>
      </c>
      <c r="W197" s="21">
        <f>'ART Forecast'!V77-('ART Forecast'!V77*'Algorithms &amp; Assumptions'!$C$6)</f>
        <v>855000</v>
      </c>
      <c r="X197" s="1"/>
      <c r="Y197" s="17" t="str">
        <f t="shared" si="365"/>
        <v>Malawi</v>
      </c>
      <c r="Z197" s="21"/>
      <c r="AA197" s="21">
        <f>MAX('ART Forecast'!D77-'ART Totals'!D197,0)</f>
        <v>91582</v>
      </c>
      <c r="AB197" s="21">
        <f>MAX('ART Forecast'!E77-'ART Totals'!E197,0)</f>
        <v>107072</v>
      </c>
      <c r="AC197" s="21">
        <f>MAX('ART Forecast'!F77-'ART Totals'!F197,0)</f>
        <v>101375.40000000002</v>
      </c>
      <c r="AD197" s="21">
        <f>MAX('ART Forecast'!G77-'ART Totals'!G197,0)</f>
        <v>107664.70000000001</v>
      </c>
      <c r="AE197" s="21">
        <f>MAX('ART Forecast'!H77-'ART Totals'!H197,0)</f>
        <v>103712.20000000001</v>
      </c>
      <c r="AF197" s="21">
        <f>MAX('ART Forecast'!I77-'ART Totals'!I197,0)</f>
        <v>134245.20000000001</v>
      </c>
      <c r="AG197" s="21">
        <f>MAX('ART Forecast'!J77-'ART Totals'!J197,0)</f>
        <v>130922.09999999998</v>
      </c>
      <c r="AH197" s="21">
        <f>MAX('ART Forecast'!K77-'ART Totals'!K197,0)</f>
        <v>134544</v>
      </c>
      <c r="AI197" s="21">
        <f>MAX('ART Forecast'!L77-'ART Totals'!L197,0)</f>
        <v>89876.900000000023</v>
      </c>
      <c r="AJ197" s="21">
        <f>MAX('ART Forecast'!M77-'ART Totals'!M197,0)</f>
        <v>112013.80000000005</v>
      </c>
      <c r="AK197" s="21">
        <f>MAX('ART Forecast'!N77-'ART Totals'!N197,0)</f>
        <v>120790.80000000005</v>
      </c>
      <c r="AL197" s="21">
        <f>MAX('ART Forecast'!O77-'ART Totals'!O197,0)</f>
        <v>122328.5</v>
      </c>
      <c r="AM197" s="21">
        <f>MAX('ART Forecast'!P77-'ART Totals'!P197,0)</f>
        <v>125799</v>
      </c>
      <c r="AN197" s="21">
        <f>MAX('ART Forecast'!Q77-'ART Totals'!Q197,0)</f>
        <v>114301.40000000002</v>
      </c>
      <c r="AO197" s="21">
        <f>MAX('ART Forecast'!R77-'ART Totals'!R197,0)</f>
        <v>95000</v>
      </c>
      <c r="AP197" s="21">
        <f>MAX('ART Forecast'!S77-'ART Totals'!S197,0)</f>
        <v>95000</v>
      </c>
      <c r="AQ197" s="21">
        <f>MAX('ART Forecast'!T77-'ART Totals'!T197,0)</f>
        <v>95000</v>
      </c>
      <c r="AR197" s="21">
        <f>MAX('ART Forecast'!U77-'ART Totals'!U197,0)</f>
        <v>95000</v>
      </c>
      <c r="AS197" s="21">
        <f>MAX('ART Forecast'!V77-'ART Totals'!V197,0)</f>
        <v>95000</v>
      </c>
      <c r="AT197" s="21">
        <f>MAX('ART Forecast'!W77-'ART Totals'!W197,0)</f>
        <v>95000</v>
      </c>
    </row>
    <row r="198" spans="1:46" customFormat="1" x14ac:dyDescent="0.35">
      <c r="A198" s="1"/>
      <c r="B198" s="17" t="str">
        <f t="shared" si="364"/>
        <v>Malaysia</v>
      </c>
      <c r="C198" s="21"/>
      <c r="D198" s="21">
        <f>'ART Forecast'!C78-('ART Forecast'!C78*'Algorithms &amp; Assumptions'!$C$6)</f>
        <v>11429.1</v>
      </c>
      <c r="E198" s="21">
        <f>'ART Forecast'!D78-('ART Forecast'!D78*'Algorithms &amp; Assumptions'!$C$6)</f>
        <v>12601.8</v>
      </c>
      <c r="F198" s="21">
        <f>'ART Forecast'!E78-('ART Forecast'!E78*'Algorithms &amp; Assumptions'!$C$6)</f>
        <v>13134.6</v>
      </c>
      <c r="G198" s="21">
        <f>'ART Forecast'!F78-('ART Forecast'!F78*'Algorithms &amp; Assumptions'!$C$6)</f>
        <v>15175.8</v>
      </c>
      <c r="H198" s="21">
        <f>'ART Forecast'!G78-('ART Forecast'!G78*'Algorithms &amp; Assumptions'!$C$6)</f>
        <v>19037.7</v>
      </c>
      <c r="I198" s="21">
        <f>'ART Forecast'!H78-('ART Forecast'!H78*'Algorithms &amp; Assumptions'!$C$6)</f>
        <v>22691.7</v>
      </c>
      <c r="J198" s="21">
        <f>'ART Forecast'!I78-('ART Forecast'!I78*'Algorithms &amp; Assumptions'!$C$6)</f>
        <v>31949.1</v>
      </c>
      <c r="K198" s="21">
        <f>'ART Forecast'!J78-('ART Forecast'!J78*'Algorithms &amp; Assumptions'!$C$6)</f>
        <v>34820.1</v>
      </c>
      <c r="L198" s="21">
        <f>'ART Forecast'!K78-('ART Forecast'!K78*'Algorithms &amp; Assumptions'!$C$6)</f>
        <v>36978.300000000003</v>
      </c>
      <c r="M198" s="21">
        <f>'ART Forecast'!L78-('ART Forecast'!L78*'Algorithms &amp; Assumptions'!$C$6)</f>
        <v>39480.300000000003</v>
      </c>
      <c r="N198" s="21">
        <f>'ART Forecast'!M78-('ART Forecast'!M78*'Algorithms &amp; Assumptions'!$C$6)</f>
        <v>42003.9</v>
      </c>
      <c r="O198" s="21">
        <f>'ART Forecast'!N78-('ART Forecast'!N78*'Algorithms &amp; Assumptions'!$C$6)</f>
        <v>42093.9</v>
      </c>
      <c r="P198" s="21">
        <f>'ART Forecast'!O78-('ART Forecast'!O78*'Algorithms &amp; Assumptions'!$C$6)</f>
        <v>42182.1</v>
      </c>
      <c r="Q198" s="21">
        <f>'ART Forecast'!P78-('ART Forecast'!P78*'Algorithms &amp; Assumptions'!$C$6)</f>
        <v>43082.7</v>
      </c>
      <c r="R198" s="21">
        <f>'ART Forecast'!Q78-('ART Forecast'!Q78*'Algorithms &amp; Assumptions'!$C$6)</f>
        <v>43983.299999999996</v>
      </c>
      <c r="S198" s="21">
        <f>'ART Forecast'!R78-('ART Forecast'!R78*'Algorithms &amp; Assumptions'!$C$6)</f>
        <v>44883.899999999994</v>
      </c>
      <c r="T198" s="21">
        <f>'ART Forecast'!S78-('ART Forecast'!S78*'Algorithms &amp; Assumptions'!$C$6)</f>
        <v>45784.499999999993</v>
      </c>
      <c r="U198" s="21">
        <f>'ART Forecast'!T78-('ART Forecast'!T78*'Algorithms &amp; Assumptions'!$C$6)</f>
        <v>46685.099999999991</v>
      </c>
      <c r="V198" s="21">
        <f>'ART Forecast'!U78-('ART Forecast'!U78*'Algorithms &amp; Assumptions'!$C$6)</f>
        <v>47585.699999999983</v>
      </c>
      <c r="W198" s="21">
        <f>'ART Forecast'!V78-('ART Forecast'!V78*'Algorithms &amp; Assumptions'!$C$6)</f>
        <v>48486.299999999988</v>
      </c>
      <c r="X198" s="1"/>
      <c r="Y198" s="17" t="str">
        <f t="shared" si="365"/>
        <v>Malaysia</v>
      </c>
      <c r="Z198" s="21"/>
      <c r="AA198" s="21">
        <f>MAX('ART Forecast'!D78-'ART Totals'!D198,0)</f>
        <v>2572.8999999999996</v>
      </c>
      <c r="AB198" s="21">
        <f>MAX('ART Forecast'!E78-'ART Totals'!E198,0)</f>
        <v>1992.2000000000007</v>
      </c>
      <c r="AC198" s="21">
        <f>MAX('ART Forecast'!F78-'ART Totals'!F198,0)</f>
        <v>3727.3999999999996</v>
      </c>
      <c r="AD198" s="21">
        <f>MAX('ART Forecast'!G78-'ART Totals'!G198,0)</f>
        <v>5977.2000000000007</v>
      </c>
      <c r="AE198" s="21">
        <f>MAX('ART Forecast'!H78-'ART Totals'!H198,0)</f>
        <v>6175.2999999999993</v>
      </c>
      <c r="AF198" s="21">
        <f>MAX('ART Forecast'!I78-'ART Totals'!I198,0)</f>
        <v>12807.3</v>
      </c>
      <c r="AG198" s="21">
        <f>MAX('ART Forecast'!J78-'ART Totals'!J198,0)</f>
        <v>6739.9000000000015</v>
      </c>
      <c r="AH198" s="21">
        <f>MAX('ART Forecast'!K78-'ART Totals'!K198,0)</f>
        <v>6266.9000000000015</v>
      </c>
      <c r="AI198" s="21">
        <f>MAX('ART Forecast'!L78-'ART Totals'!L198,0)</f>
        <v>6888.6999999999971</v>
      </c>
      <c r="AJ198" s="21">
        <f>MAX('ART Forecast'!M78-'ART Totals'!M198,0)</f>
        <v>7190.6999999999971</v>
      </c>
      <c r="AK198" s="21">
        <f>MAX('ART Forecast'!N78-'ART Totals'!N198,0)</f>
        <v>4767.0999999999985</v>
      </c>
      <c r="AL198" s="21">
        <f>MAX('ART Forecast'!O78-'ART Totals'!O198,0)</f>
        <v>4775.0999999999985</v>
      </c>
      <c r="AM198" s="21">
        <f>MAX('ART Forecast'!P78-'ART Totals'!P198,0)</f>
        <v>5687.5666666666657</v>
      </c>
      <c r="AN198" s="21">
        <f>MAX('ART Forecast'!Q78-'ART Totals'!Q198,0)</f>
        <v>5787.6333333333314</v>
      </c>
      <c r="AO198" s="21">
        <f>MAX('ART Forecast'!R78-'ART Totals'!R198,0)</f>
        <v>5887.6999999999971</v>
      </c>
      <c r="AP198" s="21">
        <f>MAX('ART Forecast'!S78-'ART Totals'!S198,0)</f>
        <v>5987.7666666666628</v>
      </c>
      <c r="AQ198" s="21">
        <f>MAX('ART Forecast'!T78-'ART Totals'!T198,0)</f>
        <v>6087.8333333333285</v>
      </c>
      <c r="AR198" s="21">
        <f>MAX('ART Forecast'!U78-'ART Totals'!U198,0)</f>
        <v>6187.8999999999942</v>
      </c>
      <c r="AS198" s="21">
        <f>MAX('ART Forecast'!V78-'ART Totals'!V198,0)</f>
        <v>6287.9666666666672</v>
      </c>
      <c r="AT198" s="21">
        <f>MAX('ART Forecast'!W78-'ART Totals'!W198,0)</f>
        <v>6388.0333333333256</v>
      </c>
    </row>
    <row r="199" spans="1:46" customFormat="1" x14ac:dyDescent="0.35">
      <c r="A199" s="1"/>
      <c r="B199" s="17" t="str">
        <f t="shared" si="364"/>
        <v>Maldives</v>
      </c>
      <c r="C199" s="21"/>
      <c r="D199" s="21">
        <f>'ART Forecast'!C79-('ART Forecast'!C79*'Algorithms &amp; Assumptions'!$C$6)</f>
        <v>12.6</v>
      </c>
      <c r="E199" s="21">
        <f>'ART Forecast'!D79-('ART Forecast'!D79*'Algorithms &amp; Assumptions'!$C$6)</f>
        <v>13.5</v>
      </c>
      <c r="F199" s="21">
        <f>'ART Forecast'!E79-('ART Forecast'!E79*'Algorithms &amp; Assumptions'!$C$6)</f>
        <v>16.2</v>
      </c>
      <c r="G199" s="21">
        <f>'ART Forecast'!F79-('ART Forecast'!F79*'Algorithms &amp; Assumptions'!$C$6)</f>
        <v>17.100000000000001</v>
      </c>
      <c r="H199" s="21">
        <f>'ART Forecast'!G79-('ART Forecast'!G79*'Algorithms &amp; Assumptions'!$C$6)</f>
        <v>18.899999999999999</v>
      </c>
      <c r="I199" s="21">
        <f>'ART Forecast'!H79-('ART Forecast'!H79*'Algorithms &amp; Assumptions'!$C$6)</f>
        <v>20.7</v>
      </c>
      <c r="J199" s="21">
        <f>'ART Forecast'!I79-('ART Forecast'!I79*'Algorithms &amp; Assumptions'!$C$6)</f>
        <v>20.7</v>
      </c>
      <c r="K199" s="21">
        <f>'ART Forecast'!J79-('ART Forecast'!J79*'Algorithms &amp; Assumptions'!$C$6)</f>
        <v>22.5</v>
      </c>
      <c r="L199" s="21">
        <f>'ART Forecast'!K79-('ART Forecast'!K79*'Algorithms &amp; Assumptions'!$C$6)</f>
        <v>22.5</v>
      </c>
      <c r="M199" s="21">
        <f>'ART Forecast'!L79-('ART Forecast'!L79*'Algorithms &amp; Assumptions'!$C$6)</f>
        <v>30.6</v>
      </c>
      <c r="N199" s="21">
        <f>'ART Forecast'!M79-('ART Forecast'!M79*'Algorithms &amp; Assumptions'!$C$6)</f>
        <v>33.299999999999997</v>
      </c>
      <c r="O199" s="21">
        <f>'ART Forecast'!N79-('ART Forecast'!N79*'Algorithms &amp; Assumptions'!$C$6)</f>
        <v>35.1</v>
      </c>
      <c r="P199" s="21">
        <f>'ART Forecast'!O79-('ART Forecast'!O79*'Algorithms &amp; Assumptions'!$C$6)</f>
        <v>36</v>
      </c>
      <c r="Q199" s="21">
        <f>'ART Forecast'!P79-('ART Forecast'!P79*'Algorithms &amp; Assumptions'!$C$6)</f>
        <v>37.799999999999997</v>
      </c>
      <c r="R199" s="21">
        <f>'ART Forecast'!Q79-('ART Forecast'!Q79*'Algorithms &amp; Assumptions'!$C$6)</f>
        <v>39.6</v>
      </c>
      <c r="S199" s="21">
        <f>'ART Forecast'!R79-('ART Forecast'!R79*'Algorithms &amp; Assumptions'!$C$6)</f>
        <v>41.4</v>
      </c>
      <c r="T199" s="21">
        <f>'ART Forecast'!S79-('ART Forecast'!S79*'Algorithms &amp; Assumptions'!$C$6)</f>
        <v>43.2</v>
      </c>
      <c r="U199" s="21">
        <f>'ART Forecast'!T79-('ART Forecast'!T79*'Algorithms &amp; Assumptions'!$C$6)</f>
        <v>45</v>
      </c>
      <c r="V199" s="21">
        <f>'ART Forecast'!U79-('ART Forecast'!U79*'Algorithms &amp; Assumptions'!$C$6)</f>
        <v>46.8</v>
      </c>
      <c r="W199" s="21">
        <f>'ART Forecast'!V79-('ART Forecast'!V79*'Algorithms &amp; Assumptions'!$C$6)</f>
        <v>48.6</v>
      </c>
      <c r="X199" s="1"/>
      <c r="Y199" s="17" t="str">
        <f t="shared" si="365"/>
        <v>Maldives</v>
      </c>
      <c r="Z199" s="21"/>
      <c r="AA199" s="21">
        <f>MAX('ART Forecast'!D79-'ART Totals'!D199,0)</f>
        <v>2.4000000000000004</v>
      </c>
      <c r="AB199" s="21">
        <f>MAX('ART Forecast'!E79-'ART Totals'!E199,0)</f>
        <v>4.5</v>
      </c>
      <c r="AC199" s="21">
        <f>MAX('ART Forecast'!F79-'ART Totals'!F199,0)</f>
        <v>2.8000000000000007</v>
      </c>
      <c r="AD199" s="21">
        <f>MAX('ART Forecast'!G79-'ART Totals'!G199,0)</f>
        <v>3.8999999999999986</v>
      </c>
      <c r="AE199" s="21">
        <f>MAX('ART Forecast'!H79-'ART Totals'!H199,0)</f>
        <v>4.1000000000000014</v>
      </c>
      <c r="AF199" s="21">
        <f>MAX('ART Forecast'!I79-'ART Totals'!I199,0)</f>
        <v>2.3000000000000007</v>
      </c>
      <c r="AG199" s="21">
        <f>MAX('ART Forecast'!J79-'ART Totals'!J199,0)</f>
        <v>4.3000000000000007</v>
      </c>
      <c r="AH199" s="21">
        <f>MAX('ART Forecast'!K79-'ART Totals'!K199,0)</f>
        <v>2.5</v>
      </c>
      <c r="AI199" s="21">
        <f>MAX('ART Forecast'!L79-'ART Totals'!L199,0)</f>
        <v>11.5</v>
      </c>
      <c r="AJ199" s="21">
        <f>MAX('ART Forecast'!M79-'ART Totals'!M199,0)</f>
        <v>6.3999999999999986</v>
      </c>
      <c r="AK199" s="21">
        <f>MAX('ART Forecast'!N79-'ART Totals'!N199,0)</f>
        <v>5.7000000000000028</v>
      </c>
      <c r="AL199" s="21">
        <f>MAX('ART Forecast'!O79-'ART Totals'!O199,0)</f>
        <v>4.8999999999999986</v>
      </c>
      <c r="AM199" s="21">
        <f>MAX('ART Forecast'!P79-'ART Totals'!P199,0)</f>
        <v>6</v>
      </c>
      <c r="AN199" s="21">
        <f>MAX('ART Forecast'!Q79-'ART Totals'!Q199,0)</f>
        <v>6.2000000000000028</v>
      </c>
      <c r="AO199" s="21">
        <f>MAX('ART Forecast'!R79-'ART Totals'!R199,0)</f>
        <v>6.3999999999999986</v>
      </c>
      <c r="AP199" s="21">
        <f>MAX('ART Forecast'!S79-'ART Totals'!S199,0)</f>
        <v>6.6000000000000014</v>
      </c>
      <c r="AQ199" s="21">
        <f>MAX('ART Forecast'!T79-'ART Totals'!T199,0)</f>
        <v>6.7999999999999972</v>
      </c>
      <c r="AR199" s="21">
        <f>MAX('ART Forecast'!U79-'ART Totals'!U199,0)</f>
        <v>7</v>
      </c>
      <c r="AS199" s="21">
        <f>MAX('ART Forecast'!V79-'ART Totals'!V199,0)</f>
        <v>7.2000000000000028</v>
      </c>
      <c r="AT199" s="21">
        <f>MAX('ART Forecast'!W79-'ART Totals'!W199,0)</f>
        <v>7.3999999999999986</v>
      </c>
    </row>
    <row r="200" spans="1:46" customFormat="1" x14ac:dyDescent="0.35">
      <c r="A200" s="1"/>
      <c r="B200" s="17" t="str">
        <f t="shared" si="364"/>
        <v>Mali</v>
      </c>
      <c r="C200" s="21"/>
      <c r="D200" s="21">
        <f>'ART Forecast'!C80-('ART Forecast'!C80*'Algorithms &amp; Assumptions'!$C$6)</f>
        <v>21046.5</v>
      </c>
      <c r="E200" s="21">
        <f>'ART Forecast'!D80-('ART Forecast'!D80*'Algorithms &amp; Assumptions'!$C$6)</f>
        <v>24754.5</v>
      </c>
      <c r="F200" s="21">
        <f>'ART Forecast'!E80-('ART Forecast'!E80*'Algorithms &amp; Assumptions'!$C$6)</f>
        <v>24155.1</v>
      </c>
      <c r="G200" s="21">
        <f>'ART Forecast'!F80-('ART Forecast'!F80*'Algorithms &amp; Assumptions'!$C$6)</f>
        <v>24051.599999999999</v>
      </c>
      <c r="H200" s="21">
        <f>'ART Forecast'!G80-('ART Forecast'!G80*'Algorithms &amp; Assumptions'!$C$6)</f>
        <v>26201.7</v>
      </c>
      <c r="I200" s="21">
        <f>'ART Forecast'!H80-('ART Forecast'!H80*'Algorithms &amp; Assumptions'!$C$6)</f>
        <v>29078.1</v>
      </c>
      <c r="J200" s="21">
        <f>'ART Forecast'!I80-('ART Forecast'!I80*'Algorithms &amp; Assumptions'!$C$6)</f>
        <v>31573.8</v>
      </c>
      <c r="K200" s="21">
        <f>'ART Forecast'!J80-('ART Forecast'!J80*'Algorithms &amp; Assumptions'!$C$6)</f>
        <v>34792.199999999997</v>
      </c>
      <c r="L200" s="21">
        <f>'ART Forecast'!K80-('ART Forecast'!K80*'Algorithms &amp; Assumptions'!$C$6)</f>
        <v>38463.300000000003</v>
      </c>
      <c r="M200" s="21">
        <f>'ART Forecast'!L80-('ART Forecast'!L80*'Algorithms &amp; Assumptions'!$C$6)</f>
        <v>37945.800000000003</v>
      </c>
      <c r="N200" s="21">
        <f>'ART Forecast'!M80-('ART Forecast'!M80*'Algorithms &amp; Assumptions'!$C$6)</f>
        <v>45588.6</v>
      </c>
      <c r="O200" s="21">
        <f>'ART Forecast'!N80-('ART Forecast'!N80*'Algorithms &amp; Assumptions'!$C$6)</f>
        <v>44746.2</v>
      </c>
      <c r="P200" s="21">
        <f>'ART Forecast'!O80-('ART Forecast'!O80*'Algorithms &amp; Assumptions'!$C$6)</f>
        <v>50318.1</v>
      </c>
      <c r="Q200" s="21">
        <f>'ART Forecast'!P80-('ART Forecast'!P80*'Algorithms &amp; Assumptions'!$C$6)</f>
        <v>54442.200000000004</v>
      </c>
      <c r="R200" s="21">
        <f>'ART Forecast'!Q80-('ART Forecast'!Q80*'Algorithms &amp; Assumptions'!$C$6)</f>
        <v>58566.3</v>
      </c>
      <c r="S200" s="21">
        <f>'ART Forecast'!R80-('ART Forecast'!R80*'Algorithms &amp; Assumptions'!$C$6)</f>
        <v>62690.400000000001</v>
      </c>
      <c r="T200" s="21">
        <f>'ART Forecast'!S80-('ART Forecast'!S80*'Algorithms &amp; Assumptions'!$C$6)</f>
        <v>66814.5</v>
      </c>
      <c r="U200" s="21">
        <f>'ART Forecast'!T80-('ART Forecast'!T80*'Algorithms &amp; Assumptions'!$C$6)</f>
        <v>70938.599999999991</v>
      </c>
      <c r="V200" s="21">
        <f>'ART Forecast'!U80-('ART Forecast'!U80*'Algorithms &amp; Assumptions'!$C$6)</f>
        <v>75062.699999999983</v>
      </c>
      <c r="W200" s="21">
        <f>'ART Forecast'!V80-('ART Forecast'!V80*'Algorithms &amp; Assumptions'!$C$6)</f>
        <v>79186.799999999988</v>
      </c>
      <c r="X200" s="1"/>
      <c r="Y200" s="17" t="str">
        <f t="shared" si="365"/>
        <v>Mali</v>
      </c>
      <c r="Z200" s="21"/>
      <c r="AA200" s="21">
        <f>MAX('ART Forecast'!D80-'ART Totals'!D200,0)</f>
        <v>6458.5</v>
      </c>
      <c r="AB200" s="21">
        <f>MAX('ART Forecast'!E80-'ART Totals'!E200,0)</f>
        <v>2084.5</v>
      </c>
      <c r="AC200" s="21">
        <f>MAX('ART Forecast'!F80-'ART Totals'!F200,0)</f>
        <v>2568.9000000000015</v>
      </c>
      <c r="AD200" s="21">
        <f>MAX('ART Forecast'!G80-'ART Totals'!G200,0)</f>
        <v>5061.4000000000015</v>
      </c>
      <c r="AE200" s="21">
        <f>MAX('ART Forecast'!H80-'ART Totals'!H200,0)</f>
        <v>6107.2999999999993</v>
      </c>
      <c r="AF200" s="21">
        <f>MAX('ART Forecast'!I80-'ART Totals'!I200,0)</f>
        <v>6003.9000000000015</v>
      </c>
      <c r="AG200" s="21">
        <f>MAX('ART Forecast'!J80-'ART Totals'!J200,0)</f>
        <v>7084.2000000000007</v>
      </c>
      <c r="AH200" s="21">
        <f>MAX('ART Forecast'!K80-'ART Totals'!K200,0)</f>
        <v>7944.8000000000029</v>
      </c>
      <c r="AI200" s="21">
        <f>MAX('ART Forecast'!L80-'ART Totals'!L200,0)</f>
        <v>3698.6999999999971</v>
      </c>
      <c r="AJ200" s="21">
        <f>MAX('ART Forecast'!M80-'ART Totals'!M200,0)</f>
        <v>12708.199999999997</v>
      </c>
      <c r="AK200" s="21">
        <f>MAX('ART Forecast'!N80-'ART Totals'!N200,0)</f>
        <v>4129.4000000000015</v>
      </c>
      <c r="AL200" s="21">
        <f>MAX('ART Forecast'!O80-'ART Totals'!O200,0)</f>
        <v>11162.800000000003</v>
      </c>
      <c r="AM200" s="21">
        <f>MAX('ART Forecast'!P80-'ART Totals'!P200,0)</f>
        <v>10173.233333333337</v>
      </c>
      <c r="AN200" s="21">
        <f>MAX('ART Forecast'!Q80-'ART Totals'!Q200,0)</f>
        <v>10631.466666666667</v>
      </c>
      <c r="AO200" s="21">
        <f>MAX('ART Forecast'!R80-'ART Totals'!R200,0)</f>
        <v>11089.699999999997</v>
      </c>
      <c r="AP200" s="21">
        <f>MAX('ART Forecast'!S80-'ART Totals'!S200,0)</f>
        <v>11547.933333333327</v>
      </c>
      <c r="AQ200" s="21">
        <f>MAX('ART Forecast'!T80-'ART Totals'!T200,0)</f>
        <v>12006.166666666657</v>
      </c>
      <c r="AR200" s="21">
        <f>MAX('ART Forecast'!U80-'ART Totals'!U200,0)</f>
        <v>12464.399999999994</v>
      </c>
      <c r="AS200" s="21">
        <f>MAX('ART Forecast'!V80-'ART Totals'!V200,0)</f>
        <v>12922.633333333331</v>
      </c>
      <c r="AT200" s="21">
        <f>MAX('ART Forecast'!W80-'ART Totals'!W200,0)</f>
        <v>13380.866666666654</v>
      </c>
    </row>
    <row r="201" spans="1:46" customFormat="1" x14ac:dyDescent="0.35">
      <c r="A201" s="1"/>
      <c r="B201" s="17" t="str">
        <f t="shared" si="364"/>
        <v>Mauritania</v>
      </c>
      <c r="C201" s="21"/>
      <c r="D201" s="21">
        <f>'ART Forecast'!C81-('ART Forecast'!C81*'Algorithms &amp; Assumptions'!$C$6)</f>
        <v>1433.7</v>
      </c>
      <c r="E201" s="21">
        <f>'ART Forecast'!D81-('ART Forecast'!D81*'Algorithms &amp; Assumptions'!$C$6)</f>
        <v>1564.2</v>
      </c>
      <c r="F201" s="21">
        <f>'ART Forecast'!E81-('ART Forecast'!E81*'Algorithms &amp; Assumptions'!$C$6)</f>
        <v>1647</v>
      </c>
      <c r="G201" s="21">
        <f>'ART Forecast'!F81-('ART Forecast'!F81*'Algorithms &amp; Assumptions'!$C$6)</f>
        <v>1839.6</v>
      </c>
      <c r="H201" s="21">
        <f>'ART Forecast'!G81-('ART Forecast'!G81*'Algorithms &amp; Assumptions'!$C$6)</f>
        <v>1923.3</v>
      </c>
      <c r="I201" s="21">
        <f>'ART Forecast'!H81-('ART Forecast'!H81*'Algorithms &amp; Assumptions'!$C$6)</f>
        <v>2070.9</v>
      </c>
      <c r="J201" s="21">
        <f>'ART Forecast'!I81-('ART Forecast'!I81*'Algorithms &amp; Assumptions'!$C$6)</f>
        <v>2207.6999999999998</v>
      </c>
      <c r="K201" s="21">
        <f>'ART Forecast'!J81-('ART Forecast'!J81*'Algorithms &amp; Assumptions'!$C$6)</f>
        <v>2572.1999999999998</v>
      </c>
      <c r="L201" s="21">
        <f>'ART Forecast'!K81-('ART Forecast'!K81*'Algorithms &amp; Assumptions'!$C$6)</f>
        <v>2571.3000000000002</v>
      </c>
      <c r="M201" s="21">
        <f>'ART Forecast'!L81-('ART Forecast'!L81*'Algorithms &amp; Assumptions'!$C$6)</f>
        <v>2797.2</v>
      </c>
      <c r="N201" s="21">
        <f>'ART Forecast'!M81-('ART Forecast'!M81*'Algorithms &amp; Assumptions'!$C$6)</f>
        <v>2901.6</v>
      </c>
      <c r="O201" s="21">
        <f>'ART Forecast'!N81-('ART Forecast'!N81*'Algorithms &amp; Assumptions'!$C$6)</f>
        <v>3123</v>
      </c>
      <c r="P201" s="21">
        <f>'ART Forecast'!O81-('ART Forecast'!O81*'Algorithms &amp; Assumptions'!$C$6)</f>
        <v>3249</v>
      </c>
      <c r="Q201" s="21">
        <f>'ART Forecast'!P81-('ART Forecast'!P81*'Algorithms &amp; Assumptions'!$C$6)</f>
        <v>3399.6000000000004</v>
      </c>
      <c r="R201" s="21">
        <f>'ART Forecast'!Q81-('ART Forecast'!Q81*'Algorithms &amp; Assumptions'!$C$6)</f>
        <v>3550.2000000000003</v>
      </c>
      <c r="S201" s="21">
        <f>'ART Forecast'!R81-('ART Forecast'!R81*'Algorithms &amp; Assumptions'!$C$6)</f>
        <v>3700.8</v>
      </c>
      <c r="T201" s="21">
        <f>'ART Forecast'!S81-('ART Forecast'!S81*'Algorithms &amp; Assumptions'!$C$6)</f>
        <v>3851.3999999999996</v>
      </c>
      <c r="U201" s="21">
        <f>'ART Forecast'!T81-('ART Forecast'!T81*'Algorithms &amp; Assumptions'!$C$6)</f>
        <v>4001.9999999999995</v>
      </c>
      <c r="V201" s="21">
        <f>'ART Forecast'!U81-('ART Forecast'!U81*'Algorithms &amp; Assumptions'!$C$6)</f>
        <v>4152.5999999999995</v>
      </c>
      <c r="W201" s="21">
        <f>'ART Forecast'!V81-('ART Forecast'!V81*'Algorithms &amp; Assumptions'!$C$6)</f>
        <v>4303.1999999999989</v>
      </c>
      <c r="X201" s="1"/>
      <c r="Y201" s="17" t="str">
        <f t="shared" si="365"/>
        <v>Mauritania</v>
      </c>
      <c r="Z201" s="21"/>
      <c r="AA201" s="21">
        <f>MAX('ART Forecast'!D81-'ART Totals'!D201,0)</f>
        <v>304.29999999999995</v>
      </c>
      <c r="AB201" s="21">
        <f>MAX('ART Forecast'!E81-'ART Totals'!E201,0)</f>
        <v>265.79999999999995</v>
      </c>
      <c r="AC201" s="21">
        <f>MAX('ART Forecast'!F81-'ART Totals'!F201,0)</f>
        <v>397</v>
      </c>
      <c r="AD201" s="21">
        <f>MAX('ART Forecast'!G81-'ART Totals'!G201,0)</f>
        <v>297.40000000000009</v>
      </c>
      <c r="AE201" s="21">
        <f>MAX('ART Forecast'!H81-'ART Totals'!H201,0)</f>
        <v>377.70000000000005</v>
      </c>
      <c r="AF201" s="21">
        <f>MAX('ART Forecast'!I81-'ART Totals'!I201,0)</f>
        <v>382.09999999999991</v>
      </c>
      <c r="AG201" s="21">
        <f>MAX('ART Forecast'!J81-'ART Totals'!J201,0)</f>
        <v>650.30000000000018</v>
      </c>
      <c r="AH201" s="21">
        <f>MAX('ART Forecast'!K81-'ART Totals'!K201,0)</f>
        <v>284.80000000000018</v>
      </c>
      <c r="AI201" s="21">
        <f>MAX('ART Forecast'!L81-'ART Totals'!L201,0)</f>
        <v>536.69999999999982</v>
      </c>
      <c r="AJ201" s="21">
        <f>MAX('ART Forecast'!M81-'ART Totals'!M201,0)</f>
        <v>426.80000000000018</v>
      </c>
      <c r="AK201" s="21">
        <f>MAX('ART Forecast'!N81-'ART Totals'!N201,0)</f>
        <v>568.40000000000009</v>
      </c>
      <c r="AL201" s="21">
        <f>MAX('ART Forecast'!O81-'ART Totals'!O201,0)</f>
        <v>487</v>
      </c>
      <c r="AM201" s="21">
        <f>MAX('ART Forecast'!P81-'ART Totals'!P201,0)</f>
        <v>528.33333333333348</v>
      </c>
      <c r="AN201" s="21">
        <f>MAX('ART Forecast'!Q81-'ART Totals'!Q201,0)</f>
        <v>545.06666666666661</v>
      </c>
      <c r="AO201" s="21">
        <f>MAX('ART Forecast'!R81-'ART Totals'!R201,0)</f>
        <v>561.79999999999973</v>
      </c>
      <c r="AP201" s="21">
        <f>MAX('ART Forecast'!S81-'ART Totals'!S201,0)</f>
        <v>578.53333333333285</v>
      </c>
      <c r="AQ201" s="21">
        <f>MAX('ART Forecast'!T81-'ART Totals'!T201,0)</f>
        <v>595.26666666666642</v>
      </c>
      <c r="AR201" s="21">
        <f>MAX('ART Forecast'!U81-'ART Totals'!U201,0)</f>
        <v>611.99999999999955</v>
      </c>
      <c r="AS201" s="21">
        <f>MAX('ART Forecast'!V81-'ART Totals'!V201,0)</f>
        <v>628.73333333333267</v>
      </c>
      <c r="AT201" s="21">
        <f>MAX('ART Forecast'!W81-'ART Totals'!W201,0)</f>
        <v>645.46666666666624</v>
      </c>
    </row>
    <row r="202" spans="1:46" customFormat="1" x14ac:dyDescent="0.35">
      <c r="A202" s="1"/>
      <c r="B202" s="17" t="str">
        <f t="shared" si="364"/>
        <v>Mauritius</v>
      </c>
      <c r="C202" s="21"/>
      <c r="D202" s="21">
        <f>'ART Forecast'!C82-('ART Forecast'!C82*'Algorithms &amp; Assumptions'!$C$6)</f>
        <v>0</v>
      </c>
      <c r="E202" s="21">
        <f>'ART Forecast'!D82-('ART Forecast'!D82*'Algorithms &amp; Assumptions'!$C$6)</f>
        <v>0</v>
      </c>
      <c r="F202" s="21">
        <f>'ART Forecast'!E82-('ART Forecast'!E82*'Algorithms &amp; Assumptions'!$C$6)</f>
        <v>0</v>
      </c>
      <c r="G202" s="21">
        <f>'ART Forecast'!F82-('ART Forecast'!F82*'Algorithms &amp; Assumptions'!$C$6)</f>
        <v>0</v>
      </c>
      <c r="H202" s="21">
        <f>'ART Forecast'!G82-('ART Forecast'!G82*'Algorithms &amp; Assumptions'!$C$6)</f>
        <v>0</v>
      </c>
      <c r="I202" s="21">
        <f>'ART Forecast'!H82-('ART Forecast'!H82*'Algorithms &amp; Assumptions'!$C$6)</f>
        <v>0</v>
      </c>
      <c r="J202" s="21">
        <f>'ART Forecast'!I82-('ART Forecast'!I82*'Algorithms &amp; Assumptions'!$C$6)</f>
        <v>0</v>
      </c>
      <c r="K202" s="21">
        <f>'ART Forecast'!J82-('ART Forecast'!J82*'Algorithms &amp; Assumptions'!$C$6)</f>
        <v>0</v>
      </c>
      <c r="L202" s="21">
        <f>'ART Forecast'!K82-('ART Forecast'!K82*'Algorithms &amp; Assumptions'!$C$6)</f>
        <v>0</v>
      </c>
      <c r="M202" s="21">
        <f>'ART Forecast'!L82-('ART Forecast'!L82*'Algorithms &amp; Assumptions'!$C$6)</f>
        <v>0</v>
      </c>
      <c r="N202" s="21">
        <f>'ART Forecast'!M82-('ART Forecast'!M82*'Algorithms &amp; Assumptions'!$C$6)</f>
        <v>0</v>
      </c>
      <c r="O202" s="21">
        <f>'ART Forecast'!N82-('ART Forecast'!N82*'Algorithms &amp; Assumptions'!$C$6)</f>
        <v>0</v>
      </c>
      <c r="P202" s="21">
        <f>'ART Forecast'!O82-('ART Forecast'!O82*'Algorithms &amp; Assumptions'!$C$6)</f>
        <v>0</v>
      </c>
      <c r="Q202" s="21">
        <f>'ART Forecast'!P82-('ART Forecast'!P82*'Algorithms &amp; Assumptions'!$C$6)</f>
        <v>0</v>
      </c>
      <c r="R202" s="21">
        <f>'ART Forecast'!Q82-('ART Forecast'!Q82*'Algorithms &amp; Assumptions'!$C$6)</f>
        <v>0</v>
      </c>
      <c r="S202" s="21">
        <f>'ART Forecast'!R82-('ART Forecast'!R82*'Algorithms &amp; Assumptions'!$C$6)</f>
        <v>0</v>
      </c>
      <c r="T202" s="21">
        <f>'ART Forecast'!S82-('ART Forecast'!S82*'Algorithms &amp; Assumptions'!$C$6)</f>
        <v>0</v>
      </c>
      <c r="U202" s="21">
        <f>'ART Forecast'!T82-('ART Forecast'!T82*'Algorithms &amp; Assumptions'!$C$6)</f>
        <v>0</v>
      </c>
      <c r="V202" s="21">
        <f>'ART Forecast'!U82-('ART Forecast'!U82*'Algorithms &amp; Assumptions'!$C$6)</f>
        <v>0</v>
      </c>
      <c r="W202" s="21">
        <f>'ART Forecast'!V82-('ART Forecast'!V82*'Algorithms &amp; Assumptions'!$C$6)</f>
        <v>0</v>
      </c>
      <c r="X202" s="1"/>
      <c r="Y202" s="17" t="str">
        <f t="shared" si="365"/>
        <v>Mauritius</v>
      </c>
      <c r="Z202" s="21"/>
      <c r="AA202" s="21">
        <f>MAX('ART Forecast'!D82-'ART Totals'!D202,0)</f>
        <v>0</v>
      </c>
      <c r="AB202" s="21">
        <f>MAX('ART Forecast'!E82-'ART Totals'!E202,0)</f>
        <v>0</v>
      </c>
      <c r="AC202" s="21">
        <f>MAX('ART Forecast'!F82-'ART Totals'!F202,0)</f>
        <v>0</v>
      </c>
      <c r="AD202" s="21">
        <f>MAX('ART Forecast'!G82-'ART Totals'!G202,0)</f>
        <v>0</v>
      </c>
      <c r="AE202" s="21">
        <f>MAX('ART Forecast'!H82-'ART Totals'!H202,0)</f>
        <v>0</v>
      </c>
      <c r="AF202" s="21">
        <f>MAX('ART Forecast'!I82-'ART Totals'!I202,0)</f>
        <v>0</v>
      </c>
      <c r="AG202" s="21">
        <f>MAX('ART Forecast'!J82-'ART Totals'!J202,0)</f>
        <v>0</v>
      </c>
      <c r="AH202" s="21">
        <f>MAX('ART Forecast'!K82-'ART Totals'!K202,0)</f>
        <v>0</v>
      </c>
      <c r="AI202" s="21">
        <f>MAX('ART Forecast'!L82-'ART Totals'!L202,0)</f>
        <v>0</v>
      </c>
      <c r="AJ202" s="21">
        <f>MAX('ART Forecast'!M82-'ART Totals'!M202,0)</f>
        <v>0</v>
      </c>
      <c r="AK202" s="21">
        <f>MAX('ART Forecast'!N82-'ART Totals'!N202,0)</f>
        <v>0</v>
      </c>
      <c r="AL202" s="21">
        <f>MAX('ART Forecast'!O82-'ART Totals'!O202,0)</f>
        <v>0</v>
      </c>
      <c r="AM202" s="21">
        <f>MAX('ART Forecast'!P82-'ART Totals'!P202,0)</f>
        <v>0</v>
      </c>
      <c r="AN202" s="21">
        <f>MAX('ART Forecast'!Q82-'ART Totals'!Q202,0)</f>
        <v>0</v>
      </c>
      <c r="AO202" s="21">
        <f>MAX('ART Forecast'!R82-'ART Totals'!R202,0)</f>
        <v>0</v>
      </c>
      <c r="AP202" s="21">
        <f>MAX('ART Forecast'!S82-'ART Totals'!S202,0)</f>
        <v>0</v>
      </c>
      <c r="AQ202" s="21">
        <f>MAX('ART Forecast'!T82-'ART Totals'!T202,0)</f>
        <v>0</v>
      </c>
      <c r="AR202" s="21">
        <f>MAX('ART Forecast'!U82-'ART Totals'!U202,0)</f>
        <v>0</v>
      </c>
      <c r="AS202" s="21">
        <f>MAX('ART Forecast'!V82-'ART Totals'!V202,0)</f>
        <v>0</v>
      </c>
      <c r="AT202" s="21">
        <f>MAX('ART Forecast'!W82-'ART Totals'!W202,0)</f>
        <v>0</v>
      </c>
    </row>
    <row r="203" spans="1:46" customFormat="1" x14ac:dyDescent="0.35">
      <c r="A203" s="1"/>
      <c r="B203" s="17" t="str">
        <f t="shared" si="364"/>
        <v>Mexico</v>
      </c>
      <c r="C203" s="21"/>
      <c r="D203" s="21">
        <f>'ART Forecast'!C83-('ART Forecast'!C83*'Algorithms &amp; Assumptions'!$C$6)</f>
        <v>57142.8</v>
      </c>
      <c r="E203" s="21">
        <f>'ART Forecast'!D83-('ART Forecast'!D83*'Algorithms &amp; Assumptions'!$C$6)</f>
        <v>63197.1</v>
      </c>
      <c r="F203" s="21">
        <f>'ART Forecast'!E83-('ART Forecast'!E83*'Algorithms &amp; Assumptions'!$C$6)</f>
        <v>74106.899999999994</v>
      </c>
      <c r="G203" s="21">
        <f>'ART Forecast'!F83-('ART Forecast'!F83*'Algorithms &amp; Assumptions'!$C$6)</f>
        <v>78847.199999999997</v>
      </c>
      <c r="H203" s="21">
        <f>'ART Forecast'!G83-('ART Forecast'!G83*'Algorithms &amp; Assumptions'!$C$6)</f>
        <v>86028.3</v>
      </c>
      <c r="I203" s="21">
        <f>'ART Forecast'!H83-('ART Forecast'!H83*'Algorithms &amp; Assumptions'!$C$6)</f>
        <v>104157.9</v>
      </c>
      <c r="J203" s="21">
        <f>'ART Forecast'!I83-('ART Forecast'!I83*'Algorithms &amp; Assumptions'!$C$6)</f>
        <v>117084.6</v>
      </c>
      <c r="K203" s="21">
        <f>'ART Forecast'!J83-('ART Forecast'!J83*'Algorithms &amp; Assumptions'!$C$6)</f>
        <v>125574.3</v>
      </c>
      <c r="L203" s="21">
        <f>'ART Forecast'!K83-('ART Forecast'!K83*'Algorithms &amp; Assumptions'!$C$6)</f>
        <v>146562.29999999999</v>
      </c>
      <c r="M203" s="21">
        <f>'ART Forecast'!L83-('ART Forecast'!L83*'Algorithms &amp; Assumptions'!$C$6)</f>
        <v>155231.1</v>
      </c>
      <c r="N203" s="21">
        <f>'ART Forecast'!M83-('ART Forecast'!M83*'Algorithms &amp; Assumptions'!$C$6)</f>
        <v>178803</v>
      </c>
      <c r="O203" s="21">
        <f>'ART Forecast'!N83-('ART Forecast'!N83*'Algorithms &amp; Assumptions'!$C$6)</f>
        <v>192371.4</v>
      </c>
      <c r="P203" s="21">
        <f>'ART Forecast'!O83-('ART Forecast'!O83*'Algorithms &amp; Assumptions'!$C$6)</f>
        <v>205144.2</v>
      </c>
      <c r="Q203" s="21">
        <f>'ART Forecast'!P83-('ART Forecast'!P83*'Algorithms &amp; Assumptions'!$C$6)</f>
        <v>221781.90000000002</v>
      </c>
      <c r="R203" s="21">
        <f>'ART Forecast'!Q83-('ART Forecast'!Q83*'Algorithms &amp; Assumptions'!$C$6)</f>
        <v>238419.6</v>
      </c>
      <c r="S203" s="21">
        <f>'ART Forecast'!R83-('ART Forecast'!R83*'Algorithms &amp; Assumptions'!$C$6)</f>
        <v>255057.3</v>
      </c>
      <c r="T203" s="21">
        <f>'ART Forecast'!S83-('ART Forecast'!S83*'Algorithms &amp; Assumptions'!$C$6)</f>
        <v>271695</v>
      </c>
      <c r="U203" s="21">
        <f>'ART Forecast'!T83-('ART Forecast'!T83*'Algorithms &amp; Assumptions'!$C$6)</f>
        <v>288332.69999999995</v>
      </c>
      <c r="V203" s="21">
        <f>'ART Forecast'!U83-('ART Forecast'!U83*'Algorithms &amp; Assumptions'!$C$6)</f>
        <v>304970.39999999997</v>
      </c>
      <c r="W203" s="21">
        <f>'ART Forecast'!V83-('ART Forecast'!V83*'Algorithms &amp; Assumptions'!$C$6)</f>
        <v>321608.09999999992</v>
      </c>
      <c r="X203" s="1"/>
      <c r="Y203" s="17" t="str">
        <f t="shared" si="365"/>
        <v>Mexico</v>
      </c>
      <c r="Z203" s="21"/>
      <c r="AA203" s="21">
        <f>MAX('ART Forecast'!D83-'ART Totals'!D203,0)</f>
        <v>13076.199999999997</v>
      </c>
      <c r="AB203" s="21">
        <f>MAX('ART Forecast'!E83-'ART Totals'!E203,0)</f>
        <v>19143.900000000001</v>
      </c>
      <c r="AC203" s="21">
        <f>MAX('ART Forecast'!F83-'ART Totals'!F203,0)</f>
        <v>13501.100000000006</v>
      </c>
      <c r="AD203" s="21">
        <f>MAX('ART Forecast'!G83-'ART Totals'!G203,0)</f>
        <v>16739.800000000003</v>
      </c>
      <c r="AE203" s="21">
        <f>MAX('ART Forecast'!H83-'ART Totals'!H203,0)</f>
        <v>29702.699999999997</v>
      </c>
      <c r="AF203" s="21">
        <f>MAX('ART Forecast'!I83-'ART Totals'!I203,0)</f>
        <v>25936.100000000006</v>
      </c>
      <c r="AG203" s="21">
        <f>MAX('ART Forecast'!J83-'ART Totals'!J203,0)</f>
        <v>22442.399999999994</v>
      </c>
      <c r="AH203" s="21">
        <f>MAX('ART Forecast'!K83-'ART Totals'!K203,0)</f>
        <v>37272.699999999997</v>
      </c>
      <c r="AI203" s="21">
        <f>MAX('ART Forecast'!L83-'ART Totals'!L203,0)</f>
        <v>25916.700000000012</v>
      </c>
      <c r="AJ203" s="21">
        <f>MAX('ART Forecast'!M83-'ART Totals'!M203,0)</f>
        <v>43438.899999999994</v>
      </c>
      <c r="AK203" s="21">
        <f>MAX('ART Forecast'!N83-'ART Totals'!N203,0)</f>
        <v>34943</v>
      </c>
      <c r="AL203" s="21">
        <f>MAX('ART Forecast'!O83-'ART Totals'!O203,0)</f>
        <v>35566.600000000006</v>
      </c>
      <c r="AM203" s="21">
        <f>MAX('ART Forecast'!P83-'ART Totals'!P203,0)</f>
        <v>41280.133333333331</v>
      </c>
      <c r="AN203" s="21">
        <f>MAX('ART Forecast'!Q83-'ART Totals'!Q203,0)</f>
        <v>43128.766666666663</v>
      </c>
      <c r="AO203" s="21">
        <f>MAX('ART Forecast'!R83-'ART Totals'!R203,0)</f>
        <v>44977.399999999994</v>
      </c>
      <c r="AP203" s="21">
        <f>MAX('ART Forecast'!S83-'ART Totals'!S203,0)</f>
        <v>46826.033333333326</v>
      </c>
      <c r="AQ203" s="21">
        <f>MAX('ART Forecast'!T83-'ART Totals'!T203,0)</f>
        <v>48674.666666666628</v>
      </c>
      <c r="AR203" s="21">
        <f>MAX('ART Forecast'!U83-'ART Totals'!U203,0)</f>
        <v>50523.299999999988</v>
      </c>
      <c r="AS203" s="21">
        <f>MAX('ART Forecast'!V83-'ART Totals'!V203,0)</f>
        <v>52371.933333333291</v>
      </c>
      <c r="AT203" s="21">
        <f>MAX('ART Forecast'!W83-'ART Totals'!W203,0)</f>
        <v>54220.566666666651</v>
      </c>
    </row>
    <row r="204" spans="1:46" customFormat="1" x14ac:dyDescent="0.35">
      <c r="A204" s="1"/>
      <c r="B204" s="17" t="str">
        <f t="shared" si="364"/>
        <v>Moldova</v>
      </c>
      <c r="C204" s="21"/>
      <c r="D204" s="21">
        <f>'ART Forecast'!C84-('ART Forecast'!C84*'Algorithms &amp; Assumptions'!$C$6)</f>
        <v>1076.4000000000001</v>
      </c>
      <c r="E204" s="21">
        <f>'ART Forecast'!D84-('ART Forecast'!D84*'Algorithms &amp; Assumptions'!$C$6)</f>
        <v>1452.6</v>
      </c>
      <c r="F204" s="21">
        <f>'ART Forecast'!E84-('ART Forecast'!E84*'Algorithms &amp; Assumptions'!$C$6)</f>
        <v>1810.8</v>
      </c>
      <c r="G204" s="21">
        <f>'ART Forecast'!F84-('ART Forecast'!F84*'Algorithms &amp; Assumptions'!$C$6)</f>
        <v>2169.9</v>
      </c>
      <c r="H204" s="21">
        <f>'ART Forecast'!G84-('ART Forecast'!G84*'Algorithms &amp; Assumptions'!$C$6)</f>
        <v>2716.2</v>
      </c>
      <c r="I204" s="21">
        <f>'ART Forecast'!H84-('ART Forecast'!H84*'Algorithms &amp; Assumptions'!$C$6)</f>
        <v>3369.6</v>
      </c>
      <c r="J204" s="21">
        <f>'ART Forecast'!I84-('ART Forecast'!I84*'Algorithms &amp; Assumptions'!$C$6)</f>
        <v>3932.1</v>
      </c>
      <c r="K204" s="21">
        <f>'ART Forecast'!J84-('ART Forecast'!J84*'Algorithms &amp; Assumptions'!$C$6)</f>
        <v>4528.8</v>
      </c>
      <c r="L204" s="21">
        <f>'ART Forecast'!K84-('ART Forecast'!K84*'Algorithms &amp; Assumptions'!$C$6)</f>
        <v>5251.5</v>
      </c>
      <c r="M204" s="21">
        <f>'ART Forecast'!L84-('ART Forecast'!L84*'Algorithms &amp; Assumptions'!$C$6)</f>
        <v>5903.1</v>
      </c>
      <c r="N204" s="21">
        <f>'ART Forecast'!M84-('ART Forecast'!M84*'Algorithms &amp; Assumptions'!$C$6)</f>
        <v>6010.2</v>
      </c>
      <c r="O204" s="21">
        <f>'ART Forecast'!N84-('ART Forecast'!N84*'Algorithms &amp; Assumptions'!$C$6)</f>
        <v>6422.4</v>
      </c>
      <c r="P204" s="21">
        <f>'ART Forecast'!O84-('ART Forecast'!O84*'Algorithms &amp; Assumptions'!$C$6)</f>
        <v>6955.2</v>
      </c>
      <c r="Q204" s="21">
        <f>'ART Forecast'!P84-('ART Forecast'!P84*'Algorithms &amp; Assumptions'!$C$6)</f>
        <v>7305.9000000000005</v>
      </c>
      <c r="R204" s="21">
        <f>'ART Forecast'!Q84-('ART Forecast'!Q84*'Algorithms &amp; Assumptions'!$C$6)</f>
        <v>7656.6</v>
      </c>
      <c r="S204" s="21">
        <f>'ART Forecast'!R84-('ART Forecast'!R84*'Algorithms &amp; Assumptions'!$C$6)</f>
        <v>8007.3</v>
      </c>
      <c r="T204" s="21">
        <f>'ART Forecast'!S84-('ART Forecast'!S84*'Algorithms &amp; Assumptions'!$C$6)</f>
        <v>8358</v>
      </c>
      <c r="U204" s="21">
        <f>'ART Forecast'!T84-('ART Forecast'!T84*'Algorithms &amp; Assumptions'!$C$6)</f>
        <v>8708.6999999999989</v>
      </c>
      <c r="V204" s="21">
        <f>'ART Forecast'!U84-('ART Forecast'!U84*'Algorithms &amp; Assumptions'!$C$6)</f>
        <v>9059.3999999999978</v>
      </c>
      <c r="W204" s="21">
        <f>'ART Forecast'!V84-('ART Forecast'!V84*'Algorithms &amp; Assumptions'!$C$6)</f>
        <v>9410.0999999999985</v>
      </c>
      <c r="X204" s="1"/>
      <c r="Y204" s="17" t="str">
        <f t="shared" si="365"/>
        <v>Moldova</v>
      </c>
      <c r="Z204" s="21"/>
      <c r="AA204" s="21">
        <f>MAX('ART Forecast'!D84-'ART Totals'!D204,0)</f>
        <v>537.59999999999991</v>
      </c>
      <c r="AB204" s="21">
        <f>MAX('ART Forecast'!E84-'ART Totals'!E204,0)</f>
        <v>559.40000000000009</v>
      </c>
      <c r="AC204" s="21">
        <f>MAX('ART Forecast'!F84-'ART Totals'!F204,0)</f>
        <v>600.20000000000005</v>
      </c>
      <c r="AD204" s="21">
        <f>MAX('ART Forecast'!G84-'ART Totals'!G204,0)</f>
        <v>848.09999999999991</v>
      </c>
      <c r="AE204" s="21">
        <f>MAX('ART Forecast'!H84-'ART Totals'!H204,0)</f>
        <v>1027.8000000000002</v>
      </c>
      <c r="AF204" s="21">
        <f>MAX('ART Forecast'!I84-'ART Totals'!I204,0)</f>
        <v>999.40000000000009</v>
      </c>
      <c r="AG204" s="21">
        <f>MAX('ART Forecast'!J84-'ART Totals'!J204,0)</f>
        <v>1099.9000000000001</v>
      </c>
      <c r="AH204" s="21">
        <f>MAX('ART Forecast'!K84-'ART Totals'!K204,0)</f>
        <v>1306.1999999999998</v>
      </c>
      <c r="AI204" s="21">
        <f>MAX('ART Forecast'!L84-'ART Totals'!L204,0)</f>
        <v>1307.5</v>
      </c>
      <c r="AJ204" s="21">
        <f>MAX('ART Forecast'!M84-'ART Totals'!M204,0)</f>
        <v>774.89999999999964</v>
      </c>
      <c r="AK204" s="21">
        <f>MAX('ART Forecast'!N84-'ART Totals'!N204,0)</f>
        <v>1125.8000000000002</v>
      </c>
      <c r="AL204" s="21">
        <f>MAX('ART Forecast'!O84-'ART Totals'!O204,0)</f>
        <v>1305.6000000000004</v>
      </c>
      <c r="AM204" s="21">
        <f>MAX('ART Forecast'!P84-'ART Totals'!P204,0)</f>
        <v>1162.4666666666672</v>
      </c>
      <c r="AN204" s="21">
        <f>MAX('ART Forecast'!Q84-'ART Totals'!Q204,0)</f>
        <v>1201.4333333333334</v>
      </c>
      <c r="AO204" s="21">
        <f>MAX('ART Forecast'!R84-'ART Totals'!R204,0)</f>
        <v>1240.3999999999996</v>
      </c>
      <c r="AP204" s="21">
        <f>MAX('ART Forecast'!S84-'ART Totals'!S204,0)</f>
        <v>1279.3666666666659</v>
      </c>
      <c r="AQ204" s="21">
        <f>MAX('ART Forecast'!T84-'ART Totals'!T204,0)</f>
        <v>1318.3333333333321</v>
      </c>
      <c r="AR204" s="21">
        <f>MAX('ART Forecast'!U84-'ART Totals'!U204,0)</f>
        <v>1357.2999999999993</v>
      </c>
      <c r="AS204" s="21">
        <f>MAX('ART Forecast'!V84-'ART Totals'!V204,0)</f>
        <v>1396.2666666666664</v>
      </c>
      <c r="AT204" s="21">
        <f>MAX('ART Forecast'!W84-'ART Totals'!W204,0)</f>
        <v>1435.2333333333318</v>
      </c>
    </row>
    <row r="205" spans="1:46" customFormat="1" x14ac:dyDescent="0.35">
      <c r="A205" s="1"/>
      <c r="B205" s="17" t="str">
        <f t="shared" si="364"/>
        <v>Mongolia</v>
      </c>
      <c r="C205" s="21"/>
      <c r="D205" s="21">
        <f>'ART Forecast'!C85-('ART Forecast'!C85*'Algorithms &amp; Assumptions'!$C$6)</f>
        <v>22.5</v>
      </c>
      <c r="E205" s="21">
        <f>'ART Forecast'!D85-('ART Forecast'!D85*'Algorithms &amp; Assumptions'!$C$6)</f>
        <v>34.200000000000003</v>
      </c>
      <c r="F205" s="21">
        <f>'ART Forecast'!E85-('ART Forecast'!E85*'Algorithms &amp; Assumptions'!$C$6)</f>
        <v>47.7</v>
      </c>
      <c r="G205" s="21">
        <f>'ART Forecast'!F85-('ART Forecast'!F85*'Algorithms &amp; Assumptions'!$C$6)</f>
        <v>84.6</v>
      </c>
      <c r="H205" s="21">
        <f>'ART Forecast'!G85-('ART Forecast'!G85*'Algorithms &amp; Assumptions'!$C$6)</f>
        <v>113.4</v>
      </c>
      <c r="I205" s="21">
        <f>'ART Forecast'!H85-('ART Forecast'!H85*'Algorithms &amp; Assumptions'!$C$6)</f>
        <v>132.30000000000001</v>
      </c>
      <c r="J205" s="21">
        <f>'ART Forecast'!I85-('ART Forecast'!I85*'Algorithms &amp; Assumptions'!$C$6)</f>
        <v>140.4</v>
      </c>
      <c r="K205" s="21">
        <f>'ART Forecast'!J85-('ART Forecast'!J85*'Algorithms &amp; Assumptions'!$C$6)</f>
        <v>162.9</v>
      </c>
      <c r="L205" s="21">
        <f>'ART Forecast'!K85-('ART Forecast'!K85*'Algorithms &amp; Assumptions'!$C$6)</f>
        <v>175.5</v>
      </c>
      <c r="M205" s="21">
        <f>'ART Forecast'!L85-('ART Forecast'!L85*'Algorithms &amp; Assumptions'!$C$6)</f>
        <v>178.2</v>
      </c>
      <c r="N205" s="21">
        <f>'ART Forecast'!M85-('ART Forecast'!M85*'Algorithms &amp; Assumptions'!$C$6)</f>
        <v>200.7</v>
      </c>
      <c r="O205" s="21">
        <f>'ART Forecast'!N85-('ART Forecast'!N85*'Algorithms &amp; Assumptions'!$C$6)</f>
        <v>214.2</v>
      </c>
      <c r="P205" s="21">
        <f>'ART Forecast'!O85-('ART Forecast'!O85*'Algorithms &amp; Assumptions'!$C$6)</f>
        <v>228.6</v>
      </c>
      <c r="Q205" s="21">
        <f>'ART Forecast'!P85-('ART Forecast'!P85*'Algorithms &amp; Assumptions'!$C$6)</f>
        <v>245.4</v>
      </c>
      <c r="R205" s="21">
        <f>'ART Forecast'!Q85-('ART Forecast'!Q85*'Algorithms &amp; Assumptions'!$C$6)</f>
        <v>262.20000000000005</v>
      </c>
      <c r="S205" s="21">
        <f>'ART Forecast'!R85-('ART Forecast'!R85*'Algorithms &amp; Assumptions'!$C$6)</f>
        <v>279.00000000000006</v>
      </c>
      <c r="T205" s="21">
        <f>'ART Forecast'!S85-('ART Forecast'!S85*'Algorithms &amp; Assumptions'!$C$6)</f>
        <v>295.80000000000007</v>
      </c>
      <c r="U205" s="21">
        <f>'ART Forecast'!T85-('ART Forecast'!T85*'Algorithms &amp; Assumptions'!$C$6)</f>
        <v>312.60000000000008</v>
      </c>
      <c r="V205" s="21">
        <f>'ART Forecast'!U85-('ART Forecast'!U85*'Algorithms &amp; Assumptions'!$C$6)</f>
        <v>329.40000000000009</v>
      </c>
      <c r="W205" s="21">
        <f>'ART Forecast'!V85-('ART Forecast'!V85*'Algorithms &amp; Assumptions'!$C$6)</f>
        <v>346.2000000000001</v>
      </c>
      <c r="X205" s="1"/>
      <c r="Y205" s="17" t="str">
        <f t="shared" si="365"/>
        <v>Mongolia</v>
      </c>
      <c r="Z205" s="21"/>
      <c r="AA205" s="21">
        <f>MAX('ART Forecast'!D85-'ART Totals'!D205,0)</f>
        <v>15.5</v>
      </c>
      <c r="AB205" s="21">
        <f>MAX('ART Forecast'!E85-'ART Totals'!E205,0)</f>
        <v>18.799999999999997</v>
      </c>
      <c r="AC205" s="21">
        <f>MAX('ART Forecast'!F85-'ART Totals'!F205,0)</f>
        <v>46.3</v>
      </c>
      <c r="AD205" s="21">
        <f>MAX('ART Forecast'!G85-'ART Totals'!G205,0)</f>
        <v>41.400000000000006</v>
      </c>
      <c r="AE205" s="21">
        <f>MAX('ART Forecast'!H85-'ART Totals'!H205,0)</f>
        <v>33.599999999999994</v>
      </c>
      <c r="AF205" s="21">
        <f>MAX('ART Forecast'!I85-'ART Totals'!I205,0)</f>
        <v>23.699999999999989</v>
      </c>
      <c r="AG205" s="21">
        <f>MAX('ART Forecast'!J85-'ART Totals'!J205,0)</f>
        <v>40.599999999999994</v>
      </c>
      <c r="AH205" s="21">
        <f>MAX('ART Forecast'!K85-'ART Totals'!K205,0)</f>
        <v>32.099999999999994</v>
      </c>
      <c r="AI205" s="21">
        <f>MAX('ART Forecast'!L85-'ART Totals'!L205,0)</f>
        <v>22.5</v>
      </c>
      <c r="AJ205" s="21">
        <f>MAX('ART Forecast'!M85-'ART Totals'!M205,0)</f>
        <v>44.800000000000011</v>
      </c>
      <c r="AK205" s="21">
        <f>MAX('ART Forecast'!N85-'ART Totals'!N205,0)</f>
        <v>37.300000000000011</v>
      </c>
      <c r="AL205" s="21">
        <f>MAX('ART Forecast'!O85-'ART Totals'!O205,0)</f>
        <v>39.800000000000011</v>
      </c>
      <c r="AM205" s="21">
        <f>MAX('ART Forecast'!P85-'ART Totals'!P205,0)</f>
        <v>44.066666666666691</v>
      </c>
      <c r="AN205" s="21">
        <f>MAX('ART Forecast'!Q85-'ART Totals'!Q205,0)</f>
        <v>45.933333333333366</v>
      </c>
      <c r="AO205" s="21">
        <f>MAX('ART Forecast'!R85-'ART Totals'!R205,0)</f>
        <v>47.800000000000011</v>
      </c>
      <c r="AP205" s="21">
        <f>MAX('ART Forecast'!S85-'ART Totals'!S205,0)</f>
        <v>49.666666666666686</v>
      </c>
      <c r="AQ205" s="21">
        <f>MAX('ART Forecast'!T85-'ART Totals'!T205,0)</f>
        <v>51.53333333333336</v>
      </c>
      <c r="AR205" s="21">
        <f>MAX('ART Forecast'!U85-'ART Totals'!U205,0)</f>
        <v>53.400000000000034</v>
      </c>
      <c r="AS205" s="21">
        <f>MAX('ART Forecast'!V85-'ART Totals'!V205,0)</f>
        <v>55.266666666666708</v>
      </c>
      <c r="AT205" s="21">
        <f>MAX('ART Forecast'!W85-'ART Totals'!W205,0)</f>
        <v>57.133333333333383</v>
      </c>
    </row>
    <row r="206" spans="1:46" customFormat="1" x14ac:dyDescent="0.35">
      <c r="A206" s="1"/>
      <c r="B206" s="17" t="str">
        <f t="shared" si="364"/>
        <v>Montenegro</v>
      </c>
      <c r="C206" s="21"/>
      <c r="D206" s="21">
        <f>'ART Forecast'!C86-('ART Forecast'!C86*'Algorithms &amp; Assumptions'!$C$6)</f>
        <v>39.6</v>
      </c>
      <c r="E206" s="21">
        <f>'ART Forecast'!D86-('ART Forecast'!D86*'Algorithms &amp; Assumptions'!$C$6)</f>
        <v>43.2</v>
      </c>
      <c r="F206" s="21">
        <f>'ART Forecast'!E86-('ART Forecast'!E86*'Algorithms &amp; Assumptions'!$C$6)</f>
        <v>49.5</v>
      </c>
      <c r="G206" s="21">
        <f>'ART Forecast'!F86-('ART Forecast'!F86*'Algorithms &amp; Assumptions'!$C$6)</f>
        <v>60.3</v>
      </c>
      <c r="H206" s="21">
        <f>'ART Forecast'!G86-('ART Forecast'!G86*'Algorithms &amp; Assumptions'!$C$6)</f>
        <v>72</v>
      </c>
      <c r="I206" s="21">
        <f>'ART Forecast'!H86-('ART Forecast'!H86*'Algorithms &amp; Assumptions'!$C$6)</f>
        <v>81</v>
      </c>
      <c r="J206" s="21">
        <f>'ART Forecast'!I86-('ART Forecast'!I86*'Algorithms &amp; Assumptions'!$C$6)</f>
        <v>101.7</v>
      </c>
      <c r="K206" s="21">
        <f>'ART Forecast'!J86-('ART Forecast'!J86*'Algorithms &amp; Assumptions'!$C$6)</f>
        <v>124.2</v>
      </c>
      <c r="L206" s="21">
        <f>'ART Forecast'!K86-('ART Forecast'!K86*'Algorithms &amp; Assumptions'!$C$6)</f>
        <v>144.9</v>
      </c>
      <c r="M206" s="21">
        <f>'ART Forecast'!L86-('ART Forecast'!L86*'Algorithms &amp; Assumptions'!$C$6)</f>
        <v>162.9</v>
      </c>
      <c r="N206" s="21">
        <f>'ART Forecast'!M86-('ART Forecast'!M86*'Algorithms &amp; Assumptions'!$C$6)</f>
        <v>175.5</v>
      </c>
      <c r="O206" s="21">
        <f>'ART Forecast'!N86-('ART Forecast'!N86*'Algorithms &amp; Assumptions'!$C$6)</f>
        <v>183.6</v>
      </c>
      <c r="P206" s="21">
        <f>'ART Forecast'!O86-('ART Forecast'!O86*'Algorithms &amp; Assumptions'!$C$6)</f>
        <v>208.8</v>
      </c>
      <c r="Q206" s="21">
        <f>'ART Forecast'!P86-('ART Forecast'!P86*'Algorithms &amp; Assumptions'!$C$6)</f>
        <v>224.1</v>
      </c>
      <c r="R206" s="21">
        <f>'ART Forecast'!Q86-('ART Forecast'!Q86*'Algorithms &amp; Assumptions'!$C$6)</f>
        <v>239.4</v>
      </c>
      <c r="S206" s="21">
        <f>'ART Forecast'!R86-('ART Forecast'!R86*'Algorithms &amp; Assumptions'!$C$6)</f>
        <v>254.7</v>
      </c>
      <c r="T206" s="21">
        <f>'ART Forecast'!S86-('ART Forecast'!S86*'Algorithms &amp; Assumptions'!$C$6)</f>
        <v>270</v>
      </c>
      <c r="U206" s="21">
        <f>'ART Forecast'!T86-('ART Forecast'!T86*'Algorithms &amp; Assumptions'!$C$6)</f>
        <v>285.3</v>
      </c>
      <c r="V206" s="21">
        <f>'ART Forecast'!U86-('ART Forecast'!U86*'Algorithms &amp; Assumptions'!$C$6)</f>
        <v>300.60000000000002</v>
      </c>
      <c r="W206" s="21">
        <f>'ART Forecast'!V86-('ART Forecast'!V86*'Algorithms &amp; Assumptions'!$C$6)</f>
        <v>315.89999999999998</v>
      </c>
      <c r="X206" s="1"/>
      <c r="Y206" s="17" t="str">
        <f t="shared" si="365"/>
        <v>Montenegro</v>
      </c>
      <c r="Z206" s="21"/>
      <c r="AA206" s="21">
        <f>MAX('ART Forecast'!D86-'ART Totals'!D206,0)</f>
        <v>8.3999999999999986</v>
      </c>
      <c r="AB206" s="21">
        <f>MAX('ART Forecast'!E86-'ART Totals'!E206,0)</f>
        <v>11.799999999999997</v>
      </c>
      <c r="AC206" s="21">
        <f>MAX('ART Forecast'!F86-'ART Totals'!F206,0)</f>
        <v>17.5</v>
      </c>
      <c r="AD206" s="21">
        <f>MAX('ART Forecast'!G86-'ART Totals'!G206,0)</f>
        <v>19.700000000000003</v>
      </c>
      <c r="AE206" s="21">
        <f>MAX('ART Forecast'!H86-'ART Totals'!H206,0)</f>
        <v>18</v>
      </c>
      <c r="AF206" s="21">
        <f>MAX('ART Forecast'!I86-'ART Totals'!I206,0)</f>
        <v>32</v>
      </c>
      <c r="AG206" s="21">
        <f>MAX('ART Forecast'!J86-'ART Totals'!J206,0)</f>
        <v>36.299999999999997</v>
      </c>
      <c r="AH206" s="21">
        <f>MAX('ART Forecast'!K86-'ART Totals'!K206,0)</f>
        <v>36.799999999999997</v>
      </c>
      <c r="AI206" s="21">
        <f>MAX('ART Forecast'!L86-'ART Totals'!L206,0)</f>
        <v>36.099999999999994</v>
      </c>
      <c r="AJ206" s="21">
        <f>MAX('ART Forecast'!M86-'ART Totals'!M206,0)</f>
        <v>32.099999999999994</v>
      </c>
      <c r="AK206" s="21">
        <f>MAX('ART Forecast'!N86-'ART Totals'!N206,0)</f>
        <v>28.5</v>
      </c>
      <c r="AL206" s="21">
        <f>MAX('ART Forecast'!O86-'ART Totals'!O206,0)</f>
        <v>48.400000000000006</v>
      </c>
      <c r="AM206" s="21">
        <f>MAX('ART Forecast'!P86-'ART Totals'!P206,0)</f>
        <v>40.199999999999989</v>
      </c>
      <c r="AN206" s="21">
        <f>MAX('ART Forecast'!Q86-'ART Totals'!Q206,0)</f>
        <v>41.900000000000006</v>
      </c>
      <c r="AO206" s="21">
        <f>MAX('ART Forecast'!R86-'ART Totals'!R206,0)</f>
        <v>43.599999999999994</v>
      </c>
      <c r="AP206" s="21">
        <f>MAX('ART Forecast'!S86-'ART Totals'!S206,0)</f>
        <v>45.300000000000011</v>
      </c>
      <c r="AQ206" s="21">
        <f>MAX('ART Forecast'!T86-'ART Totals'!T206,0)</f>
        <v>47</v>
      </c>
      <c r="AR206" s="21">
        <f>MAX('ART Forecast'!U86-'ART Totals'!U206,0)</f>
        <v>48.699999999999989</v>
      </c>
      <c r="AS206" s="21">
        <f>MAX('ART Forecast'!V86-'ART Totals'!V206,0)</f>
        <v>50.399999999999977</v>
      </c>
      <c r="AT206" s="21">
        <f>MAX('ART Forecast'!W86-'ART Totals'!W206,0)</f>
        <v>52.100000000000023</v>
      </c>
    </row>
    <row r="207" spans="1:46" customFormat="1" x14ac:dyDescent="0.35">
      <c r="A207" s="1"/>
      <c r="B207" s="17" t="str">
        <f t="shared" si="364"/>
        <v>Morocco</v>
      </c>
      <c r="C207" s="21"/>
      <c r="D207" s="21">
        <f>'ART Forecast'!C87-('ART Forecast'!C87*'Algorithms &amp; Assumptions'!$C$6)</f>
        <v>2428.1999999999998</v>
      </c>
      <c r="E207" s="21">
        <f>'ART Forecast'!D87-('ART Forecast'!D87*'Algorithms &amp; Assumptions'!$C$6)</f>
        <v>3065.4</v>
      </c>
      <c r="F207" s="21">
        <f>'ART Forecast'!E87-('ART Forecast'!E87*'Algorithms &amp; Assumptions'!$C$6)</f>
        <v>3975.3</v>
      </c>
      <c r="G207" s="21">
        <f>'ART Forecast'!F87-('ART Forecast'!F87*'Algorithms &amp; Assumptions'!$C$6)</f>
        <v>4824</v>
      </c>
      <c r="H207" s="21">
        <f>'ART Forecast'!G87-('ART Forecast'!G87*'Algorithms &amp; Assumptions'!$C$6)</f>
        <v>5499</v>
      </c>
      <c r="I207" s="21">
        <f>'ART Forecast'!H87-('ART Forecast'!H87*'Algorithms &amp; Assumptions'!$C$6)</f>
        <v>6725.7</v>
      </c>
      <c r="J207" s="21">
        <f>'ART Forecast'!I87-('ART Forecast'!I87*'Algorithms &amp; Assumptions'!$C$6)</f>
        <v>7976.7</v>
      </c>
      <c r="K207" s="21">
        <f>'ART Forecast'!J87-('ART Forecast'!J87*'Algorithms &amp; Assumptions'!$C$6)</f>
        <v>8640.9</v>
      </c>
      <c r="L207" s="21">
        <f>'ART Forecast'!K87-('ART Forecast'!K87*'Algorithms &amp; Assumptions'!$C$6)</f>
        <v>10076.4</v>
      </c>
      <c r="M207" s="21">
        <f>'ART Forecast'!L87-('ART Forecast'!L87*'Algorithms &amp; Assumptions'!$C$6)</f>
        <v>10998.9</v>
      </c>
      <c r="N207" s="21">
        <f>'ART Forecast'!M87-('ART Forecast'!M87*'Algorithms &amp; Assumptions'!$C$6)</f>
        <v>11959.2</v>
      </c>
      <c r="O207" s="21">
        <f>'ART Forecast'!N87-('ART Forecast'!N87*'Algorithms &amp; Assumptions'!$C$6)</f>
        <v>13053.6</v>
      </c>
      <c r="P207" s="21">
        <f>'ART Forecast'!O87-('ART Forecast'!O87*'Algorithms &amp; Assumptions'!$C$6)</f>
        <v>13656.6</v>
      </c>
      <c r="Q207" s="21">
        <f>'ART Forecast'!P87-('ART Forecast'!P87*'Algorithms &amp; Assumptions'!$C$6)</f>
        <v>14542.5</v>
      </c>
      <c r="R207" s="21">
        <f>'ART Forecast'!Q87-('ART Forecast'!Q87*'Algorithms &amp; Assumptions'!$C$6)</f>
        <v>15428.400000000001</v>
      </c>
      <c r="S207" s="21">
        <f>'ART Forecast'!R87-('ART Forecast'!R87*'Algorithms &amp; Assumptions'!$C$6)</f>
        <v>16314.3</v>
      </c>
      <c r="T207" s="21">
        <f>'ART Forecast'!S87-('ART Forecast'!S87*'Algorithms &amp; Assumptions'!$C$6)</f>
        <v>17200.199999999997</v>
      </c>
      <c r="U207" s="21">
        <f>'ART Forecast'!T87-('ART Forecast'!T87*'Algorithms &amp; Assumptions'!$C$6)</f>
        <v>18086.099999999999</v>
      </c>
      <c r="V207" s="21">
        <f>'ART Forecast'!U87-('ART Forecast'!U87*'Algorithms &amp; Assumptions'!$C$6)</f>
        <v>18971.999999999996</v>
      </c>
      <c r="W207" s="21">
        <f>'ART Forecast'!V87-('ART Forecast'!V87*'Algorithms &amp; Assumptions'!$C$6)</f>
        <v>19857.899999999994</v>
      </c>
      <c r="X207" s="1"/>
      <c r="Y207" s="17" t="str">
        <f t="shared" si="365"/>
        <v>Morocco</v>
      </c>
      <c r="Z207" s="21"/>
      <c r="AA207" s="21">
        <f>MAX('ART Forecast'!D87-'ART Totals'!D207,0)</f>
        <v>977.80000000000018</v>
      </c>
      <c r="AB207" s="21">
        <f>MAX('ART Forecast'!E87-'ART Totals'!E207,0)</f>
        <v>1351.6</v>
      </c>
      <c r="AC207" s="21">
        <f>MAX('ART Forecast'!F87-'ART Totals'!F207,0)</f>
        <v>1384.6999999999998</v>
      </c>
      <c r="AD207" s="21">
        <f>MAX('ART Forecast'!G87-'ART Totals'!G207,0)</f>
        <v>1286</v>
      </c>
      <c r="AE207" s="21">
        <f>MAX('ART Forecast'!H87-'ART Totals'!H207,0)</f>
        <v>1974</v>
      </c>
      <c r="AF207" s="21">
        <f>MAX('ART Forecast'!I87-'ART Totals'!I207,0)</f>
        <v>2137.3000000000002</v>
      </c>
      <c r="AG207" s="21">
        <f>MAX('ART Forecast'!J87-'ART Totals'!J207,0)</f>
        <v>1624.3000000000002</v>
      </c>
      <c r="AH207" s="21">
        <f>MAX('ART Forecast'!K87-'ART Totals'!K207,0)</f>
        <v>2555.1000000000004</v>
      </c>
      <c r="AI207" s="21">
        <f>MAX('ART Forecast'!L87-'ART Totals'!L207,0)</f>
        <v>2144.6000000000004</v>
      </c>
      <c r="AJ207" s="21">
        <f>MAX('ART Forecast'!M87-'ART Totals'!M207,0)</f>
        <v>2289.1000000000004</v>
      </c>
      <c r="AK207" s="21">
        <f>MAX('ART Forecast'!N87-'ART Totals'!N207,0)</f>
        <v>2544.7999999999993</v>
      </c>
      <c r="AL207" s="21">
        <f>MAX('ART Forecast'!O87-'ART Totals'!O207,0)</f>
        <v>2120.3999999999996</v>
      </c>
      <c r="AM207" s="21">
        <f>MAX('ART Forecast'!P87-'ART Totals'!P207,0)</f>
        <v>2501.7333333333336</v>
      </c>
      <c r="AN207" s="21">
        <f>MAX('ART Forecast'!Q87-'ART Totals'!Q207,0)</f>
        <v>2600.1666666666679</v>
      </c>
      <c r="AO207" s="21">
        <f>MAX('ART Forecast'!R87-'ART Totals'!R207,0)</f>
        <v>2698.5999999999985</v>
      </c>
      <c r="AP207" s="21">
        <f>MAX('ART Forecast'!S87-'ART Totals'!S207,0)</f>
        <v>2797.0333333333328</v>
      </c>
      <c r="AQ207" s="21">
        <f>MAX('ART Forecast'!T87-'ART Totals'!T207,0)</f>
        <v>2895.4666666666672</v>
      </c>
      <c r="AR207" s="21">
        <f>MAX('ART Forecast'!U87-'ART Totals'!U207,0)</f>
        <v>2993.8999999999978</v>
      </c>
      <c r="AS207" s="21">
        <f>MAX('ART Forecast'!V87-'ART Totals'!V207,0)</f>
        <v>3092.3333333333321</v>
      </c>
      <c r="AT207" s="21">
        <f>MAX('ART Forecast'!W87-'ART Totals'!W207,0)</f>
        <v>3190.7666666666664</v>
      </c>
    </row>
    <row r="208" spans="1:46" customFormat="1" x14ac:dyDescent="0.35">
      <c r="A208" s="1"/>
      <c r="B208" s="17" t="str">
        <f t="shared" si="364"/>
        <v>Mozambique</v>
      </c>
      <c r="C208" s="21"/>
      <c r="D208" s="21">
        <f>'ART Forecast'!C88-('ART Forecast'!C88*'Algorithms &amp; Assumptions'!$C$6)</f>
        <v>181436.4</v>
      </c>
      <c r="E208" s="21">
        <f>'ART Forecast'!D88-('ART Forecast'!D88*'Algorithms &amp; Assumptions'!$C$6)</f>
        <v>225457.2</v>
      </c>
      <c r="F208" s="21">
        <f>'ART Forecast'!E88-('ART Forecast'!E88*'Algorithms &amp; Assumptions'!$C$6)</f>
        <v>254418.3</v>
      </c>
      <c r="G208" s="21">
        <f>'ART Forecast'!F88-('ART Forecast'!F88*'Algorithms &amp; Assumptions'!$C$6)</f>
        <v>387547.2</v>
      </c>
      <c r="H208" s="21">
        <f>'ART Forecast'!G88-('ART Forecast'!G88*'Algorithms &amp; Assumptions'!$C$6)</f>
        <v>526989.6</v>
      </c>
      <c r="I208" s="21">
        <f>'ART Forecast'!H88-('ART Forecast'!H88*'Algorithms &amp; Assumptions'!$C$6)</f>
        <v>664547.4</v>
      </c>
      <c r="J208" s="21">
        <f>'ART Forecast'!I88-('ART Forecast'!I88*'Algorithms &amp; Assumptions'!$C$6)</f>
        <v>822718.8</v>
      </c>
      <c r="K208" s="21">
        <f>'ART Forecast'!J88-('ART Forecast'!J88*'Algorithms &amp; Assumptions'!$C$6)</f>
        <v>962633.7</v>
      </c>
      <c r="L208" s="21">
        <f>'ART Forecast'!K88-('ART Forecast'!K88*'Algorithms &amp; Assumptions'!$C$6)</f>
        <v>1013077.8</v>
      </c>
      <c r="M208" s="21">
        <f>'ART Forecast'!L88-('ART Forecast'!L88*'Algorithms &amp; Assumptions'!$C$6)</f>
        <v>1118718</v>
      </c>
      <c r="N208" s="21">
        <f>'ART Forecast'!M88-('ART Forecast'!M88*'Algorithms &amp; Assumptions'!$C$6)</f>
        <v>1185039</v>
      </c>
      <c r="O208" s="21">
        <f>'ART Forecast'!N88-('ART Forecast'!N88*'Algorithms &amp; Assumptions'!$C$6)</f>
        <v>1444194.9</v>
      </c>
      <c r="P208" s="21">
        <f>'ART Forecast'!O88-('ART Forecast'!O88*'Algorithms &amp; Assumptions'!$C$6)</f>
        <v>1668209.4</v>
      </c>
      <c r="Q208" s="21">
        <f>'ART Forecast'!P88-('ART Forecast'!P88*'Algorithms &amp; Assumptions'!$C$6)</f>
        <v>1851373.2</v>
      </c>
      <c r="R208" s="21">
        <f>'ART Forecast'!Q88-('ART Forecast'!Q88*'Algorithms &amp; Assumptions'!$C$6)</f>
        <v>2034536.9999999998</v>
      </c>
      <c r="S208" s="21">
        <f>'ART Forecast'!R88-('ART Forecast'!R88*'Algorithms &amp; Assumptions'!$C$6)</f>
        <v>2213333.3333333149</v>
      </c>
      <c r="T208" s="21">
        <f>'ART Forecast'!S88-('ART Forecast'!S88*'Algorithms &amp; Assumptions'!$C$6)</f>
        <v>2274444.4444444207</v>
      </c>
      <c r="U208" s="21">
        <f>'ART Forecast'!T88-('ART Forecast'!T88*'Algorithms &amp; Assumptions'!$C$6)</f>
        <v>2323703.7037036614</v>
      </c>
      <c r="V208" s="21">
        <f>'ART Forecast'!U88-('ART Forecast'!U88*'Algorithms &amp; Assumptions'!$C$6)</f>
        <v>2380864.1975308163</v>
      </c>
      <c r="W208" s="21">
        <f>'ART Forecast'!V88-('ART Forecast'!V88*'Algorithms &amp; Assumptions'!$C$6)</f>
        <v>2432757.201646015</v>
      </c>
      <c r="X208" s="1"/>
      <c r="Y208" s="17" t="str">
        <f t="shared" si="365"/>
        <v>Mozambique</v>
      </c>
      <c r="Z208" s="21"/>
      <c r="AA208" s="21">
        <f>MAX('ART Forecast'!D88-'ART Totals'!D208,0)</f>
        <v>69071.600000000006</v>
      </c>
      <c r="AB208" s="21">
        <f>MAX('ART Forecast'!E88-'ART Totals'!E208,0)</f>
        <v>57229.799999999988</v>
      </c>
      <c r="AC208" s="21">
        <f>MAX('ART Forecast'!F88-'ART Totals'!F208,0)</f>
        <v>176189.7</v>
      </c>
      <c r="AD208" s="21">
        <f>MAX('ART Forecast'!G88-'ART Totals'!G208,0)</f>
        <v>197996.79999999999</v>
      </c>
      <c r="AE208" s="21">
        <f>MAX('ART Forecast'!H88-'ART Totals'!H208,0)</f>
        <v>211396.40000000002</v>
      </c>
      <c r="AF208" s="21">
        <f>MAX('ART Forecast'!I88-'ART Totals'!I208,0)</f>
        <v>249584.59999999998</v>
      </c>
      <c r="AG208" s="21">
        <f>MAX('ART Forecast'!J88-'ART Totals'!J208,0)</f>
        <v>246874.19999999995</v>
      </c>
      <c r="AH208" s="21">
        <f>MAX('ART Forecast'!K88-'ART Totals'!K208,0)</f>
        <v>163008.30000000005</v>
      </c>
      <c r="AI208" s="21">
        <f>MAX('ART Forecast'!L88-'ART Totals'!L208,0)</f>
        <v>229942.19999999995</v>
      </c>
      <c r="AJ208" s="21">
        <f>MAX('ART Forecast'!M88-'ART Totals'!M208,0)</f>
        <v>197992</v>
      </c>
      <c r="AK208" s="21">
        <f>MAX('ART Forecast'!N88-'ART Totals'!N208,0)</f>
        <v>419622</v>
      </c>
      <c r="AL208" s="21">
        <f>MAX('ART Forecast'!O88-'ART Totals'!O208,0)</f>
        <v>409371.10000000009</v>
      </c>
      <c r="AM208" s="21">
        <f>MAX('ART Forecast'!P88-'ART Totals'!P208,0)</f>
        <v>388871.93333333335</v>
      </c>
      <c r="AN208" s="21">
        <f>MAX('ART Forecast'!Q88-'ART Totals'!Q208,0)</f>
        <v>409223.46666666656</v>
      </c>
      <c r="AO208" s="21">
        <f>MAX('ART Forecast'!R88-'ART Totals'!R208,0)</f>
        <v>424722.25925923907</v>
      </c>
      <c r="AP208" s="21">
        <f>MAX('ART Forecast'!S88-'ART Totals'!S208,0)</f>
        <v>313827.16049381951</v>
      </c>
      <c r="AQ208" s="21">
        <f>MAX('ART Forecast'!T88-'ART Totals'!T208,0)</f>
        <v>307448.55967075843</v>
      </c>
      <c r="AR208" s="21">
        <f>MAX('ART Forecast'!U88-'ART Totals'!U208,0)</f>
        <v>321700.96021946799</v>
      </c>
      <c r="AS208" s="21">
        <f>MAX('ART Forecast'!V88-'ART Totals'!V208,0)</f>
        <v>322199.35985364486</v>
      </c>
      <c r="AT208" s="21">
        <f>MAX('ART Forecast'!W88-'ART Totals'!W208,0)</f>
        <v>331867.09343086183</v>
      </c>
    </row>
    <row r="209" spans="1:46" customFormat="1" x14ac:dyDescent="0.35">
      <c r="A209" s="1"/>
      <c r="B209" s="17" t="str">
        <f t="shared" si="364"/>
        <v>Myanmar</v>
      </c>
      <c r="C209" s="21"/>
      <c r="D209" s="21">
        <f>'ART Forecast'!C89-('ART Forecast'!C89*'Algorithms &amp; Assumptions'!$C$6)</f>
        <v>24943.5</v>
      </c>
      <c r="E209" s="21">
        <f>'ART Forecast'!D89-('ART Forecast'!D89*'Algorithms &amp; Assumptions'!$C$6)</f>
        <v>33419.699999999997</v>
      </c>
      <c r="F209" s="21">
        <f>'ART Forecast'!E89-('ART Forecast'!E89*'Algorithms &amp; Assumptions'!$C$6)</f>
        <v>44710.2</v>
      </c>
      <c r="G209" s="21">
        <f>'ART Forecast'!F89-('ART Forecast'!F89*'Algorithms &amp; Assumptions'!$C$6)</f>
        <v>56446.2</v>
      </c>
      <c r="H209" s="21">
        <f>'ART Forecast'!G89-('ART Forecast'!G89*'Algorithms &amp; Assumptions'!$C$6)</f>
        <v>71710.2</v>
      </c>
      <c r="I209" s="21">
        <f>'ART Forecast'!H89-('ART Forecast'!H89*'Algorithms &amp; Assumptions'!$C$6)</f>
        <v>89463.6</v>
      </c>
      <c r="J209" s="21">
        <f>'ART Forecast'!I89-('ART Forecast'!I89*'Algorithms &amp; Assumptions'!$C$6)</f>
        <v>108093.6</v>
      </c>
      <c r="K209" s="21">
        <f>'ART Forecast'!J89-('ART Forecast'!J89*'Algorithms &amp; Assumptions'!$C$6)</f>
        <v>125241.3</v>
      </c>
      <c r="L209" s="21">
        <f>'ART Forecast'!K89-('ART Forecast'!K89*'Algorithms &amp; Assumptions'!$C$6)</f>
        <v>143173.79999999999</v>
      </c>
      <c r="M209" s="21">
        <f>'ART Forecast'!L89-('ART Forecast'!L89*'Algorithms &amp; Assumptions'!$C$6)</f>
        <v>159027.29999999999</v>
      </c>
      <c r="N209" s="21">
        <f>'ART Forecast'!M89-('ART Forecast'!M89*'Algorithms &amp; Assumptions'!$C$6)</f>
        <v>172381.5</v>
      </c>
      <c r="O209" s="21">
        <f>'ART Forecast'!N89-('ART Forecast'!N89*'Algorithms &amp; Assumptions'!$C$6)</f>
        <v>166500.9</v>
      </c>
      <c r="P209" s="21">
        <f>'ART Forecast'!O89-('ART Forecast'!O89*'Algorithms &amp; Assumptions'!$C$6)</f>
        <v>182108.7</v>
      </c>
      <c r="Q209" s="21">
        <f>'ART Forecast'!P89-('ART Forecast'!P89*'Algorithms &amp; Assumptions'!$C$6)</f>
        <v>189802.5</v>
      </c>
      <c r="R209" s="21">
        <f>'ART Forecast'!Q89-('ART Forecast'!Q89*'Algorithms &amp; Assumptions'!$C$6)</f>
        <v>197496.3</v>
      </c>
      <c r="S209" s="21">
        <f>'ART Forecast'!R89-('ART Forecast'!R89*'Algorithms &amp; Assumptions'!$C$6)</f>
        <v>205190.09999999998</v>
      </c>
      <c r="T209" s="21">
        <f>'ART Forecast'!S89-('ART Forecast'!S89*'Algorithms &amp; Assumptions'!$C$6)</f>
        <v>212883.89999999997</v>
      </c>
      <c r="U209" s="21">
        <f>'ART Forecast'!T89-('ART Forecast'!T89*'Algorithms &amp; Assumptions'!$C$6)</f>
        <v>220577.69999999995</v>
      </c>
      <c r="V209" s="21">
        <f>'ART Forecast'!U89-('ART Forecast'!U89*'Algorithms &amp; Assumptions'!$C$6)</f>
        <v>228271.49999999994</v>
      </c>
      <c r="W209" s="21">
        <f>'ART Forecast'!V89-('ART Forecast'!V89*'Algorithms &amp; Assumptions'!$C$6)</f>
        <v>235965.29999999996</v>
      </c>
      <c r="X209" s="1"/>
      <c r="Y209" s="17" t="str">
        <f t="shared" si="365"/>
        <v>Myanmar</v>
      </c>
      <c r="Z209" s="21"/>
      <c r="AA209" s="21">
        <f>MAX('ART Forecast'!D89-'ART Totals'!D209,0)</f>
        <v>12189.5</v>
      </c>
      <c r="AB209" s="21">
        <f>MAX('ART Forecast'!E89-'ART Totals'!E209,0)</f>
        <v>16258.300000000003</v>
      </c>
      <c r="AC209" s="21">
        <f>MAX('ART Forecast'!F89-'ART Totals'!F209,0)</f>
        <v>18007.800000000003</v>
      </c>
      <c r="AD209" s="21">
        <f>MAX('ART Forecast'!G89-'ART Totals'!G209,0)</f>
        <v>23231.800000000003</v>
      </c>
      <c r="AE209" s="21">
        <f>MAX('ART Forecast'!H89-'ART Totals'!H209,0)</f>
        <v>27693.800000000003</v>
      </c>
      <c r="AF209" s="21">
        <f>MAX('ART Forecast'!I89-'ART Totals'!I209,0)</f>
        <v>30640.399999999994</v>
      </c>
      <c r="AG209" s="21">
        <f>MAX('ART Forecast'!J89-'ART Totals'!J209,0)</f>
        <v>31063.399999999994</v>
      </c>
      <c r="AH209" s="21">
        <f>MAX('ART Forecast'!K89-'ART Totals'!K209,0)</f>
        <v>33840.699999999997</v>
      </c>
      <c r="AI209" s="21">
        <f>MAX('ART Forecast'!L89-'ART Totals'!L209,0)</f>
        <v>33523.200000000012</v>
      </c>
      <c r="AJ209" s="21">
        <f>MAX('ART Forecast'!M89-'ART Totals'!M209,0)</f>
        <v>32507.700000000012</v>
      </c>
      <c r="AK209" s="21">
        <f>MAX('ART Forecast'!N89-'ART Totals'!N209,0)</f>
        <v>12619.5</v>
      </c>
      <c r="AL209" s="21">
        <f>MAX('ART Forecast'!O89-'ART Totals'!O209,0)</f>
        <v>35842.100000000006</v>
      </c>
      <c r="AM209" s="21">
        <f>MAX('ART Forecast'!P89-'ART Totals'!P209,0)</f>
        <v>28782.966666666645</v>
      </c>
      <c r="AN209" s="21">
        <f>MAX('ART Forecast'!Q89-'ART Totals'!Q209,0)</f>
        <v>29637.833333333314</v>
      </c>
      <c r="AO209" s="21">
        <f>MAX('ART Forecast'!R89-'ART Totals'!R209,0)</f>
        <v>30492.699999999983</v>
      </c>
      <c r="AP209" s="21">
        <f>MAX('ART Forecast'!S89-'ART Totals'!S209,0)</f>
        <v>31347.566666666651</v>
      </c>
      <c r="AQ209" s="21">
        <f>MAX('ART Forecast'!T89-'ART Totals'!T209,0)</f>
        <v>32202.43333333332</v>
      </c>
      <c r="AR209" s="21">
        <f>MAX('ART Forecast'!U89-'ART Totals'!U209,0)</f>
        <v>33057.299999999988</v>
      </c>
      <c r="AS209" s="21">
        <f>MAX('ART Forecast'!V89-'ART Totals'!V209,0)</f>
        <v>33912.166666666686</v>
      </c>
      <c r="AT209" s="21">
        <f>MAX('ART Forecast'!W89-'ART Totals'!W209,0)</f>
        <v>34767.033333333355</v>
      </c>
    </row>
    <row r="210" spans="1:46" customFormat="1" x14ac:dyDescent="0.35">
      <c r="A210" s="1"/>
      <c r="B210" s="17" t="str">
        <f t="shared" si="364"/>
        <v>Namibia</v>
      </c>
      <c r="C210" s="21"/>
      <c r="D210" s="21">
        <f>'ART Forecast'!C90-('ART Forecast'!C90*'Algorithms &amp; Assumptions'!$C$6)</f>
        <v>62459.1</v>
      </c>
      <c r="E210" s="21">
        <f>'ART Forecast'!D90-('ART Forecast'!D90*'Algorithms &amp; Assumptions'!$C$6)</f>
        <v>76575.600000000006</v>
      </c>
      <c r="F210" s="21">
        <f>'ART Forecast'!E90-('ART Forecast'!E90*'Algorithms &amp; Assumptions'!$C$6)</f>
        <v>85611.6</v>
      </c>
      <c r="G210" s="21">
        <f>'ART Forecast'!F90-('ART Forecast'!F90*'Algorithms &amp; Assumptions'!$C$6)</f>
        <v>94589.1</v>
      </c>
      <c r="H210" s="21">
        <f>'ART Forecast'!G90-('ART Forecast'!G90*'Algorithms &amp; Assumptions'!$C$6)</f>
        <v>94446</v>
      </c>
      <c r="I210" s="21">
        <f>'ART Forecast'!H90-('ART Forecast'!H90*'Algorithms &amp; Assumptions'!$C$6)</f>
        <v>109302.3</v>
      </c>
      <c r="J210" s="21">
        <f>'ART Forecast'!I90-('ART Forecast'!I90*'Algorithms &amp; Assumptions'!$C$6)</f>
        <v>111386.7</v>
      </c>
      <c r="K210" s="21">
        <f>'ART Forecast'!J90-('ART Forecast'!J90*'Algorithms &amp; Assumptions'!$C$6)</f>
        <v>128724.3</v>
      </c>
      <c r="L210" s="21">
        <f>'ART Forecast'!K90-('ART Forecast'!K90*'Algorithms &amp; Assumptions'!$C$6)</f>
        <v>137587.5</v>
      </c>
      <c r="M210" s="21">
        <f>'ART Forecast'!L90-('ART Forecast'!L90*'Algorithms &amp; Assumptions'!$C$6)</f>
        <v>152979.29999999999</v>
      </c>
      <c r="N210" s="21">
        <f>'ART Forecast'!M90-('ART Forecast'!M90*'Algorithms &amp; Assumptions'!$C$6)</f>
        <v>157865.4</v>
      </c>
      <c r="O210" s="21">
        <f>'ART Forecast'!N90-('ART Forecast'!N90*'Algorithms &amp; Assumptions'!$C$6)</f>
        <v>166069.79999999999</v>
      </c>
      <c r="P210" s="21">
        <f>'ART Forecast'!O90-('ART Forecast'!O90*'Algorithms &amp; Assumptions'!$C$6)</f>
        <v>172406.7</v>
      </c>
      <c r="Q210" s="21">
        <f>'ART Forecast'!P90-('ART Forecast'!P90*'Algorithms &amp; Assumptions'!$C$6)</f>
        <v>178882.5</v>
      </c>
      <c r="R210" s="21">
        <f>'ART Forecast'!Q90-('ART Forecast'!Q90*'Algorithms &amp; Assumptions'!$C$6)</f>
        <v>185358.30000000002</v>
      </c>
      <c r="S210" s="21">
        <f>'ART Forecast'!R90-('ART Forecast'!R90*'Algorithms &amp; Assumptions'!$C$6)</f>
        <v>189000</v>
      </c>
      <c r="T210" s="21">
        <f>'ART Forecast'!S90-('ART Forecast'!S90*'Algorithms &amp; Assumptions'!$C$6)</f>
        <v>189000</v>
      </c>
      <c r="U210" s="21">
        <f>'ART Forecast'!T90-('ART Forecast'!T90*'Algorithms &amp; Assumptions'!$C$6)</f>
        <v>189000</v>
      </c>
      <c r="V210" s="21">
        <f>'ART Forecast'!U90-('ART Forecast'!U90*'Algorithms &amp; Assumptions'!$C$6)</f>
        <v>189000</v>
      </c>
      <c r="W210" s="21">
        <f>'ART Forecast'!V90-('ART Forecast'!V90*'Algorithms &amp; Assumptions'!$C$6)</f>
        <v>189000</v>
      </c>
      <c r="X210" s="1"/>
      <c r="Y210" s="17" t="str">
        <f t="shared" si="365"/>
        <v>Namibia</v>
      </c>
      <c r="Z210" s="21"/>
      <c r="AA210" s="21">
        <f>MAX('ART Forecast'!D90-'ART Totals'!D210,0)</f>
        <v>22624.9</v>
      </c>
      <c r="AB210" s="21">
        <f>MAX('ART Forecast'!E90-'ART Totals'!E210,0)</f>
        <v>18548.399999999994</v>
      </c>
      <c r="AC210" s="21">
        <f>MAX('ART Forecast'!F90-'ART Totals'!F210,0)</f>
        <v>19487.399999999994</v>
      </c>
      <c r="AD210" s="21">
        <f>MAX('ART Forecast'!G90-'ART Totals'!G210,0)</f>
        <v>10350.899999999994</v>
      </c>
      <c r="AE210" s="21">
        <f>MAX('ART Forecast'!H90-'ART Totals'!H210,0)</f>
        <v>27001</v>
      </c>
      <c r="AF210" s="21">
        <f>MAX('ART Forecast'!I90-'ART Totals'!I210,0)</f>
        <v>14460.699999999997</v>
      </c>
      <c r="AG210" s="21">
        <f>MAX('ART Forecast'!J90-'ART Totals'!J210,0)</f>
        <v>31640.300000000003</v>
      </c>
      <c r="AH210" s="21">
        <f>MAX('ART Forecast'!K90-'ART Totals'!K210,0)</f>
        <v>24150.699999999997</v>
      </c>
      <c r="AI210" s="21">
        <f>MAX('ART Forecast'!L90-'ART Totals'!L210,0)</f>
        <v>32389.5</v>
      </c>
      <c r="AJ210" s="21">
        <f>MAX('ART Forecast'!M90-'ART Totals'!M210,0)</f>
        <v>22426.700000000012</v>
      </c>
      <c r="AK210" s="21">
        <f>MAX('ART Forecast'!N90-'ART Totals'!N210,0)</f>
        <v>26656.600000000006</v>
      </c>
      <c r="AL210" s="21">
        <f>MAX('ART Forecast'!O90-'ART Totals'!O210,0)</f>
        <v>25493.200000000012</v>
      </c>
      <c r="AM210" s="21">
        <f>MAX('ART Forecast'!P90-'ART Totals'!P210,0)</f>
        <v>26351.633333333331</v>
      </c>
      <c r="AN210" s="21">
        <f>MAX('ART Forecast'!Q90-'ART Totals'!Q210,0)</f>
        <v>27071.166666666686</v>
      </c>
      <c r="AO210" s="21">
        <f>MAX('ART Forecast'!R90-'ART Totals'!R210,0)</f>
        <v>24641.699999999983</v>
      </c>
      <c r="AP210" s="21">
        <f>MAX('ART Forecast'!S90-'ART Totals'!S210,0)</f>
        <v>21000</v>
      </c>
      <c r="AQ210" s="21">
        <f>MAX('ART Forecast'!T90-'ART Totals'!T210,0)</f>
        <v>21000</v>
      </c>
      <c r="AR210" s="21">
        <f>MAX('ART Forecast'!U90-'ART Totals'!U210,0)</f>
        <v>21000</v>
      </c>
      <c r="AS210" s="21">
        <f>MAX('ART Forecast'!V90-'ART Totals'!V210,0)</f>
        <v>21000</v>
      </c>
      <c r="AT210" s="21">
        <f>MAX('ART Forecast'!W90-'ART Totals'!W210,0)</f>
        <v>21000</v>
      </c>
    </row>
    <row r="211" spans="1:46" customFormat="1" x14ac:dyDescent="0.35">
      <c r="A211" s="1"/>
      <c r="B211" s="17" t="str">
        <f t="shared" si="364"/>
        <v>Nepal</v>
      </c>
      <c r="C211" s="21"/>
      <c r="D211" s="21">
        <f>'ART Forecast'!C91-('ART Forecast'!C91*'Algorithms &amp; Assumptions'!$C$6)</f>
        <v>4121.1000000000004</v>
      </c>
      <c r="E211" s="21">
        <f>'ART Forecast'!D91-('ART Forecast'!D91*'Algorithms &amp; Assumptions'!$C$6)</f>
        <v>5446.8</v>
      </c>
      <c r="F211" s="21">
        <f>'ART Forecast'!E91-('ART Forecast'!E91*'Algorithms &amp; Assumptions'!$C$6)</f>
        <v>6451.2</v>
      </c>
      <c r="G211" s="21">
        <f>'ART Forecast'!F91-('ART Forecast'!F91*'Algorithms &amp; Assumptions'!$C$6)</f>
        <v>7405.2</v>
      </c>
      <c r="H211" s="21">
        <f>'ART Forecast'!G91-('ART Forecast'!G91*'Algorithms &amp; Assumptions'!$C$6)</f>
        <v>8661.6</v>
      </c>
      <c r="I211" s="21">
        <f>'ART Forecast'!H91-('ART Forecast'!H91*'Algorithms &amp; Assumptions'!$C$6)</f>
        <v>9926.1</v>
      </c>
      <c r="J211" s="21">
        <f>'ART Forecast'!I91-('ART Forecast'!I91*'Algorithms &amp; Assumptions'!$C$6)</f>
        <v>10878.3</v>
      </c>
      <c r="K211" s="21">
        <f>'ART Forecast'!J91-('ART Forecast'!J91*'Algorithms &amp; Assumptions'!$C$6)</f>
        <v>12572.1</v>
      </c>
      <c r="L211" s="21">
        <f>'ART Forecast'!K91-('ART Forecast'!K91*'Algorithms &amp; Assumptions'!$C$6)</f>
        <v>14075.1</v>
      </c>
      <c r="M211" s="21">
        <f>'ART Forecast'!L91-('ART Forecast'!L91*'Algorithms &amp; Assumptions'!$C$6)</f>
        <v>15589.8</v>
      </c>
      <c r="N211" s="21">
        <f>'ART Forecast'!M91-('ART Forecast'!M91*'Algorithms &amp; Assumptions'!$C$6)</f>
        <v>16745.400000000001</v>
      </c>
      <c r="O211" s="21">
        <f>'ART Forecast'!N91-('ART Forecast'!N91*'Algorithms &amp; Assumptions'!$C$6)</f>
        <v>18508.5</v>
      </c>
      <c r="P211" s="21">
        <f>'ART Forecast'!O91-('ART Forecast'!O91*'Algorithms &amp; Assumptions'!$C$6)</f>
        <v>20013.3</v>
      </c>
      <c r="Q211" s="21">
        <f>'ART Forecast'!P91-('ART Forecast'!P91*'Algorithms &amp; Assumptions'!$C$6)</f>
        <v>21487.8</v>
      </c>
      <c r="R211" s="21">
        <f>'ART Forecast'!Q91-('ART Forecast'!Q91*'Algorithms &amp; Assumptions'!$C$6)</f>
        <v>22962.299999999996</v>
      </c>
      <c r="S211" s="21">
        <f>'ART Forecast'!R91-('ART Forecast'!R91*'Algorithms &amp; Assumptions'!$C$6)</f>
        <v>24436.799999999996</v>
      </c>
      <c r="T211" s="21">
        <f>'ART Forecast'!S91-('ART Forecast'!S91*'Algorithms &amp; Assumptions'!$C$6)</f>
        <v>25911.299999999996</v>
      </c>
      <c r="U211" s="21">
        <f>'ART Forecast'!T91-('ART Forecast'!T91*'Algorithms &amp; Assumptions'!$C$6)</f>
        <v>26100</v>
      </c>
      <c r="V211" s="21">
        <f>'ART Forecast'!U91-('ART Forecast'!U91*'Algorithms &amp; Assumptions'!$C$6)</f>
        <v>26100</v>
      </c>
      <c r="W211" s="21">
        <f>'ART Forecast'!V91-('ART Forecast'!V91*'Algorithms &amp; Assumptions'!$C$6)</f>
        <v>26100</v>
      </c>
      <c r="X211" s="1"/>
      <c r="Y211" s="17" t="str">
        <f t="shared" si="365"/>
        <v>Nepal</v>
      </c>
      <c r="Z211" s="21"/>
      <c r="AA211" s="21">
        <f>MAX('ART Forecast'!D91-'ART Totals'!D211,0)</f>
        <v>1930.8999999999996</v>
      </c>
      <c r="AB211" s="21">
        <f>MAX('ART Forecast'!E91-'ART Totals'!E211,0)</f>
        <v>1721.1999999999998</v>
      </c>
      <c r="AC211" s="21">
        <f>MAX('ART Forecast'!F91-'ART Totals'!F211,0)</f>
        <v>1776.8000000000002</v>
      </c>
      <c r="AD211" s="21">
        <f>MAX('ART Forecast'!G91-'ART Totals'!G211,0)</f>
        <v>2218.8000000000002</v>
      </c>
      <c r="AE211" s="21">
        <f>MAX('ART Forecast'!H91-'ART Totals'!H211,0)</f>
        <v>2367.3999999999996</v>
      </c>
      <c r="AF211" s="21">
        <f>MAX('ART Forecast'!I91-'ART Totals'!I211,0)</f>
        <v>2160.8999999999996</v>
      </c>
      <c r="AG211" s="21">
        <f>MAX('ART Forecast'!J91-'ART Totals'!J211,0)</f>
        <v>3090.7000000000007</v>
      </c>
      <c r="AH211" s="21">
        <f>MAX('ART Forecast'!K91-'ART Totals'!K211,0)</f>
        <v>3066.8999999999996</v>
      </c>
      <c r="AI211" s="21">
        <f>MAX('ART Forecast'!L91-'ART Totals'!L211,0)</f>
        <v>3246.8999999999996</v>
      </c>
      <c r="AJ211" s="21">
        <f>MAX('ART Forecast'!M91-'ART Totals'!M211,0)</f>
        <v>3016.2000000000007</v>
      </c>
      <c r="AK211" s="21">
        <f>MAX('ART Forecast'!N91-'ART Totals'!N211,0)</f>
        <v>3819.5999999999985</v>
      </c>
      <c r="AL211" s="21">
        <f>MAX('ART Forecast'!O91-'ART Totals'!O211,0)</f>
        <v>3728.5</v>
      </c>
      <c r="AM211" s="21">
        <f>MAX('ART Forecast'!P91-'ART Totals'!P211,0)</f>
        <v>3862.0333333333328</v>
      </c>
      <c r="AN211" s="21">
        <f>MAX('ART Forecast'!Q91-'ART Totals'!Q211,0)</f>
        <v>4025.866666666665</v>
      </c>
      <c r="AO211" s="21">
        <f>MAX('ART Forecast'!R91-'ART Totals'!R211,0)</f>
        <v>4189.7000000000007</v>
      </c>
      <c r="AP211" s="21">
        <f>MAX('ART Forecast'!S91-'ART Totals'!S211,0)</f>
        <v>4353.5333333333328</v>
      </c>
      <c r="AQ211" s="21">
        <f>MAX('ART Forecast'!T91-'ART Totals'!T211,0)</f>
        <v>3088.7000000000044</v>
      </c>
      <c r="AR211" s="21">
        <f>MAX('ART Forecast'!U91-'ART Totals'!U211,0)</f>
        <v>2900</v>
      </c>
      <c r="AS211" s="21">
        <f>MAX('ART Forecast'!V91-'ART Totals'!V211,0)</f>
        <v>2900</v>
      </c>
      <c r="AT211" s="21">
        <f>MAX('ART Forecast'!W91-'ART Totals'!W211,0)</f>
        <v>2900</v>
      </c>
    </row>
    <row r="212" spans="1:46" customFormat="1" x14ac:dyDescent="0.35">
      <c r="A212" s="1"/>
      <c r="B212" s="17" t="str">
        <f t="shared" si="364"/>
        <v>Nicaragua</v>
      </c>
      <c r="C212" s="21"/>
      <c r="D212" s="21">
        <f>'ART Forecast'!C92-('ART Forecast'!C92*'Algorithms &amp; Assumptions'!$C$6)</f>
        <v>1157.4000000000001</v>
      </c>
      <c r="E212" s="21">
        <f>'ART Forecast'!D92-('ART Forecast'!D92*'Algorithms &amp; Assumptions'!$C$6)</f>
        <v>1517.4</v>
      </c>
      <c r="F212" s="21">
        <f>'ART Forecast'!E92-('ART Forecast'!E92*'Algorithms &amp; Assumptions'!$C$6)</f>
        <v>1877.4</v>
      </c>
      <c r="G212" s="21">
        <f>'ART Forecast'!F92-('ART Forecast'!F92*'Algorithms &amp; Assumptions'!$C$6)</f>
        <v>2111.4</v>
      </c>
      <c r="H212" s="21">
        <f>'ART Forecast'!G92-('ART Forecast'!G92*'Algorithms &amp; Assumptions'!$C$6)</f>
        <v>2538</v>
      </c>
      <c r="I212" s="21">
        <f>'ART Forecast'!H92-('ART Forecast'!H92*'Algorithms &amp; Assumptions'!$C$6)</f>
        <v>2905.2</v>
      </c>
      <c r="J212" s="21">
        <f>'ART Forecast'!I92-('ART Forecast'!I92*'Algorithms &amp; Assumptions'!$C$6)</f>
        <v>3344.4</v>
      </c>
      <c r="K212" s="21">
        <f>'ART Forecast'!J92-('ART Forecast'!J92*'Algorithms &amp; Assumptions'!$C$6)</f>
        <v>3780</v>
      </c>
      <c r="L212" s="21">
        <f>'ART Forecast'!K92-('ART Forecast'!K92*'Algorithms &amp; Assumptions'!$C$6)</f>
        <v>4491.8999999999996</v>
      </c>
      <c r="M212" s="21">
        <f>'ART Forecast'!L92-('ART Forecast'!L92*'Algorithms &amp; Assumptions'!$C$6)</f>
        <v>5002.2</v>
      </c>
      <c r="N212" s="21">
        <f>'ART Forecast'!M92-('ART Forecast'!M92*'Algorithms &amp; Assumptions'!$C$6)</f>
        <v>5086.8</v>
      </c>
      <c r="O212" s="21">
        <f>'ART Forecast'!N92-('ART Forecast'!N92*'Algorithms &amp; Assumptions'!$C$6)</f>
        <v>5211</v>
      </c>
      <c r="P212" s="21">
        <f>'ART Forecast'!O92-('ART Forecast'!O92*'Algorithms &amp; Assumptions'!$C$6)</f>
        <v>5836.5</v>
      </c>
      <c r="Q212" s="21">
        <f>'ART Forecast'!P92-('ART Forecast'!P92*'Algorithms &amp; Assumptions'!$C$6)</f>
        <v>6114.6</v>
      </c>
      <c r="R212" s="21">
        <f>'ART Forecast'!Q92-('ART Forecast'!Q92*'Algorithms &amp; Assumptions'!$C$6)</f>
        <v>6392.7</v>
      </c>
      <c r="S212" s="21">
        <f>'ART Forecast'!R92-('ART Forecast'!R92*'Algorithms &amp; Assumptions'!$C$6)</f>
        <v>6670.8</v>
      </c>
      <c r="T212" s="21">
        <f>'ART Forecast'!S92-('ART Forecast'!S92*'Algorithms &amp; Assumptions'!$C$6)</f>
        <v>6948.9</v>
      </c>
      <c r="U212" s="21">
        <f>'ART Forecast'!T92-('ART Forecast'!T92*'Algorithms &amp; Assumptions'!$C$6)</f>
        <v>7227</v>
      </c>
      <c r="V212" s="21">
        <f>'ART Forecast'!U92-('ART Forecast'!U92*'Algorithms &amp; Assumptions'!$C$6)</f>
        <v>7505.1</v>
      </c>
      <c r="W212" s="21">
        <f>'ART Forecast'!V92-('ART Forecast'!V92*'Algorithms &amp; Assumptions'!$C$6)</f>
        <v>7783.2</v>
      </c>
      <c r="X212" s="1"/>
      <c r="Y212" s="17" t="str">
        <f t="shared" si="365"/>
        <v>Nicaragua</v>
      </c>
      <c r="Z212" s="21"/>
      <c r="AA212" s="21">
        <f>MAX('ART Forecast'!D92-'ART Totals'!D212,0)</f>
        <v>528.59999999999991</v>
      </c>
      <c r="AB212" s="21">
        <f>MAX('ART Forecast'!E92-'ART Totals'!E212,0)</f>
        <v>568.59999999999991</v>
      </c>
      <c r="AC212" s="21">
        <f>MAX('ART Forecast'!F92-'ART Totals'!F212,0)</f>
        <v>468.59999999999991</v>
      </c>
      <c r="AD212" s="21">
        <f>MAX('ART Forecast'!G92-'ART Totals'!G212,0)</f>
        <v>708.59999999999991</v>
      </c>
      <c r="AE212" s="21">
        <f>MAX('ART Forecast'!H92-'ART Totals'!H212,0)</f>
        <v>690</v>
      </c>
      <c r="AF212" s="21">
        <f>MAX('ART Forecast'!I92-'ART Totals'!I212,0)</f>
        <v>810.80000000000018</v>
      </c>
      <c r="AG212" s="21">
        <f>MAX('ART Forecast'!J92-'ART Totals'!J212,0)</f>
        <v>855.59999999999991</v>
      </c>
      <c r="AH212" s="21">
        <f>MAX('ART Forecast'!K92-'ART Totals'!K212,0)</f>
        <v>1211</v>
      </c>
      <c r="AI212" s="21">
        <f>MAX('ART Forecast'!L92-'ART Totals'!L212,0)</f>
        <v>1066.1000000000004</v>
      </c>
      <c r="AJ212" s="21">
        <f>MAX('ART Forecast'!M92-'ART Totals'!M212,0)</f>
        <v>649.80000000000018</v>
      </c>
      <c r="AK212" s="21">
        <f>MAX('ART Forecast'!N92-'ART Totals'!N212,0)</f>
        <v>703.19999999999982</v>
      </c>
      <c r="AL212" s="21">
        <f>MAX('ART Forecast'!O92-'ART Totals'!O212,0)</f>
        <v>1274</v>
      </c>
      <c r="AM212" s="21">
        <f>MAX('ART Forecast'!P92-'ART Totals'!P212,0)</f>
        <v>957.5</v>
      </c>
      <c r="AN212" s="21">
        <f>MAX('ART Forecast'!Q92-'ART Totals'!Q212,0)</f>
        <v>988.39999999999964</v>
      </c>
      <c r="AO212" s="21">
        <f>MAX('ART Forecast'!R92-'ART Totals'!R212,0)</f>
        <v>1019.3000000000002</v>
      </c>
      <c r="AP212" s="21">
        <f>MAX('ART Forecast'!S92-'ART Totals'!S212,0)</f>
        <v>1050.1999999999998</v>
      </c>
      <c r="AQ212" s="21">
        <f>MAX('ART Forecast'!T92-'ART Totals'!T212,0)</f>
        <v>1081.1000000000004</v>
      </c>
      <c r="AR212" s="21">
        <f>MAX('ART Forecast'!U92-'ART Totals'!U212,0)</f>
        <v>1112</v>
      </c>
      <c r="AS212" s="21">
        <f>MAX('ART Forecast'!V92-'ART Totals'!V212,0)</f>
        <v>1142.8999999999996</v>
      </c>
      <c r="AT212" s="21">
        <f>MAX('ART Forecast'!W92-'ART Totals'!W212,0)</f>
        <v>1173.8000000000002</v>
      </c>
    </row>
    <row r="213" spans="1:46" customFormat="1" x14ac:dyDescent="0.35">
      <c r="A213" s="1"/>
      <c r="B213" s="17" t="str">
        <f t="shared" si="364"/>
        <v>Niger</v>
      </c>
      <c r="C213" s="21"/>
      <c r="D213" s="21">
        <f>'ART Forecast'!C93-('ART Forecast'!C93*'Algorithms &amp; Assumptions'!$C$6)</f>
        <v>6264.9</v>
      </c>
      <c r="E213" s="21">
        <f>'ART Forecast'!D93-('ART Forecast'!D93*'Algorithms &amp; Assumptions'!$C$6)</f>
        <v>8031.6</v>
      </c>
      <c r="F213" s="21">
        <f>'ART Forecast'!E93-('ART Forecast'!E93*'Algorithms &amp; Assumptions'!$C$6)</f>
        <v>9461.7000000000007</v>
      </c>
      <c r="G213" s="21">
        <f>'ART Forecast'!F93-('ART Forecast'!F93*'Algorithms &amp; Assumptions'!$C$6)</f>
        <v>10365.299999999999</v>
      </c>
      <c r="H213" s="21">
        <f>'ART Forecast'!G93-('ART Forecast'!G93*'Algorithms &amp; Assumptions'!$C$6)</f>
        <v>9568.7999999999993</v>
      </c>
      <c r="I213" s="21">
        <f>'ART Forecast'!H93-('ART Forecast'!H93*'Algorithms &amp; Assumptions'!$C$6)</f>
        <v>10768.5</v>
      </c>
      <c r="J213" s="21">
        <f>'ART Forecast'!I93-('ART Forecast'!I93*'Algorithms &amp; Assumptions'!$C$6)</f>
        <v>12451.5</v>
      </c>
      <c r="K213" s="21">
        <f>'ART Forecast'!J93-('ART Forecast'!J93*'Algorithms &amp; Assumptions'!$C$6)</f>
        <v>14628.6</v>
      </c>
      <c r="L213" s="21">
        <f>'ART Forecast'!K93-('ART Forecast'!K93*'Algorithms &amp; Assumptions'!$C$6)</f>
        <v>16616.7</v>
      </c>
      <c r="M213" s="21">
        <f>'ART Forecast'!L93-('ART Forecast'!L93*'Algorithms &amp; Assumptions'!$C$6)</f>
        <v>17229.599999999999</v>
      </c>
      <c r="N213" s="21">
        <f>'ART Forecast'!M93-('ART Forecast'!M93*'Algorithms &amp; Assumptions'!$C$6)</f>
        <v>18190.8</v>
      </c>
      <c r="O213" s="21">
        <f>'ART Forecast'!N93-('ART Forecast'!N93*'Algorithms &amp; Assumptions'!$C$6)</f>
        <v>20579.400000000001</v>
      </c>
      <c r="P213" s="21">
        <f>'ART Forecast'!O93-('ART Forecast'!O93*'Algorithms &amp; Assumptions'!$C$6)</f>
        <v>21385.8</v>
      </c>
      <c r="Q213" s="21">
        <f>'ART Forecast'!P93-('ART Forecast'!P93*'Algorithms &amp; Assumptions'!$C$6)</f>
        <v>22771.199999999997</v>
      </c>
      <c r="R213" s="21">
        <f>'ART Forecast'!Q93-('ART Forecast'!Q93*'Algorithms &amp; Assumptions'!$C$6)</f>
        <v>24156.6</v>
      </c>
      <c r="S213" s="21">
        <f>'ART Forecast'!R93-('ART Forecast'!R93*'Algorithms &amp; Assumptions'!$C$6)</f>
        <v>25541.999999999996</v>
      </c>
      <c r="T213" s="21">
        <f>'ART Forecast'!S93-('ART Forecast'!S93*'Algorithms &amp; Assumptions'!$C$6)</f>
        <v>26927.399999999994</v>
      </c>
      <c r="U213" s="21">
        <f>'ART Forecast'!T93-('ART Forecast'!T93*'Algorithms &amp; Assumptions'!$C$6)</f>
        <v>27000</v>
      </c>
      <c r="V213" s="21">
        <f>'ART Forecast'!U93-('ART Forecast'!U93*'Algorithms &amp; Assumptions'!$C$6)</f>
        <v>27000</v>
      </c>
      <c r="W213" s="21">
        <f>'ART Forecast'!V93-('ART Forecast'!V93*'Algorithms &amp; Assumptions'!$C$6)</f>
        <v>27000</v>
      </c>
      <c r="X213" s="1"/>
      <c r="Y213" s="17" t="str">
        <f t="shared" si="365"/>
        <v>Niger</v>
      </c>
      <c r="Z213" s="21"/>
      <c r="AA213" s="21">
        <f>MAX('ART Forecast'!D93-'ART Totals'!D213,0)</f>
        <v>2659.1000000000004</v>
      </c>
      <c r="AB213" s="21">
        <f>MAX('ART Forecast'!E93-'ART Totals'!E213,0)</f>
        <v>2481.3999999999996</v>
      </c>
      <c r="AC213" s="21">
        <f>MAX('ART Forecast'!F93-'ART Totals'!F213,0)</f>
        <v>2055.2999999999993</v>
      </c>
      <c r="AD213" s="21">
        <f>MAX('ART Forecast'!G93-'ART Totals'!G213,0)</f>
        <v>266.70000000000073</v>
      </c>
      <c r="AE213" s="21">
        <f>MAX('ART Forecast'!H93-'ART Totals'!H213,0)</f>
        <v>2396.2000000000007</v>
      </c>
      <c r="AF213" s="21">
        <f>MAX('ART Forecast'!I93-'ART Totals'!I213,0)</f>
        <v>3066.5</v>
      </c>
      <c r="AG213" s="21">
        <f>MAX('ART Forecast'!J93-'ART Totals'!J213,0)</f>
        <v>3802.5</v>
      </c>
      <c r="AH213" s="21">
        <f>MAX('ART Forecast'!K93-'ART Totals'!K213,0)</f>
        <v>3834.3999999999996</v>
      </c>
      <c r="AI213" s="21">
        <f>MAX('ART Forecast'!L93-'ART Totals'!L213,0)</f>
        <v>2527.2999999999993</v>
      </c>
      <c r="AJ213" s="21">
        <f>MAX('ART Forecast'!M93-'ART Totals'!M213,0)</f>
        <v>2982.4000000000015</v>
      </c>
      <c r="AK213" s="21">
        <f>MAX('ART Forecast'!N93-'ART Totals'!N213,0)</f>
        <v>4675.2000000000007</v>
      </c>
      <c r="AL213" s="21">
        <f>MAX('ART Forecast'!O93-'ART Totals'!O213,0)</f>
        <v>3182.5999999999985</v>
      </c>
      <c r="AM213" s="21">
        <f>MAX('ART Forecast'!P93-'ART Totals'!P213,0)</f>
        <v>3915.5333333333328</v>
      </c>
      <c r="AN213" s="21">
        <f>MAX('ART Forecast'!Q93-'ART Totals'!Q213,0)</f>
        <v>4069.4666666666672</v>
      </c>
      <c r="AO213" s="21">
        <f>MAX('ART Forecast'!R93-'ART Totals'!R213,0)</f>
        <v>4223.3999999999978</v>
      </c>
      <c r="AP213" s="21">
        <f>MAX('ART Forecast'!S93-'ART Totals'!S213,0)</f>
        <v>4377.3333333333321</v>
      </c>
      <c r="AQ213" s="21">
        <f>MAX('ART Forecast'!T93-'ART Totals'!T213,0)</f>
        <v>3072.6000000000058</v>
      </c>
      <c r="AR213" s="21">
        <f>MAX('ART Forecast'!U93-'ART Totals'!U213,0)</f>
        <v>3000</v>
      </c>
      <c r="AS213" s="21">
        <f>MAX('ART Forecast'!V93-'ART Totals'!V213,0)</f>
        <v>3000</v>
      </c>
      <c r="AT213" s="21">
        <f>MAX('ART Forecast'!W93-'ART Totals'!W213,0)</f>
        <v>3000</v>
      </c>
    </row>
    <row r="214" spans="1:46" customFormat="1" x14ac:dyDescent="0.35">
      <c r="A214" s="1"/>
      <c r="B214" s="17" t="str">
        <f t="shared" si="364"/>
        <v>Nigeria</v>
      </c>
      <c r="C214" s="21"/>
      <c r="D214" s="21">
        <f>'ART Forecast'!C94-('ART Forecast'!C94*'Algorithms &amp; Assumptions'!$C$6)</f>
        <v>289003.5</v>
      </c>
      <c r="E214" s="21">
        <f>'ART Forecast'!D94-('ART Forecast'!D94*'Algorithms &amp; Assumptions'!$C$6)</f>
        <v>333466.2</v>
      </c>
      <c r="F214" s="21">
        <f>'ART Forecast'!E94-('ART Forecast'!E94*'Algorithms &amp; Assumptions'!$C$6)</f>
        <v>433680.3</v>
      </c>
      <c r="G214" s="21">
        <f>'ART Forecast'!F94-('ART Forecast'!F94*'Algorithms &amp; Assumptions'!$C$6)</f>
        <v>529576.19999999995</v>
      </c>
      <c r="H214" s="21">
        <f>'ART Forecast'!G94-('ART Forecast'!G94*'Algorithms &amp; Assumptions'!$C$6)</f>
        <v>601687.80000000005</v>
      </c>
      <c r="I214" s="21">
        <f>'ART Forecast'!H94-('ART Forecast'!H94*'Algorithms &amp; Assumptions'!$C$6)</f>
        <v>669306.6</v>
      </c>
      <c r="J214" s="21">
        <f>'ART Forecast'!I94-('ART Forecast'!I94*'Algorithms &amp; Assumptions'!$C$6)</f>
        <v>760004.1</v>
      </c>
      <c r="K214" s="21">
        <f>'ART Forecast'!J94-('ART Forecast'!J94*'Algorithms &amp; Assumptions'!$C$6)</f>
        <v>813502.8</v>
      </c>
      <c r="L214" s="21">
        <f>'ART Forecast'!K94-('ART Forecast'!K94*'Algorithms &amp; Assumptions'!$C$6)</f>
        <v>857190.6</v>
      </c>
      <c r="M214" s="21">
        <f>'ART Forecast'!L94-('ART Forecast'!L94*'Algorithms &amp; Assumptions'!$C$6)</f>
        <v>985857.3</v>
      </c>
      <c r="N214" s="21">
        <f>'ART Forecast'!M94-('ART Forecast'!M94*'Algorithms &amp; Assumptions'!$C$6)</f>
        <v>1286142.3</v>
      </c>
      <c r="O214" s="21">
        <f>'ART Forecast'!N94-('ART Forecast'!N94*'Algorithms &amp; Assumptions'!$C$6)</f>
        <v>1511694</v>
      </c>
      <c r="P214" s="21">
        <f>'ART Forecast'!O94-('ART Forecast'!O94*'Algorithms &amp; Assumptions'!$C$6)</f>
        <v>1787067.9</v>
      </c>
      <c r="Q214" s="21">
        <f>'ART Forecast'!P94-('ART Forecast'!P94*'Algorithms &amp; Assumptions'!$C$6)</f>
        <v>1720000.0000000075</v>
      </c>
      <c r="R214" s="21">
        <f>'ART Forecast'!Q94-('ART Forecast'!Q94*'Algorithms &amp; Assumptions'!$C$6)</f>
        <v>1763333.3333333419</v>
      </c>
      <c r="S214" s="21">
        <f>'ART Forecast'!R94-('ART Forecast'!R94*'Algorithms &amp; Assumptions'!$C$6)</f>
        <v>1824444.4444444613</v>
      </c>
      <c r="T214" s="21">
        <f>'ART Forecast'!S94-('ART Forecast'!S94*'Algorithms &amp; Assumptions'!$C$6)</f>
        <v>1873703.7037037283</v>
      </c>
      <c r="U214" s="21">
        <f>'ART Forecast'!T94-('ART Forecast'!T94*'Algorithms &amp; Assumptions'!$C$6)</f>
        <v>1930864.1975308836</v>
      </c>
      <c r="V214" s="21">
        <f>'ART Forecast'!U94-('ART Forecast'!U94*'Algorithms &amp; Assumptions'!$C$6)</f>
        <v>1982757.2016461089</v>
      </c>
      <c r="W214" s="21">
        <f>'ART Forecast'!V94-('ART Forecast'!V94*'Algorithms &amp; Assumptions'!$C$6)</f>
        <v>2038161.8655692965</v>
      </c>
      <c r="X214" s="1"/>
      <c r="Y214" s="17" t="str">
        <f t="shared" si="365"/>
        <v>Nigeria</v>
      </c>
      <c r="Z214" s="21"/>
      <c r="AA214" s="21">
        <f>MAX('ART Forecast'!D94-'ART Totals'!D214,0)</f>
        <v>81514.5</v>
      </c>
      <c r="AB214" s="21">
        <f>MAX('ART Forecast'!E94-'ART Totals'!E214,0)</f>
        <v>148400.79999999999</v>
      </c>
      <c r="AC214" s="21">
        <f>MAX('ART Forecast'!F94-'ART Totals'!F214,0)</f>
        <v>154737.70000000001</v>
      </c>
      <c r="AD214" s="21">
        <f>MAX('ART Forecast'!G94-'ART Totals'!G214,0)</f>
        <v>138965.80000000005</v>
      </c>
      <c r="AE214" s="21">
        <f>MAX('ART Forecast'!H94-'ART Totals'!H214,0)</f>
        <v>141986.19999999995</v>
      </c>
      <c r="AF214" s="21">
        <f>MAX('ART Forecast'!I94-'ART Totals'!I214,0)</f>
        <v>175142.40000000002</v>
      </c>
      <c r="AG214" s="21">
        <f>MAX('ART Forecast'!J94-'ART Totals'!J214,0)</f>
        <v>143887.90000000002</v>
      </c>
      <c r="AH214" s="21">
        <f>MAX('ART Forecast'!K94-'ART Totals'!K214,0)</f>
        <v>138931.19999999995</v>
      </c>
      <c r="AI214" s="21">
        <f>MAX('ART Forecast'!L94-'ART Totals'!L214,0)</f>
        <v>238206.40000000002</v>
      </c>
      <c r="AJ214" s="21">
        <f>MAX('ART Forecast'!M94-'ART Totals'!M214,0)</f>
        <v>443189.69999999995</v>
      </c>
      <c r="AK214" s="21">
        <f>MAX('ART Forecast'!N94-'ART Totals'!N214,0)</f>
        <v>393517.69999999995</v>
      </c>
      <c r="AL214" s="21">
        <f>MAX('ART Forecast'!O94-'ART Totals'!O214,0)</f>
        <v>473937</v>
      </c>
      <c r="AM214" s="21">
        <f>MAX('ART Forecast'!P94-'ART Totals'!P214,0)</f>
        <v>124043.21111111948</v>
      </c>
      <c r="AN214" s="21">
        <f>MAX('ART Forecast'!Q94-'ART Totals'!Q214,0)</f>
        <v>239259.25925926119</v>
      </c>
      <c r="AO214" s="21">
        <f>MAX('ART Forecast'!R94-'ART Totals'!R214,0)</f>
        <v>263827.1604938372</v>
      </c>
      <c r="AP214" s="21">
        <f>MAX('ART Forecast'!S94-'ART Totals'!S214,0)</f>
        <v>257448.55967079243</v>
      </c>
      <c r="AQ214" s="21">
        <f>MAX('ART Forecast'!T94-'ART Totals'!T214,0)</f>
        <v>271700.96021947567</v>
      </c>
      <c r="AR214" s="21">
        <f>MAX('ART Forecast'!U94-'ART Totals'!U214,0)</f>
        <v>272199.35985368188</v>
      </c>
      <c r="AS214" s="21">
        <f>MAX('ART Forecast'!V94-'ART Totals'!V214,0)</f>
        <v>281867.09343088721</v>
      </c>
      <c r="AT214" s="21">
        <f>MAX('ART Forecast'!W94-'ART Totals'!W214,0)</f>
        <v>285421.93771275575</v>
      </c>
    </row>
    <row r="215" spans="1:46" customFormat="1" x14ac:dyDescent="0.35">
      <c r="A215" s="1"/>
      <c r="B215" s="17" t="str">
        <f t="shared" si="364"/>
        <v>Pakistan</v>
      </c>
      <c r="C215" s="21"/>
      <c r="D215" s="21">
        <f>'ART Forecast'!C95-('ART Forecast'!C95*'Algorithms &amp; Assumptions'!$C$6)</f>
        <v>1664.1</v>
      </c>
      <c r="E215" s="21">
        <f>'ART Forecast'!D95-('ART Forecast'!D95*'Algorithms &amp; Assumptions'!$C$6)</f>
        <v>1770.3</v>
      </c>
      <c r="F215" s="21">
        <f>'ART Forecast'!E95-('ART Forecast'!E95*'Algorithms &amp; Assumptions'!$C$6)</f>
        <v>2744.1</v>
      </c>
      <c r="G215" s="21">
        <f>'ART Forecast'!F95-('ART Forecast'!F95*'Algorithms &amp; Assumptions'!$C$6)</f>
        <v>2973.6</v>
      </c>
      <c r="H215" s="21">
        <f>'ART Forecast'!G95-('ART Forecast'!G95*'Algorithms &amp; Assumptions'!$C$6)</f>
        <v>4397.3999999999996</v>
      </c>
      <c r="I215" s="21">
        <f>'ART Forecast'!H95-('ART Forecast'!H95*'Algorithms &amp; Assumptions'!$C$6)</f>
        <v>5670.9</v>
      </c>
      <c r="J215" s="21">
        <f>'ART Forecast'!I95-('ART Forecast'!I95*'Algorithms &amp; Assumptions'!$C$6)</f>
        <v>7698.6</v>
      </c>
      <c r="K215" s="21">
        <f>'ART Forecast'!J95-('ART Forecast'!J95*'Algorithms &amp; Assumptions'!$C$6)</f>
        <v>10440.9</v>
      </c>
      <c r="L215" s="21">
        <f>'ART Forecast'!K95-('ART Forecast'!K95*'Algorithms &amp; Assumptions'!$C$6)</f>
        <v>13686.3</v>
      </c>
      <c r="M215" s="21">
        <f>'ART Forecast'!L95-('ART Forecast'!L95*'Algorithms &amp; Assumptions'!$C$6)</f>
        <v>18956.7</v>
      </c>
      <c r="N215" s="21">
        <f>'ART Forecast'!M95-('ART Forecast'!M95*'Algorithms &amp; Assumptions'!$C$6)</f>
        <v>20024.099999999999</v>
      </c>
      <c r="O215" s="21">
        <f>'ART Forecast'!N95-('ART Forecast'!N95*'Algorithms &amp; Assumptions'!$C$6)</f>
        <v>21744</v>
      </c>
      <c r="P215" s="21">
        <f>'ART Forecast'!O95-('ART Forecast'!O95*'Algorithms &amp; Assumptions'!$C$6)</f>
        <v>28431</v>
      </c>
      <c r="Q215" s="21">
        <f>'ART Forecast'!P95-('ART Forecast'!P95*'Algorithms &amp; Assumptions'!$C$6)</f>
        <v>31589.1</v>
      </c>
      <c r="R215" s="21">
        <f>'ART Forecast'!Q95-('ART Forecast'!Q95*'Algorithms &amp; Assumptions'!$C$6)</f>
        <v>34747.199999999997</v>
      </c>
      <c r="S215" s="21">
        <f>'ART Forecast'!R95-('ART Forecast'!R95*'Algorithms &amp; Assumptions'!$C$6)</f>
        <v>37905.300000000003</v>
      </c>
      <c r="T215" s="21">
        <f>'ART Forecast'!S95-('ART Forecast'!S95*'Algorithms &amp; Assumptions'!$C$6)</f>
        <v>41063.4</v>
      </c>
      <c r="U215" s="21">
        <f>'ART Forecast'!T95-('ART Forecast'!T95*'Algorithms &amp; Assumptions'!$C$6)</f>
        <v>44221.5</v>
      </c>
      <c r="V215" s="21">
        <f>'ART Forecast'!U95-('ART Forecast'!U95*'Algorithms &amp; Assumptions'!$C$6)</f>
        <v>47379.6</v>
      </c>
      <c r="W215" s="21">
        <f>'ART Forecast'!V95-('ART Forecast'!V95*'Algorithms &amp; Assumptions'!$C$6)</f>
        <v>50537.7</v>
      </c>
      <c r="X215" s="1"/>
      <c r="Y215" s="17" t="str">
        <f t="shared" si="365"/>
        <v>Pakistan</v>
      </c>
      <c r="Z215" s="21"/>
      <c r="AA215" s="21">
        <f>MAX('ART Forecast'!D95-'ART Totals'!D215,0)</f>
        <v>302.90000000000009</v>
      </c>
      <c r="AB215" s="21">
        <f>MAX('ART Forecast'!E95-'ART Totals'!E215,0)</f>
        <v>1278.7</v>
      </c>
      <c r="AC215" s="21">
        <f>MAX('ART Forecast'!F95-'ART Totals'!F215,0)</f>
        <v>559.90000000000009</v>
      </c>
      <c r="AD215" s="21">
        <f>MAX('ART Forecast'!G95-'ART Totals'!G215,0)</f>
        <v>1912.4</v>
      </c>
      <c r="AE215" s="21">
        <f>MAX('ART Forecast'!H95-'ART Totals'!H215,0)</f>
        <v>1903.6000000000004</v>
      </c>
      <c r="AF215" s="21">
        <f>MAX('ART Forecast'!I95-'ART Totals'!I215,0)</f>
        <v>2883.1000000000004</v>
      </c>
      <c r="AG215" s="21">
        <f>MAX('ART Forecast'!J95-'ART Totals'!J215,0)</f>
        <v>3902.3999999999996</v>
      </c>
      <c r="AH215" s="21">
        <f>MAX('ART Forecast'!K95-'ART Totals'!K215,0)</f>
        <v>4766.1000000000004</v>
      </c>
      <c r="AI215" s="21">
        <f>MAX('ART Forecast'!L95-'ART Totals'!L215,0)</f>
        <v>7376.7000000000007</v>
      </c>
      <c r="AJ215" s="21">
        <f>MAX('ART Forecast'!M95-'ART Totals'!M215,0)</f>
        <v>3292.2999999999993</v>
      </c>
      <c r="AK215" s="21">
        <f>MAX('ART Forecast'!N95-'ART Totals'!N215,0)</f>
        <v>4135.9000000000015</v>
      </c>
      <c r="AL215" s="21">
        <f>MAX('ART Forecast'!O95-'ART Totals'!O215,0)</f>
        <v>9846</v>
      </c>
      <c r="AM215" s="21">
        <f>MAX('ART Forecast'!P95-'ART Totals'!P215,0)</f>
        <v>6668</v>
      </c>
      <c r="AN215" s="21">
        <f>MAX('ART Forecast'!Q95-'ART Totals'!Q215,0)</f>
        <v>7018.9000000000015</v>
      </c>
      <c r="AO215" s="21">
        <f>MAX('ART Forecast'!R95-'ART Totals'!R215,0)</f>
        <v>7369.8000000000029</v>
      </c>
      <c r="AP215" s="21">
        <f>MAX('ART Forecast'!S95-'ART Totals'!S215,0)</f>
        <v>7720.6999999999971</v>
      </c>
      <c r="AQ215" s="21">
        <f>MAX('ART Forecast'!T95-'ART Totals'!T215,0)</f>
        <v>8071.5999999999985</v>
      </c>
      <c r="AR215" s="21">
        <f>MAX('ART Forecast'!U95-'ART Totals'!U215,0)</f>
        <v>8422.5</v>
      </c>
      <c r="AS215" s="21">
        <f>MAX('ART Forecast'!V95-'ART Totals'!V215,0)</f>
        <v>8773.4000000000015</v>
      </c>
      <c r="AT215" s="21">
        <f>MAX('ART Forecast'!W95-'ART Totals'!W215,0)</f>
        <v>9124.3000000000029</v>
      </c>
    </row>
    <row r="216" spans="1:46" customFormat="1" x14ac:dyDescent="0.35">
      <c r="A216" s="1"/>
      <c r="B216" s="17" t="str">
        <f t="shared" si="364"/>
        <v>Papua New Guinea</v>
      </c>
      <c r="C216" s="21"/>
      <c r="D216" s="21">
        <f>'ART Forecast'!C96-('ART Forecast'!C96*'Algorithms &amp; Assumptions'!$C$6)</f>
        <v>6370.2</v>
      </c>
      <c r="E216" s="21">
        <f>'ART Forecast'!D96-('ART Forecast'!D96*'Algorithms &amp; Assumptions'!$C$6)</f>
        <v>7939.8</v>
      </c>
      <c r="F216" s="21">
        <f>'ART Forecast'!E96-('ART Forecast'!E96*'Algorithms &amp; Assumptions'!$C$6)</f>
        <v>9926.1</v>
      </c>
      <c r="G216" s="21">
        <f>'ART Forecast'!F96-('ART Forecast'!F96*'Algorithms &amp; Assumptions'!$C$6)</f>
        <v>12512.7</v>
      </c>
      <c r="H216" s="21">
        <f>'ART Forecast'!G96-('ART Forecast'!G96*'Algorithms &amp; Assumptions'!$C$6)</f>
        <v>15571.8</v>
      </c>
      <c r="I216" s="21">
        <f>'ART Forecast'!H96-('ART Forecast'!H96*'Algorithms &amp; Assumptions'!$C$6)</f>
        <v>18025.2</v>
      </c>
      <c r="J216" s="21">
        <f>'ART Forecast'!I96-('ART Forecast'!I96*'Algorithms &amp; Assumptions'!$C$6)</f>
        <v>20347.2</v>
      </c>
      <c r="K216" s="21">
        <f>'ART Forecast'!J96-('ART Forecast'!J96*'Algorithms &amp; Assumptions'!$C$6)</f>
        <v>22550.400000000001</v>
      </c>
      <c r="L216" s="21">
        <f>'ART Forecast'!K96-('ART Forecast'!K96*'Algorithms &amp; Assumptions'!$C$6)</f>
        <v>25177.5</v>
      </c>
      <c r="M216" s="21">
        <f>'ART Forecast'!L96-('ART Forecast'!L96*'Algorithms &amp; Assumptions'!$C$6)</f>
        <v>27426.6</v>
      </c>
      <c r="N216" s="21">
        <f>'ART Forecast'!M96-('ART Forecast'!M96*'Algorithms &amp; Assumptions'!$C$6)</f>
        <v>30729.599999999999</v>
      </c>
      <c r="O216" s="21">
        <f>'ART Forecast'!N96-('ART Forecast'!N96*'Algorithms &amp; Assumptions'!$C$6)</f>
        <v>32734.799999999999</v>
      </c>
      <c r="P216" s="21">
        <f>'ART Forecast'!O96-('ART Forecast'!O96*'Algorithms &amp; Assumptions'!$C$6)</f>
        <v>37502.1</v>
      </c>
      <c r="Q216" s="21">
        <f>'ART Forecast'!P96-('ART Forecast'!P96*'Algorithms &amp; Assumptions'!$C$6)</f>
        <v>40860.6</v>
      </c>
      <c r="R216" s="21">
        <f>'ART Forecast'!Q96-('ART Forecast'!Q96*'Algorithms &amp; Assumptions'!$C$6)</f>
        <v>44219.099999999991</v>
      </c>
      <c r="S216" s="21">
        <f>'ART Forecast'!R96-('ART Forecast'!R96*'Algorithms &amp; Assumptions'!$C$6)</f>
        <v>47577.599999999991</v>
      </c>
      <c r="T216" s="21">
        <f>'ART Forecast'!S96-('ART Forecast'!S96*'Algorithms &amp; Assumptions'!$C$6)</f>
        <v>50936.099999999991</v>
      </c>
      <c r="U216" s="21">
        <f>'ART Forecast'!T96-('ART Forecast'!T96*'Algorithms &amp; Assumptions'!$C$6)</f>
        <v>54294.599999999991</v>
      </c>
      <c r="V216" s="21">
        <f>'ART Forecast'!U96-('ART Forecast'!U96*'Algorithms &amp; Assumptions'!$C$6)</f>
        <v>57653.099999999984</v>
      </c>
      <c r="W216" s="21">
        <f>'ART Forecast'!V96-('ART Forecast'!V96*'Algorithms &amp; Assumptions'!$C$6)</f>
        <v>61011.599999999991</v>
      </c>
      <c r="X216" s="1"/>
      <c r="Y216" s="17" t="str">
        <f t="shared" si="365"/>
        <v>Papua New Guinea</v>
      </c>
      <c r="Z216" s="21"/>
      <c r="AA216" s="21">
        <f>MAX('ART Forecast'!D96-'ART Totals'!D216,0)</f>
        <v>2451.8000000000002</v>
      </c>
      <c r="AB216" s="21">
        <f>MAX('ART Forecast'!E96-'ART Totals'!E216,0)</f>
        <v>3089.2</v>
      </c>
      <c r="AC216" s="21">
        <f>MAX('ART Forecast'!F96-'ART Totals'!F216,0)</f>
        <v>3976.8999999999996</v>
      </c>
      <c r="AD216" s="21">
        <f>MAX('ART Forecast'!G96-'ART Totals'!G216,0)</f>
        <v>4789.2999999999993</v>
      </c>
      <c r="AE216" s="21">
        <f>MAX('ART Forecast'!H96-'ART Totals'!H216,0)</f>
        <v>4456.2000000000007</v>
      </c>
      <c r="AF216" s="21">
        <f>MAX('ART Forecast'!I96-'ART Totals'!I216,0)</f>
        <v>4582.7999999999993</v>
      </c>
      <c r="AG216" s="21">
        <f>MAX('ART Forecast'!J96-'ART Totals'!J216,0)</f>
        <v>4708.7999999999993</v>
      </c>
      <c r="AH216" s="21">
        <f>MAX('ART Forecast'!K96-'ART Totals'!K216,0)</f>
        <v>5424.5999999999985</v>
      </c>
      <c r="AI216" s="21">
        <f>MAX('ART Forecast'!L96-'ART Totals'!L216,0)</f>
        <v>5296.5</v>
      </c>
      <c r="AJ216" s="21">
        <f>MAX('ART Forecast'!M96-'ART Totals'!M216,0)</f>
        <v>6717.4000000000015</v>
      </c>
      <c r="AK216" s="21">
        <f>MAX('ART Forecast'!N96-'ART Totals'!N216,0)</f>
        <v>5642.4000000000015</v>
      </c>
      <c r="AL216" s="21">
        <f>MAX('ART Forecast'!O96-'ART Totals'!O216,0)</f>
        <v>8934.2000000000007</v>
      </c>
      <c r="AM216" s="21">
        <f>MAX('ART Forecast'!P96-'ART Totals'!P216,0)</f>
        <v>7898.5666666666657</v>
      </c>
      <c r="AN216" s="21">
        <f>MAX('ART Forecast'!Q96-'ART Totals'!Q216,0)</f>
        <v>8271.7333333333299</v>
      </c>
      <c r="AO216" s="21">
        <f>MAX('ART Forecast'!R96-'ART Totals'!R216,0)</f>
        <v>8644.9000000000015</v>
      </c>
      <c r="AP216" s="21">
        <f>MAX('ART Forecast'!S96-'ART Totals'!S216,0)</f>
        <v>9018.0666666666657</v>
      </c>
      <c r="AQ216" s="21">
        <f>MAX('ART Forecast'!T96-'ART Totals'!T216,0)</f>
        <v>9391.2333333333299</v>
      </c>
      <c r="AR216" s="21">
        <f>MAX('ART Forecast'!U96-'ART Totals'!U216,0)</f>
        <v>9764.3999999999942</v>
      </c>
      <c r="AS216" s="21">
        <f>MAX('ART Forecast'!V96-'ART Totals'!V216,0)</f>
        <v>10137.566666666673</v>
      </c>
      <c r="AT216" s="21">
        <f>MAX('ART Forecast'!W96-'ART Totals'!W216,0)</f>
        <v>10510.733333333337</v>
      </c>
    </row>
    <row r="217" spans="1:46" customFormat="1" x14ac:dyDescent="0.35">
      <c r="A217" s="1"/>
      <c r="B217" s="17" t="str">
        <f t="shared" si="364"/>
        <v>Paraguay</v>
      </c>
      <c r="C217" s="21"/>
      <c r="D217" s="21">
        <f>'ART Forecast'!C97-('ART Forecast'!C97*'Algorithms &amp; Assumptions'!$C$6)</f>
        <v>2564.1</v>
      </c>
      <c r="E217" s="21">
        <f>'ART Forecast'!D97-('ART Forecast'!D97*'Algorithms &amp; Assumptions'!$C$6)</f>
        <v>2656.8</v>
      </c>
      <c r="F217" s="21">
        <f>'ART Forecast'!E97-('ART Forecast'!E97*'Algorithms &amp; Assumptions'!$C$6)</f>
        <v>3057.3</v>
      </c>
      <c r="G217" s="21">
        <f>'ART Forecast'!F97-('ART Forecast'!F97*'Algorithms &amp; Assumptions'!$C$6)</f>
        <v>3627</v>
      </c>
      <c r="H217" s="21">
        <f>'ART Forecast'!G97-('ART Forecast'!G97*'Algorithms &amp; Assumptions'!$C$6)</f>
        <v>4236.3</v>
      </c>
      <c r="I217" s="21">
        <f>'ART Forecast'!H97-('ART Forecast'!H97*'Algorithms &amp; Assumptions'!$C$6)</f>
        <v>4791.6000000000004</v>
      </c>
      <c r="J217" s="21">
        <f>'ART Forecast'!I97-('ART Forecast'!I97*'Algorithms &amp; Assumptions'!$C$6)</f>
        <v>5678.1</v>
      </c>
      <c r="K217" s="21">
        <f>'ART Forecast'!J97-('ART Forecast'!J97*'Algorithms &amp; Assumptions'!$C$6)</f>
        <v>6882.3</v>
      </c>
      <c r="L217" s="21">
        <f>'ART Forecast'!K97-('ART Forecast'!K97*'Algorithms &amp; Assumptions'!$C$6)</f>
        <v>7539.3</v>
      </c>
      <c r="M217" s="21">
        <f>'ART Forecast'!L97-('ART Forecast'!L97*'Algorithms &amp; Assumptions'!$C$6)</f>
        <v>8380.7999999999993</v>
      </c>
      <c r="N217" s="21">
        <f>'ART Forecast'!M97-('ART Forecast'!M97*'Algorithms &amp; Assumptions'!$C$6)</f>
        <v>8679.6</v>
      </c>
      <c r="O217" s="21">
        <f>'ART Forecast'!N97-('ART Forecast'!N97*'Algorithms &amp; Assumptions'!$C$6)</f>
        <v>9587.7000000000007</v>
      </c>
      <c r="P217" s="21">
        <f>'ART Forecast'!O97-('ART Forecast'!O97*'Algorithms &amp; Assumptions'!$C$6)</f>
        <v>10578.6</v>
      </c>
      <c r="Q217" s="21">
        <f>'ART Forecast'!P97-('ART Forecast'!P97*'Algorithms &amp; Assumptions'!$C$6)</f>
        <v>11311.2</v>
      </c>
      <c r="R217" s="21">
        <f>'ART Forecast'!Q97-('ART Forecast'!Q97*'Algorithms &amp; Assumptions'!$C$6)</f>
        <v>12043.8</v>
      </c>
      <c r="S217" s="21">
        <f>'ART Forecast'!R97-('ART Forecast'!R97*'Algorithms &amp; Assumptions'!$C$6)</f>
        <v>12776.4</v>
      </c>
      <c r="T217" s="21">
        <f>'ART Forecast'!S97-('ART Forecast'!S97*'Algorithms &amp; Assumptions'!$C$6)</f>
        <v>13509</v>
      </c>
      <c r="U217" s="21">
        <f>'ART Forecast'!T97-('ART Forecast'!T97*'Algorithms &amp; Assumptions'!$C$6)</f>
        <v>14241.6</v>
      </c>
      <c r="V217" s="21">
        <f>'ART Forecast'!U97-('ART Forecast'!U97*'Algorithms &amp; Assumptions'!$C$6)</f>
        <v>14974.2</v>
      </c>
      <c r="W217" s="21">
        <f>'ART Forecast'!V97-('ART Forecast'!V97*'Algorithms &amp; Assumptions'!$C$6)</f>
        <v>15706.8</v>
      </c>
      <c r="X217" s="1"/>
      <c r="Y217" s="17" t="str">
        <f t="shared" si="365"/>
        <v>Paraguay</v>
      </c>
      <c r="Z217" s="21"/>
      <c r="AA217" s="21">
        <f>MAX('ART Forecast'!D97-'ART Totals'!D217,0)</f>
        <v>387.90000000000009</v>
      </c>
      <c r="AB217" s="21">
        <f>MAX('ART Forecast'!E97-'ART Totals'!E217,0)</f>
        <v>740.19999999999982</v>
      </c>
      <c r="AC217" s="21">
        <f>MAX('ART Forecast'!F97-'ART Totals'!F217,0)</f>
        <v>972.69999999999982</v>
      </c>
      <c r="AD217" s="21">
        <f>MAX('ART Forecast'!G97-'ART Totals'!G217,0)</f>
        <v>1080</v>
      </c>
      <c r="AE217" s="21">
        <f>MAX('ART Forecast'!H97-'ART Totals'!H217,0)</f>
        <v>1087.6999999999998</v>
      </c>
      <c r="AF217" s="21">
        <f>MAX('ART Forecast'!I97-'ART Totals'!I217,0)</f>
        <v>1517.3999999999996</v>
      </c>
      <c r="AG217" s="21">
        <f>MAX('ART Forecast'!J97-'ART Totals'!J217,0)</f>
        <v>1968.8999999999996</v>
      </c>
      <c r="AH217" s="21">
        <f>MAX('ART Forecast'!K97-'ART Totals'!K217,0)</f>
        <v>1494.6999999999998</v>
      </c>
      <c r="AI217" s="21">
        <f>MAX('ART Forecast'!L97-'ART Totals'!L217,0)</f>
        <v>1772.6999999999998</v>
      </c>
      <c r="AJ217" s="21">
        <f>MAX('ART Forecast'!M97-'ART Totals'!M217,0)</f>
        <v>1263.2000000000007</v>
      </c>
      <c r="AK217" s="21">
        <f>MAX('ART Forecast'!N97-'ART Totals'!N217,0)</f>
        <v>1973.3999999999996</v>
      </c>
      <c r="AL217" s="21">
        <f>MAX('ART Forecast'!O97-'ART Totals'!O217,0)</f>
        <v>2166.2999999999993</v>
      </c>
      <c r="AM217" s="21">
        <f>MAX('ART Forecast'!P97-'ART Totals'!P217,0)</f>
        <v>1989.3999999999996</v>
      </c>
      <c r="AN217" s="21">
        <f>MAX('ART Forecast'!Q97-'ART Totals'!Q217,0)</f>
        <v>2070.7999999999993</v>
      </c>
      <c r="AO217" s="21">
        <f>MAX('ART Forecast'!R97-'ART Totals'!R217,0)</f>
        <v>2152.2000000000007</v>
      </c>
      <c r="AP217" s="21">
        <f>MAX('ART Forecast'!S97-'ART Totals'!S217,0)</f>
        <v>2233.6000000000004</v>
      </c>
      <c r="AQ217" s="21">
        <f>MAX('ART Forecast'!T97-'ART Totals'!T217,0)</f>
        <v>2315</v>
      </c>
      <c r="AR217" s="21">
        <f>MAX('ART Forecast'!U97-'ART Totals'!U217,0)</f>
        <v>2396.3999999999996</v>
      </c>
      <c r="AS217" s="21">
        <f>MAX('ART Forecast'!V97-'ART Totals'!V217,0)</f>
        <v>2477.7999999999993</v>
      </c>
      <c r="AT217" s="21">
        <f>MAX('ART Forecast'!W97-'ART Totals'!W217,0)</f>
        <v>2559.2000000000007</v>
      </c>
    </row>
    <row r="218" spans="1:46" customFormat="1" x14ac:dyDescent="0.35">
      <c r="A218" s="1"/>
      <c r="B218" s="17" t="str">
        <f t="shared" si="364"/>
        <v>Peru</v>
      </c>
      <c r="C218" s="21"/>
      <c r="D218" s="21">
        <f>'ART Forecast'!C98-('ART Forecast'!C98*'Algorithms &amp; Assumptions'!$C$6)</f>
        <v>17572.5</v>
      </c>
      <c r="E218" s="21">
        <f>'ART Forecast'!D98-('ART Forecast'!D98*'Algorithms &amp; Assumptions'!$C$6)</f>
        <v>18912.599999999999</v>
      </c>
      <c r="F218" s="21">
        <f>'ART Forecast'!E98-('ART Forecast'!E98*'Algorithms &amp; Assumptions'!$C$6)</f>
        <v>24306.3</v>
      </c>
      <c r="G218" s="21">
        <f>'ART Forecast'!F98-('ART Forecast'!F98*'Algorithms &amp; Assumptions'!$C$6)</f>
        <v>24894.9</v>
      </c>
      <c r="H218" s="21">
        <f>'ART Forecast'!G98-('ART Forecast'!G98*'Algorithms &amp; Assumptions'!$C$6)</f>
        <v>29077.200000000001</v>
      </c>
      <c r="I218" s="21">
        <f>'ART Forecast'!H98-('ART Forecast'!H98*'Algorithms &amp; Assumptions'!$C$6)</f>
        <v>32681.7</v>
      </c>
      <c r="J218" s="21">
        <f>'ART Forecast'!I98-('ART Forecast'!I98*'Algorithms &amp; Assumptions'!$C$6)</f>
        <v>38619</v>
      </c>
      <c r="K218" s="21">
        <f>'ART Forecast'!J98-('ART Forecast'!J98*'Algorithms &amp; Assumptions'!$C$6)</f>
        <v>43416</v>
      </c>
      <c r="L218" s="21">
        <f>'ART Forecast'!K98-('ART Forecast'!K98*'Algorithms &amp; Assumptions'!$C$6)</f>
        <v>51278.400000000001</v>
      </c>
      <c r="M218" s="21">
        <f>'ART Forecast'!L98-('ART Forecast'!L98*'Algorithms &amp; Assumptions'!$C$6)</f>
        <v>60090.3</v>
      </c>
      <c r="N218" s="21">
        <f>'ART Forecast'!M98-('ART Forecast'!M98*'Algorithms &amp; Assumptions'!$C$6)</f>
        <v>63688.5</v>
      </c>
      <c r="O218" s="21">
        <f>'ART Forecast'!N98-('ART Forecast'!N98*'Algorithms &amp; Assumptions'!$C$6)</f>
        <v>71136</v>
      </c>
      <c r="P218" s="21">
        <f>'ART Forecast'!O98-('ART Forecast'!O98*'Algorithms &amp; Assumptions'!$C$6)</f>
        <v>77525.100000000006</v>
      </c>
      <c r="Q218" s="21">
        <f>'ART Forecast'!P98-('ART Forecast'!P98*'Algorithms &amp; Assumptions'!$C$6)</f>
        <v>83336.7</v>
      </c>
      <c r="R218" s="21">
        <f>'ART Forecast'!Q98-('ART Forecast'!Q98*'Algorithms &amp; Assumptions'!$C$6)</f>
        <v>89148.299999999988</v>
      </c>
      <c r="S218" s="21">
        <f>'ART Forecast'!R98-('ART Forecast'!R98*'Algorithms &amp; Assumptions'!$C$6)</f>
        <v>94959.9</v>
      </c>
      <c r="T218" s="21">
        <f>'ART Forecast'!S98-('ART Forecast'!S98*'Algorithms &amp; Assumptions'!$C$6)</f>
        <v>96222.222222222757</v>
      </c>
      <c r="U218" s="21">
        <f>'ART Forecast'!T98-('ART Forecast'!T98*'Algorithms &amp; Assumptions'!$C$6)</f>
        <v>97851.851851853033</v>
      </c>
      <c r="V218" s="21">
        <f>'ART Forecast'!U98-('ART Forecast'!U98*'Algorithms &amp; Assumptions'!$C$6)</f>
        <v>99165.432098767022</v>
      </c>
      <c r="W218" s="21">
        <f>'ART Forecast'!V98-('ART Forecast'!V98*'Algorithms &amp; Assumptions'!$C$6)</f>
        <v>100689.71193415797</v>
      </c>
      <c r="X218" s="1"/>
      <c r="Y218" s="17" t="str">
        <f t="shared" si="365"/>
        <v>Peru</v>
      </c>
      <c r="Z218" s="21"/>
      <c r="AA218" s="21">
        <f>MAX('ART Forecast'!D98-'ART Totals'!D218,0)</f>
        <v>3441.5</v>
      </c>
      <c r="AB218" s="21">
        <f>MAX('ART Forecast'!E98-'ART Totals'!E218,0)</f>
        <v>8094.4000000000015</v>
      </c>
      <c r="AC218" s="21">
        <f>MAX('ART Forecast'!F98-'ART Totals'!F218,0)</f>
        <v>3354.7000000000007</v>
      </c>
      <c r="AD218" s="21">
        <f>MAX('ART Forecast'!G98-'ART Totals'!G218,0)</f>
        <v>7413.0999999999985</v>
      </c>
      <c r="AE218" s="21">
        <f>MAX('ART Forecast'!H98-'ART Totals'!H218,0)</f>
        <v>7235.7999999999993</v>
      </c>
      <c r="AF218" s="21">
        <f>MAX('ART Forecast'!I98-'ART Totals'!I218,0)</f>
        <v>10228.299999999999</v>
      </c>
      <c r="AG218" s="21">
        <f>MAX('ART Forecast'!J98-'ART Totals'!J218,0)</f>
        <v>9621</v>
      </c>
      <c r="AH218" s="21">
        <f>MAX('ART Forecast'!K98-'ART Totals'!K218,0)</f>
        <v>13560</v>
      </c>
      <c r="AI218" s="21">
        <f>MAX('ART Forecast'!L98-'ART Totals'!L218,0)</f>
        <v>15488.599999999999</v>
      </c>
      <c r="AJ218" s="21">
        <f>MAX('ART Forecast'!M98-'ART Totals'!M218,0)</f>
        <v>10674.699999999997</v>
      </c>
      <c r="AK218" s="21">
        <f>MAX('ART Forecast'!N98-'ART Totals'!N218,0)</f>
        <v>15351.5</v>
      </c>
      <c r="AL218" s="21">
        <f>MAX('ART Forecast'!O98-'ART Totals'!O218,0)</f>
        <v>15003</v>
      </c>
      <c r="AM218" s="21">
        <f>MAX('ART Forecast'!P98-'ART Totals'!P218,0)</f>
        <v>15071.233333333323</v>
      </c>
      <c r="AN218" s="21">
        <f>MAX('ART Forecast'!Q98-'ART Totals'!Q218,0)</f>
        <v>15716.96666666666</v>
      </c>
      <c r="AO218" s="21">
        <f>MAX('ART Forecast'!R98-'ART Totals'!R218,0)</f>
        <v>16362.699999999997</v>
      </c>
      <c r="AP218" s="21">
        <f>MAX('ART Forecast'!S98-'ART Totals'!S218,0)</f>
        <v>11953.680246914184</v>
      </c>
      <c r="AQ218" s="21">
        <f>MAX('ART Forecast'!T98-'ART Totals'!T218,0)</f>
        <v>12502.057613169498</v>
      </c>
      <c r="AR218" s="21">
        <f>MAX('ART Forecast'!U98-'ART Totals'!U218,0)</f>
        <v>12331.961591221436</v>
      </c>
      <c r="AS218" s="21">
        <f>MAX('ART Forecast'!V98-'ART Totals'!V218,0)</f>
        <v>12712.025605852949</v>
      </c>
      <c r="AT218" s="21">
        <f>MAX('ART Forecast'!W98-'ART Totals'!W218,0)</f>
        <v>12725.316262765467</v>
      </c>
    </row>
    <row r="219" spans="1:46" customFormat="1" x14ac:dyDescent="0.35">
      <c r="A219" s="1"/>
      <c r="B219" s="17" t="str">
        <f t="shared" si="364"/>
        <v>Philippines</v>
      </c>
      <c r="C219" s="21"/>
      <c r="D219" s="21">
        <f>'ART Forecast'!C99-('ART Forecast'!C99*'Algorithms &amp; Assumptions'!$C$6)</f>
        <v>1146.5999999999999</v>
      </c>
      <c r="E219" s="21">
        <f>'ART Forecast'!D99-('ART Forecast'!D99*'Algorithms &amp; Assumptions'!$C$6)</f>
        <v>2347.1999999999998</v>
      </c>
      <c r="F219" s="21">
        <f>'ART Forecast'!E99-('ART Forecast'!E99*'Algorithms &amp; Assumptions'!$C$6)</f>
        <v>3249</v>
      </c>
      <c r="G219" s="21">
        <f>'ART Forecast'!F99-('ART Forecast'!F99*'Algorithms &amp; Assumptions'!$C$6)</f>
        <v>4585.5</v>
      </c>
      <c r="H219" s="21">
        <f>'ART Forecast'!G99-('ART Forecast'!G99*'Algorithms &amp; Assumptions'!$C$6)</f>
        <v>7248.6</v>
      </c>
      <c r="I219" s="21">
        <f>'ART Forecast'!H99-('ART Forecast'!H99*'Algorithms &amp; Assumptions'!$C$6)</f>
        <v>10829.7</v>
      </c>
      <c r="J219" s="21">
        <f>'ART Forecast'!I99-('ART Forecast'!I99*'Algorithms &amp; Assumptions'!$C$6)</f>
        <v>15870.6</v>
      </c>
      <c r="K219" s="21">
        <f>'ART Forecast'!J99-('ART Forecast'!J99*'Algorithms &amp; Assumptions'!$C$6)</f>
        <v>22031.1</v>
      </c>
      <c r="L219" s="21">
        <f>'ART Forecast'!K99-('ART Forecast'!K99*'Algorithms &amp; Assumptions'!$C$6)</f>
        <v>29936.7</v>
      </c>
      <c r="M219" s="21">
        <f>'ART Forecast'!L99-('ART Forecast'!L99*'Algorithms &amp; Assumptions'!$C$6)</f>
        <v>38365.199999999997</v>
      </c>
      <c r="N219" s="21">
        <f>'ART Forecast'!M99-('ART Forecast'!M99*'Algorithms &amp; Assumptions'!$C$6)</f>
        <v>42834.6</v>
      </c>
      <c r="O219" s="21">
        <f>'ART Forecast'!N99-('ART Forecast'!N99*'Algorithms &amp; Assumptions'!$C$6)</f>
        <v>48814.2</v>
      </c>
      <c r="P219" s="21">
        <f>'ART Forecast'!O99-('ART Forecast'!O99*'Algorithms &amp; Assumptions'!$C$6)</f>
        <v>61043.4</v>
      </c>
      <c r="Q219" s="21">
        <f>'ART Forecast'!P99-('ART Forecast'!P99*'Algorithms &amp; Assumptions'!$C$6)</f>
        <v>68602.799999999988</v>
      </c>
      <c r="R219" s="21">
        <f>'ART Forecast'!Q99-('ART Forecast'!Q99*'Algorithms &amp; Assumptions'!$C$6)</f>
        <v>76162.2</v>
      </c>
      <c r="S219" s="21">
        <f>'ART Forecast'!R99-('ART Forecast'!R99*'Algorithms &amp; Assumptions'!$C$6)</f>
        <v>83721.599999999991</v>
      </c>
      <c r="T219" s="21">
        <f>'ART Forecast'!S99-('ART Forecast'!S99*'Algorithms &amp; Assumptions'!$C$6)</f>
        <v>91280.999999999985</v>
      </c>
      <c r="U219" s="21">
        <f>'ART Forecast'!T99-('ART Forecast'!T99*'Algorithms &amp; Assumptions'!$C$6)</f>
        <v>98840.39999999998</v>
      </c>
      <c r="V219" s="21">
        <f>'ART Forecast'!U99-('ART Forecast'!U99*'Algorithms &amp; Assumptions'!$C$6)</f>
        <v>106399.79999999997</v>
      </c>
      <c r="W219" s="21">
        <f>'ART Forecast'!V99-('ART Forecast'!V99*'Algorithms &amp; Assumptions'!$C$6)</f>
        <v>113959.19999999997</v>
      </c>
      <c r="X219" s="1"/>
      <c r="Y219" s="17" t="str">
        <f t="shared" si="365"/>
        <v>Philippines</v>
      </c>
      <c r="Z219" s="21"/>
      <c r="AA219" s="21">
        <f>MAX('ART Forecast'!D99-'ART Totals'!D219,0)</f>
        <v>1461.4</v>
      </c>
      <c r="AB219" s="21">
        <f>MAX('ART Forecast'!E99-'ART Totals'!E219,0)</f>
        <v>1262.8000000000002</v>
      </c>
      <c r="AC219" s="21">
        <f>MAX('ART Forecast'!F99-'ART Totals'!F219,0)</f>
        <v>1846</v>
      </c>
      <c r="AD219" s="21">
        <f>MAX('ART Forecast'!G99-'ART Totals'!G219,0)</f>
        <v>3468.5</v>
      </c>
      <c r="AE219" s="21">
        <f>MAX('ART Forecast'!H99-'ART Totals'!H219,0)</f>
        <v>4784.3999999999996</v>
      </c>
      <c r="AF219" s="21">
        <f>MAX('ART Forecast'!I99-'ART Totals'!I219,0)</f>
        <v>6804.2999999999993</v>
      </c>
      <c r="AG219" s="21">
        <f>MAX('ART Forecast'!J99-'ART Totals'!J219,0)</f>
        <v>8608.4</v>
      </c>
      <c r="AH219" s="21">
        <f>MAX('ART Forecast'!K99-'ART Totals'!K219,0)</f>
        <v>11231.900000000001</v>
      </c>
      <c r="AI219" s="21">
        <f>MAX('ART Forecast'!L99-'ART Totals'!L219,0)</f>
        <v>12691.3</v>
      </c>
      <c r="AJ219" s="21">
        <f>MAX('ART Forecast'!M99-'ART Totals'!M219,0)</f>
        <v>9228.8000000000029</v>
      </c>
      <c r="AK219" s="21">
        <f>MAX('ART Forecast'!N99-'ART Totals'!N219,0)</f>
        <v>11403.400000000001</v>
      </c>
      <c r="AL219" s="21">
        <f>MAX('ART Forecast'!O99-'ART Totals'!O219,0)</f>
        <v>19011.800000000003</v>
      </c>
      <c r="AM219" s="21">
        <f>MAX('ART Forecast'!P99-'ART Totals'!P219,0)</f>
        <v>15181.933333333327</v>
      </c>
      <c r="AN219" s="21">
        <f>MAX('ART Forecast'!Q99-'ART Totals'!Q219,0)</f>
        <v>16021.866666666669</v>
      </c>
      <c r="AO219" s="21">
        <f>MAX('ART Forecast'!R99-'ART Totals'!R219,0)</f>
        <v>16861.799999999988</v>
      </c>
      <c r="AP219" s="21">
        <f>MAX('ART Forecast'!S99-'ART Totals'!S219,0)</f>
        <v>17701.733333333323</v>
      </c>
      <c r="AQ219" s="21">
        <f>MAX('ART Forecast'!T99-'ART Totals'!T219,0)</f>
        <v>18541.666666666657</v>
      </c>
      <c r="AR219" s="21">
        <f>MAX('ART Forecast'!U99-'ART Totals'!U219,0)</f>
        <v>19381.599999999991</v>
      </c>
      <c r="AS219" s="21">
        <f>MAX('ART Forecast'!V99-'ART Totals'!V219,0)</f>
        <v>20221.533333333326</v>
      </c>
      <c r="AT219" s="21">
        <f>MAX('ART Forecast'!W99-'ART Totals'!W219,0)</f>
        <v>21061.46666666666</v>
      </c>
    </row>
    <row r="220" spans="1:46" customFormat="1" x14ac:dyDescent="0.35">
      <c r="A220" s="1"/>
      <c r="B220" s="17" t="str">
        <f t="shared" si="364"/>
        <v>Russia</v>
      </c>
      <c r="C220" s="21"/>
      <c r="D220" s="21">
        <f>'ART Forecast'!C100-('ART Forecast'!C100*'Algorithms &amp; Assumptions'!$C$6)</f>
        <v>0</v>
      </c>
      <c r="E220" s="21">
        <f>'ART Forecast'!D100-('ART Forecast'!D100*'Algorithms &amp; Assumptions'!$C$6)</f>
        <v>0</v>
      </c>
      <c r="F220" s="21">
        <f>'ART Forecast'!E100-('ART Forecast'!E100*'Algorithms &amp; Assumptions'!$C$6)</f>
        <v>0</v>
      </c>
      <c r="G220" s="21">
        <f>'ART Forecast'!F100-('ART Forecast'!F100*'Algorithms &amp; Assumptions'!$C$6)</f>
        <v>0</v>
      </c>
      <c r="H220" s="21">
        <f>'ART Forecast'!G100-('ART Forecast'!G100*'Algorithms &amp; Assumptions'!$C$6)</f>
        <v>0</v>
      </c>
      <c r="I220" s="21">
        <f>'ART Forecast'!H100-('ART Forecast'!H100*'Algorithms &amp; Assumptions'!$C$6)</f>
        <v>0</v>
      </c>
      <c r="J220" s="21">
        <f>'ART Forecast'!I100-('ART Forecast'!I100*'Algorithms &amp; Assumptions'!$C$6)</f>
        <v>0</v>
      </c>
      <c r="K220" s="21">
        <f>'ART Forecast'!J100-('ART Forecast'!J100*'Algorithms &amp; Assumptions'!$C$6)</f>
        <v>0</v>
      </c>
      <c r="L220" s="21">
        <f>'ART Forecast'!K100-('ART Forecast'!K100*'Algorithms &amp; Assumptions'!$C$6)</f>
        <v>0</v>
      </c>
      <c r="M220" s="21">
        <f>'ART Forecast'!L100-('ART Forecast'!L100*'Algorithms &amp; Assumptions'!$C$6)</f>
        <v>0</v>
      </c>
      <c r="N220" s="21">
        <f>'ART Forecast'!M100-('ART Forecast'!M100*'Algorithms &amp; Assumptions'!$C$6)</f>
        <v>0</v>
      </c>
      <c r="O220" s="21">
        <f>'ART Forecast'!N100-('ART Forecast'!N100*'Algorithms &amp; Assumptions'!$C$6)</f>
        <v>0</v>
      </c>
      <c r="P220" s="21">
        <f>'ART Forecast'!O100-('ART Forecast'!O100*'Algorithms &amp; Assumptions'!$C$6)</f>
        <v>0</v>
      </c>
      <c r="Q220" s="21">
        <f>'ART Forecast'!P100-('ART Forecast'!P100*'Algorithms &amp; Assumptions'!$C$6)</f>
        <v>0</v>
      </c>
      <c r="R220" s="21">
        <f>'ART Forecast'!Q100-('ART Forecast'!Q100*'Algorithms &amp; Assumptions'!$C$6)</f>
        <v>0</v>
      </c>
      <c r="S220" s="21">
        <f>'ART Forecast'!R100-('ART Forecast'!R100*'Algorithms &amp; Assumptions'!$C$6)</f>
        <v>0</v>
      </c>
      <c r="T220" s="21">
        <f>'ART Forecast'!S100-('ART Forecast'!S100*'Algorithms &amp; Assumptions'!$C$6)</f>
        <v>0</v>
      </c>
      <c r="U220" s="21">
        <f>'ART Forecast'!T100-('ART Forecast'!T100*'Algorithms &amp; Assumptions'!$C$6)</f>
        <v>0</v>
      </c>
      <c r="V220" s="21">
        <f>'ART Forecast'!U100-('ART Forecast'!U100*'Algorithms &amp; Assumptions'!$C$6)</f>
        <v>0</v>
      </c>
      <c r="W220" s="21">
        <f>'ART Forecast'!V100-('ART Forecast'!V100*'Algorithms &amp; Assumptions'!$C$6)</f>
        <v>0</v>
      </c>
      <c r="X220" s="1"/>
      <c r="Y220" s="17" t="str">
        <f t="shared" si="365"/>
        <v>Russia</v>
      </c>
      <c r="Z220" s="21"/>
      <c r="AA220" s="21">
        <f>MAX('ART Forecast'!D100-'ART Totals'!D220,0)</f>
        <v>0</v>
      </c>
      <c r="AB220" s="21">
        <f>MAX('ART Forecast'!E100-'ART Totals'!E220,0)</f>
        <v>0</v>
      </c>
      <c r="AC220" s="21">
        <f>MAX('ART Forecast'!F100-'ART Totals'!F220,0)</f>
        <v>0</v>
      </c>
      <c r="AD220" s="21">
        <f>MAX('ART Forecast'!G100-'ART Totals'!G220,0)</f>
        <v>0</v>
      </c>
      <c r="AE220" s="21">
        <f>MAX('ART Forecast'!H100-'ART Totals'!H220,0)</f>
        <v>0</v>
      </c>
      <c r="AF220" s="21">
        <f>MAX('ART Forecast'!I100-'ART Totals'!I220,0)</f>
        <v>0</v>
      </c>
      <c r="AG220" s="21">
        <f>MAX('ART Forecast'!J100-'ART Totals'!J220,0)</f>
        <v>0</v>
      </c>
      <c r="AH220" s="21">
        <f>MAX('ART Forecast'!K100-'ART Totals'!K220,0)</f>
        <v>0</v>
      </c>
      <c r="AI220" s="21">
        <f>MAX('ART Forecast'!L100-'ART Totals'!L220,0)</f>
        <v>0</v>
      </c>
      <c r="AJ220" s="21">
        <f>MAX('ART Forecast'!M100-'ART Totals'!M220,0)</f>
        <v>0</v>
      </c>
      <c r="AK220" s="21">
        <f>MAX('ART Forecast'!N100-'ART Totals'!N220,0)</f>
        <v>0</v>
      </c>
      <c r="AL220" s="21">
        <f>MAX('ART Forecast'!O100-'ART Totals'!O220,0)</f>
        <v>0</v>
      </c>
      <c r="AM220" s="21">
        <f>MAX('ART Forecast'!P100-'ART Totals'!P220,0)</f>
        <v>0</v>
      </c>
      <c r="AN220" s="21">
        <f>MAX('ART Forecast'!Q100-'ART Totals'!Q220,0)</f>
        <v>0</v>
      </c>
      <c r="AO220" s="21">
        <f>MAX('ART Forecast'!R100-'ART Totals'!R220,0)</f>
        <v>0</v>
      </c>
      <c r="AP220" s="21">
        <f>MAX('ART Forecast'!S100-'ART Totals'!S220,0)</f>
        <v>0</v>
      </c>
      <c r="AQ220" s="21">
        <f>MAX('ART Forecast'!T100-'ART Totals'!T220,0)</f>
        <v>0</v>
      </c>
      <c r="AR220" s="21">
        <f>MAX('ART Forecast'!U100-'ART Totals'!U220,0)</f>
        <v>0</v>
      </c>
      <c r="AS220" s="21">
        <f>MAX('ART Forecast'!V100-'ART Totals'!V220,0)</f>
        <v>0</v>
      </c>
      <c r="AT220" s="21">
        <f>MAX('ART Forecast'!W100-'ART Totals'!W220,0)</f>
        <v>0</v>
      </c>
    </row>
    <row r="221" spans="1:46" customFormat="1" x14ac:dyDescent="0.35">
      <c r="A221" s="1"/>
      <c r="B221" s="17" t="str">
        <f t="shared" si="364"/>
        <v>Rwanda</v>
      </c>
      <c r="C221" s="21"/>
      <c r="D221" s="21">
        <f>'ART Forecast'!C101-('ART Forecast'!C101*'Algorithms &amp; Assumptions'!$C$6)</f>
        <v>73567.8</v>
      </c>
      <c r="E221" s="21">
        <f>'ART Forecast'!D101-('ART Forecast'!D101*'Algorithms &amp; Assumptions'!$C$6)</f>
        <v>83000.7</v>
      </c>
      <c r="F221" s="21">
        <f>'ART Forecast'!E101-('ART Forecast'!E101*'Algorithms &amp; Assumptions'!$C$6)</f>
        <v>97250.4</v>
      </c>
      <c r="G221" s="21">
        <f>'ART Forecast'!F101-('ART Forecast'!F101*'Algorithms &amp; Assumptions'!$C$6)</f>
        <v>109534.5</v>
      </c>
      <c r="H221" s="21">
        <f>'ART Forecast'!G101-('ART Forecast'!G101*'Algorithms &amp; Assumptions'!$C$6)</f>
        <v>122562</v>
      </c>
      <c r="I221" s="21">
        <f>'ART Forecast'!H101-('ART Forecast'!H101*'Algorithms &amp; Assumptions'!$C$6)</f>
        <v>135944.1</v>
      </c>
      <c r="J221" s="21">
        <f>'ART Forecast'!I101-('ART Forecast'!I101*'Algorithms &amp; Assumptions'!$C$6)</f>
        <v>152639.1</v>
      </c>
      <c r="K221" s="21">
        <f>'ART Forecast'!J101-('ART Forecast'!J101*'Algorithms &amp; Assumptions'!$C$6)</f>
        <v>159618.6</v>
      </c>
      <c r="L221" s="21">
        <f>'ART Forecast'!K101-('ART Forecast'!K101*'Algorithms &amp; Assumptions'!$C$6)</f>
        <v>166433.4</v>
      </c>
      <c r="M221" s="21">
        <f>'ART Forecast'!L101-('ART Forecast'!L101*'Algorithms &amp; Assumptions'!$C$6)</f>
        <v>172568.7</v>
      </c>
      <c r="N221" s="21">
        <f>'ART Forecast'!M101-('ART Forecast'!M101*'Algorithms &amp; Assumptions'!$C$6)</f>
        <v>178553.7</v>
      </c>
      <c r="O221" s="21">
        <f>'ART Forecast'!N101-('ART Forecast'!N101*'Algorithms &amp; Assumptions'!$C$6)</f>
        <v>184053.6</v>
      </c>
      <c r="P221" s="21">
        <f>'ART Forecast'!O101-('ART Forecast'!O101*'Algorithms &amp; Assumptions'!$C$6)</f>
        <v>188953.2</v>
      </c>
      <c r="Q221" s="21">
        <f>'ART Forecast'!P101-('ART Forecast'!P101*'Algorithms &amp; Assumptions'!$C$6)</f>
        <v>194414.7</v>
      </c>
      <c r="R221" s="21">
        <f>'ART Forecast'!Q101-('ART Forecast'!Q101*'Algorithms &amp; Assumptions'!$C$6)</f>
        <v>199876.2</v>
      </c>
      <c r="S221" s="21">
        <f>'ART Forecast'!R101-('ART Forecast'!R101*'Algorithms &amp; Assumptions'!$C$6)</f>
        <v>205337.7</v>
      </c>
      <c r="T221" s="21">
        <f>'ART Forecast'!S101-('ART Forecast'!S101*'Algorithms &amp; Assumptions'!$C$6)</f>
        <v>207000</v>
      </c>
      <c r="U221" s="21">
        <f>'ART Forecast'!T101-('ART Forecast'!T101*'Algorithms &amp; Assumptions'!$C$6)</f>
        <v>207000</v>
      </c>
      <c r="V221" s="21">
        <f>'ART Forecast'!U101-('ART Forecast'!U101*'Algorithms &amp; Assumptions'!$C$6)</f>
        <v>207000</v>
      </c>
      <c r="W221" s="21">
        <f>'ART Forecast'!V101-('ART Forecast'!V101*'Algorithms &amp; Assumptions'!$C$6)</f>
        <v>207000</v>
      </c>
      <c r="X221" s="1"/>
      <c r="Y221" s="17" t="str">
        <f t="shared" si="365"/>
        <v>Rwanda</v>
      </c>
      <c r="Z221" s="21"/>
      <c r="AA221" s="21">
        <f>MAX('ART Forecast'!D101-'ART Totals'!D221,0)</f>
        <v>18655.199999999997</v>
      </c>
      <c r="AB221" s="21">
        <f>MAX('ART Forecast'!E101-'ART Totals'!E221,0)</f>
        <v>25055.300000000003</v>
      </c>
      <c r="AC221" s="21">
        <f>MAX('ART Forecast'!F101-'ART Totals'!F221,0)</f>
        <v>24454.600000000006</v>
      </c>
      <c r="AD221" s="21">
        <f>MAX('ART Forecast'!G101-'ART Totals'!G221,0)</f>
        <v>26645.5</v>
      </c>
      <c r="AE221" s="21">
        <f>MAX('ART Forecast'!H101-'ART Totals'!H221,0)</f>
        <v>28487</v>
      </c>
      <c r="AF221" s="21">
        <f>MAX('ART Forecast'!I101-'ART Totals'!I221,0)</f>
        <v>33654.899999999994</v>
      </c>
      <c r="AG221" s="21">
        <f>MAX('ART Forecast'!J101-'ART Totals'!J221,0)</f>
        <v>24714.899999999994</v>
      </c>
      <c r="AH221" s="21">
        <f>MAX('ART Forecast'!K101-'ART Totals'!K221,0)</f>
        <v>25307.399999999994</v>
      </c>
      <c r="AI221" s="21">
        <f>MAX('ART Forecast'!L101-'ART Totals'!L221,0)</f>
        <v>25309.600000000006</v>
      </c>
      <c r="AJ221" s="21">
        <f>MAX('ART Forecast'!M101-'ART Totals'!M221,0)</f>
        <v>25824.299999999988</v>
      </c>
      <c r="AK221" s="21">
        <f>MAX('ART Forecast'!N101-'ART Totals'!N221,0)</f>
        <v>25950.299999999988</v>
      </c>
      <c r="AL221" s="21">
        <f>MAX('ART Forecast'!O101-'ART Totals'!O221,0)</f>
        <v>25894.399999999994</v>
      </c>
      <c r="AM221" s="21">
        <f>MAX('ART Forecast'!P101-'ART Totals'!P221,0)</f>
        <v>27063.133333333331</v>
      </c>
      <c r="AN221" s="21">
        <f>MAX('ART Forecast'!Q101-'ART Totals'!Q221,0)</f>
        <v>27669.966666666674</v>
      </c>
      <c r="AO221" s="21">
        <f>MAX('ART Forecast'!R101-'ART Totals'!R221,0)</f>
        <v>28276.800000000017</v>
      </c>
      <c r="AP221" s="21">
        <f>MAX('ART Forecast'!S101-'ART Totals'!S221,0)</f>
        <v>24662.299999999988</v>
      </c>
      <c r="AQ221" s="21">
        <f>MAX('ART Forecast'!T101-'ART Totals'!T221,0)</f>
        <v>23000</v>
      </c>
      <c r="AR221" s="21">
        <f>MAX('ART Forecast'!U101-'ART Totals'!U221,0)</f>
        <v>23000</v>
      </c>
      <c r="AS221" s="21">
        <f>MAX('ART Forecast'!V101-'ART Totals'!V221,0)</f>
        <v>23000</v>
      </c>
      <c r="AT221" s="21">
        <f>MAX('ART Forecast'!W101-'ART Totals'!W221,0)</f>
        <v>23000</v>
      </c>
    </row>
    <row r="222" spans="1:46" customFormat="1" x14ac:dyDescent="0.35">
      <c r="A222" s="1"/>
      <c r="B222" s="17" t="str">
        <f t="shared" si="364"/>
        <v>S.Tome&amp;Principe</v>
      </c>
      <c r="C222" s="21"/>
      <c r="D222" s="21">
        <f>'ART Forecast'!C102-('ART Forecast'!C102*'Algorithms &amp; Assumptions'!$C$6)</f>
        <v>180.9</v>
      </c>
      <c r="E222" s="21">
        <f>'ART Forecast'!D102-('ART Forecast'!D102*'Algorithms &amp; Assumptions'!$C$6)</f>
        <v>226.8</v>
      </c>
      <c r="F222" s="21">
        <f>'ART Forecast'!E102-('ART Forecast'!E102*'Algorithms &amp; Assumptions'!$C$6)</f>
        <v>266.39999999999998</v>
      </c>
      <c r="G222" s="21">
        <f>'ART Forecast'!F102-('ART Forecast'!F102*'Algorithms &amp; Assumptions'!$C$6)</f>
        <v>298.8</v>
      </c>
      <c r="H222" s="21">
        <f>'ART Forecast'!G102-('ART Forecast'!G102*'Algorithms &amp; Assumptions'!$C$6)</f>
        <v>358.2</v>
      </c>
      <c r="I222" s="21">
        <f>'ART Forecast'!H102-('ART Forecast'!H102*'Algorithms &amp; Assumptions'!$C$6)</f>
        <v>457.2</v>
      </c>
      <c r="J222" s="21">
        <f>'ART Forecast'!I102-('ART Forecast'!I102*'Algorithms &amp; Assumptions'!$C$6)</f>
        <v>530.1</v>
      </c>
      <c r="K222" s="21">
        <f>'ART Forecast'!J102-('ART Forecast'!J102*'Algorithms &amp; Assumptions'!$C$6)</f>
        <v>636.29999999999995</v>
      </c>
      <c r="L222" s="21">
        <f>'ART Forecast'!K102-('ART Forecast'!K102*'Algorithms &amp; Assumptions'!$C$6)</f>
        <v>712.8</v>
      </c>
      <c r="M222" s="21">
        <f>'ART Forecast'!L102-('ART Forecast'!L102*'Algorithms &amp; Assumptions'!$C$6)</f>
        <v>732.6</v>
      </c>
      <c r="N222" s="21">
        <f>'ART Forecast'!M102-('ART Forecast'!M102*'Algorithms &amp; Assumptions'!$C$6)</f>
        <v>753.3</v>
      </c>
      <c r="O222" s="21">
        <f>'ART Forecast'!N102-('ART Forecast'!N102*'Algorithms &amp; Assumptions'!$C$6)</f>
        <v>781.2</v>
      </c>
      <c r="P222" s="21">
        <f>'ART Forecast'!O102-('ART Forecast'!O102*'Algorithms &amp; Assumptions'!$C$6)</f>
        <v>857.7</v>
      </c>
      <c r="Q222" s="21">
        <f>'ART Forecast'!P102-('ART Forecast'!P102*'Algorithms &amp; Assumptions'!$C$6)</f>
        <v>899.40000000000009</v>
      </c>
      <c r="R222" s="21">
        <f>'ART Forecast'!Q102-('ART Forecast'!Q102*'Algorithms &amp; Assumptions'!$C$6)</f>
        <v>900</v>
      </c>
      <c r="S222" s="21">
        <f>'ART Forecast'!R102-('ART Forecast'!R102*'Algorithms &amp; Assumptions'!$C$6)</f>
        <v>900</v>
      </c>
      <c r="T222" s="21">
        <f>'ART Forecast'!S102-('ART Forecast'!S102*'Algorithms &amp; Assumptions'!$C$6)</f>
        <v>900</v>
      </c>
      <c r="U222" s="21">
        <f>'ART Forecast'!T102-('ART Forecast'!T102*'Algorithms &amp; Assumptions'!$C$6)</f>
        <v>900</v>
      </c>
      <c r="V222" s="21">
        <f>'ART Forecast'!U102-('ART Forecast'!U102*'Algorithms &amp; Assumptions'!$C$6)</f>
        <v>900</v>
      </c>
      <c r="W222" s="21">
        <f>'ART Forecast'!V102-('ART Forecast'!V102*'Algorithms &amp; Assumptions'!$C$6)</f>
        <v>900</v>
      </c>
      <c r="X222" s="1"/>
      <c r="Y222" s="17" t="str">
        <f t="shared" si="365"/>
        <v>S.Tome&amp;Principe</v>
      </c>
      <c r="Z222" s="21"/>
      <c r="AA222" s="21">
        <f>MAX('ART Forecast'!D102-'ART Totals'!D222,0)</f>
        <v>71.099999999999994</v>
      </c>
      <c r="AB222" s="21">
        <f>MAX('ART Forecast'!E102-'ART Totals'!E222,0)</f>
        <v>69.199999999999989</v>
      </c>
      <c r="AC222" s="21">
        <f>MAX('ART Forecast'!F102-'ART Totals'!F222,0)</f>
        <v>65.600000000000023</v>
      </c>
      <c r="AD222" s="21">
        <f>MAX('ART Forecast'!G102-'ART Totals'!G222,0)</f>
        <v>99.199999999999989</v>
      </c>
      <c r="AE222" s="21">
        <f>MAX('ART Forecast'!H102-'ART Totals'!H222,0)</f>
        <v>149.80000000000001</v>
      </c>
      <c r="AF222" s="21">
        <f>MAX('ART Forecast'!I102-'ART Totals'!I222,0)</f>
        <v>131.80000000000001</v>
      </c>
      <c r="AG222" s="21">
        <f>MAX('ART Forecast'!J102-'ART Totals'!J222,0)</f>
        <v>176.89999999999998</v>
      </c>
      <c r="AH222" s="21">
        <f>MAX('ART Forecast'!K102-'ART Totals'!K222,0)</f>
        <v>155.70000000000005</v>
      </c>
      <c r="AI222" s="21">
        <f>MAX('ART Forecast'!L102-'ART Totals'!L222,0)</f>
        <v>101.20000000000005</v>
      </c>
      <c r="AJ222" s="21">
        <f>MAX('ART Forecast'!M102-'ART Totals'!M222,0)</f>
        <v>104.39999999999998</v>
      </c>
      <c r="AK222" s="21">
        <f>MAX('ART Forecast'!N102-'ART Totals'!N222,0)</f>
        <v>114.70000000000005</v>
      </c>
      <c r="AL222" s="21">
        <f>MAX('ART Forecast'!O102-'ART Totals'!O222,0)</f>
        <v>171.79999999999995</v>
      </c>
      <c r="AM222" s="21">
        <f>MAX('ART Forecast'!P102-'ART Totals'!P222,0)</f>
        <v>141.63333333333333</v>
      </c>
      <c r="AN222" s="21">
        <f>MAX('ART Forecast'!Q102-'ART Totals'!Q222,0)</f>
        <v>100.59999999999991</v>
      </c>
      <c r="AO222" s="21">
        <f>MAX('ART Forecast'!R102-'ART Totals'!R222,0)</f>
        <v>100</v>
      </c>
      <c r="AP222" s="21">
        <f>MAX('ART Forecast'!S102-'ART Totals'!S222,0)</f>
        <v>100</v>
      </c>
      <c r="AQ222" s="21">
        <f>MAX('ART Forecast'!T102-'ART Totals'!T222,0)</f>
        <v>100</v>
      </c>
      <c r="AR222" s="21">
        <f>MAX('ART Forecast'!U102-'ART Totals'!U222,0)</f>
        <v>100</v>
      </c>
      <c r="AS222" s="21">
        <f>MAX('ART Forecast'!V102-'ART Totals'!V222,0)</f>
        <v>100</v>
      </c>
      <c r="AT222" s="21">
        <f>MAX('ART Forecast'!W102-'ART Totals'!W222,0)</f>
        <v>100</v>
      </c>
    </row>
    <row r="223" spans="1:46" customFormat="1" x14ac:dyDescent="0.35">
      <c r="A223" s="1"/>
      <c r="B223" s="17" t="str">
        <f t="shared" si="364"/>
        <v>Senegal</v>
      </c>
      <c r="C223" s="21"/>
      <c r="D223" s="21">
        <f>'ART Forecast'!C103-('ART Forecast'!C103*'Algorithms &amp; Assumptions'!$C$6)</f>
        <v>10617.3</v>
      </c>
      <c r="E223" s="21">
        <f>'ART Forecast'!D103-('ART Forecast'!D103*'Algorithms &amp; Assumptions'!$C$6)</f>
        <v>11493.9</v>
      </c>
      <c r="F223" s="21">
        <f>'ART Forecast'!E103-('ART Forecast'!E103*'Algorithms &amp; Assumptions'!$C$6)</f>
        <v>10699.2</v>
      </c>
      <c r="G223" s="21">
        <f>'ART Forecast'!F103-('ART Forecast'!F103*'Algorithms &amp; Assumptions'!$C$6)</f>
        <v>12184.2</v>
      </c>
      <c r="H223" s="21">
        <f>'ART Forecast'!G103-('ART Forecast'!G103*'Algorithms &amp; Assumptions'!$C$6)</f>
        <v>14132.7</v>
      </c>
      <c r="I223" s="21">
        <f>'ART Forecast'!H103-('ART Forecast'!H103*'Algorithms &amp; Assumptions'!$C$6)</f>
        <v>15472.8</v>
      </c>
      <c r="J223" s="21">
        <f>'ART Forecast'!I103-('ART Forecast'!I103*'Algorithms &amp; Assumptions'!$C$6)</f>
        <v>17948.7</v>
      </c>
      <c r="K223" s="21">
        <f>'ART Forecast'!J103-('ART Forecast'!J103*'Algorithms &amp; Assumptions'!$C$6)</f>
        <v>19772.099999999999</v>
      </c>
      <c r="L223" s="21">
        <f>'ART Forecast'!K103-('ART Forecast'!K103*'Algorithms &amp; Assumptions'!$C$6)</f>
        <v>22708.799999999999</v>
      </c>
      <c r="M223" s="21">
        <f>'ART Forecast'!L103-('ART Forecast'!L103*'Algorithms &amp; Assumptions'!$C$6)</f>
        <v>24749.1</v>
      </c>
      <c r="N223" s="21">
        <f>'ART Forecast'!M103-('ART Forecast'!M103*'Algorithms &amp; Assumptions'!$C$6)</f>
        <v>26081.1</v>
      </c>
      <c r="O223" s="21">
        <f>'ART Forecast'!N103-('ART Forecast'!N103*'Algorithms &amp; Assumptions'!$C$6)</f>
        <v>27164.7</v>
      </c>
      <c r="P223" s="21">
        <f>'ART Forecast'!O103-('ART Forecast'!O103*'Algorithms &amp; Assumptions'!$C$6)</f>
        <v>28693.8</v>
      </c>
      <c r="Q223" s="21">
        <f>'ART Forecast'!P103-('ART Forecast'!P103*'Algorithms &amp; Assumptions'!$C$6)</f>
        <v>30008.7</v>
      </c>
      <c r="R223" s="21">
        <f>'ART Forecast'!Q103-('ART Forecast'!Q103*'Algorithms &amp; Assumptions'!$C$6)</f>
        <v>31323.599999999999</v>
      </c>
      <c r="S223" s="21">
        <f>'ART Forecast'!R103-('ART Forecast'!R103*'Algorithms &amp; Assumptions'!$C$6)</f>
        <v>32638.5</v>
      </c>
      <c r="T223" s="21">
        <f>'ART Forecast'!S103-('ART Forecast'!S103*'Algorithms &amp; Assumptions'!$C$6)</f>
        <v>33953.4</v>
      </c>
      <c r="U223" s="21">
        <f>'ART Forecast'!T103-('ART Forecast'!T103*'Algorithms &amp; Assumptions'!$C$6)</f>
        <v>35268.300000000003</v>
      </c>
      <c r="V223" s="21">
        <f>'ART Forecast'!U103-('ART Forecast'!U103*'Algorithms &amp; Assumptions'!$C$6)</f>
        <v>36491.358024691755</v>
      </c>
      <c r="W223" s="21">
        <f>'ART Forecast'!V103-('ART Forecast'!V103*'Algorithms &amp; Assumptions'!$C$6)</f>
        <v>36872.427983539492</v>
      </c>
      <c r="X223" s="1"/>
      <c r="Y223" s="17" t="str">
        <f t="shared" si="365"/>
        <v>Senegal</v>
      </c>
      <c r="Z223" s="21"/>
      <c r="AA223" s="21">
        <f>MAX('ART Forecast'!D103-'ART Totals'!D223,0)</f>
        <v>2153.7000000000007</v>
      </c>
      <c r="AB223" s="21">
        <f>MAX('ART Forecast'!E103-'ART Totals'!E223,0)</f>
        <v>394.10000000000036</v>
      </c>
      <c r="AC223" s="21">
        <f>MAX('ART Forecast'!F103-'ART Totals'!F223,0)</f>
        <v>2838.7999999999993</v>
      </c>
      <c r="AD223" s="21">
        <f>MAX('ART Forecast'!G103-'ART Totals'!G223,0)</f>
        <v>3518.7999999999993</v>
      </c>
      <c r="AE223" s="21">
        <f>MAX('ART Forecast'!H103-'ART Totals'!H223,0)</f>
        <v>3059.2999999999993</v>
      </c>
      <c r="AF223" s="21">
        <f>MAX('ART Forecast'!I103-'ART Totals'!I223,0)</f>
        <v>4470.2000000000007</v>
      </c>
      <c r="AG223" s="21">
        <f>MAX('ART Forecast'!J103-'ART Totals'!J223,0)</f>
        <v>4020.2999999999993</v>
      </c>
      <c r="AH223" s="21">
        <f>MAX('ART Forecast'!K103-'ART Totals'!K223,0)</f>
        <v>5459.9000000000015</v>
      </c>
      <c r="AI223" s="21">
        <f>MAX('ART Forecast'!L103-'ART Totals'!L223,0)</f>
        <v>4790.2000000000007</v>
      </c>
      <c r="AJ223" s="21">
        <f>MAX('ART Forecast'!M103-'ART Totals'!M223,0)</f>
        <v>4229.9000000000015</v>
      </c>
      <c r="AK223" s="21">
        <f>MAX('ART Forecast'!N103-'ART Totals'!N223,0)</f>
        <v>4101.9000000000015</v>
      </c>
      <c r="AL223" s="21">
        <f>MAX('ART Forecast'!O103-'ART Totals'!O223,0)</f>
        <v>4717.2999999999993</v>
      </c>
      <c r="AM223" s="21">
        <f>MAX('ART Forecast'!P103-'ART Totals'!P223,0)</f>
        <v>4649.2000000000007</v>
      </c>
      <c r="AN223" s="21">
        <f>MAX('ART Forecast'!Q103-'ART Totals'!Q223,0)</f>
        <v>4795.2999999999993</v>
      </c>
      <c r="AO223" s="21">
        <f>MAX('ART Forecast'!R103-'ART Totals'!R223,0)</f>
        <v>4941.4000000000015</v>
      </c>
      <c r="AP223" s="21">
        <f>MAX('ART Forecast'!S103-'ART Totals'!S223,0)</f>
        <v>5087.5</v>
      </c>
      <c r="AQ223" s="21">
        <f>MAX('ART Forecast'!T103-'ART Totals'!T223,0)</f>
        <v>5233.5999999999985</v>
      </c>
      <c r="AR223" s="21">
        <f>MAX('ART Forecast'!U103-'ART Totals'!U223,0)</f>
        <v>5277.6533607686142</v>
      </c>
      <c r="AS223" s="21">
        <f>MAX('ART Forecast'!V103-'ART Totals'!V223,0)</f>
        <v>4478.0064014632371</v>
      </c>
      <c r="AT223" s="21">
        <f>MAX('ART Forecast'!W103-'ART Totals'!W223,0)</f>
        <v>4481.3290656913668</v>
      </c>
    </row>
    <row r="224" spans="1:46" customFormat="1" x14ac:dyDescent="0.35">
      <c r="A224" s="1"/>
      <c r="B224" s="17" t="str">
        <f t="shared" si="364"/>
        <v>Serbia</v>
      </c>
      <c r="C224" s="21"/>
      <c r="D224" s="21">
        <f>'ART Forecast'!C104-('ART Forecast'!C104*'Algorithms &amp; Assumptions'!$C$6)</f>
        <v>813.6</v>
      </c>
      <c r="E224" s="21">
        <f>'ART Forecast'!D104-('ART Forecast'!D104*'Algorithms &amp; Assumptions'!$C$6)</f>
        <v>885.6</v>
      </c>
      <c r="F224" s="21">
        <f>'ART Forecast'!E104-('ART Forecast'!E104*'Algorithms &amp; Assumptions'!$C$6)</f>
        <v>958.5</v>
      </c>
      <c r="G224" s="21">
        <f>'ART Forecast'!F104-('ART Forecast'!F104*'Algorithms &amp; Assumptions'!$C$6)</f>
        <v>1038.5999999999999</v>
      </c>
      <c r="H224" s="21">
        <f>'ART Forecast'!G104-('ART Forecast'!G104*'Algorithms &amp; Assumptions'!$C$6)</f>
        <v>1134</v>
      </c>
      <c r="I224" s="21">
        <f>'ART Forecast'!H104-('ART Forecast'!H104*'Algorithms &amp; Assumptions'!$C$6)</f>
        <v>1250.0999999999999</v>
      </c>
      <c r="J224" s="21">
        <f>'ART Forecast'!I104-('ART Forecast'!I104*'Algorithms &amp; Assumptions'!$C$6)</f>
        <v>1401.3</v>
      </c>
      <c r="K224" s="21">
        <f>'ART Forecast'!J104-('ART Forecast'!J104*'Algorithms &amp; Assumptions'!$C$6)</f>
        <v>1566</v>
      </c>
      <c r="L224" s="21">
        <f>'ART Forecast'!K104-('ART Forecast'!K104*'Algorithms &amp; Assumptions'!$C$6)</f>
        <v>1771.2</v>
      </c>
      <c r="M224" s="21">
        <f>'ART Forecast'!L104-('ART Forecast'!L104*'Algorithms &amp; Assumptions'!$C$6)</f>
        <v>1877.4</v>
      </c>
      <c r="N224" s="21">
        <f>'ART Forecast'!M104-('ART Forecast'!M104*'Algorithms &amp; Assumptions'!$C$6)</f>
        <v>1944</v>
      </c>
      <c r="O224" s="21">
        <f>'ART Forecast'!N104-('ART Forecast'!N104*'Algorithms &amp; Assumptions'!$C$6)</f>
        <v>2051.1</v>
      </c>
      <c r="P224" s="21">
        <f>'ART Forecast'!O104-('ART Forecast'!O104*'Algorithms &amp; Assumptions'!$C$6)</f>
        <v>2177.1</v>
      </c>
      <c r="Q224" s="21">
        <f>'ART Forecast'!P104-('ART Forecast'!P104*'Algorithms &amp; Assumptions'!$C$6)</f>
        <v>2277</v>
      </c>
      <c r="R224" s="21">
        <f>'ART Forecast'!Q104-('ART Forecast'!Q104*'Algorithms &amp; Assumptions'!$C$6)</f>
        <v>2376.9</v>
      </c>
      <c r="S224" s="21">
        <f>'ART Forecast'!R104-('ART Forecast'!R104*'Algorithms &amp; Assumptions'!$C$6)</f>
        <v>2476.8000000000002</v>
      </c>
      <c r="T224" s="21">
        <f>'ART Forecast'!S104-('ART Forecast'!S104*'Algorithms &amp; Assumptions'!$C$6)</f>
        <v>2576.6999999999998</v>
      </c>
      <c r="U224" s="21">
        <f>'ART Forecast'!T104-('ART Forecast'!T104*'Algorithms &amp; Assumptions'!$C$6)</f>
        <v>2676.6</v>
      </c>
      <c r="V224" s="21">
        <f>'ART Forecast'!U104-('ART Forecast'!U104*'Algorithms &amp; Assumptions'!$C$6)</f>
        <v>2776.5</v>
      </c>
      <c r="W224" s="21">
        <f>'ART Forecast'!V104-('ART Forecast'!V104*'Algorithms &amp; Assumptions'!$C$6)</f>
        <v>2876.4</v>
      </c>
      <c r="X224" s="1"/>
      <c r="Y224" s="17" t="str">
        <f t="shared" si="365"/>
        <v>Serbia</v>
      </c>
      <c r="Z224" s="21"/>
      <c r="AA224" s="21">
        <f>MAX('ART Forecast'!D104-'ART Totals'!D224,0)</f>
        <v>170.39999999999998</v>
      </c>
      <c r="AB224" s="21">
        <f>MAX('ART Forecast'!E104-'ART Totals'!E224,0)</f>
        <v>179.39999999999998</v>
      </c>
      <c r="AC224" s="21">
        <f>MAX('ART Forecast'!F104-'ART Totals'!F224,0)</f>
        <v>195.5</v>
      </c>
      <c r="AD224" s="21">
        <f>MAX('ART Forecast'!G104-'ART Totals'!G224,0)</f>
        <v>221.40000000000009</v>
      </c>
      <c r="AE224" s="21">
        <f>MAX('ART Forecast'!H104-'ART Totals'!H224,0)</f>
        <v>255</v>
      </c>
      <c r="AF224" s="21">
        <f>MAX('ART Forecast'!I104-'ART Totals'!I224,0)</f>
        <v>306.90000000000009</v>
      </c>
      <c r="AG224" s="21">
        <f>MAX('ART Forecast'!J104-'ART Totals'!J224,0)</f>
        <v>338.70000000000005</v>
      </c>
      <c r="AH224" s="21">
        <f>MAX('ART Forecast'!K104-'ART Totals'!K224,0)</f>
        <v>402</v>
      </c>
      <c r="AI224" s="21">
        <f>MAX('ART Forecast'!L104-'ART Totals'!L224,0)</f>
        <v>314.79999999999995</v>
      </c>
      <c r="AJ224" s="21">
        <f>MAX('ART Forecast'!M104-'ART Totals'!M224,0)</f>
        <v>282.59999999999991</v>
      </c>
      <c r="AK224" s="21">
        <f>MAX('ART Forecast'!N104-'ART Totals'!N224,0)</f>
        <v>335</v>
      </c>
      <c r="AL224" s="21">
        <f>MAX('ART Forecast'!O104-'ART Totals'!O224,0)</f>
        <v>367.90000000000009</v>
      </c>
      <c r="AM224" s="21">
        <f>MAX('ART Forecast'!P104-'ART Totals'!P224,0)</f>
        <v>352.90000000000009</v>
      </c>
      <c r="AN224" s="21">
        <f>MAX('ART Forecast'!Q104-'ART Totals'!Q224,0)</f>
        <v>364</v>
      </c>
      <c r="AO224" s="21">
        <f>MAX('ART Forecast'!R104-'ART Totals'!R224,0)</f>
        <v>375.09999999999991</v>
      </c>
      <c r="AP224" s="21">
        <f>MAX('ART Forecast'!S104-'ART Totals'!S224,0)</f>
        <v>386.19999999999982</v>
      </c>
      <c r="AQ224" s="21">
        <f>MAX('ART Forecast'!T104-'ART Totals'!T224,0)</f>
        <v>397.30000000000018</v>
      </c>
      <c r="AR224" s="21">
        <f>MAX('ART Forecast'!U104-'ART Totals'!U224,0)</f>
        <v>408.40000000000009</v>
      </c>
      <c r="AS224" s="21">
        <f>MAX('ART Forecast'!V104-'ART Totals'!V224,0)</f>
        <v>419.5</v>
      </c>
      <c r="AT224" s="21">
        <f>MAX('ART Forecast'!W104-'ART Totals'!W224,0)</f>
        <v>430.59999999999991</v>
      </c>
    </row>
    <row r="225" spans="1:46" customFormat="1" x14ac:dyDescent="0.35">
      <c r="A225" s="1"/>
      <c r="B225" s="17" t="str">
        <f t="shared" si="364"/>
        <v>Sierra Leone</v>
      </c>
      <c r="C225" s="21"/>
      <c r="D225" s="21">
        <f>'ART Forecast'!C105-('ART Forecast'!C105*'Algorithms &amp; Assumptions'!$C$6)</f>
        <v>4996.8</v>
      </c>
      <c r="E225" s="21">
        <f>'ART Forecast'!D105-('ART Forecast'!D105*'Algorithms &amp; Assumptions'!$C$6)</f>
        <v>6823.8</v>
      </c>
      <c r="F225" s="21">
        <f>'ART Forecast'!E105-('ART Forecast'!E105*'Algorithms &amp; Assumptions'!$C$6)</f>
        <v>7021.8</v>
      </c>
      <c r="G225" s="21">
        <f>'ART Forecast'!F105-('ART Forecast'!F105*'Algorithms &amp; Assumptions'!$C$6)</f>
        <v>7812</v>
      </c>
      <c r="H225" s="21">
        <f>'ART Forecast'!G105-('ART Forecast'!G105*'Algorithms &amp; Assumptions'!$C$6)</f>
        <v>9260.1</v>
      </c>
      <c r="I225" s="21">
        <f>'ART Forecast'!H105-('ART Forecast'!H105*'Algorithms &amp; Assumptions'!$C$6)</f>
        <v>12119.4</v>
      </c>
      <c r="J225" s="21">
        <f>'ART Forecast'!I105-('ART Forecast'!I105*'Algorithms &amp; Assumptions'!$C$6)</f>
        <v>15352.2</v>
      </c>
      <c r="K225" s="21">
        <f>'ART Forecast'!J105-('ART Forecast'!J105*'Algorithms &amp; Assumptions'!$C$6)</f>
        <v>20439</v>
      </c>
      <c r="L225" s="21">
        <f>'ART Forecast'!K105-('ART Forecast'!K105*'Algorithms &amp; Assumptions'!$C$6)</f>
        <v>24566.400000000001</v>
      </c>
      <c r="M225" s="21">
        <f>'ART Forecast'!L105-('ART Forecast'!L105*'Algorithms &amp; Assumptions'!$C$6)</f>
        <v>28898.1</v>
      </c>
      <c r="N225" s="21">
        <f>'ART Forecast'!M105-('ART Forecast'!M105*'Algorithms &amp; Assumptions'!$C$6)</f>
        <v>33124.5</v>
      </c>
      <c r="O225" s="21">
        <f>'ART Forecast'!N105-('ART Forecast'!N105*'Algorithms &amp; Assumptions'!$C$6)</f>
        <v>40552.199999999997</v>
      </c>
      <c r="P225" s="21">
        <f>'ART Forecast'!O105-('ART Forecast'!O105*'Algorithms &amp; Assumptions'!$C$6)</f>
        <v>50679</v>
      </c>
      <c r="Q225" s="21">
        <f>'ART Forecast'!P105-('ART Forecast'!P105*'Algorithms &amp; Assumptions'!$C$6)</f>
        <v>57939.3</v>
      </c>
      <c r="R225" s="21">
        <f>'ART Forecast'!Q105-('ART Forecast'!Q105*'Algorithms &amp; Assumptions'!$C$6)</f>
        <v>64800</v>
      </c>
      <c r="S225" s="21">
        <f>'ART Forecast'!R105-('ART Forecast'!R105*'Algorithms &amp; Assumptions'!$C$6)</f>
        <v>65700</v>
      </c>
      <c r="T225" s="21">
        <f>'ART Forecast'!S105-('ART Forecast'!S105*'Algorithms &amp; Assumptions'!$C$6)</f>
        <v>66600</v>
      </c>
      <c r="U225" s="21">
        <f>'ART Forecast'!T105-('ART Forecast'!T105*'Algorithms &amp; Assumptions'!$C$6)</f>
        <v>67500</v>
      </c>
      <c r="V225" s="21">
        <f>'ART Forecast'!U105-('ART Forecast'!U105*'Algorithms &amp; Assumptions'!$C$6)</f>
        <v>68400</v>
      </c>
      <c r="W225" s="21">
        <f>'ART Forecast'!V105-('ART Forecast'!V105*'Algorithms &amp; Assumptions'!$C$6)</f>
        <v>69300</v>
      </c>
      <c r="X225" s="1"/>
      <c r="Y225" s="17" t="str">
        <f t="shared" si="365"/>
        <v>Sierra Leone</v>
      </c>
      <c r="Z225" s="21"/>
      <c r="AA225" s="21">
        <f>MAX('ART Forecast'!D105-'ART Totals'!D225,0)</f>
        <v>2585.1999999999998</v>
      </c>
      <c r="AB225" s="21">
        <f>MAX('ART Forecast'!E105-'ART Totals'!E225,0)</f>
        <v>978.19999999999982</v>
      </c>
      <c r="AC225" s="21">
        <f>MAX('ART Forecast'!F105-'ART Totals'!F225,0)</f>
        <v>1658.1999999999998</v>
      </c>
      <c r="AD225" s="21">
        <f>MAX('ART Forecast'!G105-'ART Totals'!G225,0)</f>
        <v>2477</v>
      </c>
      <c r="AE225" s="21">
        <f>MAX('ART Forecast'!H105-'ART Totals'!H225,0)</f>
        <v>4205.8999999999996</v>
      </c>
      <c r="AF225" s="21">
        <f>MAX('ART Forecast'!I105-'ART Totals'!I225,0)</f>
        <v>4938.6000000000004</v>
      </c>
      <c r="AG225" s="21">
        <f>MAX('ART Forecast'!J105-'ART Totals'!J225,0)</f>
        <v>7357.7999999999993</v>
      </c>
      <c r="AH225" s="21">
        <f>MAX('ART Forecast'!K105-'ART Totals'!K225,0)</f>
        <v>6857</v>
      </c>
      <c r="AI225" s="21">
        <f>MAX('ART Forecast'!L105-'ART Totals'!L225,0)</f>
        <v>7542.5999999999985</v>
      </c>
      <c r="AJ225" s="21">
        <f>MAX('ART Forecast'!M105-'ART Totals'!M225,0)</f>
        <v>7906.9000000000015</v>
      </c>
      <c r="AK225" s="21">
        <f>MAX('ART Forecast'!N105-'ART Totals'!N225,0)</f>
        <v>11933.5</v>
      </c>
      <c r="AL225" s="21">
        <f>MAX('ART Forecast'!O105-'ART Totals'!O225,0)</f>
        <v>15757.800000000003</v>
      </c>
      <c r="AM225" s="21">
        <f>MAX('ART Forecast'!P105-'ART Totals'!P225,0)</f>
        <v>13698</v>
      </c>
      <c r="AN225" s="21">
        <f>MAX('ART Forecast'!Q105-'ART Totals'!Q225,0)</f>
        <v>14060.699999999997</v>
      </c>
      <c r="AO225" s="21">
        <f>MAX('ART Forecast'!R105-'ART Totals'!R225,0)</f>
        <v>8200</v>
      </c>
      <c r="AP225" s="21">
        <f>MAX('ART Forecast'!S105-'ART Totals'!S225,0)</f>
        <v>8300</v>
      </c>
      <c r="AQ225" s="21">
        <f>MAX('ART Forecast'!T105-'ART Totals'!T225,0)</f>
        <v>8400</v>
      </c>
      <c r="AR225" s="21">
        <f>MAX('ART Forecast'!U105-'ART Totals'!U225,0)</f>
        <v>8500</v>
      </c>
      <c r="AS225" s="21">
        <f>MAX('ART Forecast'!V105-'ART Totals'!V225,0)</f>
        <v>8600</v>
      </c>
      <c r="AT225" s="21">
        <f>MAX('ART Forecast'!W105-'ART Totals'!W225,0)</f>
        <v>8700</v>
      </c>
    </row>
    <row r="226" spans="1:46" customFormat="1" x14ac:dyDescent="0.35">
      <c r="A226" s="1"/>
      <c r="B226" s="17" t="str">
        <f t="shared" si="364"/>
        <v>Somalia</v>
      </c>
      <c r="C226" s="21"/>
      <c r="D226" s="21">
        <f>'ART Forecast'!C106-('ART Forecast'!C106*'Algorithms &amp; Assumptions'!$C$6)</f>
        <v>790.2</v>
      </c>
      <c r="E226" s="21">
        <f>'ART Forecast'!D106-('ART Forecast'!D106*'Algorithms &amp; Assumptions'!$C$6)</f>
        <v>981.9</v>
      </c>
      <c r="F226" s="21">
        <f>'ART Forecast'!E106-('ART Forecast'!E106*'Algorithms &amp; Assumptions'!$C$6)</f>
        <v>1266.3</v>
      </c>
      <c r="G226" s="21">
        <f>'ART Forecast'!F106-('ART Forecast'!F106*'Algorithms &amp; Assumptions'!$C$6)</f>
        <v>1515.6</v>
      </c>
      <c r="H226" s="21">
        <f>'ART Forecast'!G106-('ART Forecast'!G106*'Algorithms &amp; Assumptions'!$C$6)</f>
        <v>1640.7</v>
      </c>
      <c r="I226" s="21">
        <f>'ART Forecast'!H106-('ART Forecast'!H106*'Algorithms &amp; Assumptions'!$C$6)</f>
        <v>1978.2</v>
      </c>
      <c r="J226" s="21">
        <f>'ART Forecast'!I106-('ART Forecast'!I106*'Algorithms &amp; Assumptions'!$C$6)</f>
        <v>2280.6</v>
      </c>
      <c r="K226" s="21">
        <f>'ART Forecast'!J106-('ART Forecast'!J106*'Algorithms &amp; Assumptions'!$C$6)</f>
        <v>2564.1</v>
      </c>
      <c r="L226" s="21">
        <f>'ART Forecast'!K106-('ART Forecast'!K106*'Algorithms &amp; Assumptions'!$C$6)</f>
        <v>2764.8</v>
      </c>
      <c r="M226" s="21">
        <f>'ART Forecast'!L106-('ART Forecast'!L106*'Algorithms &amp; Assumptions'!$C$6)</f>
        <v>2979.9</v>
      </c>
      <c r="N226" s="21">
        <f>'ART Forecast'!M106-('ART Forecast'!M106*'Algorithms &amp; Assumptions'!$C$6)</f>
        <v>3187.8</v>
      </c>
      <c r="O226" s="21">
        <f>'ART Forecast'!N106-('ART Forecast'!N106*'Algorithms &amp; Assumptions'!$C$6)</f>
        <v>3384</v>
      </c>
      <c r="P226" s="21">
        <f>'ART Forecast'!O106-('ART Forecast'!O106*'Algorithms &amp; Assumptions'!$C$6)</f>
        <v>3668.4</v>
      </c>
      <c r="Q226" s="21">
        <f>'ART Forecast'!P106-('ART Forecast'!P106*'Algorithms &amp; Assumptions'!$C$6)</f>
        <v>3897.9</v>
      </c>
      <c r="R226" s="21">
        <f>'ART Forecast'!Q106-('ART Forecast'!Q106*'Algorithms &amp; Assumptions'!$C$6)</f>
        <v>4127.3999999999996</v>
      </c>
      <c r="S226" s="21">
        <f>'ART Forecast'!R106-('ART Forecast'!R106*'Algorithms &amp; Assumptions'!$C$6)</f>
        <v>4356.8999999999996</v>
      </c>
      <c r="T226" s="21">
        <f>'ART Forecast'!S106-('ART Forecast'!S106*'Algorithms &amp; Assumptions'!$C$6)</f>
        <v>4586.3999999999996</v>
      </c>
      <c r="U226" s="21">
        <f>'ART Forecast'!T106-('ART Forecast'!T106*'Algorithms &amp; Assumptions'!$C$6)</f>
        <v>4815.8999999999996</v>
      </c>
      <c r="V226" s="21">
        <f>'ART Forecast'!U106-('ART Forecast'!U106*'Algorithms &amp; Assumptions'!$C$6)</f>
        <v>5045.3999999999996</v>
      </c>
      <c r="W226" s="21">
        <f>'ART Forecast'!V106-('ART Forecast'!V106*'Algorithms &amp; Assumptions'!$C$6)</f>
        <v>5274.9</v>
      </c>
      <c r="X226" s="1"/>
      <c r="Y226" s="17" t="str">
        <f t="shared" si="365"/>
        <v>Somalia</v>
      </c>
      <c r="Z226" s="21"/>
      <c r="AA226" s="21">
        <f>MAX('ART Forecast'!D106-'ART Totals'!D226,0)</f>
        <v>300.79999999999995</v>
      </c>
      <c r="AB226" s="21">
        <f>MAX('ART Forecast'!E106-'ART Totals'!E226,0)</f>
        <v>425.1</v>
      </c>
      <c r="AC226" s="21">
        <f>MAX('ART Forecast'!F106-'ART Totals'!F226,0)</f>
        <v>417.70000000000005</v>
      </c>
      <c r="AD226" s="21">
        <f>MAX('ART Forecast'!G106-'ART Totals'!G226,0)</f>
        <v>307.40000000000009</v>
      </c>
      <c r="AE226" s="21">
        <f>MAX('ART Forecast'!H106-'ART Totals'!H226,0)</f>
        <v>557.29999999999995</v>
      </c>
      <c r="AF226" s="21">
        <f>MAX('ART Forecast'!I106-'ART Totals'!I226,0)</f>
        <v>555.79999999999995</v>
      </c>
      <c r="AG226" s="21">
        <f>MAX('ART Forecast'!J106-'ART Totals'!J226,0)</f>
        <v>568.40000000000009</v>
      </c>
      <c r="AH226" s="21">
        <f>MAX('ART Forecast'!K106-'ART Totals'!K226,0)</f>
        <v>507.90000000000009</v>
      </c>
      <c r="AI226" s="21">
        <f>MAX('ART Forecast'!L106-'ART Totals'!L226,0)</f>
        <v>546.19999999999982</v>
      </c>
      <c r="AJ226" s="21">
        <f>MAX('ART Forecast'!M106-'ART Totals'!M226,0)</f>
        <v>562.09999999999991</v>
      </c>
      <c r="AK226" s="21">
        <f>MAX('ART Forecast'!N106-'ART Totals'!N226,0)</f>
        <v>572.19999999999982</v>
      </c>
      <c r="AL226" s="21">
        <f>MAX('ART Forecast'!O106-'ART Totals'!O226,0)</f>
        <v>692</v>
      </c>
      <c r="AM226" s="21">
        <f>MAX('ART Forecast'!P106-'ART Totals'!P226,0)</f>
        <v>662.59999999999991</v>
      </c>
      <c r="AN226" s="21">
        <f>MAX('ART Forecast'!Q106-'ART Totals'!Q226,0)</f>
        <v>688.09999999999991</v>
      </c>
      <c r="AO226" s="21">
        <f>MAX('ART Forecast'!R106-'ART Totals'!R226,0)</f>
        <v>713.60000000000036</v>
      </c>
      <c r="AP226" s="21">
        <f>MAX('ART Forecast'!S106-'ART Totals'!S226,0)</f>
        <v>739.10000000000036</v>
      </c>
      <c r="AQ226" s="21">
        <f>MAX('ART Forecast'!T106-'ART Totals'!T226,0)</f>
        <v>764.60000000000036</v>
      </c>
      <c r="AR226" s="21">
        <f>MAX('ART Forecast'!U106-'ART Totals'!U226,0)</f>
        <v>790.10000000000036</v>
      </c>
      <c r="AS226" s="21">
        <f>MAX('ART Forecast'!V106-'ART Totals'!V226,0)</f>
        <v>815.60000000000036</v>
      </c>
      <c r="AT226" s="21">
        <f>MAX('ART Forecast'!W106-'ART Totals'!W226,0)</f>
        <v>841.10000000000036</v>
      </c>
    </row>
    <row r="227" spans="1:46" customFormat="1" x14ac:dyDescent="0.35">
      <c r="A227" s="1"/>
      <c r="B227" s="17" t="str">
        <f t="shared" si="364"/>
        <v>South Africa</v>
      </c>
      <c r="C227" s="21"/>
      <c r="D227" s="21">
        <f>'ART Forecast'!C107-('ART Forecast'!C107*'Algorithms &amp; Assumptions'!$C$6)</f>
        <v>1185648.3</v>
      </c>
      <c r="E227" s="21">
        <f>'ART Forecast'!D107-('ART Forecast'!D107*'Algorithms &amp; Assumptions'!$C$6)</f>
        <v>1582649.1</v>
      </c>
      <c r="F227" s="21">
        <f>'ART Forecast'!E107-('ART Forecast'!E107*'Algorithms &amp; Assumptions'!$C$6)</f>
        <v>1995224.4</v>
      </c>
      <c r="G227" s="21">
        <f>'ART Forecast'!F107-('ART Forecast'!F107*'Algorithms &amp; Assumptions'!$C$6)</f>
        <v>2370775.5</v>
      </c>
      <c r="H227" s="21">
        <f>'ART Forecast'!G107-('ART Forecast'!G107*'Algorithms &amp; Assumptions'!$C$6)</f>
        <v>2741135.4</v>
      </c>
      <c r="I227" s="21">
        <f>'ART Forecast'!H107-('ART Forecast'!H107*'Algorithms &amp; Assumptions'!$C$6)</f>
        <v>3155693.4</v>
      </c>
      <c r="J227" s="21">
        <f>'ART Forecast'!I107-('ART Forecast'!I107*'Algorithms &amp; Assumptions'!$C$6)</f>
        <v>3586509</v>
      </c>
      <c r="K227" s="21">
        <f>'ART Forecast'!J107-('ART Forecast'!J107*'Algorithms &amp; Assumptions'!$C$6)</f>
        <v>3992688</v>
      </c>
      <c r="L227" s="21">
        <f>'ART Forecast'!K107-('ART Forecast'!K107*'Algorithms &amp; Assumptions'!$C$6)</f>
        <v>4337959.5</v>
      </c>
      <c r="M227" s="21">
        <f>'ART Forecast'!L107-('ART Forecast'!L107*'Algorithms &amp; Assumptions'!$C$6)</f>
        <v>4629204</v>
      </c>
      <c r="N227" s="21">
        <f>'ART Forecast'!M107-('ART Forecast'!M107*'Algorithms &amp; Assumptions'!$C$6)</f>
        <v>4781983.5</v>
      </c>
      <c r="O227" s="21">
        <f>'ART Forecast'!N107-('ART Forecast'!N107*'Algorithms &amp; Assumptions'!$C$6)</f>
        <v>4908663</v>
      </c>
      <c r="P227" s="21">
        <f>'ART Forecast'!O107-('ART Forecast'!O107*'Algorithms &amp; Assumptions'!$C$6)</f>
        <v>5017446</v>
      </c>
      <c r="Q227" s="21">
        <f>'ART Forecast'!P107-('ART Forecast'!P107*'Algorithms &amp; Assumptions'!$C$6)</f>
        <v>5146860</v>
      </c>
      <c r="R227" s="21">
        <f>'ART Forecast'!Q107-('ART Forecast'!Q107*'Algorithms &amp; Assumptions'!$C$6)</f>
        <v>5276273.9999999991</v>
      </c>
      <c r="S227" s="21">
        <f>'ART Forecast'!R107-('ART Forecast'!R107*'Algorithms &amp; Assumptions'!$C$6)</f>
        <v>5405687.9999999991</v>
      </c>
      <c r="T227" s="21">
        <f>'ART Forecast'!S107-('ART Forecast'!S107*'Algorithms &amp; Assumptions'!$C$6)</f>
        <v>5535101.9999999991</v>
      </c>
      <c r="U227" s="21">
        <f>'ART Forecast'!T107-('ART Forecast'!T107*'Algorithms &amp; Assumptions'!$C$6)</f>
        <v>5664515.9999999981</v>
      </c>
      <c r="V227" s="21">
        <f>'ART Forecast'!U107-('ART Forecast'!U107*'Algorithms &amp; Assumptions'!$C$6)</f>
        <v>5793929.9999999981</v>
      </c>
      <c r="W227" s="21">
        <f>'ART Forecast'!V107-('ART Forecast'!V107*'Algorithms &amp; Assumptions'!$C$6)</f>
        <v>5923343.9999999981</v>
      </c>
      <c r="X227" s="1"/>
      <c r="Y227" s="17" t="str">
        <f t="shared" si="365"/>
        <v>South Africa</v>
      </c>
      <c r="Z227" s="21"/>
      <c r="AA227" s="21">
        <f>MAX('ART Forecast'!D107-'ART Totals'!D227,0)</f>
        <v>572850.69999999995</v>
      </c>
      <c r="AB227" s="21">
        <f>MAX('ART Forecast'!E107-'ART Totals'!E227,0)</f>
        <v>634266.89999999991</v>
      </c>
      <c r="AC227" s="21">
        <f>MAX('ART Forecast'!F107-'ART Totals'!F227,0)</f>
        <v>638970.60000000009</v>
      </c>
      <c r="AD227" s="21">
        <f>MAX('ART Forecast'!G107-'ART Totals'!G227,0)</f>
        <v>674930.5</v>
      </c>
      <c r="AE227" s="21">
        <f>MAX('ART Forecast'!H107-'ART Totals'!H227,0)</f>
        <v>765190.60000000009</v>
      </c>
      <c r="AF227" s="21">
        <f>MAX('ART Forecast'!I107-'ART Totals'!I227,0)</f>
        <v>829316.60000000009</v>
      </c>
      <c r="AG227" s="21">
        <f>MAX('ART Forecast'!J107-'ART Totals'!J227,0)</f>
        <v>849811</v>
      </c>
      <c r="AH227" s="21">
        <f>MAX('ART Forecast'!K107-'ART Totals'!K227,0)</f>
        <v>827267</v>
      </c>
      <c r="AI227" s="21">
        <f>MAX('ART Forecast'!L107-'ART Totals'!L227,0)</f>
        <v>805600.5</v>
      </c>
      <c r="AJ227" s="21">
        <f>MAX('ART Forecast'!M107-'ART Totals'!M227,0)</f>
        <v>684111</v>
      </c>
      <c r="AK227" s="21">
        <f>MAX('ART Forecast'!N107-'ART Totals'!N227,0)</f>
        <v>672086.5</v>
      </c>
      <c r="AL227" s="21">
        <f>MAX('ART Forecast'!O107-'ART Totals'!O227,0)</f>
        <v>666277</v>
      </c>
      <c r="AM227" s="21">
        <f>MAX('ART Forecast'!P107-'ART Totals'!P227,0)</f>
        <v>701287.33333333302</v>
      </c>
      <c r="AN227" s="21">
        <f>MAX('ART Forecast'!Q107-'ART Totals'!Q227,0)</f>
        <v>715666.66666666605</v>
      </c>
      <c r="AO227" s="21">
        <f>MAX('ART Forecast'!R107-'ART Totals'!R227,0)</f>
        <v>730046</v>
      </c>
      <c r="AP227" s="21">
        <f>MAX('ART Forecast'!S107-'ART Totals'!S227,0)</f>
        <v>744425.33333333302</v>
      </c>
      <c r="AQ227" s="21">
        <f>MAX('ART Forecast'!T107-'ART Totals'!T227,0)</f>
        <v>758804.66666666605</v>
      </c>
      <c r="AR227" s="21">
        <f>MAX('ART Forecast'!U107-'ART Totals'!U227,0)</f>
        <v>773184</v>
      </c>
      <c r="AS227" s="21">
        <f>MAX('ART Forecast'!V107-'ART Totals'!V227,0)</f>
        <v>787563.33333333302</v>
      </c>
      <c r="AT227" s="21">
        <f>MAX('ART Forecast'!W107-'ART Totals'!W227,0)</f>
        <v>801942.66666666605</v>
      </c>
    </row>
    <row r="228" spans="1:46" customFormat="1" x14ac:dyDescent="0.35">
      <c r="A228" s="1"/>
      <c r="B228" s="17" t="str">
        <f t="shared" si="364"/>
        <v>South Sudan</v>
      </c>
      <c r="C228" s="21"/>
      <c r="D228" s="21">
        <f>'ART Forecast'!C108-('ART Forecast'!C108*'Algorithms &amp; Assumptions'!$C$6)</f>
        <v>1951.2</v>
      </c>
      <c r="E228" s="21">
        <f>'ART Forecast'!D108-('ART Forecast'!D108*'Algorithms &amp; Assumptions'!$C$6)</f>
        <v>3176.1</v>
      </c>
      <c r="F228" s="21">
        <f>'ART Forecast'!E108-('ART Forecast'!E108*'Algorithms &amp; Assumptions'!$C$6)</f>
        <v>3955.5</v>
      </c>
      <c r="G228" s="21">
        <f>'ART Forecast'!F108-('ART Forecast'!F108*'Algorithms &amp; Assumptions'!$C$6)</f>
        <v>6254.1</v>
      </c>
      <c r="H228" s="21">
        <f>'ART Forecast'!G108-('ART Forecast'!G108*'Algorithms &amp; Assumptions'!$C$6)</f>
        <v>9711</v>
      </c>
      <c r="I228" s="21">
        <f>'ART Forecast'!H108-('ART Forecast'!H108*'Algorithms &amp; Assumptions'!$C$6)</f>
        <v>16060.5</v>
      </c>
      <c r="J228" s="21">
        <f>'ART Forecast'!I108-('ART Forecast'!I108*'Algorithms &amp; Assumptions'!$C$6)</f>
        <v>16609.5</v>
      </c>
      <c r="K228" s="21">
        <f>'ART Forecast'!J108-('ART Forecast'!J108*'Algorithms &amp; Assumptions'!$C$6)</f>
        <v>20513.7</v>
      </c>
      <c r="L228" s="21">
        <f>'ART Forecast'!K108-('ART Forecast'!K108*'Algorithms &amp; Assumptions'!$C$6)</f>
        <v>26339.4</v>
      </c>
      <c r="M228" s="21">
        <f>'ART Forecast'!L108-('ART Forecast'!L108*'Algorithms &amp; Assumptions'!$C$6)</f>
        <v>29927.7</v>
      </c>
      <c r="N228" s="21">
        <f>'ART Forecast'!M108-('ART Forecast'!M108*'Algorithms &amp; Assumptions'!$C$6)</f>
        <v>36226.800000000003</v>
      </c>
      <c r="O228" s="21">
        <f>'ART Forecast'!N108-('ART Forecast'!N108*'Algorithms &amp; Assumptions'!$C$6)</f>
        <v>40736.699999999997</v>
      </c>
      <c r="P228" s="21">
        <f>'ART Forecast'!O108-('ART Forecast'!O108*'Algorithms &amp; Assumptions'!$C$6)</f>
        <v>44986.5</v>
      </c>
      <c r="Q228" s="21">
        <f>'ART Forecast'!P108-('ART Forecast'!P108*'Algorithms &amp; Assumptions'!$C$6)</f>
        <v>50006.100000000006</v>
      </c>
      <c r="R228" s="21">
        <f>'ART Forecast'!Q108-('ART Forecast'!Q108*'Algorithms &amp; Assumptions'!$C$6)</f>
        <v>55025.700000000004</v>
      </c>
      <c r="S228" s="21">
        <f>'ART Forecast'!R108-('ART Forecast'!R108*'Algorithms &amp; Assumptions'!$C$6)</f>
        <v>60045.3</v>
      </c>
      <c r="T228" s="21">
        <f>'ART Forecast'!S108-('ART Forecast'!S108*'Algorithms &amp; Assumptions'!$C$6)</f>
        <v>65064.899999999994</v>
      </c>
      <c r="U228" s="21">
        <f>'ART Forecast'!T108-('ART Forecast'!T108*'Algorithms &amp; Assumptions'!$C$6)</f>
        <v>70084.499999999985</v>
      </c>
      <c r="V228" s="21">
        <f>'ART Forecast'!U108-('ART Forecast'!U108*'Algorithms &amp; Assumptions'!$C$6)</f>
        <v>75104.099999999991</v>
      </c>
      <c r="W228" s="21">
        <f>'ART Forecast'!V108-('ART Forecast'!V108*'Algorithms &amp; Assumptions'!$C$6)</f>
        <v>80123.699999999983</v>
      </c>
      <c r="X228" s="1"/>
      <c r="Y228" s="17" t="str">
        <f t="shared" si="365"/>
        <v>South Sudan</v>
      </c>
      <c r="Z228" s="21"/>
      <c r="AA228" s="21">
        <f>MAX('ART Forecast'!D108-'ART Totals'!D228,0)</f>
        <v>1577.8</v>
      </c>
      <c r="AB228" s="21">
        <f>MAX('ART Forecast'!E108-'ART Totals'!E228,0)</f>
        <v>1218.9000000000001</v>
      </c>
      <c r="AC228" s="21">
        <f>MAX('ART Forecast'!F108-'ART Totals'!F228,0)</f>
        <v>2993.5</v>
      </c>
      <c r="AD228" s="21">
        <f>MAX('ART Forecast'!G108-'ART Totals'!G228,0)</f>
        <v>4535.8999999999996</v>
      </c>
      <c r="AE228" s="21">
        <f>MAX('ART Forecast'!H108-'ART Totals'!H228,0)</f>
        <v>8134</v>
      </c>
      <c r="AF228" s="21">
        <f>MAX('ART Forecast'!I108-'ART Totals'!I228,0)</f>
        <v>2394.5</v>
      </c>
      <c r="AG228" s="21">
        <f>MAX('ART Forecast'!J108-'ART Totals'!J228,0)</f>
        <v>6183.5</v>
      </c>
      <c r="AH228" s="21">
        <f>MAX('ART Forecast'!K108-'ART Totals'!K228,0)</f>
        <v>8752.2999999999993</v>
      </c>
      <c r="AI228" s="21">
        <f>MAX('ART Forecast'!L108-'ART Totals'!L228,0)</f>
        <v>6913.5999999999985</v>
      </c>
      <c r="AJ228" s="21">
        <f>MAX('ART Forecast'!M108-'ART Totals'!M228,0)</f>
        <v>10324.299999999999</v>
      </c>
      <c r="AK228" s="21">
        <f>MAX('ART Forecast'!N108-'ART Totals'!N228,0)</f>
        <v>9036.1999999999971</v>
      </c>
      <c r="AL228" s="21">
        <f>MAX('ART Forecast'!O108-'ART Totals'!O228,0)</f>
        <v>9248.3000000000029</v>
      </c>
      <c r="AM228" s="21">
        <f>MAX('ART Forecast'!P108-'ART Totals'!P228,0)</f>
        <v>10575.833333333336</v>
      </c>
      <c r="AN228" s="21">
        <f>MAX('ART Forecast'!Q108-'ART Totals'!Q228,0)</f>
        <v>11133.566666666666</v>
      </c>
      <c r="AO228" s="21">
        <f>MAX('ART Forecast'!R108-'ART Totals'!R228,0)</f>
        <v>11691.299999999996</v>
      </c>
      <c r="AP228" s="21">
        <f>MAX('ART Forecast'!S108-'ART Totals'!S228,0)</f>
        <v>12249.033333333326</v>
      </c>
      <c r="AQ228" s="21">
        <f>MAX('ART Forecast'!T108-'ART Totals'!T228,0)</f>
        <v>12806.766666666663</v>
      </c>
      <c r="AR228" s="21">
        <f>MAX('ART Forecast'!U108-'ART Totals'!U228,0)</f>
        <v>13364.5</v>
      </c>
      <c r="AS228" s="21">
        <f>MAX('ART Forecast'!V108-'ART Totals'!V228,0)</f>
        <v>13922.233333333323</v>
      </c>
      <c r="AT228" s="21">
        <f>MAX('ART Forecast'!W108-'ART Totals'!W228,0)</f>
        <v>14479.96666666666</v>
      </c>
    </row>
    <row r="229" spans="1:46" customFormat="1" x14ac:dyDescent="0.35">
      <c r="A229" s="1"/>
      <c r="B229" s="17" t="str">
        <f t="shared" si="364"/>
        <v>Sri Lanka</v>
      </c>
      <c r="C229" s="21"/>
      <c r="D229" s="21">
        <f>'ART Forecast'!C109-('ART Forecast'!C109*'Algorithms &amp; Assumptions'!$C$6)</f>
        <v>225.9</v>
      </c>
      <c r="E229" s="21">
        <f>'ART Forecast'!D109-('ART Forecast'!D109*'Algorithms &amp; Assumptions'!$C$6)</f>
        <v>263.7</v>
      </c>
      <c r="F229" s="21">
        <f>'ART Forecast'!E109-('ART Forecast'!E109*'Algorithms &amp; Assumptions'!$C$6)</f>
        <v>326.7</v>
      </c>
      <c r="G229" s="21">
        <f>'ART Forecast'!F109-('ART Forecast'!F109*'Algorithms &amp; Assumptions'!$C$6)</f>
        <v>440.1</v>
      </c>
      <c r="H229" s="21">
        <f>'ART Forecast'!G109-('ART Forecast'!G109*'Algorithms &amp; Assumptions'!$C$6)</f>
        <v>544.5</v>
      </c>
      <c r="I229" s="21">
        <f>'ART Forecast'!H109-('ART Forecast'!H109*'Algorithms &amp; Assumptions'!$C$6)</f>
        <v>691.2</v>
      </c>
      <c r="J229" s="21">
        <f>'ART Forecast'!I109-('ART Forecast'!I109*'Algorithms &amp; Assumptions'!$C$6)</f>
        <v>924.3</v>
      </c>
      <c r="K229" s="21">
        <f>'ART Forecast'!J109-('ART Forecast'!J109*'Algorithms &amp; Assumptions'!$C$6)</f>
        <v>1128.5999999999999</v>
      </c>
      <c r="L229" s="21">
        <f>'ART Forecast'!K109-('ART Forecast'!K109*'Algorithms &amp; Assumptions'!$C$6)</f>
        <v>1377.9</v>
      </c>
      <c r="M229" s="21">
        <f>'ART Forecast'!L109-('ART Forecast'!L109*'Algorithms &amp; Assumptions'!$C$6)</f>
        <v>1623.6</v>
      </c>
      <c r="N229" s="21">
        <f>'ART Forecast'!M109-('ART Forecast'!M109*'Algorithms &amp; Assumptions'!$C$6)</f>
        <v>1916.1</v>
      </c>
      <c r="O229" s="21">
        <f>'ART Forecast'!N109-('ART Forecast'!N109*'Algorithms &amp; Assumptions'!$C$6)</f>
        <v>2126.6999999999998</v>
      </c>
      <c r="P229" s="21">
        <f>'ART Forecast'!O109-('ART Forecast'!O109*'Algorithms &amp; Assumptions'!$C$6)</f>
        <v>2500.1999999999998</v>
      </c>
      <c r="Q229" s="21">
        <f>'ART Forecast'!P109-('ART Forecast'!P109*'Algorithms &amp; Assumptions'!$C$6)</f>
        <v>2792.3999999999996</v>
      </c>
      <c r="R229" s="21">
        <f>'ART Forecast'!Q109-('ART Forecast'!Q109*'Algorithms &amp; Assumptions'!$C$6)</f>
        <v>3084.5999999999995</v>
      </c>
      <c r="S229" s="21">
        <f>'ART Forecast'!R109-('ART Forecast'!R109*'Algorithms &amp; Assumptions'!$C$6)</f>
        <v>3376.7999999999997</v>
      </c>
      <c r="T229" s="21">
        <f>'ART Forecast'!S109-('ART Forecast'!S109*'Algorithms &amp; Assumptions'!$C$6)</f>
        <v>3668.9999999999995</v>
      </c>
      <c r="U229" s="21">
        <f>'ART Forecast'!T109-('ART Forecast'!T109*'Algorithms &amp; Assumptions'!$C$6)</f>
        <v>3943.7037037036716</v>
      </c>
      <c r="V229" s="21">
        <f>'ART Forecast'!U109-('ART Forecast'!U109*'Algorithms &amp; Assumptions'!$C$6)</f>
        <v>4000.8641975308246</v>
      </c>
      <c r="W229" s="21">
        <f>'ART Forecast'!V109-('ART Forecast'!V109*'Algorithms &amp; Assumptions'!$C$6)</f>
        <v>4052.7572016460426</v>
      </c>
      <c r="X229" s="1"/>
      <c r="Y229" s="17" t="str">
        <f t="shared" si="365"/>
        <v>Sri Lanka</v>
      </c>
      <c r="Z229" s="21"/>
      <c r="AA229" s="21">
        <f>MAX('ART Forecast'!D109-'ART Totals'!D229,0)</f>
        <v>67.099999999999994</v>
      </c>
      <c r="AB229" s="21">
        <f>MAX('ART Forecast'!E109-'ART Totals'!E229,0)</f>
        <v>99.300000000000011</v>
      </c>
      <c r="AC229" s="21">
        <f>MAX('ART Forecast'!F109-'ART Totals'!F229,0)</f>
        <v>162.30000000000001</v>
      </c>
      <c r="AD229" s="21">
        <f>MAX('ART Forecast'!G109-'ART Totals'!G229,0)</f>
        <v>164.89999999999998</v>
      </c>
      <c r="AE229" s="21">
        <f>MAX('ART Forecast'!H109-'ART Totals'!H229,0)</f>
        <v>223.5</v>
      </c>
      <c r="AF229" s="21">
        <f>MAX('ART Forecast'!I109-'ART Totals'!I229,0)</f>
        <v>335.79999999999995</v>
      </c>
      <c r="AG229" s="21">
        <f>MAX('ART Forecast'!J109-'ART Totals'!J229,0)</f>
        <v>329.70000000000005</v>
      </c>
      <c r="AH229" s="21">
        <f>MAX('ART Forecast'!K109-'ART Totals'!K229,0)</f>
        <v>402.40000000000009</v>
      </c>
      <c r="AI229" s="21">
        <f>MAX('ART Forecast'!L109-'ART Totals'!L229,0)</f>
        <v>426.09999999999991</v>
      </c>
      <c r="AJ229" s="21">
        <f>MAX('ART Forecast'!M109-'ART Totals'!M229,0)</f>
        <v>505.40000000000009</v>
      </c>
      <c r="AK229" s="21">
        <f>MAX('ART Forecast'!N109-'ART Totals'!N229,0)</f>
        <v>446.90000000000009</v>
      </c>
      <c r="AL229" s="21">
        <f>MAX('ART Forecast'!O109-'ART Totals'!O229,0)</f>
        <v>651.30000000000018</v>
      </c>
      <c r="AM229" s="21">
        <f>MAX('ART Forecast'!P109-'ART Totals'!P229,0)</f>
        <v>602.4666666666667</v>
      </c>
      <c r="AN229" s="21">
        <f>MAX('ART Forecast'!Q109-'ART Totals'!Q229,0)</f>
        <v>634.93333333333339</v>
      </c>
      <c r="AO229" s="21">
        <f>MAX('ART Forecast'!R109-'ART Totals'!R229,0)</f>
        <v>667.40000000000009</v>
      </c>
      <c r="AP229" s="21">
        <f>MAX('ART Forecast'!S109-'ART Totals'!S229,0)</f>
        <v>699.86666666666633</v>
      </c>
      <c r="AQ229" s="21">
        <f>MAX('ART Forecast'!T109-'ART Totals'!T229,0)</f>
        <v>712.89300411519116</v>
      </c>
      <c r="AR229" s="21">
        <f>MAX('ART Forecast'!U109-'ART Totals'!U229,0)</f>
        <v>501.70096021946665</v>
      </c>
      <c r="AS229" s="21">
        <f>MAX('ART Forecast'!V109-'ART Totals'!V229,0)</f>
        <v>502.19935985366737</v>
      </c>
      <c r="AT229" s="21">
        <f>MAX('ART Forecast'!W109-'ART Totals'!W229,0)</f>
        <v>511.86709343086568</v>
      </c>
    </row>
    <row r="230" spans="1:46" customFormat="1" x14ac:dyDescent="0.35">
      <c r="A230" s="1"/>
      <c r="B230" s="17" t="str">
        <f t="shared" si="364"/>
        <v>Sudan</v>
      </c>
      <c r="C230" s="21"/>
      <c r="D230" s="21">
        <f>'ART Forecast'!C110-('ART Forecast'!C110*'Algorithms &amp; Assumptions'!$C$6)</f>
        <v>1701</v>
      </c>
      <c r="E230" s="21">
        <f>'ART Forecast'!D110-('ART Forecast'!D110*'Algorithms &amp; Assumptions'!$C$6)</f>
        <v>2013.3</v>
      </c>
      <c r="F230" s="21">
        <f>'ART Forecast'!E110-('ART Forecast'!E110*'Algorithms &amp; Assumptions'!$C$6)</f>
        <v>2164.5</v>
      </c>
      <c r="G230" s="21">
        <f>'ART Forecast'!F110-('ART Forecast'!F110*'Algorithms &amp; Assumptions'!$C$6)</f>
        <v>2752.2</v>
      </c>
      <c r="H230" s="21">
        <f>'ART Forecast'!G110-('ART Forecast'!G110*'Algorithms &amp; Assumptions'!$C$6)</f>
        <v>3191.4</v>
      </c>
      <c r="I230" s="21">
        <f>'ART Forecast'!H110-('ART Forecast'!H110*'Algorithms &amp; Assumptions'!$C$6)</f>
        <v>3594.6</v>
      </c>
      <c r="J230" s="21">
        <f>'ART Forecast'!I110-('ART Forecast'!I110*'Algorithms &amp; Assumptions'!$C$6)</f>
        <v>4763.7</v>
      </c>
      <c r="K230" s="21">
        <f>'ART Forecast'!J110-('ART Forecast'!J110*'Algorithms &amp; Assumptions'!$C$6)</f>
        <v>6358.5</v>
      </c>
      <c r="L230" s="21">
        <f>'ART Forecast'!K110-('ART Forecast'!K110*'Algorithms &amp; Assumptions'!$C$6)</f>
        <v>7364.7</v>
      </c>
      <c r="M230" s="21">
        <f>'ART Forecast'!L110-('ART Forecast'!L110*'Algorithms &amp; Assumptions'!$C$6)</f>
        <v>8798.4</v>
      </c>
      <c r="N230" s="21">
        <f>'ART Forecast'!M110-('ART Forecast'!M110*'Algorithms &amp; Assumptions'!$C$6)</f>
        <v>9801</v>
      </c>
      <c r="O230" s="21">
        <f>'ART Forecast'!N110-('ART Forecast'!N110*'Algorithms &amp; Assumptions'!$C$6)</f>
        <v>9183.6</v>
      </c>
      <c r="P230" s="21">
        <f>'ART Forecast'!O110-('ART Forecast'!O110*'Algorithms &amp; Assumptions'!$C$6)</f>
        <v>9585</v>
      </c>
      <c r="Q230" s="21">
        <f>'ART Forecast'!P110-('ART Forecast'!P110*'Algorithms &amp; Assumptions'!$C$6)</f>
        <v>9847.2000000000007</v>
      </c>
      <c r="R230" s="21">
        <f>'ART Forecast'!Q110-('ART Forecast'!Q110*'Algorithms &amp; Assumptions'!$C$6)</f>
        <v>10109.400000000001</v>
      </c>
      <c r="S230" s="21">
        <f>'ART Forecast'!R110-('ART Forecast'!R110*'Algorithms &amp; Assumptions'!$C$6)</f>
        <v>10371.600000000002</v>
      </c>
      <c r="T230" s="21">
        <f>'ART Forecast'!S110-('ART Forecast'!S110*'Algorithms &amp; Assumptions'!$C$6)</f>
        <v>10633.800000000003</v>
      </c>
      <c r="U230" s="21">
        <f>'ART Forecast'!T110-('ART Forecast'!T110*'Algorithms &amp; Assumptions'!$C$6)</f>
        <v>10896.000000000004</v>
      </c>
      <c r="V230" s="21">
        <f>'ART Forecast'!U110-('ART Forecast'!U110*'Algorithms &amp; Assumptions'!$C$6)</f>
        <v>11158.200000000003</v>
      </c>
      <c r="W230" s="21">
        <f>'ART Forecast'!V110-('ART Forecast'!V110*'Algorithms &amp; Assumptions'!$C$6)</f>
        <v>11420.400000000003</v>
      </c>
      <c r="X230" s="1"/>
      <c r="Y230" s="17" t="str">
        <f t="shared" si="365"/>
        <v>Sudan</v>
      </c>
      <c r="Z230" s="21"/>
      <c r="AA230" s="21">
        <f>MAX('ART Forecast'!D110-'ART Totals'!D230,0)</f>
        <v>536</v>
      </c>
      <c r="AB230" s="21">
        <f>MAX('ART Forecast'!E110-'ART Totals'!E230,0)</f>
        <v>391.70000000000005</v>
      </c>
      <c r="AC230" s="21">
        <f>MAX('ART Forecast'!F110-'ART Totals'!F230,0)</f>
        <v>893.5</v>
      </c>
      <c r="AD230" s="21">
        <f>MAX('ART Forecast'!G110-'ART Totals'!G230,0)</f>
        <v>793.80000000000018</v>
      </c>
      <c r="AE230" s="21">
        <f>MAX('ART Forecast'!H110-'ART Totals'!H230,0)</f>
        <v>802.59999999999991</v>
      </c>
      <c r="AF230" s="21">
        <f>MAX('ART Forecast'!I110-'ART Totals'!I230,0)</f>
        <v>1698.4</v>
      </c>
      <c r="AG230" s="21">
        <f>MAX('ART Forecast'!J110-'ART Totals'!J230,0)</f>
        <v>2301.3000000000002</v>
      </c>
      <c r="AH230" s="21">
        <f>MAX('ART Forecast'!K110-'ART Totals'!K230,0)</f>
        <v>1824.5</v>
      </c>
      <c r="AI230" s="21">
        <f>MAX('ART Forecast'!L110-'ART Totals'!L230,0)</f>
        <v>2411.3000000000002</v>
      </c>
      <c r="AJ230" s="21">
        <f>MAX('ART Forecast'!M110-'ART Totals'!M230,0)</f>
        <v>2091.6000000000004</v>
      </c>
      <c r="AK230" s="21">
        <f>MAX('ART Forecast'!N110-'ART Totals'!N230,0)</f>
        <v>403</v>
      </c>
      <c r="AL230" s="21">
        <f>MAX('ART Forecast'!O110-'ART Totals'!O230,0)</f>
        <v>1466.3999999999996</v>
      </c>
      <c r="AM230" s="21">
        <f>MAX('ART Forecast'!P110-'ART Totals'!P230,0)</f>
        <v>1356.3333333333339</v>
      </c>
      <c r="AN230" s="21">
        <f>MAX('ART Forecast'!Q110-'ART Totals'!Q230,0)</f>
        <v>1385.4666666666672</v>
      </c>
      <c r="AO230" s="21">
        <f>MAX('ART Forecast'!R110-'ART Totals'!R230,0)</f>
        <v>1414.6000000000004</v>
      </c>
      <c r="AP230" s="21">
        <f>MAX('ART Forecast'!S110-'ART Totals'!S230,0)</f>
        <v>1443.7333333333336</v>
      </c>
      <c r="AQ230" s="21">
        <f>MAX('ART Forecast'!T110-'ART Totals'!T230,0)</f>
        <v>1472.8666666666668</v>
      </c>
      <c r="AR230" s="21">
        <f>MAX('ART Forecast'!U110-'ART Totals'!U230,0)</f>
        <v>1502</v>
      </c>
      <c r="AS230" s="21">
        <f>MAX('ART Forecast'!V110-'ART Totals'!V230,0)</f>
        <v>1531.133333333335</v>
      </c>
      <c r="AT230" s="21">
        <f>MAX('ART Forecast'!W110-'ART Totals'!W230,0)</f>
        <v>1560.2666666666682</v>
      </c>
    </row>
    <row r="231" spans="1:46" customFormat="1" x14ac:dyDescent="0.35">
      <c r="A231" s="1"/>
      <c r="B231" s="17" t="str">
        <f t="shared" si="364"/>
        <v>Suriname</v>
      </c>
      <c r="C231" s="21"/>
      <c r="D231" s="21">
        <f>'ART Forecast'!C111-('ART Forecast'!C111*'Algorithms &amp; Assumptions'!$C$6)</f>
        <v>937.8</v>
      </c>
      <c r="E231" s="21">
        <f>'ART Forecast'!D111-('ART Forecast'!D111*'Algorithms &amp; Assumptions'!$C$6)</f>
        <v>1090.8</v>
      </c>
      <c r="F231" s="21">
        <f>'ART Forecast'!E111-('ART Forecast'!E111*'Algorithms &amp; Assumptions'!$C$6)</f>
        <v>1439.1</v>
      </c>
      <c r="G231" s="21">
        <f>'ART Forecast'!F111-('ART Forecast'!F111*'Algorithms &amp; Assumptions'!$C$6)</f>
        <v>1675.8</v>
      </c>
      <c r="H231" s="21">
        <f>'ART Forecast'!G111-('ART Forecast'!G111*'Algorithms &amp; Assumptions'!$C$6)</f>
        <v>1890</v>
      </c>
      <c r="I231" s="21">
        <f>'ART Forecast'!H111-('ART Forecast'!H111*'Algorithms &amp; Assumptions'!$C$6)</f>
        <v>1989</v>
      </c>
      <c r="J231" s="21">
        <f>'ART Forecast'!I111-('ART Forecast'!I111*'Algorithms &amp; Assumptions'!$C$6)</f>
        <v>2228.4</v>
      </c>
      <c r="K231" s="21">
        <f>'ART Forecast'!J111-('ART Forecast'!J111*'Algorithms &amp; Assumptions'!$C$6)</f>
        <v>2357.1</v>
      </c>
      <c r="L231" s="21">
        <f>'ART Forecast'!K111-('ART Forecast'!K111*'Algorithms &amp; Assumptions'!$C$6)</f>
        <v>2535.3000000000002</v>
      </c>
      <c r="M231" s="21">
        <f>'ART Forecast'!L111-('ART Forecast'!L111*'Algorithms &amp; Assumptions'!$C$6)</f>
        <v>2544.3000000000002</v>
      </c>
      <c r="N231" s="21">
        <f>'ART Forecast'!M111-('ART Forecast'!M111*'Algorithms &amp; Assumptions'!$C$6)</f>
        <v>3053.7</v>
      </c>
      <c r="O231" s="21">
        <f>'ART Forecast'!N111-('ART Forecast'!N111*'Algorithms &amp; Assumptions'!$C$6)</f>
        <v>2952.9</v>
      </c>
      <c r="P231" s="21">
        <f>'ART Forecast'!O111-('ART Forecast'!O111*'Algorithms &amp; Assumptions'!$C$6)</f>
        <v>2790</v>
      </c>
      <c r="Q231" s="21">
        <f>'ART Forecast'!P111-('ART Forecast'!P111*'Algorithms &amp; Assumptions'!$C$6)</f>
        <v>2871.9</v>
      </c>
      <c r="R231" s="21">
        <f>'ART Forecast'!Q111-('ART Forecast'!Q111*'Algorithms &amp; Assumptions'!$C$6)</f>
        <v>2953.8</v>
      </c>
      <c r="S231" s="21">
        <f>'ART Forecast'!R111-('ART Forecast'!R111*'Algorithms &amp; Assumptions'!$C$6)</f>
        <v>3035.7</v>
      </c>
      <c r="T231" s="21">
        <f>'ART Forecast'!S111-('ART Forecast'!S111*'Algorithms &amp; Assumptions'!$C$6)</f>
        <v>3117.6</v>
      </c>
      <c r="U231" s="21">
        <f>'ART Forecast'!T111-('ART Forecast'!T111*'Algorithms &amp; Assumptions'!$C$6)</f>
        <v>3199.5</v>
      </c>
      <c r="V231" s="21">
        <f>'ART Forecast'!U111-('ART Forecast'!U111*'Algorithms &amp; Assumptions'!$C$6)</f>
        <v>3281.4</v>
      </c>
      <c r="W231" s="21">
        <f>'ART Forecast'!V111-('ART Forecast'!V111*'Algorithms &amp; Assumptions'!$C$6)</f>
        <v>3363.3</v>
      </c>
      <c r="X231" s="1"/>
      <c r="Y231" s="17" t="str">
        <f t="shared" si="365"/>
        <v>Suriname</v>
      </c>
      <c r="Z231" s="21"/>
      <c r="AA231" s="21">
        <f>MAX('ART Forecast'!D111-'ART Totals'!D231,0)</f>
        <v>274.20000000000005</v>
      </c>
      <c r="AB231" s="21">
        <f>MAX('ART Forecast'!E111-'ART Totals'!E231,0)</f>
        <v>508.20000000000005</v>
      </c>
      <c r="AC231" s="21">
        <f>MAX('ART Forecast'!F111-'ART Totals'!F231,0)</f>
        <v>422.90000000000009</v>
      </c>
      <c r="AD231" s="21">
        <f>MAX('ART Forecast'!G111-'ART Totals'!G231,0)</f>
        <v>424.20000000000005</v>
      </c>
      <c r="AE231" s="21">
        <f>MAX('ART Forecast'!H111-'ART Totals'!H231,0)</f>
        <v>320</v>
      </c>
      <c r="AF231" s="21">
        <f>MAX('ART Forecast'!I111-'ART Totals'!I231,0)</f>
        <v>487</v>
      </c>
      <c r="AG231" s="21">
        <f>MAX('ART Forecast'!J111-'ART Totals'!J231,0)</f>
        <v>390.59999999999991</v>
      </c>
      <c r="AH231" s="21">
        <f>MAX('ART Forecast'!K111-'ART Totals'!K231,0)</f>
        <v>459.90000000000009</v>
      </c>
      <c r="AI231" s="21">
        <f>MAX('ART Forecast'!L111-'ART Totals'!L231,0)</f>
        <v>291.69999999999982</v>
      </c>
      <c r="AJ231" s="21">
        <f>MAX('ART Forecast'!M111-'ART Totals'!M231,0)</f>
        <v>848.69999999999982</v>
      </c>
      <c r="AK231" s="21">
        <f>MAX('ART Forecast'!N111-'ART Totals'!N231,0)</f>
        <v>227.30000000000018</v>
      </c>
      <c r="AL231" s="21">
        <f>MAX('ART Forecast'!O111-'ART Totals'!O231,0)</f>
        <v>147.09999999999991</v>
      </c>
      <c r="AM231" s="21">
        <f>MAX('ART Forecast'!P111-'ART Totals'!P231,0)</f>
        <v>401</v>
      </c>
      <c r="AN231" s="21">
        <f>MAX('ART Forecast'!Q111-'ART Totals'!Q231,0)</f>
        <v>410.09999999999991</v>
      </c>
      <c r="AO231" s="21">
        <f>MAX('ART Forecast'!R111-'ART Totals'!R231,0)</f>
        <v>419.19999999999982</v>
      </c>
      <c r="AP231" s="21">
        <f>MAX('ART Forecast'!S111-'ART Totals'!S231,0)</f>
        <v>428.30000000000018</v>
      </c>
      <c r="AQ231" s="21">
        <f>MAX('ART Forecast'!T111-'ART Totals'!T231,0)</f>
        <v>437.40000000000009</v>
      </c>
      <c r="AR231" s="21">
        <f>MAX('ART Forecast'!U111-'ART Totals'!U231,0)</f>
        <v>446.5</v>
      </c>
      <c r="AS231" s="21">
        <f>MAX('ART Forecast'!V111-'ART Totals'!V231,0)</f>
        <v>455.59999999999991</v>
      </c>
      <c r="AT231" s="21">
        <f>MAX('ART Forecast'!W111-'ART Totals'!W231,0)</f>
        <v>464.69999999999982</v>
      </c>
    </row>
    <row r="232" spans="1:46" customFormat="1" x14ac:dyDescent="0.35">
      <c r="A232" s="1"/>
      <c r="B232" s="17" t="str">
        <f t="shared" si="364"/>
        <v>Syria</v>
      </c>
      <c r="C232" s="21"/>
      <c r="D232" s="21">
        <f>'ART Forecast'!C112-('ART Forecast'!C112*'Algorithms &amp; Assumptions'!$C$6)</f>
        <v>43.2</v>
      </c>
      <c r="E232" s="21">
        <f>'ART Forecast'!D112-('ART Forecast'!D112*'Algorithms &amp; Assumptions'!$C$6)</f>
        <v>62.1</v>
      </c>
      <c r="F232" s="21">
        <f>'ART Forecast'!E112-('ART Forecast'!E112*'Algorithms &amp; Assumptions'!$C$6)</f>
        <v>75.599999999999994</v>
      </c>
      <c r="G232" s="21">
        <f>'ART Forecast'!F112-('ART Forecast'!F112*'Algorithms &amp; Assumptions'!$C$6)</f>
        <v>79.2</v>
      </c>
      <c r="H232" s="21">
        <f>'ART Forecast'!G112-('ART Forecast'!G112*'Algorithms &amp; Assumptions'!$C$6)</f>
        <v>86.4</v>
      </c>
      <c r="I232" s="21">
        <f>'ART Forecast'!H112-('ART Forecast'!H112*'Algorithms &amp; Assumptions'!$C$6)</f>
        <v>90</v>
      </c>
      <c r="J232" s="21">
        <f>'ART Forecast'!I112-('ART Forecast'!I112*'Algorithms &amp; Assumptions'!$C$6)</f>
        <v>99.9</v>
      </c>
      <c r="K232" s="21">
        <f>'ART Forecast'!J112-('ART Forecast'!J112*'Algorithms &amp; Assumptions'!$C$6)</f>
        <v>128.69999999999999</v>
      </c>
      <c r="L232" s="21">
        <f>'ART Forecast'!K112-('ART Forecast'!K112*'Algorithms &amp; Assumptions'!$C$6)</f>
        <v>171.9</v>
      </c>
      <c r="M232" s="21">
        <f>'ART Forecast'!L112-('ART Forecast'!L112*'Algorithms &amp; Assumptions'!$C$6)</f>
        <v>222.3</v>
      </c>
      <c r="N232" s="21">
        <f>'ART Forecast'!M112-('ART Forecast'!M112*'Algorithms &amp; Assumptions'!$C$6)</f>
        <v>246.6</v>
      </c>
      <c r="O232" s="21">
        <f>'ART Forecast'!N112-('ART Forecast'!N112*'Algorithms &amp; Assumptions'!$C$6)</f>
        <v>269.10000000000002</v>
      </c>
      <c r="P232" s="21">
        <f>'ART Forecast'!O112-('ART Forecast'!O112*'Algorithms &amp; Assumptions'!$C$6)</f>
        <v>298.8</v>
      </c>
      <c r="Q232" s="21">
        <f>'ART Forecast'!P112-('ART Forecast'!P112*'Algorithms &amp; Assumptions'!$C$6)</f>
        <v>324.29999999999995</v>
      </c>
      <c r="R232" s="21">
        <f>'ART Forecast'!Q112-('ART Forecast'!Q112*'Algorithms &amp; Assumptions'!$C$6)</f>
        <v>349.79999999999995</v>
      </c>
      <c r="S232" s="21">
        <f>'ART Forecast'!R112-('ART Forecast'!R112*'Algorithms &amp; Assumptions'!$C$6)</f>
        <v>375.29999999999995</v>
      </c>
      <c r="T232" s="21">
        <f>'ART Forecast'!S112-('ART Forecast'!S112*'Algorithms &amp; Assumptions'!$C$6)</f>
        <v>400.79999999999995</v>
      </c>
      <c r="U232" s="21">
        <f>'ART Forecast'!T112-('ART Forecast'!T112*'Algorithms &amp; Assumptions'!$C$6)</f>
        <v>426.2999999999999</v>
      </c>
      <c r="V232" s="21">
        <f>'ART Forecast'!U112-('ART Forecast'!U112*'Algorithms &amp; Assumptions'!$C$6)</f>
        <v>451.7999999999999</v>
      </c>
      <c r="W232" s="21">
        <f>'ART Forecast'!V112-('ART Forecast'!V112*'Algorithms &amp; Assumptions'!$C$6)</f>
        <v>477.29999999999995</v>
      </c>
      <c r="X232" s="1"/>
      <c r="Y232" s="17" t="str">
        <f t="shared" si="365"/>
        <v>Syria</v>
      </c>
      <c r="Z232" s="21"/>
      <c r="AA232" s="21">
        <f>MAX('ART Forecast'!D112-'ART Totals'!D232,0)</f>
        <v>25.799999999999997</v>
      </c>
      <c r="AB232" s="21">
        <f>MAX('ART Forecast'!E112-'ART Totals'!E232,0)</f>
        <v>21.9</v>
      </c>
      <c r="AC232" s="21">
        <f>MAX('ART Forecast'!F112-'ART Totals'!F232,0)</f>
        <v>12.400000000000006</v>
      </c>
      <c r="AD232" s="21">
        <f>MAX('ART Forecast'!G112-'ART Totals'!G232,0)</f>
        <v>16.799999999999997</v>
      </c>
      <c r="AE232" s="21">
        <f>MAX('ART Forecast'!H112-'ART Totals'!H232,0)</f>
        <v>13.599999999999994</v>
      </c>
      <c r="AF232" s="21">
        <f>MAX('ART Forecast'!I112-'ART Totals'!I232,0)</f>
        <v>21</v>
      </c>
      <c r="AG232" s="21">
        <f>MAX('ART Forecast'!J112-'ART Totals'!J232,0)</f>
        <v>43.099999999999994</v>
      </c>
      <c r="AH232" s="21">
        <f>MAX('ART Forecast'!K112-'ART Totals'!K232,0)</f>
        <v>62.300000000000011</v>
      </c>
      <c r="AI232" s="21">
        <f>MAX('ART Forecast'!L112-'ART Totals'!L232,0)</f>
        <v>75.099999999999994</v>
      </c>
      <c r="AJ232" s="21">
        <f>MAX('ART Forecast'!M112-'ART Totals'!M232,0)</f>
        <v>51.699999999999989</v>
      </c>
      <c r="AK232" s="21">
        <f>MAX('ART Forecast'!N112-'ART Totals'!N232,0)</f>
        <v>52.400000000000006</v>
      </c>
      <c r="AL232" s="21">
        <f>MAX('ART Forecast'!O112-'ART Totals'!O232,0)</f>
        <v>62.899999999999977</v>
      </c>
      <c r="AM232" s="21">
        <f>MAX('ART Forecast'!P112-'ART Totals'!P232,0)</f>
        <v>61.533333333333303</v>
      </c>
      <c r="AN232" s="21">
        <f>MAX('ART Forecast'!Q112-'ART Totals'!Q232,0)</f>
        <v>64.366666666666674</v>
      </c>
      <c r="AO232" s="21">
        <f>MAX('ART Forecast'!R112-'ART Totals'!R232,0)</f>
        <v>67.199999999999989</v>
      </c>
      <c r="AP232" s="21">
        <f>MAX('ART Forecast'!S112-'ART Totals'!S232,0)</f>
        <v>70.033333333333303</v>
      </c>
      <c r="AQ232" s="21">
        <f>MAX('ART Forecast'!T112-'ART Totals'!T232,0)</f>
        <v>72.866666666666617</v>
      </c>
      <c r="AR232" s="21">
        <f>MAX('ART Forecast'!U112-'ART Totals'!U232,0)</f>
        <v>75.699999999999989</v>
      </c>
      <c r="AS232" s="21">
        <f>MAX('ART Forecast'!V112-'ART Totals'!V232,0)</f>
        <v>78.53333333333336</v>
      </c>
      <c r="AT232" s="21">
        <f>MAX('ART Forecast'!W112-'ART Totals'!W232,0)</f>
        <v>81.366666666666674</v>
      </c>
    </row>
    <row r="233" spans="1:46" customFormat="1" x14ac:dyDescent="0.35">
      <c r="A233" s="1"/>
      <c r="B233" s="17" t="str">
        <f t="shared" si="364"/>
        <v>Tajikistan</v>
      </c>
      <c r="C233" s="21"/>
      <c r="D233" s="21">
        <f>'ART Forecast'!C113-('ART Forecast'!C113*'Algorithms &amp; Assumptions'!$C$6)</f>
        <v>373.5</v>
      </c>
      <c r="E233" s="21">
        <f>'ART Forecast'!D113-('ART Forecast'!D113*'Algorithms &amp; Assumptions'!$C$6)</f>
        <v>536.4</v>
      </c>
      <c r="F233" s="21">
        <f>'ART Forecast'!E113-('ART Forecast'!E113*'Algorithms &amp; Assumptions'!$C$6)</f>
        <v>675</v>
      </c>
      <c r="G233" s="21">
        <f>'ART Forecast'!F113-('ART Forecast'!F113*'Algorithms &amp; Assumptions'!$C$6)</f>
        <v>875.7</v>
      </c>
      <c r="H233" s="21">
        <f>'ART Forecast'!G113-('ART Forecast'!G113*'Algorithms &amp; Assumptions'!$C$6)</f>
        <v>1388.7</v>
      </c>
      <c r="I233" s="21">
        <f>'ART Forecast'!H113-('ART Forecast'!H113*'Algorithms &amp; Assumptions'!$C$6)</f>
        <v>2167.1999999999998</v>
      </c>
      <c r="J233" s="21">
        <f>'ART Forecast'!I113-('ART Forecast'!I113*'Algorithms &amp; Assumptions'!$C$6)</f>
        <v>2983.5</v>
      </c>
      <c r="K233" s="21">
        <f>'ART Forecast'!J113-('ART Forecast'!J113*'Algorithms &amp; Assumptions'!$C$6)</f>
        <v>3806.1</v>
      </c>
      <c r="L233" s="21">
        <f>'ART Forecast'!K113-('ART Forecast'!K113*'Algorithms &amp; Assumptions'!$C$6)</f>
        <v>4718.7</v>
      </c>
      <c r="M233" s="21">
        <f>'ART Forecast'!L113-('ART Forecast'!L113*'Algorithms &amp; Assumptions'!$C$6)</f>
        <v>5553</v>
      </c>
      <c r="N233" s="21">
        <f>'ART Forecast'!M113-('ART Forecast'!M113*'Algorithms &amp; Assumptions'!$C$6)</f>
        <v>6375.6</v>
      </c>
      <c r="O233" s="21">
        <f>'ART Forecast'!N113-('ART Forecast'!N113*'Algorithms &amp; Assumptions'!$C$6)</f>
        <v>7107.3</v>
      </c>
      <c r="P233" s="21">
        <f>'ART Forecast'!O113-('ART Forecast'!O113*'Algorithms &amp; Assumptions'!$C$6)</f>
        <v>7859.7</v>
      </c>
      <c r="Q233" s="21">
        <f>'ART Forecast'!P113-('ART Forecast'!P113*'Algorithms &amp; Assumptions'!$C$6)</f>
        <v>8628.6</v>
      </c>
      <c r="R233" s="21">
        <f>'ART Forecast'!Q113-('ART Forecast'!Q113*'Algorithms &amp; Assumptions'!$C$6)</f>
        <v>9397.5000000000018</v>
      </c>
      <c r="S233" s="21">
        <f>'ART Forecast'!R113-('ART Forecast'!R113*'Algorithms &amp; Assumptions'!$C$6)</f>
        <v>10166.400000000001</v>
      </c>
      <c r="T233" s="21">
        <f>'ART Forecast'!S113-('ART Forecast'!S113*'Algorithms &amp; Assumptions'!$C$6)</f>
        <v>10935.300000000003</v>
      </c>
      <c r="U233" s="21">
        <f>'ART Forecast'!T113-('ART Forecast'!T113*'Algorithms &amp; Assumptions'!$C$6)</f>
        <v>11704.200000000003</v>
      </c>
      <c r="V233" s="21">
        <f>'ART Forecast'!U113-('ART Forecast'!U113*'Algorithms &amp; Assumptions'!$C$6)</f>
        <v>12473.100000000002</v>
      </c>
      <c r="W233" s="21">
        <f>'ART Forecast'!V113-('ART Forecast'!V113*'Algorithms &amp; Assumptions'!$C$6)</f>
        <v>13242.000000000004</v>
      </c>
      <c r="X233" s="1"/>
      <c r="Y233" s="17" t="str">
        <f t="shared" si="365"/>
        <v>Tajikistan</v>
      </c>
      <c r="Z233" s="21"/>
      <c r="AA233" s="21">
        <f>MAX('ART Forecast'!D113-'ART Totals'!D233,0)</f>
        <v>222.5</v>
      </c>
      <c r="AB233" s="21">
        <f>MAX('ART Forecast'!E113-'ART Totals'!E233,0)</f>
        <v>213.60000000000002</v>
      </c>
      <c r="AC233" s="21">
        <f>MAX('ART Forecast'!F113-'ART Totals'!F233,0)</f>
        <v>298</v>
      </c>
      <c r="AD233" s="21">
        <f>MAX('ART Forecast'!G113-'ART Totals'!G233,0)</f>
        <v>667.3</v>
      </c>
      <c r="AE233" s="21">
        <f>MAX('ART Forecast'!H113-'ART Totals'!H233,0)</f>
        <v>1019.3</v>
      </c>
      <c r="AF233" s="21">
        <f>MAX('ART Forecast'!I113-'ART Totals'!I233,0)</f>
        <v>1147.8000000000002</v>
      </c>
      <c r="AG233" s="21">
        <f>MAX('ART Forecast'!J113-'ART Totals'!J233,0)</f>
        <v>1245.5</v>
      </c>
      <c r="AH233" s="21">
        <f>MAX('ART Forecast'!K113-'ART Totals'!K233,0)</f>
        <v>1436.9</v>
      </c>
      <c r="AI233" s="21">
        <f>MAX('ART Forecast'!L113-'ART Totals'!L233,0)</f>
        <v>1451.3000000000002</v>
      </c>
      <c r="AJ233" s="21">
        <f>MAX('ART Forecast'!M113-'ART Totals'!M233,0)</f>
        <v>1531</v>
      </c>
      <c r="AK233" s="21">
        <f>MAX('ART Forecast'!N113-'ART Totals'!N233,0)</f>
        <v>1521.3999999999996</v>
      </c>
      <c r="AL233" s="21">
        <f>MAX('ART Forecast'!O113-'ART Totals'!O233,0)</f>
        <v>1625.6999999999998</v>
      </c>
      <c r="AM233" s="21">
        <f>MAX('ART Forecast'!P113-'ART Totals'!P233,0)</f>
        <v>1727.6333333333341</v>
      </c>
      <c r="AN233" s="21">
        <f>MAX('ART Forecast'!Q113-'ART Totals'!Q233,0)</f>
        <v>1813.0666666666675</v>
      </c>
      <c r="AO233" s="21">
        <f>MAX('ART Forecast'!R113-'ART Totals'!R233,0)</f>
        <v>1898.5</v>
      </c>
      <c r="AP233" s="21">
        <f>MAX('ART Forecast'!S113-'ART Totals'!S233,0)</f>
        <v>1983.9333333333343</v>
      </c>
      <c r="AQ233" s="21">
        <f>MAX('ART Forecast'!T113-'ART Totals'!T233,0)</f>
        <v>2069.3666666666668</v>
      </c>
      <c r="AR233" s="21">
        <f>MAX('ART Forecast'!U113-'ART Totals'!U233,0)</f>
        <v>2154.8000000000011</v>
      </c>
      <c r="AS233" s="21">
        <f>MAX('ART Forecast'!V113-'ART Totals'!V233,0)</f>
        <v>2240.2333333333354</v>
      </c>
      <c r="AT233" s="21">
        <f>MAX('ART Forecast'!W113-'ART Totals'!W233,0)</f>
        <v>2325.6666666666679</v>
      </c>
    </row>
    <row r="234" spans="1:46" customFormat="1" x14ac:dyDescent="0.35">
      <c r="A234" s="1"/>
      <c r="B234" s="17" t="str">
        <f t="shared" si="364"/>
        <v>Tanzania</v>
      </c>
      <c r="C234" s="21"/>
      <c r="D234" s="21">
        <f>'ART Forecast'!C114-('ART Forecast'!C114*'Algorithms &amp; Assumptions'!$C$6)</f>
        <v>202415.4</v>
      </c>
      <c r="E234" s="21">
        <f>'ART Forecast'!D114-('ART Forecast'!D114*'Algorithms &amp; Assumptions'!$C$6)</f>
        <v>223811.1</v>
      </c>
      <c r="F234" s="21">
        <f>'ART Forecast'!E114-('ART Forecast'!E114*'Algorithms &amp; Assumptions'!$C$6)</f>
        <v>360841.5</v>
      </c>
      <c r="G234" s="21">
        <f>'ART Forecast'!F114-('ART Forecast'!F114*'Algorithms &amp; Assumptions'!$C$6)</f>
        <v>429006.6</v>
      </c>
      <c r="H234" s="21">
        <f>'ART Forecast'!G114-('ART Forecast'!G114*'Algorithms &amp; Assumptions'!$C$6)</f>
        <v>541383.30000000005</v>
      </c>
      <c r="I234" s="21">
        <f>'ART Forecast'!H114-('ART Forecast'!H114*'Algorithms &amp; Assumptions'!$C$6)</f>
        <v>623027.69999999995</v>
      </c>
      <c r="J234" s="21">
        <f>'ART Forecast'!I114-('ART Forecast'!I114*'Algorithms &amp; Assumptions'!$C$6)</f>
        <v>716302.8</v>
      </c>
      <c r="K234" s="21">
        <f>'ART Forecast'!J114-('ART Forecast'!J114*'Algorithms &amp; Assumptions'!$C$6)</f>
        <v>873532.8</v>
      </c>
      <c r="L234" s="21">
        <f>'ART Forecast'!K114-('ART Forecast'!K114*'Algorithms &amp; Assumptions'!$C$6)</f>
        <v>944783.1</v>
      </c>
      <c r="M234" s="21">
        <f>'ART Forecast'!L114-('ART Forecast'!L114*'Algorithms &amp; Assumptions'!$C$6)</f>
        <v>1093890.6000000001</v>
      </c>
      <c r="N234" s="21">
        <f>'ART Forecast'!M114-('ART Forecast'!M114*'Algorithms &amp; Assumptions'!$C$6)</f>
        <v>1228572</v>
      </c>
      <c r="O234" s="21">
        <f>'ART Forecast'!N114-('ART Forecast'!N114*'Algorithms &amp; Assumptions'!$C$6)</f>
        <v>1302865.2</v>
      </c>
      <c r="P234" s="21">
        <f>'ART Forecast'!O114-('ART Forecast'!O114*'Algorithms &amp; Assumptions'!$C$6)</f>
        <v>1403807.4</v>
      </c>
      <c r="Q234" s="21">
        <f>'ART Forecast'!P114-('ART Forecast'!P114*'Algorithms &amp; Assumptions'!$C$6)</f>
        <v>1440000</v>
      </c>
      <c r="R234" s="21">
        <f>'ART Forecast'!Q114-('ART Forecast'!Q114*'Algorithms &amp; Assumptions'!$C$6)</f>
        <v>1440000</v>
      </c>
      <c r="S234" s="21">
        <f>'ART Forecast'!R114-('ART Forecast'!R114*'Algorithms &amp; Assumptions'!$C$6)</f>
        <v>1440000</v>
      </c>
      <c r="T234" s="21">
        <f>'ART Forecast'!S114-('ART Forecast'!S114*'Algorithms &amp; Assumptions'!$C$6)</f>
        <v>1440000</v>
      </c>
      <c r="U234" s="21">
        <f>'ART Forecast'!T114-('ART Forecast'!T114*'Algorithms &amp; Assumptions'!$C$6)</f>
        <v>1440000</v>
      </c>
      <c r="V234" s="21">
        <f>'ART Forecast'!U114-('ART Forecast'!U114*'Algorithms &amp; Assumptions'!$C$6)</f>
        <v>1440000</v>
      </c>
      <c r="W234" s="21">
        <f>'ART Forecast'!V114-('ART Forecast'!V114*'Algorithms &amp; Assumptions'!$C$6)</f>
        <v>1440000</v>
      </c>
      <c r="X234" s="1"/>
      <c r="Y234" s="17" t="str">
        <f t="shared" si="365"/>
        <v>Tanzania</v>
      </c>
      <c r="Z234" s="21"/>
      <c r="AA234" s="21">
        <f>MAX('ART Forecast'!D114-'ART Totals'!D234,0)</f>
        <v>46263.600000000006</v>
      </c>
      <c r="AB234" s="21">
        <f>MAX('ART Forecast'!E114-'ART Totals'!E234,0)</f>
        <v>177123.9</v>
      </c>
      <c r="AC234" s="21">
        <f>MAX('ART Forecast'!F114-'ART Totals'!F234,0)</f>
        <v>115832.5</v>
      </c>
      <c r="AD234" s="21">
        <f>MAX('ART Forecast'!G114-'ART Totals'!G234,0)</f>
        <v>172530.40000000002</v>
      </c>
      <c r="AE234" s="21">
        <f>MAX('ART Forecast'!H114-'ART Totals'!H234,0)</f>
        <v>150869.69999999995</v>
      </c>
      <c r="AF234" s="21">
        <f>MAX('ART Forecast'!I114-'ART Totals'!I234,0)</f>
        <v>172864.30000000005</v>
      </c>
      <c r="AG234" s="21">
        <f>MAX('ART Forecast'!J114-'ART Totals'!J234,0)</f>
        <v>254289.19999999995</v>
      </c>
      <c r="AH234" s="21">
        <f>MAX('ART Forecast'!K114-'ART Totals'!K234,0)</f>
        <v>176226.19999999995</v>
      </c>
      <c r="AI234" s="21">
        <f>MAX('ART Forecast'!L114-'ART Totals'!L234,0)</f>
        <v>270650.90000000002</v>
      </c>
      <c r="AJ234" s="21">
        <f>MAX('ART Forecast'!M114-'ART Totals'!M234,0)</f>
        <v>271189.39999999991</v>
      </c>
      <c r="AK234" s="21">
        <f>MAX('ART Forecast'!N114-'ART Totals'!N234,0)</f>
        <v>219056</v>
      </c>
      <c r="AL234" s="21">
        <f>MAX('ART Forecast'!O114-'ART Totals'!O234,0)</f>
        <v>256920.80000000005</v>
      </c>
      <c r="AM234" s="21">
        <f>MAX('ART Forecast'!P114-'ART Totals'!P234,0)</f>
        <v>196192.60000000009</v>
      </c>
      <c r="AN234" s="21">
        <f>MAX('ART Forecast'!Q114-'ART Totals'!Q234,0)</f>
        <v>160000</v>
      </c>
      <c r="AO234" s="21">
        <f>MAX('ART Forecast'!R114-'ART Totals'!R234,0)</f>
        <v>160000</v>
      </c>
      <c r="AP234" s="21">
        <f>MAX('ART Forecast'!S114-'ART Totals'!S234,0)</f>
        <v>160000</v>
      </c>
      <c r="AQ234" s="21">
        <f>MAX('ART Forecast'!T114-'ART Totals'!T234,0)</f>
        <v>160000</v>
      </c>
      <c r="AR234" s="21">
        <f>MAX('ART Forecast'!U114-'ART Totals'!U234,0)</f>
        <v>160000</v>
      </c>
      <c r="AS234" s="21">
        <f>MAX('ART Forecast'!V114-'ART Totals'!V234,0)</f>
        <v>160000</v>
      </c>
      <c r="AT234" s="21">
        <f>MAX('ART Forecast'!W114-'ART Totals'!W234,0)</f>
        <v>160000</v>
      </c>
    </row>
    <row r="235" spans="1:46" customFormat="1" x14ac:dyDescent="0.35">
      <c r="A235" s="1"/>
      <c r="B235" s="17" t="str">
        <f t="shared" si="364"/>
        <v>Thailand</v>
      </c>
      <c r="C235" s="21"/>
      <c r="D235" s="21">
        <f>'ART Forecast'!C115-('ART Forecast'!C115*'Algorithms &amp; Assumptions'!$C$6)</f>
        <v>193613.4</v>
      </c>
      <c r="E235" s="21">
        <f>'ART Forecast'!D115-('ART Forecast'!D115*'Algorithms &amp; Assumptions'!$C$6)</f>
        <v>214100.1</v>
      </c>
      <c r="F235" s="21">
        <f>'ART Forecast'!E115-('ART Forecast'!E115*'Algorithms &amp; Assumptions'!$C$6)</f>
        <v>232167.6</v>
      </c>
      <c r="G235" s="21">
        <f>'ART Forecast'!F115-('ART Forecast'!F115*'Algorithms &amp; Assumptions'!$C$6)</f>
        <v>253863.9</v>
      </c>
      <c r="H235" s="21">
        <f>'ART Forecast'!G115-('ART Forecast'!G115*'Algorithms &amp; Assumptions'!$C$6)</f>
        <v>272839.5</v>
      </c>
      <c r="I235" s="21">
        <f>'ART Forecast'!H115-('ART Forecast'!H115*'Algorithms &amp; Assumptions'!$C$6)</f>
        <v>300414.59999999998</v>
      </c>
      <c r="J235" s="21">
        <f>'ART Forecast'!I115-('ART Forecast'!I115*'Algorithms &amp; Assumptions'!$C$6)</f>
        <v>325625.40000000002</v>
      </c>
      <c r="K235" s="21">
        <f>'ART Forecast'!J115-('ART Forecast'!J115*'Algorithms &amp; Assumptions'!$C$6)</f>
        <v>345888</v>
      </c>
      <c r="L235" s="21">
        <f>'ART Forecast'!K115-('ART Forecast'!K115*'Algorithms &amp; Assumptions'!$C$6)</f>
        <v>358749.9</v>
      </c>
      <c r="M235" s="21">
        <f>'ART Forecast'!L115-('ART Forecast'!L115*'Algorithms &amp; Assumptions'!$C$6)</f>
        <v>374102.1</v>
      </c>
      <c r="N235" s="21">
        <f>'ART Forecast'!M115-('ART Forecast'!M115*'Algorithms &amp; Assumptions'!$C$6)</f>
        <v>390720.6</v>
      </c>
      <c r="O235" s="21">
        <f>'ART Forecast'!N115-('ART Forecast'!N115*'Algorithms &amp; Assumptions'!$C$6)</f>
        <v>401005.8</v>
      </c>
      <c r="P235" s="21">
        <f>'ART Forecast'!O115-('ART Forecast'!O115*'Algorithms &amp; Assumptions'!$C$6)</f>
        <v>410264.1</v>
      </c>
      <c r="Q235" s="21">
        <f>'ART Forecast'!P115-('ART Forecast'!P115*'Algorithms &amp; Assumptions'!$C$6)</f>
        <v>422318.1</v>
      </c>
      <c r="R235" s="21">
        <f>'ART Forecast'!Q115-('ART Forecast'!Q115*'Algorithms &amp; Assumptions'!$C$6)</f>
        <v>434372.1</v>
      </c>
      <c r="S235" s="21">
        <f>'ART Forecast'!R115-('ART Forecast'!R115*'Algorithms &amp; Assumptions'!$C$6)</f>
        <v>446426.1</v>
      </c>
      <c r="T235" s="21">
        <f>'ART Forecast'!S115-('ART Forecast'!S115*'Algorithms &amp; Assumptions'!$C$6)</f>
        <v>458480.09999999992</v>
      </c>
      <c r="U235" s="21">
        <f>'ART Forecast'!T115-('ART Forecast'!T115*'Algorithms &amp; Assumptions'!$C$6)</f>
        <v>470534.09999999992</v>
      </c>
      <c r="V235" s="21">
        <f>'ART Forecast'!U115-('ART Forecast'!U115*'Algorithms &amp; Assumptions'!$C$6)</f>
        <v>481086.41975308768</v>
      </c>
      <c r="W235" s="21">
        <f>'ART Forecast'!V115-('ART Forecast'!V115*'Algorithms &amp; Assumptions'!$C$6)</f>
        <v>477275.72016461159</v>
      </c>
      <c r="X235" s="1"/>
      <c r="Y235" s="17" t="str">
        <f t="shared" si="365"/>
        <v>Thailand</v>
      </c>
      <c r="Z235" s="21"/>
      <c r="AA235" s="21">
        <f>MAX('ART Forecast'!D115-'ART Totals'!D235,0)</f>
        <v>44275.600000000006</v>
      </c>
      <c r="AB235" s="21">
        <f>MAX('ART Forecast'!E115-'ART Totals'!E235,0)</f>
        <v>43863.899999999994</v>
      </c>
      <c r="AC235" s="21">
        <f>MAX('ART Forecast'!F115-'ART Totals'!F235,0)</f>
        <v>49903.399999999994</v>
      </c>
      <c r="AD235" s="21">
        <f>MAX('ART Forecast'!G115-'ART Totals'!G235,0)</f>
        <v>49291.100000000006</v>
      </c>
      <c r="AE235" s="21">
        <f>MAX('ART Forecast'!H115-'ART Totals'!H235,0)</f>
        <v>60954.5</v>
      </c>
      <c r="AF235" s="21">
        <f>MAX('ART Forecast'!I115-'ART Totals'!I235,0)</f>
        <v>61391.400000000023</v>
      </c>
      <c r="AG235" s="21">
        <f>MAX('ART Forecast'!J115-'ART Totals'!J235,0)</f>
        <v>58694.599999999977</v>
      </c>
      <c r="AH235" s="21">
        <f>MAX('ART Forecast'!K115-'ART Totals'!K235,0)</f>
        <v>52723</v>
      </c>
      <c r="AI235" s="21">
        <f>MAX('ART Forecast'!L115-'ART Totals'!L235,0)</f>
        <v>56919.099999999977</v>
      </c>
      <c r="AJ235" s="21">
        <f>MAX('ART Forecast'!M115-'ART Totals'!M235,0)</f>
        <v>60031.900000000023</v>
      </c>
      <c r="AK235" s="21">
        <f>MAX('ART Forecast'!N115-'ART Totals'!N235,0)</f>
        <v>54841.400000000023</v>
      </c>
      <c r="AL235" s="21">
        <f>MAX('ART Forecast'!O115-'ART Totals'!O235,0)</f>
        <v>54843.200000000012</v>
      </c>
      <c r="AM235" s="21">
        <f>MAX('ART Forecast'!P115-'ART Totals'!P235,0)</f>
        <v>58978.233333333337</v>
      </c>
      <c r="AN235" s="21">
        <f>MAX('ART Forecast'!Q115-'ART Totals'!Q235,0)</f>
        <v>60317.566666666651</v>
      </c>
      <c r="AO235" s="21">
        <f>MAX('ART Forecast'!R115-'ART Totals'!R235,0)</f>
        <v>61656.899999999965</v>
      </c>
      <c r="AP235" s="21">
        <f>MAX('ART Forecast'!S115-'ART Totals'!S235,0)</f>
        <v>62996.233333333279</v>
      </c>
      <c r="AQ235" s="21">
        <f>MAX('ART Forecast'!T115-'ART Totals'!T235,0)</f>
        <v>64335.566666666651</v>
      </c>
      <c r="AR235" s="21">
        <f>MAX('ART Forecast'!U115-'ART Totals'!U235,0)</f>
        <v>64006.366392319731</v>
      </c>
      <c r="AS235" s="21">
        <f>MAX('ART Forecast'!V115-'ART Totals'!V235,0)</f>
        <v>49219.935985369608</v>
      </c>
      <c r="AT235" s="21">
        <f>MAX('ART Forecast'!W115-'ART Totals'!W235,0)</f>
        <v>49186.70934308914</v>
      </c>
    </row>
    <row r="236" spans="1:46" customFormat="1" x14ac:dyDescent="0.35">
      <c r="A236" s="1"/>
      <c r="B236" s="17" t="str">
        <f>B113</f>
        <v>Togo</v>
      </c>
      <c r="C236" s="21"/>
      <c r="D236" s="21">
        <f>'ART Forecast'!C116-('ART Forecast'!C116*'Algorithms &amp; Assumptions'!$C$6)</f>
        <v>20950.2</v>
      </c>
      <c r="E236" s="21">
        <f>'ART Forecast'!D116-('ART Forecast'!D116*'Algorithms &amp; Assumptions'!$C$6)</f>
        <v>24632.1</v>
      </c>
      <c r="F236" s="21">
        <f>'ART Forecast'!E116-('ART Forecast'!E116*'Algorithms &amp; Assumptions'!$C$6)</f>
        <v>25412.400000000001</v>
      </c>
      <c r="G236" s="21">
        <f>'ART Forecast'!F116-('ART Forecast'!F116*'Algorithms &amp; Assumptions'!$C$6)</f>
        <v>28900.799999999999</v>
      </c>
      <c r="H236" s="21">
        <f>'ART Forecast'!G116-('ART Forecast'!G116*'Algorithms &amp; Assumptions'!$C$6)</f>
        <v>31185</v>
      </c>
      <c r="I236" s="21">
        <f>'ART Forecast'!H116-('ART Forecast'!H116*'Algorithms &amp; Assumptions'!$C$6)</f>
        <v>36490.5</v>
      </c>
      <c r="J236" s="21">
        <f>'ART Forecast'!I116-('ART Forecast'!I116*'Algorithms &amp; Assumptions'!$C$6)</f>
        <v>43209</v>
      </c>
      <c r="K236" s="21">
        <f>'ART Forecast'!J116-('ART Forecast'!J116*'Algorithms &amp; Assumptions'!$C$6)</f>
        <v>50480.1</v>
      </c>
      <c r="L236" s="21">
        <f>'ART Forecast'!K116-('ART Forecast'!K116*'Algorithms &amp; Assumptions'!$C$6)</f>
        <v>54870.3</v>
      </c>
      <c r="M236" s="21">
        <f>'ART Forecast'!L116-('ART Forecast'!L116*'Algorithms &amp; Assumptions'!$C$6)</f>
        <v>63434.7</v>
      </c>
      <c r="N236" s="21">
        <f>'ART Forecast'!M116-('ART Forecast'!M116*'Algorithms &amp; Assumptions'!$C$6)</f>
        <v>68055.3</v>
      </c>
      <c r="O236" s="21">
        <f>'ART Forecast'!N116-('ART Forecast'!N116*'Algorithms &amp; Assumptions'!$C$6)</f>
        <v>69164.100000000006</v>
      </c>
      <c r="P236" s="21">
        <f>'ART Forecast'!O116-('ART Forecast'!O116*'Algorithms &amp; Assumptions'!$C$6)</f>
        <v>74247.3</v>
      </c>
      <c r="Q236" s="21">
        <f>'ART Forecast'!P116-('ART Forecast'!P116*'Algorithms &amp; Assumptions'!$C$6)</f>
        <v>77851.5</v>
      </c>
      <c r="R236" s="21">
        <f>'ART Forecast'!Q116-('ART Forecast'!Q116*'Algorithms &amp; Assumptions'!$C$6)</f>
        <v>81455.700000000012</v>
      </c>
      <c r="S236" s="21">
        <f>'ART Forecast'!R116-('ART Forecast'!R116*'Algorithms &amp; Assumptions'!$C$6)</f>
        <v>85059.900000000009</v>
      </c>
      <c r="T236" s="21">
        <f>'ART Forecast'!S116-('ART Forecast'!S116*'Algorithms &amp; Assumptions'!$C$6)</f>
        <v>88664.10000000002</v>
      </c>
      <c r="U236" s="21">
        <f>'ART Forecast'!T116-('ART Forecast'!T116*'Algorithms &amp; Assumptions'!$C$6)</f>
        <v>89100</v>
      </c>
      <c r="V236" s="21">
        <f>'ART Forecast'!U116-('ART Forecast'!U116*'Algorithms &amp; Assumptions'!$C$6)</f>
        <v>89100</v>
      </c>
      <c r="W236" s="21">
        <f>'ART Forecast'!V116-('ART Forecast'!V116*'Algorithms &amp; Assumptions'!$C$6)</f>
        <v>89100</v>
      </c>
      <c r="X236" s="1"/>
      <c r="Y236" s="17" t="str">
        <f t="shared" si="365"/>
        <v>Togo</v>
      </c>
      <c r="Z236" s="21"/>
      <c r="AA236" s="21">
        <f>MAX('ART Forecast'!D116-'ART Totals'!D236,0)</f>
        <v>6418.7999999999993</v>
      </c>
      <c r="AB236" s="21">
        <f>MAX('ART Forecast'!E116-'ART Totals'!E236,0)</f>
        <v>3603.9000000000015</v>
      </c>
      <c r="AC236" s="21">
        <f>MAX('ART Forecast'!F116-'ART Totals'!F236,0)</f>
        <v>6699.5999999999985</v>
      </c>
      <c r="AD236" s="21">
        <f>MAX('ART Forecast'!G116-'ART Totals'!G236,0)</f>
        <v>5749.2000000000007</v>
      </c>
      <c r="AE236" s="21">
        <f>MAX('ART Forecast'!H116-'ART Totals'!H236,0)</f>
        <v>9360</v>
      </c>
      <c r="AF236" s="21">
        <f>MAX('ART Forecast'!I116-'ART Totals'!I236,0)</f>
        <v>11519.5</v>
      </c>
      <c r="AG236" s="21">
        <f>MAX('ART Forecast'!J116-'ART Totals'!J236,0)</f>
        <v>12880</v>
      </c>
      <c r="AH236" s="21">
        <f>MAX('ART Forecast'!K116-'ART Totals'!K236,0)</f>
        <v>10486.900000000001</v>
      </c>
      <c r="AI236" s="21">
        <f>MAX('ART Forecast'!L116-'ART Totals'!L236,0)</f>
        <v>15612.699999999997</v>
      </c>
      <c r="AJ236" s="21">
        <f>MAX('ART Forecast'!M116-'ART Totals'!M236,0)</f>
        <v>12182.300000000003</v>
      </c>
      <c r="AK236" s="21">
        <f>MAX('ART Forecast'!N116-'ART Totals'!N236,0)</f>
        <v>8793.6999999999971</v>
      </c>
      <c r="AL236" s="21">
        <f>MAX('ART Forecast'!O116-'ART Totals'!O236,0)</f>
        <v>13332.899999999994</v>
      </c>
      <c r="AM236" s="21">
        <f>MAX('ART Forecast'!P116-'ART Totals'!P236,0)</f>
        <v>12254.366666666669</v>
      </c>
      <c r="AN236" s="21">
        <f>MAX('ART Forecast'!Q116-'ART Totals'!Q236,0)</f>
        <v>12654.833333333343</v>
      </c>
      <c r="AO236" s="21">
        <f>MAX('ART Forecast'!R116-'ART Totals'!R236,0)</f>
        <v>13055.300000000003</v>
      </c>
      <c r="AP236" s="21">
        <f>MAX('ART Forecast'!S116-'ART Totals'!S236,0)</f>
        <v>13455.766666666677</v>
      </c>
      <c r="AQ236" s="21">
        <f>MAX('ART Forecast'!T116-'ART Totals'!T236,0)</f>
        <v>10335.89999999998</v>
      </c>
      <c r="AR236" s="21">
        <f>MAX('ART Forecast'!U116-'ART Totals'!U236,0)</f>
        <v>9900</v>
      </c>
      <c r="AS236" s="21">
        <f>MAX('ART Forecast'!V116-'ART Totals'!V236,0)</f>
        <v>9900</v>
      </c>
      <c r="AT236" s="21">
        <f>MAX('ART Forecast'!W116-'ART Totals'!W236,0)</f>
        <v>9900</v>
      </c>
    </row>
    <row r="237" spans="1:46" customFormat="1" x14ac:dyDescent="0.35">
      <c r="A237" s="1"/>
      <c r="B237" s="17" t="str">
        <f t="shared" si="364"/>
        <v>Tunisia</v>
      </c>
      <c r="C237" s="21"/>
      <c r="D237" s="21">
        <f>'ART Forecast'!C117-('ART Forecast'!C117*'Algorithms &amp; Assumptions'!$C$6)</f>
        <v>352.8</v>
      </c>
      <c r="E237" s="21">
        <f>'ART Forecast'!D117-('ART Forecast'!D117*'Algorithms &amp; Assumptions'!$C$6)</f>
        <v>414.9</v>
      </c>
      <c r="F237" s="21">
        <f>'ART Forecast'!E117-('ART Forecast'!E117*'Algorithms &amp; Assumptions'!$C$6)</f>
        <v>398.7</v>
      </c>
      <c r="G237" s="21">
        <f>'ART Forecast'!F117-('ART Forecast'!F117*'Algorithms &amp; Assumptions'!$C$6)</f>
        <v>472.5</v>
      </c>
      <c r="H237" s="21">
        <f>'ART Forecast'!G117-('ART Forecast'!G117*'Algorithms &amp; Assumptions'!$C$6)</f>
        <v>569.70000000000005</v>
      </c>
      <c r="I237" s="21">
        <f>'ART Forecast'!H117-('ART Forecast'!H117*'Algorithms &amp; Assumptions'!$C$6)</f>
        <v>642.6</v>
      </c>
      <c r="J237" s="21">
        <f>'ART Forecast'!I117-('ART Forecast'!I117*'Algorithms &amp; Assumptions'!$C$6)</f>
        <v>761.4</v>
      </c>
      <c r="K237" s="21">
        <f>'ART Forecast'!J117-('ART Forecast'!J117*'Algorithms &amp; Assumptions'!$C$6)</f>
        <v>809.1</v>
      </c>
      <c r="L237" s="21">
        <f>'ART Forecast'!K117-('ART Forecast'!K117*'Algorithms &amp; Assumptions'!$C$6)</f>
        <v>948.6</v>
      </c>
      <c r="M237" s="21">
        <f>'ART Forecast'!L117-('ART Forecast'!L117*'Algorithms &amp; Assumptions'!$C$6)</f>
        <v>1120.5</v>
      </c>
      <c r="N237" s="21">
        <f>'ART Forecast'!M117-('ART Forecast'!M117*'Algorithms &amp; Assumptions'!$C$6)</f>
        <v>1260.9000000000001</v>
      </c>
      <c r="O237" s="21">
        <f>'ART Forecast'!N117-('ART Forecast'!N117*'Algorithms &amp; Assumptions'!$C$6)</f>
        <v>1352.7</v>
      </c>
      <c r="P237" s="21">
        <f>'ART Forecast'!O117-('ART Forecast'!O117*'Algorithms &amp; Assumptions'!$C$6)</f>
        <v>1629.9</v>
      </c>
      <c r="Q237" s="21">
        <f>'ART Forecast'!P117-('ART Forecast'!P117*'Algorithms &amp; Assumptions'!$C$6)</f>
        <v>1799.7</v>
      </c>
      <c r="R237" s="21">
        <f>'ART Forecast'!Q117-('ART Forecast'!Q117*'Algorithms &amp; Assumptions'!$C$6)</f>
        <v>1969.5</v>
      </c>
      <c r="S237" s="21">
        <f>'ART Forecast'!R117-('ART Forecast'!R117*'Algorithms &amp; Assumptions'!$C$6)</f>
        <v>2139.3000000000002</v>
      </c>
      <c r="T237" s="21">
        <f>'ART Forecast'!S117-('ART Forecast'!S117*'Algorithms &amp; Assumptions'!$C$6)</f>
        <v>2309.1</v>
      </c>
      <c r="U237" s="21">
        <f>'ART Forecast'!T117-('ART Forecast'!T117*'Algorithms &amp; Assumptions'!$C$6)</f>
        <v>2478.8999999999996</v>
      </c>
      <c r="V237" s="21">
        <f>'ART Forecast'!U117-('ART Forecast'!U117*'Algorithms &amp; Assumptions'!$C$6)</f>
        <v>2648.7</v>
      </c>
      <c r="W237" s="21">
        <f>'ART Forecast'!V117-('ART Forecast'!V117*'Algorithms &amp; Assumptions'!$C$6)</f>
        <v>2818.4999999999995</v>
      </c>
      <c r="X237" s="1"/>
      <c r="Y237" s="17" t="str">
        <f t="shared" ref="Y237:Y247" si="366">B237</f>
        <v>Tunisia</v>
      </c>
      <c r="Z237" s="21"/>
      <c r="AA237" s="21">
        <f>MAX('ART Forecast'!D117-'ART Totals'!D237,0)</f>
        <v>108.19999999999999</v>
      </c>
      <c r="AB237" s="21">
        <f>MAX('ART Forecast'!E117-'ART Totals'!E237,0)</f>
        <v>28.100000000000023</v>
      </c>
      <c r="AC237" s="21">
        <f>MAX('ART Forecast'!F117-'ART Totals'!F237,0)</f>
        <v>126.30000000000001</v>
      </c>
      <c r="AD237" s="21">
        <f>MAX('ART Forecast'!G117-'ART Totals'!G237,0)</f>
        <v>160.5</v>
      </c>
      <c r="AE237" s="21">
        <f>MAX('ART Forecast'!H117-'ART Totals'!H237,0)</f>
        <v>144.29999999999995</v>
      </c>
      <c r="AF237" s="21">
        <f>MAX('ART Forecast'!I117-'ART Totals'!I237,0)</f>
        <v>203.39999999999998</v>
      </c>
      <c r="AG237" s="21">
        <f>MAX('ART Forecast'!J117-'ART Totals'!J237,0)</f>
        <v>137.60000000000002</v>
      </c>
      <c r="AH237" s="21">
        <f>MAX('ART Forecast'!K117-'ART Totals'!K237,0)</f>
        <v>244.89999999999998</v>
      </c>
      <c r="AI237" s="21">
        <f>MAX('ART Forecast'!L117-'ART Totals'!L237,0)</f>
        <v>296.39999999999998</v>
      </c>
      <c r="AJ237" s="21">
        <f>MAX('ART Forecast'!M117-'ART Totals'!M237,0)</f>
        <v>280.5</v>
      </c>
      <c r="AK237" s="21">
        <f>MAX('ART Forecast'!N117-'ART Totals'!N237,0)</f>
        <v>242.09999999999991</v>
      </c>
      <c r="AL237" s="21">
        <f>MAX('ART Forecast'!O117-'ART Totals'!O237,0)</f>
        <v>458.29999999999995</v>
      </c>
      <c r="AM237" s="21">
        <f>MAX('ART Forecast'!P117-'ART Totals'!P237,0)</f>
        <v>369.76666666666665</v>
      </c>
      <c r="AN237" s="21">
        <f>MAX('ART Forecast'!Q117-'ART Totals'!Q237,0)</f>
        <v>388.63333333333344</v>
      </c>
      <c r="AO237" s="21">
        <f>MAX('ART Forecast'!R117-'ART Totals'!R237,0)</f>
        <v>407.5</v>
      </c>
      <c r="AP237" s="21">
        <f>MAX('ART Forecast'!S117-'ART Totals'!S237,0)</f>
        <v>426.36666666666633</v>
      </c>
      <c r="AQ237" s="21">
        <f>MAX('ART Forecast'!T117-'ART Totals'!T237,0)</f>
        <v>445.23333333333312</v>
      </c>
      <c r="AR237" s="21">
        <f>MAX('ART Forecast'!U117-'ART Totals'!U237,0)</f>
        <v>464.09999999999991</v>
      </c>
      <c r="AS237" s="21">
        <f>MAX('ART Forecast'!V117-'ART Totals'!V237,0)</f>
        <v>482.96666666666624</v>
      </c>
      <c r="AT237" s="21">
        <f>MAX('ART Forecast'!W117-'ART Totals'!W237,0)</f>
        <v>501.83333333333303</v>
      </c>
    </row>
    <row r="238" spans="1:46" customFormat="1" x14ac:dyDescent="0.35">
      <c r="A238" s="1"/>
      <c r="B238" s="17" t="str">
        <f t="shared" ref="B238:B244" si="367">B115</f>
        <v>Turkey</v>
      </c>
      <c r="C238" s="21"/>
      <c r="D238" s="21">
        <f>'ART Forecast'!C118-('ART Forecast'!C118*'Algorithms &amp; Assumptions'!$C$6)</f>
        <v>0</v>
      </c>
      <c r="E238" s="21">
        <f>'ART Forecast'!D118-('ART Forecast'!D118*'Algorithms &amp; Assumptions'!$C$6)</f>
        <v>0</v>
      </c>
      <c r="F238" s="21">
        <f>'ART Forecast'!E118-('ART Forecast'!E118*'Algorithms &amp; Assumptions'!$C$6)</f>
        <v>0</v>
      </c>
      <c r="G238" s="21">
        <f>'ART Forecast'!F118-('ART Forecast'!F118*'Algorithms &amp; Assumptions'!$C$6)</f>
        <v>0</v>
      </c>
      <c r="H238" s="21">
        <f>'ART Forecast'!G118-('ART Forecast'!G118*'Algorithms &amp; Assumptions'!$C$6)</f>
        <v>0</v>
      </c>
      <c r="I238" s="21">
        <f>'ART Forecast'!H118-('ART Forecast'!H118*'Algorithms &amp; Assumptions'!$C$6)</f>
        <v>0</v>
      </c>
      <c r="J238" s="21">
        <f>'ART Forecast'!I118-('ART Forecast'!I118*'Algorithms &amp; Assumptions'!$C$6)</f>
        <v>0</v>
      </c>
      <c r="K238" s="21">
        <f>'ART Forecast'!J118-('ART Forecast'!J118*'Algorithms &amp; Assumptions'!$C$6)</f>
        <v>0</v>
      </c>
      <c r="L238" s="21">
        <f>'ART Forecast'!K118-('ART Forecast'!K118*'Algorithms &amp; Assumptions'!$C$6)</f>
        <v>0</v>
      </c>
      <c r="M238" s="21">
        <f>'ART Forecast'!L118-('ART Forecast'!L118*'Algorithms &amp; Assumptions'!$C$6)</f>
        <v>0</v>
      </c>
      <c r="N238" s="21">
        <f>'ART Forecast'!M118-('ART Forecast'!M118*'Algorithms &amp; Assumptions'!$C$6)</f>
        <v>0</v>
      </c>
      <c r="O238" s="21">
        <f>'ART Forecast'!N118-('ART Forecast'!N118*'Algorithms &amp; Assumptions'!$C$6)</f>
        <v>0</v>
      </c>
      <c r="P238" s="21">
        <f>'ART Forecast'!O118-('ART Forecast'!O118*'Algorithms &amp; Assumptions'!$C$6)</f>
        <v>0</v>
      </c>
      <c r="Q238" s="21">
        <f>'ART Forecast'!P118-('ART Forecast'!P118*'Algorithms &amp; Assumptions'!$C$6)</f>
        <v>0</v>
      </c>
      <c r="R238" s="21">
        <f>'ART Forecast'!Q118-('ART Forecast'!Q118*'Algorithms &amp; Assumptions'!$C$6)</f>
        <v>0</v>
      </c>
      <c r="S238" s="21">
        <f>'ART Forecast'!R118-('ART Forecast'!R118*'Algorithms &amp; Assumptions'!$C$6)</f>
        <v>0</v>
      </c>
      <c r="T238" s="21">
        <f>'ART Forecast'!S118-('ART Forecast'!S118*'Algorithms &amp; Assumptions'!$C$6)</f>
        <v>0</v>
      </c>
      <c r="U238" s="21">
        <f>'ART Forecast'!T118-('ART Forecast'!T118*'Algorithms &amp; Assumptions'!$C$6)</f>
        <v>0</v>
      </c>
      <c r="V238" s="21">
        <f>'ART Forecast'!U118-('ART Forecast'!U118*'Algorithms &amp; Assumptions'!$C$6)</f>
        <v>0</v>
      </c>
      <c r="W238" s="21">
        <f>'ART Forecast'!V118-('ART Forecast'!V118*'Algorithms &amp; Assumptions'!$C$6)</f>
        <v>0</v>
      </c>
      <c r="X238" s="1"/>
      <c r="Y238" s="17" t="str">
        <f t="shared" si="366"/>
        <v>Turkey</v>
      </c>
      <c r="Z238" s="21"/>
      <c r="AA238" s="21">
        <f>MAX('ART Forecast'!D118-'ART Totals'!D238,0)</f>
        <v>0</v>
      </c>
      <c r="AB238" s="21">
        <f>MAX('ART Forecast'!E118-'ART Totals'!E238,0)</f>
        <v>0</v>
      </c>
      <c r="AC238" s="21">
        <f>MAX('ART Forecast'!F118-'ART Totals'!F238,0)</f>
        <v>0</v>
      </c>
      <c r="AD238" s="21">
        <f>MAX('ART Forecast'!G118-'ART Totals'!G238,0)</f>
        <v>0</v>
      </c>
      <c r="AE238" s="21">
        <f>MAX('ART Forecast'!H118-'ART Totals'!H238,0)</f>
        <v>0</v>
      </c>
      <c r="AF238" s="21">
        <f>MAX('ART Forecast'!I118-'ART Totals'!I238,0)</f>
        <v>0</v>
      </c>
      <c r="AG238" s="21">
        <f>MAX('ART Forecast'!J118-'ART Totals'!J238,0)</f>
        <v>0</v>
      </c>
      <c r="AH238" s="21">
        <f>MAX('ART Forecast'!K118-'ART Totals'!K238,0)</f>
        <v>0</v>
      </c>
      <c r="AI238" s="21">
        <f>MAX('ART Forecast'!L118-'ART Totals'!L238,0)</f>
        <v>0</v>
      </c>
      <c r="AJ238" s="21">
        <f>MAX('ART Forecast'!M118-'ART Totals'!M238,0)</f>
        <v>0</v>
      </c>
      <c r="AK238" s="21">
        <f>MAX('ART Forecast'!N118-'ART Totals'!N238,0)</f>
        <v>0</v>
      </c>
      <c r="AL238" s="21">
        <f>MAX('ART Forecast'!O118-'ART Totals'!O238,0)</f>
        <v>0</v>
      </c>
      <c r="AM238" s="21">
        <f>MAX('ART Forecast'!P118-'ART Totals'!P238,0)</f>
        <v>0</v>
      </c>
      <c r="AN238" s="21">
        <f>MAX('ART Forecast'!Q118-'ART Totals'!Q238,0)</f>
        <v>0</v>
      </c>
      <c r="AO238" s="21">
        <f>MAX('ART Forecast'!R118-'ART Totals'!R238,0)</f>
        <v>0</v>
      </c>
      <c r="AP238" s="21">
        <f>MAX('ART Forecast'!S118-'ART Totals'!S238,0)</f>
        <v>0</v>
      </c>
      <c r="AQ238" s="21">
        <f>MAX('ART Forecast'!T118-'ART Totals'!T238,0)</f>
        <v>0</v>
      </c>
      <c r="AR238" s="21">
        <f>MAX('ART Forecast'!U118-'ART Totals'!U238,0)</f>
        <v>0</v>
      </c>
      <c r="AS238" s="21">
        <f>MAX('ART Forecast'!V118-'ART Totals'!V238,0)</f>
        <v>0</v>
      </c>
      <c r="AT238" s="21">
        <f>MAX('ART Forecast'!W118-'ART Totals'!W238,0)</f>
        <v>0</v>
      </c>
    </row>
    <row r="239" spans="1:46" customFormat="1" x14ac:dyDescent="0.35">
      <c r="A239" s="1"/>
      <c r="B239" s="17" t="str">
        <f t="shared" si="367"/>
        <v>Turkmenistan</v>
      </c>
      <c r="C239" s="21"/>
      <c r="D239" s="21">
        <f>'ART Forecast'!C119-('ART Forecast'!C119*'Algorithms &amp; Assumptions'!$C$6)</f>
        <v>0</v>
      </c>
      <c r="E239" s="21">
        <f>'ART Forecast'!D119-('ART Forecast'!D119*'Algorithms &amp; Assumptions'!$C$6)</f>
        <v>0</v>
      </c>
      <c r="F239" s="21">
        <f>'ART Forecast'!E119-('ART Forecast'!E119*'Algorithms &amp; Assumptions'!$C$6)</f>
        <v>0</v>
      </c>
      <c r="G239" s="21">
        <f>'ART Forecast'!F119-('ART Forecast'!F119*'Algorithms &amp; Assumptions'!$C$6)</f>
        <v>0</v>
      </c>
      <c r="H239" s="21">
        <f>'ART Forecast'!G119-('ART Forecast'!G119*'Algorithms &amp; Assumptions'!$C$6)</f>
        <v>0</v>
      </c>
      <c r="I239" s="21">
        <f>'ART Forecast'!H119-('ART Forecast'!H119*'Algorithms &amp; Assumptions'!$C$6)</f>
        <v>0</v>
      </c>
      <c r="J239" s="21">
        <f>'ART Forecast'!I119-('ART Forecast'!I119*'Algorithms &amp; Assumptions'!$C$6)</f>
        <v>0</v>
      </c>
      <c r="K239" s="21">
        <f>'ART Forecast'!J119-('ART Forecast'!J119*'Algorithms &amp; Assumptions'!$C$6)</f>
        <v>0</v>
      </c>
      <c r="L239" s="21">
        <f>'ART Forecast'!K119-('ART Forecast'!K119*'Algorithms &amp; Assumptions'!$C$6)</f>
        <v>0</v>
      </c>
      <c r="M239" s="21">
        <f>'ART Forecast'!L119-('ART Forecast'!L119*'Algorithms &amp; Assumptions'!$C$6)</f>
        <v>0</v>
      </c>
      <c r="N239" s="21">
        <f>'ART Forecast'!M119-('ART Forecast'!M119*'Algorithms &amp; Assumptions'!$C$6)</f>
        <v>0</v>
      </c>
      <c r="O239" s="21">
        <f>'ART Forecast'!N119-('ART Forecast'!N119*'Algorithms &amp; Assumptions'!$C$6)</f>
        <v>0</v>
      </c>
      <c r="P239" s="21">
        <f>'ART Forecast'!O119-('ART Forecast'!O119*'Algorithms &amp; Assumptions'!$C$6)</f>
        <v>0</v>
      </c>
      <c r="Q239" s="21">
        <f>'ART Forecast'!P119-('ART Forecast'!P119*'Algorithms &amp; Assumptions'!$C$6)</f>
        <v>0</v>
      </c>
      <c r="R239" s="21">
        <f>'ART Forecast'!Q119-('ART Forecast'!Q119*'Algorithms &amp; Assumptions'!$C$6)</f>
        <v>0</v>
      </c>
      <c r="S239" s="21">
        <f>'ART Forecast'!R119-('ART Forecast'!R119*'Algorithms &amp; Assumptions'!$C$6)</f>
        <v>0</v>
      </c>
      <c r="T239" s="21">
        <f>'ART Forecast'!S119-('ART Forecast'!S119*'Algorithms &amp; Assumptions'!$C$6)</f>
        <v>0</v>
      </c>
      <c r="U239" s="21">
        <f>'ART Forecast'!T119-('ART Forecast'!T119*'Algorithms &amp; Assumptions'!$C$6)</f>
        <v>0</v>
      </c>
      <c r="V239" s="21">
        <f>'ART Forecast'!U119-('ART Forecast'!U119*'Algorithms &amp; Assumptions'!$C$6)</f>
        <v>0</v>
      </c>
      <c r="W239" s="21">
        <f>'ART Forecast'!V119-('ART Forecast'!V119*'Algorithms &amp; Assumptions'!$C$6)</f>
        <v>0</v>
      </c>
      <c r="X239" s="1"/>
      <c r="Y239" s="17" t="str">
        <f t="shared" si="366"/>
        <v>Turkmenistan</v>
      </c>
      <c r="Z239" s="21"/>
      <c r="AA239" s="21">
        <f>MAX('ART Forecast'!D119-'ART Totals'!D239,0)</f>
        <v>0</v>
      </c>
      <c r="AB239" s="21">
        <f>MAX('ART Forecast'!E119-'ART Totals'!E239,0)</f>
        <v>0</v>
      </c>
      <c r="AC239" s="21">
        <f>MAX('ART Forecast'!F119-'ART Totals'!F239,0)</f>
        <v>0</v>
      </c>
      <c r="AD239" s="21">
        <f>MAX('ART Forecast'!G119-'ART Totals'!G239,0)</f>
        <v>0</v>
      </c>
      <c r="AE239" s="21">
        <f>MAX('ART Forecast'!H119-'ART Totals'!H239,0)</f>
        <v>0</v>
      </c>
      <c r="AF239" s="21">
        <f>MAX('ART Forecast'!I119-'ART Totals'!I239,0)</f>
        <v>0</v>
      </c>
      <c r="AG239" s="21">
        <f>MAX('ART Forecast'!J119-'ART Totals'!J239,0)</f>
        <v>0</v>
      </c>
      <c r="AH239" s="21">
        <f>MAX('ART Forecast'!K119-'ART Totals'!K239,0)</f>
        <v>0</v>
      </c>
      <c r="AI239" s="21">
        <f>MAX('ART Forecast'!L119-'ART Totals'!L239,0)</f>
        <v>0</v>
      </c>
      <c r="AJ239" s="21">
        <f>MAX('ART Forecast'!M119-'ART Totals'!M239,0)</f>
        <v>0</v>
      </c>
      <c r="AK239" s="21">
        <f>MAX('ART Forecast'!N119-'ART Totals'!N239,0)</f>
        <v>0</v>
      </c>
      <c r="AL239" s="21">
        <f>MAX('ART Forecast'!O119-'ART Totals'!O239,0)</f>
        <v>0</v>
      </c>
      <c r="AM239" s="21">
        <f>MAX('ART Forecast'!P119-'ART Totals'!P239,0)</f>
        <v>0</v>
      </c>
      <c r="AN239" s="21">
        <f>MAX('ART Forecast'!Q119-'ART Totals'!Q239,0)</f>
        <v>0</v>
      </c>
      <c r="AO239" s="21">
        <f>MAX('ART Forecast'!R119-'ART Totals'!R239,0)</f>
        <v>0</v>
      </c>
      <c r="AP239" s="21">
        <f>MAX('ART Forecast'!S119-'ART Totals'!S239,0)</f>
        <v>0</v>
      </c>
      <c r="AQ239" s="21">
        <f>MAX('ART Forecast'!T119-'ART Totals'!T239,0)</f>
        <v>0</v>
      </c>
      <c r="AR239" s="21">
        <f>MAX('ART Forecast'!U119-'ART Totals'!U239,0)</f>
        <v>0</v>
      </c>
      <c r="AS239" s="21">
        <f>MAX('ART Forecast'!V119-'ART Totals'!V239,0)</f>
        <v>0</v>
      </c>
      <c r="AT239" s="21">
        <f>MAX('ART Forecast'!W119-'ART Totals'!W239,0)</f>
        <v>0</v>
      </c>
    </row>
    <row r="240" spans="1:46" customFormat="1" x14ac:dyDescent="0.35">
      <c r="A240" s="1"/>
      <c r="B240" s="17" t="str">
        <f t="shared" si="367"/>
        <v>Uganda</v>
      </c>
      <c r="C240" s="21"/>
      <c r="D240" s="21">
        <f>'ART Forecast'!C120-('ART Forecast'!C120*'Algorithms &amp; Assumptions'!$C$6)</f>
        <v>193673.7</v>
      </c>
      <c r="E240" s="21">
        <f>'ART Forecast'!D120-('ART Forecast'!D120*'Algorithms &amp; Assumptions'!$C$6)</f>
        <v>225802.8</v>
      </c>
      <c r="F240" s="21">
        <f>'ART Forecast'!E120-('ART Forecast'!E120*'Algorithms &amp; Assumptions'!$C$6)</f>
        <v>308363.40000000002</v>
      </c>
      <c r="G240" s="21">
        <f>'ART Forecast'!F120-('ART Forecast'!F120*'Algorithms &amp; Assumptions'!$C$6)</f>
        <v>422012.7</v>
      </c>
      <c r="H240" s="21">
        <f>'ART Forecast'!G120-('ART Forecast'!G120*'Algorithms &amp; Assumptions'!$C$6)</f>
        <v>531390.6</v>
      </c>
      <c r="I240" s="21">
        <f>'ART Forecast'!H120-('ART Forecast'!H120*'Algorithms &amp; Assumptions'!$C$6)</f>
        <v>588038.40000000002</v>
      </c>
      <c r="J240" s="21">
        <f>'ART Forecast'!I120-('ART Forecast'!I120*'Algorithms &amp; Assumptions'!$C$6)</f>
        <v>679745.7</v>
      </c>
      <c r="K240" s="21">
        <f>'ART Forecast'!J120-('ART Forecast'!J120*'Algorithms &amp; Assumptions'!$C$6)</f>
        <v>796411.8</v>
      </c>
      <c r="L240" s="21">
        <f>'ART Forecast'!K120-('ART Forecast'!K120*'Algorithms &amp; Assumptions'!$C$6)</f>
        <v>871970.4</v>
      </c>
      <c r="M240" s="21">
        <f>'ART Forecast'!L120-('ART Forecast'!L120*'Algorithms &amp; Assumptions'!$C$6)</f>
        <v>926559.9</v>
      </c>
      <c r="N240" s="21">
        <f>'ART Forecast'!M120-('ART Forecast'!M120*'Algorithms &amp; Assumptions'!$C$6)</f>
        <v>959111.1</v>
      </c>
      <c r="O240" s="21">
        <f>'ART Forecast'!N120-('ART Forecast'!N120*'Algorithms &amp; Assumptions'!$C$6)</f>
        <v>998146.8</v>
      </c>
      <c r="P240" s="21">
        <f>'ART Forecast'!O120-('ART Forecast'!O120*'Algorithms &amp; Assumptions'!$C$6)</f>
        <v>1037821.5</v>
      </c>
      <c r="Q240" s="21">
        <f>'ART Forecast'!P120-('ART Forecast'!P120*'Algorithms &amp; Assumptions'!$C$6)</f>
        <v>1074908.7</v>
      </c>
      <c r="R240" s="21">
        <f>'ART Forecast'!Q120-('ART Forecast'!Q120*'Algorithms &amp; Assumptions'!$C$6)</f>
        <v>1111995.8999999999</v>
      </c>
      <c r="S240" s="21">
        <f>'ART Forecast'!R120-('ART Forecast'!R120*'Algorithms &amp; Assumptions'!$C$6)</f>
        <v>1149083.1000000001</v>
      </c>
      <c r="T240" s="21">
        <f>'ART Forecast'!S120-('ART Forecast'!S120*'Algorithms &amp; Assumptions'!$C$6)</f>
        <v>1186170.3</v>
      </c>
      <c r="U240" s="21">
        <f>'ART Forecast'!T120-('ART Forecast'!T120*'Algorithms &amp; Assumptions'!$C$6)</f>
        <v>1223257.5</v>
      </c>
      <c r="V240" s="21">
        <f>'ART Forecast'!U120-('ART Forecast'!U120*'Algorithms &amp; Assumptions'!$C$6)</f>
        <v>1260344.7</v>
      </c>
      <c r="W240" s="21">
        <f>'ART Forecast'!V120-('ART Forecast'!V120*'Algorithms &amp; Assumptions'!$C$6)</f>
        <v>1297431.8999999999</v>
      </c>
      <c r="X240" s="1"/>
      <c r="Y240" s="17" t="str">
        <f t="shared" si="366"/>
        <v>Uganda</v>
      </c>
      <c r="Z240" s="21"/>
      <c r="AA240" s="21">
        <f>MAX('ART Forecast'!D120-'ART Totals'!D240,0)</f>
        <v>57218.299999999988</v>
      </c>
      <c r="AB240" s="21">
        <f>MAX('ART Forecast'!E120-'ART Totals'!E240,0)</f>
        <v>116823.20000000001</v>
      </c>
      <c r="AC240" s="21">
        <f>MAX('ART Forecast'!F120-'ART Totals'!F240,0)</f>
        <v>160539.59999999998</v>
      </c>
      <c r="AD240" s="21">
        <f>MAX('ART Forecast'!G120-'ART Totals'!G240,0)</f>
        <v>168421.3</v>
      </c>
      <c r="AE240" s="21">
        <f>MAX('ART Forecast'!H120-'ART Totals'!H240,0)</f>
        <v>121985.40000000002</v>
      </c>
      <c r="AF240" s="21">
        <f>MAX('ART Forecast'!I120-'ART Totals'!I240,0)</f>
        <v>167234.59999999998</v>
      </c>
      <c r="AG240" s="21">
        <f>MAX('ART Forecast'!J120-'ART Totals'!J240,0)</f>
        <v>205156.30000000005</v>
      </c>
      <c r="AH240" s="21">
        <f>MAX('ART Forecast'!K120-'ART Totals'!K240,0)</f>
        <v>172444.19999999995</v>
      </c>
      <c r="AI240" s="21">
        <f>MAX('ART Forecast'!L120-'ART Totals'!L240,0)</f>
        <v>157540.59999999998</v>
      </c>
      <c r="AJ240" s="21">
        <f>MAX('ART Forecast'!M120-'ART Totals'!M240,0)</f>
        <v>139119.09999999998</v>
      </c>
      <c r="AK240" s="21">
        <f>MAX('ART Forecast'!N120-'ART Totals'!N240,0)</f>
        <v>149940.90000000002</v>
      </c>
      <c r="AL240" s="21">
        <f>MAX('ART Forecast'!O120-'ART Totals'!O240,0)</f>
        <v>154988.19999999995</v>
      </c>
      <c r="AM240" s="21">
        <f>MAX('ART Forecast'!P120-'ART Totals'!P240,0)</f>
        <v>156521.5</v>
      </c>
      <c r="AN240" s="21">
        <f>MAX('ART Forecast'!Q120-'ART Totals'!Q240,0)</f>
        <v>160642.30000000005</v>
      </c>
      <c r="AO240" s="21">
        <f>MAX('ART Forecast'!R120-'ART Totals'!R240,0)</f>
        <v>164763.10000000009</v>
      </c>
      <c r="AP240" s="21">
        <f>MAX('ART Forecast'!S120-'ART Totals'!S240,0)</f>
        <v>168883.89999999991</v>
      </c>
      <c r="AQ240" s="21">
        <f>MAX('ART Forecast'!T120-'ART Totals'!T240,0)</f>
        <v>173004.69999999995</v>
      </c>
      <c r="AR240" s="21">
        <f>MAX('ART Forecast'!U120-'ART Totals'!U240,0)</f>
        <v>177125.5</v>
      </c>
      <c r="AS240" s="21">
        <f>MAX('ART Forecast'!V120-'ART Totals'!V240,0)</f>
        <v>181246.30000000005</v>
      </c>
      <c r="AT240" s="21">
        <f>MAX('ART Forecast'!W120-'ART Totals'!W240,0)</f>
        <v>185367.10000000009</v>
      </c>
    </row>
    <row r="241" spans="1:46" customFormat="1" x14ac:dyDescent="0.35">
      <c r="A241" s="1"/>
      <c r="B241" s="17" t="str">
        <f t="shared" si="367"/>
        <v>Ukraine</v>
      </c>
      <c r="C241" s="21"/>
      <c r="D241" s="21">
        <f>'ART Forecast'!C121-('ART Forecast'!C121*'Algorithms &amp; Assumptions'!$C$6)</f>
        <v>18585.900000000001</v>
      </c>
      <c r="E241" s="21">
        <f>'ART Forecast'!D121-('ART Forecast'!D121*'Algorithms &amp; Assumptions'!$C$6)</f>
        <v>22746.6</v>
      </c>
      <c r="F241" s="21">
        <f>'ART Forecast'!E121-('ART Forecast'!E121*'Algorithms &amp; Assumptions'!$C$6)</f>
        <v>35065.800000000003</v>
      </c>
      <c r="G241" s="21">
        <f>'ART Forecast'!F121-('ART Forecast'!F121*'Algorithms &amp; Assumptions'!$C$6)</f>
        <v>47775.6</v>
      </c>
      <c r="H241" s="21">
        <f>'ART Forecast'!G121-('ART Forecast'!G121*'Algorithms &amp; Assumptions'!$C$6)</f>
        <v>57315.6</v>
      </c>
      <c r="I241" s="21">
        <f>'ART Forecast'!H121-('ART Forecast'!H121*'Algorithms &amp; Assumptions'!$C$6)</f>
        <v>57142.8</v>
      </c>
      <c r="J241" s="21">
        <f>'ART Forecast'!I121-('ART Forecast'!I121*'Algorithms &amp; Assumptions'!$C$6)</f>
        <v>79468.2</v>
      </c>
      <c r="K241" s="21">
        <f>'ART Forecast'!J121-('ART Forecast'!J121*'Algorithms &amp; Assumptions'!$C$6)</f>
        <v>91827.9</v>
      </c>
      <c r="L241" s="21">
        <f>'ART Forecast'!K121-('ART Forecast'!K121*'Algorithms &amp; Assumptions'!$C$6)</f>
        <v>107692.2</v>
      </c>
      <c r="M241" s="21">
        <f>'ART Forecast'!L121-('ART Forecast'!L121*'Algorithms &amp; Assumptions'!$C$6)</f>
        <v>120008.7</v>
      </c>
      <c r="N241" s="21">
        <f>'ART Forecast'!M121-('ART Forecast'!M121*'Algorithms &amp; Assumptions'!$C$6)</f>
        <v>129449.7</v>
      </c>
      <c r="O241" s="21">
        <f>'ART Forecast'!N121-('ART Forecast'!N121*'Algorithms &amp; Assumptions'!$C$6)</f>
        <v>134553.60000000001</v>
      </c>
      <c r="P241" s="21">
        <f>'ART Forecast'!O121-('ART Forecast'!O121*'Algorithms &amp; Assumptions'!$C$6)</f>
        <v>130496.4</v>
      </c>
      <c r="Q241" s="21">
        <f>'ART Forecast'!P121-('ART Forecast'!P121*'Algorithms &amp; Assumptions'!$C$6)</f>
        <v>133992.30000000002</v>
      </c>
      <c r="R241" s="21">
        <f>'ART Forecast'!Q121-('ART Forecast'!Q121*'Algorithms &amp; Assumptions'!$C$6)</f>
        <v>137488.20000000001</v>
      </c>
      <c r="S241" s="21">
        <f>'ART Forecast'!R121-('ART Forecast'!R121*'Algorithms &amp; Assumptions'!$C$6)</f>
        <v>140984.10000000003</v>
      </c>
      <c r="T241" s="21">
        <f>'ART Forecast'!S121-('ART Forecast'!S121*'Algorithms &amp; Assumptions'!$C$6)</f>
        <v>144480.00000000003</v>
      </c>
      <c r="U241" s="21">
        <f>'ART Forecast'!T121-('ART Forecast'!T121*'Algorithms &amp; Assumptions'!$C$6)</f>
        <v>147975.90000000005</v>
      </c>
      <c r="V241" s="21">
        <f>'ART Forecast'!U121-('ART Forecast'!U121*'Algorithms &amp; Assumptions'!$C$6)</f>
        <v>151471.80000000005</v>
      </c>
      <c r="W241" s="21">
        <f>'ART Forecast'!V121-('ART Forecast'!V121*'Algorithms &amp; Assumptions'!$C$6)</f>
        <v>154967.70000000007</v>
      </c>
      <c r="X241" s="1"/>
      <c r="Y241" s="17" t="str">
        <f t="shared" si="366"/>
        <v>Ukraine</v>
      </c>
      <c r="Z241" s="21"/>
      <c r="AA241" s="21">
        <f>MAX('ART Forecast'!D121-'ART Totals'!D241,0)</f>
        <v>6688.0999999999985</v>
      </c>
      <c r="AB241" s="21">
        <f>MAX('ART Forecast'!E121-'ART Totals'!E241,0)</f>
        <v>16215.400000000001</v>
      </c>
      <c r="AC241" s="21">
        <f>MAX('ART Forecast'!F121-'ART Totals'!F241,0)</f>
        <v>18018.199999999997</v>
      </c>
      <c r="AD241" s="21">
        <f>MAX('ART Forecast'!G121-'ART Totals'!G241,0)</f>
        <v>15908.400000000001</v>
      </c>
      <c r="AE241" s="21">
        <f>MAX('ART Forecast'!H121-'ART Totals'!H241,0)</f>
        <v>6176.4000000000015</v>
      </c>
      <c r="AF241" s="21">
        <f>MAX('ART Forecast'!I121-'ART Totals'!I241,0)</f>
        <v>31155.199999999997</v>
      </c>
      <c r="AG241" s="21">
        <f>MAX('ART Forecast'!J121-'ART Totals'!J241,0)</f>
        <v>22562.800000000003</v>
      </c>
      <c r="AH241" s="21">
        <f>MAX('ART Forecast'!K121-'ART Totals'!K241,0)</f>
        <v>27830.100000000006</v>
      </c>
      <c r="AI241" s="21">
        <f>MAX('ART Forecast'!L121-'ART Totals'!L241,0)</f>
        <v>25650.800000000003</v>
      </c>
      <c r="AJ241" s="21">
        <f>MAX('ART Forecast'!M121-'ART Totals'!M241,0)</f>
        <v>23824.300000000003</v>
      </c>
      <c r="AK241" s="21">
        <f>MAX('ART Forecast'!N121-'ART Totals'!N241,0)</f>
        <v>20054.300000000003</v>
      </c>
      <c r="AL241" s="21">
        <f>MAX('ART Forecast'!O121-'ART Totals'!O241,0)</f>
        <v>10442.399999999994</v>
      </c>
      <c r="AM241" s="21">
        <f>MAX('ART Forecast'!P121-'ART Totals'!P241,0)</f>
        <v>18383.933333333349</v>
      </c>
      <c r="AN241" s="21">
        <f>MAX('ART Forecast'!Q121-'ART Totals'!Q241,0)</f>
        <v>18772.366666666669</v>
      </c>
      <c r="AO241" s="21">
        <f>MAX('ART Forecast'!R121-'ART Totals'!R241,0)</f>
        <v>19160.800000000017</v>
      </c>
      <c r="AP241" s="21">
        <f>MAX('ART Forecast'!S121-'ART Totals'!S241,0)</f>
        <v>19549.233333333337</v>
      </c>
      <c r="AQ241" s="21">
        <f>MAX('ART Forecast'!T121-'ART Totals'!T241,0)</f>
        <v>19937.666666666686</v>
      </c>
      <c r="AR241" s="21">
        <f>MAX('ART Forecast'!U121-'ART Totals'!U241,0)</f>
        <v>20326.100000000006</v>
      </c>
      <c r="AS241" s="21">
        <f>MAX('ART Forecast'!V121-'ART Totals'!V241,0)</f>
        <v>20714.533333333355</v>
      </c>
      <c r="AT241" s="21">
        <f>MAX('ART Forecast'!W121-'ART Totals'!W241,0)</f>
        <v>21102.966666666674</v>
      </c>
    </row>
    <row r="242" spans="1:46" customFormat="1" x14ac:dyDescent="0.35">
      <c r="A242" s="1"/>
      <c r="B242" s="17" t="str">
        <f t="shared" si="367"/>
        <v>Uzbekistan</v>
      </c>
      <c r="C242" s="21"/>
      <c r="D242" s="21">
        <f>'ART Forecast'!C122-('ART Forecast'!C122*'Algorithms &amp; Assumptions'!$C$6)</f>
        <v>2772</v>
      </c>
      <c r="E242" s="21">
        <f>'ART Forecast'!D122-('ART Forecast'!D122*'Algorithms &amp; Assumptions'!$C$6)</f>
        <v>3771</v>
      </c>
      <c r="F242" s="21">
        <f>'ART Forecast'!E122-('ART Forecast'!E122*'Algorithms &amp; Assumptions'!$C$6)</f>
        <v>1524.6</v>
      </c>
      <c r="G242" s="21">
        <f>'ART Forecast'!F122-('ART Forecast'!F122*'Algorithms &amp; Assumptions'!$C$6)</f>
        <v>3738.6</v>
      </c>
      <c r="H242" s="21">
        <f>'ART Forecast'!G122-('ART Forecast'!G122*'Algorithms &amp; Assumptions'!$C$6)</f>
        <v>6012.9</v>
      </c>
      <c r="I242" s="21">
        <f>'ART Forecast'!H122-('ART Forecast'!H122*'Algorithms &amp; Assumptions'!$C$6)</f>
        <v>8255.7000000000007</v>
      </c>
      <c r="J242" s="21">
        <f>'ART Forecast'!I122-('ART Forecast'!I122*'Algorithms &amp; Assumptions'!$C$6)</f>
        <v>11162.7</v>
      </c>
      <c r="K242" s="21">
        <f>'ART Forecast'!J122-('ART Forecast'!J122*'Algorithms &amp; Assumptions'!$C$6)</f>
        <v>14900.4</v>
      </c>
      <c r="L242" s="21">
        <f>'ART Forecast'!K122-('ART Forecast'!K122*'Algorithms &amp; Assumptions'!$C$6)</f>
        <v>19077.3</v>
      </c>
      <c r="M242" s="21">
        <f>'ART Forecast'!L122-('ART Forecast'!L122*'Algorithms &amp; Assumptions'!$C$6)</f>
        <v>21238.2</v>
      </c>
      <c r="N242" s="21">
        <f>'ART Forecast'!M122-('ART Forecast'!M122*'Algorithms &amp; Assumptions'!$C$6)</f>
        <v>25010.1</v>
      </c>
      <c r="O242" s="21">
        <f>'ART Forecast'!N122-('ART Forecast'!N122*'Algorithms &amp; Assumptions'!$C$6)</f>
        <v>27035.1</v>
      </c>
      <c r="P242" s="21">
        <f>'ART Forecast'!O122-('ART Forecast'!O122*'Algorithms &amp; Assumptions'!$C$6)</f>
        <v>32839.199999999997</v>
      </c>
      <c r="Q242" s="21">
        <f>'ART Forecast'!P122-('ART Forecast'!P122*'Algorithms &amp; Assumptions'!$C$6)</f>
        <v>36706.199999999997</v>
      </c>
      <c r="R242" s="21">
        <f>'ART Forecast'!Q122-('ART Forecast'!Q122*'Algorithms &amp; Assumptions'!$C$6)</f>
        <v>40573.199999999997</v>
      </c>
      <c r="S242" s="21">
        <f>'ART Forecast'!R122-('ART Forecast'!R122*'Algorithms &amp; Assumptions'!$C$6)</f>
        <v>44440.2</v>
      </c>
      <c r="T242" s="21">
        <f>'ART Forecast'!S122-('ART Forecast'!S122*'Algorithms &amp; Assumptions'!$C$6)</f>
        <v>48307.19999999999</v>
      </c>
      <c r="U242" s="21">
        <f>'ART Forecast'!T122-('ART Forecast'!T122*'Algorithms &amp; Assumptions'!$C$6)</f>
        <v>52174.19999999999</v>
      </c>
      <c r="V242" s="21">
        <f>'ART Forecast'!U122-('ART Forecast'!U122*'Algorithms &amp; Assumptions'!$C$6)</f>
        <v>56041.199999999983</v>
      </c>
      <c r="W242" s="21">
        <f>'ART Forecast'!V122-('ART Forecast'!V122*'Algorithms &amp; Assumptions'!$C$6)</f>
        <v>59908.19999999999</v>
      </c>
      <c r="X242" s="1"/>
      <c r="Y242" s="17" t="str">
        <f t="shared" si="366"/>
        <v>Uzbekistan</v>
      </c>
      <c r="Z242" s="21"/>
      <c r="AA242" s="21">
        <f>MAX('ART Forecast'!D122-'ART Totals'!D242,0)</f>
        <v>1418</v>
      </c>
      <c r="AB242" s="21">
        <f>MAX('ART Forecast'!E122-'ART Totals'!E242,0)</f>
        <v>0</v>
      </c>
      <c r="AC242" s="21">
        <f>MAX('ART Forecast'!F122-'ART Totals'!F242,0)</f>
        <v>2629.4</v>
      </c>
      <c r="AD242" s="21">
        <f>MAX('ART Forecast'!G122-'ART Totals'!G242,0)</f>
        <v>2942.4</v>
      </c>
      <c r="AE242" s="21">
        <f>MAX('ART Forecast'!H122-'ART Totals'!H242,0)</f>
        <v>3160.1000000000004</v>
      </c>
      <c r="AF242" s="21">
        <f>MAX('ART Forecast'!I122-'ART Totals'!I242,0)</f>
        <v>4147.2999999999993</v>
      </c>
      <c r="AG242" s="21">
        <f>MAX('ART Forecast'!J122-'ART Totals'!J242,0)</f>
        <v>5393.2999999999993</v>
      </c>
      <c r="AH242" s="21">
        <f>MAX('ART Forecast'!K122-'ART Totals'!K242,0)</f>
        <v>6296.6</v>
      </c>
      <c r="AI242" s="21">
        <f>MAX('ART Forecast'!L122-'ART Totals'!L242,0)</f>
        <v>4520.7000000000007</v>
      </c>
      <c r="AJ242" s="21">
        <f>MAX('ART Forecast'!M122-'ART Totals'!M242,0)</f>
        <v>6550.7999999999993</v>
      </c>
      <c r="AK242" s="21">
        <f>MAX('ART Forecast'!N122-'ART Totals'!N242,0)</f>
        <v>5028.9000000000015</v>
      </c>
      <c r="AL242" s="21">
        <f>MAX('ART Forecast'!O122-'ART Totals'!O242,0)</f>
        <v>9452.9000000000015</v>
      </c>
      <c r="AM242" s="21">
        <f>MAX('ART Forecast'!P122-'ART Totals'!P242,0)</f>
        <v>7945.4666666666672</v>
      </c>
      <c r="AN242" s="21">
        <f>MAX('ART Forecast'!Q122-'ART Totals'!Q242,0)</f>
        <v>8375.1333333333314</v>
      </c>
      <c r="AO242" s="21">
        <f>MAX('ART Forecast'!R122-'ART Totals'!R242,0)</f>
        <v>8804.7999999999956</v>
      </c>
      <c r="AP242" s="21">
        <f>MAX('ART Forecast'!S122-'ART Totals'!S242,0)</f>
        <v>9234.4666666666599</v>
      </c>
      <c r="AQ242" s="21">
        <f>MAX('ART Forecast'!T122-'ART Totals'!T242,0)</f>
        <v>9664.1333333333314</v>
      </c>
      <c r="AR242" s="21">
        <f>MAX('ART Forecast'!U122-'ART Totals'!U242,0)</f>
        <v>10093.799999999996</v>
      </c>
      <c r="AS242" s="21">
        <f>MAX('ART Forecast'!V122-'ART Totals'!V242,0)</f>
        <v>10523.466666666674</v>
      </c>
      <c r="AT242" s="21">
        <f>MAX('ART Forecast'!W122-'ART Totals'!W242,0)</f>
        <v>10953.133333333339</v>
      </c>
    </row>
    <row r="243" spans="1:46" customFormat="1" x14ac:dyDescent="0.35">
      <c r="A243" s="1"/>
      <c r="B243" s="17" t="str">
        <f t="shared" si="367"/>
        <v>Venezuela</v>
      </c>
      <c r="C243" s="21"/>
      <c r="D243" s="21">
        <f>'ART Forecast'!C123-('ART Forecast'!C123*'Algorithms &amp; Assumptions'!$C$6)</f>
        <v>34383.599999999999</v>
      </c>
      <c r="E243" s="21">
        <f>'ART Forecast'!D123-('ART Forecast'!D123*'Algorithms &amp; Assumptions'!$C$6)</f>
        <v>36345.599999999999</v>
      </c>
      <c r="F243" s="21">
        <f>'ART Forecast'!E123-('ART Forecast'!E123*'Algorithms &amp; Assumptions'!$C$6)</f>
        <v>38728.800000000003</v>
      </c>
      <c r="G243" s="21">
        <f>'ART Forecast'!F123-('ART Forecast'!F123*'Algorithms &amp; Assumptions'!$C$6)</f>
        <v>38763.9</v>
      </c>
      <c r="H243" s="21">
        <f>'ART Forecast'!G123-('ART Forecast'!G123*'Algorithms &amp; Assumptions'!$C$6)</f>
        <v>39240.9</v>
      </c>
      <c r="I243" s="21">
        <f>'ART Forecast'!H123-('ART Forecast'!H123*'Algorithms &amp; Assumptions'!$C$6)</f>
        <v>51294.6</v>
      </c>
      <c r="J243" s="21">
        <f>'ART Forecast'!I123-('ART Forecast'!I123*'Algorithms &amp; Assumptions'!$C$6)</f>
        <v>46784.7</v>
      </c>
      <c r="K243" s="21">
        <f>'ART Forecast'!J123-('ART Forecast'!J123*'Algorithms &amp; Assumptions'!$C$6)</f>
        <v>35840.699999999997</v>
      </c>
      <c r="L243" s="21">
        <f>'ART Forecast'!K123-('ART Forecast'!K123*'Algorithms &amp; Assumptions'!$C$6)</f>
        <v>24634.799999999999</v>
      </c>
      <c r="M243" s="21">
        <f>'ART Forecast'!L123-('ART Forecast'!L123*'Algorithms &amp; Assumptions'!$C$6)</f>
        <v>39463.199999999997</v>
      </c>
      <c r="N243" s="21">
        <f>'ART Forecast'!M123-('ART Forecast'!M123*'Algorithms &amp; Assumptions'!$C$6)</f>
        <v>49266</v>
      </c>
      <c r="O243" s="21">
        <f>'ART Forecast'!N123-('ART Forecast'!N123*'Algorithms &amp; Assumptions'!$C$6)</f>
        <v>50504.4</v>
      </c>
      <c r="P243" s="21">
        <f>'ART Forecast'!O123-('ART Forecast'!O123*'Algorithms &amp; Assumptions'!$C$6)</f>
        <v>54688.5</v>
      </c>
      <c r="Q243" s="21">
        <f>'ART Forecast'!P123-('ART Forecast'!P123*'Algorithms &amp; Assumptions'!$C$6)</f>
        <v>59763.6</v>
      </c>
      <c r="R243" s="21">
        <f>'ART Forecast'!Q123-('ART Forecast'!Q123*'Algorithms &amp; Assumptions'!$C$6)</f>
        <v>64838.7</v>
      </c>
      <c r="S243" s="21">
        <f>'ART Forecast'!R123-('ART Forecast'!R123*'Algorithms &amp; Assumptions'!$C$6)</f>
        <v>69913.8</v>
      </c>
      <c r="T243" s="21">
        <f>'ART Forecast'!S123-('ART Forecast'!S123*'Algorithms &amp; Assumptions'!$C$6)</f>
        <v>74988.899999999994</v>
      </c>
      <c r="U243" s="21">
        <f>'ART Forecast'!T123-('ART Forecast'!T123*'Algorithms &amp; Assumptions'!$C$6)</f>
        <v>80064</v>
      </c>
      <c r="V243" s="21">
        <f>'ART Forecast'!U123-('ART Forecast'!U123*'Algorithms &amp; Assumptions'!$C$6)</f>
        <v>85139.1</v>
      </c>
      <c r="W243" s="21">
        <f>'ART Forecast'!V123-('ART Forecast'!V123*'Algorithms &amp; Assumptions'!$C$6)</f>
        <v>90214.2</v>
      </c>
      <c r="X243" s="1"/>
      <c r="Y243" s="17" t="str">
        <f t="shared" si="366"/>
        <v>Venezuela</v>
      </c>
      <c r="Z243" s="21"/>
      <c r="AA243" s="21">
        <f>MAX('ART Forecast'!D123-'ART Totals'!D243,0)</f>
        <v>6000.4000000000015</v>
      </c>
      <c r="AB243" s="21">
        <f>MAX('ART Forecast'!E123-'ART Totals'!E243,0)</f>
        <v>6686.4000000000015</v>
      </c>
      <c r="AC243" s="21">
        <f>MAX('ART Forecast'!F123-'ART Totals'!F243,0)</f>
        <v>4342.1999999999971</v>
      </c>
      <c r="AD243" s="21">
        <f>MAX('ART Forecast'!G123-'ART Totals'!G243,0)</f>
        <v>4837.0999999999985</v>
      </c>
      <c r="AE243" s="21">
        <f>MAX('ART Forecast'!H123-'ART Totals'!H243,0)</f>
        <v>17753.099999999999</v>
      </c>
      <c r="AF243" s="21">
        <f>MAX('ART Forecast'!I123-'ART Totals'!I243,0)</f>
        <v>688.40000000000146</v>
      </c>
      <c r="AG243" s="21">
        <f>MAX('ART Forecast'!J123-'ART Totals'!J243,0)</f>
        <v>0</v>
      </c>
      <c r="AH243" s="21">
        <f>MAX('ART Forecast'!K123-'ART Totals'!K243,0)</f>
        <v>0</v>
      </c>
      <c r="AI243" s="21">
        <f>MAX('ART Forecast'!L123-'ART Totals'!L243,0)</f>
        <v>19213.2</v>
      </c>
      <c r="AJ243" s="21">
        <f>MAX('ART Forecast'!M123-'ART Totals'!M243,0)</f>
        <v>15276.800000000003</v>
      </c>
      <c r="AK243" s="21">
        <f>MAX('ART Forecast'!N123-'ART Totals'!N243,0)</f>
        <v>6850</v>
      </c>
      <c r="AL243" s="21">
        <f>MAX('ART Forecast'!O123-'ART Totals'!O243,0)</f>
        <v>10260.599999999999</v>
      </c>
      <c r="AM243" s="21">
        <f>MAX('ART Forecast'!P123-'ART Totals'!P243,0)</f>
        <v>11715.5</v>
      </c>
      <c r="AN243" s="21">
        <f>MAX('ART Forecast'!Q123-'ART Totals'!Q243,0)</f>
        <v>12279.400000000001</v>
      </c>
      <c r="AO243" s="21">
        <f>MAX('ART Forecast'!R123-'ART Totals'!R243,0)</f>
        <v>12843.300000000003</v>
      </c>
      <c r="AP243" s="21">
        <f>MAX('ART Forecast'!S123-'ART Totals'!S243,0)</f>
        <v>13407.199999999997</v>
      </c>
      <c r="AQ243" s="21">
        <f>MAX('ART Forecast'!T123-'ART Totals'!T243,0)</f>
        <v>13971.100000000006</v>
      </c>
      <c r="AR243" s="21">
        <f>MAX('ART Forecast'!U123-'ART Totals'!U243,0)</f>
        <v>14535</v>
      </c>
      <c r="AS243" s="21">
        <f>MAX('ART Forecast'!V123-'ART Totals'!V243,0)</f>
        <v>15098.899999999994</v>
      </c>
      <c r="AT243" s="21">
        <f>MAX('ART Forecast'!W123-'ART Totals'!W243,0)</f>
        <v>15662.800000000003</v>
      </c>
    </row>
    <row r="244" spans="1:46" customFormat="1" x14ac:dyDescent="0.35">
      <c r="A244" s="1"/>
      <c r="B244" s="17" t="str">
        <f t="shared" si="367"/>
        <v>Vietnam</v>
      </c>
      <c r="C244" s="21"/>
      <c r="D244" s="21">
        <f>'ART Forecast'!C124-('ART Forecast'!C124*'Algorithms &amp; Assumptions'!$C$6)</f>
        <v>45684</v>
      </c>
      <c r="E244" s="21">
        <f>'ART Forecast'!D124-('ART Forecast'!D124*'Algorithms &amp; Assumptions'!$C$6)</f>
        <v>56396.7</v>
      </c>
      <c r="F244" s="21">
        <f>'ART Forecast'!E124-('ART Forecast'!E124*'Algorithms &amp; Assumptions'!$C$6)</f>
        <v>67394.7</v>
      </c>
      <c r="G244" s="21">
        <f>'ART Forecast'!F124-('ART Forecast'!F124*'Algorithms &amp; Assumptions'!$C$6)</f>
        <v>76934.7</v>
      </c>
      <c r="H244" s="21">
        <f>'ART Forecast'!G124-('ART Forecast'!G124*'Algorithms &amp; Assumptions'!$C$6)</f>
        <v>85034.7</v>
      </c>
      <c r="I244" s="21">
        <f>'ART Forecast'!H124-('ART Forecast'!H124*'Algorithms &amp; Assumptions'!$C$6)</f>
        <v>100117.8</v>
      </c>
      <c r="J244" s="21">
        <f>'ART Forecast'!I124-('ART Forecast'!I124*'Algorithms &amp; Assumptions'!$C$6)</f>
        <v>109269</v>
      </c>
      <c r="K244" s="21">
        <f>'ART Forecast'!J124-('ART Forecast'!J124*'Algorithms &amp; Assumptions'!$C$6)</f>
        <v>114839.1</v>
      </c>
      <c r="L244" s="21">
        <f>'ART Forecast'!K124-('ART Forecast'!K124*'Algorithms &amp; Assumptions'!$C$6)</f>
        <v>128337.3</v>
      </c>
      <c r="M244" s="21">
        <f>'ART Forecast'!L124-('ART Forecast'!L124*'Algorithms &amp; Assumptions'!$C$6)</f>
        <v>137993.4</v>
      </c>
      <c r="N244" s="21">
        <f>'ART Forecast'!M124-('ART Forecast'!M124*'Algorithms &amp; Assumptions'!$C$6)</f>
        <v>149162.4</v>
      </c>
      <c r="O244" s="21">
        <f>'ART Forecast'!N124-('ART Forecast'!N124*'Algorithms &amp; Assumptions'!$C$6)</f>
        <v>156747.6</v>
      </c>
      <c r="P244" s="21">
        <f>'ART Forecast'!O124-('ART Forecast'!O124*'Algorithms &amp; Assumptions'!$C$6)</f>
        <v>162147.6</v>
      </c>
      <c r="Q244" s="21">
        <f>'ART Forecast'!P124-('ART Forecast'!P124*'Algorithms &amp; Assumptions'!$C$6)</f>
        <v>170199</v>
      </c>
      <c r="R244" s="21">
        <f>'ART Forecast'!Q124-('ART Forecast'!Q124*'Algorithms &amp; Assumptions'!$C$6)</f>
        <v>178250.4</v>
      </c>
      <c r="S244" s="21">
        <f>'ART Forecast'!R124-('ART Forecast'!R124*'Algorithms &amp; Assumptions'!$C$6)</f>
        <v>186301.8</v>
      </c>
      <c r="T244" s="21">
        <f>'ART Forecast'!S124-('ART Forecast'!S124*'Algorithms &amp; Assumptions'!$C$6)</f>
        <v>194353.2</v>
      </c>
      <c r="U244" s="21">
        <f>'ART Forecast'!T124-('ART Forecast'!T124*'Algorithms &amp; Assumptions'!$C$6)</f>
        <v>202404.6</v>
      </c>
      <c r="V244" s="21">
        <f>'ART Forecast'!U124-('ART Forecast'!U124*'Algorithms &amp; Assumptions'!$C$6)</f>
        <v>210456</v>
      </c>
      <c r="W244" s="21">
        <f>'ART Forecast'!V124-('ART Forecast'!V124*'Algorithms &amp; Assumptions'!$C$6)</f>
        <v>218507.4</v>
      </c>
      <c r="X244" s="1"/>
      <c r="Y244" s="17" t="str">
        <f t="shared" si="366"/>
        <v>Vietnam</v>
      </c>
      <c r="Z244" s="21"/>
      <c r="AA244" s="21">
        <f>MAX('ART Forecast'!D124-'ART Totals'!D244,0)</f>
        <v>16979</v>
      </c>
      <c r="AB244" s="21">
        <f>MAX('ART Forecast'!E124-'ART Totals'!E244,0)</f>
        <v>18486.300000000003</v>
      </c>
      <c r="AC244" s="21">
        <f>MAX('ART Forecast'!F124-'ART Totals'!F244,0)</f>
        <v>18088.300000000003</v>
      </c>
      <c r="AD244" s="21">
        <f>MAX('ART Forecast'!G124-'ART Totals'!G244,0)</f>
        <v>17548.300000000003</v>
      </c>
      <c r="AE244" s="21">
        <f>MAX('ART Forecast'!H124-'ART Totals'!H244,0)</f>
        <v>26207.300000000003</v>
      </c>
      <c r="AF244" s="21">
        <f>MAX('ART Forecast'!I124-'ART Totals'!I244,0)</f>
        <v>21292.199999999997</v>
      </c>
      <c r="AG244" s="21">
        <f>MAX('ART Forecast'!J124-'ART Totals'!J244,0)</f>
        <v>18330</v>
      </c>
      <c r="AH244" s="21">
        <f>MAX('ART Forecast'!K124-'ART Totals'!K244,0)</f>
        <v>27757.899999999994</v>
      </c>
      <c r="AI244" s="21">
        <f>MAX('ART Forecast'!L124-'ART Totals'!L244,0)</f>
        <v>24988.699999999997</v>
      </c>
      <c r="AJ244" s="21">
        <f>MAX('ART Forecast'!M124-'ART Totals'!M244,0)</f>
        <v>27742.600000000006</v>
      </c>
      <c r="AK244" s="21">
        <f>MAX('ART Forecast'!N124-'ART Totals'!N244,0)</f>
        <v>25001.600000000006</v>
      </c>
      <c r="AL244" s="21">
        <f>MAX('ART Forecast'!O124-'ART Totals'!O244,0)</f>
        <v>23416.399999999994</v>
      </c>
      <c r="AM244" s="21">
        <f>MAX('ART Forecast'!P124-'ART Totals'!P244,0)</f>
        <v>26962.399999999994</v>
      </c>
      <c r="AN244" s="21">
        <f>MAX('ART Forecast'!Q124-'ART Totals'!Q244,0)</f>
        <v>27857</v>
      </c>
      <c r="AO244" s="21">
        <f>MAX('ART Forecast'!R124-'ART Totals'!R244,0)</f>
        <v>28751.600000000006</v>
      </c>
      <c r="AP244" s="21">
        <f>MAX('ART Forecast'!S124-'ART Totals'!S244,0)</f>
        <v>29646.200000000012</v>
      </c>
      <c r="AQ244" s="21">
        <f>MAX('ART Forecast'!T124-'ART Totals'!T244,0)</f>
        <v>30540.799999999988</v>
      </c>
      <c r="AR244" s="21">
        <f>MAX('ART Forecast'!U124-'ART Totals'!U244,0)</f>
        <v>31435.399999999994</v>
      </c>
      <c r="AS244" s="21">
        <f>MAX('ART Forecast'!V124-'ART Totals'!V244,0)</f>
        <v>32330</v>
      </c>
      <c r="AT244" s="21">
        <f>MAX('ART Forecast'!W124-'ART Totals'!W244,0)</f>
        <v>33224.600000000006</v>
      </c>
    </row>
    <row r="245" spans="1:46" customFormat="1" x14ac:dyDescent="0.35">
      <c r="A245" s="1"/>
      <c r="B245" s="17" t="str">
        <f>B122</f>
        <v>Yemen</v>
      </c>
      <c r="C245" s="21"/>
      <c r="D245" s="21">
        <f>'ART Forecast'!C125-('ART Forecast'!C125*'Algorithms &amp; Assumptions'!$C$6)</f>
        <v>416.7</v>
      </c>
      <c r="E245" s="21">
        <f>'ART Forecast'!D125-('ART Forecast'!D125*'Algorithms &amp; Assumptions'!$C$6)</f>
        <v>516.6</v>
      </c>
      <c r="F245" s="21">
        <f>'ART Forecast'!E125-('ART Forecast'!E125*'Algorithms &amp; Assumptions'!$C$6)</f>
        <v>601.20000000000005</v>
      </c>
      <c r="G245" s="21">
        <f>'ART Forecast'!F125-('ART Forecast'!F125*'Algorithms &amp; Assumptions'!$C$6)</f>
        <v>757.8</v>
      </c>
      <c r="H245" s="21">
        <f>'ART Forecast'!G125-('ART Forecast'!G125*'Algorithms &amp; Assumptions'!$C$6)</f>
        <v>1028.7</v>
      </c>
      <c r="I245" s="21">
        <f>'ART Forecast'!H125-('ART Forecast'!H125*'Algorithms &amp; Assumptions'!$C$6)</f>
        <v>1176.3</v>
      </c>
      <c r="J245" s="21">
        <f>'ART Forecast'!I125-('ART Forecast'!I125*'Algorithms &amp; Assumptions'!$C$6)</f>
        <v>1483.2</v>
      </c>
      <c r="K245" s="21">
        <f>'ART Forecast'!J125-('ART Forecast'!J125*'Algorithms &amp; Assumptions'!$C$6)</f>
        <v>1724.4</v>
      </c>
      <c r="L245" s="21">
        <f>'ART Forecast'!K125-('ART Forecast'!K125*'Algorithms &amp; Assumptions'!$C$6)</f>
        <v>1980.9</v>
      </c>
      <c r="M245" s="21">
        <f>'ART Forecast'!L125-('ART Forecast'!L125*'Algorithms &amp; Assumptions'!$C$6)</f>
        <v>2280.6</v>
      </c>
      <c r="N245" s="21">
        <f>'ART Forecast'!M125-('ART Forecast'!M125*'Algorithms &amp; Assumptions'!$C$6)</f>
        <v>2509.1999999999998</v>
      </c>
      <c r="O245" s="21">
        <f>'ART Forecast'!N125-('ART Forecast'!N125*'Algorithms &amp; Assumptions'!$C$6)</f>
        <v>2741.4</v>
      </c>
      <c r="P245" s="21">
        <f>'ART Forecast'!O125-('ART Forecast'!O125*'Algorithms &amp; Assumptions'!$C$6)</f>
        <v>3210.3</v>
      </c>
      <c r="Q245" s="21">
        <f>'ART Forecast'!P125-('ART Forecast'!P125*'Algorithms &amp; Assumptions'!$C$6)</f>
        <v>3520.2000000000003</v>
      </c>
      <c r="R245" s="21">
        <f>'ART Forecast'!Q125-('ART Forecast'!Q125*'Algorithms &amp; Assumptions'!$C$6)</f>
        <v>3830.1000000000004</v>
      </c>
      <c r="S245" s="21">
        <f>'ART Forecast'!R125-('ART Forecast'!R125*'Algorithms &amp; Assumptions'!$C$6)</f>
        <v>4140</v>
      </c>
      <c r="T245" s="21">
        <f>'ART Forecast'!S125-('ART Forecast'!S125*'Algorithms &amp; Assumptions'!$C$6)</f>
        <v>4449.8999999999996</v>
      </c>
      <c r="U245" s="21">
        <f>'ART Forecast'!T125-('ART Forecast'!T125*'Algorithms &amp; Assumptions'!$C$6)</f>
        <v>4759.7999999999993</v>
      </c>
      <c r="V245" s="21">
        <f>'ART Forecast'!U125-('ART Forecast'!U125*'Algorithms &amp; Assumptions'!$C$6)</f>
        <v>5069.6999999999989</v>
      </c>
      <c r="W245" s="21">
        <f>'ART Forecast'!V125-('ART Forecast'!V125*'Algorithms &amp; Assumptions'!$C$6)</f>
        <v>5379.5999999999985</v>
      </c>
      <c r="X245" s="1"/>
      <c r="Y245" s="17" t="str">
        <f t="shared" si="366"/>
        <v>Yemen</v>
      </c>
      <c r="Z245" s="21"/>
      <c r="AA245" s="21">
        <f>MAX('ART Forecast'!D125-'ART Totals'!D245,0)</f>
        <v>157.30000000000001</v>
      </c>
      <c r="AB245" s="21">
        <f>MAX('ART Forecast'!E125-'ART Totals'!E245,0)</f>
        <v>151.39999999999998</v>
      </c>
      <c r="AC245" s="21">
        <f>MAX('ART Forecast'!F125-'ART Totals'!F245,0)</f>
        <v>240.79999999999995</v>
      </c>
      <c r="AD245" s="21">
        <f>MAX('ART Forecast'!G125-'ART Totals'!G245,0)</f>
        <v>385.20000000000005</v>
      </c>
      <c r="AE245" s="21">
        <f>MAX('ART Forecast'!H125-'ART Totals'!H245,0)</f>
        <v>278.29999999999995</v>
      </c>
      <c r="AF245" s="21">
        <f>MAX('ART Forecast'!I125-'ART Totals'!I245,0)</f>
        <v>471.70000000000005</v>
      </c>
      <c r="AG245" s="21">
        <f>MAX('ART Forecast'!J125-'ART Totals'!J245,0)</f>
        <v>432.79999999999995</v>
      </c>
      <c r="AH245" s="21">
        <f>MAX('ART Forecast'!K125-'ART Totals'!K245,0)</f>
        <v>476.59999999999991</v>
      </c>
      <c r="AI245" s="21">
        <f>MAX('ART Forecast'!L125-'ART Totals'!L245,0)</f>
        <v>553.09999999999991</v>
      </c>
      <c r="AJ245" s="21">
        <f>MAX('ART Forecast'!M125-'ART Totals'!M245,0)</f>
        <v>507.40000000000009</v>
      </c>
      <c r="AK245" s="21">
        <f>MAX('ART Forecast'!N125-'ART Totals'!N245,0)</f>
        <v>536.80000000000018</v>
      </c>
      <c r="AL245" s="21">
        <f>MAX('ART Forecast'!O125-'ART Totals'!O245,0)</f>
        <v>825.59999999999991</v>
      </c>
      <c r="AM245" s="21">
        <f>MAX('ART Forecast'!P125-'ART Totals'!P245,0)</f>
        <v>701.0333333333333</v>
      </c>
      <c r="AN245" s="21">
        <f>MAX('ART Forecast'!Q125-'ART Totals'!Q245,0)</f>
        <v>735.4666666666667</v>
      </c>
      <c r="AO245" s="21">
        <f>MAX('ART Forecast'!R125-'ART Totals'!R245,0)</f>
        <v>769.89999999999964</v>
      </c>
      <c r="AP245" s="21">
        <f>MAX('ART Forecast'!S125-'ART Totals'!S245,0)</f>
        <v>804.33333333333303</v>
      </c>
      <c r="AQ245" s="21">
        <f>MAX('ART Forecast'!T125-'ART Totals'!T245,0)</f>
        <v>838.76666666666642</v>
      </c>
      <c r="AR245" s="21">
        <f>MAX('ART Forecast'!U125-'ART Totals'!U245,0)</f>
        <v>873.19999999999982</v>
      </c>
      <c r="AS245" s="21">
        <f>MAX('ART Forecast'!V125-'ART Totals'!V245,0)</f>
        <v>907.63333333333321</v>
      </c>
      <c r="AT245" s="21">
        <f>MAX('ART Forecast'!W125-'ART Totals'!W245,0)</f>
        <v>942.06666666666661</v>
      </c>
    </row>
    <row r="246" spans="1:46" customFormat="1" x14ac:dyDescent="0.35">
      <c r="A246" s="1"/>
      <c r="B246" s="17" t="str">
        <f t="shared" ref="B246:B247" si="368">B123</f>
        <v>Zambia</v>
      </c>
      <c r="C246" s="21"/>
      <c r="D246" s="21">
        <f>'ART Forecast'!C126-('ART Forecast'!C126*'Algorithms &amp; Assumptions'!$C$6)</f>
        <v>292406.40000000002</v>
      </c>
      <c r="E246" s="21">
        <f>'ART Forecast'!D126-('ART Forecast'!D126*'Algorithms &amp; Assumptions'!$C$6)</f>
        <v>355952.7</v>
      </c>
      <c r="F246" s="21">
        <f>'ART Forecast'!E126-('ART Forecast'!E126*'Algorithms &amp; Assumptions'!$C$6)</f>
        <v>401564.7</v>
      </c>
      <c r="G246" s="21">
        <f>'ART Forecast'!F126-('ART Forecast'!F126*'Algorithms &amp; Assumptions'!$C$6)</f>
        <v>468564.3</v>
      </c>
      <c r="H246" s="21">
        <f>'ART Forecast'!G126-('ART Forecast'!G126*'Algorithms &amp; Assumptions'!$C$6)</f>
        <v>548532</v>
      </c>
      <c r="I246" s="21">
        <f>'ART Forecast'!H126-('ART Forecast'!H126*'Algorithms &amp; Assumptions'!$C$6)</f>
        <v>636068.69999999995</v>
      </c>
      <c r="J246" s="21">
        <f>'ART Forecast'!I126-('ART Forecast'!I126*'Algorithms &amp; Assumptions'!$C$6)</f>
        <v>674174.7</v>
      </c>
      <c r="K246" s="21">
        <f>'ART Forecast'!J126-('ART Forecast'!J126*'Algorithms &amp; Assumptions'!$C$6)</f>
        <v>723561.3</v>
      </c>
      <c r="L246" s="21">
        <f>'ART Forecast'!K126-('ART Forecast'!K126*'Algorithms &amp; Assumptions'!$C$6)</f>
        <v>828392.4</v>
      </c>
      <c r="M246" s="21">
        <f>'ART Forecast'!L126-('ART Forecast'!L126*'Algorithms &amp; Assumptions'!$C$6)</f>
        <v>925116.3</v>
      </c>
      <c r="N246" s="21">
        <f>'ART Forecast'!M126-('ART Forecast'!M126*'Algorithms &amp; Assumptions'!$C$6)</f>
        <v>1018375.2</v>
      </c>
      <c r="O246" s="21">
        <f>'ART Forecast'!N126-('ART Forecast'!N126*'Algorithms &amp; Assumptions'!$C$6)</f>
        <v>1038544.2</v>
      </c>
      <c r="P246" s="21">
        <f>'ART Forecast'!O126-('ART Forecast'!O126*'Algorithms &amp; Assumptions'!$C$6)</f>
        <v>1101921.3</v>
      </c>
      <c r="Q246" s="21">
        <f>'ART Forecast'!P126-('ART Forecast'!P126*'Algorithms &amp; Assumptions'!$C$6)</f>
        <v>1160856.2999999998</v>
      </c>
      <c r="R246" s="21">
        <f>'ART Forecast'!Q126-('ART Forecast'!Q126*'Algorithms &amp; Assumptions'!$C$6)</f>
        <v>1170000</v>
      </c>
      <c r="S246" s="21">
        <f>'ART Forecast'!R126-('ART Forecast'!R126*'Algorithms &amp; Assumptions'!$C$6)</f>
        <v>1170000</v>
      </c>
      <c r="T246" s="21">
        <f>'ART Forecast'!S126-('ART Forecast'!S126*'Algorithms &amp; Assumptions'!$C$6)</f>
        <v>1170000</v>
      </c>
      <c r="U246" s="21">
        <f>'ART Forecast'!T126-('ART Forecast'!T126*'Algorithms &amp; Assumptions'!$C$6)</f>
        <v>1170000</v>
      </c>
      <c r="V246" s="21">
        <f>'ART Forecast'!U126-('ART Forecast'!U126*'Algorithms &amp; Assumptions'!$C$6)</f>
        <v>1170000</v>
      </c>
      <c r="W246" s="21">
        <f>'ART Forecast'!V126-('ART Forecast'!V126*'Algorithms &amp; Assumptions'!$C$6)</f>
        <v>1170000</v>
      </c>
      <c r="X246" s="1"/>
      <c r="Y246" s="17" t="str">
        <f t="shared" si="366"/>
        <v>Zambia</v>
      </c>
      <c r="Z246" s="21"/>
      <c r="AA246" s="21">
        <f>MAX('ART Forecast'!D126-'ART Totals'!D246,0)</f>
        <v>103096.59999999998</v>
      </c>
      <c r="AB246" s="21">
        <f>MAX('ART Forecast'!E126-'ART Totals'!E246,0)</f>
        <v>90230.299999999988</v>
      </c>
      <c r="AC246" s="21">
        <f>MAX('ART Forecast'!F126-'ART Totals'!F246,0)</f>
        <v>119062.29999999999</v>
      </c>
      <c r="AD246" s="21">
        <f>MAX('ART Forecast'!G126-'ART Totals'!G246,0)</f>
        <v>140915.70000000001</v>
      </c>
      <c r="AE246" s="21">
        <f>MAX('ART Forecast'!H126-'ART Totals'!H246,0)</f>
        <v>158211</v>
      </c>
      <c r="AF246" s="21">
        <f>MAX('ART Forecast'!I126-'ART Totals'!I246,0)</f>
        <v>113014.30000000005</v>
      </c>
      <c r="AG246" s="21">
        <f>MAX('ART Forecast'!J126-'ART Totals'!J246,0)</f>
        <v>129782.30000000005</v>
      </c>
      <c r="AH246" s="21">
        <f>MAX('ART Forecast'!K126-'ART Totals'!K246,0)</f>
        <v>196874.69999999995</v>
      </c>
      <c r="AI246" s="21">
        <f>MAX('ART Forecast'!L126-'ART Totals'!L246,0)</f>
        <v>199514.59999999998</v>
      </c>
      <c r="AJ246" s="21">
        <f>MAX('ART Forecast'!M126-'ART Totals'!M246,0)</f>
        <v>206411.69999999995</v>
      </c>
      <c r="AK246" s="21">
        <f>MAX('ART Forecast'!N126-'ART Totals'!N246,0)</f>
        <v>135562.80000000005</v>
      </c>
      <c r="AL246" s="21">
        <f>MAX('ART Forecast'!O126-'ART Totals'!O246,0)</f>
        <v>185812.80000000005</v>
      </c>
      <c r="AM246" s="21">
        <f>MAX('ART Forecast'!P126-'ART Totals'!P246,0)</f>
        <v>187919.03333333321</v>
      </c>
      <c r="AN246" s="21">
        <f>MAX('ART Forecast'!Q126-'ART Totals'!Q246,0)</f>
        <v>139143.70000000019</v>
      </c>
      <c r="AO246" s="21">
        <f>MAX('ART Forecast'!R126-'ART Totals'!R246,0)</f>
        <v>130000</v>
      </c>
      <c r="AP246" s="21">
        <f>MAX('ART Forecast'!S126-'ART Totals'!S246,0)</f>
        <v>130000</v>
      </c>
      <c r="AQ246" s="21">
        <f>MAX('ART Forecast'!T126-'ART Totals'!T246,0)</f>
        <v>130000</v>
      </c>
      <c r="AR246" s="21">
        <f>MAX('ART Forecast'!U126-'ART Totals'!U246,0)</f>
        <v>130000</v>
      </c>
      <c r="AS246" s="21">
        <f>MAX('ART Forecast'!V126-'ART Totals'!V246,0)</f>
        <v>130000</v>
      </c>
      <c r="AT246" s="21">
        <f>MAX('ART Forecast'!W126-'ART Totals'!W246,0)</f>
        <v>130000</v>
      </c>
    </row>
    <row r="247" spans="1:46" customFormat="1" x14ac:dyDescent="0.35">
      <c r="A247" s="1"/>
      <c r="B247" s="17" t="str">
        <f t="shared" si="368"/>
        <v>Zimbabwe</v>
      </c>
      <c r="C247" s="21"/>
      <c r="D247" s="21">
        <f>'ART Forecast'!C127-('ART Forecast'!C127*'Algorithms &amp; Assumptions'!$C$6)</f>
        <v>297341.09999999998</v>
      </c>
      <c r="E247" s="21">
        <f>'ART Forecast'!D127-('ART Forecast'!D127*'Algorithms &amp; Assumptions'!$C$6)</f>
        <v>400196.7</v>
      </c>
      <c r="F247" s="21">
        <f>'ART Forecast'!E127-('ART Forecast'!E127*'Algorithms &amp; Assumptions'!$C$6)</f>
        <v>466911.9</v>
      </c>
      <c r="G247" s="21">
        <f>'ART Forecast'!F127-('ART Forecast'!F127*'Algorithms &amp; Assumptions'!$C$6)</f>
        <v>556992</v>
      </c>
      <c r="H247" s="21">
        <f>'ART Forecast'!G127-('ART Forecast'!G127*'Algorithms &amp; Assumptions'!$C$6)</f>
        <v>633242.69999999995</v>
      </c>
      <c r="I247" s="21">
        <f>'ART Forecast'!H127-('ART Forecast'!H127*'Algorithms &amp; Assumptions'!$C$6)</f>
        <v>698877</v>
      </c>
      <c r="J247" s="21">
        <f>'ART Forecast'!I127-('ART Forecast'!I127*'Algorithms &amp; Assumptions'!$C$6)</f>
        <v>769138.2</v>
      </c>
      <c r="K247" s="21">
        <f>'ART Forecast'!J127-('ART Forecast'!J127*'Algorithms &amp; Assumptions'!$C$6)</f>
        <v>880345.8</v>
      </c>
      <c r="L247" s="21">
        <f>'ART Forecast'!K127-('ART Forecast'!K127*'Algorithms &amp; Assumptions'!$C$6)</f>
        <v>928782.9</v>
      </c>
      <c r="M247" s="21">
        <f>'ART Forecast'!L127-('ART Forecast'!L127*'Algorithms &amp; Assumptions'!$C$6)</f>
        <v>979636.5</v>
      </c>
      <c r="N247" s="21">
        <f>'ART Forecast'!M127-('ART Forecast'!M127*'Algorithms &amp; Assumptions'!$C$6)</f>
        <v>1018828.8</v>
      </c>
      <c r="O247" s="21">
        <f>'ART Forecast'!N127-('ART Forecast'!N127*'Algorithms &amp; Assumptions'!$C$6)</f>
        <v>1022621.4</v>
      </c>
      <c r="P247" s="21">
        <f>'ART Forecast'!O127-('ART Forecast'!O127*'Algorithms &amp; Assumptions'!$C$6)</f>
        <v>1063913.3999999999</v>
      </c>
      <c r="Q247" s="21">
        <f>'ART Forecast'!P127-('ART Forecast'!P127*'Algorithms &amp; Assumptions'!$C$6)</f>
        <v>1080000</v>
      </c>
      <c r="R247" s="21">
        <f>'ART Forecast'!Q127-('ART Forecast'!Q127*'Algorithms &amp; Assumptions'!$C$6)</f>
        <v>1080000</v>
      </c>
      <c r="S247" s="21">
        <f>'ART Forecast'!R127-('ART Forecast'!R127*'Algorithms &amp; Assumptions'!$C$6)</f>
        <v>1080000</v>
      </c>
      <c r="T247" s="21">
        <f>'ART Forecast'!S127-('ART Forecast'!S127*'Algorithms &amp; Assumptions'!$C$6)</f>
        <v>1080000</v>
      </c>
      <c r="U247" s="21">
        <f>'ART Forecast'!T127-('ART Forecast'!T127*'Algorithms &amp; Assumptions'!$C$6)</f>
        <v>1080000</v>
      </c>
      <c r="V247" s="21">
        <f>'ART Forecast'!U127-('ART Forecast'!U127*'Algorithms &amp; Assumptions'!$C$6)</f>
        <v>1080000</v>
      </c>
      <c r="W247" s="21">
        <f>'ART Forecast'!V127-('ART Forecast'!V127*'Algorithms &amp; Assumptions'!$C$6)</f>
        <v>1080000</v>
      </c>
      <c r="X247" s="1"/>
      <c r="Y247" s="17" t="str">
        <f t="shared" si="366"/>
        <v>Zimbabwe</v>
      </c>
      <c r="Z247" s="21"/>
      <c r="AA247" s="21">
        <f>MAX('ART Forecast'!D127-'ART Totals'!D247,0)</f>
        <v>147321.90000000002</v>
      </c>
      <c r="AB247" s="21">
        <f>MAX('ART Forecast'!E127-'ART Totals'!E247,0)</f>
        <v>118594.29999999999</v>
      </c>
      <c r="AC247" s="21">
        <f>MAX('ART Forecast'!F127-'ART Totals'!F247,0)</f>
        <v>151968.09999999998</v>
      </c>
      <c r="AD247" s="21">
        <f>MAX('ART Forecast'!G127-'ART Totals'!G247,0)</f>
        <v>146611</v>
      </c>
      <c r="AE247" s="21">
        <f>MAX('ART Forecast'!H127-'ART Totals'!H247,0)</f>
        <v>143287.30000000005</v>
      </c>
      <c r="AF247" s="21">
        <f>MAX('ART Forecast'!I127-'ART Totals'!I247,0)</f>
        <v>155721</v>
      </c>
      <c r="AG247" s="21">
        <f>MAX('ART Forecast'!J127-'ART Totals'!J247,0)</f>
        <v>209023.80000000005</v>
      </c>
      <c r="AH247" s="21">
        <f>MAX('ART Forecast'!K127-'ART Totals'!K247,0)</f>
        <v>151635.19999999995</v>
      </c>
      <c r="AI247" s="21">
        <f>MAX('ART Forecast'!L127-'ART Totals'!L247,0)</f>
        <v>159702.09999999998</v>
      </c>
      <c r="AJ247" s="21">
        <f>MAX('ART Forecast'!M127-'ART Totals'!M247,0)</f>
        <v>152395.5</v>
      </c>
      <c r="AK247" s="21">
        <f>MAX('ART Forecast'!N127-'ART Totals'!N247,0)</f>
        <v>117417.19999999995</v>
      </c>
      <c r="AL247" s="21">
        <f>MAX('ART Forecast'!O127-'ART Totals'!O247,0)</f>
        <v>159504.59999999998</v>
      </c>
      <c r="AM247" s="21">
        <f>MAX('ART Forecast'!P127-'ART Totals'!P247,0)</f>
        <v>136086.60000000009</v>
      </c>
      <c r="AN247" s="21">
        <f>MAX('ART Forecast'!Q127-'ART Totals'!Q247,0)</f>
        <v>120000</v>
      </c>
      <c r="AO247" s="21">
        <f>MAX('ART Forecast'!R127-'ART Totals'!R247,0)</f>
        <v>120000</v>
      </c>
      <c r="AP247" s="21">
        <f>MAX('ART Forecast'!S127-'ART Totals'!S247,0)</f>
        <v>120000</v>
      </c>
      <c r="AQ247" s="21">
        <f>MAX('ART Forecast'!T127-'ART Totals'!T247,0)</f>
        <v>120000</v>
      </c>
      <c r="AR247" s="21">
        <f>MAX('ART Forecast'!U127-'ART Totals'!U247,0)</f>
        <v>120000</v>
      </c>
      <c r="AS247" s="21">
        <f>MAX('ART Forecast'!V127-'ART Totals'!V247,0)</f>
        <v>120000</v>
      </c>
      <c r="AT247" s="21">
        <f>MAX('ART Forecast'!W127-'ART Totals'!W247,0)</f>
        <v>120000</v>
      </c>
    </row>
    <row r="248" spans="1:46" x14ac:dyDescent="0.35">
      <c r="F248" s="6"/>
      <c r="G248" s="6"/>
      <c r="H248" s="6"/>
      <c r="I248" s="6"/>
      <c r="AA248" s="6"/>
      <c r="AB248" s="6"/>
      <c r="AC248" s="6"/>
      <c r="AD248" s="6"/>
      <c r="AE248" s="6"/>
      <c r="AF248" s="6"/>
      <c r="AG248" s="6"/>
      <c r="AH248" s="6"/>
      <c r="AI248" s="6"/>
      <c r="AJ248" s="6"/>
      <c r="AK248" s="6"/>
    </row>
    <row r="249" spans="1:46" x14ac:dyDescent="0.35">
      <c r="B249" s="3" t="s">
        <v>32</v>
      </c>
      <c r="C249" s="3"/>
      <c r="D249" s="3"/>
      <c r="E249" s="3"/>
      <c r="F249" s="3"/>
      <c r="G249" s="3"/>
      <c r="Y249" s="13" t="s">
        <v>35</v>
      </c>
      <c r="Z249" s="9"/>
    </row>
    <row r="250" spans="1:46" x14ac:dyDescent="0.35">
      <c r="B250" s="26" t="s">
        <v>2</v>
      </c>
      <c r="C250" s="24">
        <v>2010</v>
      </c>
      <c r="D250" s="24">
        <v>2011</v>
      </c>
      <c r="E250" s="24">
        <v>2012</v>
      </c>
      <c r="F250" s="24">
        <v>2013</v>
      </c>
      <c r="G250" s="24">
        <v>2014</v>
      </c>
      <c r="H250" s="24">
        <v>2015</v>
      </c>
      <c r="I250" s="24">
        <v>2016</v>
      </c>
      <c r="J250" s="24">
        <v>2017</v>
      </c>
      <c r="K250" s="24">
        <v>2018</v>
      </c>
      <c r="L250" s="24">
        <v>2019</v>
      </c>
      <c r="M250" s="24">
        <v>2020</v>
      </c>
      <c r="N250" s="24">
        <v>2021</v>
      </c>
      <c r="O250" s="24">
        <v>2022</v>
      </c>
      <c r="P250" s="24">
        <v>2023</v>
      </c>
      <c r="Q250" s="24">
        <v>2024</v>
      </c>
      <c r="R250" s="24">
        <v>2025</v>
      </c>
      <c r="S250" s="24">
        <v>2026</v>
      </c>
      <c r="T250" s="24">
        <v>2027</v>
      </c>
      <c r="U250" s="24">
        <v>2028</v>
      </c>
      <c r="V250" s="24">
        <v>2029</v>
      </c>
      <c r="W250" s="24">
        <v>2030</v>
      </c>
      <c r="Y250" s="26" t="s">
        <v>2</v>
      </c>
      <c r="Z250" s="24">
        <v>2010</v>
      </c>
      <c r="AA250" s="24">
        <v>2011</v>
      </c>
      <c r="AB250" s="24">
        <v>2012</v>
      </c>
      <c r="AC250" s="24">
        <v>2013</v>
      </c>
      <c r="AD250" s="24">
        <v>2014</v>
      </c>
      <c r="AE250" s="24">
        <v>2015</v>
      </c>
      <c r="AF250" s="24">
        <v>2016</v>
      </c>
      <c r="AG250" s="24">
        <v>2017</v>
      </c>
      <c r="AH250" s="24">
        <v>2018</v>
      </c>
      <c r="AI250" s="24">
        <v>2019</v>
      </c>
      <c r="AJ250" s="24">
        <v>2020</v>
      </c>
      <c r="AK250" s="24">
        <v>2021</v>
      </c>
      <c r="AL250" s="24">
        <v>2022</v>
      </c>
      <c r="AM250" s="24">
        <v>2023</v>
      </c>
      <c r="AN250" s="24">
        <v>2024</v>
      </c>
      <c r="AO250" s="24">
        <v>2025</v>
      </c>
      <c r="AP250" s="24">
        <v>2026</v>
      </c>
      <c r="AQ250" s="24">
        <v>2027</v>
      </c>
      <c r="AR250" s="24">
        <v>2028</v>
      </c>
      <c r="AS250" s="24">
        <v>2029</v>
      </c>
      <c r="AT250" s="24">
        <v>2030</v>
      </c>
    </row>
    <row r="251" spans="1:46" x14ac:dyDescent="0.35">
      <c r="B251" s="17" t="str">
        <f t="shared" ref="B251:B295" si="369">B128</f>
        <v>Afghanistan</v>
      </c>
      <c r="C251" s="21"/>
      <c r="D251" s="21">
        <f>'ART Forecast'!C131-('ART Forecast'!C131*'Algorithms &amp; Assumptions'!$C$7)</f>
        <v>1.7</v>
      </c>
      <c r="E251" s="21">
        <f>'ART Forecast'!D131-('ART Forecast'!D131*'Algorithms &amp; Assumptions'!$C$7)</f>
        <v>4.25</v>
      </c>
      <c r="F251" s="21">
        <f>'ART Forecast'!E131-('ART Forecast'!E131*'Algorithms &amp; Assumptions'!$C$7)</f>
        <v>5.0999999999999996</v>
      </c>
      <c r="G251" s="21">
        <f>'ART Forecast'!F131-('ART Forecast'!F131*'Algorithms &amp; Assumptions'!$C$7)</f>
        <v>9.35</v>
      </c>
      <c r="H251" s="21">
        <f>'ART Forecast'!G131-('ART Forecast'!G131*'Algorithms &amp; Assumptions'!$C$7)</f>
        <v>13.6</v>
      </c>
      <c r="I251" s="21">
        <f>'ART Forecast'!H131-('ART Forecast'!H131*'Algorithms &amp; Assumptions'!$C$7)</f>
        <v>10.199999999999999</v>
      </c>
      <c r="J251" s="21">
        <f>'ART Forecast'!I131-('ART Forecast'!I131*'Algorithms &amp; Assumptions'!$C$7)</f>
        <v>31.45</v>
      </c>
      <c r="K251" s="21">
        <f>'ART Forecast'!J131-('ART Forecast'!J131*'Algorithms &amp; Assumptions'!$C$7)</f>
        <v>47.6</v>
      </c>
      <c r="L251" s="21">
        <f>'ART Forecast'!K131-('ART Forecast'!K131*'Algorithms &amp; Assumptions'!$C$7)</f>
        <v>51.85</v>
      </c>
      <c r="M251" s="21">
        <f>'ART Forecast'!L131-('ART Forecast'!L131*'Algorithms &amp; Assumptions'!$C$7)</f>
        <v>51</v>
      </c>
      <c r="N251" s="21">
        <f>'ART Forecast'!M131-('ART Forecast'!M131*'Algorithms &amp; Assumptions'!$C$7)</f>
        <v>51</v>
      </c>
      <c r="O251" s="21">
        <f>'ART Forecast'!N131-('ART Forecast'!N131*'Algorithms &amp; Assumptions'!$C$7)</f>
        <v>52.7</v>
      </c>
      <c r="P251" s="21">
        <f>'ART Forecast'!O131-('ART Forecast'!O131*'Algorithms &amp; Assumptions'!$C$7)</f>
        <v>56.1</v>
      </c>
      <c r="Q251" s="21">
        <f>'ART Forecast'!P131-('ART Forecast'!P131*'Algorithms &amp; Assumptions'!$C$7)</f>
        <v>57.8</v>
      </c>
      <c r="R251" s="21">
        <f>'ART Forecast'!Q131-('ART Forecast'!Q131*'Algorithms &amp; Assumptions'!$C$7)</f>
        <v>59.5</v>
      </c>
      <c r="S251" s="21">
        <f>'ART Forecast'!R131-('ART Forecast'!R131*'Algorithms &amp; Assumptions'!$C$7)</f>
        <v>61.2</v>
      </c>
      <c r="T251" s="21">
        <f>'ART Forecast'!S131-('ART Forecast'!S131*'Algorithms &amp; Assumptions'!$C$7)</f>
        <v>62.9</v>
      </c>
      <c r="U251" s="21">
        <f>'ART Forecast'!T131-('ART Forecast'!T131*'Algorithms &amp; Assumptions'!$C$7)</f>
        <v>64.599999999999994</v>
      </c>
      <c r="V251" s="21">
        <f>'ART Forecast'!U131-('ART Forecast'!U131*'Algorithms &amp; Assumptions'!$C$7)</f>
        <v>66.3</v>
      </c>
      <c r="W251" s="21">
        <f>'ART Forecast'!V131-('ART Forecast'!V131*'Algorithms &amp; Assumptions'!$C$7)</f>
        <v>68</v>
      </c>
      <c r="Y251" s="17" t="str">
        <f>B251</f>
        <v>Afghanistan</v>
      </c>
      <c r="Z251" s="21"/>
      <c r="AA251" s="21">
        <f>MAX('ART Forecast'!D131-D251,0)</f>
        <v>3.3</v>
      </c>
      <c r="AB251" s="21">
        <f>MAX('ART Forecast'!E131-E251,0)</f>
        <v>1.75</v>
      </c>
      <c r="AC251" s="21">
        <f>MAX('ART Forecast'!F131-F251,0)</f>
        <v>5.9</v>
      </c>
      <c r="AD251" s="21">
        <f>MAX('ART Forecast'!G131-G251,0)</f>
        <v>6.65</v>
      </c>
      <c r="AE251" s="21">
        <f>MAX('ART Forecast'!H131-H251,0)</f>
        <v>0</v>
      </c>
      <c r="AF251" s="21">
        <f>MAX('ART Forecast'!I131-I251,0)</f>
        <v>26.8</v>
      </c>
      <c r="AG251" s="21">
        <f>MAX('ART Forecast'!J131-J251,0)</f>
        <v>24.55</v>
      </c>
      <c r="AH251" s="21">
        <f>MAX('ART Forecast'!K131-K251,0)</f>
        <v>13.399999999999999</v>
      </c>
      <c r="AI251" s="21">
        <f>MAX('ART Forecast'!L131-L251,0)</f>
        <v>8.1499999999999986</v>
      </c>
      <c r="AJ251" s="21">
        <f>MAX('ART Forecast'!M131-M251,0)</f>
        <v>9</v>
      </c>
      <c r="AK251" s="21">
        <f>MAX('ART Forecast'!N131-N251,0)</f>
        <v>11</v>
      </c>
      <c r="AL251" s="21">
        <f>MAX('ART Forecast'!O131-O251,0)</f>
        <v>13.299999999999997</v>
      </c>
      <c r="AM251" s="21">
        <f>MAX('ART Forecast'!P131-P251,0)</f>
        <v>11.899999999999999</v>
      </c>
      <c r="AN251" s="21">
        <f>MAX('ART Forecast'!Q131-Q251,0)</f>
        <v>12.200000000000003</v>
      </c>
      <c r="AO251" s="21">
        <f>MAX('ART Forecast'!R131-R251,0)</f>
        <v>12.5</v>
      </c>
      <c r="AP251" s="21">
        <f>MAX('ART Forecast'!S131-S251,0)</f>
        <v>12.799999999999997</v>
      </c>
      <c r="AQ251" s="21">
        <f>MAX('ART Forecast'!T131-T251,0)</f>
        <v>13.100000000000001</v>
      </c>
      <c r="AR251" s="21">
        <f>MAX('ART Forecast'!U131-U251,0)</f>
        <v>13.400000000000006</v>
      </c>
      <c r="AS251" s="21">
        <f>MAX('ART Forecast'!V131-V251,0)</f>
        <v>13.700000000000003</v>
      </c>
      <c r="AT251" s="21">
        <f>MAX('ART Forecast'!W131-W251,0)</f>
        <v>14</v>
      </c>
    </row>
    <row r="252" spans="1:46" x14ac:dyDescent="0.35">
      <c r="B252" s="17" t="str">
        <f t="shared" si="369"/>
        <v>Albania</v>
      </c>
      <c r="C252" s="21"/>
      <c r="D252" s="21">
        <f>'ART Forecast'!C132-('ART Forecast'!C132*'Algorithms &amp; Assumptions'!$C$7)</f>
        <v>11.9</v>
      </c>
      <c r="E252" s="21">
        <f>'ART Forecast'!D132-('ART Forecast'!D132*'Algorithms &amp; Assumptions'!$C$7)</f>
        <v>11.9</v>
      </c>
      <c r="F252" s="21">
        <f>'ART Forecast'!E132-('ART Forecast'!E132*'Algorithms &amp; Assumptions'!$C$7)</f>
        <v>12.75</v>
      </c>
      <c r="G252" s="21">
        <f>'ART Forecast'!F132-('ART Forecast'!F132*'Algorithms &amp; Assumptions'!$C$7)</f>
        <v>0</v>
      </c>
      <c r="H252" s="21">
        <f>'ART Forecast'!G132-('ART Forecast'!G132*'Algorithms &amp; Assumptions'!$C$7)</f>
        <v>15.3</v>
      </c>
      <c r="I252" s="21">
        <f>'ART Forecast'!H132-('ART Forecast'!H132*'Algorithms &amp; Assumptions'!$C$7)</f>
        <v>14.45</v>
      </c>
      <c r="J252" s="21">
        <f>'ART Forecast'!I132-('ART Forecast'!I132*'Algorithms &amp; Assumptions'!$C$7)</f>
        <v>14.45</v>
      </c>
      <c r="K252" s="21">
        <f>'ART Forecast'!J132-('ART Forecast'!J132*'Algorithms &amp; Assumptions'!$C$7)</f>
        <v>14.45</v>
      </c>
      <c r="L252" s="21">
        <f>'ART Forecast'!K132-('ART Forecast'!K132*'Algorithms &amp; Assumptions'!$C$7)</f>
        <v>14.45</v>
      </c>
      <c r="M252" s="21">
        <f>'ART Forecast'!L132-('ART Forecast'!L132*'Algorithms &amp; Assumptions'!$C$7)</f>
        <v>12.75</v>
      </c>
      <c r="N252" s="21">
        <f>'ART Forecast'!M132-('ART Forecast'!M132*'Algorithms &amp; Assumptions'!$C$7)</f>
        <v>11.05</v>
      </c>
      <c r="O252" s="21">
        <f>'ART Forecast'!N132-('ART Forecast'!N132*'Algorithms &amp; Assumptions'!$C$7)</f>
        <v>11.05</v>
      </c>
      <c r="P252" s="21">
        <f>'ART Forecast'!O132-('ART Forecast'!O132*'Algorithms &amp; Assumptions'!$C$7)</f>
        <v>11.9</v>
      </c>
      <c r="Q252" s="21">
        <f>'ART Forecast'!P132-('ART Forecast'!P132*'Algorithms &amp; Assumptions'!$C$7)</f>
        <v>11.616666666666667</v>
      </c>
      <c r="R252" s="21">
        <f>'ART Forecast'!Q132-('ART Forecast'!Q132*'Algorithms &amp; Assumptions'!$C$7)</f>
        <v>11.333333333333332</v>
      </c>
      <c r="S252" s="21">
        <f>'ART Forecast'!R132-('ART Forecast'!R132*'Algorithms &amp; Assumptions'!$C$7)</f>
        <v>11.049999999999999</v>
      </c>
      <c r="T252" s="21">
        <f>'ART Forecast'!S132-('ART Forecast'!S132*'Algorithms &amp; Assumptions'!$C$7)</f>
        <v>10.766666666666666</v>
      </c>
      <c r="U252" s="21">
        <f>'ART Forecast'!T132-('ART Forecast'!T132*'Algorithms &amp; Assumptions'!$C$7)</f>
        <v>10.483333333333331</v>
      </c>
      <c r="V252" s="21">
        <f>'ART Forecast'!U132-('ART Forecast'!U132*'Algorithms &amp; Assumptions'!$C$7)</f>
        <v>10.199999999999998</v>
      </c>
      <c r="W252" s="21">
        <f>'ART Forecast'!V132-('ART Forecast'!V132*'Algorithms &amp; Assumptions'!$C$7)</f>
        <v>9.9166666666666625</v>
      </c>
      <c r="Y252" s="17" t="str">
        <f t="shared" ref="Y252:Y295" si="370">B252</f>
        <v>Albania</v>
      </c>
      <c r="Z252" s="21"/>
      <c r="AA252" s="21">
        <f>MAX('ART Forecast'!D132-D252,0)</f>
        <v>2.0999999999999996</v>
      </c>
      <c r="AB252" s="21">
        <f>MAX('ART Forecast'!E132-E252,0)</f>
        <v>3.0999999999999996</v>
      </c>
      <c r="AC252" s="21">
        <f>MAX('ART Forecast'!F132-F252,0)</f>
        <v>0</v>
      </c>
      <c r="AD252" s="21">
        <f>MAX('ART Forecast'!G132-G252,0)</f>
        <v>18</v>
      </c>
      <c r="AE252" s="21">
        <f>MAX('ART Forecast'!H132-H252,0)</f>
        <v>1.6999999999999993</v>
      </c>
      <c r="AF252" s="21">
        <f>MAX('ART Forecast'!I132-I252,0)</f>
        <v>2.5500000000000007</v>
      </c>
      <c r="AG252" s="21">
        <f>MAX('ART Forecast'!J132-J252,0)</f>
        <v>2.5500000000000007</v>
      </c>
      <c r="AH252" s="21">
        <f>MAX('ART Forecast'!K132-K252,0)</f>
        <v>2.5500000000000007</v>
      </c>
      <c r="AI252" s="21">
        <f>MAX('ART Forecast'!L132-L252,0)</f>
        <v>0.55000000000000071</v>
      </c>
      <c r="AJ252" s="21">
        <f>MAX('ART Forecast'!M132-M252,0)</f>
        <v>0.25</v>
      </c>
      <c r="AK252" s="21">
        <f>MAX('ART Forecast'!N132-N252,0)</f>
        <v>1.9499999999999993</v>
      </c>
      <c r="AL252" s="21">
        <f>MAX('ART Forecast'!O132-O252,0)</f>
        <v>2.9499999999999993</v>
      </c>
      <c r="AM252" s="21">
        <f>MAX('ART Forecast'!P132-P252,0)</f>
        <v>1.7666666666666657</v>
      </c>
      <c r="AN252" s="21">
        <f>MAX('ART Forecast'!Q132-Q252,0)</f>
        <v>1.716666666666665</v>
      </c>
      <c r="AO252" s="21">
        <f>MAX('ART Forecast'!R132-R252,0)</f>
        <v>1.6666666666666661</v>
      </c>
      <c r="AP252" s="21">
        <f>MAX('ART Forecast'!S132-S252,0)</f>
        <v>1.6166666666666654</v>
      </c>
      <c r="AQ252" s="21">
        <f>MAX('ART Forecast'!T132-T252,0)</f>
        <v>1.5666666666666647</v>
      </c>
      <c r="AR252" s="21">
        <f>MAX('ART Forecast'!U132-U252,0)</f>
        <v>1.5166666666666657</v>
      </c>
      <c r="AS252" s="21">
        <f>MAX('ART Forecast'!V132-V252,0)</f>
        <v>1.466666666666665</v>
      </c>
      <c r="AT252" s="21">
        <f>MAX('ART Forecast'!W132-W252,0)</f>
        <v>1.4166666666666661</v>
      </c>
    </row>
    <row r="253" spans="1:46" x14ac:dyDescent="0.35">
      <c r="B253" s="17" t="str">
        <f t="shared" si="369"/>
        <v>Algeria</v>
      </c>
      <c r="C253" s="21"/>
      <c r="D253" s="21">
        <f>'ART Forecast'!C133-('ART Forecast'!C133*'Algorithms &amp; Assumptions'!$C$7)</f>
        <v>90.1</v>
      </c>
      <c r="E253" s="21">
        <f>'ART Forecast'!D133-('ART Forecast'!D133*'Algorithms &amp; Assumptions'!$C$7)</f>
        <v>170</v>
      </c>
      <c r="F253" s="21">
        <f>'ART Forecast'!E133-('ART Forecast'!E133*'Algorithms &amp; Assumptions'!$C$7)</f>
        <v>222.7</v>
      </c>
      <c r="G253" s="21">
        <f>'ART Forecast'!F133-('ART Forecast'!F133*'Algorithms &amp; Assumptions'!$C$7)</f>
        <v>371.45</v>
      </c>
      <c r="H253" s="21">
        <f>'ART Forecast'!G133-('ART Forecast'!G133*'Algorithms &amp; Assumptions'!$C$7)</f>
        <v>434.35</v>
      </c>
      <c r="I253" s="21">
        <f>'ART Forecast'!H133-('ART Forecast'!H133*'Algorithms &amp; Assumptions'!$C$7)</f>
        <v>494.7</v>
      </c>
      <c r="J253" s="21">
        <f>'ART Forecast'!I133-('ART Forecast'!I133*'Algorithms &amp; Assumptions'!$C$7)</f>
        <v>546.54999999999995</v>
      </c>
      <c r="K253" s="21">
        <f>'ART Forecast'!J133-('ART Forecast'!J133*'Algorithms &amp; Assumptions'!$C$7)</f>
        <v>593.29999999999995</v>
      </c>
      <c r="L253" s="21">
        <f>'ART Forecast'!K133-('ART Forecast'!K133*'Algorithms &amp; Assumptions'!$C$7)</f>
        <v>657.05</v>
      </c>
      <c r="M253" s="21">
        <f>'ART Forecast'!L133-('ART Forecast'!L133*'Algorithms &amp; Assumptions'!$C$7)</f>
        <v>758.2</v>
      </c>
      <c r="N253" s="21">
        <f>'ART Forecast'!M133-('ART Forecast'!M133*'Algorithms &amp; Assumptions'!$C$7)</f>
        <v>839.8</v>
      </c>
      <c r="O253" s="21">
        <f>'ART Forecast'!N133-('ART Forecast'!N133*'Algorithms &amp; Assumptions'!$C$7)</f>
        <v>947.75</v>
      </c>
      <c r="P253" s="21">
        <f>'ART Forecast'!O133-('ART Forecast'!O133*'Algorithms &amp; Assumptions'!$C$7)</f>
        <v>936.7</v>
      </c>
      <c r="Q253" s="21">
        <f>'ART Forecast'!P133-('ART Forecast'!P133*'Algorithms &amp; Assumptions'!$C$7)</f>
        <v>996.2</v>
      </c>
      <c r="R253" s="21">
        <f>'ART Forecast'!Q133-('ART Forecast'!Q133*'Algorithms &amp; Assumptions'!$C$7)</f>
        <v>1055.7</v>
      </c>
      <c r="S253" s="21">
        <f>'ART Forecast'!R133-('ART Forecast'!R133*'Algorithms &amp; Assumptions'!$C$7)</f>
        <v>1115.2</v>
      </c>
      <c r="T253" s="21">
        <f>'ART Forecast'!S133-('ART Forecast'!S133*'Algorithms &amp; Assumptions'!$C$7)</f>
        <v>1174.7</v>
      </c>
      <c r="U253" s="21">
        <f>'ART Forecast'!T133-('ART Forecast'!T133*'Algorithms &amp; Assumptions'!$C$7)</f>
        <v>1234.2</v>
      </c>
      <c r="V253" s="21">
        <f>'ART Forecast'!U133-('ART Forecast'!U133*'Algorithms &amp; Assumptions'!$C$7)</f>
        <v>1293.7</v>
      </c>
      <c r="W253" s="21">
        <f>'ART Forecast'!V133-('ART Forecast'!V133*'Algorithms &amp; Assumptions'!$C$7)</f>
        <v>1353.2</v>
      </c>
      <c r="Y253" s="17" t="str">
        <f t="shared" si="370"/>
        <v>Algeria</v>
      </c>
      <c r="Z253" s="21"/>
      <c r="AA253" s="21">
        <f>MAX('ART Forecast'!D133-D253,0)</f>
        <v>109.9</v>
      </c>
      <c r="AB253" s="21">
        <f>MAX('ART Forecast'!E133-E253,0)</f>
        <v>92</v>
      </c>
      <c r="AC253" s="21">
        <f>MAX('ART Forecast'!F133-F253,0)</f>
        <v>214.3</v>
      </c>
      <c r="AD253" s="21">
        <f>MAX('ART Forecast'!G133-G253,0)</f>
        <v>139.55000000000001</v>
      </c>
      <c r="AE253" s="21">
        <f>MAX('ART Forecast'!H133-H253,0)</f>
        <v>147.64999999999998</v>
      </c>
      <c r="AF253" s="21">
        <f>MAX('ART Forecast'!I133-I253,0)</f>
        <v>148.30000000000001</v>
      </c>
      <c r="AG253" s="21">
        <f>MAX('ART Forecast'!J133-J253,0)</f>
        <v>151.45000000000005</v>
      </c>
      <c r="AH253" s="21">
        <f>MAX('ART Forecast'!K133-K253,0)</f>
        <v>179.70000000000005</v>
      </c>
      <c r="AI253" s="21">
        <f>MAX('ART Forecast'!L133-L253,0)</f>
        <v>234.95000000000005</v>
      </c>
      <c r="AJ253" s="21">
        <f>MAX('ART Forecast'!M133-M253,0)</f>
        <v>229.79999999999995</v>
      </c>
      <c r="AK253" s="21">
        <f>MAX('ART Forecast'!N133-N253,0)</f>
        <v>275.20000000000005</v>
      </c>
      <c r="AL253" s="21">
        <f>MAX('ART Forecast'!O133-O253,0)</f>
        <v>154.25</v>
      </c>
      <c r="AM253" s="21">
        <f>MAX('ART Forecast'!P133-P253,0)</f>
        <v>235.29999999999995</v>
      </c>
      <c r="AN253" s="21">
        <f>MAX('ART Forecast'!Q133-Q253,0)</f>
        <v>245.79999999999995</v>
      </c>
      <c r="AO253" s="21">
        <f>MAX('ART Forecast'!R133-R253,0)</f>
        <v>256.29999999999995</v>
      </c>
      <c r="AP253" s="21">
        <f>MAX('ART Forecast'!S133-S253,0)</f>
        <v>266.79999999999995</v>
      </c>
      <c r="AQ253" s="21">
        <f>MAX('ART Forecast'!T133-T253,0)</f>
        <v>277.29999999999995</v>
      </c>
      <c r="AR253" s="21">
        <f>MAX('ART Forecast'!U133-U253,0)</f>
        <v>287.79999999999995</v>
      </c>
      <c r="AS253" s="21">
        <f>MAX('ART Forecast'!V133-V253,0)</f>
        <v>298.29999999999995</v>
      </c>
      <c r="AT253" s="21">
        <f>MAX('ART Forecast'!W133-W253,0)</f>
        <v>308.79999999999995</v>
      </c>
    </row>
    <row r="254" spans="1:46" x14ac:dyDescent="0.35">
      <c r="B254" s="17" t="str">
        <f t="shared" si="369"/>
        <v>Angola</v>
      </c>
      <c r="C254" s="21"/>
      <c r="D254" s="21">
        <f>'ART Forecast'!C134-('ART Forecast'!C134*'Algorithms &amp; Assumptions'!$C$7)</f>
        <v>1243.55</v>
      </c>
      <c r="E254" s="21">
        <f>'ART Forecast'!D134-('ART Forecast'!D134*'Algorithms &amp; Assumptions'!$C$7)</f>
        <v>1510.45</v>
      </c>
      <c r="F254" s="21">
        <f>'ART Forecast'!E134-('ART Forecast'!E134*'Algorithms &amp; Assumptions'!$C$7)</f>
        <v>1958.4</v>
      </c>
      <c r="G254" s="21">
        <f>'ART Forecast'!F134-('ART Forecast'!F134*'Algorithms &amp; Assumptions'!$C$7)</f>
        <v>2313.6999999999998</v>
      </c>
      <c r="H254" s="21">
        <f>'ART Forecast'!G134-('ART Forecast'!G134*'Algorithms &amp; Assumptions'!$C$7)</f>
        <v>2781.2</v>
      </c>
      <c r="I254" s="21">
        <f>'ART Forecast'!H134-('ART Forecast'!H134*'Algorithms &amp; Assumptions'!$C$7)</f>
        <v>3588.7</v>
      </c>
      <c r="J254" s="21">
        <f>'ART Forecast'!I134-('ART Forecast'!I134*'Algorithms &amp; Assumptions'!$C$7)</f>
        <v>2696.2</v>
      </c>
      <c r="K254" s="21">
        <f>'ART Forecast'!J134-('ART Forecast'!J134*'Algorithms &amp; Assumptions'!$C$7)</f>
        <v>3261.45</v>
      </c>
      <c r="L254" s="21">
        <f>'ART Forecast'!K134-('ART Forecast'!K134*'Algorithms &amp; Assumptions'!$C$7)</f>
        <v>4119.1000000000004</v>
      </c>
      <c r="M254" s="21">
        <f>'ART Forecast'!L134-('ART Forecast'!L134*'Algorithms &amp; Assumptions'!$C$7)</f>
        <v>4346.05</v>
      </c>
      <c r="N254" s="21">
        <f>'ART Forecast'!M134-('ART Forecast'!M134*'Algorithms &amp; Assumptions'!$C$7)</f>
        <v>5066.8500000000004</v>
      </c>
      <c r="O254" s="21">
        <f>'ART Forecast'!N134-('ART Forecast'!N134*'Algorithms &amp; Assumptions'!$C$7)</f>
        <v>5894.75</v>
      </c>
      <c r="P254" s="21">
        <f>'ART Forecast'!O134-('ART Forecast'!O134*'Algorithms &amp; Assumptions'!$C$7)</f>
        <v>6629.15</v>
      </c>
      <c r="Q254" s="21">
        <f>'ART Forecast'!P134-('ART Forecast'!P134*'Algorithms &amp; Assumptions'!$C$7)</f>
        <v>7390.1833333333343</v>
      </c>
      <c r="R254" s="21">
        <f>'ART Forecast'!Q134-('ART Forecast'!Q134*'Algorithms &amp; Assumptions'!$C$7)</f>
        <v>8151.2166666666681</v>
      </c>
      <c r="S254" s="21">
        <f>'ART Forecast'!R134-('ART Forecast'!R134*'Algorithms &amp; Assumptions'!$C$7)</f>
        <v>8912.2500000000018</v>
      </c>
      <c r="T254" s="21">
        <f>'ART Forecast'!S134-('ART Forecast'!S134*'Algorithms &amp; Assumptions'!$C$7)</f>
        <v>9673.2833333333347</v>
      </c>
      <c r="U254" s="21">
        <f>'ART Forecast'!T134-('ART Forecast'!T134*'Algorithms &amp; Assumptions'!$C$7)</f>
        <v>10434.316666666669</v>
      </c>
      <c r="V254" s="21">
        <f>'ART Forecast'!U134-('ART Forecast'!U134*'Algorithms &amp; Assumptions'!$C$7)</f>
        <v>11195.350000000002</v>
      </c>
      <c r="W254" s="21">
        <f>'ART Forecast'!V134-('ART Forecast'!V134*'Algorithms &amp; Assumptions'!$C$7)</f>
        <v>11956.383333333337</v>
      </c>
      <c r="Y254" s="17" t="str">
        <f t="shared" si="370"/>
        <v>Angola</v>
      </c>
      <c r="Z254" s="21"/>
      <c r="AA254" s="21">
        <f>MAX('ART Forecast'!D134-D254,0)</f>
        <v>533.45000000000005</v>
      </c>
      <c r="AB254" s="21">
        <f>MAX('ART Forecast'!E134-E254,0)</f>
        <v>793.55</v>
      </c>
      <c r="AC254" s="21">
        <f>MAX('ART Forecast'!F134-F254,0)</f>
        <v>763.59999999999991</v>
      </c>
      <c r="AD254" s="21">
        <f>MAX('ART Forecast'!G134-G254,0)</f>
        <v>958.30000000000018</v>
      </c>
      <c r="AE254" s="21">
        <f>MAX('ART Forecast'!H134-H254,0)</f>
        <v>1440.8000000000002</v>
      </c>
      <c r="AF254" s="21">
        <f>MAX('ART Forecast'!I134-I254,0)</f>
        <v>0</v>
      </c>
      <c r="AG254" s="21">
        <f>MAX('ART Forecast'!J134-J254,0)</f>
        <v>1140.8000000000002</v>
      </c>
      <c r="AH254" s="21">
        <f>MAX('ART Forecast'!K134-K254,0)</f>
        <v>1584.5500000000002</v>
      </c>
      <c r="AI254" s="21">
        <f>MAX('ART Forecast'!L134-L254,0)</f>
        <v>993.89999999999964</v>
      </c>
      <c r="AJ254" s="21">
        <f>MAX('ART Forecast'!M134-M254,0)</f>
        <v>1614.9499999999998</v>
      </c>
      <c r="AK254" s="21">
        <f>MAX('ART Forecast'!N134-N254,0)</f>
        <v>1868.1499999999996</v>
      </c>
      <c r="AL254" s="21">
        <f>MAX('ART Forecast'!O134-O254,0)</f>
        <v>1904.25</v>
      </c>
      <c r="AM254" s="21">
        <f>MAX('ART Forecast'!P134-P254,0)</f>
        <v>2065.1833333333343</v>
      </c>
      <c r="AN254" s="21">
        <f>MAX('ART Forecast'!Q134-Q254,0)</f>
        <v>2199.4833333333336</v>
      </c>
      <c r="AO254" s="21">
        <f>MAX('ART Forecast'!R134-R254,0)</f>
        <v>2333.7833333333338</v>
      </c>
      <c r="AP254" s="21">
        <f>MAX('ART Forecast'!S134-S254,0)</f>
        <v>2468.0833333333339</v>
      </c>
      <c r="AQ254" s="21">
        <f>MAX('ART Forecast'!T134-T254,0)</f>
        <v>2602.383333333335</v>
      </c>
      <c r="AR254" s="21">
        <f>MAX('ART Forecast'!U134-U254,0)</f>
        <v>2736.6833333333343</v>
      </c>
      <c r="AS254" s="21">
        <f>MAX('ART Forecast'!V134-V254,0)</f>
        <v>2870.9833333333354</v>
      </c>
      <c r="AT254" s="21">
        <f>MAX('ART Forecast'!W134-W254,0)</f>
        <v>3005.2833333333347</v>
      </c>
    </row>
    <row r="255" spans="1:46" x14ac:dyDescent="0.35">
      <c r="B255" s="17" t="str">
        <f t="shared" si="369"/>
        <v>Argentina</v>
      </c>
      <c r="C255" s="21"/>
      <c r="D255" s="21">
        <f>'ART Forecast'!C135-('ART Forecast'!C135*'Algorithms &amp; Assumptions'!$C$7)</f>
        <v>0</v>
      </c>
      <c r="E255" s="21">
        <f>'ART Forecast'!D135-('ART Forecast'!D135*'Algorithms &amp; Assumptions'!$C$7)</f>
        <v>0</v>
      </c>
      <c r="F255" s="21">
        <f>'ART Forecast'!E135-('ART Forecast'!E135*'Algorithms &amp; Assumptions'!$C$7)</f>
        <v>0</v>
      </c>
      <c r="G255" s="21">
        <f>'ART Forecast'!F135-('ART Forecast'!F135*'Algorithms &amp; Assumptions'!$C$7)</f>
        <v>0</v>
      </c>
      <c r="H255" s="21">
        <f>'ART Forecast'!G135-('ART Forecast'!G135*'Algorithms &amp; Assumptions'!$C$7)</f>
        <v>0</v>
      </c>
      <c r="I255" s="21">
        <f>'ART Forecast'!H135-('ART Forecast'!H135*'Algorithms &amp; Assumptions'!$C$7)</f>
        <v>0</v>
      </c>
      <c r="J255" s="21">
        <f>'ART Forecast'!I135-('ART Forecast'!I135*'Algorithms &amp; Assumptions'!$C$7)</f>
        <v>0</v>
      </c>
      <c r="K255" s="21">
        <f>'ART Forecast'!J135-('ART Forecast'!J135*'Algorithms &amp; Assumptions'!$C$7)</f>
        <v>0</v>
      </c>
      <c r="L255" s="21">
        <f>'ART Forecast'!K135-('ART Forecast'!K135*'Algorithms &amp; Assumptions'!$C$7)</f>
        <v>0</v>
      </c>
      <c r="M255" s="21">
        <f>'ART Forecast'!L135-('ART Forecast'!L135*'Algorithms &amp; Assumptions'!$C$7)</f>
        <v>0</v>
      </c>
      <c r="N255" s="21">
        <f>'ART Forecast'!M135-('ART Forecast'!M135*'Algorithms &amp; Assumptions'!$C$7)</f>
        <v>0</v>
      </c>
      <c r="O255" s="21">
        <f>'ART Forecast'!N135-('ART Forecast'!N135*'Algorithms &amp; Assumptions'!$C$7)</f>
        <v>0</v>
      </c>
      <c r="P255" s="21">
        <f>'ART Forecast'!O135-('ART Forecast'!O135*'Algorithms &amp; Assumptions'!$C$7)</f>
        <v>0</v>
      </c>
      <c r="Q255" s="21">
        <f>'ART Forecast'!P135-('ART Forecast'!P135*'Algorithms &amp; Assumptions'!$C$7)</f>
        <v>0</v>
      </c>
      <c r="R255" s="21">
        <f>'ART Forecast'!Q135-('ART Forecast'!Q135*'Algorithms &amp; Assumptions'!$C$7)</f>
        <v>0</v>
      </c>
      <c r="S255" s="21">
        <f>'ART Forecast'!R135-('ART Forecast'!R135*'Algorithms &amp; Assumptions'!$C$7)</f>
        <v>0</v>
      </c>
      <c r="T255" s="21">
        <f>'ART Forecast'!S135-('ART Forecast'!S135*'Algorithms &amp; Assumptions'!$C$7)</f>
        <v>0</v>
      </c>
      <c r="U255" s="21">
        <f>'ART Forecast'!T135-('ART Forecast'!T135*'Algorithms &amp; Assumptions'!$C$7)</f>
        <v>0</v>
      </c>
      <c r="V255" s="21">
        <f>'ART Forecast'!U135-('ART Forecast'!U135*'Algorithms &amp; Assumptions'!$C$7)</f>
        <v>0</v>
      </c>
      <c r="W255" s="21">
        <f>'ART Forecast'!V135-('ART Forecast'!V135*'Algorithms &amp; Assumptions'!$C$7)</f>
        <v>0</v>
      </c>
      <c r="Y255" s="17" t="str">
        <f t="shared" si="370"/>
        <v>Argentina</v>
      </c>
      <c r="Z255" s="21"/>
      <c r="AA255" s="21">
        <f>MAX('ART Forecast'!D135-D255,0)</f>
        <v>0</v>
      </c>
      <c r="AB255" s="21">
        <f>MAX('ART Forecast'!E135-E255,0)</f>
        <v>0</v>
      </c>
      <c r="AC255" s="21">
        <f>MAX('ART Forecast'!F135-F255,0)</f>
        <v>0</v>
      </c>
      <c r="AD255" s="21">
        <f>MAX('ART Forecast'!G135-G255,0)</f>
        <v>0</v>
      </c>
      <c r="AE255" s="21">
        <f>MAX('ART Forecast'!H135-H255,0)</f>
        <v>0</v>
      </c>
      <c r="AF255" s="21">
        <f>MAX('ART Forecast'!I135-I255,0)</f>
        <v>0</v>
      </c>
      <c r="AG255" s="21">
        <f>MAX('ART Forecast'!J135-J255,0)</f>
        <v>0</v>
      </c>
      <c r="AH255" s="21">
        <f>MAX('ART Forecast'!K135-K255,0)</f>
        <v>0</v>
      </c>
      <c r="AI255" s="21">
        <f>MAX('ART Forecast'!L135-L255,0)</f>
        <v>0</v>
      </c>
      <c r="AJ255" s="21">
        <f>MAX('ART Forecast'!M135-M255,0)</f>
        <v>0</v>
      </c>
      <c r="AK255" s="21">
        <f>MAX('ART Forecast'!N135-N255,0)</f>
        <v>0</v>
      </c>
      <c r="AL255" s="21">
        <f>MAX('ART Forecast'!O135-O255,0)</f>
        <v>0</v>
      </c>
      <c r="AM255" s="21">
        <f>MAX('ART Forecast'!P135-P255,0)</f>
        <v>0</v>
      </c>
      <c r="AN255" s="21">
        <f>MAX('ART Forecast'!Q135-Q255,0)</f>
        <v>0</v>
      </c>
      <c r="AO255" s="21">
        <f>MAX('ART Forecast'!R135-R255,0)</f>
        <v>0</v>
      </c>
      <c r="AP255" s="21">
        <f>MAX('ART Forecast'!S135-S255,0)</f>
        <v>0</v>
      </c>
      <c r="AQ255" s="21">
        <f>MAX('ART Forecast'!T135-T255,0)</f>
        <v>0</v>
      </c>
      <c r="AR255" s="21">
        <f>MAX('ART Forecast'!U135-U255,0)</f>
        <v>0</v>
      </c>
      <c r="AS255" s="21">
        <f>MAX('ART Forecast'!V135-V255,0)</f>
        <v>0</v>
      </c>
      <c r="AT255" s="21">
        <f>MAX('ART Forecast'!W135-W255,0)</f>
        <v>0</v>
      </c>
    </row>
    <row r="256" spans="1:46" x14ac:dyDescent="0.35">
      <c r="B256" s="17" t="str">
        <f t="shared" si="369"/>
        <v>Azerbaijan</v>
      </c>
      <c r="C256" s="21"/>
      <c r="D256" s="21">
        <f>'ART Forecast'!C136-('ART Forecast'!C136*'Algorithms &amp; Assumptions'!$C$7)</f>
        <v>7.65</v>
      </c>
      <c r="E256" s="21">
        <f>'ART Forecast'!D136-('ART Forecast'!D136*'Algorithms &amp; Assumptions'!$C$7)</f>
        <v>12.75</v>
      </c>
      <c r="F256" s="21">
        <f>'ART Forecast'!E136-('ART Forecast'!E136*'Algorithms &amp; Assumptions'!$C$7)</f>
        <v>18.7</v>
      </c>
      <c r="G256" s="21">
        <f>'ART Forecast'!F136-('ART Forecast'!F136*'Algorithms &amp; Assumptions'!$C$7)</f>
        <v>30.6</v>
      </c>
      <c r="H256" s="21">
        <f>'ART Forecast'!G136-('ART Forecast'!G136*'Algorithms &amp; Assumptions'!$C$7)</f>
        <v>47.6</v>
      </c>
      <c r="I256" s="21">
        <f>'ART Forecast'!H136-('ART Forecast'!H136*'Algorithms &amp; Assumptions'!$C$7)</f>
        <v>56.1</v>
      </c>
      <c r="J256" s="21">
        <f>'ART Forecast'!I136-('ART Forecast'!I136*'Algorithms &amp; Assumptions'!$C$7)</f>
        <v>68.849999999999994</v>
      </c>
      <c r="K256" s="21">
        <f>'ART Forecast'!J136-('ART Forecast'!J136*'Algorithms &amp; Assumptions'!$C$7)</f>
        <v>78.2</v>
      </c>
      <c r="L256" s="21">
        <f>'ART Forecast'!K136-('ART Forecast'!K136*'Algorithms &amp; Assumptions'!$C$7)</f>
        <v>87.55</v>
      </c>
      <c r="M256" s="21">
        <f>'ART Forecast'!L136-('ART Forecast'!L136*'Algorithms &amp; Assumptions'!$C$7)</f>
        <v>96.05</v>
      </c>
      <c r="N256" s="21">
        <f>'ART Forecast'!M136-('ART Forecast'!M136*'Algorithms &amp; Assumptions'!$C$7)</f>
        <v>98.6</v>
      </c>
      <c r="O256" s="21">
        <f>'ART Forecast'!N136-('ART Forecast'!N136*'Algorithms &amp; Assumptions'!$C$7)</f>
        <v>105.4</v>
      </c>
      <c r="P256" s="21">
        <f>'ART Forecast'!O136-('ART Forecast'!O136*'Algorithms &amp; Assumptions'!$C$7)</f>
        <v>106.25</v>
      </c>
      <c r="Q256" s="21">
        <f>'ART Forecast'!P136-('ART Forecast'!P136*'Algorithms &amp; Assumptions'!$C$7)</f>
        <v>109.65</v>
      </c>
      <c r="R256" s="21">
        <f>'ART Forecast'!Q136-('ART Forecast'!Q136*'Algorithms &amp; Assumptions'!$C$7)</f>
        <v>113.05</v>
      </c>
      <c r="S256" s="21">
        <f>'ART Forecast'!R136-('ART Forecast'!R136*'Algorithms &amp; Assumptions'!$C$7)</f>
        <v>116.45</v>
      </c>
      <c r="T256" s="21">
        <f>'ART Forecast'!S136-('ART Forecast'!S136*'Algorithms &amp; Assumptions'!$C$7)</f>
        <v>119.85</v>
      </c>
      <c r="U256" s="21">
        <f>'ART Forecast'!T136-('ART Forecast'!T136*'Algorithms &amp; Assumptions'!$C$7)</f>
        <v>123.25</v>
      </c>
      <c r="V256" s="21">
        <f>'ART Forecast'!U136-('ART Forecast'!U136*'Algorithms &amp; Assumptions'!$C$7)</f>
        <v>126.65</v>
      </c>
      <c r="W256" s="21">
        <f>'ART Forecast'!V136-('ART Forecast'!V136*'Algorithms &amp; Assumptions'!$C$7)</f>
        <v>130.05000000000001</v>
      </c>
      <c r="Y256" s="17" t="str">
        <f t="shared" si="370"/>
        <v>Azerbaijan</v>
      </c>
      <c r="Z256" s="21"/>
      <c r="AA256" s="21">
        <f>MAX('ART Forecast'!D136-D256,0)</f>
        <v>7.35</v>
      </c>
      <c r="AB256" s="21">
        <f>MAX('ART Forecast'!E136-E256,0)</f>
        <v>9.25</v>
      </c>
      <c r="AC256" s="21">
        <f>MAX('ART Forecast'!F136-F256,0)</f>
        <v>17.3</v>
      </c>
      <c r="AD256" s="21">
        <f>MAX('ART Forecast'!G136-G256,0)</f>
        <v>25.4</v>
      </c>
      <c r="AE256" s="21">
        <f>MAX('ART Forecast'!H136-H256,0)</f>
        <v>18.399999999999999</v>
      </c>
      <c r="AF256" s="21">
        <f>MAX('ART Forecast'!I136-I256,0)</f>
        <v>24.9</v>
      </c>
      <c r="AG256" s="21">
        <f>MAX('ART Forecast'!J136-J256,0)</f>
        <v>23.150000000000006</v>
      </c>
      <c r="AH256" s="21">
        <f>MAX('ART Forecast'!K136-K256,0)</f>
        <v>24.799999999999997</v>
      </c>
      <c r="AI256" s="21">
        <f>MAX('ART Forecast'!L136-L256,0)</f>
        <v>25.450000000000003</v>
      </c>
      <c r="AJ256" s="21">
        <f>MAX('ART Forecast'!M136-M256,0)</f>
        <v>19.950000000000003</v>
      </c>
      <c r="AK256" s="21">
        <f>MAX('ART Forecast'!N136-N256,0)</f>
        <v>25.400000000000006</v>
      </c>
      <c r="AL256" s="21">
        <f>MAX('ART Forecast'!O136-O256,0)</f>
        <v>19.599999999999994</v>
      </c>
      <c r="AM256" s="21">
        <f>MAX('ART Forecast'!P136-P256,0)</f>
        <v>22.75</v>
      </c>
      <c r="AN256" s="21">
        <f>MAX('ART Forecast'!Q136-Q256,0)</f>
        <v>23.349999999999994</v>
      </c>
      <c r="AO256" s="21">
        <f>MAX('ART Forecast'!R136-R256,0)</f>
        <v>23.950000000000003</v>
      </c>
      <c r="AP256" s="21">
        <f>MAX('ART Forecast'!S136-S256,0)</f>
        <v>24.549999999999997</v>
      </c>
      <c r="AQ256" s="21">
        <f>MAX('ART Forecast'!T136-T256,0)</f>
        <v>25.150000000000006</v>
      </c>
      <c r="AR256" s="21">
        <f>MAX('ART Forecast'!U136-U256,0)</f>
        <v>25.75</v>
      </c>
      <c r="AS256" s="21">
        <f>MAX('ART Forecast'!V136-V256,0)</f>
        <v>26.349999999999994</v>
      </c>
      <c r="AT256" s="21">
        <f>MAX('ART Forecast'!W136-W256,0)</f>
        <v>26.949999999999989</v>
      </c>
    </row>
    <row r="257" spans="2:46" x14ac:dyDescent="0.35">
      <c r="B257" s="17" t="str">
        <f t="shared" si="369"/>
        <v>Bangladesh</v>
      </c>
      <c r="C257" s="21"/>
      <c r="D257" s="21">
        <f>'ART Forecast'!C137-('ART Forecast'!C137*'Algorithms &amp; Assumptions'!$C$7)</f>
        <v>19.55</v>
      </c>
      <c r="E257" s="21">
        <f>'ART Forecast'!D137-('ART Forecast'!D137*'Algorithms &amp; Assumptions'!$C$7)</f>
        <v>33.15</v>
      </c>
      <c r="F257" s="21">
        <f>'ART Forecast'!E137-('ART Forecast'!E137*'Algorithms &amp; Assumptions'!$C$7)</f>
        <v>40.799999999999997</v>
      </c>
      <c r="G257" s="21">
        <f>'ART Forecast'!F137-('ART Forecast'!F137*'Algorithms &amp; Assumptions'!$C$7)</f>
        <v>51</v>
      </c>
      <c r="H257" s="21">
        <f>'ART Forecast'!G137-('ART Forecast'!G137*'Algorithms &amp; Assumptions'!$C$7)</f>
        <v>67.150000000000006</v>
      </c>
      <c r="I257" s="21">
        <f>'ART Forecast'!H137-('ART Forecast'!H137*'Algorithms &amp; Assumptions'!$C$7)</f>
        <v>76.5</v>
      </c>
      <c r="J257" s="21">
        <f>'ART Forecast'!I137-('ART Forecast'!I137*'Algorithms &amp; Assumptions'!$C$7)</f>
        <v>95.2</v>
      </c>
      <c r="K257" s="21">
        <f>'ART Forecast'!J137-('ART Forecast'!J137*'Algorithms &amp; Assumptions'!$C$7)</f>
        <v>100.3</v>
      </c>
      <c r="L257" s="21">
        <f>'ART Forecast'!K137-('ART Forecast'!K137*'Algorithms &amp; Assumptions'!$C$7)</f>
        <v>109.65</v>
      </c>
      <c r="M257" s="21">
        <f>'ART Forecast'!L137-('ART Forecast'!L137*'Algorithms &amp; Assumptions'!$C$7)</f>
        <v>158.94999999999999</v>
      </c>
      <c r="N257" s="21">
        <f>'ART Forecast'!M137-('ART Forecast'!M137*'Algorithms &amp; Assumptions'!$C$7)</f>
        <v>136.85</v>
      </c>
      <c r="O257" s="21">
        <f>'ART Forecast'!N137-('ART Forecast'!N137*'Algorithms &amp; Assumptions'!$C$7)</f>
        <v>152.15</v>
      </c>
      <c r="P257" s="21">
        <f>'ART Forecast'!O137-('ART Forecast'!O137*'Algorithms &amp; Assumptions'!$C$7)</f>
        <v>267.75</v>
      </c>
      <c r="Q257" s="21">
        <f>'ART Forecast'!P137-('ART Forecast'!P137*'Algorithms &amp; Assumptions'!$C$7)</f>
        <v>304.01666666666671</v>
      </c>
      <c r="R257" s="21">
        <f>'ART Forecast'!Q137-('ART Forecast'!Q137*'Algorithms &amp; Assumptions'!$C$7)</f>
        <v>340.28333333333336</v>
      </c>
      <c r="S257" s="21">
        <f>'ART Forecast'!R137-('ART Forecast'!R137*'Algorithms &amp; Assumptions'!$C$7)</f>
        <v>376.55000000000007</v>
      </c>
      <c r="T257" s="21">
        <f>'ART Forecast'!S137-('ART Forecast'!S137*'Algorithms &amp; Assumptions'!$C$7)</f>
        <v>412.81666666666672</v>
      </c>
      <c r="U257" s="21">
        <f>'ART Forecast'!T137-('ART Forecast'!T137*'Algorithms &amp; Assumptions'!$C$7)</f>
        <v>449.08333333333337</v>
      </c>
      <c r="V257" s="21">
        <f>'ART Forecast'!U137-('ART Forecast'!U137*'Algorithms &amp; Assumptions'!$C$7)</f>
        <v>485.35</v>
      </c>
      <c r="W257" s="21">
        <f>'ART Forecast'!V137-('ART Forecast'!V137*'Algorithms &amp; Assumptions'!$C$7)</f>
        <v>521.61666666666667</v>
      </c>
      <c r="Y257" s="17" t="str">
        <f t="shared" si="370"/>
        <v>Bangladesh</v>
      </c>
      <c r="Z257" s="21"/>
      <c r="AA257" s="21">
        <f>MAX('ART Forecast'!D137-D257,0)</f>
        <v>19.45</v>
      </c>
      <c r="AB257" s="21">
        <f>MAX('ART Forecast'!E137-E257,0)</f>
        <v>14.850000000000001</v>
      </c>
      <c r="AC257" s="21">
        <f>MAX('ART Forecast'!F137-F257,0)</f>
        <v>19.200000000000003</v>
      </c>
      <c r="AD257" s="21">
        <f>MAX('ART Forecast'!G137-G257,0)</f>
        <v>28</v>
      </c>
      <c r="AE257" s="21">
        <f>MAX('ART Forecast'!H137-H257,0)</f>
        <v>22.849999999999994</v>
      </c>
      <c r="AF257" s="21">
        <f>MAX('ART Forecast'!I137-I257,0)</f>
        <v>35.5</v>
      </c>
      <c r="AG257" s="21">
        <f>MAX('ART Forecast'!J137-J257,0)</f>
        <v>22.799999999999997</v>
      </c>
      <c r="AH257" s="21">
        <f>MAX('ART Forecast'!K137-K257,0)</f>
        <v>28.700000000000003</v>
      </c>
      <c r="AI257" s="21">
        <f>MAX('ART Forecast'!L137-L257,0)</f>
        <v>77.349999999999994</v>
      </c>
      <c r="AJ257" s="21">
        <f>MAX('ART Forecast'!M137-M257,0)</f>
        <v>2.0500000000000114</v>
      </c>
      <c r="AK257" s="21">
        <f>MAX('ART Forecast'!N137-N257,0)</f>
        <v>42.150000000000006</v>
      </c>
      <c r="AL257" s="21">
        <f>MAX('ART Forecast'!O137-O257,0)</f>
        <v>162.85</v>
      </c>
      <c r="AM257" s="21">
        <f>MAX('ART Forecast'!P137-P257,0)</f>
        <v>89.916666666666686</v>
      </c>
      <c r="AN257" s="21">
        <f>MAX('ART Forecast'!Q137-Q257,0)</f>
        <v>96.316666666666663</v>
      </c>
      <c r="AO257" s="21">
        <f>MAX('ART Forecast'!R137-R257,0)</f>
        <v>102.7166666666667</v>
      </c>
      <c r="AP257" s="21">
        <f>MAX('ART Forecast'!S137-S257,0)</f>
        <v>109.11666666666667</v>
      </c>
      <c r="AQ257" s="21">
        <f>MAX('ART Forecast'!T137-T257,0)</f>
        <v>115.51666666666665</v>
      </c>
      <c r="AR257" s="21">
        <f>MAX('ART Forecast'!U137-U257,0)</f>
        <v>121.91666666666663</v>
      </c>
      <c r="AS257" s="21">
        <f>MAX('ART Forecast'!V137-V257,0)</f>
        <v>128.31666666666661</v>
      </c>
      <c r="AT257" s="21">
        <f>MAX('ART Forecast'!W137-W257,0)</f>
        <v>134.71666666666658</v>
      </c>
    </row>
    <row r="258" spans="2:46" x14ac:dyDescent="0.35">
      <c r="B258" s="17" t="str">
        <f t="shared" si="369"/>
        <v>Belarus</v>
      </c>
      <c r="C258" s="21"/>
      <c r="D258" s="21">
        <f>'ART Forecast'!C138-('ART Forecast'!C138*'Algorithms &amp; Assumptions'!$C$7)</f>
        <v>102.85</v>
      </c>
      <c r="E258" s="21">
        <f>'ART Forecast'!D138-('ART Forecast'!D138*'Algorithms &amp; Assumptions'!$C$7)</f>
        <v>118.15</v>
      </c>
      <c r="F258" s="21">
        <f>'ART Forecast'!E138-('ART Forecast'!E138*'Algorithms &amp; Assumptions'!$C$7)</f>
        <v>130.9</v>
      </c>
      <c r="G258" s="21">
        <f>'ART Forecast'!F138-('ART Forecast'!F138*'Algorithms &amp; Assumptions'!$C$7)</f>
        <v>147.05000000000001</v>
      </c>
      <c r="H258" s="21">
        <f>'ART Forecast'!G138-('ART Forecast'!G138*'Algorithms &amp; Assumptions'!$C$7)</f>
        <v>160.65</v>
      </c>
      <c r="I258" s="21">
        <f>'ART Forecast'!H138-('ART Forecast'!H138*'Algorithms &amp; Assumptions'!$C$7)</f>
        <v>185.3</v>
      </c>
      <c r="J258" s="21">
        <f>'ART Forecast'!I138-('ART Forecast'!I138*'Algorithms &amp; Assumptions'!$C$7)</f>
        <v>202.3</v>
      </c>
      <c r="K258" s="21">
        <f>'ART Forecast'!J138-('ART Forecast'!J138*'Algorithms &amp; Assumptions'!$C$7)</f>
        <v>182.75</v>
      </c>
      <c r="L258" s="21">
        <f>'ART Forecast'!K138-('ART Forecast'!K138*'Algorithms &amp; Assumptions'!$C$7)</f>
        <v>182.75</v>
      </c>
      <c r="M258" s="21">
        <f>'ART Forecast'!L138-('ART Forecast'!L138*'Algorithms &amp; Assumptions'!$C$7)</f>
        <v>166.6</v>
      </c>
      <c r="N258" s="21">
        <f>'ART Forecast'!M138-('ART Forecast'!M138*'Algorithms &amp; Assumptions'!$C$7)</f>
        <v>153</v>
      </c>
      <c r="O258" s="21">
        <f>'ART Forecast'!N138-('ART Forecast'!N138*'Algorithms &amp; Assumptions'!$C$7)</f>
        <v>153.85</v>
      </c>
      <c r="P258" s="21">
        <f>'ART Forecast'!O138-('ART Forecast'!O138*'Algorithms &amp; Assumptions'!$C$7)</f>
        <v>136</v>
      </c>
      <c r="Q258" s="21">
        <f>'ART Forecast'!P138-('ART Forecast'!P138*'Algorithms &amp; Assumptions'!$C$7)</f>
        <v>125.8</v>
      </c>
      <c r="R258" s="21">
        <f>'ART Forecast'!Q138-('ART Forecast'!Q138*'Algorithms &amp; Assumptions'!$C$7)</f>
        <v>115.6</v>
      </c>
      <c r="S258" s="21">
        <f>'ART Forecast'!R138-('ART Forecast'!R138*'Algorithms &amp; Assumptions'!$C$7)</f>
        <v>105.4</v>
      </c>
      <c r="T258" s="21">
        <f>'ART Forecast'!S138-('ART Forecast'!S138*'Algorithms &amp; Assumptions'!$C$7)</f>
        <v>95.2</v>
      </c>
      <c r="U258" s="21">
        <f>'ART Forecast'!T138-('ART Forecast'!T138*'Algorithms &amp; Assumptions'!$C$7)</f>
        <v>85</v>
      </c>
      <c r="V258" s="21">
        <f>'ART Forecast'!U138-('ART Forecast'!U138*'Algorithms &amp; Assumptions'!$C$7)</f>
        <v>74.8</v>
      </c>
      <c r="W258" s="21">
        <f>'ART Forecast'!V138-('ART Forecast'!V138*'Algorithms &amp; Assumptions'!$C$7)</f>
        <v>64.599999999999994</v>
      </c>
      <c r="Y258" s="17" t="str">
        <f t="shared" si="370"/>
        <v>Belarus</v>
      </c>
      <c r="Z258" s="21"/>
      <c r="AA258" s="21">
        <f>MAX('ART Forecast'!D138-D258,0)</f>
        <v>36.150000000000006</v>
      </c>
      <c r="AB258" s="21">
        <f>MAX('ART Forecast'!E138-E258,0)</f>
        <v>35.849999999999994</v>
      </c>
      <c r="AC258" s="21">
        <f>MAX('ART Forecast'!F138-F258,0)</f>
        <v>42.099999999999994</v>
      </c>
      <c r="AD258" s="21">
        <f>MAX('ART Forecast'!G138-G258,0)</f>
        <v>41.949999999999989</v>
      </c>
      <c r="AE258" s="21">
        <f>MAX('ART Forecast'!H138-H258,0)</f>
        <v>57.349999999999994</v>
      </c>
      <c r="AF258" s="21">
        <f>MAX('ART Forecast'!I138-I258,0)</f>
        <v>52.699999999999989</v>
      </c>
      <c r="AG258" s="21">
        <f>MAX('ART Forecast'!J138-J258,0)</f>
        <v>12.699999999999989</v>
      </c>
      <c r="AH258" s="21">
        <f>MAX('ART Forecast'!K138-K258,0)</f>
        <v>32.25</v>
      </c>
      <c r="AI258" s="21">
        <f>MAX('ART Forecast'!L138-L258,0)</f>
        <v>13.25</v>
      </c>
      <c r="AJ258" s="21">
        <f>MAX('ART Forecast'!M138-M258,0)</f>
        <v>13.400000000000006</v>
      </c>
      <c r="AK258" s="21">
        <f>MAX('ART Forecast'!N138-N258,0)</f>
        <v>28</v>
      </c>
      <c r="AL258" s="21">
        <f>MAX('ART Forecast'!O138-O258,0)</f>
        <v>6.1500000000000057</v>
      </c>
      <c r="AM258" s="21">
        <f>MAX('ART Forecast'!P138-P258,0)</f>
        <v>12</v>
      </c>
      <c r="AN258" s="21">
        <f>MAX('ART Forecast'!Q138-Q258,0)</f>
        <v>10.200000000000003</v>
      </c>
      <c r="AO258" s="21">
        <f>MAX('ART Forecast'!R138-R258,0)</f>
        <v>8.4000000000000057</v>
      </c>
      <c r="AP258" s="21">
        <f>MAX('ART Forecast'!S138-S258,0)</f>
        <v>6.5999999999999943</v>
      </c>
      <c r="AQ258" s="21">
        <f>MAX('ART Forecast'!T138-T258,0)</f>
        <v>4.7999999999999972</v>
      </c>
      <c r="AR258" s="21">
        <f>MAX('ART Forecast'!U138-U258,0)</f>
        <v>3</v>
      </c>
      <c r="AS258" s="21">
        <f>MAX('ART Forecast'!V138-V258,0)</f>
        <v>1.2000000000000028</v>
      </c>
      <c r="AT258" s="21">
        <f>MAX('ART Forecast'!W138-W258,0)</f>
        <v>0</v>
      </c>
    </row>
    <row r="259" spans="2:46" x14ac:dyDescent="0.35">
      <c r="B259" s="17" t="str">
        <f t="shared" si="369"/>
        <v>Belize</v>
      </c>
      <c r="C259" s="21"/>
      <c r="D259" s="21">
        <f>'ART Forecast'!C139-('ART Forecast'!C139*'Algorithms &amp; Assumptions'!$C$7)</f>
        <v>65.45</v>
      </c>
      <c r="E259" s="21">
        <f>'ART Forecast'!D139-('ART Forecast'!D139*'Algorithms &amp; Assumptions'!$C$7)</f>
        <v>59.5</v>
      </c>
      <c r="F259" s="21">
        <f>'ART Forecast'!E139-('ART Forecast'!E139*'Algorithms &amp; Assumptions'!$C$7)</f>
        <v>46.75</v>
      </c>
      <c r="G259" s="21">
        <f>'ART Forecast'!F139-('ART Forecast'!F139*'Algorithms &amp; Assumptions'!$C$7)</f>
        <v>61.2</v>
      </c>
      <c r="H259" s="21">
        <f>'ART Forecast'!G139-('ART Forecast'!G139*'Algorithms &amp; Assumptions'!$C$7)</f>
        <v>59.5</v>
      </c>
      <c r="I259" s="21">
        <f>'ART Forecast'!H139-('ART Forecast'!H139*'Algorithms &amp; Assumptions'!$C$7)</f>
        <v>58.65</v>
      </c>
      <c r="J259" s="21">
        <f>'ART Forecast'!I139-('ART Forecast'!I139*'Algorithms &amp; Assumptions'!$C$7)</f>
        <v>53.55</v>
      </c>
      <c r="K259" s="21">
        <f>'ART Forecast'!J139-('ART Forecast'!J139*'Algorithms &amp; Assumptions'!$C$7)</f>
        <v>50.15</v>
      </c>
      <c r="L259" s="21">
        <f>'ART Forecast'!K139-('ART Forecast'!K139*'Algorithms &amp; Assumptions'!$C$7)</f>
        <v>50.15</v>
      </c>
      <c r="M259" s="21">
        <f>'ART Forecast'!L139-('ART Forecast'!L139*'Algorithms &amp; Assumptions'!$C$7)</f>
        <v>43.35</v>
      </c>
      <c r="N259" s="21">
        <f>'ART Forecast'!M139-('ART Forecast'!M139*'Algorithms &amp; Assumptions'!$C$7)</f>
        <v>39.950000000000003</v>
      </c>
      <c r="O259" s="21">
        <f>'ART Forecast'!N139-('ART Forecast'!N139*'Algorithms &amp; Assumptions'!$C$7)</f>
        <v>34.85</v>
      </c>
      <c r="P259" s="21">
        <f>'ART Forecast'!O139-('ART Forecast'!O139*'Algorithms &amp; Assumptions'!$C$7)</f>
        <v>28.9</v>
      </c>
      <c r="Q259" s="21">
        <f>'ART Forecast'!P139-('ART Forecast'!P139*'Algorithms &amp; Assumptions'!$C$7)</f>
        <v>24.083333333333332</v>
      </c>
      <c r="R259" s="21">
        <f>'ART Forecast'!Q139-('ART Forecast'!Q139*'Algorithms &amp; Assumptions'!$C$7)</f>
        <v>19.266666666666666</v>
      </c>
      <c r="S259" s="21">
        <f>'ART Forecast'!R139-('ART Forecast'!R139*'Algorithms &amp; Assumptions'!$C$7)</f>
        <v>14.449999999999998</v>
      </c>
      <c r="T259" s="21">
        <f>'ART Forecast'!S139-('ART Forecast'!S139*'Algorithms &amp; Assumptions'!$C$7)</f>
        <v>9.6333333333333293</v>
      </c>
      <c r="U259" s="21">
        <f>'ART Forecast'!T139-('ART Forecast'!T139*'Algorithms &amp; Assumptions'!$C$7)</f>
        <v>4.8166666666666629</v>
      </c>
      <c r="V259" s="21">
        <f>'ART Forecast'!U139-('ART Forecast'!U139*'Algorithms &amp; Assumptions'!$C$7)</f>
        <v>0</v>
      </c>
      <c r="W259" s="21">
        <f>'ART Forecast'!V139-('ART Forecast'!V139*'Algorithms &amp; Assumptions'!$C$7)</f>
        <v>0</v>
      </c>
      <c r="Y259" s="17" t="str">
        <f t="shared" si="370"/>
        <v>Belize</v>
      </c>
      <c r="Z259" s="21"/>
      <c r="AA259" s="21">
        <f>MAX('ART Forecast'!D139-D259,0)</f>
        <v>4.5499999999999972</v>
      </c>
      <c r="AB259" s="21">
        <f>MAX('ART Forecast'!E139-E259,0)</f>
        <v>0</v>
      </c>
      <c r="AC259" s="21">
        <f>MAX('ART Forecast'!F139-F259,0)</f>
        <v>25.25</v>
      </c>
      <c r="AD259" s="21">
        <f>MAX('ART Forecast'!G139-G259,0)</f>
        <v>8.7999999999999972</v>
      </c>
      <c r="AE259" s="21">
        <f>MAX('ART Forecast'!H139-H259,0)</f>
        <v>9.5</v>
      </c>
      <c r="AF259" s="21">
        <f>MAX('ART Forecast'!I139-I259,0)</f>
        <v>4.3500000000000014</v>
      </c>
      <c r="AG259" s="21">
        <f>MAX('ART Forecast'!J139-J259,0)</f>
        <v>5.4500000000000028</v>
      </c>
      <c r="AH259" s="21">
        <f>MAX('ART Forecast'!K139-K259,0)</f>
        <v>8.8500000000000014</v>
      </c>
      <c r="AI259" s="21">
        <f>MAX('ART Forecast'!L139-L259,0)</f>
        <v>0.85000000000000142</v>
      </c>
      <c r="AJ259" s="21">
        <f>MAX('ART Forecast'!M139-M259,0)</f>
        <v>3.6499999999999986</v>
      </c>
      <c r="AK259" s="21">
        <f>MAX('ART Forecast'!N139-N259,0)</f>
        <v>1.0499999999999972</v>
      </c>
      <c r="AL259" s="21">
        <f>MAX('ART Forecast'!O139-O259,0)</f>
        <v>0</v>
      </c>
      <c r="AM259" s="21">
        <f>MAX('ART Forecast'!P139-P259,0)</f>
        <v>0</v>
      </c>
      <c r="AN259" s="21">
        <f>MAX('ART Forecast'!Q139-Q259,0)</f>
        <v>0</v>
      </c>
      <c r="AO259" s="21">
        <f>MAX('ART Forecast'!R139-R259,0)</f>
        <v>0</v>
      </c>
      <c r="AP259" s="21">
        <f>MAX('ART Forecast'!S139-S259,0)</f>
        <v>0</v>
      </c>
      <c r="AQ259" s="21">
        <f>MAX('ART Forecast'!T139-T259,0)</f>
        <v>0</v>
      </c>
      <c r="AR259" s="21">
        <f>MAX('ART Forecast'!U139-U259,0)</f>
        <v>0</v>
      </c>
      <c r="AS259" s="21">
        <f>MAX('ART Forecast'!V139-V259,0)</f>
        <v>0</v>
      </c>
      <c r="AT259" s="21">
        <f>MAX('ART Forecast'!W139-W259,0)</f>
        <v>0</v>
      </c>
    </row>
    <row r="260" spans="2:46" x14ac:dyDescent="0.35">
      <c r="B260" s="17" t="str">
        <f t="shared" si="369"/>
        <v>Benin</v>
      </c>
      <c r="C260" s="21"/>
      <c r="D260" s="21">
        <f>'ART Forecast'!C140-('ART Forecast'!C140*'Algorithms &amp; Assumptions'!$C$7)</f>
        <v>1099.9000000000001</v>
      </c>
      <c r="E260" s="21">
        <f>'ART Forecast'!D140-('ART Forecast'!D140*'Algorithms &amp; Assumptions'!$C$7)</f>
        <v>1365.1</v>
      </c>
      <c r="F260" s="21">
        <f>'ART Forecast'!E140-('ART Forecast'!E140*'Algorithms &amp; Assumptions'!$C$7)</f>
        <v>1590.35</v>
      </c>
      <c r="G260" s="21">
        <f>'ART Forecast'!F140-('ART Forecast'!F140*'Algorithms &amp; Assumptions'!$C$7)</f>
        <v>1167.9000000000001</v>
      </c>
      <c r="H260" s="21">
        <f>'ART Forecast'!G140-('ART Forecast'!G140*'Algorithms &amp; Assumptions'!$C$7)</f>
        <v>1367.65</v>
      </c>
      <c r="I260" s="21">
        <f>'ART Forecast'!H140-('ART Forecast'!H140*'Algorithms &amp; Assumptions'!$C$7)</f>
        <v>1568.25</v>
      </c>
      <c r="J260" s="21">
        <f>'ART Forecast'!I140-('ART Forecast'!I140*'Algorithms &amp; Assumptions'!$C$7)</f>
        <v>1708.5</v>
      </c>
      <c r="K260" s="21">
        <f>'ART Forecast'!J140-('ART Forecast'!J140*'Algorithms &amp; Assumptions'!$C$7)</f>
        <v>1517.25</v>
      </c>
      <c r="L260" s="21">
        <f>'ART Forecast'!K140-('ART Forecast'!K140*'Algorithms &amp; Assumptions'!$C$7)</f>
        <v>1720.4</v>
      </c>
      <c r="M260" s="21">
        <f>'ART Forecast'!L140-('ART Forecast'!L140*'Algorithms &amp; Assumptions'!$C$7)</f>
        <v>1938</v>
      </c>
      <c r="N260" s="21">
        <f>'ART Forecast'!M140-('ART Forecast'!M140*'Algorithms &amp; Assumptions'!$C$7)</f>
        <v>1820.7</v>
      </c>
      <c r="O260" s="21">
        <f>'ART Forecast'!N140-('ART Forecast'!N140*'Algorithms &amp; Assumptions'!$C$7)</f>
        <v>2033.2</v>
      </c>
      <c r="P260" s="21">
        <f>'ART Forecast'!O140-('ART Forecast'!O140*'Algorithms &amp; Assumptions'!$C$7)</f>
        <v>2142</v>
      </c>
      <c r="Q260" s="21">
        <f>'ART Forecast'!P140-('ART Forecast'!P140*'Algorithms &amp; Assumptions'!$C$7)</f>
        <v>2210</v>
      </c>
      <c r="R260" s="21">
        <f>'ART Forecast'!Q140-('ART Forecast'!Q140*'Algorithms &amp; Assumptions'!$C$7)</f>
        <v>2278</v>
      </c>
      <c r="S260" s="21">
        <f>'ART Forecast'!R140-('ART Forecast'!R140*'Algorithms &amp; Assumptions'!$C$7)</f>
        <v>2346</v>
      </c>
      <c r="T260" s="21">
        <f>'ART Forecast'!S140-('ART Forecast'!S140*'Algorithms &amp; Assumptions'!$C$7)</f>
        <v>2414</v>
      </c>
      <c r="U260" s="21">
        <f>'ART Forecast'!T140-('ART Forecast'!T140*'Algorithms &amp; Assumptions'!$C$7)</f>
        <v>2482</v>
      </c>
      <c r="V260" s="21">
        <f>'ART Forecast'!U140-('ART Forecast'!U140*'Algorithms &amp; Assumptions'!$C$7)</f>
        <v>2550</v>
      </c>
      <c r="W260" s="21">
        <f>'ART Forecast'!V140-('ART Forecast'!V140*'Algorithms &amp; Assumptions'!$C$7)</f>
        <v>2618</v>
      </c>
      <c r="Y260" s="17" t="str">
        <f t="shared" si="370"/>
        <v>Benin</v>
      </c>
      <c r="Z260" s="21"/>
      <c r="AA260" s="21">
        <f>MAX('ART Forecast'!D140-D260,0)</f>
        <v>506.09999999999991</v>
      </c>
      <c r="AB260" s="21">
        <f>MAX('ART Forecast'!E140-E260,0)</f>
        <v>505.90000000000009</v>
      </c>
      <c r="AC260" s="21">
        <f>MAX('ART Forecast'!F140-F260,0)</f>
        <v>0</v>
      </c>
      <c r="AD260" s="21">
        <f>MAX('ART Forecast'!G140-G260,0)</f>
        <v>441.09999999999991</v>
      </c>
      <c r="AE260" s="21">
        <f>MAX('ART Forecast'!H140-H260,0)</f>
        <v>477.34999999999991</v>
      </c>
      <c r="AF260" s="21">
        <f>MAX('ART Forecast'!I140-I260,0)</f>
        <v>441.75</v>
      </c>
      <c r="AG260" s="21">
        <f>MAX('ART Forecast'!J140-J260,0)</f>
        <v>76.5</v>
      </c>
      <c r="AH260" s="21">
        <f>MAX('ART Forecast'!K140-K260,0)</f>
        <v>506.75</v>
      </c>
      <c r="AI260" s="21">
        <f>MAX('ART Forecast'!L140-L260,0)</f>
        <v>559.59999999999991</v>
      </c>
      <c r="AJ260" s="21">
        <f>MAX('ART Forecast'!M140-M260,0)</f>
        <v>204</v>
      </c>
      <c r="AK260" s="21">
        <f>MAX('ART Forecast'!N140-N260,0)</f>
        <v>571.29999999999995</v>
      </c>
      <c r="AL260" s="21">
        <f>MAX('ART Forecast'!O140-O260,0)</f>
        <v>486.79999999999995</v>
      </c>
      <c r="AM260" s="21">
        <f>MAX('ART Forecast'!P140-P260,0)</f>
        <v>458</v>
      </c>
      <c r="AN260" s="21">
        <f>MAX('ART Forecast'!Q140-Q260,0)</f>
        <v>470</v>
      </c>
      <c r="AO260" s="21">
        <f>MAX('ART Forecast'!R140-R260,0)</f>
        <v>482</v>
      </c>
      <c r="AP260" s="21">
        <f>MAX('ART Forecast'!S140-S260,0)</f>
        <v>494</v>
      </c>
      <c r="AQ260" s="21">
        <f>MAX('ART Forecast'!T140-T260,0)</f>
        <v>506</v>
      </c>
      <c r="AR260" s="21">
        <f>MAX('ART Forecast'!U140-U260,0)</f>
        <v>518</v>
      </c>
      <c r="AS260" s="21">
        <f>MAX('ART Forecast'!V140-V260,0)</f>
        <v>530</v>
      </c>
      <c r="AT260" s="21">
        <f>MAX('ART Forecast'!W140-W260,0)</f>
        <v>542</v>
      </c>
    </row>
    <row r="261" spans="2:46" x14ac:dyDescent="0.35">
      <c r="B261" s="17" t="str">
        <f t="shared" si="369"/>
        <v>Bhutan</v>
      </c>
      <c r="C261" s="21"/>
      <c r="D261" s="21">
        <f>'ART Forecast'!C141-('ART Forecast'!C141*'Algorithms &amp; Assumptions'!$C$7)</f>
        <v>1.7</v>
      </c>
      <c r="E261" s="21">
        <f>'ART Forecast'!D141-('ART Forecast'!D141*'Algorithms &amp; Assumptions'!$C$7)</f>
        <v>4.25</v>
      </c>
      <c r="F261" s="21">
        <f>'ART Forecast'!E141-('ART Forecast'!E141*'Algorithms &amp; Assumptions'!$C$7)</f>
        <v>5.95</v>
      </c>
      <c r="G261" s="21">
        <f>'ART Forecast'!F141-('ART Forecast'!F141*'Algorithms &amp; Assumptions'!$C$7)</f>
        <v>5.95</v>
      </c>
      <c r="H261" s="21">
        <f>'ART Forecast'!G141-('ART Forecast'!G141*'Algorithms &amp; Assumptions'!$C$7)</f>
        <v>8.5</v>
      </c>
      <c r="I261" s="21">
        <f>'ART Forecast'!H141-('ART Forecast'!H141*'Algorithms &amp; Assumptions'!$C$7)</f>
        <v>8.5</v>
      </c>
      <c r="J261" s="21">
        <f>'ART Forecast'!I141-('ART Forecast'!I141*'Algorithms &amp; Assumptions'!$C$7)</f>
        <v>15.3</v>
      </c>
      <c r="K261" s="21">
        <f>'ART Forecast'!J141-('ART Forecast'!J141*'Algorithms &amp; Assumptions'!$C$7)</f>
        <v>15.3</v>
      </c>
      <c r="L261" s="21">
        <f>'ART Forecast'!K141-('ART Forecast'!K141*'Algorithms &amp; Assumptions'!$C$7)</f>
        <v>16.149999999999999</v>
      </c>
      <c r="M261" s="21">
        <f>'ART Forecast'!L141-('ART Forecast'!L141*'Algorithms &amp; Assumptions'!$C$7)</f>
        <v>17</v>
      </c>
      <c r="N261" s="21">
        <f>'ART Forecast'!M141-('ART Forecast'!M141*'Algorithms &amp; Assumptions'!$C$7)</f>
        <v>16.149999999999999</v>
      </c>
      <c r="O261" s="21">
        <f>'ART Forecast'!N141-('ART Forecast'!N141*'Algorithms &amp; Assumptions'!$C$7)</f>
        <v>15.3</v>
      </c>
      <c r="P261" s="21">
        <f>'ART Forecast'!O141-('ART Forecast'!O141*'Algorithms &amp; Assumptions'!$C$7)</f>
        <v>17</v>
      </c>
      <c r="Q261" s="21">
        <f>'ART Forecast'!P141-('ART Forecast'!P141*'Algorithms &amp; Assumptions'!$C$7)</f>
        <v>17</v>
      </c>
      <c r="R261" s="21">
        <f>'ART Forecast'!Q141-('ART Forecast'!Q141*'Algorithms &amp; Assumptions'!$C$7)</f>
        <v>17</v>
      </c>
      <c r="S261" s="21">
        <f>'ART Forecast'!R141-('ART Forecast'!R141*'Algorithms &amp; Assumptions'!$C$7)</f>
        <v>17</v>
      </c>
      <c r="T261" s="21">
        <f>'ART Forecast'!S141-('ART Forecast'!S141*'Algorithms &amp; Assumptions'!$C$7)</f>
        <v>17</v>
      </c>
      <c r="U261" s="21">
        <f>'ART Forecast'!T141-('ART Forecast'!T141*'Algorithms &amp; Assumptions'!$C$7)</f>
        <v>17</v>
      </c>
      <c r="V261" s="21">
        <f>'ART Forecast'!U141-('ART Forecast'!U141*'Algorithms &amp; Assumptions'!$C$7)</f>
        <v>17</v>
      </c>
      <c r="W261" s="21">
        <f>'ART Forecast'!V141-('ART Forecast'!V141*'Algorithms &amp; Assumptions'!$C$7)</f>
        <v>17</v>
      </c>
      <c r="Y261" s="17" t="str">
        <f t="shared" si="370"/>
        <v>Bhutan</v>
      </c>
      <c r="Z261" s="21"/>
      <c r="AA261" s="21">
        <f>MAX('ART Forecast'!D141-D261,0)</f>
        <v>3.3</v>
      </c>
      <c r="AB261" s="21">
        <f>MAX('ART Forecast'!E141-E261,0)</f>
        <v>2.75</v>
      </c>
      <c r="AC261" s="21">
        <f>MAX('ART Forecast'!F141-F261,0)</f>
        <v>1.0499999999999998</v>
      </c>
      <c r="AD261" s="21">
        <f>MAX('ART Forecast'!G141-G261,0)</f>
        <v>4.05</v>
      </c>
      <c r="AE261" s="21">
        <f>MAX('ART Forecast'!H141-H261,0)</f>
        <v>1.5</v>
      </c>
      <c r="AF261" s="21">
        <f>MAX('ART Forecast'!I141-I261,0)</f>
        <v>9.5</v>
      </c>
      <c r="AG261" s="21">
        <f>MAX('ART Forecast'!J141-J261,0)</f>
        <v>2.6999999999999993</v>
      </c>
      <c r="AH261" s="21">
        <f>MAX('ART Forecast'!K141-K261,0)</f>
        <v>3.6999999999999993</v>
      </c>
      <c r="AI261" s="21">
        <f>MAX('ART Forecast'!L141-L261,0)</f>
        <v>3.8500000000000014</v>
      </c>
      <c r="AJ261" s="21">
        <f>MAX('ART Forecast'!M141-M261,0)</f>
        <v>2</v>
      </c>
      <c r="AK261" s="21">
        <f>MAX('ART Forecast'!N141-N261,0)</f>
        <v>1.8500000000000014</v>
      </c>
      <c r="AL261" s="21">
        <f>MAX('ART Forecast'!O141-O261,0)</f>
        <v>4.6999999999999993</v>
      </c>
      <c r="AM261" s="21">
        <f>MAX('ART Forecast'!P141-P261,0)</f>
        <v>3</v>
      </c>
      <c r="AN261" s="21">
        <f>MAX('ART Forecast'!Q141-Q261,0)</f>
        <v>3</v>
      </c>
      <c r="AO261" s="21">
        <f>MAX('ART Forecast'!R141-R261,0)</f>
        <v>3</v>
      </c>
      <c r="AP261" s="21">
        <f>MAX('ART Forecast'!S141-S261,0)</f>
        <v>3</v>
      </c>
      <c r="AQ261" s="21">
        <f>MAX('ART Forecast'!T141-T261,0)</f>
        <v>3</v>
      </c>
      <c r="AR261" s="21">
        <f>MAX('ART Forecast'!U141-U261,0)</f>
        <v>3</v>
      </c>
      <c r="AS261" s="21">
        <f>MAX('ART Forecast'!V141-V261,0)</f>
        <v>3</v>
      </c>
      <c r="AT261" s="21">
        <f>MAX('ART Forecast'!W141-W261,0)</f>
        <v>3</v>
      </c>
    </row>
    <row r="262" spans="2:46" x14ac:dyDescent="0.35">
      <c r="B262" s="17" t="str">
        <f t="shared" si="369"/>
        <v>Bolivia</v>
      </c>
      <c r="C262" s="21"/>
      <c r="D262" s="21">
        <f>'ART Forecast'!C142-('ART Forecast'!C142*'Algorithms &amp; Assumptions'!$C$7)</f>
        <v>51.85</v>
      </c>
      <c r="E262" s="21">
        <f>'ART Forecast'!D142-('ART Forecast'!D142*'Algorithms &amp; Assumptions'!$C$7)</f>
        <v>50.15</v>
      </c>
      <c r="F262" s="21">
        <f>'ART Forecast'!E142-('ART Forecast'!E142*'Algorithms &amp; Assumptions'!$C$7)</f>
        <v>73.099999999999994</v>
      </c>
      <c r="G262" s="21">
        <f>'ART Forecast'!F142-('ART Forecast'!F142*'Algorithms &amp; Assumptions'!$C$7)</f>
        <v>88.4</v>
      </c>
      <c r="H262" s="21">
        <f>'ART Forecast'!G142-('ART Forecast'!G142*'Algorithms &amp; Assumptions'!$C$7)</f>
        <v>95.2</v>
      </c>
      <c r="I262" s="21">
        <f>'ART Forecast'!H142-('ART Forecast'!H142*'Algorithms &amp; Assumptions'!$C$7)</f>
        <v>147.05000000000001</v>
      </c>
      <c r="J262" s="21">
        <f>'ART Forecast'!I142-('ART Forecast'!I142*'Algorithms &amp; Assumptions'!$C$7)</f>
        <v>170</v>
      </c>
      <c r="K262" s="21">
        <f>'ART Forecast'!J142-('ART Forecast'!J142*'Algorithms &amp; Assumptions'!$C$7)</f>
        <v>187</v>
      </c>
      <c r="L262" s="21">
        <f>'ART Forecast'!K142-('ART Forecast'!K142*'Algorithms &amp; Assumptions'!$C$7)</f>
        <v>210.8</v>
      </c>
      <c r="M262" s="21">
        <f>'ART Forecast'!L142-('ART Forecast'!L142*'Algorithms &amp; Assumptions'!$C$7)</f>
        <v>238.85</v>
      </c>
      <c r="N262" s="21">
        <f>'ART Forecast'!M142-('ART Forecast'!M142*'Algorithms &amp; Assumptions'!$C$7)</f>
        <v>232.9</v>
      </c>
      <c r="O262" s="21">
        <f>'ART Forecast'!N142-('ART Forecast'!N142*'Algorithms &amp; Assumptions'!$C$7)</f>
        <v>260.95</v>
      </c>
      <c r="P262" s="21">
        <f>'ART Forecast'!O142-('ART Forecast'!O142*'Algorithms &amp; Assumptions'!$C$7)</f>
        <v>265.2</v>
      </c>
      <c r="Q262" s="21">
        <f>'ART Forecast'!P142-('ART Forecast'!P142*'Algorithms &amp; Assumptions'!$C$7)</f>
        <v>273.98333333333335</v>
      </c>
      <c r="R262" s="21">
        <f>'ART Forecast'!Q142-('ART Forecast'!Q142*'Algorithms &amp; Assumptions'!$C$7)</f>
        <v>282.76666666666665</v>
      </c>
      <c r="S262" s="21">
        <f>'ART Forecast'!R142-('ART Forecast'!R142*'Algorithms &amp; Assumptions'!$C$7)</f>
        <v>291.54999999999995</v>
      </c>
      <c r="T262" s="21">
        <f>'ART Forecast'!S142-('ART Forecast'!S142*'Algorithms &amp; Assumptions'!$C$7)</f>
        <v>300.33333333333326</v>
      </c>
      <c r="U262" s="21">
        <f>'ART Forecast'!T142-('ART Forecast'!T142*'Algorithms &amp; Assumptions'!$C$7)</f>
        <v>309.11666666666656</v>
      </c>
      <c r="V262" s="21">
        <f>'ART Forecast'!U142-('ART Forecast'!U142*'Algorithms &amp; Assumptions'!$C$7)</f>
        <v>317.89999999999992</v>
      </c>
      <c r="W262" s="21">
        <f>'ART Forecast'!V142-('ART Forecast'!V142*'Algorithms &amp; Assumptions'!$C$7)</f>
        <v>326.68333333333322</v>
      </c>
      <c r="Y262" s="17" t="str">
        <f t="shared" si="370"/>
        <v>Bolivia</v>
      </c>
      <c r="Z262" s="21"/>
      <c r="AA262" s="21">
        <f>MAX('ART Forecast'!D142-D262,0)</f>
        <v>7.1499999999999986</v>
      </c>
      <c r="AB262" s="21">
        <f>MAX('ART Forecast'!E142-E262,0)</f>
        <v>35.85</v>
      </c>
      <c r="AC262" s="21">
        <f>MAX('ART Forecast'!F142-F262,0)</f>
        <v>30.900000000000006</v>
      </c>
      <c r="AD262" s="21">
        <f>MAX('ART Forecast'!G142-G262,0)</f>
        <v>23.599999999999994</v>
      </c>
      <c r="AE262" s="21">
        <f>MAX('ART Forecast'!H142-H262,0)</f>
        <v>77.8</v>
      </c>
      <c r="AF262" s="21">
        <f>MAX('ART Forecast'!I142-I262,0)</f>
        <v>52.949999999999989</v>
      </c>
      <c r="AG262" s="21">
        <f>MAX('ART Forecast'!J142-J262,0)</f>
        <v>50</v>
      </c>
      <c r="AH262" s="21">
        <f>MAX('ART Forecast'!K142-K262,0)</f>
        <v>61</v>
      </c>
      <c r="AI262" s="21">
        <f>MAX('ART Forecast'!L142-L262,0)</f>
        <v>70.199999999999989</v>
      </c>
      <c r="AJ262" s="21">
        <f>MAX('ART Forecast'!M142-M262,0)</f>
        <v>35.150000000000006</v>
      </c>
      <c r="AK262" s="21">
        <f>MAX('ART Forecast'!N142-N262,0)</f>
        <v>74.099999999999994</v>
      </c>
      <c r="AL262" s="21">
        <f>MAX('ART Forecast'!O142-O262,0)</f>
        <v>51.050000000000011</v>
      </c>
      <c r="AM262" s="21">
        <f>MAX('ART Forecast'!P142-P262,0)</f>
        <v>57.133333333333326</v>
      </c>
      <c r="AN262" s="21">
        <f>MAX('ART Forecast'!Q142-Q262,0)</f>
        <v>58.68333333333328</v>
      </c>
      <c r="AO262" s="21">
        <f>MAX('ART Forecast'!R142-R262,0)</f>
        <v>60.233333333333292</v>
      </c>
      <c r="AP262" s="21">
        <f>MAX('ART Forecast'!S142-S262,0)</f>
        <v>61.783333333333303</v>
      </c>
      <c r="AQ262" s="21">
        <f>MAX('ART Forecast'!T142-T262,0)</f>
        <v>63.333333333333314</v>
      </c>
      <c r="AR262" s="21">
        <f>MAX('ART Forecast'!U142-U262,0)</f>
        <v>64.883333333333326</v>
      </c>
      <c r="AS262" s="21">
        <f>MAX('ART Forecast'!V142-V262,0)</f>
        <v>66.43333333333328</v>
      </c>
      <c r="AT262" s="21">
        <f>MAX('ART Forecast'!W142-W262,0)</f>
        <v>67.983333333333292</v>
      </c>
    </row>
    <row r="263" spans="2:46" x14ac:dyDescent="0.35">
      <c r="B263" s="17" t="str">
        <f t="shared" si="369"/>
        <v>Bosnia and Herzegovina</v>
      </c>
      <c r="C263" s="21"/>
      <c r="D263" s="21">
        <f>'ART Forecast'!C143-('ART Forecast'!C143*'Algorithms &amp; Assumptions'!$C$7)</f>
        <v>0</v>
      </c>
      <c r="E263" s="21">
        <f>'ART Forecast'!D143-('ART Forecast'!D143*'Algorithms &amp; Assumptions'!$C$7)</f>
        <v>0</v>
      </c>
      <c r="F263" s="21">
        <f>'ART Forecast'!E143-('ART Forecast'!E143*'Algorithms &amp; Assumptions'!$C$7)</f>
        <v>0</v>
      </c>
      <c r="G263" s="21">
        <f>'ART Forecast'!F143-('ART Forecast'!F143*'Algorithms &amp; Assumptions'!$C$7)</f>
        <v>0</v>
      </c>
      <c r="H263" s="21">
        <f>'ART Forecast'!G143-('ART Forecast'!G143*'Algorithms &amp; Assumptions'!$C$7)</f>
        <v>0</v>
      </c>
      <c r="I263" s="21">
        <f>'ART Forecast'!H143-('ART Forecast'!H143*'Algorithms &amp; Assumptions'!$C$7)</f>
        <v>0</v>
      </c>
      <c r="J263" s="21">
        <f>'ART Forecast'!I143-('ART Forecast'!I143*'Algorithms &amp; Assumptions'!$C$7)</f>
        <v>0</v>
      </c>
      <c r="K263" s="21">
        <f>'ART Forecast'!J143-('ART Forecast'!J143*'Algorithms &amp; Assumptions'!$C$7)</f>
        <v>0</v>
      </c>
      <c r="L263" s="21">
        <f>'ART Forecast'!K143-('ART Forecast'!K143*'Algorithms &amp; Assumptions'!$C$7)</f>
        <v>0</v>
      </c>
      <c r="M263" s="21">
        <f>'ART Forecast'!L143-('ART Forecast'!L143*'Algorithms &amp; Assumptions'!$C$7)</f>
        <v>0</v>
      </c>
      <c r="N263" s="21">
        <f>'ART Forecast'!M143-('ART Forecast'!M143*'Algorithms &amp; Assumptions'!$C$7)</f>
        <v>0</v>
      </c>
      <c r="O263" s="21">
        <f>'ART Forecast'!N143-('ART Forecast'!N143*'Algorithms &amp; Assumptions'!$C$7)</f>
        <v>0</v>
      </c>
      <c r="P263" s="21">
        <f>'ART Forecast'!O143-('ART Forecast'!O143*'Algorithms &amp; Assumptions'!$C$7)</f>
        <v>0</v>
      </c>
      <c r="Q263" s="21">
        <f>'ART Forecast'!P143-('ART Forecast'!P143*'Algorithms &amp; Assumptions'!$C$7)</f>
        <v>0</v>
      </c>
      <c r="R263" s="21">
        <f>'ART Forecast'!Q143-('ART Forecast'!Q143*'Algorithms &amp; Assumptions'!$C$7)</f>
        <v>0</v>
      </c>
      <c r="S263" s="21">
        <f>'ART Forecast'!R143-('ART Forecast'!R143*'Algorithms &amp; Assumptions'!$C$7)</f>
        <v>0</v>
      </c>
      <c r="T263" s="21">
        <f>'ART Forecast'!S143-('ART Forecast'!S143*'Algorithms &amp; Assumptions'!$C$7)</f>
        <v>0</v>
      </c>
      <c r="U263" s="21">
        <f>'ART Forecast'!T143-('ART Forecast'!T143*'Algorithms &amp; Assumptions'!$C$7)</f>
        <v>0</v>
      </c>
      <c r="V263" s="21">
        <f>'ART Forecast'!U143-('ART Forecast'!U143*'Algorithms &amp; Assumptions'!$C$7)</f>
        <v>0</v>
      </c>
      <c r="W263" s="21">
        <f>'ART Forecast'!V143-('ART Forecast'!V143*'Algorithms &amp; Assumptions'!$C$7)</f>
        <v>0</v>
      </c>
      <c r="Y263" s="17" t="str">
        <f t="shared" si="370"/>
        <v>Bosnia and Herzegovina</v>
      </c>
      <c r="Z263" s="21"/>
      <c r="AA263" s="21">
        <f>MAX('ART Forecast'!D143-D263,0)</f>
        <v>0</v>
      </c>
      <c r="AB263" s="21">
        <f>MAX('ART Forecast'!E143-E263,0)</f>
        <v>0</v>
      </c>
      <c r="AC263" s="21">
        <f>MAX('ART Forecast'!F143-F263,0)</f>
        <v>0</v>
      </c>
      <c r="AD263" s="21">
        <f>MAX('ART Forecast'!G143-G263,0)</f>
        <v>0</v>
      </c>
      <c r="AE263" s="21">
        <f>MAX('ART Forecast'!H143-H263,0)</f>
        <v>0</v>
      </c>
      <c r="AF263" s="21">
        <f>MAX('ART Forecast'!I143-I263,0)</f>
        <v>0</v>
      </c>
      <c r="AG263" s="21">
        <f>MAX('ART Forecast'!J143-J263,0)</f>
        <v>0</v>
      </c>
      <c r="AH263" s="21">
        <f>MAX('ART Forecast'!K143-K263,0)</f>
        <v>0</v>
      </c>
      <c r="AI263" s="21">
        <f>MAX('ART Forecast'!L143-L263,0)</f>
        <v>0</v>
      </c>
      <c r="AJ263" s="21">
        <f>MAX('ART Forecast'!M143-M263,0)</f>
        <v>0</v>
      </c>
      <c r="AK263" s="21">
        <f>MAX('ART Forecast'!N143-N263,0)</f>
        <v>0</v>
      </c>
      <c r="AL263" s="21">
        <f>MAX('ART Forecast'!O143-O263,0)</f>
        <v>0</v>
      </c>
      <c r="AM263" s="21">
        <f>MAX('ART Forecast'!P143-P263,0)</f>
        <v>0</v>
      </c>
      <c r="AN263" s="21">
        <f>MAX('ART Forecast'!Q143-Q263,0)</f>
        <v>0</v>
      </c>
      <c r="AO263" s="21">
        <f>MAX('ART Forecast'!R143-R263,0)</f>
        <v>0</v>
      </c>
      <c r="AP263" s="21">
        <f>MAX('ART Forecast'!S143-S263,0)</f>
        <v>0</v>
      </c>
      <c r="AQ263" s="21">
        <f>MAX('ART Forecast'!T143-T263,0)</f>
        <v>0</v>
      </c>
      <c r="AR263" s="21">
        <f>MAX('ART Forecast'!U143-U263,0)</f>
        <v>0</v>
      </c>
      <c r="AS263" s="21">
        <f>MAX('ART Forecast'!V143-V263,0)</f>
        <v>0</v>
      </c>
      <c r="AT263" s="21">
        <f>MAX('ART Forecast'!W143-W263,0)</f>
        <v>0</v>
      </c>
    </row>
    <row r="264" spans="2:46" x14ac:dyDescent="0.35">
      <c r="B264" s="17" t="str">
        <f t="shared" si="369"/>
        <v>Botswana</v>
      </c>
      <c r="C264" s="21"/>
      <c r="D264" s="21">
        <f>'ART Forecast'!C144-('ART Forecast'!C144*'Algorithms &amp; Assumptions'!$C$7)</f>
        <v>6194.8</v>
      </c>
      <c r="E264" s="21">
        <f>'ART Forecast'!D144-('ART Forecast'!D144*'Algorithms &amp; Assumptions'!$C$7)</f>
        <v>6969.15</v>
      </c>
      <c r="F264" s="21">
        <f>'ART Forecast'!E144-('ART Forecast'!E144*'Algorithms &amp; Assumptions'!$C$7)</f>
        <v>7743.5</v>
      </c>
      <c r="G264" s="21">
        <f>'ART Forecast'!F144-('ART Forecast'!F144*'Algorithms &amp; Assumptions'!$C$7)</f>
        <v>8120.05</v>
      </c>
      <c r="H264" s="21">
        <f>'ART Forecast'!G144-('ART Forecast'!G144*'Algorithms &amp; Assumptions'!$C$7)</f>
        <v>7291.3</v>
      </c>
      <c r="I264" s="21">
        <f>'ART Forecast'!H144-('ART Forecast'!H144*'Algorithms &amp; Assumptions'!$C$7)</f>
        <v>7216.5</v>
      </c>
      <c r="J264" s="21">
        <f>'ART Forecast'!I144-('ART Forecast'!I144*'Algorithms &amp; Assumptions'!$C$7)</f>
        <v>6324.85</v>
      </c>
      <c r="K264" s="21">
        <f>'ART Forecast'!J144-('ART Forecast'!J144*'Algorithms &amp; Assumptions'!$C$7)</f>
        <v>5203.7</v>
      </c>
      <c r="L264" s="21">
        <f>'ART Forecast'!K144-('ART Forecast'!K144*'Algorithms &amp; Assumptions'!$C$7)</f>
        <v>4618.05</v>
      </c>
      <c r="M264" s="21">
        <f>'ART Forecast'!L144-('ART Forecast'!L144*'Algorithms &amp; Assumptions'!$C$7)</f>
        <v>3534.3</v>
      </c>
      <c r="N264" s="21">
        <f>'ART Forecast'!M144-('ART Forecast'!M144*'Algorithms &amp; Assumptions'!$C$7)</f>
        <v>3770.6</v>
      </c>
      <c r="O264" s="21">
        <f>'ART Forecast'!N144-('ART Forecast'!N144*'Algorithms &amp; Assumptions'!$C$7)</f>
        <v>3867.5</v>
      </c>
      <c r="P264" s="21">
        <f>'ART Forecast'!O144-('ART Forecast'!O144*'Algorithms &amp; Assumptions'!$C$7)</f>
        <v>3451.85</v>
      </c>
      <c r="Q264" s="21">
        <f>'ART Forecast'!P144-('ART Forecast'!P144*'Algorithms &amp; Assumptions'!$C$7)</f>
        <v>3424.3666666666668</v>
      </c>
      <c r="R264" s="21">
        <f>'ART Forecast'!Q144-('ART Forecast'!Q144*'Algorithms &amp; Assumptions'!$C$7)</f>
        <v>3396.8833333333332</v>
      </c>
      <c r="S264" s="21">
        <f>'ART Forecast'!R144-('ART Forecast'!R144*'Algorithms &amp; Assumptions'!$C$7)</f>
        <v>3369.3999999999996</v>
      </c>
      <c r="T264" s="21">
        <f>'ART Forecast'!S144-('ART Forecast'!S144*'Algorithms &amp; Assumptions'!$C$7)</f>
        <v>3341.9166666666661</v>
      </c>
      <c r="U264" s="21">
        <f>'ART Forecast'!T144-('ART Forecast'!T144*'Algorithms &amp; Assumptions'!$C$7)</f>
        <v>3314.4333333333325</v>
      </c>
      <c r="V264" s="21">
        <f>'ART Forecast'!U144-('ART Forecast'!U144*'Algorithms &amp; Assumptions'!$C$7)</f>
        <v>3286.9499999999994</v>
      </c>
      <c r="W264" s="21">
        <f>'ART Forecast'!V144-('ART Forecast'!V144*'Algorithms &amp; Assumptions'!$C$7)</f>
        <v>3259.4666666666658</v>
      </c>
      <c r="Y264" s="17" t="str">
        <f t="shared" si="370"/>
        <v>Botswana</v>
      </c>
      <c r="Z264" s="21"/>
      <c r="AA264" s="21">
        <f>MAX('ART Forecast'!D144-D264,0)</f>
        <v>2004.1999999999998</v>
      </c>
      <c r="AB264" s="21">
        <f>MAX('ART Forecast'!E144-E264,0)</f>
        <v>2140.8500000000004</v>
      </c>
      <c r="AC264" s="21">
        <f>MAX('ART Forecast'!F144-F264,0)</f>
        <v>1809.5</v>
      </c>
      <c r="AD264" s="21">
        <f>MAX('ART Forecast'!G144-G264,0)</f>
        <v>457.94999999999982</v>
      </c>
      <c r="AE264" s="21">
        <f>MAX('ART Forecast'!H144-H264,0)</f>
        <v>1198.6999999999998</v>
      </c>
      <c r="AF264" s="21">
        <f>MAX('ART Forecast'!I144-I264,0)</f>
        <v>224.5</v>
      </c>
      <c r="AG264" s="21">
        <f>MAX('ART Forecast'!J144-J264,0)</f>
        <v>0</v>
      </c>
      <c r="AH264" s="21">
        <f>MAX('ART Forecast'!K144-K264,0)</f>
        <v>229.30000000000018</v>
      </c>
      <c r="AI264" s="21">
        <f>MAX('ART Forecast'!L144-L264,0)</f>
        <v>0</v>
      </c>
      <c r="AJ264" s="21">
        <f>MAX('ART Forecast'!M144-M264,0)</f>
        <v>901.69999999999982</v>
      </c>
      <c r="AK264" s="21">
        <f>MAX('ART Forecast'!N144-N264,0)</f>
        <v>779.40000000000009</v>
      </c>
      <c r="AL264" s="21">
        <f>MAX('ART Forecast'!O144-O264,0)</f>
        <v>193.5</v>
      </c>
      <c r="AM264" s="21">
        <f>MAX('ART Forecast'!P144-P264,0)</f>
        <v>576.81666666666661</v>
      </c>
      <c r="AN264" s="21">
        <f>MAX('ART Forecast'!Q144-Q264,0)</f>
        <v>571.96666666666624</v>
      </c>
      <c r="AO264" s="21">
        <f>MAX('ART Forecast'!R144-R264,0)</f>
        <v>567.11666666666633</v>
      </c>
      <c r="AP264" s="21">
        <f>MAX('ART Forecast'!S144-S264,0)</f>
        <v>562.26666666666642</v>
      </c>
      <c r="AQ264" s="21">
        <f>MAX('ART Forecast'!T144-T264,0)</f>
        <v>557.41666666666652</v>
      </c>
      <c r="AR264" s="21">
        <f>MAX('ART Forecast'!U144-U264,0)</f>
        <v>552.56666666666661</v>
      </c>
      <c r="AS264" s="21">
        <f>MAX('ART Forecast'!V144-V264,0)</f>
        <v>547.71666666666624</v>
      </c>
      <c r="AT264" s="21">
        <f>MAX('ART Forecast'!W144-W264,0)</f>
        <v>542.86666666666633</v>
      </c>
    </row>
    <row r="265" spans="2:46" x14ac:dyDescent="0.35">
      <c r="B265" s="17" t="str">
        <f t="shared" si="369"/>
        <v>Brazil</v>
      </c>
      <c r="C265" s="21"/>
      <c r="D265" s="21">
        <f>'ART Forecast'!C145-('ART Forecast'!C145*'Algorithms &amp; Assumptions'!$C$7)</f>
        <v>0</v>
      </c>
      <c r="E265" s="21">
        <f>'ART Forecast'!D145-('ART Forecast'!D145*'Algorithms &amp; Assumptions'!$C$7)</f>
        <v>0</v>
      </c>
      <c r="F265" s="21">
        <f>'ART Forecast'!E145-('ART Forecast'!E145*'Algorithms &amp; Assumptions'!$C$7)</f>
        <v>0</v>
      </c>
      <c r="G265" s="21">
        <f>'ART Forecast'!F145-('ART Forecast'!F145*'Algorithms &amp; Assumptions'!$C$7)</f>
        <v>0</v>
      </c>
      <c r="H265" s="21">
        <f>'ART Forecast'!G145-('ART Forecast'!G145*'Algorithms &amp; Assumptions'!$C$7)</f>
        <v>0</v>
      </c>
      <c r="I265" s="21">
        <f>'ART Forecast'!H145-('ART Forecast'!H145*'Algorithms &amp; Assumptions'!$C$7)</f>
        <v>0</v>
      </c>
      <c r="J265" s="21">
        <f>'ART Forecast'!I145-('ART Forecast'!I145*'Algorithms &amp; Assumptions'!$C$7)</f>
        <v>0</v>
      </c>
      <c r="K265" s="21">
        <f>'ART Forecast'!J145-('ART Forecast'!J145*'Algorithms &amp; Assumptions'!$C$7)</f>
        <v>0</v>
      </c>
      <c r="L265" s="21">
        <f>'ART Forecast'!K145-('ART Forecast'!K145*'Algorithms &amp; Assumptions'!$C$7)</f>
        <v>0</v>
      </c>
      <c r="M265" s="21">
        <f>'ART Forecast'!L145-('ART Forecast'!L145*'Algorithms &amp; Assumptions'!$C$7)</f>
        <v>0</v>
      </c>
      <c r="N265" s="21">
        <f>'ART Forecast'!M145-('ART Forecast'!M145*'Algorithms &amp; Assumptions'!$C$7)</f>
        <v>0</v>
      </c>
      <c r="O265" s="21">
        <f>'ART Forecast'!N145-('ART Forecast'!N145*'Algorithms &amp; Assumptions'!$C$7)</f>
        <v>0</v>
      </c>
      <c r="P265" s="21">
        <f>'ART Forecast'!O145-('ART Forecast'!O145*'Algorithms &amp; Assumptions'!$C$7)</f>
        <v>0</v>
      </c>
      <c r="Q265" s="21">
        <f>'ART Forecast'!P145-('ART Forecast'!P145*'Algorithms &amp; Assumptions'!$C$7)</f>
        <v>0</v>
      </c>
      <c r="R265" s="21">
        <f>'ART Forecast'!Q145-('ART Forecast'!Q145*'Algorithms &amp; Assumptions'!$C$7)</f>
        <v>0</v>
      </c>
      <c r="S265" s="21">
        <f>'ART Forecast'!R145-('ART Forecast'!R145*'Algorithms &amp; Assumptions'!$C$7)</f>
        <v>0</v>
      </c>
      <c r="T265" s="21">
        <f>'ART Forecast'!S145-('ART Forecast'!S145*'Algorithms &amp; Assumptions'!$C$7)</f>
        <v>0</v>
      </c>
      <c r="U265" s="21">
        <f>'ART Forecast'!T145-('ART Forecast'!T145*'Algorithms &amp; Assumptions'!$C$7)</f>
        <v>0</v>
      </c>
      <c r="V265" s="21">
        <f>'ART Forecast'!U145-('ART Forecast'!U145*'Algorithms &amp; Assumptions'!$C$7)</f>
        <v>0</v>
      </c>
      <c r="W265" s="21">
        <f>'ART Forecast'!V145-('ART Forecast'!V145*'Algorithms &amp; Assumptions'!$C$7)</f>
        <v>0</v>
      </c>
      <c r="Y265" s="17" t="str">
        <f t="shared" si="370"/>
        <v>Brazil</v>
      </c>
      <c r="Z265" s="21"/>
      <c r="AA265" s="21">
        <f>MAX('ART Forecast'!D145-D265,0)</f>
        <v>0</v>
      </c>
      <c r="AB265" s="21">
        <f>MAX('ART Forecast'!E145-E265,0)</f>
        <v>0</v>
      </c>
      <c r="AC265" s="21">
        <f>MAX('ART Forecast'!F145-F265,0)</f>
        <v>0</v>
      </c>
      <c r="AD265" s="21">
        <f>MAX('ART Forecast'!G145-G265,0)</f>
        <v>0</v>
      </c>
      <c r="AE265" s="21">
        <f>MAX('ART Forecast'!H145-H265,0)</f>
        <v>0</v>
      </c>
      <c r="AF265" s="21">
        <f>MAX('ART Forecast'!I145-I265,0)</f>
        <v>0</v>
      </c>
      <c r="AG265" s="21">
        <f>MAX('ART Forecast'!J145-J265,0)</f>
        <v>0</v>
      </c>
      <c r="AH265" s="21">
        <f>MAX('ART Forecast'!K145-K265,0)</f>
        <v>0</v>
      </c>
      <c r="AI265" s="21">
        <f>MAX('ART Forecast'!L145-L265,0)</f>
        <v>0</v>
      </c>
      <c r="AJ265" s="21">
        <f>MAX('ART Forecast'!M145-M265,0)</f>
        <v>0</v>
      </c>
      <c r="AK265" s="21">
        <f>MAX('ART Forecast'!N145-N265,0)</f>
        <v>0</v>
      </c>
      <c r="AL265" s="21">
        <f>MAX('ART Forecast'!O145-O265,0)</f>
        <v>0</v>
      </c>
      <c r="AM265" s="21">
        <f>MAX('ART Forecast'!P145-P265,0)</f>
        <v>0</v>
      </c>
      <c r="AN265" s="21">
        <f>MAX('ART Forecast'!Q145-Q265,0)</f>
        <v>0</v>
      </c>
      <c r="AO265" s="21">
        <f>MAX('ART Forecast'!R145-R265,0)</f>
        <v>0</v>
      </c>
      <c r="AP265" s="21">
        <f>MAX('ART Forecast'!S145-S265,0)</f>
        <v>0</v>
      </c>
      <c r="AQ265" s="21">
        <f>MAX('ART Forecast'!T145-T265,0)</f>
        <v>0</v>
      </c>
      <c r="AR265" s="21">
        <f>MAX('ART Forecast'!U145-U265,0)</f>
        <v>0</v>
      </c>
      <c r="AS265" s="21">
        <f>MAX('ART Forecast'!V145-V265,0)</f>
        <v>0</v>
      </c>
      <c r="AT265" s="21">
        <f>MAX('ART Forecast'!W145-W265,0)</f>
        <v>0</v>
      </c>
    </row>
    <row r="266" spans="2:46" x14ac:dyDescent="0.35">
      <c r="B266" s="17" t="str">
        <f t="shared" si="369"/>
        <v>Bulgaria</v>
      </c>
      <c r="C266" s="21"/>
      <c r="D266" s="21">
        <f>'ART Forecast'!C146-('ART Forecast'!C146*'Algorithms &amp; Assumptions'!$C$7)</f>
        <v>0</v>
      </c>
      <c r="E266" s="21">
        <f>'ART Forecast'!D146-('ART Forecast'!D146*'Algorithms &amp; Assumptions'!$C$7)</f>
        <v>0</v>
      </c>
      <c r="F266" s="21">
        <f>'ART Forecast'!E146-('ART Forecast'!E146*'Algorithms &amp; Assumptions'!$C$7)</f>
        <v>0</v>
      </c>
      <c r="G266" s="21">
        <f>'ART Forecast'!F146-('ART Forecast'!F146*'Algorithms &amp; Assumptions'!$C$7)</f>
        <v>0</v>
      </c>
      <c r="H266" s="21">
        <f>'ART Forecast'!G146-('ART Forecast'!G146*'Algorithms &amp; Assumptions'!$C$7)</f>
        <v>0</v>
      </c>
      <c r="I266" s="21">
        <f>'ART Forecast'!H146-('ART Forecast'!H146*'Algorithms &amp; Assumptions'!$C$7)</f>
        <v>0</v>
      </c>
      <c r="J266" s="21">
        <f>'ART Forecast'!I146-('ART Forecast'!I146*'Algorithms &amp; Assumptions'!$C$7)</f>
        <v>0</v>
      </c>
      <c r="K266" s="21">
        <f>'ART Forecast'!J146-('ART Forecast'!J146*'Algorithms &amp; Assumptions'!$C$7)</f>
        <v>0</v>
      </c>
      <c r="L266" s="21">
        <f>'ART Forecast'!K146-('ART Forecast'!K146*'Algorithms &amp; Assumptions'!$C$7)</f>
        <v>0</v>
      </c>
      <c r="M266" s="21">
        <f>'ART Forecast'!L146-('ART Forecast'!L146*'Algorithms &amp; Assumptions'!$C$7)</f>
        <v>0</v>
      </c>
      <c r="N266" s="21">
        <f>'ART Forecast'!M146-('ART Forecast'!M146*'Algorithms &amp; Assumptions'!$C$7)</f>
        <v>0</v>
      </c>
      <c r="O266" s="21">
        <f>'ART Forecast'!N146-('ART Forecast'!N146*'Algorithms &amp; Assumptions'!$C$7)</f>
        <v>0</v>
      </c>
      <c r="P266" s="21">
        <f>'ART Forecast'!O146-('ART Forecast'!O146*'Algorithms &amp; Assumptions'!$C$7)</f>
        <v>0</v>
      </c>
      <c r="Q266" s="21">
        <f>'ART Forecast'!P146-('ART Forecast'!P146*'Algorithms &amp; Assumptions'!$C$7)</f>
        <v>0</v>
      </c>
      <c r="R266" s="21">
        <f>'ART Forecast'!Q146-('ART Forecast'!Q146*'Algorithms &amp; Assumptions'!$C$7)</f>
        <v>0</v>
      </c>
      <c r="S266" s="21">
        <f>'ART Forecast'!R146-('ART Forecast'!R146*'Algorithms &amp; Assumptions'!$C$7)</f>
        <v>0</v>
      </c>
      <c r="T266" s="21">
        <f>'ART Forecast'!S146-('ART Forecast'!S146*'Algorithms &amp; Assumptions'!$C$7)</f>
        <v>0</v>
      </c>
      <c r="U266" s="21">
        <f>'ART Forecast'!T146-('ART Forecast'!T146*'Algorithms &amp; Assumptions'!$C$7)</f>
        <v>0</v>
      </c>
      <c r="V266" s="21">
        <f>'ART Forecast'!U146-('ART Forecast'!U146*'Algorithms &amp; Assumptions'!$C$7)</f>
        <v>0</v>
      </c>
      <c r="W266" s="21">
        <f>'ART Forecast'!V146-('ART Forecast'!V146*'Algorithms &amp; Assumptions'!$C$7)</f>
        <v>0</v>
      </c>
      <c r="Y266" s="17" t="str">
        <f t="shared" si="370"/>
        <v>Bulgaria</v>
      </c>
      <c r="Z266" s="21"/>
      <c r="AA266" s="21">
        <f>MAX('ART Forecast'!D146-D266,0)</f>
        <v>0</v>
      </c>
      <c r="AB266" s="21">
        <f>MAX('ART Forecast'!E146-E266,0)</f>
        <v>0</v>
      </c>
      <c r="AC266" s="21">
        <f>MAX('ART Forecast'!F146-F266,0)</f>
        <v>0</v>
      </c>
      <c r="AD266" s="21">
        <f>MAX('ART Forecast'!G146-G266,0)</f>
        <v>0</v>
      </c>
      <c r="AE266" s="21">
        <f>MAX('ART Forecast'!H146-H266,0)</f>
        <v>0</v>
      </c>
      <c r="AF266" s="21">
        <f>MAX('ART Forecast'!I146-I266,0)</f>
        <v>0</v>
      </c>
      <c r="AG266" s="21">
        <f>MAX('ART Forecast'!J146-J266,0)</f>
        <v>0</v>
      </c>
      <c r="AH266" s="21">
        <f>MAX('ART Forecast'!K146-K266,0)</f>
        <v>0</v>
      </c>
      <c r="AI266" s="21">
        <f>MAX('ART Forecast'!L146-L266,0)</f>
        <v>0</v>
      </c>
      <c r="AJ266" s="21">
        <f>MAX('ART Forecast'!M146-M266,0)</f>
        <v>0</v>
      </c>
      <c r="AK266" s="21">
        <f>MAX('ART Forecast'!N146-N266,0)</f>
        <v>0</v>
      </c>
      <c r="AL266" s="21">
        <f>MAX('ART Forecast'!O146-O266,0)</f>
        <v>0</v>
      </c>
      <c r="AM266" s="21">
        <f>MAX('ART Forecast'!P146-P266,0)</f>
        <v>0</v>
      </c>
      <c r="AN266" s="21">
        <f>MAX('ART Forecast'!Q146-Q266,0)</f>
        <v>0</v>
      </c>
      <c r="AO266" s="21">
        <f>MAX('ART Forecast'!R146-R266,0)</f>
        <v>0</v>
      </c>
      <c r="AP266" s="21">
        <f>MAX('ART Forecast'!S146-S266,0)</f>
        <v>0</v>
      </c>
      <c r="AQ266" s="21">
        <f>MAX('ART Forecast'!T146-T266,0)</f>
        <v>0</v>
      </c>
      <c r="AR266" s="21">
        <f>MAX('ART Forecast'!U146-U266,0)</f>
        <v>0</v>
      </c>
      <c r="AS266" s="21">
        <f>MAX('ART Forecast'!V146-V266,0)</f>
        <v>0</v>
      </c>
      <c r="AT266" s="21">
        <f>MAX('ART Forecast'!W146-W266,0)</f>
        <v>0</v>
      </c>
    </row>
    <row r="267" spans="2:46" x14ac:dyDescent="0.35">
      <c r="B267" s="17" t="str">
        <f t="shared" si="369"/>
        <v>Burkina Faso</v>
      </c>
      <c r="C267" s="21"/>
      <c r="D267" s="21">
        <f>'ART Forecast'!C147-('ART Forecast'!C147*'Algorithms &amp; Assumptions'!$C$7)</f>
        <v>1189.1500000000001</v>
      </c>
      <c r="E267" s="21">
        <f>'ART Forecast'!D147-('ART Forecast'!D147*'Algorithms &amp; Assumptions'!$C$7)</f>
        <v>1509.6</v>
      </c>
      <c r="F267" s="21">
        <f>'ART Forecast'!E147-('ART Forecast'!E147*'Algorithms &amp; Assumptions'!$C$7)</f>
        <v>1477.3</v>
      </c>
      <c r="G267" s="21">
        <f>'ART Forecast'!F147-('ART Forecast'!F147*'Algorithms &amp; Assumptions'!$C$7)</f>
        <v>1572.5</v>
      </c>
      <c r="H267" s="21">
        <f>'ART Forecast'!G147-('ART Forecast'!G147*'Algorithms &amp; Assumptions'!$C$7)</f>
        <v>1881.05</v>
      </c>
      <c r="I267" s="21">
        <f>'ART Forecast'!H147-('ART Forecast'!H147*'Algorithms &amp; Assumptions'!$C$7)</f>
        <v>1949.05</v>
      </c>
      <c r="J267" s="21">
        <f>'ART Forecast'!I147-('ART Forecast'!I147*'Algorithms &amp; Assumptions'!$C$7)</f>
        <v>2144.5500000000002</v>
      </c>
      <c r="K267" s="21">
        <f>'ART Forecast'!J147-('ART Forecast'!J147*'Algorithms &amp; Assumptions'!$C$7)</f>
        <v>2200.65</v>
      </c>
      <c r="L267" s="21">
        <f>'ART Forecast'!K147-('ART Forecast'!K147*'Algorithms &amp; Assumptions'!$C$7)</f>
        <v>2210</v>
      </c>
      <c r="M267" s="21">
        <f>'ART Forecast'!L147-('ART Forecast'!L147*'Algorithms &amp; Assumptions'!$C$7)</f>
        <v>2400.4</v>
      </c>
      <c r="N267" s="21">
        <f>'ART Forecast'!M147-('ART Forecast'!M147*'Algorithms &amp; Assumptions'!$C$7)</f>
        <v>2289.9</v>
      </c>
      <c r="O267" s="21">
        <f>'ART Forecast'!N147-('ART Forecast'!N147*'Algorithms &amp; Assumptions'!$C$7)</f>
        <v>2151.35</v>
      </c>
      <c r="P267" s="21">
        <f>'ART Forecast'!O147-('ART Forecast'!O147*'Algorithms &amp; Assumptions'!$C$7)</f>
        <v>2221.0500000000002</v>
      </c>
      <c r="Q267" s="21">
        <f>'ART Forecast'!P147-('ART Forecast'!P147*'Algorithms &amp; Assumptions'!$C$7)</f>
        <v>2161.2666666666664</v>
      </c>
      <c r="R267" s="21">
        <f>'ART Forecast'!Q147-('ART Forecast'!Q147*'Algorithms &amp; Assumptions'!$C$7)</f>
        <v>2101.4833333333331</v>
      </c>
      <c r="S267" s="21">
        <f>'ART Forecast'!R147-('ART Forecast'!R147*'Algorithms &amp; Assumptions'!$C$7)</f>
        <v>2041.6999999999996</v>
      </c>
      <c r="T267" s="21">
        <f>'ART Forecast'!S147-('ART Forecast'!S147*'Algorithms &amp; Assumptions'!$C$7)</f>
        <v>1981.9166666666661</v>
      </c>
      <c r="U267" s="21">
        <f>'ART Forecast'!T147-('ART Forecast'!T147*'Algorithms &amp; Assumptions'!$C$7)</f>
        <v>1922.1333333333328</v>
      </c>
      <c r="V267" s="21">
        <f>'ART Forecast'!U147-('ART Forecast'!U147*'Algorithms &amp; Assumptions'!$C$7)</f>
        <v>1862.3499999999992</v>
      </c>
      <c r="W267" s="21">
        <f>'ART Forecast'!V147-('ART Forecast'!V147*'Algorithms &amp; Assumptions'!$C$7)</f>
        <v>1802.5666666666657</v>
      </c>
      <c r="Y267" s="17" t="str">
        <f t="shared" si="370"/>
        <v>Burkina Faso</v>
      </c>
      <c r="Z267" s="21"/>
      <c r="AA267" s="21">
        <f>MAX('ART Forecast'!D147-D267,0)</f>
        <v>586.84999999999991</v>
      </c>
      <c r="AB267" s="21">
        <f>MAX('ART Forecast'!E147-E267,0)</f>
        <v>228.40000000000009</v>
      </c>
      <c r="AC267" s="21">
        <f>MAX('ART Forecast'!F147-F267,0)</f>
        <v>372.70000000000005</v>
      </c>
      <c r="AD267" s="21">
        <f>MAX('ART Forecast'!G147-G267,0)</f>
        <v>640.5</v>
      </c>
      <c r="AE267" s="21">
        <f>MAX('ART Forecast'!H147-H267,0)</f>
        <v>411.95000000000005</v>
      </c>
      <c r="AF267" s="21">
        <f>MAX('ART Forecast'!I147-I267,0)</f>
        <v>573.95000000000005</v>
      </c>
      <c r="AG267" s="21">
        <f>MAX('ART Forecast'!J147-J267,0)</f>
        <v>444.44999999999982</v>
      </c>
      <c r="AH267" s="21">
        <f>MAX('ART Forecast'!K147-K267,0)</f>
        <v>399.34999999999991</v>
      </c>
      <c r="AI267" s="21">
        <f>MAX('ART Forecast'!L147-L267,0)</f>
        <v>614</v>
      </c>
      <c r="AJ267" s="21">
        <f>MAX('ART Forecast'!M147-M267,0)</f>
        <v>293.59999999999991</v>
      </c>
      <c r="AK267" s="21">
        <f>MAX('ART Forecast'!N147-N267,0)</f>
        <v>241.09999999999991</v>
      </c>
      <c r="AL267" s="21">
        <f>MAX('ART Forecast'!O147-O267,0)</f>
        <v>461.65000000000009</v>
      </c>
      <c r="AM267" s="21">
        <f>MAX('ART Forecast'!P147-P267,0)</f>
        <v>321.61666666666633</v>
      </c>
      <c r="AN267" s="21">
        <f>MAX('ART Forecast'!Q147-Q267,0)</f>
        <v>311.06666666666661</v>
      </c>
      <c r="AO267" s="21">
        <f>MAX('ART Forecast'!R147-R267,0)</f>
        <v>300.51666666666642</v>
      </c>
      <c r="AP267" s="21">
        <f>MAX('ART Forecast'!S147-S267,0)</f>
        <v>289.96666666666647</v>
      </c>
      <c r="AQ267" s="21">
        <f>MAX('ART Forecast'!T147-T267,0)</f>
        <v>279.41666666666652</v>
      </c>
      <c r="AR267" s="21">
        <f>MAX('ART Forecast'!U147-U267,0)</f>
        <v>268.86666666666633</v>
      </c>
      <c r="AS267" s="21">
        <f>MAX('ART Forecast'!V147-V267,0)</f>
        <v>258.31666666666638</v>
      </c>
      <c r="AT267" s="21">
        <f>MAX('ART Forecast'!W147-W267,0)</f>
        <v>247.76666666666642</v>
      </c>
    </row>
    <row r="268" spans="2:46" x14ac:dyDescent="0.35">
      <c r="B268" s="17" t="str">
        <f t="shared" si="369"/>
        <v>Burundi</v>
      </c>
      <c r="C268" s="21"/>
      <c r="D268" s="21">
        <f>'ART Forecast'!C148-('ART Forecast'!C148*'Algorithms &amp; Assumptions'!$C$7)</f>
        <v>1552.1</v>
      </c>
      <c r="E268" s="21">
        <f>'ART Forecast'!D148-('ART Forecast'!D148*'Algorithms &amp; Assumptions'!$C$7)</f>
        <v>1662.6</v>
      </c>
      <c r="F268" s="21">
        <f>'ART Forecast'!E148-('ART Forecast'!E148*'Algorithms &amp; Assumptions'!$C$7)</f>
        <v>1773.95</v>
      </c>
      <c r="G268" s="21">
        <f>'ART Forecast'!F148-('ART Forecast'!F148*'Algorithms &amp; Assumptions'!$C$7)</f>
        <v>1884.45</v>
      </c>
      <c r="H268" s="21">
        <f>'ART Forecast'!G148-('ART Forecast'!G148*'Algorithms &amp; Assumptions'!$C$7)</f>
        <v>1995.8</v>
      </c>
      <c r="I268" s="21">
        <f>'ART Forecast'!H148-('ART Forecast'!H148*'Algorithms &amp; Assumptions'!$C$7)</f>
        <v>2106.3000000000002</v>
      </c>
      <c r="J268" s="21">
        <f>'ART Forecast'!I148-('ART Forecast'!I148*'Algorithms &amp; Assumptions'!$C$7)</f>
        <v>2217.65</v>
      </c>
      <c r="K268" s="21">
        <f>'ART Forecast'!J148-('ART Forecast'!J148*'Algorithms &amp; Assumptions'!$C$7)</f>
        <v>2328.15</v>
      </c>
      <c r="L268" s="21">
        <f>'ART Forecast'!K148-('ART Forecast'!K148*'Algorithms &amp; Assumptions'!$C$7)</f>
        <v>2439.5</v>
      </c>
      <c r="M268" s="21">
        <f>'ART Forecast'!L148-('ART Forecast'!L148*'Algorithms &amp; Assumptions'!$C$7)</f>
        <v>2550</v>
      </c>
      <c r="N268" s="21">
        <f>'ART Forecast'!M148-('ART Forecast'!M148*'Algorithms &amp; Assumptions'!$C$7)</f>
        <v>2575.5</v>
      </c>
      <c r="O268" s="21">
        <f>'ART Forecast'!N148-('ART Forecast'!N148*'Algorithms &amp; Assumptions'!$C$7)</f>
        <v>2417.4</v>
      </c>
      <c r="P268" s="21">
        <f>'ART Forecast'!O148-('ART Forecast'!O148*'Algorithms &amp; Assumptions'!$C$7)</f>
        <v>2300.9499999999998</v>
      </c>
      <c r="Q268" s="21">
        <f>'ART Forecast'!P148-('ART Forecast'!P148*'Algorithms &amp; Assumptions'!$C$7)</f>
        <v>2217.9333333333334</v>
      </c>
      <c r="R268" s="21">
        <f>'ART Forecast'!Q148-('ART Forecast'!Q148*'Algorithms &amp; Assumptions'!$C$7)</f>
        <v>2134.916666666667</v>
      </c>
      <c r="S268" s="21">
        <f>'ART Forecast'!R148-('ART Forecast'!R148*'Algorithms &amp; Assumptions'!$C$7)</f>
        <v>2051.9000000000005</v>
      </c>
      <c r="T268" s="21">
        <f>'ART Forecast'!S148-('ART Forecast'!S148*'Algorithms &amp; Assumptions'!$C$7)</f>
        <v>1968.8833333333339</v>
      </c>
      <c r="U268" s="21">
        <f>'ART Forecast'!T148-('ART Forecast'!T148*'Algorithms &amp; Assumptions'!$C$7)</f>
        <v>1885.8666666666672</v>
      </c>
      <c r="V268" s="21">
        <f>'ART Forecast'!U148-('ART Forecast'!U148*'Algorithms &amp; Assumptions'!$C$7)</f>
        <v>1802.8500000000008</v>
      </c>
      <c r="W268" s="21">
        <f>'ART Forecast'!V148-('ART Forecast'!V148*'Algorithms &amp; Assumptions'!$C$7)</f>
        <v>1719.8333333333339</v>
      </c>
      <c r="Y268" s="17" t="str">
        <f t="shared" si="370"/>
        <v>Burundi</v>
      </c>
      <c r="Z268" s="21"/>
      <c r="AA268" s="21">
        <f>MAX('ART Forecast'!D148-D268,0)</f>
        <v>403.90000000000009</v>
      </c>
      <c r="AB268" s="21">
        <f>MAX('ART Forecast'!E148-E268,0)</f>
        <v>424.40000000000009</v>
      </c>
      <c r="AC268" s="21">
        <f>MAX('ART Forecast'!F148-F268,0)</f>
        <v>443.04999999999995</v>
      </c>
      <c r="AD268" s="21">
        <f>MAX('ART Forecast'!G148-G268,0)</f>
        <v>463.54999999999995</v>
      </c>
      <c r="AE268" s="21">
        <f>MAX('ART Forecast'!H148-H268,0)</f>
        <v>482.20000000000005</v>
      </c>
      <c r="AF268" s="21">
        <f>MAX('ART Forecast'!I148-I268,0)</f>
        <v>502.69999999999982</v>
      </c>
      <c r="AG268" s="21">
        <f>MAX('ART Forecast'!J148-J268,0)</f>
        <v>521.34999999999991</v>
      </c>
      <c r="AH268" s="21">
        <f>MAX('ART Forecast'!K148-K268,0)</f>
        <v>541.84999999999991</v>
      </c>
      <c r="AI268" s="21">
        <f>MAX('ART Forecast'!L148-L268,0)</f>
        <v>560.5</v>
      </c>
      <c r="AJ268" s="21">
        <f>MAX('ART Forecast'!M148-M268,0)</f>
        <v>480</v>
      </c>
      <c r="AK268" s="21">
        <f>MAX('ART Forecast'!N148-N268,0)</f>
        <v>268.5</v>
      </c>
      <c r="AL268" s="21">
        <f>MAX('ART Forecast'!O148-O268,0)</f>
        <v>289.59999999999991</v>
      </c>
      <c r="AM268" s="21">
        <f>MAX('ART Forecast'!P148-P268,0)</f>
        <v>308.38333333333367</v>
      </c>
      <c r="AN268" s="21">
        <f>MAX('ART Forecast'!Q148-Q268,0)</f>
        <v>293.73333333333358</v>
      </c>
      <c r="AO268" s="21">
        <f>MAX('ART Forecast'!R148-R268,0)</f>
        <v>279.08333333333348</v>
      </c>
      <c r="AP268" s="21">
        <f>MAX('ART Forecast'!S148-S268,0)</f>
        <v>264.43333333333339</v>
      </c>
      <c r="AQ268" s="21">
        <f>MAX('ART Forecast'!T148-T268,0)</f>
        <v>249.78333333333353</v>
      </c>
      <c r="AR268" s="21">
        <f>MAX('ART Forecast'!U148-U268,0)</f>
        <v>235.13333333333367</v>
      </c>
      <c r="AS268" s="21">
        <f>MAX('ART Forecast'!V148-V268,0)</f>
        <v>220.48333333333335</v>
      </c>
      <c r="AT268" s="21">
        <f>MAX('ART Forecast'!W148-W268,0)</f>
        <v>205.83333333333348</v>
      </c>
    </row>
    <row r="269" spans="2:46" x14ac:dyDescent="0.35">
      <c r="B269" s="17" t="str">
        <f t="shared" si="369"/>
        <v>Cambodia</v>
      </c>
      <c r="C269" s="21"/>
      <c r="D269" s="21">
        <f>'ART Forecast'!C149-('ART Forecast'!C149*'Algorithms &amp; Assumptions'!$C$7)</f>
        <v>2658.8</v>
      </c>
      <c r="E269" s="21">
        <f>'ART Forecast'!D149-('ART Forecast'!D149*'Algorithms &amp; Assumptions'!$C$7)</f>
        <v>2816.05</v>
      </c>
      <c r="F269" s="21">
        <f>'ART Forecast'!E149-('ART Forecast'!E149*'Algorithms &amp; Assumptions'!$C$7)</f>
        <v>2821.15</v>
      </c>
      <c r="G269" s="21">
        <f>'ART Forecast'!F149-('ART Forecast'!F149*'Algorithms &amp; Assumptions'!$C$7)</f>
        <v>2654.55</v>
      </c>
      <c r="H269" s="21">
        <f>'ART Forecast'!G149-('ART Forecast'!G149*'Algorithms &amp; Assumptions'!$C$7)</f>
        <v>2541.5</v>
      </c>
      <c r="I269" s="21">
        <f>'ART Forecast'!H149-('ART Forecast'!H149*'Algorithms &amp; Assumptions'!$C$7)</f>
        <v>2395.3000000000002</v>
      </c>
      <c r="J269" s="21">
        <f>'ART Forecast'!I149-('ART Forecast'!I149*'Algorithms &amp; Assumptions'!$C$7)</f>
        <v>2240.6</v>
      </c>
      <c r="K269" s="21">
        <f>'ART Forecast'!J149-('ART Forecast'!J149*'Algorithms &amp; Assumptions'!$C$7)</f>
        <v>2109.6999999999998</v>
      </c>
      <c r="L269" s="21">
        <f>'ART Forecast'!K149-('ART Forecast'!K149*'Algorithms &amp; Assumptions'!$C$7)</f>
        <v>2063.8000000000002</v>
      </c>
      <c r="M269" s="21">
        <f>'ART Forecast'!L149-('ART Forecast'!L149*'Algorithms &amp; Assumptions'!$C$7)</f>
        <v>1739.1</v>
      </c>
      <c r="N269" s="21">
        <f>'ART Forecast'!M149-('ART Forecast'!M149*'Algorithms &amp; Assumptions'!$C$7)</f>
        <v>1415.25</v>
      </c>
      <c r="O269" s="21">
        <f>'ART Forecast'!N149-('ART Forecast'!N149*'Algorithms &amp; Assumptions'!$C$7)</f>
        <v>1075.25</v>
      </c>
      <c r="P269" s="21">
        <f>'ART Forecast'!O149-('ART Forecast'!O149*'Algorithms &amp; Assumptions'!$C$7)</f>
        <v>987.7</v>
      </c>
      <c r="Q269" s="21">
        <f>'ART Forecast'!P149-('ART Forecast'!P149*'Algorithms &amp; Assumptions'!$C$7)</f>
        <v>737.23333333333323</v>
      </c>
      <c r="R269" s="21">
        <f>'ART Forecast'!Q149-('ART Forecast'!Q149*'Algorithms &amp; Assumptions'!$C$7)</f>
        <v>486.76666666666654</v>
      </c>
      <c r="S269" s="21">
        <f>'ART Forecast'!R149-('ART Forecast'!R149*'Algorithms &amp; Assumptions'!$C$7)</f>
        <v>236.29999999999984</v>
      </c>
      <c r="T269" s="21">
        <f>'ART Forecast'!S149-('ART Forecast'!S149*'Algorithms &amp; Assumptions'!$C$7)</f>
        <v>0</v>
      </c>
      <c r="U269" s="21">
        <f>'ART Forecast'!T149-('ART Forecast'!T149*'Algorithms &amp; Assumptions'!$C$7)</f>
        <v>0</v>
      </c>
      <c r="V269" s="21">
        <f>'ART Forecast'!U149-('ART Forecast'!U149*'Algorithms &amp; Assumptions'!$C$7)</f>
        <v>0</v>
      </c>
      <c r="W269" s="21">
        <f>'ART Forecast'!V149-('ART Forecast'!V149*'Algorithms &amp; Assumptions'!$C$7)</f>
        <v>0</v>
      </c>
      <c r="Y269" s="17" t="str">
        <f t="shared" si="370"/>
        <v>Cambodia</v>
      </c>
      <c r="Z269" s="21"/>
      <c r="AA269" s="21">
        <f>MAX('ART Forecast'!D149-D269,0)</f>
        <v>654.19999999999982</v>
      </c>
      <c r="AB269" s="21">
        <f>MAX('ART Forecast'!E149-E269,0)</f>
        <v>502.94999999999982</v>
      </c>
      <c r="AC269" s="21">
        <f>MAX('ART Forecast'!F149-F269,0)</f>
        <v>301.84999999999991</v>
      </c>
      <c r="AD269" s="21">
        <f>MAX('ART Forecast'!G149-G269,0)</f>
        <v>335.44999999999982</v>
      </c>
      <c r="AE269" s="21">
        <f>MAX('ART Forecast'!H149-H269,0)</f>
        <v>276.5</v>
      </c>
      <c r="AF269" s="21">
        <f>MAX('ART Forecast'!I149-I269,0)</f>
        <v>240.69999999999982</v>
      </c>
      <c r="AG269" s="21">
        <f>MAX('ART Forecast'!J149-J269,0)</f>
        <v>241.40000000000009</v>
      </c>
      <c r="AH269" s="21">
        <f>MAX('ART Forecast'!K149-K269,0)</f>
        <v>318.30000000000018</v>
      </c>
      <c r="AI269" s="21">
        <f>MAX('ART Forecast'!L149-L269,0)</f>
        <v>0</v>
      </c>
      <c r="AJ269" s="21">
        <f>MAX('ART Forecast'!M149-M269,0)</f>
        <v>0</v>
      </c>
      <c r="AK269" s="21">
        <f>MAX('ART Forecast'!N149-N269,0)</f>
        <v>0</v>
      </c>
      <c r="AL269" s="21">
        <f>MAX('ART Forecast'!O149-O269,0)</f>
        <v>86.75</v>
      </c>
      <c r="AM269" s="21">
        <f>MAX('ART Forecast'!P149-P269,0)</f>
        <v>0</v>
      </c>
      <c r="AN269" s="21">
        <f>MAX('ART Forecast'!Q149-Q269,0)</f>
        <v>0</v>
      </c>
      <c r="AO269" s="21">
        <f>MAX('ART Forecast'!R149-R269,0)</f>
        <v>0</v>
      </c>
      <c r="AP269" s="21">
        <f>MAX('ART Forecast'!S149-S269,0)</f>
        <v>0</v>
      </c>
      <c r="AQ269" s="21">
        <f>MAX('ART Forecast'!T149-T269,0)</f>
        <v>0</v>
      </c>
      <c r="AR269" s="21">
        <f>MAX('ART Forecast'!U149-U269,0)</f>
        <v>0</v>
      </c>
      <c r="AS269" s="21">
        <f>MAX('ART Forecast'!V149-V269,0)</f>
        <v>0</v>
      </c>
      <c r="AT269" s="21">
        <f>MAX('ART Forecast'!W149-W269,0)</f>
        <v>0</v>
      </c>
    </row>
    <row r="270" spans="2:46" x14ac:dyDescent="0.35">
      <c r="B270" s="17" t="str">
        <f t="shared" si="369"/>
        <v>Cameroon</v>
      </c>
      <c r="C270" s="21"/>
      <c r="D270" s="21">
        <f>'ART Forecast'!C150-('ART Forecast'!C150*'Algorithms &amp; Assumptions'!$C$7)</f>
        <v>3394.9</v>
      </c>
      <c r="E270" s="21">
        <f>'ART Forecast'!D150-('ART Forecast'!D150*'Algorithms &amp; Assumptions'!$C$7)</f>
        <v>3774</v>
      </c>
      <c r="F270" s="21">
        <f>'ART Forecast'!E150-('ART Forecast'!E150*'Algorithms &amp; Assumptions'!$C$7)</f>
        <v>4243.2</v>
      </c>
      <c r="G270" s="21">
        <f>'ART Forecast'!F150-('ART Forecast'!F150*'Algorithms &amp; Assumptions'!$C$7)</f>
        <v>4786.3500000000004</v>
      </c>
      <c r="H270" s="21">
        <f>'ART Forecast'!G150-('ART Forecast'!G150*'Algorithms &amp; Assumptions'!$C$7)</f>
        <v>5184.1499999999996</v>
      </c>
      <c r="I270" s="21">
        <f>'ART Forecast'!H150-('ART Forecast'!H150*'Algorithms &amp; Assumptions'!$C$7)</f>
        <v>6031.6</v>
      </c>
      <c r="J270" s="21">
        <f>'ART Forecast'!I150-('ART Forecast'!I150*'Algorithms &amp; Assumptions'!$C$7)</f>
        <v>7213.1</v>
      </c>
      <c r="K270" s="21">
        <f>'ART Forecast'!J150-('ART Forecast'!J150*'Algorithms &amp; Assumptions'!$C$7)</f>
        <v>8350.4</v>
      </c>
      <c r="L270" s="21">
        <f>'ART Forecast'!K150-('ART Forecast'!K150*'Algorithms &amp; Assumptions'!$C$7)</f>
        <v>8737.15</v>
      </c>
      <c r="M270" s="21">
        <f>'ART Forecast'!L150-('ART Forecast'!L150*'Algorithms &amp; Assumptions'!$C$7)</f>
        <v>8845.9500000000007</v>
      </c>
      <c r="N270" s="21">
        <f>'ART Forecast'!M150-('ART Forecast'!M150*'Algorithms &amp; Assumptions'!$C$7)</f>
        <v>9537</v>
      </c>
      <c r="O270" s="21">
        <f>'ART Forecast'!N150-('ART Forecast'!N150*'Algorithms &amp; Assumptions'!$C$7)</f>
        <v>9801.35</v>
      </c>
      <c r="P270" s="21">
        <f>'ART Forecast'!O150-('ART Forecast'!O150*'Algorithms &amp; Assumptions'!$C$7)</f>
        <v>9790.2999999999993</v>
      </c>
      <c r="Q270" s="21">
        <f>'ART Forecast'!P150-('ART Forecast'!P150*'Algorithms &amp; Assumptions'!$C$7)</f>
        <v>10105.083333333334</v>
      </c>
      <c r="R270" s="21">
        <f>'ART Forecast'!Q150-('ART Forecast'!Q150*'Algorithms &amp; Assumptions'!$C$7)</f>
        <v>10419.866666666669</v>
      </c>
      <c r="S270" s="21">
        <f>'ART Forecast'!R150-('ART Forecast'!R150*'Algorithms &amp; Assumptions'!$C$7)</f>
        <v>10734.650000000001</v>
      </c>
      <c r="T270" s="21">
        <f>'ART Forecast'!S150-('ART Forecast'!S150*'Algorithms &amp; Assumptions'!$C$7)</f>
        <v>11049.433333333336</v>
      </c>
      <c r="U270" s="21">
        <f>'ART Forecast'!T150-('ART Forecast'!T150*'Algorithms &amp; Assumptions'!$C$7)</f>
        <v>11364.216666666669</v>
      </c>
      <c r="V270" s="21">
        <f>'ART Forecast'!U150-('ART Forecast'!U150*'Algorithms &amp; Assumptions'!$C$7)</f>
        <v>11679.000000000004</v>
      </c>
      <c r="W270" s="21">
        <f>'ART Forecast'!V150-('ART Forecast'!V150*'Algorithms &amp; Assumptions'!$C$7)</f>
        <v>11993.783333333336</v>
      </c>
      <c r="Y270" s="17" t="str">
        <f t="shared" si="370"/>
        <v>Cameroon</v>
      </c>
      <c r="Z270" s="21"/>
      <c r="AA270" s="21">
        <f>MAX('ART Forecast'!D150-D270,0)</f>
        <v>1045.0999999999999</v>
      </c>
      <c r="AB270" s="21">
        <f>MAX('ART Forecast'!E150-E270,0)</f>
        <v>1218</v>
      </c>
      <c r="AC270" s="21">
        <f>MAX('ART Forecast'!F150-F270,0)</f>
        <v>1387.8000000000002</v>
      </c>
      <c r="AD270" s="21">
        <f>MAX('ART Forecast'!G150-G270,0)</f>
        <v>1312.6499999999996</v>
      </c>
      <c r="AE270" s="21">
        <f>MAX('ART Forecast'!H150-H270,0)</f>
        <v>1911.8500000000004</v>
      </c>
      <c r="AF270" s="21">
        <f>MAX('ART Forecast'!I150-I270,0)</f>
        <v>2454.3999999999996</v>
      </c>
      <c r="AG270" s="21">
        <f>MAX('ART Forecast'!J150-J270,0)</f>
        <v>2610.8999999999996</v>
      </c>
      <c r="AH270" s="21">
        <f>MAX('ART Forecast'!K150-K270,0)</f>
        <v>1928.6000000000004</v>
      </c>
      <c r="AI270" s="21">
        <f>MAX('ART Forecast'!L150-L270,0)</f>
        <v>1669.8500000000004</v>
      </c>
      <c r="AJ270" s="21">
        <f>MAX('ART Forecast'!M150-M270,0)</f>
        <v>2374.0499999999993</v>
      </c>
      <c r="AK270" s="21">
        <f>MAX('ART Forecast'!N150-N270,0)</f>
        <v>1994</v>
      </c>
      <c r="AL270" s="21">
        <f>MAX('ART Forecast'!O150-O270,0)</f>
        <v>1716.6499999999996</v>
      </c>
      <c r="AM270" s="21">
        <f>MAX('ART Forecast'!P150-P270,0)</f>
        <v>2098.0333333333347</v>
      </c>
      <c r="AN270" s="21">
        <f>MAX('ART Forecast'!Q150-Q270,0)</f>
        <v>2153.5833333333339</v>
      </c>
      <c r="AO270" s="21">
        <f>MAX('ART Forecast'!R150-R270,0)</f>
        <v>2209.1333333333332</v>
      </c>
      <c r="AP270" s="21">
        <f>MAX('ART Forecast'!S150-S270,0)</f>
        <v>2264.6833333333343</v>
      </c>
      <c r="AQ270" s="21">
        <f>MAX('ART Forecast'!T150-T270,0)</f>
        <v>2320.2333333333336</v>
      </c>
      <c r="AR270" s="21">
        <f>MAX('ART Forecast'!U150-U270,0)</f>
        <v>2375.7833333333347</v>
      </c>
      <c r="AS270" s="21">
        <f>MAX('ART Forecast'!V150-V270,0)</f>
        <v>2431.3333333333339</v>
      </c>
      <c r="AT270" s="21">
        <f>MAX('ART Forecast'!W150-W270,0)</f>
        <v>2486.883333333335</v>
      </c>
    </row>
    <row r="271" spans="2:46" x14ac:dyDescent="0.35">
      <c r="B271" s="17" t="str">
        <f t="shared" si="369"/>
        <v>Cape Verde</v>
      </c>
      <c r="C271" s="21"/>
      <c r="D271" s="21">
        <f>'ART Forecast'!C151-('ART Forecast'!C151*'Algorithms &amp; Assumptions'!$C$7)</f>
        <v>0</v>
      </c>
      <c r="E271" s="21">
        <f>'ART Forecast'!D151-('ART Forecast'!D151*'Algorithms &amp; Assumptions'!$C$7)</f>
        <v>0</v>
      </c>
      <c r="F271" s="21">
        <f>'ART Forecast'!E151-('ART Forecast'!E151*'Algorithms &amp; Assumptions'!$C$7)</f>
        <v>0</v>
      </c>
      <c r="G271" s="21">
        <f>'ART Forecast'!F151-('ART Forecast'!F151*'Algorithms &amp; Assumptions'!$C$7)</f>
        <v>0</v>
      </c>
      <c r="H271" s="21">
        <f>'ART Forecast'!G151-('ART Forecast'!G151*'Algorithms &amp; Assumptions'!$C$7)</f>
        <v>78.2</v>
      </c>
      <c r="I271" s="21">
        <f>'ART Forecast'!H151-('ART Forecast'!H151*'Algorithms &amp; Assumptions'!$C$7)</f>
        <v>74.8</v>
      </c>
      <c r="J271" s="21">
        <f>'ART Forecast'!I151-('ART Forecast'!I151*'Algorithms &amp; Assumptions'!$C$7)</f>
        <v>60.35</v>
      </c>
      <c r="K271" s="21">
        <f>'ART Forecast'!J151-('ART Forecast'!J151*'Algorithms &amp; Assumptions'!$C$7)</f>
        <v>68.849999999999994</v>
      </c>
      <c r="L271" s="21">
        <f>'ART Forecast'!K151-('ART Forecast'!K151*'Algorithms &amp; Assumptions'!$C$7)</f>
        <v>64.599999999999994</v>
      </c>
      <c r="M271" s="21">
        <f>'ART Forecast'!L151-('ART Forecast'!L151*'Algorithms &amp; Assumptions'!$C$7)</f>
        <v>61.2</v>
      </c>
      <c r="N271" s="21">
        <f>'ART Forecast'!M151-('ART Forecast'!M151*'Algorithms &amp; Assumptions'!$C$7)</f>
        <v>58.65</v>
      </c>
      <c r="O271" s="21">
        <f>'ART Forecast'!N151-('ART Forecast'!N151*'Algorithms &amp; Assumptions'!$C$7)</f>
        <v>55.25</v>
      </c>
      <c r="P271" s="21">
        <f>'ART Forecast'!O151-('ART Forecast'!O151*'Algorithms &amp; Assumptions'!$C$7)</f>
        <v>56.1</v>
      </c>
      <c r="Q271" s="21">
        <f>'ART Forecast'!P151-('ART Forecast'!P151*'Algorithms &amp; Assumptions'!$C$7)</f>
        <v>54.4</v>
      </c>
      <c r="R271" s="21">
        <f>'ART Forecast'!Q151-('ART Forecast'!Q151*'Algorithms &amp; Assumptions'!$C$7)</f>
        <v>52.7</v>
      </c>
      <c r="S271" s="21">
        <f>'ART Forecast'!R151-('ART Forecast'!R151*'Algorithms &amp; Assumptions'!$C$7)</f>
        <v>51</v>
      </c>
      <c r="T271" s="21">
        <f>'ART Forecast'!S151-('ART Forecast'!S151*'Algorithms &amp; Assumptions'!$C$7)</f>
        <v>49.3</v>
      </c>
      <c r="U271" s="21">
        <f>'ART Forecast'!T151-('ART Forecast'!T151*'Algorithms &amp; Assumptions'!$C$7)</f>
        <v>47.6</v>
      </c>
      <c r="V271" s="21">
        <f>'ART Forecast'!U151-('ART Forecast'!U151*'Algorithms &amp; Assumptions'!$C$7)</f>
        <v>45.9</v>
      </c>
      <c r="W271" s="21">
        <f>'ART Forecast'!V151-('ART Forecast'!V151*'Algorithms &amp; Assumptions'!$C$7)</f>
        <v>44.2</v>
      </c>
      <c r="Y271" s="17" t="str">
        <f t="shared" si="370"/>
        <v>Cape Verde</v>
      </c>
      <c r="Z271" s="21"/>
      <c r="AA271" s="21">
        <f>MAX('ART Forecast'!D151-D271,0)</f>
        <v>0</v>
      </c>
      <c r="AB271" s="21">
        <f>MAX('ART Forecast'!E151-E271,0)</f>
        <v>0</v>
      </c>
      <c r="AC271" s="21">
        <f>MAX('ART Forecast'!F151-F271,0)</f>
        <v>0</v>
      </c>
      <c r="AD271" s="21">
        <f>MAX('ART Forecast'!G151-G271,0)</f>
        <v>92</v>
      </c>
      <c r="AE271" s="21">
        <f>MAX('ART Forecast'!H151-H271,0)</f>
        <v>9.7999999999999972</v>
      </c>
      <c r="AF271" s="21">
        <f>MAX('ART Forecast'!I151-I271,0)</f>
        <v>0</v>
      </c>
      <c r="AG271" s="21">
        <f>MAX('ART Forecast'!J151-J271,0)</f>
        <v>20.65</v>
      </c>
      <c r="AH271" s="21">
        <f>MAX('ART Forecast'!K151-K271,0)</f>
        <v>7.1500000000000057</v>
      </c>
      <c r="AI271" s="21">
        <f>MAX('ART Forecast'!L151-L271,0)</f>
        <v>7.4000000000000057</v>
      </c>
      <c r="AJ271" s="21">
        <f>MAX('ART Forecast'!M151-M271,0)</f>
        <v>7.7999999999999972</v>
      </c>
      <c r="AK271" s="21">
        <f>MAX('ART Forecast'!N151-N271,0)</f>
        <v>6.3500000000000014</v>
      </c>
      <c r="AL271" s="21">
        <f>MAX('ART Forecast'!O151-O271,0)</f>
        <v>10.75</v>
      </c>
      <c r="AM271" s="21">
        <f>MAX('ART Forecast'!P151-P271,0)</f>
        <v>7.8999999999999986</v>
      </c>
      <c r="AN271" s="21">
        <f>MAX('ART Forecast'!Q151-Q271,0)</f>
        <v>7.6000000000000014</v>
      </c>
      <c r="AO271" s="21">
        <f>MAX('ART Forecast'!R151-R271,0)</f>
        <v>7.2999999999999972</v>
      </c>
      <c r="AP271" s="21">
        <f>MAX('ART Forecast'!S151-S271,0)</f>
        <v>7</v>
      </c>
      <c r="AQ271" s="21">
        <f>MAX('ART Forecast'!T151-T271,0)</f>
        <v>6.7000000000000028</v>
      </c>
      <c r="AR271" s="21">
        <f>MAX('ART Forecast'!U151-U271,0)</f>
        <v>6.3999999999999986</v>
      </c>
      <c r="AS271" s="21">
        <f>MAX('ART Forecast'!V151-V271,0)</f>
        <v>6.1000000000000014</v>
      </c>
      <c r="AT271" s="21">
        <f>MAX('ART Forecast'!W151-W271,0)</f>
        <v>5.7999999999999972</v>
      </c>
    </row>
    <row r="272" spans="2:46" x14ac:dyDescent="0.35">
      <c r="B272" s="17" t="str">
        <f t="shared" si="369"/>
        <v>Central African Republic</v>
      </c>
      <c r="C272" s="21"/>
      <c r="D272" s="21">
        <f>'ART Forecast'!C152-('ART Forecast'!C152*'Algorithms &amp; Assumptions'!$C$7)</f>
        <v>701.25</v>
      </c>
      <c r="E272" s="21">
        <f>'ART Forecast'!D152-('ART Forecast'!D152*'Algorithms &amp; Assumptions'!$C$7)</f>
        <v>596.70000000000005</v>
      </c>
      <c r="F272" s="21">
        <f>'ART Forecast'!E152-('ART Forecast'!E152*'Algorithms &amp; Assumptions'!$C$7)</f>
        <v>695.3</v>
      </c>
      <c r="G272" s="21">
        <f>'ART Forecast'!F152-('ART Forecast'!F152*'Algorithms &amp; Assumptions'!$C$7)</f>
        <v>783.7</v>
      </c>
      <c r="H272" s="21">
        <f>'ART Forecast'!G152-('ART Forecast'!G152*'Algorithms &amp; Assumptions'!$C$7)</f>
        <v>1328.55</v>
      </c>
      <c r="I272" s="21">
        <f>'ART Forecast'!H152-('ART Forecast'!H152*'Algorithms &amp; Assumptions'!$C$7)</f>
        <v>1354.05</v>
      </c>
      <c r="J272" s="21">
        <f>'ART Forecast'!I152-('ART Forecast'!I152*'Algorithms &amp; Assumptions'!$C$7)</f>
        <v>1379.55</v>
      </c>
      <c r="K272" s="21">
        <f>'ART Forecast'!J152-('ART Forecast'!J152*'Algorithms &amp; Assumptions'!$C$7)</f>
        <v>1878.5</v>
      </c>
      <c r="L272" s="21">
        <f>'ART Forecast'!K152-('ART Forecast'!K152*'Algorithms &amp; Assumptions'!$C$7)</f>
        <v>2136.9</v>
      </c>
      <c r="M272" s="21">
        <f>'ART Forecast'!L152-('ART Forecast'!L152*'Algorithms &amp; Assumptions'!$C$7)</f>
        <v>2682.6</v>
      </c>
      <c r="N272" s="21">
        <f>'ART Forecast'!M152-('ART Forecast'!M152*'Algorithms &amp; Assumptions'!$C$7)</f>
        <v>3014.1</v>
      </c>
      <c r="O272" s="21">
        <f>'ART Forecast'!N152-('ART Forecast'!N152*'Algorithms &amp; Assumptions'!$C$7)</f>
        <v>3313.3</v>
      </c>
      <c r="P272" s="21">
        <f>'ART Forecast'!O152-('ART Forecast'!O152*'Algorithms &amp; Assumptions'!$C$7)</f>
        <v>3570.85</v>
      </c>
      <c r="Q272" s="21">
        <f>'ART Forecast'!P152-('ART Forecast'!P152*'Algorithms &amp; Assumptions'!$C$7)</f>
        <v>3866.9333333333329</v>
      </c>
      <c r="R272" s="21">
        <f>'ART Forecast'!Q152-('ART Forecast'!Q152*'Algorithms &amp; Assumptions'!$C$7)</f>
        <v>4163.0166666666664</v>
      </c>
      <c r="S272" s="21">
        <f>'ART Forecast'!R152-('ART Forecast'!R152*'Algorithms &amp; Assumptions'!$C$7)</f>
        <v>4459.0999999999995</v>
      </c>
      <c r="T272" s="21">
        <f>'ART Forecast'!S152-('ART Forecast'!S152*'Algorithms &amp; Assumptions'!$C$7)</f>
        <v>4755.1833333333325</v>
      </c>
      <c r="U272" s="21">
        <f>'ART Forecast'!T152-('ART Forecast'!T152*'Algorithms &amp; Assumptions'!$C$7)</f>
        <v>5051.2666666666655</v>
      </c>
      <c r="V272" s="21">
        <f>'ART Forecast'!U152-('ART Forecast'!U152*'Algorithms &amp; Assumptions'!$C$7)</f>
        <v>5347.3499999999985</v>
      </c>
      <c r="W272" s="21">
        <f>'ART Forecast'!V152-('ART Forecast'!V152*'Algorithms &amp; Assumptions'!$C$7)</f>
        <v>5643.4333333333316</v>
      </c>
      <c r="Y272" s="17" t="str">
        <f t="shared" si="370"/>
        <v>Central African Republic</v>
      </c>
      <c r="Z272" s="21"/>
      <c r="AA272" s="21">
        <f>MAX('ART Forecast'!D152-D272,0)</f>
        <v>0.75</v>
      </c>
      <c r="AB272" s="21">
        <f>MAX('ART Forecast'!E152-E272,0)</f>
        <v>221.29999999999995</v>
      </c>
      <c r="AC272" s="21">
        <f>MAX('ART Forecast'!F152-F272,0)</f>
        <v>226.70000000000005</v>
      </c>
      <c r="AD272" s="21">
        <f>MAX('ART Forecast'!G152-G272,0)</f>
        <v>779.3</v>
      </c>
      <c r="AE272" s="21">
        <f>MAX('ART Forecast'!H152-H272,0)</f>
        <v>264.45000000000005</v>
      </c>
      <c r="AF272" s="21">
        <f>MAX('ART Forecast'!I152-I272,0)</f>
        <v>268.95000000000005</v>
      </c>
      <c r="AG272" s="21">
        <f>MAX('ART Forecast'!J152-J272,0)</f>
        <v>830.45</v>
      </c>
      <c r="AH272" s="21">
        <f>MAX('ART Forecast'!K152-K272,0)</f>
        <v>635.5</v>
      </c>
      <c r="AI272" s="21">
        <f>MAX('ART Forecast'!L152-L272,0)</f>
        <v>1019.0999999999999</v>
      </c>
      <c r="AJ272" s="21">
        <f>MAX('ART Forecast'!M152-M272,0)</f>
        <v>863.40000000000009</v>
      </c>
      <c r="AK272" s="21">
        <f>MAX('ART Forecast'!N152-N272,0)</f>
        <v>883.90000000000009</v>
      </c>
      <c r="AL272" s="21">
        <f>MAX('ART Forecast'!O152-O272,0)</f>
        <v>887.69999999999982</v>
      </c>
      <c r="AM272" s="21">
        <f>MAX('ART Forecast'!P152-P272,0)</f>
        <v>978.48333333333312</v>
      </c>
      <c r="AN272" s="21">
        <f>MAX('ART Forecast'!Q152-Q272,0)</f>
        <v>1030.7333333333331</v>
      </c>
      <c r="AO272" s="21">
        <f>MAX('ART Forecast'!R152-R272,0)</f>
        <v>1082.9833333333327</v>
      </c>
      <c r="AP272" s="21">
        <f>MAX('ART Forecast'!S152-S272,0)</f>
        <v>1135.2333333333327</v>
      </c>
      <c r="AQ272" s="21">
        <f>MAX('ART Forecast'!T152-T272,0)</f>
        <v>1187.4833333333327</v>
      </c>
      <c r="AR272" s="21">
        <f>MAX('ART Forecast'!U152-U272,0)</f>
        <v>1239.7333333333327</v>
      </c>
      <c r="AS272" s="21">
        <f>MAX('ART Forecast'!V152-V272,0)</f>
        <v>1291.9833333333327</v>
      </c>
      <c r="AT272" s="21">
        <f>MAX('ART Forecast'!W152-W272,0)</f>
        <v>1344.2333333333327</v>
      </c>
    </row>
    <row r="273" spans="2:46" x14ac:dyDescent="0.35">
      <c r="B273" s="17" t="str">
        <f t="shared" si="369"/>
        <v>Chad</v>
      </c>
      <c r="C273" s="21"/>
      <c r="D273" s="21">
        <f>'ART Forecast'!C153-('ART Forecast'!C153*'Algorithms &amp; Assumptions'!$C$7)</f>
        <v>923.95</v>
      </c>
      <c r="E273" s="21">
        <f>'ART Forecast'!D153-('ART Forecast'!D153*'Algorithms &amp; Assumptions'!$C$7)</f>
        <v>1301.3499999999999</v>
      </c>
      <c r="F273" s="21">
        <f>'ART Forecast'!E153-('ART Forecast'!E153*'Algorithms &amp; Assumptions'!$C$7)</f>
        <v>1285.2</v>
      </c>
      <c r="G273" s="21">
        <f>'ART Forecast'!F153-('ART Forecast'!F153*'Algorithms &amp; Assumptions'!$C$7)</f>
        <v>1289.45</v>
      </c>
      <c r="H273" s="21">
        <f>'ART Forecast'!G153-('ART Forecast'!G153*'Algorithms &amp; Assumptions'!$C$7)</f>
        <v>1293.7</v>
      </c>
      <c r="I273" s="21">
        <f>'ART Forecast'!H153-('ART Forecast'!H153*'Algorithms &amp; Assumptions'!$C$7)</f>
        <v>1302.2</v>
      </c>
      <c r="J273" s="21">
        <f>'ART Forecast'!I153-('ART Forecast'!I153*'Algorithms &amp; Assumptions'!$C$7)</f>
        <v>1310.7</v>
      </c>
      <c r="K273" s="21">
        <f>'ART Forecast'!J153-('ART Forecast'!J153*'Algorithms &amp; Assumptions'!$C$7)</f>
        <v>1769.7</v>
      </c>
      <c r="L273" s="21">
        <f>'ART Forecast'!K153-('ART Forecast'!K153*'Algorithms &amp; Assumptions'!$C$7)</f>
        <v>2198.9499999999998</v>
      </c>
      <c r="M273" s="21">
        <f>'ART Forecast'!L153-('ART Forecast'!L153*'Algorithms &amp; Assumptions'!$C$7)</f>
        <v>2633.3</v>
      </c>
      <c r="N273" s="21">
        <f>'ART Forecast'!M153-('ART Forecast'!M153*'Algorithms &amp; Assumptions'!$C$7)</f>
        <v>2751.45</v>
      </c>
      <c r="O273" s="21">
        <f>'ART Forecast'!N153-('ART Forecast'!N153*'Algorithms &amp; Assumptions'!$C$7)</f>
        <v>2919.75</v>
      </c>
      <c r="P273" s="21">
        <f>'ART Forecast'!O153-('ART Forecast'!O153*'Algorithms &amp; Assumptions'!$C$7)</f>
        <v>3137.35</v>
      </c>
      <c r="Q273" s="21">
        <f>'ART Forecast'!P153-('ART Forecast'!P153*'Algorithms &amp; Assumptions'!$C$7)</f>
        <v>3305.3666666666668</v>
      </c>
      <c r="R273" s="21">
        <f>'ART Forecast'!Q153-('ART Forecast'!Q153*'Algorithms &amp; Assumptions'!$C$7)</f>
        <v>3473.3833333333332</v>
      </c>
      <c r="S273" s="21">
        <f>'ART Forecast'!R153-('ART Forecast'!R153*'Algorithms &amp; Assumptions'!$C$7)</f>
        <v>3641.4</v>
      </c>
      <c r="T273" s="21">
        <f>'ART Forecast'!S153-('ART Forecast'!S153*'Algorithms &amp; Assumptions'!$C$7)</f>
        <v>3809.416666666667</v>
      </c>
      <c r="U273" s="21">
        <f>'ART Forecast'!T153-('ART Forecast'!T153*'Algorithms &amp; Assumptions'!$C$7)</f>
        <v>3977.4333333333338</v>
      </c>
      <c r="V273" s="21">
        <f>'ART Forecast'!U153-('ART Forecast'!U153*'Algorithms &amp; Assumptions'!$C$7)</f>
        <v>4145.4500000000007</v>
      </c>
      <c r="W273" s="21">
        <f>'ART Forecast'!V153-('ART Forecast'!V153*'Algorithms &amp; Assumptions'!$C$7)</f>
        <v>4313.4666666666681</v>
      </c>
      <c r="Y273" s="17" t="str">
        <f t="shared" si="370"/>
        <v>Chad</v>
      </c>
      <c r="Z273" s="21"/>
      <c r="AA273" s="21">
        <f>MAX('ART Forecast'!D153-D273,0)</f>
        <v>607.04999999999995</v>
      </c>
      <c r="AB273" s="21">
        <f>MAX('ART Forecast'!E153-E273,0)</f>
        <v>210.65000000000009</v>
      </c>
      <c r="AC273" s="21">
        <f>MAX('ART Forecast'!F153-F273,0)</f>
        <v>231.79999999999995</v>
      </c>
      <c r="AD273" s="21">
        <f>MAX('ART Forecast'!G153-G273,0)</f>
        <v>232.54999999999995</v>
      </c>
      <c r="AE273" s="21">
        <f>MAX('ART Forecast'!H153-H273,0)</f>
        <v>238.29999999999995</v>
      </c>
      <c r="AF273" s="21">
        <f>MAX('ART Forecast'!I153-I273,0)</f>
        <v>239.79999999999995</v>
      </c>
      <c r="AG273" s="21">
        <f>MAX('ART Forecast'!J153-J273,0)</f>
        <v>771.3</v>
      </c>
      <c r="AH273" s="21">
        <f>MAX('ART Forecast'!K153-K273,0)</f>
        <v>817.3</v>
      </c>
      <c r="AI273" s="21">
        <f>MAX('ART Forecast'!L153-L273,0)</f>
        <v>899.05000000000018</v>
      </c>
      <c r="AJ273" s="21">
        <f>MAX('ART Forecast'!M153-M273,0)</f>
        <v>603.69999999999982</v>
      </c>
      <c r="AK273" s="21">
        <f>MAX('ART Forecast'!N153-N273,0)</f>
        <v>683.55000000000018</v>
      </c>
      <c r="AL273" s="21">
        <f>MAX('ART Forecast'!O153-O273,0)</f>
        <v>771.25</v>
      </c>
      <c r="AM273" s="21">
        <f>MAX('ART Forecast'!P153-P273,0)</f>
        <v>751.31666666666661</v>
      </c>
      <c r="AN273" s="21">
        <f>MAX('ART Forecast'!Q153-Q273,0)</f>
        <v>780.96666666666624</v>
      </c>
      <c r="AO273" s="21">
        <f>MAX('ART Forecast'!R153-R273,0)</f>
        <v>810.61666666666679</v>
      </c>
      <c r="AP273" s="21">
        <f>MAX('ART Forecast'!S153-S273,0)</f>
        <v>840.26666666666688</v>
      </c>
      <c r="AQ273" s="21">
        <f>MAX('ART Forecast'!T153-T273,0)</f>
        <v>869.91666666666697</v>
      </c>
      <c r="AR273" s="21">
        <f>MAX('ART Forecast'!U153-U273,0)</f>
        <v>899.56666666666706</v>
      </c>
      <c r="AS273" s="21">
        <f>MAX('ART Forecast'!V153-V273,0)</f>
        <v>929.21666666666715</v>
      </c>
      <c r="AT273" s="21">
        <f>MAX('ART Forecast'!W153-W273,0)</f>
        <v>958.86666666666679</v>
      </c>
    </row>
    <row r="274" spans="2:46" x14ac:dyDescent="0.35">
      <c r="B274" s="17" t="str">
        <f t="shared" si="369"/>
        <v>China</v>
      </c>
      <c r="C274" s="21"/>
      <c r="D274" s="21">
        <f>'ART Forecast'!C154-('ART Forecast'!C154*'Algorithms &amp; Assumptions'!$C$7)</f>
        <v>0</v>
      </c>
      <c r="E274" s="21">
        <f>'ART Forecast'!D154-('ART Forecast'!D154*'Algorithms &amp; Assumptions'!$C$7)</f>
        <v>0</v>
      </c>
      <c r="F274" s="21">
        <f>'ART Forecast'!E154-('ART Forecast'!E154*'Algorithms &amp; Assumptions'!$C$7)</f>
        <v>0</v>
      </c>
      <c r="G274" s="21">
        <f>'ART Forecast'!F154-('ART Forecast'!F154*'Algorithms &amp; Assumptions'!$C$7)</f>
        <v>0</v>
      </c>
      <c r="H274" s="21">
        <f>'ART Forecast'!G154-('ART Forecast'!G154*'Algorithms &amp; Assumptions'!$C$7)</f>
        <v>0</v>
      </c>
      <c r="I274" s="21">
        <f>'ART Forecast'!H154-('ART Forecast'!H154*'Algorithms &amp; Assumptions'!$C$7)</f>
        <v>0</v>
      </c>
      <c r="J274" s="21">
        <f>'ART Forecast'!I154-('ART Forecast'!I154*'Algorithms &amp; Assumptions'!$C$7)</f>
        <v>0</v>
      </c>
      <c r="K274" s="21">
        <f>'ART Forecast'!J154-('ART Forecast'!J154*'Algorithms &amp; Assumptions'!$C$7)</f>
        <v>0</v>
      </c>
      <c r="L274" s="21">
        <f>'ART Forecast'!K154-('ART Forecast'!K154*'Algorithms &amp; Assumptions'!$C$7)</f>
        <v>0</v>
      </c>
      <c r="M274" s="21">
        <f>'ART Forecast'!L154-('ART Forecast'!L154*'Algorithms &amp; Assumptions'!$C$7)</f>
        <v>0</v>
      </c>
      <c r="N274" s="21">
        <f>'ART Forecast'!M154-('ART Forecast'!M154*'Algorithms &amp; Assumptions'!$C$7)</f>
        <v>0</v>
      </c>
      <c r="O274" s="21">
        <f>'ART Forecast'!N154-('ART Forecast'!N154*'Algorithms &amp; Assumptions'!$C$7)</f>
        <v>0</v>
      </c>
      <c r="P274" s="21">
        <f>'ART Forecast'!O154-('ART Forecast'!O154*'Algorithms &amp; Assumptions'!$C$7)</f>
        <v>0</v>
      </c>
      <c r="Q274" s="21">
        <f>'ART Forecast'!P154-('ART Forecast'!P154*'Algorithms &amp; Assumptions'!$C$7)</f>
        <v>0</v>
      </c>
      <c r="R274" s="21">
        <f>'ART Forecast'!Q154-('ART Forecast'!Q154*'Algorithms &amp; Assumptions'!$C$7)</f>
        <v>0</v>
      </c>
      <c r="S274" s="21">
        <f>'ART Forecast'!R154-('ART Forecast'!R154*'Algorithms &amp; Assumptions'!$C$7)</f>
        <v>0</v>
      </c>
      <c r="T274" s="21">
        <f>'ART Forecast'!S154-('ART Forecast'!S154*'Algorithms &amp; Assumptions'!$C$7)</f>
        <v>0</v>
      </c>
      <c r="U274" s="21">
        <f>'ART Forecast'!T154-('ART Forecast'!T154*'Algorithms &amp; Assumptions'!$C$7)</f>
        <v>0</v>
      </c>
      <c r="V274" s="21">
        <f>'ART Forecast'!U154-('ART Forecast'!U154*'Algorithms &amp; Assumptions'!$C$7)</f>
        <v>0</v>
      </c>
      <c r="W274" s="21">
        <f>'ART Forecast'!V154-('ART Forecast'!V154*'Algorithms &amp; Assumptions'!$C$7)</f>
        <v>0</v>
      </c>
      <c r="Y274" s="17" t="str">
        <f t="shared" si="370"/>
        <v>China</v>
      </c>
      <c r="Z274" s="21"/>
      <c r="AA274" s="21">
        <f>MAX('ART Forecast'!D154-D274,0)</f>
        <v>0</v>
      </c>
      <c r="AB274" s="21">
        <f>MAX('ART Forecast'!E154-E274,0)</f>
        <v>0</v>
      </c>
      <c r="AC274" s="21">
        <f>MAX('ART Forecast'!F154-F274,0)</f>
        <v>0</v>
      </c>
      <c r="AD274" s="21">
        <f>MAX('ART Forecast'!G154-G274,0)</f>
        <v>0</v>
      </c>
      <c r="AE274" s="21">
        <f>MAX('ART Forecast'!H154-H274,0)</f>
        <v>0</v>
      </c>
      <c r="AF274" s="21">
        <f>MAX('ART Forecast'!I154-I274,0)</f>
        <v>0</v>
      </c>
      <c r="AG274" s="21">
        <f>MAX('ART Forecast'!J154-J274,0)</f>
        <v>0</v>
      </c>
      <c r="AH274" s="21">
        <f>MAX('ART Forecast'!K154-K274,0)</f>
        <v>0</v>
      </c>
      <c r="AI274" s="21">
        <f>MAX('ART Forecast'!L154-L274,0)</f>
        <v>0</v>
      </c>
      <c r="AJ274" s="21">
        <f>MAX('ART Forecast'!M154-M274,0)</f>
        <v>0</v>
      </c>
      <c r="AK274" s="21">
        <f>MAX('ART Forecast'!N154-N274,0)</f>
        <v>0</v>
      </c>
      <c r="AL274" s="21">
        <f>MAX('ART Forecast'!O154-O274,0)</f>
        <v>0</v>
      </c>
      <c r="AM274" s="21">
        <f>MAX('ART Forecast'!P154-P274,0)</f>
        <v>0</v>
      </c>
      <c r="AN274" s="21">
        <f>MAX('ART Forecast'!Q154-Q274,0)</f>
        <v>0</v>
      </c>
      <c r="AO274" s="21">
        <f>MAX('ART Forecast'!R154-R274,0)</f>
        <v>0</v>
      </c>
      <c r="AP274" s="21">
        <f>MAX('ART Forecast'!S154-S274,0)</f>
        <v>0</v>
      </c>
      <c r="AQ274" s="21">
        <f>MAX('ART Forecast'!T154-T274,0)</f>
        <v>0</v>
      </c>
      <c r="AR274" s="21">
        <f>MAX('ART Forecast'!U154-U274,0)</f>
        <v>0</v>
      </c>
      <c r="AS274" s="21">
        <f>MAX('ART Forecast'!V154-V274,0)</f>
        <v>0</v>
      </c>
      <c r="AT274" s="21">
        <f>MAX('ART Forecast'!W154-W274,0)</f>
        <v>0</v>
      </c>
    </row>
    <row r="275" spans="2:46" x14ac:dyDescent="0.35">
      <c r="B275" s="17" t="str">
        <f t="shared" si="369"/>
        <v>Colombia</v>
      </c>
      <c r="C275" s="21"/>
      <c r="D275" s="21">
        <f>'ART Forecast'!C155-('ART Forecast'!C155*'Algorithms &amp; Assumptions'!$C$7)</f>
        <v>677.45</v>
      </c>
      <c r="E275" s="21">
        <f>'ART Forecast'!D155-('ART Forecast'!D155*'Algorithms &amp; Assumptions'!$C$7)</f>
        <v>613.70000000000005</v>
      </c>
      <c r="F275" s="21">
        <f>'ART Forecast'!E155-('ART Forecast'!E155*'Algorithms &amp; Assumptions'!$C$7)</f>
        <v>702.1</v>
      </c>
      <c r="G275" s="21">
        <f>'ART Forecast'!F155-('ART Forecast'!F155*'Algorithms &amp; Assumptions'!$C$7)</f>
        <v>747.15</v>
      </c>
      <c r="H275" s="21">
        <f>'ART Forecast'!G155-('ART Forecast'!G155*'Algorithms &amp; Assumptions'!$C$7)</f>
        <v>787.95</v>
      </c>
      <c r="I275" s="21">
        <f>'ART Forecast'!H155-('ART Forecast'!H155*'Algorithms &amp; Assumptions'!$C$7)</f>
        <v>796.45</v>
      </c>
      <c r="J275" s="21">
        <f>'ART Forecast'!I155-('ART Forecast'!I155*'Algorithms &amp; Assumptions'!$C$7)</f>
        <v>764.15</v>
      </c>
      <c r="K275" s="21">
        <f>'ART Forecast'!J155-('ART Forecast'!J155*'Algorithms &amp; Assumptions'!$C$7)</f>
        <v>553.35</v>
      </c>
      <c r="L275" s="21">
        <f>'ART Forecast'!K155-('ART Forecast'!K155*'Algorithms &amp; Assumptions'!$C$7)</f>
        <v>661.3</v>
      </c>
      <c r="M275" s="21">
        <f>'ART Forecast'!L155-('ART Forecast'!L155*'Algorithms &amp; Assumptions'!$C$7)</f>
        <v>656.2</v>
      </c>
      <c r="N275" s="21">
        <f>'ART Forecast'!M155-('ART Forecast'!M155*'Algorithms &amp; Assumptions'!$C$7)</f>
        <v>595.85</v>
      </c>
      <c r="O275" s="21">
        <f>'ART Forecast'!N155-('ART Forecast'!N155*'Algorithms &amp; Assumptions'!$C$7)</f>
        <v>532.95000000000005</v>
      </c>
      <c r="P275" s="21">
        <f>'ART Forecast'!O155-('ART Forecast'!O155*'Algorithms &amp; Assumptions'!$C$7)</f>
        <v>0</v>
      </c>
      <c r="Q275" s="21">
        <f>'ART Forecast'!P155-('ART Forecast'!P155*'Algorithms &amp; Assumptions'!$C$7)</f>
        <v>0</v>
      </c>
      <c r="R275" s="21">
        <f>'ART Forecast'!Q155-('ART Forecast'!Q155*'Algorithms &amp; Assumptions'!$C$7)</f>
        <v>0</v>
      </c>
      <c r="S275" s="21">
        <f>'ART Forecast'!R155-('ART Forecast'!R155*'Algorithms &amp; Assumptions'!$C$7)</f>
        <v>0</v>
      </c>
      <c r="T275" s="21">
        <f>'ART Forecast'!S155-('ART Forecast'!S155*'Algorithms &amp; Assumptions'!$C$7)</f>
        <v>0</v>
      </c>
      <c r="U275" s="21">
        <f>'ART Forecast'!T155-('ART Forecast'!T155*'Algorithms &amp; Assumptions'!$C$7)</f>
        <v>0</v>
      </c>
      <c r="V275" s="21">
        <f>'ART Forecast'!U155-('ART Forecast'!U155*'Algorithms &amp; Assumptions'!$C$7)</f>
        <v>0</v>
      </c>
      <c r="W275" s="21">
        <f>'ART Forecast'!V155-('ART Forecast'!V155*'Algorithms &amp; Assumptions'!$C$7)</f>
        <v>0</v>
      </c>
      <c r="Y275" s="17" t="str">
        <f t="shared" si="370"/>
        <v>Colombia</v>
      </c>
      <c r="Z275" s="21"/>
      <c r="AA275" s="21">
        <f>MAX('ART Forecast'!D155-D275,0)</f>
        <v>44.549999999999955</v>
      </c>
      <c r="AB275" s="21">
        <f>MAX('ART Forecast'!E155-E275,0)</f>
        <v>212.29999999999995</v>
      </c>
      <c r="AC275" s="21">
        <f>MAX('ART Forecast'!F155-F275,0)</f>
        <v>176.89999999999998</v>
      </c>
      <c r="AD275" s="21">
        <f>MAX('ART Forecast'!G155-G275,0)</f>
        <v>179.85000000000002</v>
      </c>
      <c r="AE275" s="21">
        <f>MAX('ART Forecast'!H155-H275,0)</f>
        <v>149.04999999999995</v>
      </c>
      <c r="AF275" s="21">
        <f>MAX('ART Forecast'!I155-I275,0)</f>
        <v>102.54999999999995</v>
      </c>
      <c r="AG275" s="21">
        <f>MAX('ART Forecast'!J155-J275,0)</f>
        <v>0</v>
      </c>
      <c r="AH275" s="21">
        <f>MAX('ART Forecast'!K155-K275,0)</f>
        <v>224.64999999999998</v>
      </c>
      <c r="AI275" s="21">
        <f>MAX('ART Forecast'!L155-L275,0)</f>
        <v>110.70000000000005</v>
      </c>
      <c r="AJ275" s="21">
        <f>MAX('ART Forecast'!M155-M275,0)</f>
        <v>44.799999999999955</v>
      </c>
      <c r="AK275" s="21">
        <f>MAX('ART Forecast'!N155-N275,0)</f>
        <v>31.149999999999977</v>
      </c>
      <c r="AL275" s="21">
        <f>MAX('ART Forecast'!O155-O275,0)</f>
        <v>0</v>
      </c>
      <c r="AM275" s="21">
        <f>MAX('ART Forecast'!P155-P275,0)</f>
        <v>0</v>
      </c>
      <c r="AN275" s="21">
        <f>MAX('ART Forecast'!Q155-Q275,0)</f>
        <v>0</v>
      </c>
      <c r="AO275" s="21">
        <f>MAX('ART Forecast'!R155-R275,0)</f>
        <v>0</v>
      </c>
      <c r="AP275" s="21">
        <f>MAX('ART Forecast'!S155-S275,0)</f>
        <v>0</v>
      </c>
      <c r="AQ275" s="21">
        <f>MAX('ART Forecast'!T155-T275,0)</f>
        <v>0</v>
      </c>
      <c r="AR275" s="21">
        <f>MAX('ART Forecast'!U155-U275,0)</f>
        <v>0</v>
      </c>
      <c r="AS275" s="21">
        <f>MAX('ART Forecast'!V155-V275,0)</f>
        <v>0</v>
      </c>
      <c r="AT275" s="21">
        <f>MAX('ART Forecast'!W155-W275,0)</f>
        <v>0</v>
      </c>
    </row>
    <row r="276" spans="2:46" x14ac:dyDescent="0.35">
      <c r="B276" s="17" t="str">
        <f t="shared" si="369"/>
        <v>Comoros</v>
      </c>
      <c r="C276" s="21"/>
      <c r="D276" s="21">
        <f>'ART Forecast'!C156-('ART Forecast'!C156*'Algorithms &amp; Assumptions'!$C$7)</f>
        <v>0</v>
      </c>
      <c r="E276" s="21">
        <f>'ART Forecast'!D156-('ART Forecast'!D156*'Algorithms &amp; Assumptions'!$C$7)</f>
        <v>0</v>
      </c>
      <c r="F276" s="21">
        <f>'ART Forecast'!E156-('ART Forecast'!E156*'Algorithms &amp; Assumptions'!$C$7)</f>
        <v>0</v>
      </c>
      <c r="G276" s="21">
        <f>'ART Forecast'!F156-('ART Forecast'!F156*'Algorithms &amp; Assumptions'!$C$7)</f>
        <v>0</v>
      </c>
      <c r="H276" s="21">
        <f>'ART Forecast'!G156-('ART Forecast'!G156*'Algorithms &amp; Assumptions'!$C$7)</f>
        <v>0</v>
      </c>
      <c r="I276" s="21">
        <f>'ART Forecast'!H156-('ART Forecast'!H156*'Algorithms &amp; Assumptions'!$C$7)</f>
        <v>0</v>
      </c>
      <c r="J276" s="21">
        <f>'ART Forecast'!I156-('ART Forecast'!I156*'Algorithms &amp; Assumptions'!$C$7)</f>
        <v>0</v>
      </c>
      <c r="K276" s="21">
        <f>'ART Forecast'!J156-('ART Forecast'!J156*'Algorithms &amp; Assumptions'!$C$7)</f>
        <v>0</v>
      </c>
      <c r="L276" s="21">
        <f>'ART Forecast'!K156-('ART Forecast'!K156*'Algorithms &amp; Assumptions'!$C$7)</f>
        <v>0.85</v>
      </c>
      <c r="M276" s="21">
        <f>'ART Forecast'!L156-('ART Forecast'!L156*'Algorithms &amp; Assumptions'!$C$7)</f>
        <v>2.5499999999999998</v>
      </c>
      <c r="N276" s="21">
        <f>'ART Forecast'!M156-('ART Forecast'!M156*'Algorithms &amp; Assumptions'!$C$7)</f>
        <v>4.25</v>
      </c>
      <c r="O276" s="21">
        <f>'ART Forecast'!N156-('ART Forecast'!N156*'Algorithms &amp; Assumptions'!$C$7)</f>
        <v>3.4</v>
      </c>
      <c r="P276" s="21">
        <f>'ART Forecast'!O156-('ART Forecast'!O156*'Algorithms &amp; Assumptions'!$C$7)</f>
        <v>3.4</v>
      </c>
      <c r="Q276" s="21">
        <f>'ART Forecast'!P156-('ART Forecast'!P156*'Algorithms &amp; Assumptions'!$C$7)</f>
        <v>3.6833333333333331</v>
      </c>
      <c r="R276" s="21">
        <f>'ART Forecast'!Q156-('ART Forecast'!Q156*'Algorithms &amp; Assumptions'!$C$7)</f>
        <v>3.9666666666666663</v>
      </c>
      <c r="S276" s="21">
        <f>'ART Forecast'!R156-('ART Forecast'!R156*'Algorithms &amp; Assumptions'!$C$7)</f>
        <v>4.2499999999999991</v>
      </c>
      <c r="T276" s="21">
        <f>'ART Forecast'!S156-('ART Forecast'!S156*'Algorithms &amp; Assumptions'!$C$7)</f>
        <v>4.5333333333333323</v>
      </c>
      <c r="U276" s="21">
        <f>'ART Forecast'!T156-('ART Forecast'!T156*'Algorithms &amp; Assumptions'!$C$7)</f>
        <v>4.8166666666666655</v>
      </c>
      <c r="V276" s="21">
        <f>'ART Forecast'!U156-('ART Forecast'!U156*'Algorithms &amp; Assumptions'!$C$7)</f>
        <v>5.0999999999999988</v>
      </c>
      <c r="W276" s="21">
        <f>'ART Forecast'!V156-('ART Forecast'!V156*'Algorithms &amp; Assumptions'!$C$7)</f>
        <v>5.383333333333332</v>
      </c>
      <c r="Y276" s="17" t="str">
        <f t="shared" si="370"/>
        <v>Comoros</v>
      </c>
      <c r="Z276" s="21"/>
      <c r="AA276" s="21">
        <f>MAX('ART Forecast'!D156-D276,0)</f>
        <v>0</v>
      </c>
      <c r="AB276" s="21">
        <f>MAX('ART Forecast'!E156-E276,0)</f>
        <v>0</v>
      </c>
      <c r="AC276" s="21">
        <f>MAX('ART Forecast'!F156-F276,0)</f>
        <v>0</v>
      </c>
      <c r="AD276" s="21">
        <f>MAX('ART Forecast'!G156-G276,0)</f>
        <v>0</v>
      </c>
      <c r="AE276" s="21">
        <f>MAX('ART Forecast'!H156-H276,0)</f>
        <v>0</v>
      </c>
      <c r="AF276" s="21">
        <f>MAX('ART Forecast'!I156-I276,0)</f>
        <v>0</v>
      </c>
      <c r="AG276" s="21">
        <f>MAX('ART Forecast'!J156-J276,0)</f>
        <v>0</v>
      </c>
      <c r="AH276" s="21">
        <f>MAX('ART Forecast'!K156-K276,0)</f>
        <v>1</v>
      </c>
      <c r="AI276" s="21">
        <f>MAX('ART Forecast'!L156-L276,0)</f>
        <v>2.15</v>
      </c>
      <c r="AJ276" s="21">
        <f>MAX('ART Forecast'!M156-M276,0)</f>
        <v>2.4500000000000002</v>
      </c>
      <c r="AK276" s="21">
        <f>MAX('ART Forecast'!N156-N276,0)</f>
        <v>0</v>
      </c>
      <c r="AL276" s="21">
        <f>MAX('ART Forecast'!O156-O276,0)</f>
        <v>0.60000000000000009</v>
      </c>
      <c r="AM276" s="21">
        <f>MAX('ART Forecast'!P156-P276,0)</f>
        <v>0.93333333333333313</v>
      </c>
      <c r="AN276" s="21">
        <f>MAX('ART Forecast'!Q156-Q276,0)</f>
        <v>0.98333333333333295</v>
      </c>
      <c r="AO276" s="21">
        <f>MAX('ART Forecast'!R156-R276,0)</f>
        <v>1.0333333333333328</v>
      </c>
      <c r="AP276" s="21">
        <f>MAX('ART Forecast'!S156-S276,0)</f>
        <v>1.083333333333333</v>
      </c>
      <c r="AQ276" s="21">
        <f>MAX('ART Forecast'!T156-T276,0)</f>
        <v>1.1333333333333329</v>
      </c>
      <c r="AR276" s="21">
        <f>MAX('ART Forecast'!U156-U276,0)</f>
        <v>1.1833333333333327</v>
      </c>
      <c r="AS276" s="21">
        <f>MAX('ART Forecast'!V156-V276,0)</f>
        <v>1.2333333333333325</v>
      </c>
      <c r="AT276" s="21">
        <f>MAX('ART Forecast'!W156-W276,0)</f>
        <v>1.2833333333333323</v>
      </c>
    </row>
    <row r="277" spans="2:46" x14ac:dyDescent="0.35">
      <c r="B277" s="17" t="str">
        <f t="shared" si="369"/>
        <v>Congo</v>
      </c>
      <c r="C277" s="21"/>
      <c r="D277" s="21">
        <f>'ART Forecast'!C157-('ART Forecast'!C157*'Algorithms &amp; Assumptions'!$C$7)</f>
        <v>826.2</v>
      </c>
      <c r="E277" s="21">
        <f>'ART Forecast'!D157-('ART Forecast'!D157*'Algorithms &amp; Assumptions'!$C$7)</f>
        <v>893.35</v>
      </c>
      <c r="F277" s="21">
        <f>'ART Forecast'!E157-('ART Forecast'!E157*'Algorithms &amp; Assumptions'!$C$7)</f>
        <v>975.8</v>
      </c>
      <c r="G277" s="21">
        <f>'ART Forecast'!F157-('ART Forecast'!F157*'Algorithms &amp; Assumptions'!$C$7)</f>
        <v>994.5</v>
      </c>
      <c r="H277" s="21">
        <f>'ART Forecast'!G157-('ART Forecast'!G157*'Algorithms &amp; Assumptions'!$C$7)</f>
        <v>1234.2</v>
      </c>
      <c r="I277" s="21">
        <f>'ART Forecast'!H157-('ART Forecast'!H157*'Algorithms &amp; Assumptions'!$C$7)</f>
        <v>1225.7</v>
      </c>
      <c r="J277" s="21">
        <f>'ART Forecast'!I157-('ART Forecast'!I157*'Algorithms &amp; Assumptions'!$C$7)</f>
        <v>1272.45</v>
      </c>
      <c r="K277" s="21">
        <f>'ART Forecast'!J157-('ART Forecast'!J157*'Algorithms &amp; Assumptions'!$C$7)</f>
        <v>1413.55</v>
      </c>
      <c r="L277" s="21">
        <f>'ART Forecast'!K157-('ART Forecast'!K157*'Algorithms &amp; Assumptions'!$C$7)</f>
        <v>1677.05</v>
      </c>
      <c r="M277" s="21">
        <f>'ART Forecast'!L157-('ART Forecast'!L157*'Algorithms &amp; Assumptions'!$C$7)</f>
        <v>1195.0999999999999</v>
      </c>
      <c r="N277" s="21">
        <f>'ART Forecast'!M157-('ART Forecast'!M157*'Algorithms &amp; Assumptions'!$C$7)</f>
        <v>1173</v>
      </c>
      <c r="O277" s="21">
        <f>'ART Forecast'!N157-('ART Forecast'!N157*'Algorithms &amp; Assumptions'!$C$7)</f>
        <v>1217.2</v>
      </c>
      <c r="P277" s="21">
        <f>'ART Forecast'!O157-('ART Forecast'!O157*'Algorithms &amp; Assumptions'!$C$7)</f>
        <v>1357.45</v>
      </c>
      <c r="Q277" s="21">
        <f>'ART Forecast'!P157-('ART Forecast'!P157*'Algorithms &amp; Assumptions'!$C$7)</f>
        <v>1411.5666666666668</v>
      </c>
      <c r="R277" s="21">
        <f>'ART Forecast'!Q157-('ART Forecast'!Q157*'Algorithms &amp; Assumptions'!$C$7)</f>
        <v>1465.6833333333334</v>
      </c>
      <c r="S277" s="21">
        <f>'ART Forecast'!R157-('ART Forecast'!R157*'Algorithms &amp; Assumptions'!$C$7)</f>
        <v>1519.8000000000002</v>
      </c>
      <c r="T277" s="21">
        <f>'ART Forecast'!S157-('ART Forecast'!S157*'Algorithms &amp; Assumptions'!$C$7)</f>
        <v>1573.916666666667</v>
      </c>
      <c r="U277" s="21">
        <f>'ART Forecast'!T157-('ART Forecast'!T157*'Algorithms &amp; Assumptions'!$C$7)</f>
        <v>1628.0333333333338</v>
      </c>
      <c r="V277" s="21">
        <f>'ART Forecast'!U157-('ART Forecast'!U157*'Algorithms &amp; Assumptions'!$C$7)</f>
        <v>1682.1500000000003</v>
      </c>
      <c r="W277" s="21">
        <f>'ART Forecast'!V157-('ART Forecast'!V157*'Algorithms &amp; Assumptions'!$C$7)</f>
        <v>1736.2666666666671</v>
      </c>
      <c r="Y277" s="17" t="str">
        <f t="shared" si="370"/>
        <v>Congo</v>
      </c>
      <c r="Z277" s="21"/>
      <c r="AA277" s="21">
        <f>MAX('ART Forecast'!D157-D277,0)</f>
        <v>224.79999999999995</v>
      </c>
      <c r="AB277" s="21">
        <f>MAX('ART Forecast'!E157-E277,0)</f>
        <v>254.64999999999998</v>
      </c>
      <c r="AC277" s="21">
        <f>MAX('ART Forecast'!F157-F277,0)</f>
        <v>194.20000000000005</v>
      </c>
      <c r="AD277" s="21">
        <f>MAX('ART Forecast'!G157-G277,0)</f>
        <v>457.5</v>
      </c>
      <c r="AE277" s="21">
        <f>MAX('ART Forecast'!H157-H277,0)</f>
        <v>207.79999999999995</v>
      </c>
      <c r="AF277" s="21">
        <f>MAX('ART Forecast'!I157-I277,0)</f>
        <v>271.29999999999995</v>
      </c>
      <c r="AG277" s="21">
        <f>MAX('ART Forecast'!J157-J277,0)</f>
        <v>390.54999999999995</v>
      </c>
      <c r="AH277" s="21">
        <f>MAX('ART Forecast'!K157-K277,0)</f>
        <v>559.45000000000005</v>
      </c>
      <c r="AI277" s="21">
        <f>MAX('ART Forecast'!L157-L277,0)</f>
        <v>0</v>
      </c>
      <c r="AJ277" s="21">
        <f>MAX('ART Forecast'!M157-M277,0)</f>
        <v>184.90000000000009</v>
      </c>
      <c r="AK277" s="21">
        <f>MAX('ART Forecast'!N157-N277,0)</f>
        <v>259</v>
      </c>
      <c r="AL277" s="21">
        <f>MAX('ART Forecast'!O157-O277,0)</f>
        <v>379.79999999999995</v>
      </c>
      <c r="AM277" s="21">
        <f>MAX('ART Forecast'!P157-P277,0)</f>
        <v>303.2166666666667</v>
      </c>
      <c r="AN277" s="21">
        <f>MAX('ART Forecast'!Q157-Q277,0)</f>
        <v>312.76666666666665</v>
      </c>
      <c r="AO277" s="21">
        <f>MAX('ART Forecast'!R157-R277,0)</f>
        <v>322.31666666666683</v>
      </c>
      <c r="AP277" s="21">
        <f>MAX('ART Forecast'!S157-S277,0)</f>
        <v>331.86666666666679</v>
      </c>
      <c r="AQ277" s="21">
        <f>MAX('ART Forecast'!T157-T277,0)</f>
        <v>341.41666666666674</v>
      </c>
      <c r="AR277" s="21">
        <f>MAX('ART Forecast'!U157-U277,0)</f>
        <v>350.9666666666667</v>
      </c>
      <c r="AS277" s="21">
        <f>MAX('ART Forecast'!V157-V277,0)</f>
        <v>360.51666666666688</v>
      </c>
      <c r="AT277" s="21">
        <f>MAX('ART Forecast'!W157-W277,0)</f>
        <v>370.06666666666683</v>
      </c>
    </row>
    <row r="278" spans="2:46" x14ac:dyDescent="0.35">
      <c r="B278" s="17" t="str">
        <f t="shared" si="369"/>
        <v>Costa Rica</v>
      </c>
      <c r="C278" s="21"/>
      <c r="D278" s="21">
        <f>'ART Forecast'!C158-('ART Forecast'!C158*'Algorithms &amp; Assumptions'!$C$7)</f>
        <v>52.7</v>
      </c>
      <c r="E278" s="21">
        <f>'ART Forecast'!D158-('ART Forecast'!D158*'Algorithms &amp; Assumptions'!$C$7)</f>
        <v>53.55</v>
      </c>
      <c r="F278" s="21">
        <f>'ART Forecast'!E158-('ART Forecast'!E158*'Algorithms &amp; Assumptions'!$C$7)</f>
        <v>53.55</v>
      </c>
      <c r="G278" s="21">
        <f>'ART Forecast'!F158-('ART Forecast'!F158*'Algorithms &amp; Assumptions'!$C$7)</f>
        <v>54.4</v>
      </c>
      <c r="H278" s="21">
        <f>'ART Forecast'!G158-('ART Forecast'!G158*'Algorithms &amp; Assumptions'!$C$7)</f>
        <v>53.55</v>
      </c>
      <c r="I278" s="21">
        <f>'ART Forecast'!H158-('ART Forecast'!H158*'Algorithms &amp; Assumptions'!$C$7)</f>
        <v>55.25</v>
      </c>
      <c r="J278" s="21">
        <f>'ART Forecast'!I158-('ART Forecast'!I158*'Algorithms &amp; Assumptions'!$C$7)</f>
        <v>56.95</v>
      </c>
      <c r="K278" s="21">
        <f>'ART Forecast'!J158-('ART Forecast'!J158*'Algorithms &amp; Assumptions'!$C$7)</f>
        <v>57.8</v>
      </c>
      <c r="L278" s="21">
        <f>'ART Forecast'!K158-('ART Forecast'!K158*'Algorithms &amp; Assumptions'!$C$7)</f>
        <v>30.6</v>
      </c>
      <c r="M278" s="21">
        <f>'ART Forecast'!L158-('ART Forecast'!L158*'Algorithms &amp; Assumptions'!$C$7)</f>
        <v>33.15</v>
      </c>
      <c r="N278" s="21">
        <f>'ART Forecast'!M158-('ART Forecast'!M158*'Algorithms &amp; Assumptions'!$C$7)</f>
        <v>29.75</v>
      </c>
      <c r="O278" s="21">
        <f>'ART Forecast'!N158-('ART Forecast'!N158*'Algorithms &amp; Assumptions'!$C$7)</f>
        <v>29.75</v>
      </c>
      <c r="P278" s="21">
        <f>'ART Forecast'!O158-('ART Forecast'!O158*'Algorithms &amp; Assumptions'!$C$7)</f>
        <v>23.8</v>
      </c>
      <c r="Q278" s="21">
        <f>'ART Forecast'!P158-('ART Forecast'!P158*'Algorithms &amp; Assumptions'!$C$7)</f>
        <v>20.683333333333334</v>
      </c>
      <c r="R278" s="21">
        <f>'ART Forecast'!Q158-('ART Forecast'!Q158*'Algorithms &amp; Assumptions'!$C$7)</f>
        <v>17.566666666666663</v>
      </c>
      <c r="S278" s="21">
        <f>'ART Forecast'!R158-('ART Forecast'!R158*'Algorithms &amp; Assumptions'!$C$7)</f>
        <v>14.449999999999998</v>
      </c>
      <c r="T278" s="21">
        <f>'ART Forecast'!S158-('ART Forecast'!S158*'Algorithms &amp; Assumptions'!$C$7)</f>
        <v>11.33333333333333</v>
      </c>
      <c r="U278" s="21">
        <f>'ART Forecast'!T158-('ART Forecast'!T158*'Algorithms &amp; Assumptions'!$C$7)</f>
        <v>8.216666666666665</v>
      </c>
      <c r="V278" s="21">
        <f>'ART Forecast'!U158-('ART Forecast'!U158*'Algorithms &amp; Assumptions'!$C$7)</f>
        <v>5.0999999999999988</v>
      </c>
      <c r="W278" s="21">
        <f>'ART Forecast'!V158-('ART Forecast'!V158*'Algorithms &amp; Assumptions'!$C$7)</f>
        <v>1.9833333333333321</v>
      </c>
      <c r="Y278" s="17" t="str">
        <f t="shared" si="370"/>
        <v>Costa Rica</v>
      </c>
      <c r="Z278" s="21"/>
      <c r="AA278" s="21">
        <f>MAX('ART Forecast'!D158-D278,0)</f>
        <v>10.299999999999997</v>
      </c>
      <c r="AB278" s="21">
        <f>MAX('ART Forecast'!E158-E278,0)</f>
        <v>9.4500000000000028</v>
      </c>
      <c r="AC278" s="21">
        <f>MAX('ART Forecast'!F158-F278,0)</f>
        <v>10.450000000000003</v>
      </c>
      <c r="AD278" s="21">
        <f>MAX('ART Forecast'!G158-G278,0)</f>
        <v>8.6000000000000014</v>
      </c>
      <c r="AE278" s="21">
        <f>MAX('ART Forecast'!H158-H278,0)</f>
        <v>11.450000000000003</v>
      </c>
      <c r="AF278" s="21">
        <f>MAX('ART Forecast'!I158-I278,0)</f>
        <v>11.75</v>
      </c>
      <c r="AG278" s="21">
        <f>MAX('ART Forecast'!J158-J278,0)</f>
        <v>11.049999999999997</v>
      </c>
      <c r="AH278" s="21">
        <f>MAX('ART Forecast'!K158-K278,0)</f>
        <v>0</v>
      </c>
      <c r="AI278" s="21">
        <f>MAX('ART Forecast'!L158-L278,0)</f>
        <v>8.3999999999999986</v>
      </c>
      <c r="AJ278" s="21">
        <f>MAX('ART Forecast'!M158-M278,0)</f>
        <v>1.8500000000000014</v>
      </c>
      <c r="AK278" s="21">
        <f>MAX('ART Forecast'!N158-N278,0)</f>
        <v>5.25</v>
      </c>
      <c r="AL278" s="21">
        <f>MAX('ART Forecast'!O158-O278,0)</f>
        <v>0</v>
      </c>
      <c r="AM278" s="21">
        <f>MAX('ART Forecast'!P158-P278,0)</f>
        <v>0.53333333333333144</v>
      </c>
      <c r="AN278" s="21">
        <f>MAX('ART Forecast'!Q158-Q278,0)</f>
        <v>0</v>
      </c>
      <c r="AO278" s="21">
        <f>MAX('ART Forecast'!R158-R278,0)</f>
        <v>0</v>
      </c>
      <c r="AP278" s="21">
        <f>MAX('ART Forecast'!S158-S278,0)</f>
        <v>0</v>
      </c>
      <c r="AQ278" s="21">
        <f>MAX('ART Forecast'!T158-T278,0)</f>
        <v>0</v>
      </c>
      <c r="AR278" s="21">
        <f>MAX('ART Forecast'!U158-U278,0)</f>
        <v>0</v>
      </c>
      <c r="AS278" s="21">
        <f>MAX('ART Forecast'!V158-V278,0)</f>
        <v>0</v>
      </c>
      <c r="AT278" s="21">
        <f>MAX('ART Forecast'!W158-W278,0)</f>
        <v>0</v>
      </c>
    </row>
    <row r="279" spans="2:46" x14ac:dyDescent="0.35">
      <c r="B279" s="17" t="str">
        <f t="shared" si="369"/>
        <v>Cote d'Ivoire</v>
      </c>
      <c r="C279" s="21"/>
      <c r="D279" s="21">
        <f>'ART Forecast'!C159-('ART Forecast'!C159*'Algorithms &amp; Assumptions'!$C$7)</f>
        <v>3655.85</v>
      </c>
      <c r="E279" s="21">
        <f>'ART Forecast'!D159-('ART Forecast'!D159*'Algorithms &amp; Assumptions'!$C$7)</f>
        <v>4323.1000000000004</v>
      </c>
      <c r="F279" s="21">
        <f>'ART Forecast'!E159-('ART Forecast'!E159*'Algorithms &amp; Assumptions'!$C$7)</f>
        <v>4741.3</v>
      </c>
      <c r="G279" s="21">
        <f>'ART Forecast'!F159-('ART Forecast'!F159*'Algorithms &amp; Assumptions'!$C$7)</f>
        <v>5762.15</v>
      </c>
      <c r="H279" s="21">
        <f>'ART Forecast'!G159-('ART Forecast'!G159*'Algorithms &amp; Assumptions'!$C$7)</f>
        <v>5892.2</v>
      </c>
      <c r="I279" s="21">
        <f>'ART Forecast'!H159-('ART Forecast'!H159*'Algorithms &amp; Assumptions'!$C$7)</f>
        <v>6535.65</v>
      </c>
      <c r="J279" s="21">
        <f>'ART Forecast'!I159-('ART Forecast'!I159*'Algorithms &amp; Assumptions'!$C$7)</f>
        <v>7780.9</v>
      </c>
      <c r="K279" s="21">
        <f>'ART Forecast'!J159-('ART Forecast'!J159*'Algorithms &amp; Assumptions'!$C$7)</f>
        <v>12696.45</v>
      </c>
      <c r="L279" s="21">
        <f>'ART Forecast'!K159-('ART Forecast'!K159*'Algorithms &amp; Assumptions'!$C$7)</f>
        <v>10494.95</v>
      </c>
      <c r="M279" s="21">
        <f>'ART Forecast'!L159-('ART Forecast'!L159*'Algorithms &amp; Assumptions'!$C$7)</f>
        <v>9630.5</v>
      </c>
      <c r="N279" s="21">
        <f>'ART Forecast'!M159-('ART Forecast'!M159*'Algorithms &amp; Assumptions'!$C$7)</f>
        <v>8783.0499999999993</v>
      </c>
      <c r="O279" s="21">
        <f>'ART Forecast'!N159-('ART Forecast'!N159*'Algorithms &amp; Assumptions'!$C$7)</f>
        <v>8271.35</v>
      </c>
      <c r="P279" s="21">
        <f>'ART Forecast'!O159-('ART Forecast'!O159*'Algorithms &amp; Assumptions'!$C$7)</f>
        <v>7901.6</v>
      </c>
      <c r="Q279" s="21">
        <f>'ART Forecast'!P159-('ART Forecast'!P159*'Algorithms &amp; Assumptions'!$C$7)</f>
        <v>7325.3</v>
      </c>
      <c r="R279" s="21">
        <f>'ART Forecast'!Q159-('ART Forecast'!Q159*'Algorithms &amp; Assumptions'!$C$7)</f>
        <v>6749</v>
      </c>
      <c r="S279" s="21">
        <f>'ART Forecast'!R159-('ART Forecast'!R159*'Algorithms &amp; Assumptions'!$C$7)</f>
        <v>6172.7</v>
      </c>
      <c r="T279" s="21">
        <f>'ART Forecast'!S159-('ART Forecast'!S159*'Algorithms &amp; Assumptions'!$C$7)</f>
        <v>5596.4</v>
      </c>
      <c r="U279" s="21">
        <f>'ART Forecast'!T159-('ART Forecast'!T159*'Algorithms &amp; Assumptions'!$C$7)</f>
        <v>5020.1000000000004</v>
      </c>
      <c r="V279" s="21">
        <f>'ART Forecast'!U159-('ART Forecast'!U159*'Algorithms &amp; Assumptions'!$C$7)</f>
        <v>4443.8</v>
      </c>
      <c r="W279" s="21">
        <f>'ART Forecast'!V159-('ART Forecast'!V159*'Algorithms &amp; Assumptions'!$C$7)</f>
        <v>3867.5</v>
      </c>
      <c r="Y279" s="17" t="str">
        <f t="shared" si="370"/>
        <v>Cote d'Ivoire</v>
      </c>
      <c r="Z279" s="21"/>
      <c r="AA279" s="21">
        <f>MAX('ART Forecast'!D159-D279,0)</f>
        <v>1430.15</v>
      </c>
      <c r="AB279" s="21">
        <f>MAX('ART Forecast'!E159-E279,0)</f>
        <v>1254.8999999999996</v>
      </c>
      <c r="AC279" s="21">
        <f>MAX('ART Forecast'!F159-F279,0)</f>
        <v>2037.6999999999998</v>
      </c>
      <c r="AD279" s="21">
        <f>MAX('ART Forecast'!G159-G279,0)</f>
        <v>1169.8500000000004</v>
      </c>
      <c r="AE279" s="21">
        <f>MAX('ART Forecast'!H159-H279,0)</f>
        <v>1796.8000000000002</v>
      </c>
      <c r="AF279" s="21">
        <f>MAX('ART Forecast'!I159-I279,0)</f>
        <v>2618.3500000000004</v>
      </c>
      <c r="AG279" s="21">
        <f>MAX('ART Forecast'!J159-J279,0)</f>
        <v>7156.1</v>
      </c>
      <c r="AH279" s="21">
        <f>MAX('ART Forecast'!K159-K279,0)</f>
        <v>0</v>
      </c>
      <c r="AI279" s="21">
        <f>MAX('ART Forecast'!L159-L279,0)</f>
        <v>835.04999999999927</v>
      </c>
      <c r="AJ279" s="21">
        <f>MAX('ART Forecast'!M159-M279,0)</f>
        <v>702.5</v>
      </c>
      <c r="AK279" s="21">
        <f>MAX('ART Forecast'!N159-N279,0)</f>
        <v>947.95000000000073</v>
      </c>
      <c r="AL279" s="21">
        <f>MAX('ART Forecast'!O159-O279,0)</f>
        <v>1024.6499999999996</v>
      </c>
      <c r="AM279" s="21">
        <f>MAX('ART Forecast'!P159-P279,0)</f>
        <v>716.39999999999964</v>
      </c>
      <c r="AN279" s="21">
        <f>MAX('ART Forecast'!Q159-Q279,0)</f>
        <v>614.69999999999982</v>
      </c>
      <c r="AO279" s="21">
        <f>MAX('ART Forecast'!R159-R279,0)</f>
        <v>513</v>
      </c>
      <c r="AP279" s="21">
        <f>MAX('ART Forecast'!S159-S279,0)</f>
        <v>411.30000000000018</v>
      </c>
      <c r="AQ279" s="21">
        <f>MAX('ART Forecast'!T159-T279,0)</f>
        <v>309.60000000000036</v>
      </c>
      <c r="AR279" s="21">
        <f>MAX('ART Forecast'!U159-U279,0)</f>
        <v>207.89999999999964</v>
      </c>
      <c r="AS279" s="21">
        <f>MAX('ART Forecast'!V159-V279,0)</f>
        <v>106.19999999999982</v>
      </c>
      <c r="AT279" s="21">
        <f>MAX('ART Forecast'!W159-W279,0)</f>
        <v>4.5</v>
      </c>
    </row>
    <row r="280" spans="2:46" x14ac:dyDescent="0.35">
      <c r="B280" s="17" t="str">
        <f t="shared" si="369"/>
        <v>Cuba</v>
      </c>
      <c r="C280" s="21"/>
      <c r="D280" s="21">
        <f>'ART Forecast'!C160-('ART Forecast'!C160*'Algorithms &amp; Assumptions'!$C$7)</f>
        <v>18.7</v>
      </c>
      <c r="E280" s="21">
        <f>'ART Forecast'!D160-('ART Forecast'!D160*'Algorithms &amp; Assumptions'!$C$7)</f>
        <v>19.55</v>
      </c>
      <c r="F280" s="21">
        <f>'ART Forecast'!E160-('ART Forecast'!E160*'Algorithms &amp; Assumptions'!$C$7)</f>
        <v>20.399999999999999</v>
      </c>
      <c r="G280" s="21">
        <f>'ART Forecast'!F160-('ART Forecast'!F160*'Algorithms &amp; Assumptions'!$C$7)</f>
        <v>22.95</v>
      </c>
      <c r="H280" s="21">
        <f>'ART Forecast'!G160-('ART Forecast'!G160*'Algorithms &amp; Assumptions'!$C$7)</f>
        <v>23.8</v>
      </c>
      <c r="I280" s="21">
        <f>'ART Forecast'!H160-('ART Forecast'!H160*'Algorithms &amp; Assumptions'!$C$7)</f>
        <v>23.8</v>
      </c>
      <c r="J280" s="21">
        <f>'ART Forecast'!I160-('ART Forecast'!I160*'Algorithms &amp; Assumptions'!$C$7)</f>
        <v>23.8</v>
      </c>
      <c r="K280" s="21">
        <f>'ART Forecast'!J160-('ART Forecast'!J160*'Algorithms &amp; Assumptions'!$C$7)</f>
        <v>24.65</v>
      </c>
      <c r="L280" s="21">
        <f>'ART Forecast'!K160-('ART Forecast'!K160*'Algorithms &amp; Assumptions'!$C$7)</f>
        <v>22.95</v>
      </c>
      <c r="M280" s="21">
        <f>'ART Forecast'!L160-('ART Forecast'!L160*'Algorithms &amp; Assumptions'!$C$7)</f>
        <v>24.65</v>
      </c>
      <c r="N280" s="21">
        <f>'ART Forecast'!M160-('ART Forecast'!M160*'Algorithms &amp; Assumptions'!$C$7)</f>
        <v>27.2</v>
      </c>
      <c r="O280" s="21">
        <f>'ART Forecast'!N160-('ART Forecast'!N160*'Algorithms &amp; Assumptions'!$C$7)</f>
        <v>26.35</v>
      </c>
      <c r="P280" s="21">
        <f>'ART Forecast'!O160-('ART Forecast'!O160*'Algorithms &amp; Assumptions'!$C$7)</f>
        <v>25.5</v>
      </c>
      <c r="Q280" s="21">
        <f>'ART Forecast'!P160-('ART Forecast'!P160*'Algorithms &amp; Assumptions'!$C$7)</f>
        <v>25.783333333333331</v>
      </c>
      <c r="R280" s="21">
        <f>'ART Forecast'!Q160-('ART Forecast'!Q160*'Algorithms &amp; Assumptions'!$C$7)</f>
        <v>26.066666666666663</v>
      </c>
      <c r="S280" s="21">
        <f>'ART Forecast'!R160-('ART Forecast'!R160*'Algorithms &amp; Assumptions'!$C$7)</f>
        <v>26.349999999999998</v>
      </c>
      <c r="T280" s="21">
        <f>'ART Forecast'!S160-('ART Forecast'!S160*'Algorithms &amp; Assumptions'!$C$7)</f>
        <v>26.633333333333329</v>
      </c>
      <c r="U280" s="21">
        <f>'ART Forecast'!T160-('ART Forecast'!T160*'Algorithms &amp; Assumptions'!$C$7)</f>
        <v>26.916666666666661</v>
      </c>
      <c r="V280" s="21">
        <f>'ART Forecast'!U160-('ART Forecast'!U160*'Algorithms &amp; Assumptions'!$C$7)</f>
        <v>27.199999999999996</v>
      </c>
      <c r="W280" s="21">
        <f>'ART Forecast'!V160-('ART Forecast'!V160*'Algorithms &amp; Assumptions'!$C$7)</f>
        <v>27.483333333333331</v>
      </c>
      <c r="Y280" s="17" t="str">
        <f t="shared" si="370"/>
        <v>Cuba</v>
      </c>
      <c r="Z280" s="21"/>
      <c r="AA280" s="21">
        <f>MAX('ART Forecast'!D160-D280,0)</f>
        <v>4.3000000000000007</v>
      </c>
      <c r="AB280" s="21">
        <f>MAX('ART Forecast'!E160-E280,0)</f>
        <v>4.4499999999999993</v>
      </c>
      <c r="AC280" s="21">
        <f>MAX('ART Forecast'!F160-F280,0)</f>
        <v>6.6000000000000014</v>
      </c>
      <c r="AD280" s="21">
        <f>MAX('ART Forecast'!G160-G280,0)</f>
        <v>5.0500000000000007</v>
      </c>
      <c r="AE280" s="21">
        <f>MAX('ART Forecast'!H160-H280,0)</f>
        <v>4.1999999999999993</v>
      </c>
      <c r="AF280" s="21">
        <f>MAX('ART Forecast'!I160-I280,0)</f>
        <v>4.1999999999999993</v>
      </c>
      <c r="AG280" s="21">
        <f>MAX('ART Forecast'!J160-J280,0)</f>
        <v>5.1999999999999993</v>
      </c>
      <c r="AH280" s="21">
        <f>MAX('ART Forecast'!K160-K280,0)</f>
        <v>2.3500000000000014</v>
      </c>
      <c r="AI280" s="21">
        <f>MAX('ART Forecast'!L160-L280,0)</f>
        <v>6.0500000000000007</v>
      </c>
      <c r="AJ280" s="21">
        <f>MAX('ART Forecast'!M160-M280,0)</f>
        <v>7.3500000000000014</v>
      </c>
      <c r="AK280" s="21">
        <f>MAX('ART Forecast'!N160-N280,0)</f>
        <v>3.8000000000000007</v>
      </c>
      <c r="AL280" s="21">
        <f>MAX('ART Forecast'!O160-O280,0)</f>
        <v>3.6499999999999986</v>
      </c>
      <c r="AM280" s="21">
        <f>MAX('ART Forecast'!P160-P280,0)</f>
        <v>4.8333333333333321</v>
      </c>
      <c r="AN280" s="21">
        <f>MAX('ART Forecast'!Q160-Q280,0)</f>
        <v>4.8833333333333329</v>
      </c>
      <c r="AO280" s="21">
        <f>MAX('ART Forecast'!R160-R280,0)</f>
        <v>4.9333333333333336</v>
      </c>
      <c r="AP280" s="21">
        <f>MAX('ART Forecast'!S160-S280,0)</f>
        <v>4.9833333333333307</v>
      </c>
      <c r="AQ280" s="21">
        <f>MAX('ART Forecast'!T160-T280,0)</f>
        <v>5.0333333333333314</v>
      </c>
      <c r="AR280" s="21">
        <f>MAX('ART Forecast'!U160-U280,0)</f>
        <v>5.0833333333333321</v>
      </c>
      <c r="AS280" s="21">
        <f>MAX('ART Forecast'!V160-V280,0)</f>
        <v>5.1333333333333329</v>
      </c>
      <c r="AT280" s="21">
        <f>MAX('ART Forecast'!W160-W280,0)</f>
        <v>5.1833333333333336</v>
      </c>
    </row>
    <row r="281" spans="2:46" x14ac:dyDescent="0.35">
      <c r="B281" s="17" t="str">
        <f t="shared" si="369"/>
        <v>D R Congo</v>
      </c>
      <c r="C281" s="21"/>
      <c r="D281" s="21">
        <f>'ART Forecast'!C161-('ART Forecast'!C161*'Algorithms &amp; Assumptions'!$C$7)</f>
        <v>1864.05</v>
      </c>
      <c r="E281" s="21">
        <f>'ART Forecast'!D161-('ART Forecast'!D161*'Algorithms &amp; Assumptions'!$C$7)</f>
        <v>5165.45</v>
      </c>
      <c r="F281" s="21">
        <f>'ART Forecast'!E161-('ART Forecast'!E161*'Algorithms &amp; Assumptions'!$C$7)</f>
        <v>4226.2</v>
      </c>
      <c r="G281" s="21">
        <f>'ART Forecast'!F161-('ART Forecast'!F161*'Algorithms &amp; Assumptions'!$C$7)</f>
        <v>4211.75</v>
      </c>
      <c r="H281" s="21">
        <f>'ART Forecast'!G161-('ART Forecast'!G161*'Algorithms &amp; Assumptions'!$C$7)</f>
        <v>7244.55</v>
      </c>
      <c r="I281" s="21">
        <f>'ART Forecast'!H161-('ART Forecast'!H161*'Algorithms &amp; Assumptions'!$C$7)</f>
        <v>8833.2000000000007</v>
      </c>
      <c r="J281" s="21">
        <f>'ART Forecast'!I161-('ART Forecast'!I161*'Algorithms &amp; Assumptions'!$C$7)</f>
        <v>12183.05</v>
      </c>
      <c r="K281" s="21">
        <f>'ART Forecast'!J161-('ART Forecast'!J161*'Algorithms &amp; Assumptions'!$C$7)</f>
        <v>14845.25</v>
      </c>
      <c r="L281" s="21">
        <f>'ART Forecast'!K161-('ART Forecast'!K161*'Algorithms &amp; Assumptions'!$C$7)</f>
        <v>13574.5</v>
      </c>
      <c r="M281" s="21">
        <f>'ART Forecast'!L161-('ART Forecast'!L161*'Algorithms &amp; Assumptions'!$C$7)</f>
        <v>15589</v>
      </c>
      <c r="N281" s="21">
        <f>'ART Forecast'!M161-('ART Forecast'!M161*'Algorithms &amp; Assumptions'!$C$7)</f>
        <v>18626.900000000001</v>
      </c>
      <c r="O281" s="21">
        <f>'ART Forecast'!N161-('ART Forecast'!N161*'Algorithms &amp; Assumptions'!$C$7)</f>
        <v>20860.7</v>
      </c>
      <c r="P281" s="21">
        <f>'ART Forecast'!O161-('ART Forecast'!O161*'Algorithms &amp; Assumptions'!$C$7)</f>
        <v>22735.8</v>
      </c>
      <c r="Q281" s="21">
        <f>'ART Forecast'!P161-('ART Forecast'!P161*'Algorithms &amp; Assumptions'!$C$7)</f>
        <v>25118.066666666666</v>
      </c>
      <c r="R281" s="21">
        <f>'ART Forecast'!Q161-('ART Forecast'!Q161*'Algorithms &amp; Assumptions'!$C$7)</f>
        <v>27500.333333333336</v>
      </c>
      <c r="S281" s="21">
        <f>'ART Forecast'!R161-('ART Forecast'!R161*'Algorithms &amp; Assumptions'!$C$7)</f>
        <v>29882.6</v>
      </c>
      <c r="T281" s="21">
        <f>'ART Forecast'!S161-('ART Forecast'!S161*'Algorithms &amp; Assumptions'!$C$7)</f>
        <v>32264.866666666665</v>
      </c>
      <c r="U281" s="21">
        <f>'ART Forecast'!T161-('ART Forecast'!T161*'Algorithms &amp; Assumptions'!$C$7)</f>
        <v>34647.133333333331</v>
      </c>
      <c r="V281" s="21">
        <f>'ART Forecast'!U161-('ART Forecast'!U161*'Algorithms &amp; Assumptions'!$C$7)</f>
        <v>37029.399999999994</v>
      </c>
      <c r="W281" s="21">
        <f>'ART Forecast'!V161-('ART Forecast'!V161*'Algorithms &amp; Assumptions'!$C$7)</f>
        <v>39411.666666666657</v>
      </c>
      <c r="Y281" s="17" t="str">
        <f t="shared" si="370"/>
        <v>D R Congo</v>
      </c>
      <c r="Z281" s="21"/>
      <c r="AA281" s="21">
        <f>MAX('ART Forecast'!D161-D281,0)</f>
        <v>4212.95</v>
      </c>
      <c r="AB281" s="21">
        <f>MAX('ART Forecast'!E161-E281,0)</f>
        <v>0</v>
      </c>
      <c r="AC281" s="21">
        <f>MAX('ART Forecast'!F161-F281,0)</f>
        <v>728.80000000000018</v>
      </c>
      <c r="AD281" s="21">
        <f>MAX('ART Forecast'!G161-G281,0)</f>
        <v>4311.25</v>
      </c>
      <c r="AE281" s="21">
        <f>MAX('ART Forecast'!H161-H281,0)</f>
        <v>3147.45</v>
      </c>
      <c r="AF281" s="21">
        <f>MAX('ART Forecast'!I161-I281,0)</f>
        <v>5499.7999999999993</v>
      </c>
      <c r="AG281" s="21">
        <f>MAX('ART Forecast'!J161-J281,0)</f>
        <v>5281.9500000000007</v>
      </c>
      <c r="AH281" s="21">
        <f>MAX('ART Forecast'!K161-K281,0)</f>
        <v>1124.75</v>
      </c>
      <c r="AI281" s="21">
        <f>MAX('ART Forecast'!L161-L281,0)</f>
        <v>4765.5</v>
      </c>
      <c r="AJ281" s="21">
        <f>MAX('ART Forecast'!M161-M281,0)</f>
        <v>6325</v>
      </c>
      <c r="AK281" s="21">
        <f>MAX('ART Forecast'!N161-N281,0)</f>
        <v>5915.0999999999985</v>
      </c>
      <c r="AL281" s="21">
        <f>MAX('ART Forecast'!O161-O281,0)</f>
        <v>5887.2999999999993</v>
      </c>
      <c r="AM281" s="21">
        <f>MAX('ART Forecast'!P161-P281,0)</f>
        <v>6814.8666666666686</v>
      </c>
      <c r="AN281" s="21">
        <f>MAX('ART Forecast'!Q161-Q281,0)</f>
        <v>7235.2666666666701</v>
      </c>
      <c r="AO281" s="21">
        <f>MAX('ART Forecast'!R161-R281,0)</f>
        <v>7655.6666666666642</v>
      </c>
      <c r="AP281" s="21">
        <f>MAX('ART Forecast'!S161-S281,0)</f>
        <v>8076.0666666666657</v>
      </c>
      <c r="AQ281" s="21">
        <f>MAX('ART Forecast'!T161-T281,0)</f>
        <v>8496.4666666666635</v>
      </c>
      <c r="AR281" s="21">
        <f>MAX('ART Forecast'!U161-U281,0)</f>
        <v>8916.8666666666613</v>
      </c>
      <c r="AS281" s="21">
        <f>MAX('ART Forecast'!V161-V281,0)</f>
        <v>9337.2666666666628</v>
      </c>
      <c r="AT281" s="21">
        <f>MAX('ART Forecast'!W161-W281,0)</f>
        <v>9757.6666666666642</v>
      </c>
    </row>
    <row r="282" spans="2:46" x14ac:dyDescent="0.35">
      <c r="B282" s="17" t="str">
        <f t="shared" si="369"/>
        <v>Democratic People's Republic of Korea</v>
      </c>
      <c r="C282" s="21"/>
      <c r="D282" s="21">
        <f>'ART Forecast'!C162-('ART Forecast'!C162*'Algorithms &amp; Assumptions'!$C$7)</f>
        <v>0</v>
      </c>
      <c r="E282" s="21">
        <f>'ART Forecast'!D162-('ART Forecast'!D162*'Algorithms &amp; Assumptions'!$C$7)</f>
        <v>0</v>
      </c>
      <c r="F282" s="21">
        <f>'ART Forecast'!E162-('ART Forecast'!E162*'Algorithms &amp; Assumptions'!$C$7)</f>
        <v>0</v>
      </c>
      <c r="G282" s="21">
        <f>'ART Forecast'!F162-('ART Forecast'!F162*'Algorithms &amp; Assumptions'!$C$7)</f>
        <v>0</v>
      </c>
      <c r="H282" s="21">
        <f>'ART Forecast'!G162-('ART Forecast'!G162*'Algorithms &amp; Assumptions'!$C$7)</f>
        <v>0</v>
      </c>
      <c r="I282" s="21">
        <f>'ART Forecast'!H162-('ART Forecast'!H162*'Algorithms &amp; Assumptions'!$C$7)</f>
        <v>0</v>
      </c>
      <c r="J282" s="21">
        <f>'ART Forecast'!I162-('ART Forecast'!I162*'Algorithms &amp; Assumptions'!$C$7)</f>
        <v>0</v>
      </c>
      <c r="K282" s="21">
        <f>'ART Forecast'!J162-('ART Forecast'!J162*'Algorithms &amp; Assumptions'!$C$7)</f>
        <v>0</v>
      </c>
      <c r="L282" s="21">
        <f>'ART Forecast'!K162-('ART Forecast'!K162*'Algorithms &amp; Assumptions'!$C$7)</f>
        <v>0</v>
      </c>
      <c r="M282" s="21">
        <f>'ART Forecast'!L162-('ART Forecast'!L162*'Algorithms &amp; Assumptions'!$C$7)</f>
        <v>0</v>
      </c>
      <c r="N282" s="21">
        <f>'ART Forecast'!M162-('ART Forecast'!M162*'Algorithms &amp; Assumptions'!$C$7)</f>
        <v>0</v>
      </c>
      <c r="O282" s="21">
        <f>'ART Forecast'!N162-('ART Forecast'!N162*'Algorithms &amp; Assumptions'!$C$7)</f>
        <v>0</v>
      </c>
      <c r="P282" s="21">
        <f>'ART Forecast'!O162-('ART Forecast'!O162*'Algorithms &amp; Assumptions'!$C$7)</f>
        <v>0</v>
      </c>
      <c r="Q282" s="21">
        <f>'ART Forecast'!P162-('ART Forecast'!P162*'Algorithms &amp; Assumptions'!$C$7)</f>
        <v>0</v>
      </c>
      <c r="R282" s="21">
        <f>'ART Forecast'!Q162-('ART Forecast'!Q162*'Algorithms &amp; Assumptions'!$C$7)</f>
        <v>0</v>
      </c>
      <c r="S282" s="21">
        <f>'ART Forecast'!R162-('ART Forecast'!R162*'Algorithms &amp; Assumptions'!$C$7)</f>
        <v>0</v>
      </c>
      <c r="T282" s="21">
        <f>'ART Forecast'!S162-('ART Forecast'!S162*'Algorithms &amp; Assumptions'!$C$7)</f>
        <v>0</v>
      </c>
      <c r="U282" s="21">
        <f>'ART Forecast'!T162-('ART Forecast'!T162*'Algorithms &amp; Assumptions'!$C$7)</f>
        <v>0</v>
      </c>
      <c r="V282" s="21">
        <f>'ART Forecast'!U162-('ART Forecast'!U162*'Algorithms &amp; Assumptions'!$C$7)</f>
        <v>0</v>
      </c>
      <c r="W282" s="21">
        <f>'ART Forecast'!V162-('ART Forecast'!V162*'Algorithms &amp; Assumptions'!$C$7)</f>
        <v>0</v>
      </c>
      <c r="Y282" s="17" t="str">
        <f t="shared" si="370"/>
        <v>Democratic People's Republic of Korea</v>
      </c>
      <c r="Z282" s="21"/>
      <c r="AA282" s="21">
        <f>MAX('ART Forecast'!D162-D282,0)</f>
        <v>0</v>
      </c>
      <c r="AB282" s="21">
        <f>MAX('ART Forecast'!E162-E282,0)</f>
        <v>0</v>
      </c>
      <c r="AC282" s="21">
        <f>MAX('ART Forecast'!F162-F282,0)</f>
        <v>0</v>
      </c>
      <c r="AD282" s="21">
        <f>MAX('ART Forecast'!G162-G282,0)</f>
        <v>0</v>
      </c>
      <c r="AE282" s="21">
        <f>MAX('ART Forecast'!H162-H282,0)</f>
        <v>0</v>
      </c>
      <c r="AF282" s="21">
        <f>MAX('ART Forecast'!I162-I282,0)</f>
        <v>0</v>
      </c>
      <c r="AG282" s="21">
        <f>MAX('ART Forecast'!J162-J282,0)</f>
        <v>0</v>
      </c>
      <c r="AH282" s="21">
        <f>MAX('ART Forecast'!K162-K282,0)</f>
        <v>0</v>
      </c>
      <c r="AI282" s="21">
        <f>MAX('ART Forecast'!L162-L282,0)</f>
        <v>0</v>
      </c>
      <c r="AJ282" s="21">
        <f>MAX('ART Forecast'!M162-M282,0)</f>
        <v>0</v>
      </c>
      <c r="AK282" s="21">
        <f>MAX('ART Forecast'!N162-N282,0)</f>
        <v>0</v>
      </c>
      <c r="AL282" s="21">
        <f>MAX('ART Forecast'!O162-O282,0)</f>
        <v>0</v>
      </c>
      <c r="AM282" s="21">
        <f>MAX('ART Forecast'!P162-P282,0)</f>
        <v>0</v>
      </c>
      <c r="AN282" s="21">
        <f>MAX('ART Forecast'!Q162-Q282,0)</f>
        <v>0</v>
      </c>
      <c r="AO282" s="21">
        <f>MAX('ART Forecast'!R162-R282,0)</f>
        <v>0</v>
      </c>
      <c r="AP282" s="21">
        <f>MAX('ART Forecast'!S162-S282,0)</f>
        <v>0</v>
      </c>
      <c r="AQ282" s="21">
        <f>MAX('ART Forecast'!T162-T282,0)</f>
        <v>0</v>
      </c>
      <c r="AR282" s="21">
        <f>MAX('ART Forecast'!U162-U282,0)</f>
        <v>0</v>
      </c>
      <c r="AS282" s="21">
        <f>MAX('ART Forecast'!V162-V282,0)</f>
        <v>0</v>
      </c>
      <c r="AT282" s="21">
        <f>MAX('ART Forecast'!W162-W282,0)</f>
        <v>0</v>
      </c>
    </row>
    <row r="283" spans="2:46" x14ac:dyDescent="0.35">
      <c r="B283" s="17" t="str">
        <f t="shared" si="369"/>
        <v>Djibouti</v>
      </c>
      <c r="C283" s="21"/>
      <c r="D283" s="21">
        <f>'ART Forecast'!C163-('ART Forecast'!C163*'Algorithms &amp; Assumptions'!$C$7)</f>
        <v>34.85</v>
      </c>
      <c r="E283" s="21">
        <f>'ART Forecast'!D163-('ART Forecast'!D163*'Algorithms &amp; Assumptions'!$C$7)</f>
        <v>34</v>
      </c>
      <c r="F283" s="21">
        <f>'ART Forecast'!E163-('ART Forecast'!E163*'Algorithms &amp; Assumptions'!$C$7)</f>
        <v>34</v>
      </c>
      <c r="G283" s="21">
        <f>'ART Forecast'!F163-('ART Forecast'!F163*'Algorithms &amp; Assumptions'!$C$7)</f>
        <v>39.1</v>
      </c>
      <c r="H283" s="21">
        <f>'ART Forecast'!G163-('ART Forecast'!G163*'Algorithms &amp; Assumptions'!$C$7)</f>
        <v>44.2</v>
      </c>
      <c r="I283" s="21">
        <f>'ART Forecast'!H163-('ART Forecast'!H163*'Algorithms &amp; Assumptions'!$C$7)</f>
        <v>62.9</v>
      </c>
      <c r="J283" s="21">
        <f>'ART Forecast'!I163-('ART Forecast'!I163*'Algorithms &amp; Assumptions'!$C$7)</f>
        <v>66.3</v>
      </c>
      <c r="K283" s="21">
        <f>'ART Forecast'!J163-('ART Forecast'!J163*'Algorithms &amp; Assumptions'!$C$7)</f>
        <v>69.7</v>
      </c>
      <c r="L283" s="21">
        <f>'ART Forecast'!K163-('ART Forecast'!K163*'Algorithms &amp; Assumptions'!$C$7)</f>
        <v>69.7</v>
      </c>
      <c r="M283" s="21">
        <f>'ART Forecast'!L163-('ART Forecast'!L163*'Algorithms &amp; Assumptions'!$C$7)</f>
        <v>40.799999999999997</v>
      </c>
      <c r="N283" s="21">
        <f>'ART Forecast'!M163-('ART Forecast'!M163*'Algorithms &amp; Assumptions'!$C$7)</f>
        <v>42.5</v>
      </c>
      <c r="O283" s="21">
        <f>'ART Forecast'!N163-('ART Forecast'!N163*'Algorithms &amp; Assumptions'!$C$7)</f>
        <v>54.4</v>
      </c>
      <c r="P283" s="21">
        <f>'ART Forecast'!O163-('ART Forecast'!O163*'Algorithms &amp; Assumptions'!$C$7)</f>
        <v>58.65</v>
      </c>
      <c r="Q283" s="21">
        <f>'ART Forecast'!P163-('ART Forecast'!P163*'Algorithms &amp; Assumptions'!$C$7)</f>
        <v>64.599999999999994</v>
      </c>
      <c r="R283" s="21">
        <f>'ART Forecast'!Q163-('ART Forecast'!Q163*'Algorithms &amp; Assumptions'!$C$7)</f>
        <v>70.55</v>
      </c>
      <c r="S283" s="21">
        <f>'ART Forecast'!R163-('ART Forecast'!R163*'Algorithms &amp; Assumptions'!$C$7)</f>
        <v>76.5</v>
      </c>
      <c r="T283" s="21">
        <f>'ART Forecast'!S163-('ART Forecast'!S163*'Algorithms &amp; Assumptions'!$C$7)</f>
        <v>82.45</v>
      </c>
      <c r="U283" s="21">
        <f>'ART Forecast'!T163-('ART Forecast'!T163*'Algorithms &amp; Assumptions'!$C$7)</f>
        <v>88.4</v>
      </c>
      <c r="V283" s="21">
        <f>'ART Forecast'!U163-('ART Forecast'!U163*'Algorithms &amp; Assumptions'!$C$7)</f>
        <v>94.35</v>
      </c>
      <c r="W283" s="21">
        <f>'ART Forecast'!V163-('ART Forecast'!V163*'Algorithms &amp; Assumptions'!$C$7)</f>
        <v>100.3</v>
      </c>
      <c r="Y283" s="17" t="str">
        <f t="shared" si="370"/>
        <v>Djibouti</v>
      </c>
      <c r="Z283" s="21"/>
      <c r="AA283" s="21">
        <f>MAX('ART Forecast'!D163-D283,0)</f>
        <v>5.1499999999999986</v>
      </c>
      <c r="AB283" s="21">
        <f>MAX('ART Forecast'!E163-E283,0)</f>
        <v>6</v>
      </c>
      <c r="AC283" s="21">
        <f>MAX('ART Forecast'!F163-F283,0)</f>
        <v>12</v>
      </c>
      <c r="AD283" s="21">
        <f>MAX('ART Forecast'!G163-G283,0)</f>
        <v>12.899999999999999</v>
      </c>
      <c r="AE283" s="21">
        <f>MAX('ART Forecast'!H163-H283,0)</f>
        <v>29.799999999999997</v>
      </c>
      <c r="AF283" s="21">
        <f>MAX('ART Forecast'!I163-I283,0)</f>
        <v>15.100000000000001</v>
      </c>
      <c r="AG283" s="21">
        <f>MAX('ART Forecast'!J163-J283,0)</f>
        <v>15.700000000000003</v>
      </c>
      <c r="AH283" s="21">
        <f>MAX('ART Forecast'!K163-K283,0)</f>
        <v>12.299999999999997</v>
      </c>
      <c r="AI283" s="21">
        <f>MAX('ART Forecast'!L163-L283,0)</f>
        <v>0</v>
      </c>
      <c r="AJ283" s="21">
        <f>MAX('ART Forecast'!M163-M283,0)</f>
        <v>9.2000000000000028</v>
      </c>
      <c r="AK283" s="21">
        <f>MAX('ART Forecast'!N163-N283,0)</f>
        <v>21.5</v>
      </c>
      <c r="AL283" s="21">
        <f>MAX('ART Forecast'!O163-O283,0)</f>
        <v>14.600000000000001</v>
      </c>
      <c r="AM283" s="21">
        <f>MAX('ART Forecast'!P163-P283,0)</f>
        <v>17.350000000000001</v>
      </c>
      <c r="AN283" s="21">
        <f>MAX('ART Forecast'!Q163-Q283,0)</f>
        <v>18.400000000000006</v>
      </c>
      <c r="AO283" s="21">
        <f>MAX('ART Forecast'!R163-R283,0)</f>
        <v>19.450000000000003</v>
      </c>
      <c r="AP283" s="21">
        <f>MAX('ART Forecast'!S163-S283,0)</f>
        <v>20.5</v>
      </c>
      <c r="AQ283" s="21">
        <f>MAX('ART Forecast'!T163-T283,0)</f>
        <v>21.549999999999997</v>
      </c>
      <c r="AR283" s="21">
        <f>MAX('ART Forecast'!U163-U283,0)</f>
        <v>22.599999999999994</v>
      </c>
      <c r="AS283" s="21">
        <f>MAX('ART Forecast'!V163-V283,0)</f>
        <v>23.650000000000006</v>
      </c>
      <c r="AT283" s="21">
        <f>MAX('ART Forecast'!W163-W283,0)</f>
        <v>24.700000000000003</v>
      </c>
    </row>
    <row r="284" spans="2:46" x14ac:dyDescent="0.35">
      <c r="B284" s="17" t="str">
        <f t="shared" si="369"/>
        <v>Dominican Republic</v>
      </c>
      <c r="C284" s="21"/>
      <c r="D284" s="21">
        <f>'ART Forecast'!C164-('ART Forecast'!C164*'Algorithms &amp; Assumptions'!$C$7)</f>
        <v>807.5</v>
      </c>
      <c r="E284" s="21">
        <f>'ART Forecast'!D164-('ART Forecast'!D164*'Algorithms &amp; Assumptions'!$C$7)</f>
        <v>868.7</v>
      </c>
      <c r="F284" s="21">
        <f>'ART Forecast'!E164-('ART Forecast'!E164*'Algorithms &amp; Assumptions'!$C$7)</f>
        <v>920.55</v>
      </c>
      <c r="G284" s="21">
        <f>'ART Forecast'!F164-('ART Forecast'!F164*'Algorithms &amp; Assumptions'!$C$7)</f>
        <v>850</v>
      </c>
      <c r="H284" s="21">
        <f>'ART Forecast'!G164-('ART Forecast'!G164*'Algorithms &amp; Assumptions'!$C$7)</f>
        <v>761.6</v>
      </c>
      <c r="I284" s="21">
        <f>'ART Forecast'!H164-('ART Forecast'!H164*'Algorithms &amp; Assumptions'!$C$7)</f>
        <v>687.65</v>
      </c>
      <c r="J284" s="21">
        <f>'ART Forecast'!I164-('ART Forecast'!I164*'Algorithms &amp; Assumptions'!$C$7)</f>
        <v>660.45</v>
      </c>
      <c r="K284" s="21">
        <f>'ART Forecast'!J164-('ART Forecast'!J164*'Algorithms &amp; Assumptions'!$C$7)</f>
        <v>665.55</v>
      </c>
      <c r="L284" s="21">
        <f>'ART Forecast'!K164-('ART Forecast'!K164*'Algorithms &amp; Assumptions'!$C$7)</f>
        <v>666.4</v>
      </c>
      <c r="M284" s="21">
        <f>'ART Forecast'!L164-('ART Forecast'!L164*'Algorithms &amp; Assumptions'!$C$7)</f>
        <v>532.1</v>
      </c>
      <c r="N284" s="21">
        <f>'ART Forecast'!M164-('ART Forecast'!M164*'Algorithms &amp; Assumptions'!$C$7)</f>
        <v>486.2</v>
      </c>
      <c r="O284" s="21">
        <f>'ART Forecast'!N164-('ART Forecast'!N164*'Algorithms &amp; Assumptions'!$C$7)</f>
        <v>513.4</v>
      </c>
      <c r="P284" s="21">
        <f>'ART Forecast'!O164-('ART Forecast'!O164*'Algorithms &amp; Assumptions'!$C$7)</f>
        <v>505.75</v>
      </c>
      <c r="Q284" s="21">
        <f>'ART Forecast'!P164-('ART Forecast'!P164*'Algorithms &amp; Assumptions'!$C$7)</f>
        <v>496.96666666666664</v>
      </c>
      <c r="R284" s="21">
        <f>'ART Forecast'!Q164-('ART Forecast'!Q164*'Algorithms &amp; Assumptions'!$C$7)</f>
        <v>488.18333333333328</v>
      </c>
      <c r="S284" s="21">
        <f>'ART Forecast'!R164-('ART Forecast'!R164*'Algorithms &amp; Assumptions'!$C$7)</f>
        <v>479.39999999999992</v>
      </c>
      <c r="T284" s="21">
        <f>'ART Forecast'!S164-('ART Forecast'!S164*'Algorithms &amp; Assumptions'!$C$7)</f>
        <v>470.61666666666656</v>
      </c>
      <c r="U284" s="21">
        <f>'ART Forecast'!T164-('ART Forecast'!T164*'Algorithms &amp; Assumptions'!$C$7)</f>
        <v>461.83333333333314</v>
      </c>
      <c r="V284" s="21">
        <f>'ART Forecast'!U164-('ART Forecast'!U164*'Algorithms &amp; Assumptions'!$C$7)</f>
        <v>453.04999999999984</v>
      </c>
      <c r="W284" s="21">
        <f>'ART Forecast'!V164-('ART Forecast'!V164*'Algorithms &amp; Assumptions'!$C$7)</f>
        <v>444.26666666666642</v>
      </c>
      <c r="Y284" s="17" t="str">
        <f t="shared" si="370"/>
        <v>Dominican Republic</v>
      </c>
      <c r="Z284" s="21"/>
      <c r="AA284" s="21">
        <f>MAX('ART Forecast'!D164-D284,0)</f>
        <v>214.5</v>
      </c>
      <c r="AB284" s="21">
        <f>MAX('ART Forecast'!E164-E284,0)</f>
        <v>214.29999999999995</v>
      </c>
      <c r="AC284" s="21">
        <f>MAX('ART Forecast'!F164-F284,0)</f>
        <v>79.450000000000045</v>
      </c>
      <c r="AD284" s="21">
        <f>MAX('ART Forecast'!G164-G284,0)</f>
        <v>46</v>
      </c>
      <c r="AE284" s="21">
        <f>MAX('ART Forecast'!H164-H284,0)</f>
        <v>47.399999999999977</v>
      </c>
      <c r="AF284" s="21">
        <f>MAX('ART Forecast'!I164-I284,0)</f>
        <v>89.350000000000023</v>
      </c>
      <c r="AG284" s="21">
        <f>MAX('ART Forecast'!J164-J284,0)</f>
        <v>122.54999999999995</v>
      </c>
      <c r="AH284" s="21">
        <f>MAX('ART Forecast'!K164-K284,0)</f>
        <v>118.45000000000005</v>
      </c>
      <c r="AI284" s="21">
        <f>MAX('ART Forecast'!L164-L284,0)</f>
        <v>0</v>
      </c>
      <c r="AJ284" s="21">
        <f>MAX('ART Forecast'!M164-M284,0)</f>
        <v>39.899999999999977</v>
      </c>
      <c r="AK284" s="21">
        <f>MAX('ART Forecast'!N164-N284,0)</f>
        <v>117.80000000000001</v>
      </c>
      <c r="AL284" s="21">
        <f>MAX('ART Forecast'!O164-O284,0)</f>
        <v>81.600000000000023</v>
      </c>
      <c r="AM284" s="21">
        <f>MAX('ART Forecast'!P164-P284,0)</f>
        <v>78.916666666666629</v>
      </c>
      <c r="AN284" s="21">
        <f>MAX('ART Forecast'!Q164-Q284,0)</f>
        <v>77.366666666666617</v>
      </c>
      <c r="AO284" s="21">
        <f>MAX('ART Forecast'!R164-R284,0)</f>
        <v>75.816666666666606</v>
      </c>
      <c r="AP284" s="21">
        <f>MAX('ART Forecast'!S164-S284,0)</f>
        <v>74.266666666666595</v>
      </c>
      <c r="AQ284" s="21">
        <f>MAX('ART Forecast'!T164-T284,0)</f>
        <v>72.716666666666583</v>
      </c>
      <c r="AR284" s="21">
        <f>MAX('ART Forecast'!U164-U284,0)</f>
        <v>71.166666666666629</v>
      </c>
      <c r="AS284" s="21">
        <f>MAX('ART Forecast'!V164-V284,0)</f>
        <v>69.616666666666561</v>
      </c>
      <c r="AT284" s="21">
        <f>MAX('ART Forecast'!W164-W284,0)</f>
        <v>68.066666666666606</v>
      </c>
    </row>
    <row r="285" spans="2:46" x14ac:dyDescent="0.35">
      <c r="B285" s="17" t="str">
        <f t="shared" si="369"/>
        <v>East Timor</v>
      </c>
      <c r="C285" s="21"/>
      <c r="D285" s="21">
        <f>'ART Forecast'!C165-('ART Forecast'!C165*'Algorithms &amp; Assumptions'!$C$7)</f>
        <v>4.25</v>
      </c>
      <c r="E285" s="21">
        <f>'ART Forecast'!D165-('ART Forecast'!D165*'Algorithms &amp; Assumptions'!$C$7)</f>
        <v>6.8</v>
      </c>
      <c r="F285" s="21">
        <f>'ART Forecast'!E165-('ART Forecast'!E165*'Algorithms &amp; Assumptions'!$C$7)</f>
        <v>9.35</v>
      </c>
      <c r="G285" s="21">
        <f>'ART Forecast'!F165-('ART Forecast'!F165*'Algorithms &amp; Assumptions'!$C$7)</f>
        <v>9.35</v>
      </c>
      <c r="H285" s="21">
        <f>'ART Forecast'!G165-('ART Forecast'!G165*'Algorithms &amp; Assumptions'!$C$7)</f>
        <v>17.850000000000001</v>
      </c>
      <c r="I285" s="21">
        <f>'ART Forecast'!H165-('ART Forecast'!H165*'Algorithms &amp; Assumptions'!$C$7)</f>
        <v>17</v>
      </c>
      <c r="J285" s="21">
        <f>'ART Forecast'!I165-('ART Forecast'!I165*'Algorithms &amp; Assumptions'!$C$7)</f>
        <v>15.3</v>
      </c>
      <c r="K285" s="21">
        <f>'ART Forecast'!J165-('ART Forecast'!J165*'Algorithms &amp; Assumptions'!$C$7)</f>
        <v>16.149999999999999</v>
      </c>
      <c r="L285" s="21">
        <f>'ART Forecast'!K165-('ART Forecast'!K165*'Algorithms &amp; Assumptions'!$C$7)</f>
        <v>18.7</v>
      </c>
      <c r="M285" s="21">
        <f>'ART Forecast'!L165-('ART Forecast'!L165*'Algorithms &amp; Assumptions'!$C$7)</f>
        <v>19.55</v>
      </c>
      <c r="N285" s="21">
        <f>'ART Forecast'!M165-('ART Forecast'!M165*'Algorithms &amp; Assumptions'!$C$7)</f>
        <v>27.2</v>
      </c>
      <c r="O285" s="21">
        <f>'ART Forecast'!N165-('ART Forecast'!N165*'Algorithms &amp; Assumptions'!$C$7)</f>
        <v>28.05</v>
      </c>
      <c r="P285" s="21">
        <f>'ART Forecast'!O165-('ART Forecast'!O165*'Algorithms &amp; Assumptions'!$C$7)</f>
        <v>29.75</v>
      </c>
      <c r="Q285" s="21">
        <f>'ART Forecast'!P165-('ART Forecast'!P165*'Algorithms &amp; Assumptions'!$C$7)</f>
        <v>33.15</v>
      </c>
      <c r="R285" s="21">
        <f>'ART Forecast'!Q165-('ART Forecast'!Q165*'Algorithms &amp; Assumptions'!$C$7)</f>
        <v>36.549999999999997</v>
      </c>
      <c r="S285" s="21">
        <f>'ART Forecast'!R165-('ART Forecast'!R165*'Algorithms &amp; Assumptions'!$C$7)</f>
        <v>39.950000000000003</v>
      </c>
      <c r="T285" s="21">
        <f>'ART Forecast'!S165-('ART Forecast'!S165*'Algorithms &amp; Assumptions'!$C$7)</f>
        <v>43.35</v>
      </c>
      <c r="U285" s="21">
        <f>'ART Forecast'!T165-('ART Forecast'!T165*'Algorithms &amp; Assumptions'!$C$7)</f>
        <v>46.75</v>
      </c>
      <c r="V285" s="21">
        <f>'ART Forecast'!U165-('ART Forecast'!U165*'Algorithms &amp; Assumptions'!$C$7)</f>
        <v>50.15</v>
      </c>
      <c r="W285" s="21">
        <f>'ART Forecast'!V165-('ART Forecast'!V165*'Algorithms &amp; Assumptions'!$C$7)</f>
        <v>53.55</v>
      </c>
      <c r="Y285" s="17" t="str">
        <f t="shared" si="370"/>
        <v>East Timor</v>
      </c>
      <c r="Z285" s="21"/>
      <c r="AA285" s="21">
        <f>MAX('ART Forecast'!D165-D285,0)</f>
        <v>3.75</v>
      </c>
      <c r="AB285" s="21">
        <f>MAX('ART Forecast'!E165-E285,0)</f>
        <v>4.2</v>
      </c>
      <c r="AC285" s="21">
        <f>MAX('ART Forecast'!F165-F285,0)</f>
        <v>1.6500000000000004</v>
      </c>
      <c r="AD285" s="21">
        <f>MAX('ART Forecast'!G165-G285,0)</f>
        <v>11.65</v>
      </c>
      <c r="AE285" s="21">
        <f>MAX('ART Forecast'!H165-H285,0)</f>
        <v>2.1499999999999986</v>
      </c>
      <c r="AF285" s="21">
        <f>MAX('ART Forecast'!I165-I285,0)</f>
        <v>1</v>
      </c>
      <c r="AG285" s="21">
        <f>MAX('ART Forecast'!J165-J285,0)</f>
        <v>3.6999999999999993</v>
      </c>
      <c r="AH285" s="21">
        <f>MAX('ART Forecast'!K165-K285,0)</f>
        <v>5.8500000000000014</v>
      </c>
      <c r="AI285" s="21">
        <f>MAX('ART Forecast'!L165-L285,0)</f>
        <v>4.3000000000000007</v>
      </c>
      <c r="AJ285" s="21">
        <f>MAX('ART Forecast'!M165-M285,0)</f>
        <v>12.45</v>
      </c>
      <c r="AK285" s="21">
        <f>MAX('ART Forecast'!N165-N285,0)</f>
        <v>5.8000000000000007</v>
      </c>
      <c r="AL285" s="21">
        <f>MAX('ART Forecast'!O165-O285,0)</f>
        <v>6.9499999999999993</v>
      </c>
      <c r="AM285" s="21">
        <f>MAX('ART Forecast'!P165-P285,0)</f>
        <v>9.25</v>
      </c>
      <c r="AN285" s="21">
        <f>MAX('ART Forecast'!Q165-Q285,0)</f>
        <v>9.8500000000000014</v>
      </c>
      <c r="AO285" s="21">
        <f>MAX('ART Forecast'!R165-R285,0)</f>
        <v>10.450000000000003</v>
      </c>
      <c r="AP285" s="21">
        <f>MAX('ART Forecast'!S165-S285,0)</f>
        <v>11.049999999999997</v>
      </c>
      <c r="AQ285" s="21">
        <f>MAX('ART Forecast'!T165-T285,0)</f>
        <v>11.649999999999999</v>
      </c>
      <c r="AR285" s="21">
        <f>MAX('ART Forecast'!U165-U285,0)</f>
        <v>12.25</v>
      </c>
      <c r="AS285" s="21">
        <f>MAX('ART Forecast'!V165-V285,0)</f>
        <v>12.850000000000001</v>
      </c>
      <c r="AT285" s="21">
        <f>MAX('ART Forecast'!W165-W285,0)</f>
        <v>13.450000000000003</v>
      </c>
    </row>
    <row r="286" spans="2:46" x14ac:dyDescent="0.35">
      <c r="B286" s="17" t="str">
        <f t="shared" si="369"/>
        <v>Ecuador</v>
      </c>
      <c r="C286" s="21"/>
      <c r="D286" s="21">
        <f>'ART Forecast'!C166-('ART Forecast'!C166*'Algorithms &amp; Assumptions'!$C$7)</f>
        <v>342.55</v>
      </c>
      <c r="E286" s="21">
        <f>'ART Forecast'!D166-('ART Forecast'!D166*'Algorithms &amp; Assumptions'!$C$7)</f>
        <v>265.2</v>
      </c>
      <c r="F286" s="21">
        <f>'ART Forecast'!E166-('ART Forecast'!E166*'Algorithms &amp; Assumptions'!$C$7)</f>
        <v>268.60000000000002</v>
      </c>
      <c r="G286" s="21">
        <f>'ART Forecast'!F166-('ART Forecast'!F166*'Algorithms &amp; Assumptions'!$C$7)</f>
        <v>300.89999999999998</v>
      </c>
      <c r="H286" s="21">
        <f>'ART Forecast'!G166-('ART Forecast'!G166*'Algorithms &amp; Assumptions'!$C$7)</f>
        <v>329.8</v>
      </c>
      <c r="I286" s="21">
        <f>'ART Forecast'!H166-('ART Forecast'!H166*'Algorithms &amp; Assumptions'!$C$7)</f>
        <v>381.65</v>
      </c>
      <c r="J286" s="21">
        <f>'ART Forecast'!I166-('ART Forecast'!I166*'Algorithms &amp; Assumptions'!$C$7)</f>
        <v>439.45</v>
      </c>
      <c r="K286" s="21">
        <f>'ART Forecast'!J166-('ART Forecast'!J166*'Algorithms &amp; Assumptions'!$C$7)</f>
        <v>476</v>
      </c>
      <c r="L286" s="21">
        <f>'ART Forecast'!K166-('ART Forecast'!K166*'Algorithms &amp; Assumptions'!$C$7)</f>
        <v>459.85</v>
      </c>
      <c r="M286" s="21">
        <f>'ART Forecast'!L166-('ART Forecast'!L166*'Algorithms &amp; Assumptions'!$C$7)</f>
        <v>492.15</v>
      </c>
      <c r="N286" s="21">
        <f>'ART Forecast'!M166-('ART Forecast'!M166*'Algorithms &amp; Assumptions'!$C$7)</f>
        <v>464.1</v>
      </c>
      <c r="O286" s="21">
        <f>'ART Forecast'!N166-('ART Forecast'!N166*'Algorithms &amp; Assumptions'!$C$7)</f>
        <v>557.6</v>
      </c>
      <c r="P286" s="21">
        <f>'ART Forecast'!O166-('ART Forecast'!O166*'Algorithms &amp; Assumptions'!$C$7)</f>
        <v>579.70000000000005</v>
      </c>
      <c r="Q286" s="21">
        <f>'ART Forecast'!P166-('ART Forecast'!P166*'Algorithms &amp; Assumptions'!$C$7)</f>
        <v>608.88333333333333</v>
      </c>
      <c r="R286" s="21">
        <f>'ART Forecast'!Q166-('ART Forecast'!Q166*'Algorithms &amp; Assumptions'!$C$7)</f>
        <v>638.06666666666672</v>
      </c>
      <c r="S286" s="21">
        <f>'ART Forecast'!R166-('ART Forecast'!R166*'Algorithms &amp; Assumptions'!$C$7)</f>
        <v>667.25000000000011</v>
      </c>
      <c r="T286" s="21">
        <f>'ART Forecast'!S166-('ART Forecast'!S166*'Algorithms &amp; Assumptions'!$C$7)</f>
        <v>696.43333333333351</v>
      </c>
      <c r="U286" s="21">
        <f>'ART Forecast'!T166-('ART Forecast'!T166*'Algorithms &amp; Assumptions'!$C$7)</f>
        <v>725.61666666666679</v>
      </c>
      <c r="V286" s="21">
        <f>'ART Forecast'!U166-('ART Forecast'!U166*'Algorithms &amp; Assumptions'!$C$7)</f>
        <v>754.80000000000018</v>
      </c>
      <c r="W286" s="21">
        <f>'ART Forecast'!V166-('ART Forecast'!V166*'Algorithms &amp; Assumptions'!$C$7)</f>
        <v>783.98333333333358</v>
      </c>
      <c r="Y286" s="17" t="str">
        <f t="shared" si="370"/>
        <v>Ecuador</v>
      </c>
      <c r="Z286" s="21"/>
      <c r="AA286" s="21">
        <f>MAX('ART Forecast'!D166-D286,0)</f>
        <v>0</v>
      </c>
      <c r="AB286" s="21">
        <f>MAX('ART Forecast'!E166-E286,0)</f>
        <v>50.800000000000011</v>
      </c>
      <c r="AC286" s="21">
        <f>MAX('ART Forecast'!F166-F286,0)</f>
        <v>85.399999999999977</v>
      </c>
      <c r="AD286" s="21">
        <f>MAX('ART Forecast'!G166-G286,0)</f>
        <v>87.100000000000023</v>
      </c>
      <c r="AE286" s="21">
        <f>MAX('ART Forecast'!H166-H286,0)</f>
        <v>119.19999999999999</v>
      </c>
      <c r="AF286" s="21">
        <f>MAX('ART Forecast'!I166-I286,0)</f>
        <v>135.35000000000002</v>
      </c>
      <c r="AG286" s="21">
        <f>MAX('ART Forecast'!J166-J286,0)</f>
        <v>120.55000000000001</v>
      </c>
      <c r="AH286" s="21">
        <f>MAX('ART Forecast'!K166-K286,0)</f>
        <v>65</v>
      </c>
      <c r="AI286" s="21">
        <f>MAX('ART Forecast'!L166-L286,0)</f>
        <v>119.14999999999998</v>
      </c>
      <c r="AJ286" s="21">
        <f>MAX('ART Forecast'!M166-M286,0)</f>
        <v>53.850000000000023</v>
      </c>
      <c r="AK286" s="21">
        <f>MAX('ART Forecast'!N166-N286,0)</f>
        <v>191.89999999999998</v>
      </c>
      <c r="AL286" s="21">
        <f>MAX('ART Forecast'!O166-O286,0)</f>
        <v>124.39999999999998</v>
      </c>
      <c r="AM286" s="21">
        <f>MAX('ART Forecast'!P166-P286,0)</f>
        <v>136.63333333333333</v>
      </c>
      <c r="AN286" s="21">
        <f>MAX('ART Forecast'!Q166-Q286,0)</f>
        <v>141.78333333333342</v>
      </c>
      <c r="AO286" s="21">
        <f>MAX('ART Forecast'!R166-R286,0)</f>
        <v>146.93333333333339</v>
      </c>
      <c r="AP286" s="21">
        <f>MAX('ART Forecast'!S166-S286,0)</f>
        <v>152.08333333333337</v>
      </c>
      <c r="AQ286" s="21">
        <f>MAX('ART Forecast'!T166-T286,0)</f>
        <v>157.23333333333335</v>
      </c>
      <c r="AR286" s="21">
        <f>MAX('ART Forecast'!U166-U286,0)</f>
        <v>162.38333333333344</v>
      </c>
      <c r="AS286" s="21">
        <f>MAX('ART Forecast'!V166-V286,0)</f>
        <v>167.53333333333342</v>
      </c>
      <c r="AT286" s="21">
        <f>MAX('ART Forecast'!W166-W286,0)</f>
        <v>172.68333333333339</v>
      </c>
    </row>
    <row r="287" spans="2:46" x14ac:dyDescent="0.35">
      <c r="B287" s="17" t="str">
        <f t="shared" si="369"/>
        <v>Egypt</v>
      </c>
      <c r="C287" s="21"/>
      <c r="D287" s="21">
        <f>'ART Forecast'!C167-('ART Forecast'!C167*'Algorithms &amp; Assumptions'!$C$7)</f>
        <v>27.2</v>
      </c>
      <c r="E287" s="21">
        <f>'ART Forecast'!D167-('ART Forecast'!D167*'Algorithms &amp; Assumptions'!$C$7)</f>
        <v>34</v>
      </c>
      <c r="F287" s="21">
        <f>'ART Forecast'!E167-('ART Forecast'!E167*'Algorithms &amp; Assumptions'!$C$7)</f>
        <v>35.700000000000003</v>
      </c>
      <c r="G287" s="21">
        <f>'ART Forecast'!F167-('ART Forecast'!F167*'Algorithms &amp; Assumptions'!$C$7)</f>
        <v>45.05</v>
      </c>
      <c r="H287" s="21">
        <f>'ART Forecast'!G167-('ART Forecast'!G167*'Algorithms &amp; Assumptions'!$C$7)</f>
        <v>55.25</v>
      </c>
      <c r="I287" s="21">
        <f>'ART Forecast'!H167-('ART Forecast'!H167*'Algorithms &amp; Assumptions'!$C$7)</f>
        <v>62.05</v>
      </c>
      <c r="J287" s="21">
        <f>'ART Forecast'!I167-('ART Forecast'!I167*'Algorithms &amp; Assumptions'!$C$7)</f>
        <v>80.75</v>
      </c>
      <c r="K287" s="21">
        <f>'ART Forecast'!J167-('ART Forecast'!J167*'Algorithms &amp; Assumptions'!$C$7)</f>
        <v>121.55</v>
      </c>
      <c r="L287" s="21">
        <f>'ART Forecast'!K167-('ART Forecast'!K167*'Algorithms &amp; Assumptions'!$C$7)</f>
        <v>151.30000000000001</v>
      </c>
      <c r="M287" s="21">
        <f>'ART Forecast'!L167-('ART Forecast'!L167*'Algorithms &amp; Assumptions'!$C$7)</f>
        <v>187</v>
      </c>
      <c r="N287" s="21">
        <f>'ART Forecast'!M167-('ART Forecast'!M167*'Algorithms &amp; Assumptions'!$C$7)</f>
        <v>222.7</v>
      </c>
      <c r="O287" s="21">
        <f>'ART Forecast'!N167-('ART Forecast'!N167*'Algorithms &amp; Assumptions'!$C$7)</f>
        <v>243.1</v>
      </c>
      <c r="P287" s="21">
        <f>'ART Forecast'!O167-('ART Forecast'!O167*'Algorithms &amp; Assumptions'!$C$7)</f>
        <v>286.45</v>
      </c>
      <c r="Q287" s="21">
        <f>'ART Forecast'!P167-('ART Forecast'!P167*'Algorithms &amp; Assumptions'!$C$7)</f>
        <v>319.60000000000002</v>
      </c>
      <c r="R287" s="21">
        <f>'ART Forecast'!Q167-('ART Forecast'!Q167*'Algorithms &amp; Assumptions'!$C$7)</f>
        <v>352.75</v>
      </c>
      <c r="S287" s="21">
        <f>'ART Forecast'!R167-('ART Forecast'!R167*'Algorithms &amp; Assumptions'!$C$7)</f>
        <v>385.9</v>
      </c>
      <c r="T287" s="21">
        <f>'ART Forecast'!S167-('ART Forecast'!S167*'Algorithms &amp; Assumptions'!$C$7)</f>
        <v>419.05</v>
      </c>
      <c r="U287" s="21">
        <f>'ART Forecast'!T167-('ART Forecast'!T167*'Algorithms &amp; Assumptions'!$C$7)</f>
        <v>452.2</v>
      </c>
      <c r="V287" s="21">
        <f>'ART Forecast'!U167-('ART Forecast'!U167*'Algorithms &amp; Assumptions'!$C$7)</f>
        <v>485.35</v>
      </c>
      <c r="W287" s="21">
        <f>'ART Forecast'!V167-('ART Forecast'!V167*'Algorithms &amp; Assumptions'!$C$7)</f>
        <v>518.5</v>
      </c>
      <c r="Y287" s="17" t="str">
        <f t="shared" si="370"/>
        <v>Egypt</v>
      </c>
      <c r="Z287" s="21"/>
      <c r="AA287" s="21">
        <f>MAX('ART Forecast'!D167-D287,0)</f>
        <v>12.8</v>
      </c>
      <c r="AB287" s="21">
        <f>MAX('ART Forecast'!E167-E287,0)</f>
        <v>8</v>
      </c>
      <c r="AC287" s="21">
        <f>MAX('ART Forecast'!F167-F287,0)</f>
        <v>17.299999999999997</v>
      </c>
      <c r="AD287" s="21">
        <f>MAX('ART Forecast'!G167-G287,0)</f>
        <v>19.950000000000003</v>
      </c>
      <c r="AE287" s="21">
        <f>MAX('ART Forecast'!H167-H287,0)</f>
        <v>17.75</v>
      </c>
      <c r="AF287" s="21">
        <f>MAX('ART Forecast'!I167-I287,0)</f>
        <v>32.950000000000003</v>
      </c>
      <c r="AG287" s="21">
        <f>MAX('ART Forecast'!J167-J287,0)</f>
        <v>62.25</v>
      </c>
      <c r="AH287" s="21">
        <f>MAX('ART Forecast'!K167-K287,0)</f>
        <v>56.45</v>
      </c>
      <c r="AI287" s="21">
        <f>MAX('ART Forecast'!L167-L287,0)</f>
        <v>68.699999999999989</v>
      </c>
      <c r="AJ287" s="21">
        <f>MAX('ART Forecast'!M167-M287,0)</f>
        <v>75</v>
      </c>
      <c r="AK287" s="21">
        <f>MAX('ART Forecast'!N167-N287,0)</f>
        <v>63.300000000000011</v>
      </c>
      <c r="AL287" s="21">
        <f>MAX('ART Forecast'!O167-O287,0)</f>
        <v>93.9</v>
      </c>
      <c r="AM287" s="21">
        <f>MAX('ART Forecast'!P167-P287,0)</f>
        <v>89.550000000000011</v>
      </c>
      <c r="AN287" s="21">
        <f>MAX('ART Forecast'!Q167-Q287,0)</f>
        <v>95.399999999999977</v>
      </c>
      <c r="AO287" s="21">
        <f>MAX('ART Forecast'!R167-R287,0)</f>
        <v>101.25</v>
      </c>
      <c r="AP287" s="21">
        <f>MAX('ART Forecast'!S167-S287,0)</f>
        <v>107.10000000000002</v>
      </c>
      <c r="AQ287" s="21">
        <f>MAX('ART Forecast'!T167-T287,0)</f>
        <v>112.94999999999999</v>
      </c>
      <c r="AR287" s="21">
        <f>MAX('ART Forecast'!U167-U287,0)</f>
        <v>118.80000000000001</v>
      </c>
      <c r="AS287" s="21">
        <f>MAX('ART Forecast'!V167-V287,0)</f>
        <v>124.64999999999998</v>
      </c>
      <c r="AT287" s="21">
        <f>MAX('ART Forecast'!W167-W287,0)</f>
        <v>130.5</v>
      </c>
    </row>
    <row r="288" spans="2:46" x14ac:dyDescent="0.35">
      <c r="B288" s="17" t="str">
        <f t="shared" si="369"/>
        <v>El Salvador</v>
      </c>
      <c r="C288" s="21"/>
      <c r="D288" s="21">
        <f>'ART Forecast'!C168-('ART Forecast'!C168*'Algorithms &amp; Assumptions'!$C$7)</f>
        <v>287.3</v>
      </c>
      <c r="E288" s="21">
        <f>'ART Forecast'!D168-('ART Forecast'!D168*'Algorithms &amp; Assumptions'!$C$7)</f>
        <v>331.5</v>
      </c>
      <c r="F288" s="21">
        <f>'ART Forecast'!E168-('ART Forecast'!E168*'Algorithms &amp; Assumptions'!$C$7)</f>
        <v>284.75</v>
      </c>
      <c r="G288" s="21">
        <f>'ART Forecast'!F168-('ART Forecast'!F168*'Algorithms &amp; Assumptions'!$C$7)</f>
        <v>261.8</v>
      </c>
      <c r="H288" s="21">
        <f>'ART Forecast'!G168-('ART Forecast'!G168*'Algorithms &amp; Assumptions'!$C$7)</f>
        <v>292.39999999999998</v>
      </c>
      <c r="I288" s="21">
        <f>'ART Forecast'!H168-('ART Forecast'!H168*'Algorithms &amp; Assumptions'!$C$7)</f>
        <v>232.05</v>
      </c>
      <c r="J288" s="21">
        <f>'ART Forecast'!I168-('ART Forecast'!I168*'Algorithms &amp; Assumptions'!$C$7)</f>
        <v>188.7</v>
      </c>
      <c r="K288" s="21">
        <f>'ART Forecast'!J168-('ART Forecast'!J168*'Algorithms &amp; Assumptions'!$C$7)</f>
        <v>152.15</v>
      </c>
      <c r="L288" s="21">
        <f>'ART Forecast'!K168-('ART Forecast'!K168*'Algorithms &amp; Assumptions'!$C$7)</f>
        <v>124.95</v>
      </c>
      <c r="M288" s="21">
        <f>'ART Forecast'!L168-('ART Forecast'!L168*'Algorithms &amp; Assumptions'!$C$7)</f>
        <v>102.85</v>
      </c>
      <c r="N288" s="21">
        <f>'ART Forecast'!M168-('ART Forecast'!M168*'Algorithms &amp; Assumptions'!$C$7)</f>
        <v>98.6</v>
      </c>
      <c r="O288" s="21">
        <f>'ART Forecast'!N168-('ART Forecast'!N168*'Algorithms &amp; Assumptions'!$C$7)</f>
        <v>95.2</v>
      </c>
      <c r="P288" s="21">
        <f>'ART Forecast'!O168-('ART Forecast'!O168*'Algorithms &amp; Assumptions'!$C$7)</f>
        <v>82.45</v>
      </c>
      <c r="Q288" s="21">
        <f>'ART Forecast'!P168-('ART Forecast'!P168*'Algorithms &amp; Assumptions'!$C$7)</f>
        <v>75.650000000000006</v>
      </c>
      <c r="R288" s="21">
        <f>'ART Forecast'!Q168-('ART Forecast'!Q168*'Algorithms &amp; Assumptions'!$C$7)</f>
        <v>68.849999999999994</v>
      </c>
      <c r="S288" s="21">
        <f>'ART Forecast'!R168-('ART Forecast'!R168*'Algorithms &amp; Assumptions'!$C$7)</f>
        <v>62.05</v>
      </c>
      <c r="T288" s="21">
        <f>'ART Forecast'!S168-('ART Forecast'!S168*'Algorithms &amp; Assumptions'!$C$7)</f>
        <v>55.25</v>
      </c>
      <c r="U288" s="21">
        <f>'ART Forecast'!T168-('ART Forecast'!T168*'Algorithms &amp; Assumptions'!$C$7)</f>
        <v>48.45</v>
      </c>
      <c r="V288" s="21">
        <f>'ART Forecast'!U168-('ART Forecast'!U168*'Algorithms &amp; Assumptions'!$C$7)</f>
        <v>41.65</v>
      </c>
      <c r="W288" s="21">
        <f>'ART Forecast'!V168-('ART Forecast'!V168*'Algorithms &amp; Assumptions'!$C$7)</f>
        <v>34.85</v>
      </c>
      <c r="Y288" s="17" t="str">
        <f t="shared" si="370"/>
        <v>El Salvador</v>
      </c>
      <c r="Z288" s="21"/>
      <c r="AA288" s="21">
        <f>MAX('ART Forecast'!D168-D288,0)</f>
        <v>102.69999999999999</v>
      </c>
      <c r="AB288" s="21">
        <f>MAX('ART Forecast'!E168-E288,0)</f>
        <v>3.5</v>
      </c>
      <c r="AC288" s="21">
        <f>MAX('ART Forecast'!F168-F288,0)</f>
        <v>23.25</v>
      </c>
      <c r="AD288" s="21">
        <f>MAX('ART Forecast'!G168-G288,0)</f>
        <v>82.199999999999989</v>
      </c>
      <c r="AE288" s="21">
        <f>MAX('ART Forecast'!H168-H288,0)</f>
        <v>0</v>
      </c>
      <c r="AF288" s="21">
        <f>MAX('ART Forecast'!I168-I288,0)</f>
        <v>0</v>
      </c>
      <c r="AG288" s="21">
        <f>MAX('ART Forecast'!J168-J288,0)</f>
        <v>0</v>
      </c>
      <c r="AH288" s="21">
        <f>MAX('ART Forecast'!K168-K288,0)</f>
        <v>0</v>
      </c>
      <c r="AI288" s="21">
        <f>MAX('ART Forecast'!L168-L288,0)</f>
        <v>0</v>
      </c>
      <c r="AJ288" s="21">
        <f>MAX('ART Forecast'!M168-M288,0)</f>
        <v>13.150000000000006</v>
      </c>
      <c r="AK288" s="21">
        <f>MAX('ART Forecast'!N168-N288,0)</f>
        <v>13.400000000000006</v>
      </c>
      <c r="AL288" s="21">
        <f>MAX('ART Forecast'!O168-O288,0)</f>
        <v>1.7999999999999972</v>
      </c>
      <c r="AM288" s="21">
        <f>MAX('ART Forecast'!P168-P288,0)</f>
        <v>6.5499999999999972</v>
      </c>
      <c r="AN288" s="21">
        <f>MAX('ART Forecast'!Q168-Q288,0)</f>
        <v>5.3499999999999943</v>
      </c>
      <c r="AO288" s="21">
        <f>MAX('ART Forecast'!R168-R288,0)</f>
        <v>4.1500000000000057</v>
      </c>
      <c r="AP288" s="21">
        <f>MAX('ART Forecast'!S168-S288,0)</f>
        <v>2.9500000000000028</v>
      </c>
      <c r="AQ288" s="21">
        <f>MAX('ART Forecast'!T168-T288,0)</f>
        <v>1.75</v>
      </c>
      <c r="AR288" s="21">
        <f>MAX('ART Forecast'!U168-U288,0)</f>
        <v>0.54999999999999716</v>
      </c>
      <c r="AS288" s="21">
        <f>MAX('ART Forecast'!V168-V288,0)</f>
        <v>0</v>
      </c>
      <c r="AT288" s="21">
        <f>MAX('ART Forecast'!W168-W288,0)</f>
        <v>0</v>
      </c>
    </row>
    <row r="289" spans="1:46" x14ac:dyDescent="0.35">
      <c r="B289" s="17" t="str">
        <f t="shared" si="369"/>
        <v>Equatorial Guinea</v>
      </c>
      <c r="C289" s="21"/>
      <c r="D289" s="21">
        <f>'ART Forecast'!C169-('ART Forecast'!C169*'Algorithms &amp; Assumptions'!$C$7)</f>
        <v>0</v>
      </c>
      <c r="E289" s="21">
        <f>'ART Forecast'!D169-('ART Forecast'!D169*'Algorithms &amp; Assumptions'!$C$7)</f>
        <v>0</v>
      </c>
      <c r="F289" s="21">
        <f>'ART Forecast'!E169-('ART Forecast'!E169*'Algorithms &amp; Assumptions'!$C$7)</f>
        <v>136</v>
      </c>
      <c r="G289" s="21">
        <f>'ART Forecast'!F169-('ART Forecast'!F169*'Algorithms &amp; Assumptions'!$C$7)</f>
        <v>164.9</v>
      </c>
      <c r="H289" s="21">
        <f>'ART Forecast'!G169-('ART Forecast'!G169*'Algorithms &amp; Assumptions'!$C$7)</f>
        <v>171.7</v>
      </c>
      <c r="I289" s="21">
        <f>'ART Forecast'!H169-('ART Forecast'!H169*'Algorithms &amp; Assumptions'!$C$7)</f>
        <v>208.25</v>
      </c>
      <c r="J289" s="21">
        <f>'ART Forecast'!I169-('ART Forecast'!I169*'Algorithms &amp; Assumptions'!$C$7)</f>
        <v>318.75</v>
      </c>
      <c r="K289" s="21">
        <f>'ART Forecast'!J169-('ART Forecast'!J169*'Algorithms &amp; Assumptions'!$C$7)</f>
        <v>479.4</v>
      </c>
      <c r="L289" s="21">
        <f>'ART Forecast'!K169-('ART Forecast'!K169*'Algorithms &amp; Assumptions'!$C$7)</f>
        <v>656.2</v>
      </c>
      <c r="M289" s="21">
        <f>'ART Forecast'!L169-('ART Forecast'!L169*'Algorithms &amp; Assumptions'!$C$7)</f>
        <v>765</v>
      </c>
      <c r="N289" s="21">
        <f>'ART Forecast'!M169-('ART Forecast'!M169*'Algorithms &amp; Assumptions'!$C$7)</f>
        <v>852.55</v>
      </c>
      <c r="O289" s="21">
        <f>'ART Forecast'!N169-('ART Forecast'!N169*'Algorithms &amp; Assumptions'!$C$7)</f>
        <v>892.5</v>
      </c>
      <c r="P289" s="21">
        <f>'ART Forecast'!O169-('ART Forecast'!O169*'Algorithms &amp; Assumptions'!$C$7)</f>
        <v>918</v>
      </c>
      <c r="Q289" s="21">
        <f>'ART Forecast'!P169-('ART Forecast'!P169*'Algorithms &amp; Assumptions'!$C$7)</f>
        <v>969</v>
      </c>
      <c r="R289" s="21">
        <f>'ART Forecast'!Q169-('ART Forecast'!Q169*'Algorithms &amp; Assumptions'!$C$7)</f>
        <v>1020</v>
      </c>
      <c r="S289" s="21">
        <f>'ART Forecast'!R169-('ART Forecast'!R169*'Algorithms &amp; Assumptions'!$C$7)</f>
        <v>1071</v>
      </c>
      <c r="T289" s="21">
        <f>'ART Forecast'!S169-('ART Forecast'!S169*'Algorithms &amp; Assumptions'!$C$7)</f>
        <v>1122</v>
      </c>
      <c r="U289" s="21">
        <f>'ART Forecast'!T169-('ART Forecast'!T169*'Algorithms &amp; Assumptions'!$C$7)</f>
        <v>1173</v>
      </c>
      <c r="V289" s="21">
        <f>'ART Forecast'!U169-('ART Forecast'!U169*'Algorithms &amp; Assumptions'!$C$7)</f>
        <v>1224</v>
      </c>
      <c r="W289" s="21">
        <f>'ART Forecast'!V169-('ART Forecast'!V169*'Algorithms &amp; Assumptions'!$C$7)</f>
        <v>1275</v>
      </c>
      <c r="Y289" s="17" t="str">
        <f t="shared" si="370"/>
        <v>Equatorial Guinea</v>
      </c>
      <c r="Z289" s="21"/>
      <c r="AA289" s="21">
        <f>MAX('ART Forecast'!D169-D289,0)</f>
        <v>0</v>
      </c>
      <c r="AB289" s="21">
        <f>MAX('ART Forecast'!E169-E289,0)</f>
        <v>160</v>
      </c>
      <c r="AC289" s="21">
        <f>MAX('ART Forecast'!F169-F289,0)</f>
        <v>58</v>
      </c>
      <c r="AD289" s="21">
        <f>MAX('ART Forecast'!G169-G289,0)</f>
        <v>37.099999999999994</v>
      </c>
      <c r="AE289" s="21">
        <f>MAX('ART Forecast'!H169-H289,0)</f>
        <v>73.300000000000011</v>
      </c>
      <c r="AF289" s="21">
        <f>MAX('ART Forecast'!I169-I289,0)</f>
        <v>166.75</v>
      </c>
      <c r="AG289" s="21">
        <f>MAX('ART Forecast'!J169-J289,0)</f>
        <v>245.25</v>
      </c>
      <c r="AH289" s="21">
        <f>MAX('ART Forecast'!K169-K289,0)</f>
        <v>292.60000000000002</v>
      </c>
      <c r="AI289" s="21">
        <f>MAX('ART Forecast'!L169-L289,0)</f>
        <v>243.79999999999995</v>
      </c>
      <c r="AJ289" s="21">
        <f>MAX('ART Forecast'!M169-M289,0)</f>
        <v>238</v>
      </c>
      <c r="AK289" s="21">
        <f>MAX('ART Forecast'!N169-N289,0)</f>
        <v>197.45000000000005</v>
      </c>
      <c r="AL289" s="21">
        <f>MAX('ART Forecast'!O169-O289,0)</f>
        <v>187.5</v>
      </c>
      <c r="AM289" s="21">
        <f>MAX('ART Forecast'!P169-P289,0)</f>
        <v>222</v>
      </c>
      <c r="AN289" s="21">
        <f>MAX('ART Forecast'!Q169-Q289,0)</f>
        <v>231</v>
      </c>
      <c r="AO289" s="21">
        <f>MAX('ART Forecast'!R169-R289,0)</f>
        <v>240</v>
      </c>
      <c r="AP289" s="21">
        <f>MAX('ART Forecast'!S169-S289,0)</f>
        <v>249</v>
      </c>
      <c r="AQ289" s="21">
        <f>MAX('ART Forecast'!T169-T289,0)</f>
        <v>258</v>
      </c>
      <c r="AR289" s="21">
        <f>MAX('ART Forecast'!U169-U289,0)</f>
        <v>267</v>
      </c>
      <c r="AS289" s="21">
        <f>MAX('ART Forecast'!V169-V289,0)</f>
        <v>276</v>
      </c>
      <c r="AT289" s="21">
        <f>MAX('ART Forecast'!W169-W289,0)</f>
        <v>285</v>
      </c>
    </row>
    <row r="290" spans="1:46" x14ac:dyDescent="0.35">
      <c r="B290" s="17" t="str">
        <f t="shared" si="369"/>
        <v>Eritrea</v>
      </c>
      <c r="C290" s="21"/>
      <c r="D290" s="21">
        <f>'ART Forecast'!C170-('ART Forecast'!C170*'Algorithms &amp; Assumptions'!$C$7)</f>
        <v>197.2</v>
      </c>
      <c r="E290" s="21">
        <f>'ART Forecast'!D170-('ART Forecast'!D170*'Algorithms &amp; Assumptions'!$C$7)</f>
        <v>241.4</v>
      </c>
      <c r="F290" s="21">
        <f>'ART Forecast'!E170-('ART Forecast'!E170*'Algorithms &amp; Assumptions'!$C$7)</f>
        <v>286.45</v>
      </c>
      <c r="G290" s="21">
        <f>'ART Forecast'!F170-('ART Forecast'!F170*'Algorithms &amp; Assumptions'!$C$7)</f>
        <v>320.45</v>
      </c>
      <c r="H290" s="21">
        <f>'ART Forecast'!G170-('ART Forecast'!G170*'Algorithms &amp; Assumptions'!$C$7)</f>
        <v>351.9</v>
      </c>
      <c r="I290" s="21">
        <f>'ART Forecast'!H170-('ART Forecast'!H170*'Algorithms &amp; Assumptions'!$C$7)</f>
        <v>377.4</v>
      </c>
      <c r="J290" s="21">
        <f>'ART Forecast'!I170-('ART Forecast'!I170*'Algorithms &amp; Assumptions'!$C$7)</f>
        <v>440.3</v>
      </c>
      <c r="K290" s="21">
        <f>'ART Forecast'!J170-('ART Forecast'!J170*'Algorithms &amp; Assumptions'!$C$7)</f>
        <v>379.95</v>
      </c>
      <c r="L290" s="21">
        <f>'ART Forecast'!K170-('ART Forecast'!K170*'Algorithms &amp; Assumptions'!$C$7)</f>
        <v>421.6</v>
      </c>
      <c r="M290" s="21">
        <f>'ART Forecast'!L170-('ART Forecast'!L170*'Algorithms &amp; Assumptions'!$C$7)</f>
        <v>375.7</v>
      </c>
      <c r="N290" s="21">
        <f>'ART Forecast'!M170-('ART Forecast'!M170*'Algorithms &amp; Assumptions'!$C$7)</f>
        <v>268.60000000000002</v>
      </c>
      <c r="O290" s="21">
        <f>'ART Forecast'!N170-('ART Forecast'!N170*'Algorithms &amp; Assumptions'!$C$7)</f>
        <v>229.5</v>
      </c>
      <c r="P290" s="21">
        <f>'ART Forecast'!O170-('ART Forecast'!O170*'Algorithms &amp; Assumptions'!$C$7)</f>
        <v>161.5</v>
      </c>
      <c r="Q290" s="21">
        <f>'ART Forecast'!P170-('ART Forecast'!P170*'Algorithms &amp; Assumptions'!$C$7)</f>
        <v>90.1</v>
      </c>
      <c r="R290" s="21">
        <f>'ART Forecast'!Q170-('ART Forecast'!Q170*'Algorithms &amp; Assumptions'!$C$7)</f>
        <v>18.7</v>
      </c>
      <c r="S290" s="21">
        <f>'ART Forecast'!R170-('ART Forecast'!R170*'Algorithms &amp; Assumptions'!$C$7)</f>
        <v>0</v>
      </c>
      <c r="T290" s="21">
        <f>'ART Forecast'!S170-('ART Forecast'!S170*'Algorithms &amp; Assumptions'!$C$7)</f>
        <v>0</v>
      </c>
      <c r="U290" s="21">
        <f>'ART Forecast'!T170-('ART Forecast'!T170*'Algorithms &amp; Assumptions'!$C$7)</f>
        <v>0</v>
      </c>
      <c r="V290" s="21">
        <f>'ART Forecast'!U170-('ART Forecast'!U170*'Algorithms &amp; Assumptions'!$C$7)</f>
        <v>0</v>
      </c>
      <c r="W290" s="21">
        <f>'ART Forecast'!V170-('ART Forecast'!V170*'Algorithms &amp; Assumptions'!$C$7)</f>
        <v>0</v>
      </c>
      <c r="Y290" s="17" t="str">
        <f t="shared" si="370"/>
        <v>Eritrea</v>
      </c>
      <c r="Z290" s="21"/>
      <c r="AA290" s="21">
        <f>MAX('ART Forecast'!D170-D290,0)</f>
        <v>86.800000000000011</v>
      </c>
      <c r="AB290" s="21">
        <f>MAX('ART Forecast'!E170-E290,0)</f>
        <v>95.6</v>
      </c>
      <c r="AC290" s="21">
        <f>MAX('ART Forecast'!F170-F290,0)</f>
        <v>90.550000000000011</v>
      </c>
      <c r="AD290" s="21">
        <f>MAX('ART Forecast'!G170-G290,0)</f>
        <v>93.550000000000011</v>
      </c>
      <c r="AE290" s="21">
        <f>MAX('ART Forecast'!H170-H290,0)</f>
        <v>92.100000000000023</v>
      </c>
      <c r="AF290" s="21">
        <f>MAX('ART Forecast'!I170-I290,0)</f>
        <v>140.60000000000002</v>
      </c>
      <c r="AG290" s="21">
        <f>MAX('ART Forecast'!J170-J290,0)</f>
        <v>6.6999999999999886</v>
      </c>
      <c r="AH290" s="21">
        <f>MAX('ART Forecast'!K170-K290,0)</f>
        <v>116.05000000000001</v>
      </c>
      <c r="AI290" s="21">
        <f>MAX('ART Forecast'!L170-L290,0)</f>
        <v>20.399999999999977</v>
      </c>
      <c r="AJ290" s="21">
        <f>MAX('ART Forecast'!M170-M290,0)</f>
        <v>0</v>
      </c>
      <c r="AK290" s="21">
        <f>MAX('ART Forecast'!N170-N290,0)</f>
        <v>1.3999999999999773</v>
      </c>
      <c r="AL290" s="21">
        <f>MAX('ART Forecast'!O170-O290,0)</f>
        <v>0</v>
      </c>
      <c r="AM290" s="21">
        <f>MAX('ART Forecast'!P170-P290,0)</f>
        <v>0</v>
      </c>
      <c r="AN290" s="21">
        <f>MAX('ART Forecast'!Q170-Q290,0)</f>
        <v>0</v>
      </c>
      <c r="AO290" s="21">
        <f>MAX('ART Forecast'!R170-R290,0)</f>
        <v>0</v>
      </c>
      <c r="AP290" s="21">
        <f>MAX('ART Forecast'!S170-S290,0)</f>
        <v>0</v>
      </c>
      <c r="AQ290" s="21">
        <f>MAX('ART Forecast'!T170-T290,0)</f>
        <v>0</v>
      </c>
      <c r="AR290" s="21">
        <f>MAX('ART Forecast'!U170-U290,0)</f>
        <v>0</v>
      </c>
      <c r="AS290" s="21">
        <f>MAX('ART Forecast'!V170-V290,0)</f>
        <v>0</v>
      </c>
      <c r="AT290" s="21">
        <f>MAX('ART Forecast'!W170-W290,0)</f>
        <v>0</v>
      </c>
    </row>
    <row r="291" spans="1:46" x14ac:dyDescent="0.35">
      <c r="B291" s="17" t="str">
        <f t="shared" si="369"/>
        <v>Eswatini</v>
      </c>
      <c r="C291" s="21"/>
      <c r="D291" s="21">
        <f>'ART Forecast'!C171-('ART Forecast'!C171*'Algorithms &amp; Assumptions'!$C$7)</f>
        <v>4805.05</v>
      </c>
      <c r="E291" s="21">
        <f>'ART Forecast'!D171-('ART Forecast'!D171*'Algorithms &amp; Assumptions'!$C$7)</f>
        <v>5581.95</v>
      </c>
      <c r="F291" s="21">
        <f>'ART Forecast'!E171-('ART Forecast'!E171*'Algorithms &amp; Assumptions'!$C$7)</f>
        <v>6316.35</v>
      </c>
      <c r="G291" s="21">
        <f>'ART Forecast'!F171-('ART Forecast'!F171*'Algorithms &amp; Assumptions'!$C$7)</f>
        <v>6743.9</v>
      </c>
      <c r="H291" s="21">
        <f>'ART Forecast'!G171-('ART Forecast'!G171*'Algorithms &amp; Assumptions'!$C$7)</f>
        <v>6720.1</v>
      </c>
      <c r="I291" s="21">
        <f>'ART Forecast'!H171-('ART Forecast'!H171*'Algorithms &amp; Assumptions'!$C$7)</f>
        <v>7119.6</v>
      </c>
      <c r="J291" s="21">
        <f>'ART Forecast'!I171-('ART Forecast'!I171*'Algorithms &amp; Assumptions'!$C$7)</f>
        <v>8075.85</v>
      </c>
      <c r="K291" s="21">
        <f>'ART Forecast'!J171-('ART Forecast'!J171*'Algorithms &amp; Assumptions'!$C$7)</f>
        <v>8381</v>
      </c>
      <c r="L291" s="21">
        <f>'ART Forecast'!K171-('ART Forecast'!K171*'Algorithms &amp; Assumptions'!$C$7)</f>
        <v>7270.9</v>
      </c>
      <c r="M291" s="21">
        <f>'ART Forecast'!L171-('ART Forecast'!L171*'Algorithms &amp; Assumptions'!$C$7)</f>
        <v>7277.7</v>
      </c>
      <c r="N291" s="21">
        <f>'ART Forecast'!M171-('ART Forecast'!M171*'Algorithms &amp; Assumptions'!$C$7)</f>
        <v>7575.2</v>
      </c>
      <c r="O291" s="21">
        <f>'ART Forecast'!N171-('ART Forecast'!N171*'Algorithms &amp; Assumptions'!$C$7)</f>
        <v>6136.15</v>
      </c>
      <c r="P291" s="21">
        <f>'ART Forecast'!O171-('ART Forecast'!O171*'Algorithms &amp; Assumptions'!$C$7)</f>
        <v>5502.9</v>
      </c>
      <c r="Q291" s="21">
        <f>'ART Forecast'!P171-('ART Forecast'!P171*'Algorithms &amp; Assumptions'!$C$7)</f>
        <v>4911.3</v>
      </c>
      <c r="R291" s="21">
        <f>'ART Forecast'!Q171-('ART Forecast'!Q171*'Algorithms &amp; Assumptions'!$C$7)</f>
        <v>4319.7</v>
      </c>
      <c r="S291" s="21">
        <f>'ART Forecast'!R171-('ART Forecast'!R171*'Algorithms &amp; Assumptions'!$C$7)</f>
        <v>3728.1</v>
      </c>
      <c r="T291" s="21">
        <f>'ART Forecast'!S171-('ART Forecast'!S171*'Algorithms &amp; Assumptions'!$C$7)</f>
        <v>3136.5</v>
      </c>
      <c r="U291" s="21">
        <f>'ART Forecast'!T171-('ART Forecast'!T171*'Algorithms &amp; Assumptions'!$C$7)</f>
        <v>2544.9</v>
      </c>
      <c r="V291" s="21">
        <f>'ART Forecast'!U171-('ART Forecast'!U171*'Algorithms &amp; Assumptions'!$C$7)</f>
        <v>1953.3</v>
      </c>
      <c r="W291" s="21">
        <f>'ART Forecast'!V171-('ART Forecast'!V171*'Algorithms &amp; Assumptions'!$C$7)</f>
        <v>1361.7</v>
      </c>
      <c r="Y291" s="17" t="str">
        <f t="shared" si="370"/>
        <v>Eswatini</v>
      </c>
      <c r="Z291" s="21"/>
      <c r="AA291" s="21">
        <f>MAX('ART Forecast'!D171-D291,0)</f>
        <v>1761.9499999999998</v>
      </c>
      <c r="AB291" s="21">
        <f>MAX('ART Forecast'!E171-E291,0)</f>
        <v>1849.0500000000002</v>
      </c>
      <c r="AC291" s="21">
        <f>MAX('ART Forecast'!F171-F291,0)</f>
        <v>1617.6499999999996</v>
      </c>
      <c r="AD291" s="21">
        <f>MAX('ART Forecast'!G171-G291,0)</f>
        <v>1162.1000000000004</v>
      </c>
      <c r="AE291" s="21">
        <f>MAX('ART Forecast'!H171-H291,0)</f>
        <v>1655.8999999999996</v>
      </c>
      <c r="AF291" s="21">
        <f>MAX('ART Forecast'!I171-I291,0)</f>
        <v>2381.3999999999996</v>
      </c>
      <c r="AG291" s="21">
        <f>MAX('ART Forecast'!J171-J291,0)</f>
        <v>1784.1499999999996</v>
      </c>
      <c r="AH291" s="21">
        <f>MAX('ART Forecast'!K171-K291,0)</f>
        <v>173</v>
      </c>
      <c r="AI291" s="21">
        <f>MAX('ART Forecast'!L171-L291,0)</f>
        <v>1291.1000000000004</v>
      </c>
      <c r="AJ291" s="21">
        <f>MAX('ART Forecast'!M171-M291,0)</f>
        <v>1634.3000000000002</v>
      </c>
      <c r="AK291" s="21">
        <f>MAX('ART Forecast'!N171-N291,0)</f>
        <v>0</v>
      </c>
      <c r="AL291" s="21">
        <f>MAX('ART Forecast'!O171-O291,0)</f>
        <v>337.85000000000036</v>
      </c>
      <c r="AM291" s="21">
        <f>MAX('ART Forecast'!P171-P291,0)</f>
        <v>275.10000000000036</v>
      </c>
      <c r="AN291" s="21">
        <f>MAX('ART Forecast'!Q171-Q291,0)</f>
        <v>170.69999999999982</v>
      </c>
      <c r="AO291" s="21">
        <f>MAX('ART Forecast'!R171-R291,0)</f>
        <v>66.300000000000182</v>
      </c>
      <c r="AP291" s="21">
        <f>MAX('ART Forecast'!S171-S291,0)</f>
        <v>0</v>
      </c>
      <c r="AQ291" s="21">
        <f>MAX('ART Forecast'!T171-T291,0)</f>
        <v>0</v>
      </c>
      <c r="AR291" s="21">
        <f>MAX('ART Forecast'!U171-U291,0)</f>
        <v>0</v>
      </c>
      <c r="AS291" s="21">
        <f>MAX('ART Forecast'!V171-V291,0)</f>
        <v>0</v>
      </c>
      <c r="AT291" s="21">
        <f>MAX('ART Forecast'!W171-W291,0)</f>
        <v>0</v>
      </c>
    </row>
    <row r="292" spans="1:46" x14ac:dyDescent="0.35">
      <c r="B292" s="17" t="str">
        <f t="shared" si="369"/>
        <v>Ethiopia</v>
      </c>
      <c r="C292" s="21"/>
      <c r="D292" s="21">
        <f>'ART Forecast'!C172-('ART Forecast'!C172*'Algorithms &amp; Assumptions'!$C$7)</f>
        <v>11071.25</v>
      </c>
      <c r="E292" s="21">
        <f>'ART Forecast'!D172-('ART Forecast'!D172*'Algorithms &amp; Assumptions'!$C$7)</f>
        <v>13626.35</v>
      </c>
      <c r="F292" s="21">
        <f>'ART Forecast'!E172-('ART Forecast'!E172*'Algorithms &amp; Assumptions'!$C$7)</f>
        <v>15053.5</v>
      </c>
      <c r="G292" s="21">
        <f>'ART Forecast'!F172-('ART Forecast'!F172*'Algorithms &amp; Assumptions'!$C$7)</f>
        <v>16121.95</v>
      </c>
      <c r="H292" s="21">
        <f>'ART Forecast'!G172-('ART Forecast'!G172*'Algorithms &amp; Assumptions'!$C$7)</f>
        <v>19190.45</v>
      </c>
      <c r="I292" s="21">
        <f>'ART Forecast'!H172-('ART Forecast'!H172*'Algorithms &amp; Assumptions'!$C$7)</f>
        <v>17062.900000000001</v>
      </c>
      <c r="J292" s="21">
        <f>'ART Forecast'!I172-('ART Forecast'!I172*'Algorithms &amp; Assumptions'!$C$7)</f>
        <v>18585.25</v>
      </c>
      <c r="K292" s="21">
        <f>'ART Forecast'!J172-('ART Forecast'!J172*'Algorithms &amp; Assumptions'!$C$7)</f>
        <v>18660.900000000001</v>
      </c>
      <c r="L292" s="21">
        <f>'ART Forecast'!K172-('ART Forecast'!K172*'Algorithms &amp; Assumptions'!$C$7)</f>
        <v>18324.3</v>
      </c>
      <c r="M292" s="21">
        <f>'ART Forecast'!L172-('ART Forecast'!L172*'Algorithms &amp; Assumptions'!$C$7)</f>
        <v>16195.9</v>
      </c>
      <c r="N292" s="21">
        <f>'ART Forecast'!M172-('ART Forecast'!M172*'Algorithms &amp; Assumptions'!$C$7)</f>
        <v>14784.9</v>
      </c>
      <c r="O292" s="21">
        <f>'ART Forecast'!N172-('ART Forecast'!N172*'Algorithms &amp; Assumptions'!$C$7)</f>
        <v>12851.15</v>
      </c>
      <c r="P292" s="21">
        <f>'ART Forecast'!O172-('ART Forecast'!O172*'Algorithms &amp; Assumptions'!$C$7)</f>
        <v>12478.85</v>
      </c>
      <c r="Q292" s="21">
        <f>'ART Forecast'!P172-('ART Forecast'!P172*'Algorithms &amp; Assumptions'!$C$7)</f>
        <v>11239.833333333334</v>
      </c>
      <c r="R292" s="21">
        <f>'ART Forecast'!Q172-('ART Forecast'!Q172*'Algorithms &amp; Assumptions'!$C$7)</f>
        <v>10000.816666666668</v>
      </c>
      <c r="S292" s="21">
        <f>'ART Forecast'!R172-('ART Forecast'!R172*'Algorithms &amp; Assumptions'!$C$7)</f>
        <v>8761.8000000000011</v>
      </c>
      <c r="T292" s="21">
        <f>'ART Forecast'!S172-('ART Forecast'!S172*'Algorithms &amp; Assumptions'!$C$7)</f>
        <v>7522.7833333333356</v>
      </c>
      <c r="U292" s="21">
        <f>'ART Forecast'!T172-('ART Forecast'!T172*'Algorithms &amp; Assumptions'!$C$7)</f>
        <v>6283.7666666666682</v>
      </c>
      <c r="V292" s="21">
        <f>'ART Forecast'!U172-('ART Forecast'!U172*'Algorithms &amp; Assumptions'!$C$7)</f>
        <v>5044.7500000000018</v>
      </c>
      <c r="W292" s="21">
        <f>'ART Forecast'!V172-('ART Forecast'!V172*'Algorithms &amp; Assumptions'!$C$7)</f>
        <v>3805.7333333333345</v>
      </c>
      <c r="Y292" s="17" t="str">
        <f t="shared" si="370"/>
        <v>Ethiopia</v>
      </c>
      <c r="Z292" s="21"/>
      <c r="AA292" s="21">
        <f>MAX('ART Forecast'!D172-D292,0)</f>
        <v>4959.75</v>
      </c>
      <c r="AB292" s="21">
        <f>MAX('ART Forecast'!E172-E292,0)</f>
        <v>4083.6499999999996</v>
      </c>
      <c r="AC292" s="21">
        <f>MAX('ART Forecast'!F172-F292,0)</f>
        <v>3913.5</v>
      </c>
      <c r="AD292" s="21">
        <f>MAX('ART Forecast'!G172-G292,0)</f>
        <v>6455.0499999999993</v>
      </c>
      <c r="AE292" s="21">
        <f>MAX('ART Forecast'!H172-H292,0)</f>
        <v>883.54999999999927</v>
      </c>
      <c r="AF292" s="21">
        <f>MAX('ART Forecast'!I172-I292,0)</f>
        <v>4802.0999999999985</v>
      </c>
      <c r="AG292" s="21">
        <f>MAX('ART Forecast'!J172-J292,0)</f>
        <v>3368.75</v>
      </c>
      <c r="AH292" s="21">
        <f>MAX('ART Forecast'!K172-K292,0)</f>
        <v>2897.0999999999985</v>
      </c>
      <c r="AI292" s="21">
        <f>MAX('ART Forecast'!L172-L292,0)</f>
        <v>729.70000000000073</v>
      </c>
      <c r="AJ292" s="21">
        <f>MAX('ART Forecast'!M172-M292,0)</f>
        <v>1198.1000000000004</v>
      </c>
      <c r="AK292" s="21">
        <f>MAX('ART Forecast'!N172-N292,0)</f>
        <v>334.10000000000036</v>
      </c>
      <c r="AL292" s="21">
        <f>MAX('ART Forecast'!O172-O292,0)</f>
        <v>1829.8500000000004</v>
      </c>
      <c r="AM292" s="21">
        <f>MAX('ART Forecast'!P172-P292,0)</f>
        <v>744.48333333333358</v>
      </c>
      <c r="AN292" s="21">
        <f>MAX('ART Forecast'!Q172-Q292,0)</f>
        <v>525.83333333333394</v>
      </c>
      <c r="AO292" s="21">
        <f>MAX('ART Forecast'!R172-R292,0)</f>
        <v>307.1833333333343</v>
      </c>
      <c r="AP292" s="21">
        <f>MAX('ART Forecast'!S172-S292,0)</f>
        <v>88.533333333334667</v>
      </c>
      <c r="AQ292" s="21">
        <f>MAX('ART Forecast'!T172-T292,0)</f>
        <v>0</v>
      </c>
      <c r="AR292" s="21">
        <f>MAX('ART Forecast'!U172-U292,0)</f>
        <v>0</v>
      </c>
      <c r="AS292" s="21">
        <f>MAX('ART Forecast'!V172-V292,0)</f>
        <v>0</v>
      </c>
      <c r="AT292" s="21">
        <f>MAX('ART Forecast'!W172-W292,0)</f>
        <v>0</v>
      </c>
    </row>
    <row r="293" spans="1:46" x14ac:dyDescent="0.35">
      <c r="B293" s="17" t="str">
        <f t="shared" si="369"/>
        <v>Fiji</v>
      </c>
      <c r="C293" s="21"/>
      <c r="D293" s="21">
        <f>'ART Forecast'!C173-('ART Forecast'!C173*'Algorithms &amp; Assumptions'!$C$7)</f>
        <v>0</v>
      </c>
      <c r="E293" s="21">
        <f>'ART Forecast'!D173-('ART Forecast'!D173*'Algorithms &amp; Assumptions'!$C$7)</f>
        <v>0</v>
      </c>
      <c r="F293" s="21">
        <f>'ART Forecast'!E173-('ART Forecast'!E173*'Algorithms &amp; Assumptions'!$C$7)</f>
        <v>2.5499999999999998</v>
      </c>
      <c r="G293" s="21">
        <f>'ART Forecast'!F173-('ART Forecast'!F173*'Algorithms &amp; Assumptions'!$C$7)</f>
        <v>0.85</v>
      </c>
      <c r="H293" s="21">
        <f>'ART Forecast'!G173-('ART Forecast'!G173*'Algorithms &amp; Assumptions'!$C$7)</f>
        <v>0</v>
      </c>
      <c r="I293" s="21">
        <f>'ART Forecast'!H173-('ART Forecast'!H173*'Algorithms &amp; Assumptions'!$C$7)</f>
        <v>0</v>
      </c>
      <c r="J293" s="21">
        <f>'ART Forecast'!I173-('ART Forecast'!I173*'Algorithms &amp; Assumptions'!$C$7)</f>
        <v>11.05</v>
      </c>
      <c r="K293" s="21">
        <f>'ART Forecast'!J173-('ART Forecast'!J173*'Algorithms &amp; Assumptions'!$C$7)</f>
        <v>15.3</v>
      </c>
      <c r="L293" s="21">
        <f>'ART Forecast'!K173-('ART Forecast'!K173*'Algorithms &amp; Assumptions'!$C$7)</f>
        <v>22.1</v>
      </c>
      <c r="M293" s="21">
        <f>'ART Forecast'!L173-('ART Forecast'!L173*'Algorithms &amp; Assumptions'!$C$7)</f>
        <v>28.05</v>
      </c>
      <c r="N293" s="21">
        <f>'ART Forecast'!M173-('ART Forecast'!M173*'Algorithms &amp; Assumptions'!$C$7)</f>
        <v>32.299999999999997</v>
      </c>
      <c r="O293" s="21">
        <f>'ART Forecast'!N173-('ART Forecast'!N173*'Algorithms &amp; Assumptions'!$C$7)</f>
        <v>30.6</v>
      </c>
      <c r="P293" s="21">
        <f>'ART Forecast'!O173-('ART Forecast'!O173*'Algorithms &amp; Assumptions'!$C$7)</f>
        <v>39.1</v>
      </c>
      <c r="Q293" s="21">
        <f>'ART Forecast'!P173-('ART Forecast'!P173*'Algorithms &amp; Assumptions'!$C$7)</f>
        <v>42.783333333333339</v>
      </c>
      <c r="R293" s="21">
        <f>'ART Forecast'!Q173-('ART Forecast'!Q173*'Algorithms &amp; Assumptions'!$C$7)</f>
        <v>46.466666666666669</v>
      </c>
      <c r="S293" s="21">
        <f>'ART Forecast'!R173-('ART Forecast'!R173*'Algorithms &amp; Assumptions'!$C$7)</f>
        <v>50.150000000000006</v>
      </c>
      <c r="T293" s="21">
        <f>'ART Forecast'!S173-('ART Forecast'!S173*'Algorithms &amp; Assumptions'!$C$7)</f>
        <v>53.833333333333343</v>
      </c>
      <c r="U293" s="21">
        <f>'ART Forecast'!T173-('ART Forecast'!T173*'Algorithms &amp; Assumptions'!$C$7)</f>
        <v>57.516666666666673</v>
      </c>
      <c r="V293" s="21">
        <f>'ART Forecast'!U173-('ART Forecast'!U173*'Algorithms &amp; Assumptions'!$C$7)</f>
        <v>61.2</v>
      </c>
      <c r="W293" s="21">
        <f>'ART Forecast'!V173-('ART Forecast'!V173*'Algorithms &amp; Assumptions'!$C$7)</f>
        <v>64.883333333333326</v>
      </c>
      <c r="Y293" s="17" t="str">
        <f t="shared" si="370"/>
        <v>Fiji</v>
      </c>
      <c r="Z293" s="21"/>
      <c r="AA293" s="21">
        <f>MAX('ART Forecast'!D173-D293,0)</f>
        <v>0</v>
      </c>
      <c r="AB293" s="21">
        <f>MAX('ART Forecast'!E173-E293,0)</f>
        <v>3</v>
      </c>
      <c r="AC293" s="21">
        <f>MAX('ART Forecast'!F173-F293,0)</f>
        <v>0</v>
      </c>
      <c r="AD293" s="21">
        <f>MAX('ART Forecast'!G173-G293,0)</f>
        <v>0</v>
      </c>
      <c r="AE293" s="21">
        <f>MAX('ART Forecast'!H173-H293,0)</f>
        <v>0</v>
      </c>
      <c r="AF293" s="21">
        <f>MAX('ART Forecast'!I173-I293,0)</f>
        <v>13</v>
      </c>
      <c r="AG293" s="21">
        <f>MAX('ART Forecast'!J173-J293,0)</f>
        <v>6.9499999999999993</v>
      </c>
      <c r="AH293" s="21">
        <f>MAX('ART Forecast'!K173-K293,0)</f>
        <v>10.7</v>
      </c>
      <c r="AI293" s="21">
        <f>MAX('ART Forecast'!L173-L293,0)</f>
        <v>10.899999999999999</v>
      </c>
      <c r="AJ293" s="21">
        <f>MAX('ART Forecast'!M173-M293,0)</f>
        <v>9.9499999999999993</v>
      </c>
      <c r="AK293" s="21">
        <f>MAX('ART Forecast'!N173-N293,0)</f>
        <v>3.7000000000000028</v>
      </c>
      <c r="AL293" s="21">
        <f>MAX('ART Forecast'!O173-O293,0)</f>
        <v>15.399999999999999</v>
      </c>
      <c r="AM293" s="21">
        <f>MAX('ART Forecast'!P173-P293,0)</f>
        <v>11.233333333333334</v>
      </c>
      <c r="AN293" s="21">
        <f>MAX('ART Forecast'!Q173-Q293,0)</f>
        <v>11.883333333333333</v>
      </c>
      <c r="AO293" s="21">
        <f>MAX('ART Forecast'!R173-R293,0)</f>
        <v>12.533333333333339</v>
      </c>
      <c r="AP293" s="21">
        <f>MAX('ART Forecast'!S173-S293,0)</f>
        <v>13.183333333333337</v>
      </c>
      <c r="AQ293" s="21">
        <f>MAX('ART Forecast'!T173-T293,0)</f>
        <v>13.833333333333329</v>
      </c>
      <c r="AR293" s="21">
        <f>MAX('ART Forecast'!U173-U293,0)</f>
        <v>14.483333333333327</v>
      </c>
      <c r="AS293" s="21">
        <f>MAX('ART Forecast'!V173-V293,0)</f>
        <v>15.133333333333326</v>
      </c>
      <c r="AT293" s="21">
        <f>MAX('ART Forecast'!W173-W293,0)</f>
        <v>15.783333333333331</v>
      </c>
    </row>
    <row r="294" spans="1:46" x14ac:dyDescent="0.35">
      <c r="B294" s="17" t="str">
        <f t="shared" si="369"/>
        <v>Gabon</v>
      </c>
      <c r="C294" s="21"/>
      <c r="D294" s="21">
        <f>'ART Forecast'!C174-('ART Forecast'!C174*'Algorithms &amp; Assumptions'!$C$7)</f>
        <v>315.35000000000002</v>
      </c>
      <c r="E294" s="21">
        <f>'ART Forecast'!D174-('ART Forecast'!D174*'Algorithms &amp; Assumptions'!$C$7)</f>
        <v>351.9</v>
      </c>
      <c r="F294" s="21">
        <f>'ART Forecast'!E174-('ART Forecast'!E174*'Algorithms &amp; Assumptions'!$C$7)</f>
        <v>419.9</v>
      </c>
      <c r="G294" s="21">
        <f>'ART Forecast'!F174-('ART Forecast'!F174*'Algorithms &amp; Assumptions'!$C$7)</f>
        <v>435.2</v>
      </c>
      <c r="H294" s="21">
        <f>'ART Forecast'!G174-('ART Forecast'!G174*'Algorithms &amp; Assumptions'!$C$7)</f>
        <v>449.65</v>
      </c>
      <c r="I294" s="21">
        <f>'ART Forecast'!H174-('ART Forecast'!H174*'Algorithms &amp; Assumptions'!$C$7)</f>
        <v>464.95</v>
      </c>
      <c r="J294" s="21">
        <f>'ART Forecast'!I174-('ART Forecast'!I174*'Algorithms &amp; Assumptions'!$C$7)</f>
        <v>480.25</v>
      </c>
      <c r="K294" s="21">
        <f>'ART Forecast'!J174-('ART Forecast'!J174*'Algorithms &amp; Assumptions'!$C$7)</f>
        <v>494.7</v>
      </c>
      <c r="L294" s="21">
        <f>'ART Forecast'!K174-('ART Forecast'!K174*'Algorithms &amp; Assumptions'!$C$7)</f>
        <v>510</v>
      </c>
      <c r="M294" s="21">
        <f>'ART Forecast'!L174-('ART Forecast'!L174*'Algorithms &amp; Assumptions'!$C$7)</f>
        <v>541.45000000000005</v>
      </c>
      <c r="N294" s="21">
        <f>'ART Forecast'!M174-('ART Forecast'!M174*'Algorithms &amp; Assumptions'!$C$7)</f>
        <v>516.79999999999995</v>
      </c>
      <c r="O294" s="21">
        <f>'ART Forecast'!N174-('ART Forecast'!N174*'Algorithms &amp; Assumptions'!$C$7)</f>
        <v>498.95</v>
      </c>
      <c r="P294" s="21">
        <f>'ART Forecast'!O174-('ART Forecast'!O174*'Algorithms &amp; Assumptions'!$C$7)</f>
        <v>461.55</v>
      </c>
      <c r="Q294" s="21">
        <f>'ART Forecast'!P174-('ART Forecast'!P174*'Algorithms &amp; Assumptions'!$C$7)</f>
        <v>434.91666666666669</v>
      </c>
      <c r="R294" s="21">
        <f>'ART Forecast'!Q174-('ART Forecast'!Q174*'Algorithms &amp; Assumptions'!$C$7)</f>
        <v>408.28333333333336</v>
      </c>
      <c r="S294" s="21">
        <f>'ART Forecast'!R174-('ART Forecast'!R174*'Algorithms &amp; Assumptions'!$C$7)</f>
        <v>381.65000000000003</v>
      </c>
      <c r="T294" s="21">
        <f>'ART Forecast'!S174-('ART Forecast'!S174*'Algorithms &amp; Assumptions'!$C$7)</f>
        <v>355.01666666666677</v>
      </c>
      <c r="U294" s="21">
        <f>'ART Forecast'!T174-('ART Forecast'!T174*'Algorithms &amp; Assumptions'!$C$7)</f>
        <v>328.38333333333344</v>
      </c>
      <c r="V294" s="21">
        <f>'ART Forecast'!U174-('ART Forecast'!U174*'Algorithms &amp; Assumptions'!$C$7)</f>
        <v>301.75000000000011</v>
      </c>
      <c r="W294" s="21">
        <f>'ART Forecast'!V174-('ART Forecast'!V174*'Algorithms &amp; Assumptions'!$C$7)</f>
        <v>275.11666666666679</v>
      </c>
      <c r="Y294" s="17" t="str">
        <f t="shared" si="370"/>
        <v>Gabon</v>
      </c>
      <c r="Z294" s="21"/>
      <c r="AA294" s="21">
        <f>MAX('ART Forecast'!D174-D294,0)</f>
        <v>98.649999999999977</v>
      </c>
      <c r="AB294" s="21">
        <f>MAX('ART Forecast'!E174-E294,0)</f>
        <v>142.10000000000002</v>
      </c>
      <c r="AC294" s="21">
        <f>MAX('ART Forecast'!F174-F294,0)</f>
        <v>92.100000000000023</v>
      </c>
      <c r="AD294" s="21">
        <f>MAX('ART Forecast'!G174-G294,0)</f>
        <v>93.800000000000011</v>
      </c>
      <c r="AE294" s="21">
        <f>MAX('ART Forecast'!H174-H294,0)</f>
        <v>97.350000000000023</v>
      </c>
      <c r="AF294" s="21">
        <f>MAX('ART Forecast'!I174-I294,0)</f>
        <v>100.05000000000001</v>
      </c>
      <c r="AG294" s="21">
        <f>MAX('ART Forecast'!J174-J294,0)</f>
        <v>101.75</v>
      </c>
      <c r="AH294" s="21">
        <f>MAX('ART Forecast'!K174-K294,0)</f>
        <v>105.30000000000001</v>
      </c>
      <c r="AI294" s="21">
        <f>MAX('ART Forecast'!L174-L294,0)</f>
        <v>127</v>
      </c>
      <c r="AJ294" s="21">
        <f>MAX('ART Forecast'!M174-M294,0)</f>
        <v>66.549999999999955</v>
      </c>
      <c r="AK294" s="21">
        <f>MAX('ART Forecast'!N174-N294,0)</f>
        <v>70.200000000000045</v>
      </c>
      <c r="AL294" s="21">
        <f>MAX('ART Forecast'!O174-O294,0)</f>
        <v>44.050000000000011</v>
      </c>
      <c r="AM294" s="21">
        <f>MAX('ART Forecast'!P174-P294,0)</f>
        <v>50.116666666666674</v>
      </c>
      <c r="AN294" s="21">
        <f>MAX('ART Forecast'!Q174-Q294,0)</f>
        <v>45.416666666666686</v>
      </c>
      <c r="AO294" s="21">
        <f>MAX('ART Forecast'!R174-R294,0)</f>
        <v>40.716666666666697</v>
      </c>
      <c r="AP294" s="21">
        <f>MAX('ART Forecast'!S174-S294,0)</f>
        <v>36.016666666666708</v>
      </c>
      <c r="AQ294" s="21">
        <f>MAX('ART Forecast'!T174-T294,0)</f>
        <v>31.316666666666663</v>
      </c>
      <c r="AR294" s="21">
        <f>MAX('ART Forecast'!U174-U294,0)</f>
        <v>26.616666666666674</v>
      </c>
      <c r="AS294" s="21">
        <f>MAX('ART Forecast'!V174-V294,0)</f>
        <v>21.916666666666686</v>
      </c>
      <c r="AT294" s="21">
        <f>MAX('ART Forecast'!W174-W294,0)</f>
        <v>17.216666666666697</v>
      </c>
    </row>
    <row r="295" spans="1:46" x14ac:dyDescent="0.35">
      <c r="B295" s="17" t="str">
        <f t="shared" si="369"/>
        <v>Gambia</v>
      </c>
      <c r="C295" s="21"/>
      <c r="D295" s="21">
        <f>'ART Forecast'!C175-('ART Forecast'!C175*'Algorithms &amp; Assumptions'!$C$7)</f>
        <v>136.85</v>
      </c>
      <c r="E295" s="21">
        <f>'ART Forecast'!D175-('ART Forecast'!D175*'Algorithms &amp; Assumptions'!$C$7)</f>
        <v>195.5</v>
      </c>
      <c r="F295" s="21">
        <f>'ART Forecast'!E175-('ART Forecast'!E175*'Algorithms &amp; Assumptions'!$C$7)</f>
        <v>230.35</v>
      </c>
      <c r="G295" s="21">
        <f>'ART Forecast'!F175-('ART Forecast'!F175*'Algorithms &amp; Assumptions'!$C$7)</f>
        <v>245.65</v>
      </c>
      <c r="H295" s="21">
        <f>'ART Forecast'!G175-('ART Forecast'!G175*'Algorithms &amp; Assumptions'!$C$7)</f>
        <v>323</v>
      </c>
      <c r="I295" s="21">
        <f>'ART Forecast'!H175-('ART Forecast'!H175*'Algorithms &amp; Assumptions'!$C$7)</f>
        <v>372.3</v>
      </c>
      <c r="J295" s="21">
        <f>'ART Forecast'!I175-('ART Forecast'!I175*'Algorithms &amp; Assumptions'!$C$7)</f>
        <v>382.5</v>
      </c>
      <c r="K295" s="21">
        <f>'ART Forecast'!J175-('ART Forecast'!J175*'Algorithms &amp; Assumptions'!$C$7)</f>
        <v>408</v>
      </c>
      <c r="L295" s="21">
        <f>'ART Forecast'!K175-('ART Forecast'!K175*'Algorithms &amp; Assumptions'!$C$7)</f>
        <v>467.5</v>
      </c>
      <c r="M295" s="21">
        <f>'ART Forecast'!L175-('ART Forecast'!L175*'Algorithms &amp; Assumptions'!$C$7)</f>
        <v>497.25</v>
      </c>
      <c r="N295" s="21">
        <f>'ART Forecast'!M175-('ART Forecast'!M175*'Algorithms &amp; Assumptions'!$C$7)</f>
        <v>493.85</v>
      </c>
      <c r="O295" s="21">
        <f>'ART Forecast'!N175-('ART Forecast'!N175*'Algorithms &amp; Assumptions'!$C$7)</f>
        <v>467.5</v>
      </c>
      <c r="P295" s="21">
        <f>'ART Forecast'!O175-('ART Forecast'!O175*'Algorithms &amp; Assumptions'!$C$7)</f>
        <v>477.7</v>
      </c>
      <c r="Q295" s="21">
        <f>'ART Forecast'!P175-('ART Forecast'!P175*'Algorithms &amp; Assumptions'!$C$7)</f>
        <v>471.18333333333339</v>
      </c>
      <c r="R295" s="21">
        <f>'ART Forecast'!Q175-('ART Forecast'!Q175*'Algorithms &amp; Assumptions'!$C$7)</f>
        <v>464.66666666666674</v>
      </c>
      <c r="S295" s="21">
        <f>'ART Forecast'!R175-('ART Forecast'!R175*'Algorithms &amp; Assumptions'!$C$7)</f>
        <v>458.15000000000009</v>
      </c>
      <c r="T295" s="21">
        <f>'ART Forecast'!S175-('ART Forecast'!S175*'Algorithms &amp; Assumptions'!$C$7)</f>
        <v>451.63333333333344</v>
      </c>
      <c r="U295" s="21">
        <f>'ART Forecast'!T175-('ART Forecast'!T175*'Algorithms &amp; Assumptions'!$C$7)</f>
        <v>445.11666666666684</v>
      </c>
      <c r="V295" s="21">
        <f>'ART Forecast'!U175-('ART Forecast'!U175*'Algorithms &amp; Assumptions'!$C$7)</f>
        <v>438.60000000000019</v>
      </c>
      <c r="W295" s="21">
        <f>'ART Forecast'!V175-('ART Forecast'!V175*'Algorithms &amp; Assumptions'!$C$7)</f>
        <v>432.08333333333348</v>
      </c>
      <c r="Y295" s="17" t="str">
        <f t="shared" si="370"/>
        <v>Gambia</v>
      </c>
      <c r="Z295" s="21"/>
      <c r="AA295" s="21">
        <f>MAX('ART Forecast'!D175-D295,0)</f>
        <v>93.15</v>
      </c>
      <c r="AB295" s="21">
        <f>MAX('ART Forecast'!E175-E295,0)</f>
        <v>75.5</v>
      </c>
      <c r="AC295" s="21">
        <f>MAX('ART Forecast'!F175-F295,0)</f>
        <v>58.650000000000006</v>
      </c>
      <c r="AD295" s="21">
        <f>MAX('ART Forecast'!G175-G295,0)</f>
        <v>134.35</v>
      </c>
      <c r="AE295" s="21">
        <f>MAX('ART Forecast'!H175-H295,0)</f>
        <v>115</v>
      </c>
      <c r="AF295" s="21">
        <f>MAX('ART Forecast'!I175-I295,0)</f>
        <v>77.699999999999989</v>
      </c>
      <c r="AG295" s="21">
        <f>MAX('ART Forecast'!J175-J295,0)</f>
        <v>97.5</v>
      </c>
      <c r="AH295" s="21">
        <f>MAX('ART Forecast'!K175-K295,0)</f>
        <v>142</v>
      </c>
      <c r="AI295" s="21">
        <f>MAX('ART Forecast'!L175-L295,0)</f>
        <v>117.5</v>
      </c>
      <c r="AJ295" s="21">
        <f>MAX('ART Forecast'!M175-M295,0)</f>
        <v>83.75</v>
      </c>
      <c r="AK295" s="21">
        <f>MAX('ART Forecast'!N175-N295,0)</f>
        <v>56.149999999999977</v>
      </c>
      <c r="AL295" s="21">
        <f>MAX('ART Forecast'!O175-O295,0)</f>
        <v>94.5</v>
      </c>
      <c r="AM295" s="21">
        <f>MAX('ART Forecast'!P175-P295,0)</f>
        <v>76.633333333333383</v>
      </c>
      <c r="AN295" s="21">
        <f>MAX('ART Forecast'!Q175-Q295,0)</f>
        <v>75.483333333333348</v>
      </c>
      <c r="AO295" s="21">
        <f>MAX('ART Forecast'!R175-R295,0)</f>
        <v>74.333333333333371</v>
      </c>
      <c r="AP295" s="21">
        <f>MAX('ART Forecast'!S175-S295,0)</f>
        <v>73.183333333333394</v>
      </c>
      <c r="AQ295" s="21">
        <f>MAX('ART Forecast'!T175-T295,0)</f>
        <v>72.033333333333417</v>
      </c>
      <c r="AR295" s="21">
        <f>MAX('ART Forecast'!U175-U295,0)</f>
        <v>70.883333333333383</v>
      </c>
      <c r="AS295" s="21">
        <f>MAX('ART Forecast'!V175-V295,0)</f>
        <v>69.733333333333348</v>
      </c>
      <c r="AT295" s="21">
        <f>MAX('ART Forecast'!W175-W295,0)</f>
        <v>68.583333333333371</v>
      </c>
    </row>
    <row r="296" spans="1:46" customFormat="1" x14ac:dyDescent="0.35">
      <c r="A296" s="1"/>
      <c r="B296" s="17" t="str">
        <f t="shared" ref="B296:B359" si="371">B173</f>
        <v>Georgia</v>
      </c>
      <c r="C296" s="21"/>
      <c r="D296" s="21">
        <f>'ART Forecast'!C176-('ART Forecast'!C176*'Algorithms &amp; Assumptions'!$C$7)</f>
        <v>28.9</v>
      </c>
      <c r="E296" s="21">
        <f>'ART Forecast'!D176-('ART Forecast'!D176*'Algorithms &amp; Assumptions'!$C$7)</f>
        <v>29.75</v>
      </c>
      <c r="F296" s="21">
        <f>'ART Forecast'!E176-('ART Forecast'!E176*'Algorithms &amp; Assumptions'!$C$7)</f>
        <v>33.15</v>
      </c>
      <c r="G296" s="21">
        <f>'ART Forecast'!F176-('ART Forecast'!F176*'Algorithms &amp; Assumptions'!$C$7)</f>
        <v>38.25</v>
      </c>
      <c r="H296" s="21">
        <f>'ART Forecast'!G176-('ART Forecast'!G176*'Algorithms &amp; Assumptions'!$C$7)</f>
        <v>40.799999999999997</v>
      </c>
      <c r="I296" s="21">
        <f>'ART Forecast'!H176-('ART Forecast'!H176*'Algorithms &amp; Assumptions'!$C$7)</f>
        <v>45.05</v>
      </c>
      <c r="J296" s="21">
        <f>'ART Forecast'!I176-('ART Forecast'!I176*'Algorithms &amp; Assumptions'!$C$7)</f>
        <v>39.1</v>
      </c>
      <c r="K296" s="21">
        <f>'ART Forecast'!J176-('ART Forecast'!J176*'Algorithms &amp; Assumptions'!$C$7)</f>
        <v>39.950000000000003</v>
      </c>
      <c r="L296" s="21">
        <f>'ART Forecast'!K176-('ART Forecast'!K176*'Algorithms &amp; Assumptions'!$C$7)</f>
        <v>39.1</v>
      </c>
      <c r="M296" s="21">
        <f>'ART Forecast'!L176-('ART Forecast'!L176*'Algorithms &amp; Assumptions'!$C$7)</f>
        <v>38.25</v>
      </c>
      <c r="N296" s="21">
        <f>'ART Forecast'!M176-('ART Forecast'!M176*'Algorithms &amp; Assumptions'!$C$7)</f>
        <v>35.700000000000003</v>
      </c>
      <c r="O296" s="21">
        <f>'ART Forecast'!N176-('ART Forecast'!N176*'Algorithms &amp; Assumptions'!$C$7)</f>
        <v>34.85</v>
      </c>
      <c r="P296" s="21">
        <f>'ART Forecast'!O176-('ART Forecast'!O176*'Algorithms &amp; Assumptions'!$C$7)</f>
        <v>35.700000000000003</v>
      </c>
      <c r="Q296" s="21">
        <f>'ART Forecast'!P176-('ART Forecast'!P176*'Algorithms &amp; Assumptions'!$C$7)</f>
        <v>34.85</v>
      </c>
      <c r="R296" s="21">
        <f>'ART Forecast'!Q176-('ART Forecast'!Q176*'Algorithms &amp; Assumptions'!$C$7)</f>
        <v>34</v>
      </c>
      <c r="S296" s="21">
        <f>'ART Forecast'!R176-('ART Forecast'!R176*'Algorithms &amp; Assumptions'!$C$7)</f>
        <v>33.15</v>
      </c>
      <c r="T296" s="21">
        <f>'ART Forecast'!S176-('ART Forecast'!S176*'Algorithms &amp; Assumptions'!$C$7)</f>
        <v>32.299999999999997</v>
      </c>
      <c r="U296" s="21">
        <f>'ART Forecast'!T176-('ART Forecast'!T176*'Algorithms &amp; Assumptions'!$C$7)</f>
        <v>31.45</v>
      </c>
      <c r="V296" s="21">
        <f>'ART Forecast'!U176-('ART Forecast'!U176*'Algorithms &amp; Assumptions'!$C$7)</f>
        <v>30.6</v>
      </c>
      <c r="W296" s="21">
        <f>'ART Forecast'!V176-('ART Forecast'!V176*'Algorithms &amp; Assumptions'!$C$7)</f>
        <v>29.75</v>
      </c>
      <c r="X296" s="1"/>
      <c r="Y296" s="17" t="str">
        <f t="shared" ref="Y296:Y342" si="372">B296</f>
        <v>Georgia</v>
      </c>
      <c r="Z296" s="21"/>
      <c r="AA296" s="21">
        <f>MAX('ART Forecast'!D176-D296,0)</f>
        <v>6.1000000000000014</v>
      </c>
      <c r="AB296" s="21">
        <f>MAX('ART Forecast'!E176-E296,0)</f>
        <v>9.25</v>
      </c>
      <c r="AC296" s="21">
        <f>MAX('ART Forecast'!F176-F296,0)</f>
        <v>11.850000000000001</v>
      </c>
      <c r="AD296" s="21">
        <f>MAX('ART Forecast'!G176-G296,0)</f>
        <v>9.75</v>
      </c>
      <c r="AE296" s="21">
        <f>MAX('ART Forecast'!H176-H296,0)</f>
        <v>12.200000000000003</v>
      </c>
      <c r="AF296" s="21">
        <f>MAX('ART Forecast'!I176-I296,0)</f>
        <v>0.95000000000000284</v>
      </c>
      <c r="AG296" s="21">
        <f>MAX('ART Forecast'!J176-J296,0)</f>
        <v>7.8999999999999986</v>
      </c>
      <c r="AH296" s="21">
        <f>MAX('ART Forecast'!K176-K296,0)</f>
        <v>6.0499999999999972</v>
      </c>
      <c r="AI296" s="21">
        <f>MAX('ART Forecast'!L176-L296,0)</f>
        <v>5.8999999999999986</v>
      </c>
      <c r="AJ296" s="21">
        <f>MAX('ART Forecast'!M176-M296,0)</f>
        <v>3.75</v>
      </c>
      <c r="AK296" s="21">
        <f>MAX('ART Forecast'!N176-N296,0)</f>
        <v>5.2999999999999972</v>
      </c>
      <c r="AL296" s="21">
        <f>MAX('ART Forecast'!O176-O296,0)</f>
        <v>7.1499999999999986</v>
      </c>
      <c r="AM296" s="21">
        <f>MAX('ART Forecast'!P176-P296,0)</f>
        <v>5.2999999999999972</v>
      </c>
      <c r="AN296" s="21">
        <f>MAX('ART Forecast'!Q176-Q296,0)</f>
        <v>5.1499999999999986</v>
      </c>
      <c r="AO296" s="21">
        <f>MAX('ART Forecast'!R176-R296,0)</f>
        <v>5</v>
      </c>
      <c r="AP296" s="21">
        <f>MAX('ART Forecast'!S176-S296,0)</f>
        <v>4.8500000000000014</v>
      </c>
      <c r="AQ296" s="21">
        <f>MAX('ART Forecast'!T176-T296,0)</f>
        <v>4.7000000000000028</v>
      </c>
      <c r="AR296" s="21">
        <f>MAX('ART Forecast'!U176-U296,0)</f>
        <v>4.5500000000000007</v>
      </c>
      <c r="AS296" s="21">
        <f>MAX('ART Forecast'!V176-V296,0)</f>
        <v>4.3999999999999986</v>
      </c>
      <c r="AT296" s="21">
        <f>MAX('ART Forecast'!W176-W296,0)</f>
        <v>4.25</v>
      </c>
    </row>
    <row r="297" spans="1:46" customFormat="1" x14ac:dyDescent="0.35">
      <c r="A297" s="1"/>
      <c r="B297" s="17" t="str">
        <f t="shared" si="371"/>
        <v>Ghana</v>
      </c>
      <c r="C297" s="21"/>
      <c r="D297" s="21">
        <f>'ART Forecast'!C177-('ART Forecast'!C177*'Algorithms &amp; Assumptions'!$C$7)</f>
        <v>2028.95</v>
      </c>
      <c r="E297" s="21">
        <f>'ART Forecast'!D177-('ART Forecast'!D177*'Algorithms &amp; Assumptions'!$C$7)</f>
        <v>2513.4499999999998</v>
      </c>
      <c r="F297" s="21">
        <f>'ART Forecast'!E177-('ART Forecast'!E177*'Algorithms &amp; Assumptions'!$C$7)</f>
        <v>2978.4</v>
      </c>
      <c r="G297" s="21">
        <f>'ART Forecast'!F177-('ART Forecast'!F177*'Algorithms &amp; Assumptions'!$C$7)</f>
        <v>3320.95</v>
      </c>
      <c r="H297" s="21">
        <f>'ART Forecast'!G177-('ART Forecast'!G177*'Algorithms &amp; Assumptions'!$C$7)</f>
        <v>3893.85</v>
      </c>
      <c r="I297" s="21">
        <f>'ART Forecast'!H177-('ART Forecast'!H177*'Algorithms &amp; Assumptions'!$C$7)</f>
        <v>3114.4</v>
      </c>
      <c r="J297" s="21">
        <f>'ART Forecast'!I177-('ART Forecast'!I177*'Algorithms &amp; Assumptions'!$C$7)</f>
        <v>3702.6</v>
      </c>
      <c r="K297" s="21">
        <f>'ART Forecast'!J177-('ART Forecast'!J177*'Algorithms &amp; Assumptions'!$C$7)</f>
        <v>4289.95</v>
      </c>
      <c r="L297" s="21">
        <f>'ART Forecast'!K177-('ART Forecast'!K177*'Algorithms &amp; Assumptions'!$C$7)</f>
        <v>4305.25</v>
      </c>
      <c r="M297" s="21">
        <f>'ART Forecast'!L177-('ART Forecast'!L177*'Algorithms &amp; Assumptions'!$C$7)</f>
        <v>4509.25</v>
      </c>
      <c r="N297" s="21">
        <f>'ART Forecast'!M177-('ART Forecast'!M177*'Algorithms &amp; Assumptions'!$C$7)</f>
        <v>6489.75</v>
      </c>
      <c r="O297" s="21">
        <f>'ART Forecast'!N177-('ART Forecast'!N177*'Algorithms &amp; Assumptions'!$C$7)</f>
        <v>7825.1</v>
      </c>
      <c r="P297" s="21">
        <f>'ART Forecast'!O177-('ART Forecast'!O177*'Algorithms &amp; Assumptions'!$C$7)</f>
        <v>9157.0499999999993</v>
      </c>
      <c r="Q297" s="21">
        <f>'ART Forecast'!P177-('ART Forecast'!P177*'Algorithms &amp; Assumptions'!$C$7)</f>
        <v>10706.316666666666</v>
      </c>
      <c r="R297" s="21">
        <f>'ART Forecast'!Q177-('ART Forecast'!Q177*'Algorithms &amp; Assumptions'!$C$7)</f>
        <v>12255.583333333332</v>
      </c>
      <c r="S297" s="21">
        <f>'ART Forecast'!R177-('ART Forecast'!R177*'Algorithms &amp; Assumptions'!$C$7)</f>
        <v>13804.849999999999</v>
      </c>
      <c r="T297" s="21">
        <f>'ART Forecast'!S177-('ART Forecast'!S177*'Algorithms &amp; Assumptions'!$C$7)</f>
        <v>15354.116666666665</v>
      </c>
      <c r="U297" s="21">
        <f>'ART Forecast'!T177-('ART Forecast'!T177*'Algorithms &amp; Assumptions'!$C$7)</f>
        <v>16903.383333333331</v>
      </c>
      <c r="V297" s="21">
        <f>'ART Forecast'!U177-('ART Forecast'!U177*'Algorithms &amp; Assumptions'!$C$7)</f>
        <v>18452.650000000001</v>
      </c>
      <c r="W297" s="21">
        <f>'ART Forecast'!V177-('ART Forecast'!V177*'Algorithms &amp; Assumptions'!$C$7)</f>
        <v>20001.916666666668</v>
      </c>
      <c r="X297" s="1"/>
      <c r="Y297" s="17" t="str">
        <f t="shared" si="372"/>
        <v>Ghana</v>
      </c>
      <c r="Z297" s="21"/>
      <c r="AA297" s="21">
        <f>MAX('ART Forecast'!D177-D297,0)</f>
        <v>928.05</v>
      </c>
      <c r="AB297" s="21">
        <f>MAX('ART Forecast'!E177-E297,0)</f>
        <v>990.55000000000018</v>
      </c>
      <c r="AC297" s="21">
        <f>MAX('ART Forecast'!F177-F297,0)</f>
        <v>928.59999999999991</v>
      </c>
      <c r="AD297" s="21">
        <f>MAX('ART Forecast'!G177-G297,0)</f>
        <v>1260.0500000000002</v>
      </c>
      <c r="AE297" s="21">
        <f>MAX('ART Forecast'!H177-H297,0)</f>
        <v>0</v>
      </c>
      <c r="AF297" s="21">
        <f>MAX('ART Forecast'!I177-I297,0)</f>
        <v>1241.5999999999999</v>
      </c>
      <c r="AG297" s="21">
        <f>MAX('ART Forecast'!J177-J297,0)</f>
        <v>1344.4</v>
      </c>
      <c r="AH297" s="21">
        <f>MAX('ART Forecast'!K177-K297,0)</f>
        <v>775.05000000000018</v>
      </c>
      <c r="AI297" s="21">
        <f>MAX('ART Forecast'!L177-L297,0)</f>
        <v>999.75</v>
      </c>
      <c r="AJ297" s="21">
        <f>MAX('ART Forecast'!M177-M297,0)</f>
        <v>3125.75</v>
      </c>
      <c r="AK297" s="21">
        <f>MAX('ART Forecast'!N177-N297,0)</f>
        <v>2716.25</v>
      </c>
      <c r="AL297" s="21">
        <f>MAX('ART Forecast'!O177-O297,0)</f>
        <v>2947.8999999999996</v>
      </c>
      <c r="AM297" s="21">
        <f>MAX('ART Forecast'!P177-P297,0)</f>
        <v>3438.6166666666668</v>
      </c>
      <c r="AN297" s="21">
        <f>MAX('ART Forecast'!Q177-Q297,0)</f>
        <v>3712.0166666666664</v>
      </c>
      <c r="AO297" s="21">
        <f>MAX('ART Forecast'!R177-R297,0)</f>
        <v>3985.4166666666661</v>
      </c>
      <c r="AP297" s="21">
        <f>MAX('ART Forecast'!S177-S297,0)</f>
        <v>4258.8166666666657</v>
      </c>
      <c r="AQ297" s="21">
        <f>MAX('ART Forecast'!T177-T297,0)</f>
        <v>4532.2166666666672</v>
      </c>
      <c r="AR297" s="21">
        <f>MAX('ART Forecast'!U177-U297,0)</f>
        <v>4805.6166666666686</v>
      </c>
      <c r="AS297" s="21">
        <f>MAX('ART Forecast'!V177-V297,0)</f>
        <v>5079.0166666666664</v>
      </c>
      <c r="AT297" s="21">
        <f>MAX('ART Forecast'!W177-W297,0)</f>
        <v>5352.4166666666679</v>
      </c>
    </row>
    <row r="298" spans="1:46" customFormat="1" x14ac:dyDescent="0.35">
      <c r="A298" s="1"/>
      <c r="B298" s="17" t="str">
        <f t="shared" si="371"/>
        <v>Guatemala</v>
      </c>
      <c r="C298" s="21"/>
      <c r="D298" s="21">
        <f>'ART Forecast'!C178-('ART Forecast'!C178*'Algorithms &amp; Assumptions'!$C$7)</f>
        <v>561.85</v>
      </c>
      <c r="E298" s="21">
        <f>'ART Forecast'!D178-('ART Forecast'!D178*'Algorithms &amp; Assumptions'!$C$7)</f>
        <v>794.75</v>
      </c>
      <c r="F298" s="21">
        <f>'ART Forecast'!E178-('ART Forecast'!E178*'Algorithms &amp; Assumptions'!$C$7)</f>
        <v>870.4</v>
      </c>
      <c r="G298" s="21">
        <f>'ART Forecast'!F178-('ART Forecast'!F178*'Algorithms &amp; Assumptions'!$C$7)</f>
        <v>808.35</v>
      </c>
      <c r="H298" s="21">
        <f>'ART Forecast'!G178-('ART Forecast'!G178*'Algorithms &amp; Assumptions'!$C$7)</f>
        <v>841.5</v>
      </c>
      <c r="I298" s="21">
        <f>'ART Forecast'!H178-('ART Forecast'!H178*'Algorithms &amp; Assumptions'!$C$7)</f>
        <v>730.15</v>
      </c>
      <c r="J298" s="21">
        <f>'ART Forecast'!I178-('ART Forecast'!I178*'Algorithms &amp; Assumptions'!$C$7)</f>
        <v>644.29999999999995</v>
      </c>
      <c r="K298" s="21">
        <f>'ART Forecast'!J178-('ART Forecast'!J178*'Algorithms &amp; Assumptions'!$C$7)</f>
        <v>611.15</v>
      </c>
      <c r="L298" s="21">
        <f>'ART Forecast'!K178-('ART Forecast'!K178*'Algorithms &amp; Assumptions'!$C$7)</f>
        <v>620.5</v>
      </c>
      <c r="M298" s="21">
        <f>'ART Forecast'!L178-('ART Forecast'!L178*'Algorithms &amp; Assumptions'!$C$7)</f>
        <v>583.1</v>
      </c>
      <c r="N298" s="21">
        <f>'ART Forecast'!M178-('ART Forecast'!M178*'Algorithms &amp; Assumptions'!$C$7)</f>
        <v>515.1</v>
      </c>
      <c r="O298" s="21">
        <f>'ART Forecast'!N178-('ART Forecast'!N178*'Algorithms &amp; Assumptions'!$C$7)</f>
        <v>452.2</v>
      </c>
      <c r="P298" s="21">
        <f>'ART Forecast'!O178-('ART Forecast'!O178*'Algorithms &amp; Assumptions'!$C$7)</f>
        <v>422.45</v>
      </c>
      <c r="Q298" s="21">
        <f>'ART Forecast'!P178-('ART Forecast'!P178*'Algorithms &amp; Assumptions'!$C$7)</f>
        <v>368.9</v>
      </c>
      <c r="R298" s="21">
        <f>'ART Forecast'!Q178-('ART Forecast'!Q178*'Algorithms &amp; Assumptions'!$C$7)</f>
        <v>315.35000000000002</v>
      </c>
      <c r="S298" s="21">
        <f>'ART Forecast'!R178-('ART Forecast'!R178*'Algorithms &amp; Assumptions'!$C$7)</f>
        <v>261.8</v>
      </c>
      <c r="T298" s="21">
        <f>'ART Forecast'!S178-('ART Forecast'!S178*'Algorithms &amp; Assumptions'!$C$7)</f>
        <v>208.25</v>
      </c>
      <c r="U298" s="21">
        <f>'ART Forecast'!T178-('ART Forecast'!T178*'Algorithms &amp; Assumptions'!$C$7)</f>
        <v>154.69999999999999</v>
      </c>
      <c r="V298" s="21">
        <f>'ART Forecast'!U178-('ART Forecast'!U178*'Algorithms &amp; Assumptions'!$C$7)</f>
        <v>101.15</v>
      </c>
      <c r="W298" s="21">
        <f>'ART Forecast'!V178-('ART Forecast'!V178*'Algorithms &amp; Assumptions'!$C$7)</f>
        <v>47.6</v>
      </c>
      <c r="X298" s="1"/>
      <c r="Y298" s="17" t="str">
        <f t="shared" si="372"/>
        <v>Guatemala</v>
      </c>
      <c r="Z298" s="21"/>
      <c r="AA298" s="21">
        <f>MAX('ART Forecast'!D178-D298,0)</f>
        <v>373.15</v>
      </c>
      <c r="AB298" s="21">
        <f>MAX('ART Forecast'!E178-E298,0)</f>
        <v>229.25</v>
      </c>
      <c r="AC298" s="21">
        <f>MAX('ART Forecast'!F178-F298,0)</f>
        <v>80.600000000000023</v>
      </c>
      <c r="AD298" s="21">
        <f>MAX('ART Forecast'!G178-G298,0)</f>
        <v>181.64999999999998</v>
      </c>
      <c r="AE298" s="21">
        <f>MAX('ART Forecast'!H178-H298,0)</f>
        <v>17.5</v>
      </c>
      <c r="AF298" s="21">
        <f>MAX('ART Forecast'!I178-I298,0)</f>
        <v>27.850000000000023</v>
      </c>
      <c r="AG298" s="21">
        <f>MAX('ART Forecast'!J178-J298,0)</f>
        <v>74.700000000000045</v>
      </c>
      <c r="AH298" s="21">
        <f>MAX('ART Forecast'!K178-K298,0)</f>
        <v>118.85000000000002</v>
      </c>
      <c r="AI298" s="21">
        <f>MAX('ART Forecast'!L178-L298,0)</f>
        <v>65.5</v>
      </c>
      <c r="AJ298" s="21">
        <f>MAX('ART Forecast'!M178-M298,0)</f>
        <v>22.899999999999977</v>
      </c>
      <c r="AK298" s="21">
        <f>MAX('ART Forecast'!N178-N298,0)</f>
        <v>16.899999999999977</v>
      </c>
      <c r="AL298" s="21">
        <f>MAX('ART Forecast'!O178-O298,0)</f>
        <v>44.800000000000011</v>
      </c>
      <c r="AM298" s="21">
        <f>MAX('ART Forecast'!P178-P298,0)</f>
        <v>11.550000000000011</v>
      </c>
      <c r="AN298" s="21">
        <f>MAX('ART Forecast'!Q178-Q298,0)</f>
        <v>2.1000000000000227</v>
      </c>
      <c r="AO298" s="21">
        <f>MAX('ART Forecast'!R178-R298,0)</f>
        <v>0</v>
      </c>
      <c r="AP298" s="21">
        <f>MAX('ART Forecast'!S178-S298,0)</f>
        <v>0</v>
      </c>
      <c r="AQ298" s="21">
        <f>MAX('ART Forecast'!T178-T298,0)</f>
        <v>0</v>
      </c>
      <c r="AR298" s="21">
        <f>MAX('ART Forecast'!U178-U298,0)</f>
        <v>0</v>
      </c>
      <c r="AS298" s="21">
        <f>MAX('ART Forecast'!V178-V298,0)</f>
        <v>0</v>
      </c>
      <c r="AT298" s="21">
        <f>MAX('ART Forecast'!W178-W298,0)</f>
        <v>0</v>
      </c>
    </row>
    <row r="299" spans="1:46" customFormat="1" x14ac:dyDescent="0.35">
      <c r="A299" s="1"/>
      <c r="B299" s="17" t="str">
        <f t="shared" si="371"/>
        <v>Guinea</v>
      </c>
      <c r="C299" s="21"/>
      <c r="D299" s="21">
        <f>'ART Forecast'!C179-('ART Forecast'!C179*'Algorithms &amp; Assumptions'!$C$7)</f>
        <v>728.45</v>
      </c>
      <c r="E299" s="21">
        <f>'ART Forecast'!D179-('ART Forecast'!D179*'Algorithms &amp; Assumptions'!$C$7)</f>
        <v>728.45</v>
      </c>
      <c r="F299" s="21">
        <f>'ART Forecast'!E179-('ART Forecast'!E179*'Algorithms &amp; Assumptions'!$C$7)</f>
        <v>946.9</v>
      </c>
      <c r="G299" s="21">
        <f>'ART Forecast'!F179-('ART Forecast'!F179*'Algorithms &amp; Assumptions'!$C$7)</f>
        <v>1105</v>
      </c>
      <c r="H299" s="21">
        <f>'ART Forecast'!G179-('ART Forecast'!G179*'Algorithms &amp; Assumptions'!$C$7)</f>
        <v>1261.4000000000001</v>
      </c>
      <c r="I299" s="21">
        <f>'ART Forecast'!H179-('ART Forecast'!H179*'Algorithms &amp; Assumptions'!$C$7)</f>
        <v>1258</v>
      </c>
      <c r="J299" s="21">
        <f>'ART Forecast'!I179-('ART Forecast'!I179*'Algorithms &amp; Assumptions'!$C$7)</f>
        <v>1257.1500000000001</v>
      </c>
      <c r="K299" s="21">
        <f>'ART Forecast'!J179-('ART Forecast'!J179*'Algorithms &amp; Assumptions'!$C$7)</f>
        <v>1573.35</v>
      </c>
      <c r="L299" s="21">
        <f>'ART Forecast'!K179-('ART Forecast'!K179*'Algorithms &amp; Assumptions'!$C$7)</f>
        <v>1626.9</v>
      </c>
      <c r="M299" s="21">
        <f>'ART Forecast'!L179-('ART Forecast'!L179*'Algorithms &amp; Assumptions'!$C$7)</f>
        <v>1785</v>
      </c>
      <c r="N299" s="21">
        <f>'ART Forecast'!M179-('ART Forecast'!M179*'Algorithms &amp; Assumptions'!$C$7)</f>
        <v>1970.3</v>
      </c>
      <c r="O299" s="21">
        <f>'ART Forecast'!N179-('ART Forecast'!N179*'Algorithms &amp; Assumptions'!$C$7)</f>
        <v>2065.5</v>
      </c>
      <c r="P299" s="21">
        <f>'ART Forecast'!O179-('ART Forecast'!O179*'Algorithms &amp; Assumptions'!$C$7)</f>
        <v>3070.2</v>
      </c>
      <c r="Q299" s="21">
        <f>'ART Forecast'!P179-('ART Forecast'!P179*'Algorithms &amp; Assumptions'!$C$7)</f>
        <v>3498.6</v>
      </c>
      <c r="R299" s="21">
        <f>'ART Forecast'!Q179-('ART Forecast'!Q179*'Algorithms &amp; Assumptions'!$C$7)</f>
        <v>3927</v>
      </c>
      <c r="S299" s="21">
        <f>'ART Forecast'!R179-('ART Forecast'!R179*'Algorithms &amp; Assumptions'!$C$7)</f>
        <v>4355.3999999999996</v>
      </c>
      <c r="T299" s="21">
        <f>'ART Forecast'!S179-('ART Forecast'!S179*'Algorithms &amp; Assumptions'!$C$7)</f>
        <v>4783.8</v>
      </c>
      <c r="U299" s="21">
        <f>'ART Forecast'!T179-('ART Forecast'!T179*'Algorithms &amp; Assumptions'!$C$7)</f>
        <v>5212.2</v>
      </c>
      <c r="V299" s="21">
        <f>'ART Forecast'!U179-('ART Forecast'!U179*'Algorithms &amp; Assumptions'!$C$7)</f>
        <v>5640.6</v>
      </c>
      <c r="W299" s="21">
        <f>'ART Forecast'!V179-('ART Forecast'!V179*'Algorithms &amp; Assumptions'!$C$7)</f>
        <v>6069</v>
      </c>
      <c r="X299" s="1"/>
      <c r="Y299" s="17" t="str">
        <f t="shared" si="372"/>
        <v>Guinea</v>
      </c>
      <c r="Z299" s="21"/>
      <c r="AA299" s="21">
        <f>MAX('ART Forecast'!D179-D299,0)</f>
        <v>128.54999999999995</v>
      </c>
      <c r="AB299" s="21">
        <f>MAX('ART Forecast'!E179-E299,0)</f>
        <v>385.54999999999995</v>
      </c>
      <c r="AC299" s="21">
        <f>MAX('ART Forecast'!F179-F299,0)</f>
        <v>353.1</v>
      </c>
      <c r="AD299" s="21">
        <f>MAX('ART Forecast'!G179-G299,0)</f>
        <v>379</v>
      </c>
      <c r="AE299" s="21">
        <f>MAX('ART Forecast'!H179-H299,0)</f>
        <v>218.59999999999991</v>
      </c>
      <c r="AF299" s="21">
        <f>MAX('ART Forecast'!I179-I299,0)</f>
        <v>221</v>
      </c>
      <c r="AG299" s="21">
        <f>MAX('ART Forecast'!J179-J299,0)</f>
        <v>593.84999999999991</v>
      </c>
      <c r="AH299" s="21">
        <f>MAX('ART Forecast'!K179-K299,0)</f>
        <v>340.65000000000009</v>
      </c>
      <c r="AI299" s="21">
        <f>MAX('ART Forecast'!L179-L299,0)</f>
        <v>473.09999999999991</v>
      </c>
      <c r="AJ299" s="21">
        <f>MAX('ART Forecast'!M179-M299,0)</f>
        <v>533</v>
      </c>
      <c r="AK299" s="21">
        <f>MAX('ART Forecast'!N179-N299,0)</f>
        <v>459.70000000000005</v>
      </c>
      <c r="AL299" s="21">
        <f>MAX('ART Forecast'!O179-O299,0)</f>
        <v>1546.5</v>
      </c>
      <c r="AM299" s="21">
        <f>MAX('ART Forecast'!P179-P299,0)</f>
        <v>1045.8000000000002</v>
      </c>
      <c r="AN299" s="21">
        <f>MAX('ART Forecast'!Q179-Q299,0)</f>
        <v>1121.4000000000001</v>
      </c>
      <c r="AO299" s="21">
        <f>MAX('ART Forecast'!R179-R299,0)</f>
        <v>1197</v>
      </c>
      <c r="AP299" s="21">
        <f>MAX('ART Forecast'!S179-S299,0)</f>
        <v>1272.6000000000004</v>
      </c>
      <c r="AQ299" s="21">
        <f>MAX('ART Forecast'!T179-T299,0)</f>
        <v>1348.1999999999998</v>
      </c>
      <c r="AR299" s="21">
        <f>MAX('ART Forecast'!U179-U299,0)</f>
        <v>1423.8000000000002</v>
      </c>
      <c r="AS299" s="21">
        <f>MAX('ART Forecast'!V179-V299,0)</f>
        <v>1499.3999999999996</v>
      </c>
      <c r="AT299" s="21">
        <f>MAX('ART Forecast'!W179-W299,0)</f>
        <v>1575</v>
      </c>
    </row>
    <row r="300" spans="1:46" customFormat="1" x14ac:dyDescent="0.35">
      <c r="A300" s="1"/>
      <c r="B300" s="17" t="str">
        <f t="shared" si="371"/>
        <v>Guinea Bissau</v>
      </c>
      <c r="C300" s="21"/>
      <c r="D300" s="21">
        <f>'ART Forecast'!C180-('ART Forecast'!C180*'Algorithms &amp; Assumptions'!$C$7)</f>
        <v>153.85</v>
      </c>
      <c r="E300" s="21">
        <f>'ART Forecast'!D180-('ART Forecast'!D180*'Algorithms &amp; Assumptions'!$C$7)</f>
        <v>221</v>
      </c>
      <c r="F300" s="21">
        <f>'ART Forecast'!E180-('ART Forecast'!E180*'Algorithms &amp; Assumptions'!$C$7)</f>
        <v>313.64999999999998</v>
      </c>
      <c r="G300" s="21">
        <f>'ART Forecast'!F180-('ART Forecast'!F180*'Algorithms &amp; Assumptions'!$C$7)</f>
        <v>363.8</v>
      </c>
      <c r="H300" s="21">
        <f>'ART Forecast'!G180-('ART Forecast'!G180*'Algorithms &amp; Assumptions'!$C$7)</f>
        <v>335.75</v>
      </c>
      <c r="I300" s="21">
        <f>'ART Forecast'!H180-('ART Forecast'!H180*'Algorithms &amp; Assumptions'!$C$7)</f>
        <v>399.5</v>
      </c>
      <c r="J300" s="21">
        <f>'ART Forecast'!I180-('ART Forecast'!I180*'Algorithms &amp; Assumptions'!$C$7)</f>
        <v>514.25</v>
      </c>
      <c r="K300" s="21">
        <f>'ART Forecast'!J180-('ART Forecast'!J180*'Algorithms &amp; Assumptions'!$C$7)</f>
        <v>575.45000000000005</v>
      </c>
      <c r="L300" s="21">
        <f>'ART Forecast'!K180-('ART Forecast'!K180*'Algorithms &amp; Assumptions'!$C$7)</f>
        <v>595</v>
      </c>
      <c r="M300" s="21">
        <f>'ART Forecast'!L180-('ART Forecast'!L180*'Algorithms &amp; Assumptions'!$C$7)</f>
        <v>762.45</v>
      </c>
      <c r="N300" s="21">
        <f>'ART Forecast'!M180-('ART Forecast'!M180*'Algorithms &amp; Assumptions'!$C$7)</f>
        <v>997.05</v>
      </c>
      <c r="O300" s="21">
        <f>'ART Forecast'!N180-('ART Forecast'!N180*'Algorithms &amp; Assumptions'!$C$7)</f>
        <v>813.45</v>
      </c>
      <c r="P300" s="21">
        <f>'ART Forecast'!O180-('ART Forecast'!O180*'Algorithms &amp; Assumptions'!$C$7)</f>
        <v>982.6</v>
      </c>
      <c r="Q300" s="21">
        <f>'ART Forecast'!P180-('ART Forecast'!P180*'Algorithms &amp; Assumptions'!$C$7)</f>
        <v>1055.9833333333333</v>
      </c>
      <c r="R300" s="21">
        <f>'ART Forecast'!Q180-('ART Forecast'!Q180*'Algorithms &amp; Assumptions'!$C$7)</f>
        <v>1129.3666666666666</v>
      </c>
      <c r="S300" s="21">
        <f>'ART Forecast'!R180-('ART Forecast'!R180*'Algorithms &amp; Assumptions'!$C$7)</f>
        <v>1202.7499999999998</v>
      </c>
      <c r="T300" s="21">
        <f>'ART Forecast'!S180-('ART Forecast'!S180*'Algorithms &amp; Assumptions'!$C$7)</f>
        <v>1276.133333333333</v>
      </c>
      <c r="U300" s="21">
        <f>'ART Forecast'!T180-('ART Forecast'!T180*'Algorithms &amp; Assumptions'!$C$7)</f>
        <v>1349.5166666666664</v>
      </c>
      <c r="V300" s="21">
        <f>'ART Forecast'!U180-('ART Forecast'!U180*'Algorithms &amp; Assumptions'!$C$7)</f>
        <v>1422.8999999999996</v>
      </c>
      <c r="W300" s="21">
        <f>'ART Forecast'!V180-('ART Forecast'!V180*'Algorithms &amp; Assumptions'!$C$7)</f>
        <v>1496.2833333333328</v>
      </c>
      <c r="X300" s="1"/>
      <c r="Y300" s="17" t="str">
        <f t="shared" si="372"/>
        <v>Guinea Bissau</v>
      </c>
      <c r="Z300" s="21"/>
      <c r="AA300" s="21">
        <f>MAX('ART Forecast'!D180-D300,0)</f>
        <v>106.15</v>
      </c>
      <c r="AB300" s="21">
        <f>MAX('ART Forecast'!E180-E300,0)</f>
        <v>148</v>
      </c>
      <c r="AC300" s="21">
        <f>MAX('ART Forecast'!F180-F300,0)</f>
        <v>114.35000000000002</v>
      </c>
      <c r="AD300" s="21">
        <f>MAX('ART Forecast'!G180-G300,0)</f>
        <v>31.199999999999989</v>
      </c>
      <c r="AE300" s="21">
        <f>MAX('ART Forecast'!H180-H300,0)</f>
        <v>134.25</v>
      </c>
      <c r="AF300" s="21">
        <f>MAX('ART Forecast'!I180-I300,0)</f>
        <v>205.5</v>
      </c>
      <c r="AG300" s="21">
        <f>MAX('ART Forecast'!J180-J300,0)</f>
        <v>162.75</v>
      </c>
      <c r="AH300" s="21">
        <f>MAX('ART Forecast'!K180-K300,0)</f>
        <v>124.54999999999995</v>
      </c>
      <c r="AI300" s="21">
        <f>MAX('ART Forecast'!L180-L300,0)</f>
        <v>302</v>
      </c>
      <c r="AJ300" s="21">
        <f>MAX('ART Forecast'!M180-M300,0)</f>
        <v>410.54999999999995</v>
      </c>
      <c r="AK300" s="21">
        <f>MAX('ART Forecast'!N180-N300,0)</f>
        <v>0</v>
      </c>
      <c r="AL300" s="21">
        <f>MAX('ART Forecast'!O180-O300,0)</f>
        <v>342.54999999999995</v>
      </c>
      <c r="AM300" s="21">
        <f>MAX('ART Forecast'!P180-P300,0)</f>
        <v>259.73333333333323</v>
      </c>
      <c r="AN300" s="21">
        <f>MAX('ART Forecast'!Q180-Q300,0)</f>
        <v>272.68333333333317</v>
      </c>
      <c r="AO300" s="21">
        <f>MAX('ART Forecast'!R180-R300,0)</f>
        <v>285.63333333333321</v>
      </c>
      <c r="AP300" s="21">
        <f>MAX('ART Forecast'!S180-S300,0)</f>
        <v>298.58333333333326</v>
      </c>
      <c r="AQ300" s="21">
        <f>MAX('ART Forecast'!T180-T300,0)</f>
        <v>311.5333333333333</v>
      </c>
      <c r="AR300" s="21">
        <f>MAX('ART Forecast'!U180-U300,0)</f>
        <v>324.48333333333312</v>
      </c>
      <c r="AS300" s="21">
        <f>MAX('ART Forecast'!V180-V300,0)</f>
        <v>337.43333333333317</v>
      </c>
      <c r="AT300" s="21">
        <f>MAX('ART Forecast'!W180-W300,0)</f>
        <v>350.38333333333321</v>
      </c>
    </row>
    <row r="301" spans="1:46" customFormat="1" x14ac:dyDescent="0.35">
      <c r="A301" s="1"/>
      <c r="B301" s="17" t="str">
        <f t="shared" si="371"/>
        <v>Guyana</v>
      </c>
      <c r="C301" s="21"/>
      <c r="D301" s="21">
        <f>'ART Forecast'!C181-('ART Forecast'!C181*'Algorithms &amp; Assumptions'!$C$7)</f>
        <v>150.44999999999999</v>
      </c>
      <c r="E301" s="21">
        <f>'ART Forecast'!D181-('ART Forecast'!D181*'Algorithms &amp; Assumptions'!$C$7)</f>
        <v>170.85</v>
      </c>
      <c r="F301" s="21">
        <f>'ART Forecast'!E181-('ART Forecast'!E181*'Algorithms &amp; Assumptions'!$C$7)</f>
        <v>170.85</v>
      </c>
      <c r="G301" s="21">
        <f>'ART Forecast'!F181-('ART Forecast'!F181*'Algorithms &amp; Assumptions'!$C$7)</f>
        <v>156.4</v>
      </c>
      <c r="H301" s="21">
        <f>'ART Forecast'!G181-('ART Forecast'!G181*'Algorithms &amp; Assumptions'!$C$7)</f>
        <v>147.9</v>
      </c>
      <c r="I301" s="21">
        <f>'ART Forecast'!H181-('ART Forecast'!H181*'Algorithms &amp; Assumptions'!$C$7)</f>
        <v>135.15</v>
      </c>
      <c r="J301" s="21">
        <f>'ART Forecast'!I181-('ART Forecast'!I181*'Algorithms &amp; Assumptions'!$C$7)</f>
        <v>134.30000000000001</v>
      </c>
      <c r="K301" s="21">
        <f>'ART Forecast'!J181-('ART Forecast'!J181*'Algorithms &amp; Assumptions'!$C$7)</f>
        <v>109.65</v>
      </c>
      <c r="L301" s="21">
        <f>'ART Forecast'!K181-('ART Forecast'!K181*'Algorithms &amp; Assumptions'!$C$7)</f>
        <v>90.95</v>
      </c>
      <c r="M301" s="21">
        <f>'ART Forecast'!L181-('ART Forecast'!L181*'Algorithms &amp; Assumptions'!$C$7)</f>
        <v>96.9</v>
      </c>
      <c r="N301" s="21">
        <f>'ART Forecast'!M181-('ART Forecast'!M181*'Algorithms &amp; Assumptions'!$C$7)</f>
        <v>82.45</v>
      </c>
      <c r="O301" s="21">
        <f>'ART Forecast'!N181-('ART Forecast'!N181*'Algorithms &amp; Assumptions'!$C$7)</f>
        <v>68</v>
      </c>
      <c r="P301" s="21">
        <f>'ART Forecast'!O181-('ART Forecast'!O181*'Algorithms &amp; Assumptions'!$C$7)</f>
        <v>62.05</v>
      </c>
      <c r="Q301" s="21">
        <f>'ART Forecast'!P181-('ART Forecast'!P181*'Algorithms &amp; Assumptions'!$C$7)</f>
        <v>50.433333333333337</v>
      </c>
      <c r="R301" s="21">
        <f>'ART Forecast'!Q181-('ART Forecast'!Q181*'Algorithms &amp; Assumptions'!$C$7)</f>
        <v>38.81666666666667</v>
      </c>
      <c r="S301" s="21">
        <f>'ART Forecast'!R181-('ART Forecast'!R181*'Algorithms &amp; Assumptions'!$C$7)</f>
        <v>27.200000000000006</v>
      </c>
      <c r="T301" s="21">
        <f>'ART Forecast'!S181-('ART Forecast'!S181*'Algorithms &amp; Assumptions'!$C$7)</f>
        <v>15.583333333333341</v>
      </c>
      <c r="U301" s="21">
        <f>'ART Forecast'!T181-('ART Forecast'!T181*'Algorithms &amp; Assumptions'!$C$7)</f>
        <v>3.9666666666666752</v>
      </c>
      <c r="V301" s="21">
        <f>'ART Forecast'!U181-('ART Forecast'!U181*'Algorithms &amp; Assumptions'!$C$7)</f>
        <v>0</v>
      </c>
      <c r="W301" s="21">
        <f>'ART Forecast'!V181-('ART Forecast'!V181*'Algorithms &amp; Assumptions'!$C$7)</f>
        <v>0</v>
      </c>
      <c r="X301" s="1"/>
      <c r="Y301" s="17" t="str">
        <f t="shared" si="372"/>
        <v>Guyana</v>
      </c>
      <c r="Z301" s="21"/>
      <c r="AA301" s="21">
        <f>MAX('ART Forecast'!D181-D301,0)</f>
        <v>50.550000000000011</v>
      </c>
      <c r="AB301" s="21">
        <f>MAX('ART Forecast'!E181-E301,0)</f>
        <v>30.150000000000006</v>
      </c>
      <c r="AC301" s="21">
        <f>MAX('ART Forecast'!F181-F301,0)</f>
        <v>13.150000000000006</v>
      </c>
      <c r="AD301" s="21">
        <f>MAX('ART Forecast'!G181-G301,0)</f>
        <v>17.599999999999994</v>
      </c>
      <c r="AE301" s="21">
        <f>MAX('ART Forecast'!H181-H301,0)</f>
        <v>11.099999999999994</v>
      </c>
      <c r="AF301" s="21">
        <f>MAX('ART Forecast'!I181-I301,0)</f>
        <v>22.849999999999994</v>
      </c>
      <c r="AG301" s="21">
        <f>MAX('ART Forecast'!J181-J301,0)</f>
        <v>0</v>
      </c>
      <c r="AH301" s="21">
        <f>MAX('ART Forecast'!K181-K301,0)</f>
        <v>0</v>
      </c>
      <c r="AI301" s="21">
        <f>MAX('ART Forecast'!L181-L301,0)</f>
        <v>23.049999999999997</v>
      </c>
      <c r="AJ301" s="21">
        <f>MAX('ART Forecast'!M181-M301,0)</f>
        <v>9.9999999999994316E-2</v>
      </c>
      <c r="AK301" s="21">
        <f>MAX('ART Forecast'!N181-N301,0)</f>
        <v>0</v>
      </c>
      <c r="AL301" s="21">
        <f>MAX('ART Forecast'!O181-O301,0)</f>
        <v>5</v>
      </c>
      <c r="AM301" s="21">
        <f>MAX('ART Forecast'!P181-P301,0)</f>
        <v>0</v>
      </c>
      <c r="AN301" s="21">
        <f>MAX('ART Forecast'!Q181-Q301,0)</f>
        <v>0</v>
      </c>
      <c r="AO301" s="21">
        <f>MAX('ART Forecast'!R181-R301,0)</f>
        <v>0</v>
      </c>
      <c r="AP301" s="21">
        <f>MAX('ART Forecast'!S181-S301,0)</f>
        <v>0</v>
      </c>
      <c r="AQ301" s="21">
        <f>MAX('ART Forecast'!T181-T301,0)</f>
        <v>0</v>
      </c>
      <c r="AR301" s="21">
        <f>MAX('ART Forecast'!U181-U301,0)</f>
        <v>0</v>
      </c>
      <c r="AS301" s="21">
        <f>MAX('ART Forecast'!V181-V301,0)</f>
        <v>0</v>
      </c>
      <c r="AT301" s="21">
        <f>MAX('ART Forecast'!W181-W301,0)</f>
        <v>0</v>
      </c>
    </row>
    <row r="302" spans="1:46" customFormat="1" x14ac:dyDescent="0.35">
      <c r="A302" s="1"/>
      <c r="B302" s="17" t="str">
        <f t="shared" si="371"/>
        <v>Haiti</v>
      </c>
      <c r="C302" s="21"/>
      <c r="D302" s="21">
        <f>'ART Forecast'!C182-('ART Forecast'!C182*'Algorithms &amp; Assumptions'!$C$7)</f>
        <v>478.55</v>
      </c>
      <c r="E302" s="21">
        <f>'ART Forecast'!D182-('ART Forecast'!D182*'Algorithms &amp; Assumptions'!$C$7)</f>
        <v>626.45000000000005</v>
      </c>
      <c r="F302" s="21">
        <f>'ART Forecast'!E182-('ART Forecast'!E182*'Algorithms &amp; Assumptions'!$C$7)</f>
        <v>765</v>
      </c>
      <c r="G302" s="21">
        <f>'ART Forecast'!F182-('ART Forecast'!F182*'Algorithms &amp; Assumptions'!$C$7)</f>
        <v>930.75</v>
      </c>
      <c r="H302" s="21">
        <f>'ART Forecast'!G182-('ART Forecast'!G182*'Algorithms &amp; Assumptions'!$C$7)</f>
        <v>1252.9000000000001</v>
      </c>
      <c r="I302" s="21">
        <f>'ART Forecast'!H182-('ART Forecast'!H182*'Algorithms &amp; Assumptions'!$C$7)</f>
        <v>1341.3</v>
      </c>
      <c r="J302" s="21">
        <f>'ART Forecast'!I182-('ART Forecast'!I182*'Algorithms &amp; Assumptions'!$C$7)</f>
        <v>1155.1500000000001</v>
      </c>
      <c r="K302" s="21">
        <f>'ART Forecast'!J182-('ART Forecast'!J182*'Algorithms &amp; Assumptions'!$C$7)</f>
        <v>2004.3</v>
      </c>
      <c r="L302" s="21">
        <f>'ART Forecast'!K182-('ART Forecast'!K182*'Algorithms &amp; Assumptions'!$C$7)</f>
        <v>1948.2</v>
      </c>
      <c r="M302" s="21">
        <f>'ART Forecast'!L182-('ART Forecast'!L182*'Algorithms &amp; Assumptions'!$C$7)</f>
        <v>2377.4499999999998</v>
      </c>
      <c r="N302" s="21">
        <f>'ART Forecast'!M182-('ART Forecast'!M182*'Algorithms &amp; Assumptions'!$C$7)</f>
        <v>2827.1</v>
      </c>
      <c r="O302" s="21">
        <f>'ART Forecast'!N182-('ART Forecast'!N182*'Algorithms &amp; Assumptions'!$C$7)</f>
        <v>2730.2</v>
      </c>
      <c r="P302" s="21">
        <f>'ART Forecast'!O182-('ART Forecast'!O182*'Algorithms &amp; Assumptions'!$C$7)</f>
        <v>2742.95</v>
      </c>
      <c r="Q302" s="21">
        <f>'ART Forecast'!P182-('ART Forecast'!P182*'Algorithms &amp; Assumptions'!$C$7)</f>
        <v>2864.7833333333333</v>
      </c>
      <c r="R302" s="21">
        <f>'ART Forecast'!Q182-('ART Forecast'!Q182*'Algorithms &amp; Assumptions'!$C$7)</f>
        <v>2986.6166666666668</v>
      </c>
      <c r="S302" s="21">
        <f>'ART Forecast'!R182-('ART Forecast'!R182*'Algorithms &amp; Assumptions'!$C$7)</f>
        <v>3108.4500000000003</v>
      </c>
      <c r="T302" s="21">
        <f>'ART Forecast'!S182-('ART Forecast'!S182*'Algorithms &amp; Assumptions'!$C$7)</f>
        <v>3230.2833333333338</v>
      </c>
      <c r="U302" s="21">
        <f>'ART Forecast'!T182-('ART Forecast'!T182*'Algorithms &amp; Assumptions'!$C$7)</f>
        <v>3352.1166666666672</v>
      </c>
      <c r="V302" s="21">
        <f>'ART Forecast'!U182-('ART Forecast'!U182*'Algorithms &amp; Assumptions'!$C$7)</f>
        <v>3473.9500000000007</v>
      </c>
      <c r="W302" s="21">
        <f>'ART Forecast'!V182-('ART Forecast'!V182*'Algorithms &amp; Assumptions'!$C$7)</f>
        <v>3595.7833333333338</v>
      </c>
      <c r="X302" s="1"/>
      <c r="Y302" s="17" t="str">
        <f t="shared" si="372"/>
        <v>Haiti</v>
      </c>
      <c r="Z302" s="21"/>
      <c r="AA302" s="21">
        <f>MAX('ART Forecast'!D182-D302,0)</f>
        <v>258.45</v>
      </c>
      <c r="AB302" s="21">
        <f>MAX('ART Forecast'!E182-E302,0)</f>
        <v>273.54999999999995</v>
      </c>
      <c r="AC302" s="21">
        <f>MAX('ART Forecast'!F182-F302,0)</f>
        <v>330</v>
      </c>
      <c r="AD302" s="21">
        <f>MAX('ART Forecast'!G182-G302,0)</f>
        <v>543.25</v>
      </c>
      <c r="AE302" s="21">
        <f>MAX('ART Forecast'!H182-H302,0)</f>
        <v>325.09999999999991</v>
      </c>
      <c r="AF302" s="21">
        <f>MAX('ART Forecast'!I182-I302,0)</f>
        <v>17.700000000000045</v>
      </c>
      <c r="AG302" s="21">
        <f>MAX('ART Forecast'!J182-J302,0)</f>
        <v>1202.8499999999999</v>
      </c>
      <c r="AH302" s="21">
        <f>MAX('ART Forecast'!K182-K302,0)</f>
        <v>287.70000000000005</v>
      </c>
      <c r="AI302" s="21">
        <f>MAX('ART Forecast'!L182-L302,0)</f>
        <v>848.8</v>
      </c>
      <c r="AJ302" s="21">
        <f>MAX('ART Forecast'!M182-M302,0)</f>
        <v>948.55000000000018</v>
      </c>
      <c r="AK302" s="21">
        <f>MAX('ART Forecast'!N182-N302,0)</f>
        <v>384.90000000000009</v>
      </c>
      <c r="AL302" s="21">
        <f>MAX('ART Forecast'!O182-O302,0)</f>
        <v>496.80000000000018</v>
      </c>
      <c r="AM302" s="21">
        <f>MAX('ART Forecast'!P182-P302,0)</f>
        <v>627.38333333333367</v>
      </c>
      <c r="AN302" s="21">
        <f>MAX('ART Forecast'!Q182-Q302,0)</f>
        <v>648.88333333333367</v>
      </c>
      <c r="AO302" s="21">
        <f>MAX('ART Forecast'!R182-R302,0)</f>
        <v>670.38333333333367</v>
      </c>
      <c r="AP302" s="21">
        <f>MAX('ART Forecast'!S182-S302,0)</f>
        <v>691.88333333333367</v>
      </c>
      <c r="AQ302" s="21">
        <f>MAX('ART Forecast'!T182-T302,0)</f>
        <v>713.38333333333367</v>
      </c>
      <c r="AR302" s="21">
        <f>MAX('ART Forecast'!U182-U302,0)</f>
        <v>734.88333333333367</v>
      </c>
      <c r="AS302" s="21">
        <f>MAX('ART Forecast'!V182-V302,0)</f>
        <v>756.38333333333321</v>
      </c>
      <c r="AT302" s="21">
        <f>MAX('ART Forecast'!W182-W302,0)</f>
        <v>777.88333333333321</v>
      </c>
    </row>
    <row r="303" spans="1:46" customFormat="1" x14ac:dyDescent="0.35">
      <c r="A303" s="1"/>
      <c r="B303" s="17" t="str">
        <f t="shared" si="371"/>
        <v>Honduras</v>
      </c>
      <c r="C303" s="21"/>
      <c r="D303" s="21">
        <f>'ART Forecast'!C183-('ART Forecast'!C183*'Algorithms &amp; Assumptions'!$C$7)</f>
        <v>698.7</v>
      </c>
      <c r="E303" s="21">
        <f>'ART Forecast'!D183-('ART Forecast'!D183*'Algorithms &amp; Assumptions'!$C$7)</f>
        <v>625.6</v>
      </c>
      <c r="F303" s="21">
        <f>'ART Forecast'!E183-('ART Forecast'!E183*'Algorithms &amp; Assumptions'!$C$7)</f>
        <v>665.55</v>
      </c>
      <c r="G303" s="21">
        <f>'ART Forecast'!F183-('ART Forecast'!F183*'Algorithms &amp; Assumptions'!$C$7)</f>
        <v>616.25</v>
      </c>
      <c r="H303" s="21">
        <f>'ART Forecast'!G183-('ART Forecast'!G183*'Algorithms &amp; Assumptions'!$C$7)</f>
        <v>595</v>
      </c>
      <c r="I303" s="21">
        <f>'ART Forecast'!H183-('ART Forecast'!H183*'Algorithms &amp; Assumptions'!$C$7)</f>
        <v>487.05</v>
      </c>
      <c r="J303" s="21">
        <f>'ART Forecast'!I183-('ART Forecast'!I183*'Algorithms &amp; Assumptions'!$C$7)</f>
        <v>458.15</v>
      </c>
      <c r="K303" s="21">
        <f>'ART Forecast'!J183-('ART Forecast'!J183*'Algorithms &amp; Assumptions'!$C$7)</f>
        <v>453.05</v>
      </c>
      <c r="L303" s="21">
        <f>'ART Forecast'!K183-('ART Forecast'!K183*'Algorithms &amp; Assumptions'!$C$7)</f>
        <v>306</v>
      </c>
      <c r="M303" s="21">
        <f>'ART Forecast'!L183-('ART Forecast'!L183*'Algorithms &amp; Assumptions'!$C$7)</f>
        <v>283.89999999999998</v>
      </c>
      <c r="N303" s="21">
        <f>'ART Forecast'!M183-('ART Forecast'!M183*'Algorithms &amp; Assumptions'!$C$7)</f>
        <v>262.64999999999998</v>
      </c>
      <c r="O303" s="21">
        <f>'ART Forecast'!N183-('ART Forecast'!N183*'Algorithms &amp; Assumptions'!$C$7)</f>
        <v>252.45</v>
      </c>
      <c r="P303" s="21">
        <f>'ART Forecast'!O183-('ART Forecast'!O183*'Algorithms &amp; Assumptions'!$C$7)</f>
        <v>176.8</v>
      </c>
      <c r="Q303" s="21">
        <f>'ART Forecast'!P183-('ART Forecast'!P183*'Algorithms &amp; Assumptions'!$C$7)</f>
        <v>141.1</v>
      </c>
      <c r="R303" s="21">
        <f>'ART Forecast'!Q183-('ART Forecast'!Q183*'Algorithms &amp; Assumptions'!$C$7)</f>
        <v>105.4</v>
      </c>
      <c r="S303" s="21">
        <f>'ART Forecast'!R183-('ART Forecast'!R183*'Algorithms &amp; Assumptions'!$C$7)</f>
        <v>69.7</v>
      </c>
      <c r="T303" s="21">
        <f>'ART Forecast'!S183-('ART Forecast'!S183*'Algorithms &amp; Assumptions'!$C$7)</f>
        <v>34</v>
      </c>
      <c r="U303" s="21">
        <f>'ART Forecast'!T183-('ART Forecast'!T183*'Algorithms &amp; Assumptions'!$C$7)</f>
        <v>0</v>
      </c>
      <c r="V303" s="21">
        <f>'ART Forecast'!U183-('ART Forecast'!U183*'Algorithms &amp; Assumptions'!$C$7)</f>
        <v>0</v>
      </c>
      <c r="W303" s="21">
        <f>'ART Forecast'!V183-('ART Forecast'!V183*'Algorithms &amp; Assumptions'!$C$7)</f>
        <v>0</v>
      </c>
      <c r="X303" s="1"/>
      <c r="Y303" s="17" t="str">
        <f t="shared" si="372"/>
        <v>Honduras</v>
      </c>
      <c r="Z303" s="21"/>
      <c r="AA303" s="21">
        <f>MAX('ART Forecast'!D183-D303,0)</f>
        <v>37.299999999999955</v>
      </c>
      <c r="AB303" s="21">
        <f>MAX('ART Forecast'!E183-E303,0)</f>
        <v>157.39999999999998</v>
      </c>
      <c r="AC303" s="21">
        <f>MAX('ART Forecast'!F183-F303,0)</f>
        <v>59.450000000000045</v>
      </c>
      <c r="AD303" s="21">
        <f>MAX('ART Forecast'!G183-G303,0)</f>
        <v>83.75</v>
      </c>
      <c r="AE303" s="21">
        <f>MAX('ART Forecast'!H183-H303,0)</f>
        <v>0</v>
      </c>
      <c r="AF303" s="21">
        <f>MAX('ART Forecast'!I183-I303,0)</f>
        <v>51.949999999999989</v>
      </c>
      <c r="AG303" s="21">
        <f>MAX('ART Forecast'!J183-J303,0)</f>
        <v>74.850000000000023</v>
      </c>
      <c r="AH303" s="21">
        <f>MAX('ART Forecast'!K183-K303,0)</f>
        <v>0</v>
      </c>
      <c r="AI303" s="21">
        <f>MAX('ART Forecast'!L183-L303,0)</f>
        <v>28</v>
      </c>
      <c r="AJ303" s="21">
        <f>MAX('ART Forecast'!M183-M303,0)</f>
        <v>25.100000000000023</v>
      </c>
      <c r="AK303" s="21">
        <f>MAX('ART Forecast'!N183-N303,0)</f>
        <v>34.350000000000023</v>
      </c>
      <c r="AL303" s="21">
        <f>MAX('ART Forecast'!O183-O303,0)</f>
        <v>0</v>
      </c>
      <c r="AM303" s="21">
        <f>MAX('ART Forecast'!P183-P303,0)</f>
        <v>0</v>
      </c>
      <c r="AN303" s="21">
        <f>MAX('ART Forecast'!Q183-Q303,0)</f>
        <v>0</v>
      </c>
      <c r="AO303" s="21">
        <f>MAX('ART Forecast'!R183-R303,0)</f>
        <v>0</v>
      </c>
      <c r="AP303" s="21">
        <f>MAX('ART Forecast'!S183-S303,0)</f>
        <v>0</v>
      </c>
      <c r="AQ303" s="21">
        <f>MAX('ART Forecast'!T183-T303,0)</f>
        <v>0</v>
      </c>
      <c r="AR303" s="21">
        <f>MAX('ART Forecast'!U183-U303,0)</f>
        <v>0</v>
      </c>
      <c r="AS303" s="21">
        <f>MAX('ART Forecast'!V183-V303,0)</f>
        <v>0</v>
      </c>
      <c r="AT303" s="21">
        <f>MAX('ART Forecast'!W183-W303,0)</f>
        <v>0</v>
      </c>
    </row>
    <row r="304" spans="1:46" customFormat="1" x14ac:dyDescent="0.35">
      <c r="A304" s="1"/>
      <c r="B304" s="17" t="str">
        <f t="shared" si="371"/>
        <v>India</v>
      </c>
      <c r="C304" s="21"/>
      <c r="D304" s="21">
        <f>'ART Forecast'!C184-('ART Forecast'!C184*'Algorithms &amp; Assumptions'!$C$7)</f>
        <v>0</v>
      </c>
      <c r="E304" s="21">
        <f>'ART Forecast'!D184-('ART Forecast'!D184*'Algorithms &amp; Assumptions'!$C$7)</f>
        <v>0</v>
      </c>
      <c r="F304" s="21">
        <f>'ART Forecast'!E184-('ART Forecast'!E184*'Algorithms &amp; Assumptions'!$C$7)</f>
        <v>0</v>
      </c>
      <c r="G304" s="21">
        <f>'ART Forecast'!F184-('ART Forecast'!F184*'Algorithms &amp; Assumptions'!$C$7)</f>
        <v>0</v>
      </c>
      <c r="H304" s="21">
        <f>'ART Forecast'!G184-('ART Forecast'!G184*'Algorithms &amp; Assumptions'!$C$7)</f>
        <v>0</v>
      </c>
      <c r="I304" s="21">
        <f>'ART Forecast'!H184-('ART Forecast'!H184*'Algorithms &amp; Assumptions'!$C$7)</f>
        <v>0</v>
      </c>
      <c r="J304" s="21">
        <f>'ART Forecast'!I184-('ART Forecast'!I184*'Algorithms &amp; Assumptions'!$C$7)</f>
        <v>0</v>
      </c>
      <c r="K304" s="21">
        <f>'ART Forecast'!J184-('ART Forecast'!J184*'Algorithms &amp; Assumptions'!$C$7)</f>
        <v>0</v>
      </c>
      <c r="L304" s="21">
        <f>'ART Forecast'!K184-('ART Forecast'!K184*'Algorithms &amp; Assumptions'!$C$7)</f>
        <v>0</v>
      </c>
      <c r="M304" s="21">
        <f>'ART Forecast'!L184-('ART Forecast'!L184*'Algorithms &amp; Assumptions'!$C$7)</f>
        <v>0</v>
      </c>
      <c r="N304" s="21">
        <f>'ART Forecast'!M184-('ART Forecast'!M184*'Algorithms &amp; Assumptions'!$C$7)</f>
        <v>0</v>
      </c>
      <c r="O304" s="21">
        <f>'ART Forecast'!N184-('ART Forecast'!N184*'Algorithms &amp; Assumptions'!$C$7)</f>
        <v>0</v>
      </c>
      <c r="P304" s="21">
        <f>'ART Forecast'!O184-('ART Forecast'!O184*'Algorithms &amp; Assumptions'!$C$7)</f>
        <v>0</v>
      </c>
      <c r="Q304" s="21">
        <f>'ART Forecast'!P184-('ART Forecast'!P184*'Algorithms &amp; Assumptions'!$C$7)</f>
        <v>0</v>
      </c>
      <c r="R304" s="21">
        <f>'ART Forecast'!Q184-('ART Forecast'!Q184*'Algorithms &amp; Assumptions'!$C$7)</f>
        <v>0</v>
      </c>
      <c r="S304" s="21">
        <f>'ART Forecast'!R184-('ART Forecast'!R184*'Algorithms &amp; Assumptions'!$C$7)</f>
        <v>0</v>
      </c>
      <c r="T304" s="21">
        <f>'ART Forecast'!S184-('ART Forecast'!S184*'Algorithms &amp; Assumptions'!$C$7)</f>
        <v>0</v>
      </c>
      <c r="U304" s="21">
        <f>'ART Forecast'!T184-('ART Forecast'!T184*'Algorithms &amp; Assumptions'!$C$7)</f>
        <v>0</v>
      </c>
      <c r="V304" s="21">
        <f>'ART Forecast'!U184-('ART Forecast'!U184*'Algorithms &amp; Assumptions'!$C$7)</f>
        <v>0</v>
      </c>
      <c r="W304" s="21">
        <f>'ART Forecast'!V184-('ART Forecast'!V184*'Algorithms &amp; Assumptions'!$C$7)</f>
        <v>0</v>
      </c>
      <c r="X304" s="1"/>
      <c r="Y304" s="17" t="str">
        <f t="shared" si="372"/>
        <v>India</v>
      </c>
      <c r="Z304" s="21"/>
      <c r="AA304" s="21">
        <f>MAX('ART Forecast'!D184-D304,0)</f>
        <v>0</v>
      </c>
      <c r="AB304" s="21">
        <f>MAX('ART Forecast'!E184-E304,0)</f>
        <v>0</v>
      </c>
      <c r="AC304" s="21">
        <f>MAX('ART Forecast'!F184-F304,0)</f>
        <v>0</v>
      </c>
      <c r="AD304" s="21">
        <f>MAX('ART Forecast'!G184-G304,0)</f>
        <v>0</v>
      </c>
      <c r="AE304" s="21">
        <f>MAX('ART Forecast'!H184-H304,0)</f>
        <v>0</v>
      </c>
      <c r="AF304" s="21">
        <f>MAX('ART Forecast'!I184-I304,0)</f>
        <v>0</v>
      </c>
      <c r="AG304" s="21">
        <f>MAX('ART Forecast'!J184-J304,0)</f>
        <v>0</v>
      </c>
      <c r="AH304" s="21">
        <f>MAX('ART Forecast'!K184-K304,0)</f>
        <v>0</v>
      </c>
      <c r="AI304" s="21">
        <f>MAX('ART Forecast'!L184-L304,0)</f>
        <v>0</v>
      </c>
      <c r="AJ304" s="21">
        <f>MAX('ART Forecast'!M184-M304,0)</f>
        <v>0</v>
      </c>
      <c r="AK304" s="21">
        <f>MAX('ART Forecast'!N184-N304,0)</f>
        <v>0</v>
      </c>
      <c r="AL304" s="21">
        <f>MAX('ART Forecast'!O184-O304,0)</f>
        <v>0</v>
      </c>
      <c r="AM304" s="21">
        <f>MAX('ART Forecast'!P184-P304,0)</f>
        <v>0</v>
      </c>
      <c r="AN304" s="21">
        <f>MAX('ART Forecast'!Q184-Q304,0)</f>
        <v>0</v>
      </c>
      <c r="AO304" s="21">
        <f>MAX('ART Forecast'!R184-R304,0)</f>
        <v>0</v>
      </c>
      <c r="AP304" s="21">
        <f>MAX('ART Forecast'!S184-S304,0)</f>
        <v>0</v>
      </c>
      <c r="AQ304" s="21">
        <f>MAX('ART Forecast'!T184-T304,0)</f>
        <v>0</v>
      </c>
      <c r="AR304" s="21">
        <f>MAX('ART Forecast'!U184-U304,0)</f>
        <v>0</v>
      </c>
      <c r="AS304" s="21">
        <f>MAX('ART Forecast'!V184-V304,0)</f>
        <v>0</v>
      </c>
      <c r="AT304" s="21">
        <f>MAX('ART Forecast'!W184-W304,0)</f>
        <v>0</v>
      </c>
    </row>
    <row r="305" spans="1:46" customFormat="1" x14ac:dyDescent="0.35">
      <c r="A305" s="1"/>
      <c r="B305" s="17" t="str">
        <f t="shared" si="371"/>
        <v>Indonesia</v>
      </c>
      <c r="C305" s="21"/>
      <c r="D305" s="21">
        <f>'ART Forecast'!C185-('ART Forecast'!C185*'Algorithms &amp; Assumptions'!$C$7)</f>
        <v>614.54999999999995</v>
      </c>
      <c r="E305" s="21">
        <f>'ART Forecast'!D185-('ART Forecast'!D185*'Algorithms &amp; Assumptions'!$C$7)</f>
        <v>709.75</v>
      </c>
      <c r="F305" s="21">
        <f>'ART Forecast'!E185-('ART Forecast'!E185*'Algorithms &amp; Assumptions'!$C$7)</f>
        <v>900.15</v>
      </c>
      <c r="G305" s="21">
        <f>'ART Forecast'!F185-('ART Forecast'!F185*'Algorithms &amp; Assumptions'!$C$7)</f>
        <v>1386.35</v>
      </c>
      <c r="H305" s="21">
        <f>'ART Forecast'!G185-('ART Forecast'!G185*'Algorithms &amp; Assumptions'!$C$7)</f>
        <v>1748.45</v>
      </c>
      <c r="I305" s="21">
        <f>'ART Forecast'!H185-('ART Forecast'!H185*'Algorithms &amp; Assumptions'!$C$7)</f>
        <v>2301.8000000000002</v>
      </c>
      <c r="J305" s="21">
        <f>'ART Forecast'!I185-('ART Forecast'!I185*'Algorithms &amp; Assumptions'!$C$7)</f>
        <v>2575.5</v>
      </c>
      <c r="K305" s="21">
        <f>'ART Forecast'!J185-('ART Forecast'!J185*'Algorithms &amp; Assumptions'!$C$7)</f>
        <v>2963.95</v>
      </c>
      <c r="L305" s="21">
        <f>'ART Forecast'!K185-('ART Forecast'!K185*'Algorithms &amp; Assumptions'!$C$7)</f>
        <v>3310.75</v>
      </c>
      <c r="M305" s="21">
        <f>'ART Forecast'!L185-('ART Forecast'!L185*'Algorithms &amp; Assumptions'!$C$7)</f>
        <v>3709.4</v>
      </c>
      <c r="N305" s="21">
        <f>'ART Forecast'!M185-('ART Forecast'!M185*'Algorithms &amp; Assumptions'!$C$7)</f>
        <v>4028.15</v>
      </c>
      <c r="O305" s="21">
        <f>'ART Forecast'!N185-('ART Forecast'!N185*'Algorithms &amp; Assumptions'!$C$7)</f>
        <v>3958.45</v>
      </c>
      <c r="P305" s="21">
        <f>'ART Forecast'!O185-('ART Forecast'!O185*'Algorithms &amp; Assumptions'!$C$7)</f>
        <v>4516.05</v>
      </c>
      <c r="Q305" s="21">
        <f>'ART Forecast'!P185-('ART Forecast'!P185*'Algorithms &amp; Assumptions'!$C$7)</f>
        <v>4784.9333333333334</v>
      </c>
      <c r="R305" s="21">
        <f>'ART Forecast'!Q185-('ART Forecast'!Q185*'Algorithms &amp; Assumptions'!$C$7)</f>
        <v>5053.8166666666657</v>
      </c>
      <c r="S305" s="21">
        <f>'ART Forecast'!R185-('ART Forecast'!R185*'Algorithms &amp; Assumptions'!$C$7)</f>
        <v>5322.6999999999989</v>
      </c>
      <c r="T305" s="21">
        <f>'ART Forecast'!S185-('ART Forecast'!S185*'Algorithms &amp; Assumptions'!$C$7)</f>
        <v>5591.5833333333321</v>
      </c>
      <c r="U305" s="21">
        <f>'ART Forecast'!T185-('ART Forecast'!T185*'Algorithms &amp; Assumptions'!$C$7)</f>
        <v>5860.4666666666653</v>
      </c>
      <c r="V305" s="21">
        <f>'ART Forecast'!U185-('ART Forecast'!U185*'Algorithms &amp; Assumptions'!$C$7)</f>
        <v>6129.3499999999985</v>
      </c>
      <c r="W305" s="21">
        <f>'ART Forecast'!V185-('ART Forecast'!V185*'Algorithms &amp; Assumptions'!$C$7)</f>
        <v>6398.2333333333318</v>
      </c>
      <c r="X305" s="1"/>
      <c r="Y305" s="17" t="str">
        <f t="shared" si="372"/>
        <v>Indonesia</v>
      </c>
      <c r="Z305" s="21"/>
      <c r="AA305" s="21">
        <f>MAX('ART Forecast'!D185-D305,0)</f>
        <v>220.45000000000005</v>
      </c>
      <c r="AB305" s="21">
        <f>MAX('ART Forecast'!E185-E305,0)</f>
        <v>349.25</v>
      </c>
      <c r="AC305" s="21">
        <f>MAX('ART Forecast'!F185-F305,0)</f>
        <v>730.85</v>
      </c>
      <c r="AD305" s="21">
        <f>MAX('ART Forecast'!G185-G305,0)</f>
        <v>670.65000000000009</v>
      </c>
      <c r="AE305" s="21">
        <f>MAX('ART Forecast'!H185-H305,0)</f>
        <v>959.55</v>
      </c>
      <c r="AF305" s="21">
        <f>MAX('ART Forecast'!I185-I305,0)</f>
        <v>728.19999999999982</v>
      </c>
      <c r="AG305" s="21">
        <f>MAX('ART Forecast'!J185-J305,0)</f>
        <v>911.5</v>
      </c>
      <c r="AH305" s="21">
        <f>MAX('ART Forecast'!K185-K305,0)</f>
        <v>931.05000000000018</v>
      </c>
      <c r="AI305" s="21">
        <f>MAX('ART Forecast'!L185-L305,0)</f>
        <v>1053.25</v>
      </c>
      <c r="AJ305" s="21">
        <f>MAX('ART Forecast'!M185-M305,0)</f>
        <v>1029.5999999999999</v>
      </c>
      <c r="AK305" s="21">
        <f>MAX('ART Forecast'!N185-N305,0)</f>
        <v>628.84999999999991</v>
      </c>
      <c r="AL305" s="21">
        <f>MAX('ART Forecast'!O185-O305,0)</f>
        <v>1354.5500000000002</v>
      </c>
      <c r="AM305" s="21">
        <f>MAX('ART Forecast'!P185-P305,0)</f>
        <v>1113.2833333333328</v>
      </c>
      <c r="AN305" s="21">
        <f>MAX('ART Forecast'!Q185-Q305,0)</f>
        <v>1160.7333333333327</v>
      </c>
      <c r="AO305" s="21">
        <f>MAX('ART Forecast'!R185-R305,0)</f>
        <v>1208.1833333333334</v>
      </c>
      <c r="AP305" s="21">
        <f>MAX('ART Forecast'!S185-S305,0)</f>
        <v>1255.6333333333332</v>
      </c>
      <c r="AQ305" s="21">
        <f>MAX('ART Forecast'!T185-T305,0)</f>
        <v>1303.083333333333</v>
      </c>
      <c r="AR305" s="21">
        <f>MAX('ART Forecast'!U185-U305,0)</f>
        <v>1350.5333333333328</v>
      </c>
      <c r="AS305" s="21">
        <f>MAX('ART Forecast'!V185-V305,0)</f>
        <v>1397.9833333333327</v>
      </c>
      <c r="AT305" s="21">
        <f>MAX('ART Forecast'!W185-W305,0)</f>
        <v>1445.4333333333325</v>
      </c>
    </row>
    <row r="306" spans="1:46" customFormat="1" x14ac:dyDescent="0.35">
      <c r="A306" s="1"/>
      <c r="B306" s="17" t="str">
        <f t="shared" si="371"/>
        <v>Iran</v>
      </c>
      <c r="C306" s="21"/>
      <c r="D306" s="21">
        <f>'ART Forecast'!C186-('ART Forecast'!C186*'Algorithms &amp; Assumptions'!$C$7)</f>
        <v>42.5</v>
      </c>
      <c r="E306" s="21">
        <f>'ART Forecast'!D186-('ART Forecast'!D186*'Algorithms &amp; Assumptions'!$C$7)</f>
        <v>61.2</v>
      </c>
      <c r="F306" s="21">
        <f>'ART Forecast'!E186-('ART Forecast'!E186*'Algorithms &amp; Assumptions'!$C$7)</f>
        <v>88.4</v>
      </c>
      <c r="G306" s="21">
        <f>'ART Forecast'!F186-('ART Forecast'!F186*'Algorithms &amp; Assumptions'!$C$7)</f>
        <v>115.6</v>
      </c>
      <c r="H306" s="21">
        <f>'ART Forecast'!G186-('ART Forecast'!G186*'Algorithms &amp; Assumptions'!$C$7)</f>
        <v>170</v>
      </c>
      <c r="I306" s="21">
        <f>'ART Forecast'!H186-('ART Forecast'!H186*'Algorithms &amp; Assumptions'!$C$7)</f>
        <v>213.35</v>
      </c>
      <c r="J306" s="21">
        <f>'ART Forecast'!I186-('ART Forecast'!I186*'Algorithms &amp; Assumptions'!$C$7)</f>
        <v>264.35000000000002</v>
      </c>
      <c r="K306" s="21">
        <f>'ART Forecast'!J186-('ART Forecast'!J186*'Algorithms &amp; Assumptions'!$C$7)</f>
        <v>317.89999999999998</v>
      </c>
      <c r="L306" s="21">
        <f>'ART Forecast'!K186-('ART Forecast'!K186*'Algorithms &amp; Assumptions'!$C$7)</f>
        <v>367.2</v>
      </c>
      <c r="M306" s="21">
        <f>'ART Forecast'!L186-('ART Forecast'!L186*'Algorithms &amp; Assumptions'!$C$7)</f>
        <v>398.65</v>
      </c>
      <c r="N306" s="21">
        <f>'ART Forecast'!M186-('ART Forecast'!M186*'Algorithms &amp; Assumptions'!$C$7)</f>
        <v>401.2</v>
      </c>
      <c r="O306" s="21">
        <f>'ART Forecast'!N186-('ART Forecast'!N186*'Algorithms &amp; Assumptions'!$C$7)</f>
        <v>399.5</v>
      </c>
      <c r="P306" s="21">
        <f>'ART Forecast'!O186-('ART Forecast'!O186*'Algorithms &amp; Assumptions'!$C$7)</f>
        <v>374.85</v>
      </c>
      <c r="Q306" s="21">
        <f>'ART Forecast'!P186-('ART Forecast'!P186*'Algorithms &amp; Assumptions'!$C$7)</f>
        <v>366.91666666666669</v>
      </c>
      <c r="R306" s="21">
        <f>'ART Forecast'!Q186-('ART Forecast'!Q186*'Algorithms &amp; Assumptions'!$C$7)</f>
        <v>358.98333333333335</v>
      </c>
      <c r="S306" s="21">
        <f>'ART Forecast'!R186-('ART Forecast'!R186*'Algorithms &amp; Assumptions'!$C$7)</f>
        <v>351.05000000000007</v>
      </c>
      <c r="T306" s="21">
        <f>'ART Forecast'!S186-('ART Forecast'!S186*'Algorithms &amp; Assumptions'!$C$7)</f>
        <v>343.11666666666673</v>
      </c>
      <c r="U306" s="21">
        <f>'ART Forecast'!T186-('ART Forecast'!T186*'Algorithms &amp; Assumptions'!$C$7)</f>
        <v>335.18333333333339</v>
      </c>
      <c r="V306" s="21">
        <f>'ART Forecast'!U186-('ART Forecast'!U186*'Algorithms &amp; Assumptions'!$C$7)</f>
        <v>327.25000000000011</v>
      </c>
      <c r="W306" s="21">
        <f>'ART Forecast'!V186-('ART Forecast'!V186*'Algorithms &amp; Assumptions'!$C$7)</f>
        <v>319.31666666666678</v>
      </c>
      <c r="X306" s="1"/>
      <c r="Y306" s="17" t="str">
        <f t="shared" si="372"/>
        <v>Iran</v>
      </c>
      <c r="Z306" s="21"/>
      <c r="AA306" s="21">
        <f>MAX('ART Forecast'!D186-D306,0)</f>
        <v>29.5</v>
      </c>
      <c r="AB306" s="21">
        <f>MAX('ART Forecast'!E186-E306,0)</f>
        <v>42.8</v>
      </c>
      <c r="AC306" s="21">
        <f>MAX('ART Forecast'!F186-F306,0)</f>
        <v>47.599999999999994</v>
      </c>
      <c r="AD306" s="21">
        <f>MAX('ART Forecast'!G186-G306,0)</f>
        <v>84.4</v>
      </c>
      <c r="AE306" s="21">
        <f>MAX('ART Forecast'!H186-H306,0)</f>
        <v>81</v>
      </c>
      <c r="AF306" s="21">
        <f>MAX('ART Forecast'!I186-I306,0)</f>
        <v>97.65</v>
      </c>
      <c r="AG306" s="21">
        <f>MAX('ART Forecast'!J186-J306,0)</f>
        <v>109.64999999999998</v>
      </c>
      <c r="AH306" s="21">
        <f>MAX('ART Forecast'!K186-K306,0)</f>
        <v>114.10000000000002</v>
      </c>
      <c r="AI306" s="21">
        <f>MAX('ART Forecast'!L186-L306,0)</f>
        <v>101.80000000000001</v>
      </c>
      <c r="AJ306" s="21">
        <f>MAX('ART Forecast'!M186-M306,0)</f>
        <v>73.350000000000023</v>
      </c>
      <c r="AK306" s="21">
        <f>MAX('ART Forecast'!N186-N306,0)</f>
        <v>68.800000000000011</v>
      </c>
      <c r="AL306" s="21">
        <f>MAX('ART Forecast'!O186-O306,0)</f>
        <v>41.5</v>
      </c>
      <c r="AM306" s="21">
        <f>MAX('ART Forecast'!P186-P306,0)</f>
        <v>56.816666666666663</v>
      </c>
      <c r="AN306" s="21">
        <f>MAX('ART Forecast'!Q186-Q306,0)</f>
        <v>55.416666666666686</v>
      </c>
      <c r="AO306" s="21">
        <f>MAX('ART Forecast'!R186-R306,0)</f>
        <v>54.016666666666708</v>
      </c>
      <c r="AP306" s="21">
        <f>MAX('ART Forecast'!S186-S306,0)</f>
        <v>52.616666666666674</v>
      </c>
      <c r="AQ306" s="21">
        <f>MAX('ART Forecast'!T186-T306,0)</f>
        <v>51.216666666666697</v>
      </c>
      <c r="AR306" s="21">
        <f>MAX('ART Forecast'!U186-U306,0)</f>
        <v>49.81666666666672</v>
      </c>
      <c r="AS306" s="21">
        <f>MAX('ART Forecast'!V186-V306,0)</f>
        <v>48.416666666666686</v>
      </c>
      <c r="AT306" s="21">
        <f>MAX('ART Forecast'!W186-W306,0)</f>
        <v>47.016666666666708</v>
      </c>
    </row>
    <row r="307" spans="1:46" customFormat="1" x14ac:dyDescent="0.35">
      <c r="A307" s="1"/>
      <c r="B307" s="17" t="str">
        <f t="shared" si="371"/>
        <v>Iraq</v>
      </c>
      <c r="C307" s="21"/>
      <c r="D307" s="21">
        <f>'ART Forecast'!C187-('ART Forecast'!C187*'Algorithms &amp; Assumptions'!$C$7)</f>
        <v>0</v>
      </c>
      <c r="E307" s="21">
        <f>'ART Forecast'!D187-('ART Forecast'!D187*'Algorithms &amp; Assumptions'!$C$7)</f>
        <v>0</v>
      </c>
      <c r="F307" s="21">
        <f>'ART Forecast'!E187-('ART Forecast'!E187*'Algorithms &amp; Assumptions'!$C$7)</f>
        <v>0</v>
      </c>
      <c r="G307" s="21">
        <f>'ART Forecast'!F187-('ART Forecast'!F187*'Algorithms &amp; Assumptions'!$C$7)</f>
        <v>0</v>
      </c>
      <c r="H307" s="21">
        <f>'ART Forecast'!G187-('ART Forecast'!G187*'Algorithms &amp; Assumptions'!$C$7)</f>
        <v>0</v>
      </c>
      <c r="I307" s="21">
        <f>'ART Forecast'!H187-('ART Forecast'!H187*'Algorithms &amp; Assumptions'!$C$7)</f>
        <v>0.85</v>
      </c>
      <c r="J307" s="21">
        <f>'ART Forecast'!I187-('ART Forecast'!I187*'Algorithms &amp; Assumptions'!$C$7)</f>
        <v>1.7</v>
      </c>
      <c r="K307" s="21">
        <f>'ART Forecast'!J187-('ART Forecast'!J187*'Algorithms &amp; Assumptions'!$C$7)</f>
        <v>2.5499999999999998</v>
      </c>
      <c r="L307" s="21">
        <f>'ART Forecast'!K187-('ART Forecast'!K187*'Algorithms &amp; Assumptions'!$C$7)</f>
        <v>5.0999999999999996</v>
      </c>
      <c r="M307" s="21">
        <f>'ART Forecast'!L187-('ART Forecast'!L187*'Algorithms &amp; Assumptions'!$C$7)</f>
        <v>5.95</v>
      </c>
      <c r="N307" s="21">
        <f>'ART Forecast'!M187-('ART Forecast'!M187*'Algorithms &amp; Assumptions'!$C$7)</f>
        <v>11.05</v>
      </c>
      <c r="O307" s="21">
        <f>'ART Forecast'!N187-('ART Forecast'!N187*'Algorithms &amp; Assumptions'!$C$7)</f>
        <v>16.149999999999999</v>
      </c>
      <c r="P307" s="21">
        <f>'ART Forecast'!O187-('ART Forecast'!O187*'Algorithms &amp; Assumptions'!$C$7)</f>
        <v>20.399999999999999</v>
      </c>
      <c r="Q307" s="21">
        <f>'ART Forecast'!P187-('ART Forecast'!P187*'Algorithms &amp; Assumptions'!$C$7)</f>
        <v>25.216666666666669</v>
      </c>
      <c r="R307" s="21">
        <f>'ART Forecast'!Q187-('ART Forecast'!Q187*'Algorithms &amp; Assumptions'!$C$7)</f>
        <v>30.033333333333335</v>
      </c>
      <c r="S307" s="21">
        <f>'ART Forecast'!R187-('ART Forecast'!R187*'Algorithms &amp; Assumptions'!$C$7)</f>
        <v>34.85</v>
      </c>
      <c r="T307" s="21">
        <f>'ART Forecast'!S187-('ART Forecast'!S187*'Algorithms &amp; Assumptions'!$C$7)</f>
        <v>39.666666666666664</v>
      </c>
      <c r="U307" s="21">
        <f>'ART Forecast'!T187-('ART Forecast'!T187*'Algorithms &amp; Assumptions'!$C$7)</f>
        <v>44.483333333333327</v>
      </c>
      <c r="V307" s="21">
        <f>'ART Forecast'!U187-('ART Forecast'!U187*'Algorithms &amp; Assumptions'!$C$7)</f>
        <v>49.3</v>
      </c>
      <c r="W307" s="21">
        <f>'ART Forecast'!V187-('ART Forecast'!V187*'Algorithms &amp; Assumptions'!$C$7)</f>
        <v>54.11666666666666</v>
      </c>
      <c r="X307" s="1"/>
      <c r="Y307" s="17" t="str">
        <f t="shared" si="372"/>
        <v>Iraq</v>
      </c>
      <c r="Z307" s="21"/>
      <c r="AA307" s="21">
        <f>MAX('ART Forecast'!D187-D307,0)</f>
        <v>0</v>
      </c>
      <c r="AB307" s="21">
        <f>MAX('ART Forecast'!E187-E307,0)</f>
        <v>0</v>
      </c>
      <c r="AC307" s="21">
        <f>MAX('ART Forecast'!F187-F307,0)</f>
        <v>0</v>
      </c>
      <c r="AD307" s="21">
        <f>MAX('ART Forecast'!G187-G307,0)</f>
        <v>0</v>
      </c>
      <c r="AE307" s="21">
        <f>MAX('ART Forecast'!H187-H307,0)</f>
        <v>1</v>
      </c>
      <c r="AF307" s="21">
        <f>MAX('ART Forecast'!I187-I307,0)</f>
        <v>1.1499999999999999</v>
      </c>
      <c r="AG307" s="21">
        <f>MAX('ART Forecast'!J187-J307,0)</f>
        <v>1.3</v>
      </c>
      <c r="AH307" s="21">
        <f>MAX('ART Forecast'!K187-K307,0)</f>
        <v>3.45</v>
      </c>
      <c r="AI307" s="21">
        <f>MAX('ART Forecast'!L187-L307,0)</f>
        <v>1.9000000000000004</v>
      </c>
      <c r="AJ307" s="21">
        <f>MAX('ART Forecast'!M187-M307,0)</f>
        <v>7.05</v>
      </c>
      <c r="AK307" s="21">
        <f>MAX('ART Forecast'!N187-N307,0)</f>
        <v>7.9499999999999993</v>
      </c>
      <c r="AL307" s="21">
        <f>MAX('ART Forecast'!O187-O307,0)</f>
        <v>7.8500000000000014</v>
      </c>
      <c r="AM307" s="21">
        <f>MAX('ART Forecast'!P187-P307,0)</f>
        <v>9.2666666666666693</v>
      </c>
      <c r="AN307" s="21">
        <f>MAX('ART Forecast'!Q187-Q307,0)</f>
        <v>10.116666666666667</v>
      </c>
      <c r="AO307" s="21">
        <f>MAX('ART Forecast'!R187-R307,0)</f>
        <v>10.966666666666665</v>
      </c>
      <c r="AP307" s="21">
        <f>MAX('ART Forecast'!S187-S307,0)</f>
        <v>11.816666666666663</v>
      </c>
      <c r="AQ307" s="21">
        <f>MAX('ART Forecast'!T187-T307,0)</f>
        <v>12.666666666666664</v>
      </c>
      <c r="AR307" s="21">
        <f>MAX('ART Forecast'!U187-U307,0)</f>
        <v>13.516666666666666</v>
      </c>
      <c r="AS307" s="21">
        <f>MAX('ART Forecast'!V187-V307,0)</f>
        <v>14.36666666666666</v>
      </c>
      <c r="AT307" s="21">
        <f>MAX('ART Forecast'!W187-W307,0)</f>
        <v>15.216666666666669</v>
      </c>
    </row>
    <row r="308" spans="1:46" customFormat="1" x14ac:dyDescent="0.35">
      <c r="A308" s="1"/>
      <c r="B308" s="17" t="str">
        <f t="shared" si="371"/>
        <v>Jamaica</v>
      </c>
      <c r="C308" s="21"/>
      <c r="D308" s="21">
        <f>'ART Forecast'!C188-('ART Forecast'!C188*'Algorithms &amp; Assumptions'!$C$7)</f>
        <v>370.6</v>
      </c>
      <c r="E308" s="21">
        <f>'ART Forecast'!D188-('ART Forecast'!D188*'Algorithms &amp; Assumptions'!$C$7)</f>
        <v>392.7</v>
      </c>
      <c r="F308" s="21">
        <f>'ART Forecast'!E188-('ART Forecast'!E188*'Algorithms &amp; Assumptions'!$C$7)</f>
        <v>302.60000000000002</v>
      </c>
      <c r="G308" s="21">
        <f>'ART Forecast'!F188-('ART Forecast'!F188*'Algorithms &amp; Assumptions'!$C$7)</f>
        <v>294.95</v>
      </c>
      <c r="H308" s="21">
        <f>'ART Forecast'!G188-('ART Forecast'!G188*'Algorithms &amp; Assumptions'!$C$7)</f>
        <v>274.55</v>
      </c>
      <c r="I308" s="21">
        <f>'ART Forecast'!H188-('ART Forecast'!H188*'Algorithms &amp; Assumptions'!$C$7)</f>
        <v>247.35</v>
      </c>
      <c r="J308" s="21">
        <f>'ART Forecast'!I188-('ART Forecast'!I188*'Algorithms &amp; Assumptions'!$C$7)</f>
        <v>221</v>
      </c>
      <c r="K308" s="21">
        <f>'ART Forecast'!J188-('ART Forecast'!J188*'Algorithms &amp; Assumptions'!$C$7)</f>
        <v>190.4</v>
      </c>
      <c r="L308" s="21">
        <f>'ART Forecast'!K188-('ART Forecast'!K188*'Algorithms &amp; Assumptions'!$C$7)</f>
        <v>184.45</v>
      </c>
      <c r="M308" s="21">
        <f>'ART Forecast'!L188-('ART Forecast'!L188*'Algorithms &amp; Assumptions'!$C$7)</f>
        <v>184.45</v>
      </c>
      <c r="N308" s="21">
        <f>'ART Forecast'!M188-('ART Forecast'!M188*'Algorithms &amp; Assumptions'!$C$7)</f>
        <v>147.9</v>
      </c>
      <c r="O308" s="21">
        <f>'ART Forecast'!N188-('ART Forecast'!N188*'Algorithms &amp; Assumptions'!$C$7)</f>
        <v>134.30000000000001</v>
      </c>
      <c r="P308" s="21">
        <f>'ART Forecast'!O188-('ART Forecast'!O188*'Algorithms &amp; Assumptions'!$C$7)</f>
        <v>109.65</v>
      </c>
      <c r="Q308" s="21">
        <f>'ART Forecast'!P188-('ART Forecast'!P188*'Algorithms &amp; Assumptions'!$C$7)</f>
        <v>84.716666666666669</v>
      </c>
      <c r="R308" s="21">
        <f>'ART Forecast'!Q188-('ART Forecast'!Q188*'Algorithms &amp; Assumptions'!$C$7)</f>
        <v>59.783333333333346</v>
      </c>
      <c r="S308" s="21">
        <f>'ART Forecast'!R188-('ART Forecast'!R188*'Algorithms &amp; Assumptions'!$C$7)</f>
        <v>34.850000000000009</v>
      </c>
      <c r="T308" s="21">
        <f>'ART Forecast'!S188-('ART Forecast'!S188*'Algorithms &amp; Assumptions'!$C$7)</f>
        <v>9.9166666666666803</v>
      </c>
      <c r="U308" s="21">
        <f>'ART Forecast'!T188-('ART Forecast'!T188*'Algorithms &amp; Assumptions'!$C$7)</f>
        <v>0</v>
      </c>
      <c r="V308" s="21">
        <f>'ART Forecast'!U188-('ART Forecast'!U188*'Algorithms &amp; Assumptions'!$C$7)</f>
        <v>0</v>
      </c>
      <c r="W308" s="21">
        <f>'ART Forecast'!V188-('ART Forecast'!V188*'Algorithms &amp; Assumptions'!$C$7)</f>
        <v>0</v>
      </c>
      <c r="X308" s="1"/>
      <c r="Y308" s="17" t="str">
        <f t="shared" si="372"/>
        <v>Jamaica</v>
      </c>
      <c r="Z308" s="21"/>
      <c r="AA308" s="21">
        <f>MAX('ART Forecast'!D188-D308,0)</f>
        <v>91.399999999999977</v>
      </c>
      <c r="AB308" s="21">
        <f>MAX('ART Forecast'!E188-E308,0)</f>
        <v>0</v>
      </c>
      <c r="AC308" s="21">
        <f>MAX('ART Forecast'!F188-F308,0)</f>
        <v>44.399999999999977</v>
      </c>
      <c r="AD308" s="21">
        <f>MAX('ART Forecast'!G188-G308,0)</f>
        <v>28.050000000000011</v>
      </c>
      <c r="AE308" s="21">
        <f>MAX('ART Forecast'!H188-H308,0)</f>
        <v>16.449999999999989</v>
      </c>
      <c r="AF308" s="21">
        <f>MAX('ART Forecast'!I188-I308,0)</f>
        <v>12.650000000000006</v>
      </c>
      <c r="AG308" s="21">
        <f>MAX('ART Forecast'!J188-J308,0)</f>
        <v>3</v>
      </c>
      <c r="AH308" s="21">
        <f>MAX('ART Forecast'!K188-K308,0)</f>
        <v>26.599999999999994</v>
      </c>
      <c r="AI308" s="21">
        <f>MAX('ART Forecast'!L188-L308,0)</f>
        <v>32.550000000000011</v>
      </c>
      <c r="AJ308" s="21">
        <f>MAX('ART Forecast'!M188-M308,0)</f>
        <v>0</v>
      </c>
      <c r="AK308" s="21">
        <f>MAX('ART Forecast'!N188-N308,0)</f>
        <v>10.099999999999994</v>
      </c>
      <c r="AL308" s="21">
        <f>MAX('ART Forecast'!O188-O308,0)</f>
        <v>0</v>
      </c>
      <c r="AM308" s="21">
        <f>MAX('ART Forecast'!P188-P308,0)</f>
        <v>0</v>
      </c>
      <c r="AN308" s="21">
        <f>MAX('ART Forecast'!Q188-Q308,0)</f>
        <v>0</v>
      </c>
      <c r="AO308" s="21">
        <f>MAX('ART Forecast'!R188-R308,0)</f>
        <v>0</v>
      </c>
      <c r="AP308" s="21">
        <f>MAX('ART Forecast'!S188-S308,0)</f>
        <v>0</v>
      </c>
      <c r="AQ308" s="21">
        <f>MAX('ART Forecast'!T188-T308,0)</f>
        <v>0</v>
      </c>
      <c r="AR308" s="21">
        <f>MAX('ART Forecast'!U188-U308,0)</f>
        <v>0</v>
      </c>
      <c r="AS308" s="21">
        <f>MAX('ART Forecast'!V188-V308,0)</f>
        <v>0</v>
      </c>
      <c r="AT308" s="21">
        <f>MAX('ART Forecast'!W188-W308,0)</f>
        <v>0</v>
      </c>
    </row>
    <row r="309" spans="1:46" customFormat="1" x14ac:dyDescent="0.35">
      <c r="A309" s="1"/>
      <c r="B309" s="17" t="str">
        <f t="shared" si="371"/>
        <v>Jordan</v>
      </c>
      <c r="C309" s="21"/>
      <c r="D309" s="21">
        <f>'ART Forecast'!C189-('ART Forecast'!C189*'Algorithms &amp; Assumptions'!$C$7)</f>
        <v>0.85</v>
      </c>
      <c r="E309" s="21">
        <f>'ART Forecast'!D189-('ART Forecast'!D189*'Algorithms &amp; Assumptions'!$C$7)</f>
        <v>0.85</v>
      </c>
      <c r="F309" s="21">
        <f>'ART Forecast'!E189-('ART Forecast'!E189*'Algorithms &amp; Assumptions'!$C$7)</f>
        <v>3.4</v>
      </c>
      <c r="G309" s="21">
        <f>'ART Forecast'!F189-('ART Forecast'!F189*'Algorithms &amp; Assumptions'!$C$7)</f>
        <v>0.85</v>
      </c>
      <c r="H309" s="21">
        <f>'ART Forecast'!G189-('ART Forecast'!G189*'Algorithms &amp; Assumptions'!$C$7)</f>
        <v>2.5499999999999998</v>
      </c>
      <c r="I309" s="21">
        <f>'ART Forecast'!H189-('ART Forecast'!H189*'Algorithms &amp; Assumptions'!$C$7)</f>
        <v>0.85</v>
      </c>
      <c r="J309" s="21">
        <f>'ART Forecast'!I189-('ART Forecast'!I189*'Algorithms &amp; Assumptions'!$C$7)</f>
        <v>1.7</v>
      </c>
      <c r="K309" s="21">
        <f>'ART Forecast'!J189-('ART Forecast'!J189*'Algorithms &amp; Assumptions'!$C$7)</f>
        <v>0.85</v>
      </c>
      <c r="L309" s="21">
        <f>'ART Forecast'!K189-('ART Forecast'!K189*'Algorithms &amp; Assumptions'!$C$7)</f>
        <v>2.5499999999999998</v>
      </c>
      <c r="M309" s="21">
        <f>'ART Forecast'!L189-('ART Forecast'!L189*'Algorithms &amp; Assumptions'!$C$7)</f>
        <v>0</v>
      </c>
      <c r="N309" s="21">
        <f>'ART Forecast'!M189-('ART Forecast'!M189*'Algorithms &amp; Assumptions'!$C$7)</f>
        <v>2.5499999999999998</v>
      </c>
      <c r="O309" s="21">
        <f>'ART Forecast'!N189-('ART Forecast'!N189*'Algorithms &amp; Assumptions'!$C$7)</f>
        <v>1.7</v>
      </c>
      <c r="P309" s="21">
        <f>'ART Forecast'!O189-('ART Forecast'!O189*'Algorithms &amp; Assumptions'!$C$7)</f>
        <v>1.7</v>
      </c>
      <c r="Q309" s="21">
        <f>'ART Forecast'!P189-('ART Forecast'!P189*'Algorithms &amp; Assumptions'!$C$7)</f>
        <v>2.2666666666666666</v>
      </c>
      <c r="R309" s="21">
        <f>'ART Forecast'!Q189-('ART Forecast'!Q189*'Algorithms &amp; Assumptions'!$C$7)</f>
        <v>2.833333333333333</v>
      </c>
      <c r="S309" s="21">
        <f>'ART Forecast'!R189-('ART Forecast'!R189*'Algorithms &amp; Assumptions'!$C$7)</f>
        <v>3.3999999999999995</v>
      </c>
      <c r="T309" s="21">
        <f>'ART Forecast'!S189-('ART Forecast'!S189*'Algorithms &amp; Assumptions'!$C$7)</f>
        <v>3.9666666666666663</v>
      </c>
      <c r="U309" s="21">
        <f>'ART Forecast'!T189-('ART Forecast'!T189*'Algorithms &amp; Assumptions'!$C$7)</f>
        <v>4.5333333333333332</v>
      </c>
      <c r="V309" s="21">
        <f>'ART Forecast'!U189-('ART Forecast'!U189*'Algorithms &amp; Assumptions'!$C$7)</f>
        <v>5.0999999999999996</v>
      </c>
      <c r="W309" s="21">
        <f>'ART Forecast'!V189-('ART Forecast'!V189*'Algorithms &amp; Assumptions'!$C$7)</f>
        <v>5.666666666666667</v>
      </c>
      <c r="X309" s="1"/>
      <c r="Y309" s="17" t="str">
        <f t="shared" si="372"/>
        <v>Jordan</v>
      </c>
      <c r="Z309" s="21"/>
      <c r="AA309" s="21">
        <f>MAX('ART Forecast'!D189-D309,0)</f>
        <v>0.15000000000000002</v>
      </c>
      <c r="AB309" s="21">
        <f>MAX('ART Forecast'!E189-E309,0)</f>
        <v>3.15</v>
      </c>
      <c r="AC309" s="21">
        <f>MAX('ART Forecast'!F189-F309,0)</f>
        <v>0</v>
      </c>
      <c r="AD309" s="21">
        <f>MAX('ART Forecast'!G189-G309,0)</f>
        <v>2.15</v>
      </c>
      <c r="AE309" s="21">
        <f>MAX('ART Forecast'!H189-H309,0)</f>
        <v>0</v>
      </c>
      <c r="AF309" s="21">
        <f>MAX('ART Forecast'!I189-I309,0)</f>
        <v>1.1499999999999999</v>
      </c>
      <c r="AG309" s="21">
        <f>MAX('ART Forecast'!J189-J309,0)</f>
        <v>0</v>
      </c>
      <c r="AH309" s="21">
        <f>MAX('ART Forecast'!K189-K309,0)</f>
        <v>2.15</v>
      </c>
      <c r="AI309" s="21">
        <f>MAX('ART Forecast'!L189-L309,0)</f>
        <v>0</v>
      </c>
      <c r="AJ309" s="21">
        <f>MAX('ART Forecast'!M189-M309,0)</f>
        <v>3</v>
      </c>
      <c r="AK309" s="21">
        <f>MAX('ART Forecast'!N189-N309,0)</f>
        <v>0</v>
      </c>
      <c r="AL309" s="21">
        <f>MAX('ART Forecast'!O189-O309,0)</f>
        <v>0.30000000000000004</v>
      </c>
      <c r="AM309" s="21">
        <f>MAX('ART Forecast'!P189-P309,0)</f>
        <v>0.96666666666666656</v>
      </c>
      <c r="AN309" s="21">
        <f>MAX('ART Forecast'!Q189-Q309,0)</f>
        <v>1.0666666666666664</v>
      </c>
      <c r="AO309" s="21">
        <f>MAX('ART Forecast'!R189-R309,0)</f>
        <v>1.1666666666666665</v>
      </c>
      <c r="AP309" s="21">
        <f>MAX('ART Forecast'!S189-S309,0)</f>
        <v>1.2666666666666666</v>
      </c>
      <c r="AQ309" s="21">
        <f>MAX('ART Forecast'!T189-T309,0)</f>
        <v>1.3666666666666667</v>
      </c>
      <c r="AR309" s="21">
        <f>MAX('ART Forecast'!U189-U309,0)</f>
        <v>1.4666666666666668</v>
      </c>
      <c r="AS309" s="21">
        <f>MAX('ART Forecast'!V189-V309,0)</f>
        <v>1.5666666666666673</v>
      </c>
      <c r="AT309" s="21">
        <f>MAX('ART Forecast'!W189-W309,0)</f>
        <v>1.666666666666667</v>
      </c>
    </row>
    <row r="310" spans="1:46" customFormat="1" x14ac:dyDescent="0.35">
      <c r="A310" s="1"/>
      <c r="B310" s="17" t="str">
        <f t="shared" si="371"/>
        <v>Kazakhstan</v>
      </c>
      <c r="C310" s="21"/>
      <c r="D310" s="21">
        <f>'ART Forecast'!C190-('ART Forecast'!C190*'Algorithms &amp; Assumptions'!$C$7)</f>
        <v>179.35</v>
      </c>
      <c r="E310" s="21">
        <f>'ART Forecast'!D190-('ART Forecast'!D190*'Algorithms &amp; Assumptions'!$C$7)</f>
        <v>207.4</v>
      </c>
      <c r="F310" s="21">
        <f>'ART Forecast'!E190-('ART Forecast'!E190*'Algorithms &amp; Assumptions'!$C$7)</f>
        <v>249.05</v>
      </c>
      <c r="G310" s="21">
        <f>'ART Forecast'!F190-('ART Forecast'!F190*'Algorithms &amp; Assumptions'!$C$7)</f>
        <v>278.8</v>
      </c>
      <c r="H310" s="21">
        <f>'ART Forecast'!G190-('ART Forecast'!G190*'Algorithms &amp; Assumptions'!$C$7)</f>
        <v>306.85000000000002</v>
      </c>
      <c r="I310" s="21">
        <f>'ART Forecast'!H190-('ART Forecast'!H190*'Algorithms &amp; Assumptions'!$C$7)</f>
        <v>322.14999999999998</v>
      </c>
      <c r="J310" s="21">
        <f>'ART Forecast'!I190-('ART Forecast'!I190*'Algorithms &amp; Assumptions'!$C$7)</f>
        <v>352.75</v>
      </c>
      <c r="K310" s="21">
        <f>'ART Forecast'!J190-('ART Forecast'!J190*'Algorithms &amp; Assumptions'!$C$7)</f>
        <v>378.25</v>
      </c>
      <c r="L310" s="21">
        <f>'ART Forecast'!K190-('ART Forecast'!K190*'Algorithms &amp; Assumptions'!$C$7)</f>
        <v>367.2</v>
      </c>
      <c r="M310" s="21">
        <f>'ART Forecast'!L190-('ART Forecast'!L190*'Algorithms &amp; Assumptions'!$C$7)</f>
        <v>340.85</v>
      </c>
      <c r="N310" s="21">
        <f>'ART Forecast'!M190-('ART Forecast'!M190*'Algorithms &amp; Assumptions'!$C$7)</f>
        <v>260.95</v>
      </c>
      <c r="O310" s="21">
        <f>'ART Forecast'!N190-('ART Forecast'!N190*'Algorithms &amp; Assumptions'!$C$7)</f>
        <v>246.5</v>
      </c>
      <c r="P310" s="21">
        <f>'ART Forecast'!O190-('ART Forecast'!O190*'Algorithms &amp; Assumptions'!$C$7)</f>
        <v>248.2</v>
      </c>
      <c r="Q310" s="21">
        <f>'ART Forecast'!P190-('ART Forecast'!P190*'Algorithms &amp; Assumptions'!$C$7)</f>
        <v>217.31666666666666</v>
      </c>
      <c r="R310" s="21">
        <f>'ART Forecast'!Q190-('ART Forecast'!Q190*'Algorithms &amp; Assumptions'!$C$7)</f>
        <v>186.43333333333331</v>
      </c>
      <c r="S310" s="21">
        <f>'ART Forecast'!R190-('ART Forecast'!R190*'Algorithms &amp; Assumptions'!$C$7)</f>
        <v>155.54999999999998</v>
      </c>
      <c r="T310" s="21">
        <f>'ART Forecast'!S190-('ART Forecast'!S190*'Algorithms &amp; Assumptions'!$C$7)</f>
        <v>124.66666666666663</v>
      </c>
      <c r="U310" s="21">
        <f>'ART Forecast'!T190-('ART Forecast'!T190*'Algorithms &amp; Assumptions'!$C$7)</f>
        <v>93.783333333333289</v>
      </c>
      <c r="V310" s="21">
        <f>'ART Forecast'!U190-('ART Forecast'!U190*'Algorithms &amp; Assumptions'!$C$7)</f>
        <v>62.899999999999949</v>
      </c>
      <c r="W310" s="21">
        <f>'ART Forecast'!V190-('ART Forecast'!V190*'Algorithms &amp; Assumptions'!$C$7)</f>
        <v>32.016666666666616</v>
      </c>
      <c r="X310" s="1"/>
      <c r="Y310" s="17" t="str">
        <f t="shared" si="372"/>
        <v>Kazakhstan</v>
      </c>
      <c r="Z310" s="21"/>
      <c r="AA310" s="21">
        <f>MAX('ART Forecast'!D190-D310,0)</f>
        <v>64.650000000000006</v>
      </c>
      <c r="AB310" s="21">
        <f>MAX('ART Forecast'!E190-E310,0)</f>
        <v>85.6</v>
      </c>
      <c r="AC310" s="21">
        <f>MAX('ART Forecast'!F190-F310,0)</f>
        <v>78.949999999999989</v>
      </c>
      <c r="AD310" s="21">
        <f>MAX('ART Forecast'!G190-G310,0)</f>
        <v>82.199999999999989</v>
      </c>
      <c r="AE310" s="21">
        <f>MAX('ART Forecast'!H190-H310,0)</f>
        <v>72.149999999999977</v>
      </c>
      <c r="AF310" s="21">
        <f>MAX('ART Forecast'!I190-I310,0)</f>
        <v>92.850000000000023</v>
      </c>
      <c r="AG310" s="21">
        <f>MAX('ART Forecast'!J190-J310,0)</f>
        <v>92.25</v>
      </c>
      <c r="AH310" s="21">
        <f>MAX('ART Forecast'!K190-K310,0)</f>
        <v>53.75</v>
      </c>
      <c r="AI310" s="21">
        <f>MAX('ART Forecast'!L190-L310,0)</f>
        <v>33.800000000000011</v>
      </c>
      <c r="AJ310" s="21">
        <f>MAX('ART Forecast'!M190-M310,0)</f>
        <v>0</v>
      </c>
      <c r="AK310" s="21">
        <f>MAX('ART Forecast'!N190-N310,0)</f>
        <v>29.050000000000011</v>
      </c>
      <c r="AL310" s="21">
        <f>MAX('ART Forecast'!O190-O310,0)</f>
        <v>45.5</v>
      </c>
      <c r="AM310" s="21">
        <f>MAX('ART Forecast'!P190-P310,0)</f>
        <v>7.4666666666666686</v>
      </c>
      <c r="AN310" s="21">
        <f>MAX('ART Forecast'!Q190-Q310,0)</f>
        <v>2.0166666666666515</v>
      </c>
      <c r="AO310" s="21">
        <f>MAX('ART Forecast'!R190-R310,0)</f>
        <v>0</v>
      </c>
      <c r="AP310" s="21">
        <f>MAX('ART Forecast'!S190-S310,0)</f>
        <v>0</v>
      </c>
      <c r="AQ310" s="21">
        <f>MAX('ART Forecast'!T190-T310,0)</f>
        <v>0</v>
      </c>
      <c r="AR310" s="21">
        <f>MAX('ART Forecast'!U190-U310,0)</f>
        <v>0</v>
      </c>
      <c r="AS310" s="21">
        <f>MAX('ART Forecast'!V190-V310,0)</f>
        <v>0</v>
      </c>
      <c r="AT310" s="21">
        <f>MAX('ART Forecast'!W190-W310,0)</f>
        <v>0</v>
      </c>
    </row>
    <row r="311" spans="1:46" customFormat="1" x14ac:dyDescent="0.35">
      <c r="A311" s="1"/>
      <c r="B311" s="17" t="str">
        <f t="shared" si="371"/>
        <v>Kenya</v>
      </c>
      <c r="C311" s="21"/>
      <c r="D311" s="21">
        <f>'ART Forecast'!C191-('ART Forecast'!C191*'Algorithms &amp; Assumptions'!$C$7)</f>
        <v>30681.599999999999</v>
      </c>
      <c r="E311" s="21">
        <f>'ART Forecast'!D191-('ART Forecast'!D191*'Algorithms &amp; Assumptions'!$C$7)</f>
        <v>41265.800000000003</v>
      </c>
      <c r="F311" s="21">
        <f>'ART Forecast'!E191-('ART Forecast'!E191*'Algorithms &amp; Assumptions'!$C$7)</f>
        <v>47122.3</v>
      </c>
      <c r="G311" s="21">
        <f>'ART Forecast'!F191-('ART Forecast'!F191*'Algorithms &amp; Assumptions'!$C$7)</f>
        <v>51119.85</v>
      </c>
      <c r="H311" s="21">
        <f>'ART Forecast'!G191-('ART Forecast'!G191*'Algorithms &amp; Assumptions'!$C$7)</f>
        <v>56159.5</v>
      </c>
      <c r="I311" s="21">
        <f>'ART Forecast'!H191-('ART Forecast'!H191*'Algorithms &amp; Assumptions'!$C$7)</f>
        <v>60814.95</v>
      </c>
      <c r="J311" s="21">
        <f>'ART Forecast'!I191-('ART Forecast'!I191*'Algorithms &amp; Assumptions'!$C$7)</f>
        <v>66928.149999999994</v>
      </c>
      <c r="K311" s="21">
        <f>'ART Forecast'!J191-('ART Forecast'!J191*'Algorithms &amp; Assumptions'!$C$7)</f>
        <v>73374.55</v>
      </c>
      <c r="L311" s="21">
        <f>'ART Forecast'!K191-('ART Forecast'!K191*'Algorithms &amp; Assumptions'!$C$7)</f>
        <v>65512.9</v>
      </c>
      <c r="M311" s="21">
        <f>'ART Forecast'!L191-('ART Forecast'!L191*'Algorithms &amp; Assumptions'!$C$7)</f>
        <v>62114.6</v>
      </c>
      <c r="N311" s="21">
        <f>'ART Forecast'!M191-('ART Forecast'!M191*'Algorithms &amp; Assumptions'!$C$7)</f>
        <v>58978.95</v>
      </c>
      <c r="O311" s="21">
        <f>'ART Forecast'!N191-('ART Forecast'!N191*'Algorithms &amp; Assumptions'!$C$7)</f>
        <v>54428.9</v>
      </c>
      <c r="P311" s="21">
        <f>'ART Forecast'!O191-('ART Forecast'!O191*'Algorithms &amp; Assumptions'!$C$7)</f>
        <v>48762.8</v>
      </c>
      <c r="Q311" s="21">
        <f>'ART Forecast'!P191-('ART Forecast'!P191*'Algorithms &amp; Assumptions'!$C$7)</f>
        <v>44312.2</v>
      </c>
      <c r="R311" s="21">
        <f>'ART Forecast'!Q191-('ART Forecast'!Q191*'Algorithms &amp; Assumptions'!$C$7)</f>
        <v>39861.599999999999</v>
      </c>
      <c r="S311" s="21">
        <f>'ART Forecast'!R191-('ART Forecast'!R191*'Algorithms &amp; Assumptions'!$C$7)</f>
        <v>35411</v>
      </c>
      <c r="T311" s="21">
        <f>'ART Forecast'!S191-('ART Forecast'!S191*'Algorithms &amp; Assumptions'!$C$7)</f>
        <v>30960.400000000001</v>
      </c>
      <c r="U311" s="21">
        <f>'ART Forecast'!T191-('ART Forecast'!T191*'Algorithms &amp; Assumptions'!$C$7)</f>
        <v>26509.8</v>
      </c>
      <c r="V311" s="21">
        <f>'ART Forecast'!U191-('ART Forecast'!U191*'Algorithms &amp; Assumptions'!$C$7)</f>
        <v>22059.200000000001</v>
      </c>
      <c r="W311" s="21">
        <f>'ART Forecast'!V191-('ART Forecast'!V191*'Algorithms &amp; Assumptions'!$C$7)</f>
        <v>17608.599999999999</v>
      </c>
      <c r="X311" s="1"/>
      <c r="Y311" s="17" t="str">
        <f t="shared" si="372"/>
        <v>Kenya</v>
      </c>
      <c r="Z311" s="21"/>
      <c r="AA311" s="21">
        <f>MAX('ART Forecast'!D191-D311,0)</f>
        <v>17866.400000000001</v>
      </c>
      <c r="AB311" s="21">
        <f>MAX('ART Forecast'!E191-E311,0)</f>
        <v>14172.199999999997</v>
      </c>
      <c r="AC311" s="21">
        <f>MAX('ART Forecast'!F191-F311,0)</f>
        <v>13018.699999999997</v>
      </c>
      <c r="AD311" s="21">
        <f>MAX('ART Forecast'!G191-G311,0)</f>
        <v>14950.150000000001</v>
      </c>
      <c r="AE311" s="21">
        <f>MAX('ART Forecast'!H191-H311,0)</f>
        <v>15387.5</v>
      </c>
      <c r="AF311" s="21">
        <f>MAX('ART Forecast'!I191-I311,0)</f>
        <v>17924.050000000003</v>
      </c>
      <c r="AG311" s="21">
        <f>MAX('ART Forecast'!J191-J311,0)</f>
        <v>19394.850000000006</v>
      </c>
      <c r="AH311" s="21">
        <f>MAX('ART Forecast'!K191-K311,0)</f>
        <v>3699.4499999999971</v>
      </c>
      <c r="AI311" s="21">
        <f>MAX('ART Forecast'!L191-L311,0)</f>
        <v>7563.0999999999985</v>
      </c>
      <c r="AJ311" s="21">
        <f>MAX('ART Forecast'!M191-M311,0)</f>
        <v>7272.4000000000015</v>
      </c>
      <c r="AK311" s="21">
        <f>MAX('ART Forecast'!N191-N311,0)</f>
        <v>5055.0500000000029</v>
      </c>
      <c r="AL311" s="21">
        <f>MAX('ART Forecast'!O191-O311,0)</f>
        <v>2939.0999999999985</v>
      </c>
      <c r="AM311" s="21">
        <f>MAX('ART Forecast'!P191-P311,0)</f>
        <v>3369.1999999999971</v>
      </c>
      <c r="AN311" s="21">
        <f>MAX('ART Forecast'!Q191-Q311,0)</f>
        <v>2583.8000000000029</v>
      </c>
      <c r="AO311" s="21">
        <f>MAX('ART Forecast'!R191-R311,0)</f>
        <v>1798.4000000000015</v>
      </c>
      <c r="AP311" s="21">
        <f>MAX('ART Forecast'!S191-S311,0)</f>
        <v>1013</v>
      </c>
      <c r="AQ311" s="21">
        <f>MAX('ART Forecast'!T191-T311,0)</f>
        <v>227.59999999999854</v>
      </c>
      <c r="AR311" s="21">
        <f>MAX('ART Forecast'!U191-U311,0)</f>
        <v>0</v>
      </c>
      <c r="AS311" s="21">
        <f>MAX('ART Forecast'!V191-V311,0)</f>
        <v>0</v>
      </c>
      <c r="AT311" s="21">
        <f>MAX('ART Forecast'!W191-W311,0)</f>
        <v>0</v>
      </c>
    </row>
    <row r="312" spans="1:46" customFormat="1" x14ac:dyDescent="0.35">
      <c r="A312" s="1"/>
      <c r="B312" s="17" t="str">
        <f t="shared" si="371"/>
        <v>Kyrgyzstan</v>
      </c>
      <c r="C312" s="21"/>
      <c r="D312" s="21">
        <f>'ART Forecast'!C192-('ART Forecast'!C192*'Algorithms &amp; Assumptions'!$C$7)</f>
        <v>122.4</v>
      </c>
      <c r="E312" s="21">
        <f>'ART Forecast'!D192-('ART Forecast'!D192*'Algorithms &amp; Assumptions'!$C$7)</f>
        <v>146.19999999999999</v>
      </c>
      <c r="F312" s="21">
        <f>'ART Forecast'!E192-('ART Forecast'!E192*'Algorithms &amp; Assumptions'!$C$7)</f>
        <v>187</v>
      </c>
      <c r="G312" s="21">
        <f>'ART Forecast'!F192-('ART Forecast'!F192*'Algorithms &amp; Assumptions'!$C$7)</f>
        <v>254.15</v>
      </c>
      <c r="H312" s="21">
        <f>'ART Forecast'!G192-('ART Forecast'!G192*'Algorithms &amp; Assumptions'!$C$7)</f>
        <v>311.10000000000002</v>
      </c>
      <c r="I312" s="21">
        <f>'ART Forecast'!H192-('ART Forecast'!H192*'Algorithms &amp; Assumptions'!$C$7)</f>
        <v>330.65</v>
      </c>
      <c r="J312" s="21">
        <f>'ART Forecast'!I192-('ART Forecast'!I192*'Algorithms &amp; Assumptions'!$C$7)</f>
        <v>355.3</v>
      </c>
      <c r="K312" s="21">
        <f>'ART Forecast'!J192-('ART Forecast'!J192*'Algorithms &amp; Assumptions'!$C$7)</f>
        <v>376.55</v>
      </c>
      <c r="L312" s="21">
        <f>'ART Forecast'!K192-('ART Forecast'!K192*'Algorithms &amp; Assumptions'!$C$7)</f>
        <v>379.95</v>
      </c>
      <c r="M312" s="21">
        <f>'ART Forecast'!L192-('ART Forecast'!L192*'Algorithms &amp; Assumptions'!$C$7)</f>
        <v>362.1</v>
      </c>
      <c r="N312" s="21">
        <f>'ART Forecast'!M192-('ART Forecast'!M192*'Algorithms &amp; Assumptions'!$C$7)</f>
        <v>272</v>
      </c>
      <c r="O312" s="21">
        <f>'ART Forecast'!N192-('ART Forecast'!N192*'Algorithms &amp; Assumptions'!$C$7)</f>
        <v>168.3</v>
      </c>
      <c r="P312" s="21">
        <f>'ART Forecast'!O192-('ART Forecast'!O192*'Algorithms &amp; Assumptions'!$C$7)</f>
        <v>141.94999999999999</v>
      </c>
      <c r="Q312" s="21">
        <f>'ART Forecast'!P192-('ART Forecast'!P192*'Algorithms &amp; Assumptions'!$C$7)</f>
        <v>68.566666666666677</v>
      </c>
      <c r="R312" s="21">
        <f>'ART Forecast'!Q192-('ART Forecast'!Q192*'Algorithms &amp; Assumptions'!$C$7)</f>
        <v>0</v>
      </c>
      <c r="S312" s="21">
        <f>'ART Forecast'!R192-('ART Forecast'!R192*'Algorithms &amp; Assumptions'!$C$7)</f>
        <v>0</v>
      </c>
      <c r="T312" s="21">
        <f>'ART Forecast'!S192-('ART Forecast'!S192*'Algorithms &amp; Assumptions'!$C$7)</f>
        <v>0</v>
      </c>
      <c r="U312" s="21">
        <f>'ART Forecast'!T192-('ART Forecast'!T192*'Algorithms &amp; Assumptions'!$C$7)</f>
        <v>0</v>
      </c>
      <c r="V312" s="21">
        <f>'ART Forecast'!U192-('ART Forecast'!U192*'Algorithms &amp; Assumptions'!$C$7)</f>
        <v>0</v>
      </c>
      <c r="W312" s="21">
        <f>'ART Forecast'!V192-('ART Forecast'!V192*'Algorithms &amp; Assumptions'!$C$7)</f>
        <v>0</v>
      </c>
      <c r="X312" s="1"/>
      <c r="Y312" s="17" t="str">
        <f t="shared" si="372"/>
        <v>Kyrgyzstan</v>
      </c>
      <c r="Z312" s="21"/>
      <c r="AA312" s="21">
        <f>MAX('ART Forecast'!D192-D312,0)</f>
        <v>49.599999999999994</v>
      </c>
      <c r="AB312" s="21">
        <f>MAX('ART Forecast'!E192-E312,0)</f>
        <v>73.800000000000011</v>
      </c>
      <c r="AC312" s="21">
        <f>MAX('ART Forecast'!F192-F312,0)</f>
        <v>112</v>
      </c>
      <c r="AD312" s="21">
        <f>MAX('ART Forecast'!G192-G312,0)</f>
        <v>111.85</v>
      </c>
      <c r="AE312" s="21">
        <f>MAX('ART Forecast'!H192-H312,0)</f>
        <v>77.899999999999977</v>
      </c>
      <c r="AF312" s="21">
        <f>MAX('ART Forecast'!I192-I312,0)</f>
        <v>87.350000000000023</v>
      </c>
      <c r="AG312" s="21">
        <f>MAX('ART Forecast'!J192-J312,0)</f>
        <v>87.699999999999989</v>
      </c>
      <c r="AH312" s="21">
        <f>MAX('ART Forecast'!K192-K312,0)</f>
        <v>70.449999999999989</v>
      </c>
      <c r="AI312" s="21">
        <f>MAX('ART Forecast'!L192-L312,0)</f>
        <v>46.050000000000011</v>
      </c>
      <c r="AJ312" s="21">
        <f>MAX('ART Forecast'!M192-M312,0)</f>
        <v>0</v>
      </c>
      <c r="AK312" s="21">
        <f>MAX('ART Forecast'!N192-N312,0)</f>
        <v>0</v>
      </c>
      <c r="AL312" s="21">
        <f>MAX('ART Forecast'!O192-O312,0)</f>
        <v>0</v>
      </c>
      <c r="AM312" s="21">
        <f>MAX('ART Forecast'!P192-P312,0)</f>
        <v>0</v>
      </c>
      <c r="AN312" s="21">
        <f>MAX('ART Forecast'!Q192-Q312,0)</f>
        <v>0</v>
      </c>
      <c r="AO312" s="21">
        <f>MAX('ART Forecast'!R192-R312,0)</f>
        <v>0</v>
      </c>
      <c r="AP312" s="21">
        <f>MAX('ART Forecast'!S192-S312,0)</f>
        <v>0</v>
      </c>
      <c r="AQ312" s="21">
        <f>MAX('ART Forecast'!T192-T312,0)</f>
        <v>0</v>
      </c>
      <c r="AR312" s="21">
        <f>MAX('ART Forecast'!U192-U312,0)</f>
        <v>0</v>
      </c>
      <c r="AS312" s="21">
        <f>MAX('ART Forecast'!V192-V312,0)</f>
        <v>0</v>
      </c>
      <c r="AT312" s="21">
        <f>MAX('ART Forecast'!W192-W312,0)</f>
        <v>0</v>
      </c>
    </row>
    <row r="313" spans="1:46" customFormat="1" x14ac:dyDescent="0.35">
      <c r="A313" s="1"/>
      <c r="B313" s="17" t="str">
        <f t="shared" si="371"/>
        <v>Laos</v>
      </c>
      <c r="C313" s="21"/>
      <c r="D313" s="21">
        <f>'ART Forecast'!C193-('ART Forecast'!C193*'Algorithms &amp; Assumptions'!$C$7)</f>
        <v>99.45</v>
      </c>
      <c r="E313" s="21">
        <f>'ART Forecast'!D193-('ART Forecast'!D193*'Algorithms &amp; Assumptions'!$C$7)</f>
        <v>113.05</v>
      </c>
      <c r="F313" s="21">
        <f>'ART Forecast'!E193-('ART Forecast'!E193*'Algorithms &amp; Assumptions'!$C$7)</f>
        <v>138.55000000000001</v>
      </c>
      <c r="G313" s="21">
        <f>'ART Forecast'!F193-('ART Forecast'!F193*'Algorithms &amp; Assumptions'!$C$7)</f>
        <v>160.65</v>
      </c>
      <c r="H313" s="21">
        <f>'ART Forecast'!G193-('ART Forecast'!G193*'Algorithms &amp; Assumptions'!$C$7)</f>
        <v>181.9</v>
      </c>
      <c r="I313" s="21">
        <f>'ART Forecast'!H193-('ART Forecast'!H193*'Algorithms &amp; Assumptions'!$C$7)</f>
        <v>188.7</v>
      </c>
      <c r="J313" s="21">
        <f>'ART Forecast'!I193-('ART Forecast'!I193*'Algorithms &amp; Assumptions'!$C$7)</f>
        <v>199.75</v>
      </c>
      <c r="K313" s="21">
        <f>'ART Forecast'!J193-('ART Forecast'!J193*'Algorithms &amp; Assumptions'!$C$7)</f>
        <v>235.45</v>
      </c>
      <c r="L313" s="21">
        <f>'ART Forecast'!K193-('ART Forecast'!K193*'Algorithms &amp; Assumptions'!$C$7)</f>
        <v>237.15</v>
      </c>
      <c r="M313" s="21">
        <f>'ART Forecast'!L193-('ART Forecast'!L193*'Algorithms &amp; Assumptions'!$C$7)</f>
        <v>253.3</v>
      </c>
      <c r="N313" s="21">
        <f>'ART Forecast'!M193-('ART Forecast'!M193*'Algorithms &amp; Assumptions'!$C$7)</f>
        <v>260.95</v>
      </c>
      <c r="O313" s="21">
        <f>'ART Forecast'!N193-('ART Forecast'!N193*'Algorithms &amp; Assumptions'!$C$7)</f>
        <v>292.39999999999998</v>
      </c>
      <c r="P313" s="21">
        <f>'ART Forecast'!O193-('ART Forecast'!O193*'Algorithms &amp; Assumptions'!$C$7)</f>
        <v>318.75</v>
      </c>
      <c r="Q313" s="21">
        <f>'ART Forecast'!P193-('ART Forecast'!P193*'Algorithms &amp; Assumptions'!$C$7)</f>
        <v>340.56666666666666</v>
      </c>
      <c r="R313" s="21">
        <f>'ART Forecast'!Q193-('ART Forecast'!Q193*'Algorithms &amp; Assumptions'!$C$7)</f>
        <v>362.38333333333338</v>
      </c>
      <c r="S313" s="21">
        <f>'ART Forecast'!R193-('ART Forecast'!R193*'Algorithms &amp; Assumptions'!$C$7)</f>
        <v>384.20000000000005</v>
      </c>
      <c r="T313" s="21">
        <f>'ART Forecast'!S193-('ART Forecast'!S193*'Algorithms &amp; Assumptions'!$C$7)</f>
        <v>406.01666666666677</v>
      </c>
      <c r="U313" s="21">
        <f>'ART Forecast'!T193-('ART Forecast'!T193*'Algorithms &amp; Assumptions'!$C$7)</f>
        <v>427.83333333333343</v>
      </c>
      <c r="V313" s="21">
        <f>'ART Forecast'!U193-('ART Forecast'!U193*'Algorithms &amp; Assumptions'!$C$7)</f>
        <v>449.65000000000009</v>
      </c>
      <c r="W313" s="21">
        <f>'ART Forecast'!V193-('ART Forecast'!V193*'Algorithms &amp; Assumptions'!$C$7)</f>
        <v>471.46666666666675</v>
      </c>
      <c r="X313" s="1"/>
      <c r="Y313" s="17" t="str">
        <f t="shared" si="372"/>
        <v>Laos</v>
      </c>
      <c r="Z313" s="21"/>
      <c r="AA313" s="21">
        <f>MAX('ART Forecast'!D193-D313,0)</f>
        <v>33.549999999999997</v>
      </c>
      <c r="AB313" s="21">
        <f>MAX('ART Forecast'!E193-E313,0)</f>
        <v>49.95</v>
      </c>
      <c r="AC313" s="21">
        <f>MAX('ART Forecast'!F193-F313,0)</f>
        <v>50.449999999999989</v>
      </c>
      <c r="AD313" s="21">
        <f>MAX('ART Forecast'!G193-G313,0)</f>
        <v>53.349999999999994</v>
      </c>
      <c r="AE313" s="21">
        <f>MAX('ART Forecast'!H193-H313,0)</f>
        <v>40.099999999999994</v>
      </c>
      <c r="AF313" s="21">
        <f>MAX('ART Forecast'!I193-I313,0)</f>
        <v>46.300000000000011</v>
      </c>
      <c r="AG313" s="21">
        <f>MAX('ART Forecast'!J193-J313,0)</f>
        <v>77.25</v>
      </c>
      <c r="AH313" s="21">
        <f>MAX('ART Forecast'!K193-K313,0)</f>
        <v>43.550000000000011</v>
      </c>
      <c r="AI313" s="21">
        <f>MAX('ART Forecast'!L193-L313,0)</f>
        <v>60.849999999999994</v>
      </c>
      <c r="AJ313" s="21">
        <f>MAX('ART Forecast'!M193-M313,0)</f>
        <v>53.699999999999989</v>
      </c>
      <c r="AK313" s="21">
        <f>MAX('ART Forecast'!N193-N313,0)</f>
        <v>83.050000000000011</v>
      </c>
      <c r="AL313" s="21">
        <f>MAX('ART Forecast'!O193-O313,0)</f>
        <v>82.600000000000023</v>
      </c>
      <c r="AM313" s="21">
        <f>MAX('ART Forecast'!P193-P313,0)</f>
        <v>81.916666666666686</v>
      </c>
      <c r="AN313" s="21">
        <f>MAX('ART Forecast'!Q193-Q313,0)</f>
        <v>85.766666666666708</v>
      </c>
      <c r="AO313" s="21">
        <f>MAX('ART Forecast'!R193-R313,0)</f>
        <v>89.616666666666674</v>
      </c>
      <c r="AP313" s="21">
        <f>MAX('ART Forecast'!S193-S313,0)</f>
        <v>93.466666666666697</v>
      </c>
      <c r="AQ313" s="21">
        <f>MAX('ART Forecast'!T193-T313,0)</f>
        <v>97.316666666666663</v>
      </c>
      <c r="AR313" s="21">
        <f>MAX('ART Forecast'!U193-U313,0)</f>
        <v>101.16666666666669</v>
      </c>
      <c r="AS313" s="21">
        <f>MAX('ART Forecast'!V193-V313,0)</f>
        <v>105.01666666666665</v>
      </c>
      <c r="AT313" s="21">
        <f>MAX('ART Forecast'!W193-W313,0)</f>
        <v>108.86666666666662</v>
      </c>
    </row>
    <row r="314" spans="1:46" customFormat="1" x14ac:dyDescent="0.35">
      <c r="A314" s="1"/>
      <c r="B314" s="17" t="str">
        <f t="shared" si="371"/>
        <v>Lebanon</v>
      </c>
      <c r="C314" s="21"/>
      <c r="D314" s="21">
        <f>'ART Forecast'!C194-('ART Forecast'!C194*'Algorithms &amp; Assumptions'!$C$7)</f>
        <v>3.4</v>
      </c>
      <c r="E314" s="21">
        <f>'ART Forecast'!D194-('ART Forecast'!D194*'Algorithms &amp; Assumptions'!$C$7)</f>
        <v>4.25</v>
      </c>
      <c r="F314" s="21">
        <f>'ART Forecast'!E194-('ART Forecast'!E194*'Algorithms &amp; Assumptions'!$C$7)</f>
        <v>4.25</v>
      </c>
      <c r="G314" s="21">
        <f>'ART Forecast'!F194-('ART Forecast'!F194*'Algorithms &amp; Assumptions'!$C$7)</f>
        <v>4.25</v>
      </c>
      <c r="H314" s="21">
        <f>'ART Forecast'!G194-('ART Forecast'!G194*'Algorithms &amp; Assumptions'!$C$7)</f>
        <v>4.25</v>
      </c>
      <c r="I314" s="21">
        <f>'ART Forecast'!H194-('ART Forecast'!H194*'Algorithms &amp; Assumptions'!$C$7)</f>
        <v>4.25</v>
      </c>
      <c r="J314" s="21">
        <f>'ART Forecast'!I194-('ART Forecast'!I194*'Algorithms &amp; Assumptions'!$C$7)</f>
        <v>4.25</v>
      </c>
      <c r="K314" s="21">
        <f>'ART Forecast'!J194-('ART Forecast'!J194*'Algorithms &amp; Assumptions'!$C$7)</f>
        <v>3.4</v>
      </c>
      <c r="L314" s="21">
        <f>'ART Forecast'!K194-('ART Forecast'!K194*'Algorithms &amp; Assumptions'!$C$7)</f>
        <v>3.4</v>
      </c>
      <c r="M314" s="21">
        <f>'ART Forecast'!L194-('ART Forecast'!L194*'Algorithms &amp; Assumptions'!$C$7)</f>
        <v>3.4</v>
      </c>
      <c r="N314" s="21">
        <f>'ART Forecast'!M194-('ART Forecast'!M194*'Algorithms &amp; Assumptions'!$C$7)</f>
        <v>2.5499999999999998</v>
      </c>
      <c r="O314" s="21">
        <f>'ART Forecast'!N194-('ART Forecast'!N194*'Algorithms &amp; Assumptions'!$C$7)</f>
        <v>2.5499999999999998</v>
      </c>
      <c r="P314" s="21">
        <f>'ART Forecast'!O194-('ART Forecast'!O194*'Algorithms &amp; Assumptions'!$C$7)</f>
        <v>3.4</v>
      </c>
      <c r="Q314" s="21">
        <f>'ART Forecast'!P194-('ART Forecast'!P194*'Algorithms &amp; Assumptions'!$C$7)</f>
        <v>3.4</v>
      </c>
      <c r="R314" s="21">
        <f>'ART Forecast'!Q194-('ART Forecast'!Q194*'Algorithms &amp; Assumptions'!$C$7)</f>
        <v>3.4</v>
      </c>
      <c r="S314" s="21">
        <f>'ART Forecast'!R194-('ART Forecast'!R194*'Algorithms &amp; Assumptions'!$C$7)</f>
        <v>3.4</v>
      </c>
      <c r="T314" s="21">
        <f>'ART Forecast'!S194-('ART Forecast'!S194*'Algorithms &amp; Assumptions'!$C$7)</f>
        <v>3.4</v>
      </c>
      <c r="U314" s="21">
        <f>'ART Forecast'!T194-('ART Forecast'!T194*'Algorithms &amp; Assumptions'!$C$7)</f>
        <v>3.4</v>
      </c>
      <c r="V314" s="21">
        <f>'ART Forecast'!U194-('ART Forecast'!U194*'Algorithms &amp; Assumptions'!$C$7)</f>
        <v>3.4</v>
      </c>
      <c r="W314" s="21">
        <f>'ART Forecast'!V194-('ART Forecast'!V194*'Algorithms &amp; Assumptions'!$C$7)</f>
        <v>3.4</v>
      </c>
      <c r="X314" s="1"/>
      <c r="Y314" s="17" t="str">
        <f t="shared" si="372"/>
        <v>Lebanon</v>
      </c>
      <c r="Z314" s="21"/>
      <c r="AA314" s="21">
        <f>MAX('ART Forecast'!D194-D314,0)</f>
        <v>1.6</v>
      </c>
      <c r="AB314" s="21">
        <f>MAX('ART Forecast'!E194-E314,0)</f>
        <v>0.75</v>
      </c>
      <c r="AC314" s="21">
        <f>MAX('ART Forecast'!F194-F314,0)</f>
        <v>0.75</v>
      </c>
      <c r="AD314" s="21">
        <f>MAX('ART Forecast'!G194-G314,0)</f>
        <v>0.75</v>
      </c>
      <c r="AE314" s="21">
        <f>MAX('ART Forecast'!H194-H314,0)</f>
        <v>0.75</v>
      </c>
      <c r="AF314" s="21">
        <f>MAX('ART Forecast'!I194-I314,0)</f>
        <v>0.75</v>
      </c>
      <c r="AG314" s="21">
        <f>MAX('ART Forecast'!J194-J314,0)</f>
        <v>0</v>
      </c>
      <c r="AH314" s="21">
        <f>MAX('ART Forecast'!K194-K314,0)</f>
        <v>0.60000000000000009</v>
      </c>
      <c r="AI314" s="21">
        <f>MAX('ART Forecast'!L194-L314,0)</f>
        <v>0.60000000000000009</v>
      </c>
      <c r="AJ314" s="21">
        <f>MAX('ART Forecast'!M194-M314,0)</f>
        <v>0</v>
      </c>
      <c r="AK314" s="21">
        <f>MAX('ART Forecast'!N194-N314,0)</f>
        <v>0.45000000000000018</v>
      </c>
      <c r="AL314" s="21">
        <f>MAX('ART Forecast'!O194-O314,0)</f>
        <v>1.4500000000000002</v>
      </c>
      <c r="AM314" s="21">
        <f>MAX('ART Forecast'!P194-P314,0)</f>
        <v>0.60000000000000009</v>
      </c>
      <c r="AN314" s="21">
        <f>MAX('ART Forecast'!Q194-Q314,0)</f>
        <v>0.60000000000000009</v>
      </c>
      <c r="AO314" s="21">
        <f>MAX('ART Forecast'!R194-R314,0)</f>
        <v>0.60000000000000009</v>
      </c>
      <c r="AP314" s="21">
        <f>MAX('ART Forecast'!S194-S314,0)</f>
        <v>0.60000000000000009</v>
      </c>
      <c r="AQ314" s="21">
        <f>MAX('ART Forecast'!T194-T314,0)</f>
        <v>0.60000000000000009</v>
      </c>
      <c r="AR314" s="21">
        <f>MAX('ART Forecast'!U194-U314,0)</f>
        <v>0.60000000000000009</v>
      </c>
      <c r="AS314" s="21">
        <f>MAX('ART Forecast'!V194-V314,0)</f>
        <v>0.60000000000000009</v>
      </c>
      <c r="AT314" s="21">
        <f>MAX('ART Forecast'!W194-W314,0)</f>
        <v>0.60000000000000009</v>
      </c>
    </row>
    <row r="315" spans="1:46" customFormat="1" x14ac:dyDescent="0.35">
      <c r="A315" s="1"/>
      <c r="B315" s="17" t="str">
        <f t="shared" si="371"/>
        <v>Lesotho</v>
      </c>
      <c r="C315" s="21"/>
      <c r="D315" s="21">
        <f>'ART Forecast'!C195-('ART Forecast'!C195*'Algorithms &amp; Assumptions'!$C$7)</f>
        <v>4090.2</v>
      </c>
      <c r="E315" s="21">
        <f>'ART Forecast'!D195-('ART Forecast'!D195*'Algorithms &amp; Assumptions'!$C$7)</f>
        <v>4273.8</v>
      </c>
      <c r="F315" s="21">
        <f>'ART Forecast'!E195-('ART Forecast'!E195*'Algorithms &amp; Assumptions'!$C$7)</f>
        <v>4459.1000000000004</v>
      </c>
      <c r="G315" s="21">
        <f>'ART Forecast'!F195-('ART Forecast'!F195*'Algorithms &amp; Assumptions'!$C$7)</f>
        <v>4420.8500000000004</v>
      </c>
      <c r="H315" s="21">
        <f>'ART Forecast'!G195-('ART Forecast'!G195*'Algorithms &amp; Assumptions'!$C$7)</f>
        <v>4833.95</v>
      </c>
      <c r="I315" s="21">
        <f>'ART Forecast'!H195-('ART Forecast'!H195*'Algorithms &amp; Assumptions'!$C$7)</f>
        <v>6346.1</v>
      </c>
      <c r="J315" s="21">
        <f>'ART Forecast'!I195-('ART Forecast'!I195*'Algorithms &amp; Assumptions'!$C$7)</f>
        <v>7798.75</v>
      </c>
      <c r="K315" s="21">
        <f>'ART Forecast'!J195-('ART Forecast'!J195*'Algorithms &amp; Assumptions'!$C$7)</f>
        <v>7334.65</v>
      </c>
      <c r="L315" s="21">
        <f>'ART Forecast'!K195-('ART Forecast'!K195*'Algorithms &amp; Assumptions'!$C$7)</f>
        <v>7162.95</v>
      </c>
      <c r="M315" s="21">
        <f>'ART Forecast'!L195-('ART Forecast'!L195*'Algorithms &amp; Assumptions'!$C$7)</f>
        <v>7048.2</v>
      </c>
      <c r="N315" s="21">
        <f>'ART Forecast'!M195-('ART Forecast'!M195*'Algorithms &amp; Assumptions'!$C$7)</f>
        <v>5723.05</v>
      </c>
      <c r="O315" s="21">
        <f>'ART Forecast'!N195-('ART Forecast'!N195*'Algorithms &amp; Assumptions'!$C$7)</f>
        <v>5303.15</v>
      </c>
      <c r="P315" s="21">
        <f>'ART Forecast'!O195-('ART Forecast'!O195*'Algorithms &amp; Assumptions'!$C$7)</f>
        <v>4877.3</v>
      </c>
      <c r="Q315" s="21">
        <f>'ART Forecast'!P195-('ART Forecast'!P195*'Algorithms &amp; Assumptions'!$C$7)</f>
        <v>4153.666666666667</v>
      </c>
      <c r="R315" s="21">
        <f>'ART Forecast'!Q195-('ART Forecast'!Q195*'Algorithms &amp; Assumptions'!$C$7)</f>
        <v>3430.0333333333338</v>
      </c>
      <c r="S315" s="21">
        <f>'ART Forecast'!R195-('ART Forecast'!R195*'Algorithms &amp; Assumptions'!$C$7)</f>
        <v>2706.4</v>
      </c>
      <c r="T315" s="21">
        <f>'ART Forecast'!S195-('ART Forecast'!S195*'Algorithms &amp; Assumptions'!$C$7)</f>
        <v>1982.7666666666664</v>
      </c>
      <c r="U315" s="21">
        <f>'ART Forecast'!T195-('ART Forecast'!T195*'Algorithms &amp; Assumptions'!$C$7)</f>
        <v>1259.133333333333</v>
      </c>
      <c r="V315" s="21">
        <f>'ART Forecast'!U195-('ART Forecast'!U195*'Algorithms &amp; Assumptions'!$C$7)</f>
        <v>535.49999999999977</v>
      </c>
      <c r="W315" s="21">
        <f>'ART Forecast'!V195-('ART Forecast'!V195*'Algorithms &amp; Assumptions'!$C$7)</f>
        <v>0</v>
      </c>
      <c r="X315" s="1"/>
      <c r="Y315" s="17" t="str">
        <f t="shared" si="372"/>
        <v>Lesotho</v>
      </c>
      <c r="Z315" s="21"/>
      <c r="AA315" s="21">
        <f>MAX('ART Forecast'!D195-D315,0)</f>
        <v>937.80000000000018</v>
      </c>
      <c r="AB315" s="21">
        <f>MAX('ART Forecast'!E195-E315,0)</f>
        <v>972.19999999999982</v>
      </c>
      <c r="AC315" s="21">
        <f>MAX('ART Forecast'!F195-F315,0)</f>
        <v>741.89999999999964</v>
      </c>
      <c r="AD315" s="21">
        <f>MAX('ART Forecast'!G195-G315,0)</f>
        <v>1266.1499999999996</v>
      </c>
      <c r="AE315" s="21">
        <f>MAX('ART Forecast'!H195-H315,0)</f>
        <v>2632.05</v>
      </c>
      <c r="AF315" s="21">
        <f>MAX('ART Forecast'!I195-I315,0)</f>
        <v>2828.8999999999996</v>
      </c>
      <c r="AG315" s="21">
        <f>MAX('ART Forecast'!J195-J315,0)</f>
        <v>830.25</v>
      </c>
      <c r="AH315" s="21">
        <f>MAX('ART Forecast'!K195-K315,0)</f>
        <v>1092.3500000000004</v>
      </c>
      <c r="AI315" s="21">
        <f>MAX('ART Forecast'!L195-L315,0)</f>
        <v>1129.0500000000002</v>
      </c>
      <c r="AJ315" s="21">
        <f>MAX('ART Forecast'!M195-M315,0)</f>
        <v>0</v>
      </c>
      <c r="AK315" s="21">
        <f>MAX('ART Forecast'!N195-N315,0)</f>
        <v>515.94999999999982</v>
      </c>
      <c r="AL315" s="21">
        <f>MAX('ART Forecast'!O195-O315,0)</f>
        <v>434.85000000000036</v>
      </c>
      <c r="AM315" s="21">
        <f>MAX('ART Forecast'!P195-P315,0)</f>
        <v>9.3666666666667879</v>
      </c>
      <c r="AN315" s="21">
        <f>MAX('ART Forecast'!Q195-Q315,0)</f>
        <v>0</v>
      </c>
      <c r="AO315" s="21">
        <f>MAX('ART Forecast'!R195-R315,0)</f>
        <v>0</v>
      </c>
      <c r="AP315" s="21">
        <f>MAX('ART Forecast'!S195-S315,0)</f>
        <v>0</v>
      </c>
      <c r="AQ315" s="21">
        <f>MAX('ART Forecast'!T195-T315,0)</f>
        <v>0</v>
      </c>
      <c r="AR315" s="21">
        <f>MAX('ART Forecast'!U195-U315,0)</f>
        <v>0</v>
      </c>
      <c r="AS315" s="21">
        <f>MAX('ART Forecast'!V195-V315,0)</f>
        <v>0</v>
      </c>
      <c r="AT315" s="21">
        <f>MAX('ART Forecast'!W195-W315,0)</f>
        <v>0</v>
      </c>
    </row>
    <row r="316" spans="1:46" customFormat="1" x14ac:dyDescent="0.35">
      <c r="A316" s="1"/>
      <c r="B316" s="17" t="str">
        <f t="shared" si="371"/>
        <v>Liberia</v>
      </c>
      <c r="C316" s="21"/>
      <c r="D316" s="21">
        <f>'ART Forecast'!C196-('ART Forecast'!C196*'Algorithms &amp; Assumptions'!$C$7)</f>
        <v>266.89999999999998</v>
      </c>
      <c r="E316" s="21">
        <f>'ART Forecast'!D196-('ART Forecast'!D196*'Algorithms &amp; Assumptions'!$C$7)</f>
        <v>484.5</v>
      </c>
      <c r="F316" s="21">
        <f>'ART Forecast'!E196-('ART Forecast'!E196*'Algorithms &amp; Assumptions'!$C$7)</f>
        <v>365.5</v>
      </c>
      <c r="G316" s="21">
        <f>'ART Forecast'!F196-('ART Forecast'!F196*'Algorithms &amp; Assumptions'!$C$7)</f>
        <v>321.3</v>
      </c>
      <c r="H316" s="21">
        <f>'ART Forecast'!G196-('ART Forecast'!G196*'Algorithms &amp; Assumptions'!$C$7)</f>
        <v>345.1</v>
      </c>
      <c r="I316" s="21">
        <f>'ART Forecast'!H196-('ART Forecast'!H196*'Algorithms &amp; Assumptions'!$C$7)</f>
        <v>330.65</v>
      </c>
      <c r="J316" s="21">
        <f>'ART Forecast'!I196-('ART Forecast'!I196*'Algorithms &amp; Assumptions'!$C$7)</f>
        <v>375.7</v>
      </c>
      <c r="K316" s="21">
        <f>'ART Forecast'!J196-('ART Forecast'!J196*'Algorithms &amp; Assumptions'!$C$7)</f>
        <v>500.65</v>
      </c>
      <c r="L316" s="21">
        <f>'ART Forecast'!K196-('ART Forecast'!K196*'Algorithms &amp; Assumptions'!$C$7)</f>
        <v>578</v>
      </c>
      <c r="M316" s="21">
        <f>'ART Forecast'!L196-('ART Forecast'!L196*'Algorithms &amp; Assumptions'!$C$7)</f>
        <v>648.54999999999995</v>
      </c>
      <c r="N316" s="21">
        <f>'ART Forecast'!M196-('ART Forecast'!M196*'Algorithms &amp; Assumptions'!$C$7)</f>
        <v>715.7</v>
      </c>
      <c r="O316" s="21">
        <f>'ART Forecast'!N196-('ART Forecast'!N196*'Algorithms &amp; Assumptions'!$C$7)</f>
        <v>686.8</v>
      </c>
      <c r="P316" s="21">
        <f>'ART Forecast'!O196-('ART Forecast'!O196*'Algorithms &amp; Assumptions'!$C$7)</f>
        <v>794.75</v>
      </c>
      <c r="Q316" s="21">
        <f>'ART Forecast'!P196-('ART Forecast'!P196*'Algorithms &amp; Assumptions'!$C$7)</f>
        <v>843.48333333333335</v>
      </c>
      <c r="R316" s="21">
        <f>'ART Forecast'!Q196-('ART Forecast'!Q196*'Algorithms &amp; Assumptions'!$C$7)</f>
        <v>892.2166666666667</v>
      </c>
      <c r="S316" s="21">
        <f>'ART Forecast'!R196-('ART Forecast'!R196*'Algorithms &amp; Assumptions'!$C$7)</f>
        <v>940.95</v>
      </c>
      <c r="T316" s="21">
        <f>'ART Forecast'!S196-('ART Forecast'!S196*'Algorithms &amp; Assumptions'!$C$7)</f>
        <v>989.68333333333328</v>
      </c>
      <c r="U316" s="21">
        <f>'ART Forecast'!T196-('ART Forecast'!T196*'Algorithms &amp; Assumptions'!$C$7)</f>
        <v>1038.4166666666665</v>
      </c>
      <c r="V316" s="21">
        <f>'ART Forecast'!U196-('ART Forecast'!U196*'Algorithms &amp; Assumptions'!$C$7)</f>
        <v>1087.1499999999999</v>
      </c>
      <c r="W316" s="21">
        <f>'ART Forecast'!V196-('ART Forecast'!V196*'Algorithms &amp; Assumptions'!$C$7)</f>
        <v>1135.883333333333</v>
      </c>
      <c r="X316" s="1"/>
      <c r="Y316" s="17" t="str">
        <f t="shared" si="372"/>
        <v>Liberia</v>
      </c>
      <c r="Z316" s="21"/>
      <c r="AA316" s="21">
        <f>MAX('ART Forecast'!D196-D316,0)</f>
        <v>303.10000000000002</v>
      </c>
      <c r="AB316" s="21">
        <f>MAX('ART Forecast'!E196-E316,0)</f>
        <v>0</v>
      </c>
      <c r="AC316" s="21">
        <f>MAX('ART Forecast'!F196-F316,0)</f>
        <v>12.5</v>
      </c>
      <c r="AD316" s="21">
        <f>MAX('ART Forecast'!G196-G316,0)</f>
        <v>84.699999999999989</v>
      </c>
      <c r="AE316" s="21">
        <f>MAX('ART Forecast'!H196-H316,0)</f>
        <v>43.899999999999977</v>
      </c>
      <c r="AF316" s="21">
        <f>MAX('ART Forecast'!I196-I316,0)</f>
        <v>111.35000000000002</v>
      </c>
      <c r="AG316" s="21">
        <f>MAX('ART Forecast'!J196-J316,0)</f>
        <v>213.3</v>
      </c>
      <c r="AH316" s="21">
        <f>MAX('ART Forecast'!K196-K316,0)</f>
        <v>179.35000000000002</v>
      </c>
      <c r="AI316" s="21">
        <f>MAX('ART Forecast'!L196-L316,0)</f>
        <v>185</v>
      </c>
      <c r="AJ316" s="21">
        <f>MAX('ART Forecast'!M196-M316,0)</f>
        <v>193.45000000000005</v>
      </c>
      <c r="AK316" s="21">
        <f>MAX('ART Forecast'!N196-N316,0)</f>
        <v>92.299999999999955</v>
      </c>
      <c r="AL316" s="21">
        <f>MAX('ART Forecast'!O196-O316,0)</f>
        <v>248.20000000000005</v>
      </c>
      <c r="AM316" s="21">
        <f>MAX('ART Forecast'!P196-P316,0)</f>
        <v>197.58333333333337</v>
      </c>
      <c r="AN316" s="21">
        <f>MAX('ART Forecast'!Q196-Q316,0)</f>
        <v>206.18333333333339</v>
      </c>
      <c r="AO316" s="21">
        <f>MAX('ART Forecast'!R196-R316,0)</f>
        <v>214.7833333333333</v>
      </c>
      <c r="AP316" s="21">
        <f>MAX('ART Forecast'!S196-S316,0)</f>
        <v>223.38333333333321</v>
      </c>
      <c r="AQ316" s="21">
        <f>MAX('ART Forecast'!T196-T316,0)</f>
        <v>231.98333333333323</v>
      </c>
      <c r="AR316" s="21">
        <f>MAX('ART Forecast'!U196-U316,0)</f>
        <v>240.58333333333326</v>
      </c>
      <c r="AS316" s="21">
        <f>MAX('ART Forecast'!V196-V316,0)</f>
        <v>249.18333333333317</v>
      </c>
      <c r="AT316" s="21">
        <f>MAX('ART Forecast'!W196-W316,0)</f>
        <v>257.7833333333333</v>
      </c>
    </row>
    <row r="317" spans="1:46" customFormat="1" x14ac:dyDescent="0.35">
      <c r="A317" s="1"/>
      <c r="B317" s="17" t="str">
        <f t="shared" si="371"/>
        <v>Libya</v>
      </c>
      <c r="C317" s="21"/>
      <c r="D317" s="21">
        <f>'ART Forecast'!C197-('ART Forecast'!C197*'Algorithms &amp; Assumptions'!$C$7)</f>
        <v>0</v>
      </c>
      <c r="E317" s="21">
        <f>'ART Forecast'!D197-('ART Forecast'!D197*'Algorithms &amp; Assumptions'!$C$7)</f>
        <v>0</v>
      </c>
      <c r="F317" s="21">
        <f>'ART Forecast'!E197-('ART Forecast'!E197*'Algorithms &amp; Assumptions'!$C$7)</f>
        <v>0</v>
      </c>
      <c r="G317" s="21">
        <f>'ART Forecast'!F197-('ART Forecast'!F197*'Algorithms &amp; Assumptions'!$C$7)</f>
        <v>59.5</v>
      </c>
      <c r="H317" s="21">
        <f>'ART Forecast'!G197-('ART Forecast'!G197*'Algorithms &amp; Assumptions'!$C$7)</f>
        <v>62.05</v>
      </c>
      <c r="I317" s="21">
        <f>'ART Forecast'!H197-('ART Forecast'!H197*'Algorithms &amp; Assumptions'!$C$7)</f>
        <v>68.849999999999994</v>
      </c>
      <c r="J317" s="21">
        <f>'ART Forecast'!I197-('ART Forecast'!I197*'Algorithms &amp; Assumptions'!$C$7)</f>
        <v>69.7</v>
      </c>
      <c r="K317" s="21">
        <f>'ART Forecast'!J197-('ART Forecast'!J197*'Algorithms &amp; Assumptions'!$C$7)</f>
        <v>73.099999999999994</v>
      </c>
      <c r="L317" s="21">
        <f>'ART Forecast'!K197-('ART Forecast'!K197*'Algorithms &amp; Assumptions'!$C$7)</f>
        <v>71.400000000000006</v>
      </c>
      <c r="M317" s="21">
        <f>'ART Forecast'!L197-('ART Forecast'!L197*'Algorithms &amp; Assumptions'!$C$7)</f>
        <v>90.95</v>
      </c>
      <c r="N317" s="21">
        <f>'ART Forecast'!M197-('ART Forecast'!M197*'Algorithms &amp; Assumptions'!$C$7)</f>
        <v>85</v>
      </c>
      <c r="O317" s="21">
        <f>'ART Forecast'!N197-('ART Forecast'!N197*'Algorithms &amp; Assumptions'!$C$7)</f>
        <v>78.2</v>
      </c>
      <c r="P317" s="21">
        <f>'ART Forecast'!O197-('ART Forecast'!O197*'Algorithms &amp; Assumptions'!$C$7)</f>
        <v>92.65</v>
      </c>
      <c r="Q317" s="21">
        <f>'ART Forecast'!P197-('ART Forecast'!P197*'Algorithms &amp; Assumptions'!$C$7)</f>
        <v>93.216666666666669</v>
      </c>
      <c r="R317" s="21">
        <f>'ART Forecast'!Q197-('ART Forecast'!Q197*'Algorithms &amp; Assumptions'!$C$7)</f>
        <v>93.783333333333346</v>
      </c>
      <c r="S317" s="21">
        <f>'ART Forecast'!R197-('ART Forecast'!R197*'Algorithms &amp; Assumptions'!$C$7)</f>
        <v>94.350000000000009</v>
      </c>
      <c r="T317" s="21">
        <f>'ART Forecast'!S197-('ART Forecast'!S197*'Algorithms &amp; Assumptions'!$C$7)</f>
        <v>94.916666666666686</v>
      </c>
      <c r="U317" s="21">
        <f>'ART Forecast'!T197-('ART Forecast'!T197*'Algorithms &amp; Assumptions'!$C$7)</f>
        <v>95.483333333333348</v>
      </c>
      <c r="V317" s="21">
        <f>'ART Forecast'!U197-('ART Forecast'!U197*'Algorithms &amp; Assumptions'!$C$7)</f>
        <v>96.050000000000026</v>
      </c>
      <c r="W317" s="21">
        <f>'ART Forecast'!V197-('ART Forecast'!V197*'Algorithms &amp; Assumptions'!$C$7)</f>
        <v>96.616666666666703</v>
      </c>
      <c r="X317" s="1"/>
      <c r="Y317" s="17" t="str">
        <f t="shared" si="372"/>
        <v>Libya</v>
      </c>
      <c r="Z317" s="21"/>
      <c r="AA317" s="21">
        <f>MAX('ART Forecast'!D197-D317,0)</f>
        <v>0</v>
      </c>
      <c r="AB317" s="21">
        <f>MAX('ART Forecast'!E197-E317,0)</f>
        <v>0</v>
      </c>
      <c r="AC317" s="21">
        <f>MAX('ART Forecast'!F197-F317,0)</f>
        <v>70</v>
      </c>
      <c r="AD317" s="21">
        <f>MAX('ART Forecast'!G197-G317,0)</f>
        <v>13.5</v>
      </c>
      <c r="AE317" s="21">
        <f>MAX('ART Forecast'!H197-H317,0)</f>
        <v>18.950000000000003</v>
      </c>
      <c r="AF317" s="21">
        <f>MAX('ART Forecast'!I197-I317,0)</f>
        <v>13.150000000000006</v>
      </c>
      <c r="AG317" s="21">
        <f>MAX('ART Forecast'!J197-J317,0)</f>
        <v>16.299999999999997</v>
      </c>
      <c r="AH317" s="21">
        <f>MAX('ART Forecast'!K197-K317,0)</f>
        <v>10.900000000000006</v>
      </c>
      <c r="AI317" s="21">
        <f>MAX('ART Forecast'!L197-L317,0)</f>
        <v>35.599999999999994</v>
      </c>
      <c r="AJ317" s="21">
        <f>MAX('ART Forecast'!M197-M317,0)</f>
        <v>9.0499999999999972</v>
      </c>
      <c r="AK317" s="21">
        <f>MAX('ART Forecast'!N197-N317,0)</f>
        <v>7</v>
      </c>
      <c r="AL317" s="21">
        <f>MAX('ART Forecast'!O197-O317,0)</f>
        <v>30.799999999999997</v>
      </c>
      <c r="AM317" s="21">
        <f>MAX('ART Forecast'!P197-P317,0)</f>
        <v>17.016666666666666</v>
      </c>
      <c r="AN317" s="21">
        <f>MAX('ART Forecast'!Q197-Q317,0)</f>
        <v>17.116666666666674</v>
      </c>
      <c r="AO317" s="21">
        <f>MAX('ART Forecast'!R197-R317,0)</f>
        <v>17.216666666666669</v>
      </c>
      <c r="AP317" s="21">
        <f>MAX('ART Forecast'!S197-S317,0)</f>
        <v>17.316666666666677</v>
      </c>
      <c r="AQ317" s="21">
        <f>MAX('ART Forecast'!T197-T317,0)</f>
        <v>17.416666666666671</v>
      </c>
      <c r="AR317" s="21">
        <f>MAX('ART Forecast'!U197-U317,0)</f>
        <v>17.51666666666668</v>
      </c>
      <c r="AS317" s="21">
        <f>MAX('ART Forecast'!V197-V317,0)</f>
        <v>17.616666666666674</v>
      </c>
      <c r="AT317" s="21">
        <f>MAX('ART Forecast'!W197-W317,0)</f>
        <v>17.716666666666669</v>
      </c>
    </row>
    <row r="318" spans="1:46" customFormat="1" x14ac:dyDescent="0.35">
      <c r="A318" s="1"/>
      <c r="B318" s="17" t="str">
        <f t="shared" si="371"/>
        <v>Macedonia</v>
      </c>
      <c r="C318" s="21"/>
      <c r="D318" s="21">
        <f>'ART Forecast'!C198-('ART Forecast'!C198*'Algorithms &amp; Assumptions'!$C$7)</f>
        <v>0</v>
      </c>
      <c r="E318" s="21">
        <f>'ART Forecast'!D198-('ART Forecast'!D198*'Algorithms &amp; Assumptions'!$C$7)</f>
        <v>0</v>
      </c>
      <c r="F318" s="21">
        <f>'ART Forecast'!E198-('ART Forecast'!E198*'Algorithms &amp; Assumptions'!$C$7)</f>
        <v>0</v>
      </c>
      <c r="G318" s="21">
        <f>'ART Forecast'!F198-('ART Forecast'!F198*'Algorithms &amp; Assumptions'!$C$7)</f>
        <v>0</v>
      </c>
      <c r="H318" s="21">
        <f>'ART Forecast'!G198-('ART Forecast'!G198*'Algorithms &amp; Assumptions'!$C$7)</f>
        <v>0</v>
      </c>
      <c r="I318" s="21">
        <f>'ART Forecast'!H198-('ART Forecast'!H198*'Algorithms &amp; Assumptions'!$C$7)</f>
        <v>0</v>
      </c>
      <c r="J318" s="21">
        <f>'ART Forecast'!I198-('ART Forecast'!I198*'Algorithms &amp; Assumptions'!$C$7)</f>
        <v>0</v>
      </c>
      <c r="K318" s="21">
        <f>'ART Forecast'!J198-('ART Forecast'!J198*'Algorithms &amp; Assumptions'!$C$7)</f>
        <v>0</v>
      </c>
      <c r="L318" s="21">
        <f>'ART Forecast'!K198-('ART Forecast'!K198*'Algorithms &amp; Assumptions'!$C$7)</f>
        <v>0</v>
      </c>
      <c r="M318" s="21">
        <f>'ART Forecast'!L198-('ART Forecast'!L198*'Algorithms &amp; Assumptions'!$C$7)</f>
        <v>0</v>
      </c>
      <c r="N318" s="21">
        <f>'ART Forecast'!M198-('ART Forecast'!M198*'Algorithms &amp; Assumptions'!$C$7)</f>
        <v>0</v>
      </c>
      <c r="O318" s="21">
        <f>'ART Forecast'!N198-('ART Forecast'!N198*'Algorithms &amp; Assumptions'!$C$7)</f>
        <v>0</v>
      </c>
      <c r="P318" s="21">
        <f>'ART Forecast'!O198-('ART Forecast'!O198*'Algorithms &amp; Assumptions'!$C$7)</f>
        <v>0</v>
      </c>
      <c r="Q318" s="21">
        <f>'ART Forecast'!P198-('ART Forecast'!P198*'Algorithms &amp; Assumptions'!$C$7)</f>
        <v>0</v>
      </c>
      <c r="R318" s="21">
        <f>'ART Forecast'!Q198-('ART Forecast'!Q198*'Algorithms &amp; Assumptions'!$C$7)</f>
        <v>0</v>
      </c>
      <c r="S318" s="21">
        <f>'ART Forecast'!R198-('ART Forecast'!R198*'Algorithms &amp; Assumptions'!$C$7)</f>
        <v>0</v>
      </c>
      <c r="T318" s="21">
        <f>'ART Forecast'!S198-('ART Forecast'!S198*'Algorithms &amp; Assumptions'!$C$7)</f>
        <v>0</v>
      </c>
      <c r="U318" s="21">
        <f>'ART Forecast'!T198-('ART Forecast'!T198*'Algorithms &amp; Assumptions'!$C$7)</f>
        <v>0</v>
      </c>
      <c r="V318" s="21">
        <f>'ART Forecast'!U198-('ART Forecast'!U198*'Algorithms &amp; Assumptions'!$C$7)</f>
        <v>0</v>
      </c>
      <c r="W318" s="21">
        <f>'ART Forecast'!V198-('ART Forecast'!V198*'Algorithms &amp; Assumptions'!$C$7)</f>
        <v>0</v>
      </c>
      <c r="X318" s="1"/>
      <c r="Y318" s="17" t="str">
        <f t="shared" si="372"/>
        <v>Macedonia</v>
      </c>
      <c r="Z318" s="21"/>
      <c r="AA318" s="21">
        <f>MAX('ART Forecast'!D198-D318,0)</f>
        <v>0</v>
      </c>
      <c r="AB318" s="21">
        <f>MAX('ART Forecast'!E198-E318,0)</f>
        <v>0</v>
      </c>
      <c r="AC318" s="21">
        <f>MAX('ART Forecast'!F198-F318,0)</f>
        <v>0</v>
      </c>
      <c r="AD318" s="21">
        <f>MAX('ART Forecast'!G198-G318,0)</f>
        <v>0</v>
      </c>
      <c r="AE318" s="21">
        <f>MAX('ART Forecast'!H198-H318,0)</f>
        <v>0</v>
      </c>
      <c r="AF318" s="21">
        <f>MAX('ART Forecast'!I198-I318,0)</f>
        <v>0</v>
      </c>
      <c r="AG318" s="21">
        <f>MAX('ART Forecast'!J198-J318,0)</f>
        <v>0</v>
      </c>
      <c r="AH318" s="21">
        <f>MAX('ART Forecast'!K198-K318,0)</f>
        <v>0</v>
      </c>
      <c r="AI318" s="21">
        <f>MAX('ART Forecast'!L198-L318,0)</f>
        <v>0</v>
      </c>
      <c r="AJ318" s="21">
        <f>MAX('ART Forecast'!M198-M318,0)</f>
        <v>0</v>
      </c>
      <c r="AK318" s="21">
        <f>MAX('ART Forecast'!N198-N318,0)</f>
        <v>0</v>
      </c>
      <c r="AL318" s="21">
        <f>MAX('ART Forecast'!O198-O318,0)</f>
        <v>0</v>
      </c>
      <c r="AM318" s="21">
        <f>MAX('ART Forecast'!P198-P318,0)</f>
        <v>0</v>
      </c>
      <c r="AN318" s="21">
        <f>MAX('ART Forecast'!Q198-Q318,0)</f>
        <v>0</v>
      </c>
      <c r="AO318" s="21">
        <f>MAX('ART Forecast'!R198-R318,0)</f>
        <v>0</v>
      </c>
      <c r="AP318" s="21">
        <f>MAX('ART Forecast'!S198-S318,0)</f>
        <v>0</v>
      </c>
      <c r="AQ318" s="21">
        <f>MAX('ART Forecast'!T198-T318,0)</f>
        <v>0</v>
      </c>
      <c r="AR318" s="21">
        <f>MAX('ART Forecast'!U198-U318,0)</f>
        <v>0</v>
      </c>
      <c r="AS318" s="21">
        <f>MAX('ART Forecast'!V198-V318,0)</f>
        <v>0</v>
      </c>
      <c r="AT318" s="21">
        <f>MAX('ART Forecast'!W198-W318,0)</f>
        <v>0</v>
      </c>
    </row>
    <row r="319" spans="1:46" customFormat="1" x14ac:dyDescent="0.35">
      <c r="A319" s="1"/>
      <c r="B319" s="17" t="str">
        <f t="shared" si="371"/>
        <v>Madagascar</v>
      </c>
      <c r="C319" s="21"/>
      <c r="D319" s="21">
        <f>'ART Forecast'!C199-('ART Forecast'!C199*'Algorithms &amp; Assumptions'!$C$7)</f>
        <v>15.3</v>
      </c>
      <c r="E319" s="21">
        <f>'ART Forecast'!D199-('ART Forecast'!D199*'Algorithms &amp; Assumptions'!$C$7)</f>
        <v>11.05</v>
      </c>
      <c r="F319" s="21">
        <f>'ART Forecast'!E199-('ART Forecast'!E199*'Algorithms &amp; Assumptions'!$C$7)</f>
        <v>11.9</v>
      </c>
      <c r="G319" s="21">
        <f>'ART Forecast'!F199-('ART Forecast'!F199*'Algorithms &amp; Assumptions'!$C$7)</f>
        <v>14.45</v>
      </c>
      <c r="H319" s="21">
        <f>'ART Forecast'!G199-('ART Forecast'!G199*'Algorithms &amp; Assumptions'!$C$7)</f>
        <v>24.65</v>
      </c>
      <c r="I319" s="21">
        <f>'ART Forecast'!H199-('ART Forecast'!H199*'Algorithms &amp; Assumptions'!$C$7)</f>
        <v>13.6</v>
      </c>
      <c r="J319" s="21">
        <f>'ART Forecast'!I199-('ART Forecast'!I199*'Algorithms &amp; Assumptions'!$C$7)</f>
        <v>34.85</v>
      </c>
      <c r="K319" s="21">
        <f>'ART Forecast'!J199-('ART Forecast'!J199*'Algorithms &amp; Assumptions'!$C$7)</f>
        <v>46.75</v>
      </c>
      <c r="L319" s="21">
        <f>'ART Forecast'!K199-('ART Forecast'!K199*'Algorithms &amp; Assumptions'!$C$7)</f>
        <v>77.349999999999994</v>
      </c>
      <c r="M319" s="21">
        <f>'ART Forecast'!L199-('ART Forecast'!L199*'Algorithms &amp; Assumptions'!$C$7)</f>
        <v>128.35</v>
      </c>
      <c r="N319" s="21">
        <f>'ART Forecast'!M199-('ART Forecast'!M199*'Algorithms &amp; Assumptions'!$C$7)</f>
        <v>130.9</v>
      </c>
      <c r="O319" s="21">
        <f>'ART Forecast'!N199-('ART Forecast'!N199*'Algorithms &amp; Assumptions'!$C$7)</f>
        <v>217.6</v>
      </c>
      <c r="P319" s="21">
        <f>'ART Forecast'!O199-('ART Forecast'!O199*'Algorithms &amp; Assumptions'!$C$7)</f>
        <v>289.85000000000002</v>
      </c>
      <c r="Q319" s="21">
        <f>'ART Forecast'!P199-('ART Forecast'!P199*'Algorithms &amp; Assumptions'!$C$7)</f>
        <v>343.68333333333334</v>
      </c>
      <c r="R319" s="21">
        <f>'ART Forecast'!Q199-('ART Forecast'!Q199*'Algorithms &amp; Assumptions'!$C$7)</f>
        <v>397.51666666666665</v>
      </c>
      <c r="S319" s="21">
        <f>'ART Forecast'!R199-('ART Forecast'!R199*'Algorithms &amp; Assumptions'!$C$7)</f>
        <v>451.35</v>
      </c>
      <c r="T319" s="21">
        <f>'ART Forecast'!S199-('ART Forecast'!S199*'Algorithms &amp; Assumptions'!$C$7)</f>
        <v>505.18333333333339</v>
      </c>
      <c r="U319" s="21">
        <f>'ART Forecast'!T199-('ART Forecast'!T199*'Algorithms &amp; Assumptions'!$C$7)</f>
        <v>559.01666666666677</v>
      </c>
      <c r="V319" s="21">
        <f>'ART Forecast'!U199-('ART Forecast'!U199*'Algorithms &amp; Assumptions'!$C$7)</f>
        <v>612.85000000000014</v>
      </c>
      <c r="W319" s="21">
        <f>'ART Forecast'!V199-('ART Forecast'!V199*'Algorithms &amp; Assumptions'!$C$7)</f>
        <v>666.68333333333351</v>
      </c>
      <c r="X319" s="1"/>
      <c r="Y319" s="17" t="str">
        <f t="shared" si="372"/>
        <v>Madagascar</v>
      </c>
      <c r="Z319" s="21"/>
      <c r="AA319" s="21">
        <f>MAX('ART Forecast'!D199-D319,0)</f>
        <v>0</v>
      </c>
      <c r="AB319" s="21">
        <f>MAX('ART Forecast'!E199-E319,0)</f>
        <v>2.9499999999999993</v>
      </c>
      <c r="AC319" s="21">
        <f>MAX('ART Forecast'!F199-F319,0)</f>
        <v>5.0999999999999996</v>
      </c>
      <c r="AD319" s="21">
        <f>MAX('ART Forecast'!G199-G319,0)</f>
        <v>14.55</v>
      </c>
      <c r="AE319" s="21">
        <f>MAX('ART Forecast'!H199-H319,0)</f>
        <v>0</v>
      </c>
      <c r="AF319" s="21">
        <f>MAX('ART Forecast'!I199-I319,0)</f>
        <v>27.4</v>
      </c>
      <c r="AG319" s="21">
        <f>MAX('ART Forecast'!J199-J319,0)</f>
        <v>20.149999999999999</v>
      </c>
      <c r="AH319" s="21">
        <f>MAX('ART Forecast'!K199-K319,0)</f>
        <v>44.25</v>
      </c>
      <c r="AI319" s="21">
        <f>MAX('ART Forecast'!L199-L319,0)</f>
        <v>73.650000000000006</v>
      </c>
      <c r="AJ319" s="21">
        <f>MAX('ART Forecast'!M199-M319,0)</f>
        <v>25.650000000000006</v>
      </c>
      <c r="AK319" s="21">
        <f>MAX('ART Forecast'!N199-N319,0)</f>
        <v>125.1</v>
      </c>
      <c r="AL319" s="21">
        <f>MAX('ART Forecast'!O199-O319,0)</f>
        <v>123.4</v>
      </c>
      <c r="AM319" s="21">
        <f>MAX('ART Forecast'!P199-P319,0)</f>
        <v>114.48333333333329</v>
      </c>
      <c r="AN319" s="21">
        <f>MAX('ART Forecast'!Q199-Q319,0)</f>
        <v>123.98333333333329</v>
      </c>
      <c r="AO319" s="21">
        <f>MAX('ART Forecast'!R199-R319,0)</f>
        <v>133.48333333333335</v>
      </c>
      <c r="AP319" s="21">
        <f>MAX('ART Forecast'!S199-S319,0)</f>
        <v>142.98333333333335</v>
      </c>
      <c r="AQ319" s="21">
        <f>MAX('ART Forecast'!T199-T319,0)</f>
        <v>152.48333333333335</v>
      </c>
      <c r="AR319" s="21">
        <f>MAX('ART Forecast'!U199-U319,0)</f>
        <v>161.98333333333335</v>
      </c>
      <c r="AS319" s="21">
        <f>MAX('ART Forecast'!V199-V319,0)</f>
        <v>171.48333333333335</v>
      </c>
      <c r="AT319" s="21">
        <f>MAX('ART Forecast'!W199-W319,0)</f>
        <v>180.98333333333335</v>
      </c>
    </row>
    <row r="320" spans="1:46" customFormat="1" x14ac:dyDescent="0.35">
      <c r="A320" s="1"/>
      <c r="B320" s="17" t="str">
        <f t="shared" si="371"/>
        <v>Malawi</v>
      </c>
      <c r="C320" s="21"/>
      <c r="D320" s="21">
        <f>'ART Forecast'!C200-('ART Forecast'!C200*'Algorithms &amp; Assumptions'!$C$7)</f>
        <v>13373.05</v>
      </c>
      <c r="E320" s="21">
        <f>'ART Forecast'!D200-('ART Forecast'!D200*'Algorithms &amp; Assumptions'!$C$7)</f>
        <v>17243.099999999999</v>
      </c>
      <c r="F320" s="21">
        <f>'ART Forecast'!E200-('ART Forecast'!E200*'Algorithms &amp; Assumptions'!$C$7)</f>
        <v>21144.6</v>
      </c>
      <c r="G320" s="21">
        <f>'ART Forecast'!F200-('ART Forecast'!F200*'Algorithms &amp; Assumptions'!$C$7)</f>
        <v>25042.7</v>
      </c>
      <c r="H320" s="21">
        <f>'ART Forecast'!G200-('ART Forecast'!G200*'Algorithms &amp; Assumptions'!$C$7)</f>
        <v>27639.45</v>
      </c>
      <c r="I320" s="21">
        <f>'ART Forecast'!H200-('ART Forecast'!H200*'Algorithms &amp; Assumptions'!$C$7)</f>
        <v>30491.200000000001</v>
      </c>
      <c r="J320" s="21">
        <f>'ART Forecast'!I200-('ART Forecast'!I200*'Algorithms &amp; Assumptions'!$C$7)</f>
        <v>34876.35</v>
      </c>
      <c r="K320" s="21">
        <f>'ART Forecast'!J200-('ART Forecast'!J200*'Algorithms &amp; Assumptions'!$C$7)</f>
        <v>38658.85</v>
      </c>
      <c r="L320" s="21">
        <f>'ART Forecast'!K200-('ART Forecast'!K200*'Algorithms &amp; Assumptions'!$C$7)</f>
        <v>38331.599999999999</v>
      </c>
      <c r="M320" s="21">
        <f>'ART Forecast'!L200-('ART Forecast'!L200*'Algorithms &amp; Assumptions'!$C$7)</f>
        <v>40766</v>
      </c>
      <c r="N320" s="21">
        <f>'ART Forecast'!M200-('ART Forecast'!M200*'Algorithms &amp; Assumptions'!$C$7)</f>
        <v>39332.9</v>
      </c>
      <c r="O320" s="21">
        <f>'ART Forecast'!N200-('ART Forecast'!N200*'Algorithms &amp; Assumptions'!$C$7)</f>
        <v>36111.4</v>
      </c>
      <c r="P320" s="21">
        <f>'ART Forecast'!O200-('ART Forecast'!O200*'Algorithms &amp; Assumptions'!$C$7)</f>
        <v>33971.1</v>
      </c>
      <c r="Q320" s="21">
        <f>'ART Forecast'!P200-('ART Forecast'!P200*'Algorithms &amp; Assumptions'!$C$7)</f>
        <v>31706.133333333335</v>
      </c>
      <c r="R320" s="21">
        <f>'ART Forecast'!Q200-('ART Forecast'!Q200*'Algorithms &amp; Assumptions'!$C$7)</f>
        <v>29441.166666666672</v>
      </c>
      <c r="S320" s="21">
        <f>'ART Forecast'!R200-('ART Forecast'!R200*'Algorithms &amp; Assumptions'!$C$7)</f>
        <v>27176.200000000004</v>
      </c>
      <c r="T320" s="21">
        <f>'ART Forecast'!S200-('ART Forecast'!S200*'Algorithms &amp; Assumptions'!$C$7)</f>
        <v>24911.233333333337</v>
      </c>
      <c r="U320" s="21">
        <f>'ART Forecast'!T200-('ART Forecast'!T200*'Algorithms &amp; Assumptions'!$C$7)</f>
        <v>22646.266666666666</v>
      </c>
      <c r="V320" s="21">
        <f>'ART Forecast'!U200-('ART Forecast'!U200*'Algorithms &amp; Assumptions'!$C$7)</f>
        <v>20381.3</v>
      </c>
      <c r="W320" s="21">
        <f>'ART Forecast'!V200-('ART Forecast'!V200*'Algorithms &amp; Assumptions'!$C$7)</f>
        <v>18116.333333333332</v>
      </c>
      <c r="X320" s="1"/>
      <c r="Y320" s="17" t="str">
        <f t="shared" si="372"/>
        <v>Malawi</v>
      </c>
      <c r="Z320" s="21"/>
      <c r="AA320" s="21">
        <f>MAX('ART Forecast'!D200-D320,0)</f>
        <v>6912.9500000000007</v>
      </c>
      <c r="AB320" s="21">
        <f>MAX('ART Forecast'!E200-E320,0)</f>
        <v>7632.9000000000015</v>
      </c>
      <c r="AC320" s="21">
        <f>MAX('ART Forecast'!F200-F320,0)</f>
        <v>8317.4000000000015</v>
      </c>
      <c r="AD320" s="21">
        <f>MAX('ART Forecast'!G200-G320,0)</f>
        <v>7474.2999999999993</v>
      </c>
      <c r="AE320" s="21">
        <f>MAX('ART Forecast'!H200-H320,0)</f>
        <v>8232.5499999999993</v>
      </c>
      <c r="AF320" s="21">
        <f>MAX('ART Forecast'!I200-I320,0)</f>
        <v>10539.8</v>
      </c>
      <c r="AG320" s="21">
        <f>MAX('ART Forecast'!J200-J320,0)</f>
        <v>10604.650000000001</v>
      </c>
      <c r="AH320" s="21">
        <f>MAX('ART Forecast'!K200-K320,0)</f>
        <v>6437.1500000000015</v>
      </c>
      <c r="AI320" s="21">
        <f>MAX('ART Forecast'!L200-L320,0)</f>
        <v>9628.4000000000015</v>
      </c>
      <c r="AJ320" s="21">
        <f>MAX('ART Forecast'!M200-M320,0)</f>
        <v>5508</v>
      </c>
      <c r="AK320" s="21">
        <f>MAX('ART Forecast'!N200-N320,0)</f>
        <v>3151.0999999999985</v>
      </c>
      <c r="AL320" s="21">
        <f>MAX('ART Forecast'!O200-O320,0)</f>
        <v>3854.5999999999985</v>
      </c>
      <c r="AM320" s="21">
        <f>MAX('ART Forecast'!P200-P320,0)</f>
        <v>3330.2333333333372</v>
      </c>
      <c r="AN320" s="21">
        <f>MAX('ART Forecast'!Q200-Q320,0)</f>
        <v>2930.5333333333365</v>
      </c>
      <c r="AO320" s="21">
        <f>MAX('ART Forecast'!R200-R320,0)</f>
        <v>2530.8333333333321</v>
      </c>
      <c r="AP320" s="21">
        <f>MAX('ART Forecast'!S200-S320,0)</f>
        <v>2131.1333333333314</v>
      </c>
      <c r="AQ320" s="21">
        <f>MAX('ART Forecast'!T200-T320,0)</f>
        <v>1731.4333333333307</v>
      </c>
      <c r="AR320" s="21">
        <f>MAX('ART Forecast'!U200-U320,0)</f>
        <v>1331.7333333333336</v>
      </c>
      <c r="AS320" s="21">
        <f>MAX('ART Forecast'!V200-V320,0)</f>
        <v>932.03333333333285</v>
      </c>
      <c r="AT320" s="21">
        <f>MAX('ART Forecast'!W200-W320,0)</f>
        <v>532.33333333333212</v>
      </c>
    </row>
    <row r="321" spans="1:46" customFormat="1" x14ac:dyDescent="0.35">
      <c r="A321" s="1"/>
      <c r="B321" s="17" t="str">
        <f t="shared" si="371"/>
        <v>Malaysia</v>
      </c>
      <c r="C321" s="21"/>
      <c r="D321" s="21">
        <f>'ART Forecast'!C201-('ART Forecast'!C201*'Algorithms &amp; Assumptions'!$C$7)</f>
        <v>333.2</v>
      </c>
      <c r="E321" s="21">
        <f>'ART Forecast'!D201-('ART Forecast'!D201*'Algorithms &amp; Assumptions'!$C$7)</f>
        <v>346.8</v>
      </c>
      <c r="F321" s="21">
        <f>'ART Forecast'!E201-('ART Forecast'!E201*'Algorithms &amp; Assumptions'!$C$7)</f>
        <v>339.15</v>
      </c>
      <c r="G321" s="21">
        <f>'ART Forecast'!F201-('ART Forecast'!F201*'Algorithms &amp; Assumptions'!$C$7)</f>
        <v>342.55</v>
      </c>
      <c r="H321" s="21">
        <f>'ART Forecast'!G201-('ART Forecast'!G201*'Algorithms &amp; Assumptions'!$C$7)</f>
        <v>329.8</v>
      </c>
      <c r="I321" s="21">
        <f>'ART Forecast'!H201-('ART Forecast'!H201*'Algorithms &amp; Assumptions'!$C$7)</f>
        <v>314.5</v>
      </c>
      <c r="J321" s="21">
        <f>'ART Forecast'!I201-('ART Forecast'!I201*'Algorithms &amp; Assumptions'!$C$7)</f>
        <v>298.35000000000002</v>
      </c>
      <c r="K321" s="21">
        <f>'ART Forecast'!J201-('ART Forecast'!J201*'Algorithms &amp; Assumptions'!$C$7)</f>
        <v>279.64999999999998</v>
      </c>
      <c r="L321" s="21">
        <f>'ART Forecast'!K201-('ART Forecast'!K201*'Algorithms &amp; Assumptions'!$C$7)</f>
        <v>266.89999999999998</v>
      </c>
      <c r="M321" s="21">
        <f>'ART Forecast'!L201-('ART Forecast'!L201*'Algorithms &amp; Assumptions'!$C$7)</f>
        <v>255.85</v>
      </c>
      <c r="N321" s="21">
        <f>'ART Forecast'!M201-('ART Forecast'!M201*'Algorithms &amp; Assumptions'!$C$7)</f>
        <v>221</v>
      </c>
      <c r="O321" s="21">
        <f>'ART Forecast'!N201-('ART Forecast'!N201*'Algorithms &amp; Assumptions'!$C$7)</f>
        <v>202.3</v>
      </c>
      <c r="P321" s="21">
        <f>'ART Forecast'!O201-('ART Forecast'!O201*'Algorithms &amp; Assumptions'!$C$7)</f>
        <v>168.3</v>
      </c>
      <c r="Q321" s="21">
        <f>'ART Forecast'!P201-('ART Forecast'!P201*'Algorithms &amp; Assumptions'!$C$7)</f>
        <v>139.11666666666667</v>
      </c>
      <c r="R321" s="21">
        <f>'ART Forecast'!Q201-('ART Forecast'!Q201*'Algorithms &amp; Assumptions'!$C$7)</f>
        <v>109.93333333333332</v>
      </c>
      <c r="S321" s="21">
        <f>'ART Forecast'!R201-('ART Forecast'!R201*'Algorithms &amp; Assumptions'!$C$7)</f>
        <v>80.749999999999972</v>
      </c>
      <c r="T321" s="21">
        <f>'ART Forecast'!S201-('ART Forecast'!S201*'Algorithms &amp; Assumptions'!$C$7)</f>
        <v>51.566666666666642</v>
      </c>
      <c r="U321" s="21">
        <f>'ART Forecast'!T201-('ART Forecast'!T201*'Algorithms &amp; Assumptions'!$C$7)</f>
        <v>22.383333333333304</v>
      </c>
      <c r="V321" s="21">
        <f>'ART Forecast'!U201-('ART Forecast'!U201*'Algorithms &amp; Assumptions'!$C$7)</f>
        <v>0</v>
      </c>
      <c r="W321" s="21">
        <f>'ART Forecast'!V201-('ART Forecast'!V201*'Algorithms &amp; Assumptions'!$C$7)</f>
        <v>0</v>
      </c>
      <c r="X321" s="1"/>
      <c r="Y321" s="17" t="str">
        <f t="shared" si="372"/>
        <v>Malaysia</v>
      </c>
      <c r="Z321" s="21"/>
      <c r="AA321" s="21">
        <f>MAX('ART Forecast'!D201-D321,0)</f>
        <v>74.800000000000011</v>
      </c>
      <c r="AB321" s="21">
        <f>MAX('ART Forecast'!E201-E321,0)</f>
        <v>52.199999999999989</v>
      </c>
      <c r="AC321" s="21">
        <f>MAX('ART Forecast'!F201-F321,0)</f>
        <v>63.850000000000023</v>
      </c>
      <c r="AD321" s="21">
        <f>MAX('ART Forecast'!G201-G321,0)</f>
        <v>45.449999999999989</v>
      </c>
      <c r="AE321" s="21">
        <f>MAX('ART Forecast'!H201-H321,0)</f>
        <v>40.199999999999989</v>
      </c>
      <c r="AF321" s="21">
        <f>MAX('ART Forecast'!I201-I321,0)</f>
        <v>36.5</v>
      </c>
      <c r="AG321" s="21">
        <f>MAX('ART Forecast'!J201-J321,0)</f>
        <v>30.649999999999977</v>
      </c>
      <c r="AH321" s="21">
        <f>MAX('ART Forecast'!K201-K321,0)</f>
        <v>34.350000000000023</v>
      </c>
      <c r="AI321" s="21">
        <f>MAX('ART Forecast'!L201-L321,0)</f>
        <v>34.100000000000023</v>
      </c>
      <c r="AJ321" s="21">
        <f>MAX('ART Forecast'!M201-M321,0)</f>
        <v>4.1500000000000057</v>
      </c>
      <c r="AK321" s="21">
        <f>MAX('ART Forecast'!N201-N321,0)</f>
        <v>17</v>
      </c>
      <c r="AL321" s="21">
        <f>MAX('ART Forecast'!O201-O321,0)</f>
        <v>0</v>
      </c>
      <c r="AM321" s="21">
        <f>MAX('ART Forecast'!P201-P321,0)</f>
        <v>0</v>
      </c>
      <c r="AN321" s="21">
        <f>MAX('ART Forecast'!Q201-Q321,0)</f>
        <v>0</v>
      </c>
      <c r="AO321" s="21">
        <f>MAX('ART Forecast'!R201-R321,0)</f>
        <v>0</v>
      </c>
      <c r="AP321" s="21">
        <f>MAX('ART Forecast'!S201-S321,0)</f>
        <v>0</v>
      </c>
      <c r="AQ321" s="21">
        <f>MAX('ART Forecast'!T201-T321,0)</f>
        <v>0</v>
      </c>
      <c r="AR321" s="21">
        <f>MAX('ART Forecast'!U201-U321,0)</f>
        <v>0</v>
      </c>
      <c r="AS321" s="21">
        <f>MAX('ART Forecast'!V201-V321,0)</f>
        <v>0</v>
      </c>
      <c r="AT321" s="21">
        <f>MAX('ART Forecast'!W201-W321,0)</f>
        <v>0</v>
      </c>
    </row>
    <row r="322" spans="1:46" customFormat="1" x14ac:dyDescent="0.35">
      <c r="A322" s="1"/>
      <c r="B322" s="17" t="str">
        <f t="shared" si="371"/>
        <v>Maldives</v>
      </c>
      <c r="C322" s="21"/>
      <c r="D322" s="21">
        <f>'ART Forecast'!C202-('ART Forecast'!C202*'Algorithms &amp; Assumptions'!$C$7)</f>
        <v>0</v>
      </c>
      <c r="E322" s="21">
        <f>'ART Forecast'!D202-('ART Forecast'!D202*'Algorithms &amp; Assumptions'!$C$7)</f>
        <v>0</v>
      </c>
      <c r="F322" s="21">
        <f>'ART Forecast'!E202-('ART Forecast'!E202*'Algorithms &amp; Assumptions'!$C$7)</f>
        <v>0</v>
      </c>
      <c r="G322" s="21">
        <f>'ART Forecast'!F202-('ART Forecast'!F202*'Algorithms &amp; Assumptions'!$C$7)</f>
        <v>0</v>
      </c>
      <c r="H322" s="21">
        <f>'ART Forecast'!G202-('ART Forecast'!G202*'Algorithms &amp; Assumptions'!$C$7)</f>
        <v>0</v>
      </c>
      <c r="I322" s="21">
        <f>'ART Forecast'!H202-('ART Forecast'!H202*'Algorithms &amp; Assumptions'!$C$7)</f>
        <v>0</v>
      </c>
      <c r="J322" s="21">
        <f>'ART Forecast'!I202-('ART Forecast'!I202*'Algorithms &amp; Assumptions'!$C$7)</f>
        <v>0</v>
      </c>
      <c r="K322" s="21">
        <f>'ART Forecast'!J202-('ART Forecast'!J202*'Algorithms &amp; Assumptions'!$C$7)</f>
        <v>0</v>
      </c>
      <c r="L322" s="21">
        <f>'ART Forecast'!K202-('ART Forecast'!K202*'Algorithms &amp; Assumptions'!$C$7)</f>
        <v>0</v>
      </c>
      <c r="M322" s="21">
        <f>'ART Forecast'!L202-('ART Forecast'!L202*'Algorithms &amp; Assumptions'!$C$7)</f>
        <v>0</v>
      </c>
      <c r="N322" s="21">
        <f>'ART Forecast'!M202-('ART Forecast'!M202*'Algorithms &amp; Assumptions'!$C$7)</f>
        <v>0</v>
      </c>
      <c r="O322" s="21">
        <f>'ART Forecast'!N202-('ART Forecast'!N202*'Algorithms &amp; Assumptions'!$C$7)</f>
        <v>0</v>
      </c>
      <c r="P322" s="21">
        <f>'ART Forecast'!O202-('ART Forecast'!O202*'Algorithms &amp; Assumptions'!$C$7)</f>
        <v>0</v>
      </c>
      <c r="Q322" s="21">
        <f>'ART Forecast'!P202-('ART Forecast'!P202*'Algorithms &amp; Assumptions'!$C$7)</f>
        <v>0</v>
      </c>
      <c r="R322" s="21">
        <f>'ART Forecast'!Q202-('ART Forecast'!Q202*'Algorithms &amp; Assumptions'!$C$7)</f>
        <v>0</v>
      </c>
      <c r="S322" s="21">
        <f>'ART Forecast'!R202-('ART Forecast'!R202*'Algorithms &amp; Assumptions'!$C$7)</f>
        <v>0</v>
      </c>
      <c r="T322" s="21">
        <f>'ART Forecast'!S202-('ART Forecast'!S202*'Algorithms &amp; Assumptions'!$C$7)</f>
        <v>0</v>
      </c>
      <c r="U322" s="21">
        <f>'ART Forecast'!T202-('ART Forecast'!T202*'Algorithms &amp; Assumptions'!$C$7)</f>
        <v>0</v>
      </c>
      <c r="V322" s="21">
        <f>'ART Forecast'!U202-('ART Forecast'!U202*'Algorithms &amp; Assumptions'!$C$7)</f>
        <v>0</v>
      </c>
      <c r="W322" s="21">
        <f>'ART Forecast'!V202-('ART Forecast'!V202*'Algorithms &amp; Assumptions'!$C$7)</f>
        <v>0</v>
      </c>
      <c r="X322" s="1"/>
      <c r="Y322" s="17" t="str">
        <f t="shared" si="372"/>
        <v>Maldives</v>
      </c>
      <c r="Z322" s="21"/>
      <c r="AA322" s="21">
        <f>MAX('ART Forecast'!D202-D322,0)</f>
        <v>0</v>
      </c>
      <c r="AB322" s="21">
        <f>MAX('ART Forecast'!E202-E322,0)</f>
        <v>0</v>
      </c>
      <c r="AC322" s="21">
        <f>MAX('ART Forecast'!F202-F322,0)</f>
        <v>0</v>
      </c>
      <c r="AD322" s="21">
        <f>MAX('ART Forecast'!G202-G322,0)</f>
        <v>0</v>
      </c>
      <c r="AE322" s="21">
        <f>MAX('ART Forecast'!H202-H322,0)</f>
        <v>0</v>
      </c>
      <c r="AF322" s="21">
        <f>MAX('ART Forecast'!I202-I322,0)</f>
        <v>0</v>
      </c>
      <c r="AG322" s="21">
        <f>MAX('ART Forecast'!J202-J322,0)</f>
        <v>0</v>
      </c>
      <c r="AH322" s="21">
        <f>MAX('ART Forecast'!K202-K322,0)</f>
        <v>0</v>
      </c>
      <c r="AI322" s="21">
        <f>MAX('ART Forecast'!L202-L322,0)</f>
        <v>0</v>
      </c>
      <c r="AJ322" s="21">
        <f>MAX('ART Forecast'!M202-M322,0)</f>
        <v>0</v>
      </c>
      <c r="AK322" s="21">
        <f>MAX('ART Forecast'!N202-N322,0)</f>
        <v>0</v>
      </c>
      <c r="AL322" s="21">
        <f>MAX('ART Forecast'!O202-O322,0)</f>
        <v>0</v>
      </c>
      <c r="AM322" s="21">
        <f>MAX('ART Forecast'!P202-P322,0)</f>
        <v>0</v>
      </c>
      <c r="AN322" s="21">
        <f>MAX('ART Forecast'!Q202-Q322,0)</f>
        <v>0</v>
      </c>
      <c r="AO322" s="21">
        <f>MAX('ART Forecast'!R202-R322,0)</f>
        <v>0</v>
      </c>
      <c r="AP322" s="21">
        <f>MAX('ART Forecast'!S202-S322,0)</f>
        <v>0</v>
      </c>
      <c r="AQ322" s="21">
        <f>MAX('ART Forecast'!T202-T322,0)</f>
        <v>0</v>
      </c>
      <c r="AR322" s="21">
        <f>MAX('ART Forecast'!U202-U322,0)</f>
        <v>0</v>
      </c>
      <c r="AS322" s="21">
        <f>MAX('ART Forecast'!V202-V322,0)</f>
        <v>0</v>
      </c>
      <c r="AT322" s="21">
        <f>MAX('ART Forecast'!W202-W322,0)</f>
        <v>0</v>
      </c>
    </row>
    <row r="323" spans="1:46" customFormat="1" x14ac:dyDescent="0.35">
      <c r="A323" s="1"/>
      <c r="B323" s="17" t="str">
        <f t="shared" si="371"/>
        <v>Mali</v>
      </c>
      <c r="C323" s="21"/>
      <c r="D323" s="21">
        <f>'ART Forecast'!C203-('ART Forecast'!C203*'Algorithms &amp; Assumptions'!$C$7)</f>
        <v>1183.2</v>
      </c>
      <c r="E323" s="21">
        <f>'ART Forecast'!D203-('ART Forecast'!D203*'Algorithms &amp; Assumptions'!$C$7)</f>
        <v>1472.2</v>
      </c>
      <c r="F323" s="21">
        <f>'ART Forecast'!E203-('ART Forecast'!E203*'Algorithms &amp; Assumptions'!$C$7)</f>
        <v>1625.2</v>
      </c>
      <c r="G323" s="21">
        <f>'ART Forecast'!F203-('ART Forecast'!F203*'Algorithms &amp; Assumptions'!$C$7)</f>
        <v>1700.85</v>
      </c>
      <c r="H323" s="21">
        <f>'ART Forecast'!G203-('ART Forecast'!G203*'Algorithms &amp; Assumptions'!$C$7)</f>
        <v>2005.15</v>
      </c>
      <c r="I323" s="21">
        <f>'ART Forecast'!H203-('ART Forecast'!H203*'Algorithms &amp; Assumptions'!$C$7)</f>
        <v>2265.25</v>
      </c>
      <c r="J323" s="21">
        <f>'ART Forecast'!I203-('ART Forecast'!I203*'Algorithms &amp; Assumptions'!$C$7)</f>
        <v>2397</v>
      </c>
      <c r="K323" s="21">
        <f>'ART Forecast'!J203-('ART Forecast'!J203*'Algorithms &amp; Assumptions'!$C$7)</f>
        <v>2575.5</v>
      </c>
      <c r="L323" s="21">
        <f>'ART Forecast'!K203-('ART Forecast'!K203*'Algorithms &amp; Assumptions'!$C$7)</f>
        <v>2929.1</v>
      </c>
      <c r="M323" s="21">
        <f>'ART Forecast'!L203-('ART Forecast'!L203*'Algorithms &amp; Assumptions'!$C$7)</f>
        <v>2040.85</v>
      </c>
      <c r="N323" s="21">
        <f>'ART Forecast'!M203-('ART Forecast'!M203*'Algorithms &amp; Assumptions'!$C$7)</f>
        <v>3515.6</v>
      </c>
      <c r="O323" s="21">
        <f>'ART Forecast'!N203-('ART Forecast'!N203*'Algorithms &amp; Assumptions'!$C$7)</f>
        <v>3280.15</v>
      </c>
      <c r="P323" s="21">
        <f>'ART Forecast'!O203-('ART Forecast'!O203*'Algorithms &amp; Assumptions'!$C$7)</f>
        <v>3462.05</v>
      </c>
      <c r="Q323" s="21">
        <f>'ART Forecast'!P203-('ART Forecast'!P203*'Algorithms &amp; Assumptions'!$C$7)</f>
        <v>3935.7833333333328</v>
      </c>
      <c r="R323" s="21">
        <f>'ART Forecast'!Q203-('ART Forecast'!Q203*'Algorithms &amp; Assumptions'!$C$7)</f>
        <v>4409.5166666666664</v>
      </c>
      <c r="S323" s="21">
        <f>'ART Forecast'!R203-('ART Forecast'!R203*'Algorithms &amp; Assumptions'!$C$7)</f>
        <v>4883.2499999999991</v>
      </c>
      <c r="T323" s="21">
        <f>'ART Forecast'!S203-('ART Forecast'!S203*'Algorithms &amp; Assumptions'!$C$7)</f>
        <v>5356.9833333333327</v>
      </c>
      <c r="U323" s="21">
        <f>'ART Forecast'!T203-('ART Forecast'!T203*'Algorithms &amp; Assumptions'!$C$7)</f>
        <v>5830.7166666666653</v>
      </c>
      <c r="V323" s="21">
        <f>'ART Forecast'!U203-('ART Forecast'!U203*'Algorithms &amp; Assumptions'!$C$7)</f>
        <v>6304.4499999999989</v>
      </c>
      <c r="W323" s="21">
        <f>'ART Forecast'!V203-('ART Forecast'!V203*'Algorithms &amp; Assumptions'!$C$7)</f>
        <v>6778.1833333333316</v>
      </c>
      <c r="X323" s="1"/>
      <c r="Y323" s="17" t="str">
        <f t="shared" si="372"/>
        <v>Mali</v>
      </c>
      <c r="Z323" s="21"/>
      <c r="AA323" s="21">
        <f>MAX('ART Forecast'!D203-D323,0)</f>
        <v>548.79999999999995</v>
      </c>
      <c r="AB323" s="21">
        <f>MAX('ART Forecast'!E203-E323,0)</f>
        <v>439.79999999999995</v>
      </c>
      <c r="AC323" s="21">
        <f>MAX('ART Forecast'!F203-F323,0)</f>
        <v>375.79999999999995</v>
      </c>
      <c r="AD323" s="21">
        <f>MAX('ART Forecast'!G203-G323,0)</f>
        <v>658.15000000000009</v>
      </c>
      <c r="AE323" s="21">
        <f>MAX('ART Forecast'!H203-H323,0)</f>
        <v>659.84999999999991</v>
      </c>
      <c r="AF323" s="21">
        <f>MAX('ART Forecast'!I203-I323,0)</f>
        <v>554.75</v>
      </c>
      <c r="AG323" s="21">
        <f>MAX('ART Forecast'!J203-J323,0)</f>
        <v>633</v>
      </c>
      <c r="AH323" s="21">
        <f>MAX('ART Forecast'!K203-K323,0)</f>
        <v>870.5</v>
      </c>
      <c r="AI323" s="21">
        <f>MAX('ART Forecast'!L203-L323,0)</f>
        <v>0</v>
      </c>
      <c r="AJ323" s="21">
        <f>MAX('ART Forecast'!M203-M323,0)</f>
        <v>2095.15</v>
      </c>
      <c r="AK323" s="21">
        <f>MAX('ART Forecast'!N203-N323,0)</f>
        <v>343.40000000000009</v>
      </c>
      <c r="AL323" s="21">
        <f>MAX('ART Forecast'!O203-O323,0)</f>
        <v>792.84999999999991</v>
      </c>
      <c r="AM323" s="21">
        <f>MAX('ART Forecast'!P203-P323,0)</f>
        <v>1168.2833333333328</v>
      </c>
      <c r="AN323" s="21">
        <f>MAX('ART Forecast'!Q203-Q323,0)</f>
        <v>1251.8833333333332</v>
      </c>
      <c r="AO323" s="21">
        <f>MAX('ART Forecast'!R203-R323,0)</f>
        <v>1335.4833333333327</v>
      </c>
      <c r="AP323" s="21">
        <f>MAX('ART Forecast'!S203-S323,0)</f>
        <v>1419.083333333333</v>
      </c>
      <c r="AQ323" s="21">
        <f>MAX('ART Forecast'!T203-T323,0)</f>
        <v>1502.6833333333325</v>
      </c>
      <c r="AR323" s="21">
        <f>MAX('ART Forecast'!U203-U323,0)</f>
        <v>1586.2833333333328</v>
      </c>
      <c r="AS323" s="21">
        <f>MAX('ART Forecast'!V203-V323,0)</f>
        <v>1669.8833333333323</v>
      </c>
      <c r="AT323" s="21">
        <f>MAX('ART Forecast'!W203-W323,0)</f>
        <v>1753.4833333333327</v>
      </c>
    </row>
    <row r="324" spans="1:46" customFormat="1" x14ac:dyDescent="0.35">
      <c r="A324" s="1"/>
      <c r="B324" s="17" t="str">
        <f t="shared" si="371"/>
        <v>Mauritania</v>
      </c>
      <c r="C324" s="21"/>
      <c r="D324" s="21">
        <f>'ART Forecast'!C204-('ART Forecast'!C204*'Algorithms &amp; Assumptions'!$C$7)</f>
        <v>22.1</v>
      </c>
      <c r="E324" s="21">
        <f>'ART Forecast'!D204-('ART Forecast'!D204*'Algorithms &amp; Assumptions'!$C$7)</f>
        <v>0</v>
      </c>
      <c r="F324" s="21">
        <f>'ART Forecast'!E204-('ART Forecast'!E204*'Algorithms &amp; Assumptions'!$C$7)</f>
        <v>0</v>
      </c>
      <c r="G324" s="21">
        <f>'ART Forecast'!F204-('ART Forecast'!F204*'Algorithms &amp; Assumptions'!$C$7)</f>
        <v>84.15</v>
      </c>
      <c r="H324" s="21">
        <f>'ART Forecast'!G204-('ART Forecast'!G204*'Algorithms &amp; Assumptions'!$C$7)</f>
        <v>107.1</v>
      </c>
      <c r="I324" s="21">
        <f>'ART Forecast'!H204-('ART Forecast'!H204*'Algorithms &amp; Assumptions'!$C$7)</f>
        <v>133.44999999999999</v>
      </c>
      <c r="J324" s="21">
        <f>'ART Forecast'!I204-('ART Forecast'!I204*'Algorithms &amp; Assumptions'!$C$7)</f>
        <v>137.69999999999999</v>
      </c>
      <c r="K324" s="21">
        <f>'ART Forecast'!J204-('ART Forecast'!J204*'Algorithms &amp; Assumptions'!$C$7)</f>
        <v>138.55000000000001</v>
      </c>
      <c r="L324" s="21">
        <f>'ART Forecast'!K204-('ART Forecast'!K204*'Algorithms &amp; Assumptions'!$C$7)</f>
        <v>148.75</v>
      </c>
      <c r="M324" s="21">
        <f>'ART Forecast'!L204-('ART Forecast'!L204*'Algorithms &amp; Assumptions'!$C$7)</f>
        <v>140.25</v>
      </c>
      <c r="N324" s="21">
        <f>'ART Forecast'!M204-('ART Forecast'!M204*'Algorithms &amp; Assumptions'!$C$7)</f>
        <v>136</v>
      </c>
      <c r="O324" s="21">
        <f>'ART Forecast'!N204-('ART Forecast'!N204*'Algorithms &amp; Assumptions'!$C$7)</f>
        <v>130.05000000000001</v>
      </c>
      <c r="P324" s="21">
        <f>'ART Forecast'!O204-('ART Forecast'!O204*'Algorithms &amp; Assumptions'!$C$7)</f>
        <v>123.25</v>
      </c>
      <c r="Q324" s="21">
        <f>'ART Forecast'!P204-('ART Forecast'!P204*'Algorithms &amp; Assumptions'!$C$7)</f>
        <v>117.58333333333334</v>
      </c>
      <c r="R324" s="21">
        <f>'ART Forecast'!Q204-('ART Forecast'!Q204*'Algorithms &amp; Assumptions'!$C$7)</f>
        <v>111.91666666666669</v>
      </c>
      <c r="S324" s="21">
        <f>'ART Forecast'!R204-('ART Forecast'!R204*'Algorithms &amp; Assumptions'!$C$7)</f>
        <v>106.25000000000001</v>
      </c>
      <c r="T324" s="21">
        <f>'ART Forecast'!S204-('ART Forecast'!S204*'Algorithms &amp; Assumptions'!$C$7)</f>
        <v>100.58333333333334</v>
      </c>
      <c r="U324" s="21">
        <f>'ART Forecast'!T204-('ART Forecast'!T204*'Algorithms &amp; Assumptions'!$C$7)</f>
        <v>94.916666666666671</v>
      </c>
      <c r="V324" s="21">
        <f>'ART Forecast'!U204-('ART Forecast'!U204*'Algorithms &amp; Assumptions'!$C$7)</f>
        <v>89.25</v>
      </c>
      <c r="W324" s="21">
        <f>'ART Forecast'!V204-('ART Forecast'!V204*'Algorithms &amp; Assumptions'!$C$7)</f>
        <v>83.583333333333329</v>
      </c>
      <c r="X324" s="1"/>
      <c r="Y324" s="17" t="str">
        <f t="shared" si="372"/>
        <v>Mauritania</v>
      </c>
      <c r="Z324" s="21"/>
      <c r="AA324" s="21">
        <f>MAX('ART Forecast'!D204-D324,0)</f>
        <v>0</v>
      </c>
      <c r="AB324" s="21">
        <f>MAX('ART Forecast'!E204-E324,0)</f>
        <v>0</v>
      </c>
      <c r="AC324" s="21">
        <f>MAX('ART Forecast'!F204-F324,0)</f>
        <v>99</v>
      </c>
      <c r="AD324" s="21">
        <f>MAX('ART Forecast'!G204-G324,0)</f>
        <v>41.849999999999994</v>
      </c>
      <c r="AE324" s="21">
        <f>MAX('ART Forecast'!H204-H324,0)</f>
        <v>49.900000000000006</v>
      </c>
      <c r="AF324" s="21">
        <f>MAX('ART Forecast'!I204-I324,0)</f>
        <v>28.550000000000011</v>
      </c>
      <c r="AG324" s="21">
        <f>MAX('ART Forecast'!J204-J324,0)</f>
        <v>25.300000000000011</v>
      </c>
      <c r="AH324" s="21">
        <f>MAX('ART Forecast'!K204-K324,0)</f>
        <v>36.449999999999989</v>
      </c>
      <c r="AI324" s="21">
        <f>MAX('ART Forecast'!L204-L324,0)</f>
        <v>16.25</v>
      </c>
      <c r="AJ324" s="21">
        <f>MAX('ART Forecast'!M204-M324,0)</f>
        <v>19.75</v>
      </c>
      <c r="AK324" s="21">
        <f>MAX('ART Forecast'!N204-N324,0)</f>
        <v>17</v>
      </c>
      <c r="AL324" s="21">
        <f>MAX('ART Forecast'!O204-O324,0)</f>
        <v>14.949999999999989</v>
      </c>
      <c r="AM324" s="21">
        <f>MAX('ART Forecast'!P204-P324,0)</f>
        <v>15.083333333333343</v>
      </c>
      <c r="AN324" s="21">
        <f>MAX('ART Forecast'!Q204-Q324,0)</f>
        <v>14.083333333333343</v>
      </c>
      <c r="AO324" s="21">
        <f>MAX('ART Forecast'!R204-R324,0)</f>
        <v>13.083333333333329</v>
      </c>
      <c r="AP324" s="21">
        <f>MAX('ART Forecast'!S204-S324,0)</f>
        <v>12.083333333333329</v>
      </c>
      <c r="AQ324" s="21">
        <f>MAX('ART Forecast'!T204-T324,0)</f>
        <v>11.083333333333329</v>
      </c>
      <c r="AR324" s="21">
        <f>MAX('ART Forecast'!U204-U324,0)</f>
        <v>10.083333333333329</v>
      </c>
      <c r="AS324" s="21">
        <f>MAX('ART Forecast'!V204-V324,0)</f>
        <v>9.0833333333333286</v>
      </c>
      <c r="AT324" s="21">
        <f>MAX('ART Forecast'!W204-W324,0)</f>
        <v>8.0833333333333286</v>
      </c>
    </row>
    <row r="325" spans="1:46" customFormat="1" x14ac:dyDescent="0.35">
      <c r="A325" s="1"/>
      <c r="B325" s="17" t="str">
        <f t="shared" si="371"/>
        <v>Mauritius</v>
      </c>
      <c r="C325" s="21"/>
      <c r="D325" s="21">
        <f>'ART Forecast'!C205-('ART Forecast'!C205*'Algorithms &amp; Assumptions'!$C$7)</f>
        <v>0</v>
      </c>
      <c r="E325" s="21">
        <f>'ART Forecast'!D205-('ART Forecast'!D205*'Algorithms &amp; Assumptions'!$C$7)</f>
        <v>0</v>
      </c>
      <c r="F325" s="21">
        <f>'ART Forecast'!E205-('ART Forecast'!E205*'Algorithms &amp; Assumptions'!$C$7)</f>
        <v>0</v>
      </c>
      <c r="G325" s="21">
        <f>'ART Forecast'!F205-('ART Forecast'!F205*'Algorithms &amp; Assumptions'!$C$7)</f>
        <v>0</v>
      </c>
      <c r="H325" s="21">
        <f>'ART Forecast'!G205-('ART Forecast'!G205*'Algorithms &amp; Assumptions'!$C$7)</f>
        <v>0</v>
      </c>
      <c r="I325" s="21">
        <f>'ART Forecast'!H205-('ART Forecast'!H205*'Algorithms &amp; Assumptions'!$C$7)</f>
        <v>0</v>
      </c>
      <c r="J325" s="21">
        <f>'ART Forecast'!I205-('ART Forecast'!I205*'Algorithms &amp; Assumptions'!$C$7)</f>
        <v>0</v>
      </c>
      <c r="K325" s="21">
        <f>'ART Forecast'!J205-('ART Forecast'!J205*'Algorithms &amp; Assumptions'!$C$7)</f>
        <v>0</v>
      </c>
      <c r="L325" s="21">
        <f>'ART Forecast'!K205-('ART Forecast'!K205*'Algorithms &amp; Assumptions'!$C$7)</f>
        <v>0</v>
      </c>
      <c r="M325" s="21">
        <f>'ART Forecast'!L205-('ART Forecast'!L205*'Algorithms &amp; Assumptions'!$C$7)</f>
        <v>0</v>
      </c>
      <c r="N325" s="21">
        <f>'ART Forecast'!M205-('ART Forecast'!M205*'Algorithms &amp; Assumptions'!$C$7)</f>
        <v>0</v>
      </c>
      <c r="O325" s="21">
        <f>'ART Forecast'!N205-('ART Forecast'!N205*'Algorithms &amp; Assumptions'!$C$7)</f>
        <v>0</v>
      </c>
      <c r="P325" s="21">
        <f>'ART Forecast'!O205-('ART Forecast'!O205*'Algorithms &amp; Assumptions'!$C$7)</f>
        <v>0</v>
      </c>
      <c r="Q325" s="21">
        <f>'ART Forecast'!P205-('ART Forecast'!P205*'Algorithms &amp; Assumptions'!$C$7)</f>
        <v>0</v>
      </c>
      <c r="R325" s="21">
        <f>'ART Forecast'!Q205-('ART Forecast'!Q205*'Algorithms &amp; Assumptions'!$C$7)</f>
        <v>0</v>
      </c>
      <c r="S325" s="21">
        <f>'ART Forecast'!R205-('ART Forecast'!R205*'Algorithms &amp; Assumptions'!$C$7)</f>
        <v>0</v>
      </c>
      <c r="T325" s="21">
        <f>'ART Forecast'!S205-('ART Forecast'!S205*'Algorithms &amp; Assumptions'!$C$7)</f>
        <v>0</v>
      </c>
      <c r="U325" s="21">
        <f>'ART Forecast'!T205-('ART Forecast'!T205*'Algorithms &amp; Assumptions'!$C$7)</f>
        <v>0</v>
      </c>
      <c r="V325" s="21">
        <f>'ART Forecast'!U205-('ART Forecast'!U205*'Algorithms &amp; Assumptions'!$C$7)</f>
        <v>0</v>
      </c>
      <c r="W325" s="21">
        <f>'ART Forecast'!V205-('ART Forecast'!V205*'Algorithms &amp; Assumptions'!$C$7)</f>
        <v>0</v>
      </c>
      <c r="X325" s="1"/>
      <c r="Y325" s="17" t="str">
        <f t="shared" si="372"/>
        <v>Mauritius</v>
      </c>
      <c r="Z325" s="21"/>
      <c r="AA325" s="21">
        <f>MAX('ART Forecast'!D205-D325,0)</f>
        <v>0</v>
      </c>
      <c r="AB325" s="21">
        <f>MAX('ART Forecast'!E205-E325,0)</f>
        <v>0</v>
      </c>
      <c r="AC325" s="21">
        <f>MAX('ART Forecast'!F205-F325,0)</f>
        <v>0</v>
      </c>
      <c r="AD325" s="21">
        <f>MAX('ART Forecast'!G205-G325,0)</f>
        <v>0</v>
      </c>
      <c r="AE325" s="21">
        <f>MAX('ART Forecast'!H205-H325,0)</f>
        <v>0</v>
      </c>
      <c r="AF325" s="21">
        <f>MAX('ART Forecast'!I205-I325,0)</f>
        <v>0</v>
      </c>
      <c r="AG325" s="21">
        <f>MAX('ART Forecast'!J205-J325,0)</f>
        <v>0</v>
      </c>
      <c r="AH325" s="21">
        <f>MAX('ART Forecast'!K205-K325,0)</f>
        <v>0</v>
      </c>
      <c r="AI325" s="21">
        <f>MAX('ART Forecast'!L205-L325,0)</f>
        <v>0</v>
      </c>
      <c r="AJ325" s="21">
        <f>MAX('ART Forecast'!M205-M325,0)</f>
        <v>0</v>
      </c>
      <c r="AK325" s="21">
        <f>MAX('ART Forecast'!N205-N325,0)</f>
        <v>0</v>
      </c>
      <c r="AL325" s="21">
        <f>MAX('ART Forecast'!O205-O325,0)</f>
        <v>0</v>
      </c>
      <c r="AM325" s="21">
        <f>MAX('ART Forecast'!P205-P325,0)</f>
        <v>0</v>
      </c>
      <c r="AN325" s="21">
        <f>MAX('ART Forecast'!Q205-Q325,0)</f>
        <v>0</v>
      </c>
      <c r="AO325" s="21">
        <f>MAX('ART Forecast'!R205-R325,0)</f>
        <v>0</v>
      </c>
      <c r="AP325" s="21">
        <f>MAX('ART Forecast'!S205-S325,0)</f>
        <v>0</v>
      </c>
      <c r="AQ325" s="21">
        <f>MAX('ART Forecast'!T205-T325,0)</f>
        <v>0</v>
      </c>
      <c r="AR325" s="21">
        <f>MAX('ART Forecast'!U205-U325,0)</f>
        <v>0</v>
      </c>
      <c r="AS325" s="21">
        <f>MAX('ART Forecast'!V205-V325,0)</f>
        <v>0</v>
      </c>
      <c r="AT325" s="21">
        <f>MAX('ART Forecast'!W205-W325,0)</f>
        <v>0</v>
      </c>
    </row>
    <row r="326" spans="1:46" customFormat="1" x14ac:dyDescent="0.35">
      <c r="A326" s="1"/>
      <c r="B326" s="17" t="str">
        <f t="shared" si="371"/>
        <v>Mexico</v>
      </c>
      <c r="C326" s="21"/>
      <c r="D326" s="21">
        <f>'ART Forecast'!C206-('ART Forecast'!C206*'Algorithms &amp; Assumptions'!$C$7)</f>
        <v>1270.75</v>
      </c>
      <c r="E326" s="21">
        <f>'ART Forecast'!D206-('ART Forecast'!D206*'Algorithms &amp; Assumptions'!$C$7)</f>
        <v>1377</v>
      </c>
      <c r="F326" s="21">
        <f>'ART Forecast'!E206-('ART Forecast'!E206*'Algorithms &amp; Assumptions'!$C$7)</f>
        <v>1513.85</v>
      </c>
      <c r="G326" s="21">
        <f>'ART Forecast'!F206-('ART Forecast'!F206*'Algorithms &amp; Assumptions'!$C$7)</f>
        <v>1534.25</v>
      </c>
      <c r="H326" s="21">
        <f>'ART Forecast'!G206-('ART Forecast'!G206*'Algorithms &amp; Assumptions'!$C$7)</f>
        <v>1542.75</v>
      </c>
      <c r="I326" s="21">
        <f>'ART Forecast'!H206-('ART Forecast'!H206*'Algorithms &amp; Assumptions'!$C$7)</f>
        <v>1552.1</v>
      </c>
      <c r="J326" s="21">
        <f>'ART Forecast'!I206-('ART Forecast'!I206*'Algorithms &amp; Assumptions'!$C$7)</f>
        <v>1517.25</v>
      </c>
      <c r="K326" s="21">
        <f>'ART Forecast'!J206-('ART Forecast'!J206*'Algorithms &amp; Assumptions'!$C$7)</f>
        <v>1481.55</v>
      </c>
      <c r="L326" s="21">
        <f>'ART Forecast'!K206-('ART Forecast'!K206*'Algorithms &amp; Assumptions'!$C$7)</f>
        <v>1420.35</v>
      </c>
      <c r="M326" s="21">
        <f>'ART Forecast'!L206-('ART Forecast'!L206*'Algorithms &amp; Assumptions'!$C$7)</f>
        <v>1442.45</v>
      </c>
      <c r="N326" s="21">
        <f>'ART Forecast'!M206-('ART Forecast'!M206*'Algorithms &amp; Assumptions'!$C$7)</f>
        <v>1428</v>
      </c>
      <c r="O326" s="21">
        <f>'ART Forecast'!N206-('ART Forecast'!N206*'Algorithms &amp; Assumptions'!$C$7)</f>
        <v>1316.65</v>
      </c>
      <c r="P326" s="21">
        <f>'ART Forecast'!O206-('ART Forecast'!O206*'Algorithms &amp; Assumptions'!$C$7)</f>
        <v>1360</v>
      </c>
      <c r="Q326" s="21">
        <f>'ART Forecast'!P206-('ART Forecast'!P206*'Algorithms &amp; Assumptions'!$C$7)</f>
        <v>1332.5166666666667</v>
      </c>
      <c r="R326" s="21">
        <f>'ART Forecast'!Q206-('ART Forecast'!Q206*'Algorithms &amp; Assumptions'!$C$7)</f>
        <v>1305.0333333333335</v>
      </c>
      <c r="S326" s="21">
        <f>'ART Forecast'!R206-('ART Forecast'!R206*'Algorithms &amp; Assumptions'!$C$7)</f>
        <v>1277.5500000000002</v>
      </c>
      <c r="T326" s="21">
        <f>'ART Forecast'!S206-('ART Forecast'!S206*'Algorithms &amp; Assumptions'!$C$7)</f>
        <v>1250.0666666666668</v>
      </c>
      <c r="U326" s="21">
        <f>'ART Forecast'!T206-('ART Forecast'!T206*'Algorithms &amp; Assumptions'!$C$7)</f>
        <v>1222.5833333333337</v>
      </c>
      <c r="V326" s="21">
        <f>'ART Forecast'!U206-('ART Forecast'!U206*'Algorithms &amp; Assumptions'!$C$7)</f>
        <v>1195.1000000000004</v>
      </c>
      <c r="W326" s="21">
        <f>'ART Forecast'!V206-('ART Forecast'!V206*'Algorithms &amp; Assumptions'!$C$7)</f>
        <v>1167.6166666666672</v>
      </c>
      <c r="X326" s="1"/>
      <c r="Y326" s="17" t="str">
        <f t="shared" si="372"/>
        <v>Mexico</v>
      </c>
      <c r="Z326" s="21"/>
      <c r="AA326" s="21">
        <f>MAX('ART Forecast'!D206-D326,0)</f>
        <v>349.25</v>
      </c>
      <c r="AB326" s="21">
        <f>MAX('ART Forecast'!E206-E326,0)</f>
        <v>404</v>
      </c>
      <c r="AC326" s="21">
        <f>MAX('ART Forecast'!F206-F326,0)</f>
        <v>291.15000000000009</v>
      </c>
      <c r="AD326" s="21">
        <f>MAX('ART Forecast'!G206-G326,0)</f>
        <v>280.75</v>
      </c>
      <c r="AE326" s="21">
        <f>MAX('ART Forecast'!H206-H326,0)</f>
        <v>283.25</v>
      </c>
      <c r="AF326" s="21">
        <f>MAX('ART Forecast'!I206-I326,0)</f>
        <v>232.90000000000009</v>
      </c>
      <c r="AG326" s="21">
        <f>MAX('ART Forecast'!J206-J326,0)</f>
        <v>225.75</v>
      </c>
      <c r="AH326" s="21">
        <f>MAX('ART Forecast'!K206-K326,0)</f>
        <v>189.45000000000005</v>
      </c>
      <c r="AI326" s="21">
        <f>MAX('ART Forecast'!L206-L326,0)</f>
        <v>276.65000000000009</v>
      </c>
      <c r="AJ326" s="21">
        <f>MAX('ART Forecast'!M206-M326,0)</f>
        <v>237.54999999999995</v>
      </c>
      <c r="AK326" s="21">
        <f>MAX('ART Forecast'!N206-N326,0)</f>
        <v>121</v>
      </c>
      <c r="AL326" s="21">
        <f>MAX('ART Forecast'!O206-O326,0)</f>
        <v>283.34999999999991</v>
      </c>
      <c r="AM326" s="21">
        <f>MAX('ART Forecast'!P206-P326,0)</f>
        <v>207.66666666666674</v>
      </c>
      <c r="AN326" s="21">
        <f>MAX('ART Forecast'!Q206-Q326,0)</f>
        <v>202.81666666666683</v>
      </c>
      <c r="AO326" s="21">
        <f>MAX('ART Forecast'!R206-R326,0)</f>
        <v>197.9666666666667</v>
      </c>
      <c r="AP326" s="21">
        <f>MAX('ART Forecast'!S206-S326,0)</f>
        <v>193.11666666666679</v>
      </c>
      <c r="AQ326" s="21">
        <f>MAX('ART Forecast'!T206-T326,0)</f>
        <v>188.26666666666688</v>
      </c>
      <c r="AR326" s="21">
        <f>MAX('ART Forecast'!U206-U326,0)</f>
        <v>183.41666666666674</v>
      </c>
      <c r="AS326" s="21">
        <f>MAX('ART Forecast'!V206-V326,0)</f>
        <v>178.56666666666683</v>
      </c>
      <c r="AT326" s="21">
        <f>MAX('ART Forecast'!W206-W326,0)</f>
        <v>173.7166666666667</v>
      </c>
    </row>
    <row r="327" spans="1:46" customFormat="1" x14ac:dyDescent="0.35">
      <c r="A327" s="1"/>
      <c r="B327" s="17" t="str">
        <f t="shared" si="371"/>
        <v>Moldova</v>
      </c>
      <c r="C327" s="21"/>
      <c r="D327" s="21">
        <f>'ART Forecast'!C207-('ART Forecast'!C207*'Algorithms &amp; Assumptions'!$C$7)</f>
        <v>34.85</v>
      </c>
      <c r="E327" s="21">
        <f>'ART Forecast'!D207-('ART Forecast'!D207*'Algorithms &amp; Assumptions'!$C$7)</f>
        <v>44.2</v>
      </c>
      <c r="F327" s="21">
        <f>'ART Forecast'!E207-('ART Forecast'!E207*'Algorithms &amp; Assumptions'!$C$7)</f>
        <v>53.55</v>
      </c>
      <c r="G327" s="21">
        <f>'ART Forecast'!F207-('ART Forecast'!F207*'Algorithms &amp; Assumptions'!$C$7)</f>
        <v>69.7</v>
      </c>
      <c r="H327" s="21">
        <f>'ART Forecast'!G207-('ART Forecast'!G207*'Algorithms &amp; Assumptions'!$C$7)</f>
        <v>83.3</v>
      </c>
      <c r="I327" s="21">
        <f>'ART Forecast'!H207-('ART Forecast'!H207*'Algorithms &amp; Assumptions'!$C$7)</f>
        <v>90.1</v>
      </c>
      <c r="J327" s="21">
        <f>'ART Forecast'!I207-('ART Forecast'!I207*'Algorithms &amp; Assumptions'!$C$7)</f>
        <v>103.7</v>
      </c>
      <c r="K327" s="21">
        <f>'ART Forecast'!J207-('ART Forecast'!J207*'Algorithms &amp; Assumptions'!$C$7)</f>
        <v>110.5</v>
      </c>
      <c r="L327" s="21">
        <f>'ART Forecast'!K207-('ART Forecast'!K207*'Algorithms &amp; Assumptions'!$C$7)</f>
        <v>107.1</v>
      </c>
      <c r="M327" s="21">
        <f>'ART Forecast'!L207-('ART Forecast'!L207*'Algorithms &amp; Assumptions'!$C$7)</f>
        <v>111.35</v>
      </c>
      <c r="N327" s="21">
        <f>'ART Forecast'!M207-('ART Forecast'!M207*'Algorithms &amp; Assumptions'!$C$7)</f>
        <v>112.2</v>
      </c>
      <c r="O327" s="21">
        <f>'ART Forecast'!N207-('ART Forecast'!N207*'Algorithms &amp; Assumptions'!$C$7)</f>
        <v>111.35</v>
      </c>
      <c r="P327" s="21">
        <f>'ART Forecast'!O207-('ART Forecast'!O207*'Algorithms &amp; Assumptions'!$C$7)</f>
        <v>109.65</v>
      </c>
      <c r="Q327" s="21">
        <f>'ART Forecast'!P207-('ART Forecast'!P207*'Algorithms &amp; Assumptions'!$C$7)</f>
        <v>109.08333333333334</v>
      </c>
      <c r="R327" s="21">
        <f>'ART Forecast'!Q207-('ART Forecast'!Q207*'Algorithms &amp; Assumptions'!$C$7)</f>
        <v>108.51666666666668</v>
      </c>
      <c r="S327" s="21">
        <f>'ART Forecast'!R207-('ART Forecast'!R207*'Algorithms &amp; Assumptions'!$C$7)</f>
        <v>107.95</v>
      </c>
      <c r="T327" s="21">
        <f>'ART Forecast'!S207-('ART Forecast'!S207*'Algorithms &amp; Assumptions'!$C$7)</f>
        <v>107.38333333333333</v>
      </c>
      <c r="U327" s="21">
        <f>'ART Forecast'!T207-('ART Forecast'!T207*'Algorithms &amp; Assumptions'!$C$7)</f>
        <v>106.81666666666666</v>
      </c>
      <c r="V327" s="21">
        <f>'ART Forecast'!U207-('ART Forecast'!U207*'Algorithms &amp; Assumptions'!$C$7)</f>
        <v>106.24999999999999</v>
      </c>
      <c r="W327" s="21">
        <f>'ART Forecast'!V207-('ART Forecast'!V207*'Algorithms &amp; Assumptions'!$C$7)</f>
        <v>105.68333333333332</v>
      </c>
      <c r="X327" s="1"/>
      <c r="Y327" s="17" t="str">
        <f t="shared" si="372"/>
        <v>Moldova</v>
      </c>
      <c r="Z327" s="21"/>
      <c r="AA327" s="21">
        <f>MAX('ART Forecast'!D207-D327,0)</f>
        <v>17.149999999999999</v>
      </c>
      <c r="AB327" s="21">
        <f>MAX('ART Forecast'!E207-E327,0)</f>
        <v>18.799999999999997</v>
      </c>
      <c r="AC327" s="21">
        <f>MAX('ART Forecast'!F207-F327,0)</f>
        <v>28.450000000000003</v>
      </c>
      <c r="AD327" s="21">
        <f>MAX('ART Forecast'!G207-G327,0)</f>
        <v>28.299999999999997</v>
      </c>
      <c r="AE327" s="21">
        <f>MAX('ART Forecast'!H207-H327,0)</f>
        <v>22.700000000000003</v>
      </c>
      <c r="AF327" s="21">
        <f>MAX('ART Forecast'!I207-I327,0)</f>
        <v>31.900000000000006</v>
      </c>
      <c r="AG327" s="21">
        <f>MAX('ART Forecast'!J207-J327,0)</f>
        <v>26.299999999999997</v>
      </c>
      <c r="AH327" s="21">
        <f>MAX('ART Forecast'!K207-K327,0)</f>
        <v>15.5</v>
      </c>
      <c r="AI327" s="21">
        <f>MAX('ART Forecast'!L207-L327,0)</f>
        <v>23.900000000000006</v>
      </c>
      <c r="AJ327" s="21">
        <f>MAX('ART Forecast'!M207-M327,0)</f>
        <v>20.650000000000006</v>
      </c>
      <c r="AK327" s="21">
        <f>MAX('ART Forecast'!N207-N327,0)</f>
        <v>18.799999999999997</v>
      </c>
      <c r="AL327" s="21">
        <f>MAX('ART Forecast'!O207-O327,0)</f>
        <v>17.650000000000006</v>
      </c>
      <c r="AM327" s="21">
        <f>MAX('ART Forecast'!P207-P327,0)</f>
        <v>18.683333333333337</v>
      </c>
      <c r="AN327" s="21">
        <f>MAX('ART Forecast'!Q207-Q327,0)</f>
        <v>18.583333333333329</v>
      </c>
      <c r="AO327" s="21">
        <f>MAX('ART Forecast'!R207-R327,0)</f>
        <v>18.48333333333332</v>
      </c>
      <c r="AP327" s="21">
        <f>MAX('ART Forecast'!S207-S327,0)</f>
        <v>18.383333333333326</v>
      </c>
      <c r="AQ327" s="21">
        <f>MAX('ART Forecast'!T207-T327,0)</f>
        <v>18.283333333333331</v>
      </c>
      <c r="AR327" s="21">
        <f>MAX('ART Forecast'!U207-U327,0)</f>
        <v>18.183333333333323</v>
      </c>
      <c r="AS327" s="21">
        <f>MAX('ART Forecast'!V207-V327,0)</f>
        <v>18.083333333333329</v>
      </c>
      <c r="AT327" s="21">
        <f>MAX('ART Forecast'!W207-W327,0)</f>
        <v>17.98333333333332</v>
      </c>
    </row>
    <row r="328" spans="1:46" customFormat="1" x14ac:dyDescent="0.35">
      <c r="A328" s="1"/>
      <c r="B328" s="17" t="str">
        <f t="shared" si="371"/>
        <v>Mongolia</v>
      </c>
      <c r="C328" s="21"/>
      <c r="D328" s="21">
        <f>'ART Forecast'!C208-('ART Forecast'!C208*'Algorithms &amp; Assumptions'!$C$7)</f>
        <v>0</v>
      </c>
      <c r="E328" s="21">
        <f>'ART Forecast'!D208-('ART Forecast'!D208*'Algorithms &amp; Assumptions'!$C$7)</f>
        <v>0</v>
      </c>
      <c r="F328" s="21">
        <f>'ART Forecast'!E208-('ART Forecast'!E208*'Algorithms &amp; Assumptions'!$C$7)</f>
        <v>0</v>
      </c>
      <c r="G328" s="21">
        <f>'ART Forecast'!F208-('ART Forecast'!F208*'Algorithms &amp; Assumptions'!$C$7)</f>
        <v>0</v>
      </c>
      <c r="H328" s="21">
        <f>'ART Forecast'!G208-('ART Forecast'!G208*'Algorithms &amp; Assumptions'!$C$7)</f>
        <v>0</v>
      </c>
      <c r="I328" s="21">
        <f>'ART Forecast'!H208-('ART Forecast'!H208*'Algorithms &amp; Assumptions'!$C$7)</f>
        <v>0</v>
      </c>
      <c r="J328" s="21">
        <f>'ART Forecast'!I208-('ART Forecast'!I208*'Algorithms &amp; Assumptions'!$C$7)</f>
        <v>0</v>
      </c>
      <c r="K328" s="21">
        <f>'ART Forecast'!J208-('ART Forecast'!J208*'Algorithms &amp; Assumptions'!$C$7)</f>
        <v>0</v>
      </c>
      <c r="L328" s="21">
        <f>'ART Forecast'!K208-('ART Forecast'!K208*'Algorithms &amp; Assumptions'!$C$7)</f>
        <v>0</v>
      </c>
      <c r="M328" s="21">
        <f>'ART Forecast'!L208-('ART Forecast'!L208*'Algorithms &amp; Assumptions'!$C$7)</f>
        <v>0</v>
      </c>
      <c r="N328" s="21">
        <f>'ART Forecast'!M208-('ART Forecast'!M208*'Algorithms &amp; Assumptions'!$C$7)</f>
        <v>0</v>
      </c>
      <c r="O328" s="21">
        <f>'ART Forecast'!N208-('ART Forecast'!N208*'Algorithms &amp; Assumptions'!$C$7)</f>
        <v>0</v>
      </c>
      <c r="P328" s="21">
        <f>'ART Forecast'!O208-('ART Forecast'!O208*'Algorithms &amp; Assumptions'!$C$7)</f>
        <v>0</v>
      </c>
      <c r="Q328" s="21">
        <f>'ART Forecast'!P208-('ART Forecast'!P208*'Algorithms &amp; Assumptions'!$C$7)</f>
        <v>0</v>
      </c>
      <c r="R328" s="21">
        <f>'ART Forecast'!Q208-('ART Forecast'!Q208*'Algorithms &amp; Assumptions'!$C$7)</f>
        <v>0</v>
      </c>
      <c r="S328" s="21">
        <f>'ART Forecast'!R208-('ART Forecast'!R208*'Algorithms &amp; Assumptions'!$C$7)</f>
        <v>0</v>
      </c>
      <c r="T328" s="21">
        <f>'ART Forecast'!S208-('ART Forecast'!S208*'Algorithms &amp; Assumptions'!$C$7)</f>
        <v>0</v>
      </c>
      <c r="U328" s="21">
        <f>'ART Forecast'!T208-('ART Forecast'!T208*'Algorithms &amp; Assumptions'!$C$7)</f>
        <v>0</v>
      </c>
      <c r="V328" s="21">
        <f>'ART Forecast'!U208-('ART Forecast'!U208*'Algorithms &amp; Assumptions'!$C$7)</f>
        <v>0</v>
      </c>
      <c r="W328" s="21">
        <f>'ART Forecast'!V208-('ART Forecast'!V208*'Algorithms &amp; Assumptions'!$C$7)</f>
        <v>0</v>
      </c>
      <c r="X328" s="1"/>
      <c r="Y328" s="17" t="str">
        <f t="shared" si="372"/>
        <v>Mongolia</v>
      </c>
      <c r="Z328" s="21"/>
      <c r="AA328" s="21">
        <f>MAX('ART Forecast'!D208-D328,0)</f>
        <v>0</v>
      </c>
      <c r="AB328" s="21">
        <f>MAX('ART Forecast'!E208-E328,0)</f>
        <v>0</v>
      </c>
      <c r="AC328" s="21">
        <f>MAX('ART Forecast'!F208-F328,0)</f>
        <v>0</v>
      </c>
      <c r="AD328" s="21">
        <f>MAX('ART Forecast'!G208-G328,0)</f>
        <v>0</v>
      </c>
      <c r="AE328" s="21">
        <f>MAX('ART Forecast'!H208-H328,0)</f>
        <v>0</v>
      </c>
      <c r="AF328" s="21">
        <f>MAX('ART Forecast'!I208-I328,0)</f>
        <v>0</v>
      </c>
      <c r="AG328" s="21">
        <f>MAX('ART Forecast'!J208-J328,0)</f>
        <v>0</v>
      </c>
      <c r="AH328" s="21">
        <f>MAX('ART Forecast'!K208-K328,0)</f>
        <v>0</v>
      </c>
      <c r="AI328" s="21">
        <f>MAX('ART Forecast'!L208-L328,0)</f>
        <v>0</v>
      </c>
      <c r="AJ328" s="21">
        <f>MAX('ART Forecast'!M208-M328,0)</f>
        <v>0</v>
      </c>
      <c r="AK328" s="21">
        <f>MAX('ART Forecast'!N208-N328,0)</f>
        <v>0</v>
      </c>
      <c r="AL328" s="21">
        <f>MAX('ART Forecast'!O208-O328,0)</f>
        <v>0</v>
      </c>
      <c r="AM328" s="21">
        <f>MAX('ART Forecast'!P208-P328,0)</f>
        <v>0</v>
      </c>
      <c r="AN328" s="21">
        <f>MAX('ART Forecast'!Q208-Q328,0)</f>
        <v>0</v>
      </c>
      <c r="AO328" s="21">
        <f>MAX('ART Forecast'!R208-R328,0)</f>
        <v>0</v>
      </c>
      <c r="AP328" s="21">
        <f>MAX('ART Forecast'!S208-S328,0)</f>
        <v>0</v>
      </c>
      <c r="AQ328" s="21">
        <f>MAX('ART Forecast'!T208-T328,0)</f>
        <v>0</v>
      </c>
      <c r="AR328" s="21">
        <f>MAX('ART Forecast'!U208-U328,0)</f>
        <v>0</v>
      </c>
      <c r="AS328" s="21">
        <f>MAX('ART Forecast'!V208-V328,0)</f>
        <v>0</v>
      </c>
      <c r="AT328" s="21">
        <f>MAX('ART Forecast'!W208-W328,0)</f>
        <v>0</v>
      </c>
    </row>
    <row r="329" spans="1:46" customFormat="1" x14ac:dyDescent="0.35">
      <c r="A329" s="1"/>
      <c r="B329" s="17" t="str">
        <f t="shared" si="371"/>
        <v>Montenegro</v>
      </c>
      <c r="C329" s="21"/>
      <c r="D329" s="21">
        <f>'ART Forecast'!C209-('ART Forecast'!C209*'Algorithms &amp; Assumptions'!$C$7)</f>
        <v>0</v>
      </c>
      <c r="E329" s="21">
        <f>'ART Forecast'!D209-('ART Forecast'!D209*'Algorithms &amp; Assumptions'!$C$7)</f>
        <v>0</v>
      </c>
      <c r="F329" s="21">
        <f>'ART Forecast'!E209-('ART Forecast'!E209*'Algorithms &amp; Assumptions'!$C$7)</f>
        <v>0</v>
      </c>
      <c r="G329" s="21">
        <f>'ART Forecast'!F209-('ART Forecast'!F209*'Algorithms &amp; Assumptions'!$C$7)</f>
        <v>0</v>
      </c>
      <c r="H329" s="21">
        <f>'ART Forecast'!G209-('ART Forecast'!G209*'Algorithms &amp; Assumptions'!$C$7)</f>
        <v>0</v>
      </c>
      <c r="I329" s="21">
        <f>'ART Forecast'!H209-('ART Forecast'!H209*'Algorithms &amp; Assumptions'!$C$7)</f>
        <v>0</v>
      </c>
      <c r="J329" s="21">
        <f>'ART Forecast'!I209-('ART Forecast'!I209*'Algorithms &amp; Assumptions'!$C$7)</f>
        <v>0</v>
      </c>
      <c r="K329" s="21">
        <f>'ART Forecast'!J209-('ART Forecast'!J209*'Algorithms &amp; Assumptions'!$C$7)</f>
        <v>0</v>
      </c>
      <c r="L329" s="21">
        <f>'ART Forecast'!K209-('ART Forecast'!K209*'Algorithms &amp; Assumptions'!$C$7)</f>
        <v>0</v>
      </c>
      <c r="M329" s="21">
        <f>'ART Forecast'!L209-('ART Forecast'!L209*'Algorithms &amp; Assumptions'!$C$7)</f>
        <v>0</v>
      </c>
      <c r="N329" s="21">
        <f>'ART Forecast'!M209-('ART Forecast'!M209*'Algorithms &amp; Assumptions'!$C$7)</f>
        <v>0</v>
      </c>
      <c r="O329" s="21">
        <f>'ART Forecast'!N209-('ART Forecast'!N209*'Algorithms &amp; Assumptions'!$C$7)</f>
        <v>0</v>
      </c>
      <c r="P329" s="21">
        <f>'ART Forecast'!O209-('ART Forecast'!O209*'Algorithms &amp; Assumptions'!$C$7)</f>
        <v>0</v>
      </c>
      <c r="Q329" s="21">
        <f>'ART Forecast'!P209-('ART Forecast'!P209*'Algorithms &amp; Assumptions'!$C$7)</f>
        <v>0</v>
      </c>
      <c r="R329" s="21">
        <f>'ART Forecast'!Q209-('ART Forecast'!Q209*'Algorithms &amp; Assumptions'!$C$7)</f>
        <v>0</v>
      </c>
      <c r="S329" s="21">
        <f>'ART Forecast'!R209-('ART Forecast'!R209*'Algorithms &amp; Assumptions'!$C$7)</f>
        <v>0</v>
      </c>
      <c r="T329" s="21">
        <f>'ART Forecast'!S209-('ART Forecast'!S209*'Algorithms &amp; Assumptions'!$C$7)</f>
        <v>0</v>
      </c>
      <c r="U329" s="21">
        <f>'ART Forecast'!T209-('ART Forecast'!T209*'Algorithms &amp; Assumptions'!$C$7)</f>
        <v>0</v>
      </c>
      <c r="V329" s="21">
        <f>'ART Forecast'!U209-('ART Forecast'!U209*'Algorithms &amp; Assumptions'!$C$7)</f>
        <v>0</v>
      </c>
      <c r="W329" s="21">
        <f>'ART Forecast'!V209-('ART Forecast'!V209*'Algorithms &amp; Assumptions'!$C$7)</f>
        <v>0</v>
      </c>
      <c r="X329" s="1"/>
      <c r="Y329" s="17" t="str">
        <f t="shared" si="372"/>
        <v>Montenegro</v>
      </c>
      <c r="Z329" s="21"/>
      <c r="AA329" s="21">
        <f>MAX('ART Forecast'!D209-D329,0)</f>
        <v>0</v>
      </c>
      <c r="AB329" s="21">
        <f>MAX('ART Forecast'!E209-E329,0)</f>
        <v>0</v>
      </c>
      <c r="AC329" s="21">
        <f>MAX('ART Forecast'!F209-F329,0)</f>
        <v>0</v>
      </c>
      <c r="AD329" s="21">
        <f>MAX('ART Forecast'!G209-G329,0)</f>
        <v>0</v>
      </c>
      <c r="AE329" s="21">
        <f>MAX('ART Forecast'!H209-H329,0)</f>
        <v>0</v>
      </c>
      <c r="AF329" s="21">
        <f>MAX('ART Forecast'!I209-I329,0)</f>
        <v>0</v>
      </c>
      <c r="AG329" s="21">
        <f>MAX('ART Forecast'!J209-J329,0)</f>
        <v>0</v>
      </c>
      <c r="AH329" s="21">
        <f>MAX('ART Forecast'!K209-K329,0)</f>
        <v>0</v>
      </c>
      <c r="AI329" s="21">
        <f>MAX('ART Forecast'!L209-L329,0)</f>
        <v>0</v>
      </c>
      <c r="AJ329" s="21">
        <f>MAX('ART Forecast'!M209-M329,0)</f>
        <v>0</v>
      </c>
      <c r="AK329" s="21">
        <f>MAX('ART Forecast'!N209-N329,0)</f>
        <v>0</v>
      </c>
      <c r="AL329" s="21">
        <f>MAX('ART Forecast'!O209-O329,0)</f>
        <v>0</v>
      </c>
      <c r="AM329" s="21">
        <f>MAX('ART Forecast'!P209-P329,0)</f>
        <v>0</v>
      </c>
      <c r="AN329" s="21">
        <f>MAX('ART Forecast'!Q209-Q329,0)</f>
        <v>0</v>
      </c>
      <c r="AO329" s="21">
        <f>MAX('ART Forecast'!R209-R329,0)</f>
        <v>0</v>
      </c>
      <c r="AP329" s="21">
        <f>MAX('ART Forecast'!S209-S329,0)</f>
        <v>0</v>
      </c>
      <c r="AQ329" s="21">
        <f>MAX('ART Forecast'!T209-T329,0)</f>
        <v>0</v>
      </c>
      <c r="AR329" s="21">
        <f>MAX('ART Forecast'!U209-U329,0)</f>
        <v>0</v>
      </c>
      <c r="AS329" s="21">
        <f>MAX('ART Forecast'!V209-V329,0)</f>
        <v>0</v>
      </c>
      <c r="AT329" s="21">
        <f>MAX('ART Forecast'!W209-W329,0)</f>
        <v>0</v>
      </c>
    </row>
    <row r="330" spans="1:46" customFormat="1" x14ac:dyDescent="0.35">
      <c r="A330" s="1"/>
      <c r="B330" s="17" t="str">
        <f t="shared" si="371"/>
        <v>Morocco</v>
      </c>
      <c r="C330" s="21"/>
      <c r="D330" s="21">
        <f>'ART Forecast'!C210-('ART Forecast'!C210*'Algorithms &amp; Assumptions'!$C$7)</f>
        <v>125.8</v>
      </c>
      <c r="E330" s="21">
        <f>'ART Forecast'!D210-('ART Forecast'!D210*'Algorithms &amp; Assumptions'!$C$7)</f>
        <v>159.80000000000001</v>
      </c>
      <c r="F330" s="21">
        <f>'ART Forecast'!E210-('ART Forecast'!E210*'Algorithms &amp; Assumptions'!$C$7)</f>
        <v>188.7</v>
      </c>
      <c r="G330" s="21">
        <f>'ART Forecast'!F210-('ART Forecast'!F210*'Algorithms &amp; Assumptions'!$C$7)</f>
        <v>255</v>
      </c>
      <c r="H330" s="21">
        <f>'ART Forecast'!G210-('ART Forecast'!G210*'Algorithms &amp; Assumptions'!$C$7)</f>
        <v>343.4</v>
      </c>
      <c r="I330" s="21">
        <f>'ART Forecast'!H210-('ART Forecast'!H210*'Algorithms &amp; Assumptions'!$C$7)</f>
        <v>368.05</v>
      </c>
      <c r="J330" s="21">
        <f>'ART Forecast'!I210-('ART Forecast'!I210*'Algorithms &amp; Assumptions'!$C$7)</f>
        <v>412.25</v>
      </c>
      <c r="K330" s="21">
        <f>'ART Forecast'!J210-('ART Forecast'!J210*'Algorithms &amp; Assumptions'!$C$7)</f>
        <v>448.8</v>
      </c>
      <c r="L330" s="21">
        <f>'ART Forecast'!K210-('ART Forecast'!K210*'Algorithms &amp; Assumptions'!$C$7)</f>
        <v>488.75</v>
      </c>
      <c r="M330" s="21">
        <f>'ART Forecast'!L210-('ART Forecast'!L210*'Algorithms &amp; Assumptions'!$C$7)</f>
        <v>551.65</v>
      </c>
      <c r="N330" s="21">
        <f>'ART Forecast'!M210-('ART Forecast'!M210*'Algorithms &amp; Assumptions'!$C$7)</f>
        <v>612</v>
      </c>
      <c r="O330" s="21">
        <f>'ART Forecast'!N210-('ART Forecast'!N210*'Algorithms &amp; Assumptions'!$C$7)</f>
        <v>636.65</v>
      </c>
      <c r="P330" s="21">
        <f>'ART Forecast'!O210-('ART Forecast'!O210*'Algorithms &amp; Assumptions'!$C$7)</f>
        <v>611.15</v>
      </c>
      <c r="Q330" s="21">
        <f>'ART Forecast'!P210-('ART Forecast'!P210*'Algorithms &amp; Assumptions'!$C$7)</f>
        <v>630.98333333333335</v>
      </c>
      <c r="R330" s="21">
        <f>'ART Forecast'!Q210-('ART Forecast'!Q210*'Algorithms &amp; Assumptions'!$C$7)</f>
        <v>650.81666666666672</v>
      </c>
      <c r="S330" s="21">
        <f>'ART Forecast'!R210-('ART Forecast'!R210*'Algorithms &amp; Assumptions'!$C$7)</f>
        <v>670.65000000000009</v>
      </c>
      <c r="T330" s="21">
        <f>'ART Forecast'!S210-('ART Forecast'!S210*'Algorithms &amp; Assumptions'!$C$7)</f>
        <v>690.48333333333346</v>
      </c>
      <c r="U330" s="21">
        <f>'ART Forecast'!T210-('ART Forecast'!T210*'Algorithms &amp; Assumptions'!$C$7)</f>
        <v>710.31666666666683</v>
      </c>
      <c r="V330" s="21">
        <f>'ART Forecast'!U210-('ART Forecast'!U210*'Algorithms &amp; Assumptions'!$C$7)</f>
        <v>730.1500000000002</v>
      </c>
      <c r="W330" s="21">
        <f>'ART Forecast'!V210-('ART Forecast'!V210*'Algorithms &amp; Assumptions'!$C$7)</f>
        <v>749.98333333333358</v>
      </c>
      <c r="X330" s="1"/>
      <c r="Y330" s="17" t="str">
        <f t="shared" si="372"/>
        <v>Morocco</v>
      </c>
      <c r="Z330" s="21"/>
      <c r="AA330" s="21">
        <f>MAX('ART Forecast'!D210-D330,0)</f>
        <v>62.2</v>
      </c>
      <c r="AB330" s="21">
        <f>MAX('ART Forecast'!E210-E330,0)</f>
        <v>62.199999999999989</v>
      </c>
      <c r="AC330" s="21">
        <f>MAX('ART Forecast'!F210-F330,0)</f>
        <v>111.30000000000001</v>
      </c>
      <c r="AD330" s="21">
        <f>MAX('ART Forecast'!G210-G330,0)</f>
        <v>149</v>
      </c>
      <c r="AE330" s="21">
        <f>MAX('ART Forecast'!H210-H330,0)</f>
        <v>89.600000000000023</v>
      </c>
      <c r="AF330" s="21">
        <f>MAX('ART Forecast'!I210-I330,0)</f>
        <v>116.94999999999999</v>
      </c>
      <c r="AG330" s="21">
        <f>MAX('ART Forecast'!J210-J330,0)</f>
        <v>115.75</v>
      </c>
      <c r="AH330" s="21">
        <f>MAX('ART Forecast'!K210-K330,0)</f>
        <v>126.19999999999999</v>
      </c>
      <c r="AI330" s="21">
        <f>MAX('ART Forecast'!L210-L330,0)</f>
        <v>160.25</v>
      </c>
      <c r="AJ330" s="21">
        <f>MAX('ART Forecast'!M210-M330,0)</f>
        <v>168.35000000000002</v>
      </c>
      <c r="AK330" s="21">
        <f>MAX('ART Forecast'!N210-N330,0)</f>
        <v>137</v>
      </c>
      <c r="AL330" s="21">
        <f>MAX('ART Forecast'!O210-O330,0)</f>
        <v>82.350000000000023</v>
      </c>
      <c r="AM330" s="21">
        <f>MAX('ART Forecast'!P210-P330,0)</f>
        <v>131.18333333333339</v>
      </c>
      <c r="AN330" s="21">
        <f>MAX('ART Forecast'!Q210-Q330,0)</f>
        <v>134.68333333333339</v>
      </c>
      <c r="AO330" s="21">
        <f>MAX('ART Forecast'!R210-R330,0)</f>
        <v>138.18333333333339</v>
      </c>
      <c r="AP330" s="21">
        <f>MAX('ART Forecast'!S210-S330,0)</f>
        <v>141.68333333333339</v>
      </c>
      <c r="AQ330" s="21">
        <f>MAX('ART Forecast'!T210-T330,0)</f>
        <v>145.18333333333339</v>
      </c>
      <c r="AR330" s="21">
        <f>MAX('ART Forecast'!U210-U330,0)</f>
        <v>148.68333333333339</v>
      </c>
      <c r="AS330" s="21">
        <f>MAX('ART Forecast'!V210-V330,0)</f>
        <v>152.18333333333339</v>
      </c>
      <c r="AT330" s="21">
        <f>MAX('ART Forecast'!W210-W330,0)</f>
        <v>155.68333333333339</v>
      </c>
    </row>
    <row r="331" spans="1:46" customFormat="1" x14ac:dyDescent="0.35">
      <c r="A331" s="1"/>
      <c r="B331" s="17" t="str">
        <f t="shared" si="371"/>
        <v>Mozambique</v>
      </c>
      <c r="C331" s="21"/>
      <c r="D331" s="21">
        <f>'ART Forecast'!C211-('ART Forecast'!C211*'Algorithms &amp; Assumptions'!$C$7)</f>
        <v>14785.75</v>
      </c>
      <c r="E331" s="21">
        <f>'ART Forecast'!D211-('ART Forecast'!D211*'Algorithms &amp; Assumptions'!$C$7)</f>
        <v>19595.05</v>
      </c>
      <c r="F331" s="21">
        <f>'ART Forecast'!E211-('ART Forecast'!E211*'Algorithms &amp; Assumptions'!$C$7)</f>
        <v>22006.5</v>
      </c>
      <c r="G331" s="21">
        <f>'ART Forecast'!F211-('ART Forecast'!F211*'Algorithms &amp; Assumptions'!$C$7)</f>
        <v>33149.15</v>
      </c>
      <c r="H331" s="21">
        <f>'ART Forecast'!G211-('ART Forecast'!G211*'Algorithms &amp; Assumptions'!$C$7)</f>
        <v>51652.800000000003</v>
      </c>
      <c r="I331" s="21">
        <f>'ART Forecast'!H211-('ART Forecast'!H211*'Algorithms &amp; Assumptions'!$C$7)</f>
        <v>54632.05</v>
      </c>
      <c r="J331" s="21">
        <f>'ART Forecast'!I211-('ART Forecast'!I211*'Algorithms &amp; Assumptions'!$C$7)</f>
        <v>64560.05</v>
      </c>
      <c r="K331" s="21">
        <f>'ART Forecast'!J211-('ART Forecast'!J211*'Algorithms &amp; Assumptions'!$C$7)</f>
        <v>73531.8</v>
      </c>
      <c r="L331" s="21">
        <f>'ART Forecast'!K211-('ART Forecast'!K211*'Algorithms &amp; Assumptions'!$C$7)</f>
        <v>73882</v>
      </c>
      <c r="M331" s="21">
        <f>'ART Forecast'!L211-('ART Forecast'!L211*'Algorithms &amp; Assumptions'!$C$7)</f>
        <v>80818</v>
      </c>
      <c r="N331" s="21">
        <f>'ART Forecast'!M211-('ART Forecast'!M211*'Algorithms &amp; Assumptions'!$C$7)</f>
        <v>70117.350000000006</v>
      </c>
      <c r="O331" s="21">
        <f>'ART Forecast'!N211-('ART Forecast'!N211*'Algorithms &amp; Assumptions'!$C$7)</f>
        <v>83123.199999999997</v>
      </c>
      <c r="P331" s="21">
        <f>'ART Forecast'!O211-('ART Forecast'!O211*'Algorithms &amp; Assumptions'!$C$7)</f>
        <v>92990</v>
      </c>
      <c r="Q331" s="21">
        <f>'ART Forecast'!P211-('ART Forecast'!P211*'Algorithms &amp; Assumptions'!$C$7)</f>
        <v>97047.333333333328</v>
      </c>
      <c r="R331" s="21">
        <f>'ART Forecast'!Q211-('ART Forecast'!Q211*'Algorithms &amp; Assumptions'!$C$7)</f>
        <v>101104.66666666666</v>
      </c>
      <c r="S331" s="21">
        <f>'ART Forecast'!R211-('ART Forecast'!R211*'Algorithms &amp; Assumptions'!$C$7)</f>
        <v>105161.99999999999</v>
      </c>
      <c r="T331" s="21">
        <f>'ART Forecast'!S211-('ART Forecast'!S211*'Algorithms &amp; Assumptions'!$C$7)</f>
        <v>109219.33333333331</v>
      </c>
      <c r="U331" s="21">
        <f>'ART Forecast'!T211-('ART Forecast'!T211*'Algorithms &amp; Assumptions'!$C$7)</f>
        <v>113276.66666666666</v>
      </c>
      <c r="V331" s="21">
        <f>'ART Forecast'!U211-('ART Forecast'!U211*'Algorithms &amp; Assumptions'!$C$7)</f>
        <v>117334</v>
      </c>
      <c r="W331" s="21">
        <f>'ART Forecast'!V211-('ART Forecast'!V211*'Algorithms &amp; Assumptions'!$C$7)</f>
        <v>121391.33333333334</v>
      </c>
      <c r="X331" s="1"/>
      <c r="Y331" s="17" t="str">
        <f t="shared" si="372"/>
        <v>Mozambique</v>
      </c>
      <c r="Z331" s="21"/>
      <c r="AA331" s="21">
        <f>MAX('ART Forecast'!D211-D331,0)</f>
        <v>8267.25</v>
      </c>
      <c r="AB331" s="21">
        <f>MAX('ART Forecast'!E211-E331,0)</f>
        <v>6294.9500000000007</v>
      </c>
      <c r="AC331" s="21">
        <f>MAX('ART Forecast'!F211-F331,0)</f>
        <v>16992.5</v>
      </c>
      <c r="AD331" s="21">
        <f>MAX('ART Forecast'!G211-G331,0)</f>
        <v>27618.85</v>
      </c>
      <c r="AE331" s="21">
        <f>MAX('ART Forecast'!H211-H331,0)</f>
        <v>12620.199999999997</v>
      </c>
      <c r="AF331" s="21">
        <f>MAX('ART Forecast'!I211-I331,0)</f>
        <v>21320.949999999997</v>
      </c>
      <c r="AG331" s="21">
        <f>MAX('ART Forecast'!J211-J331,0)</f>
        <v>21947.949999999997</v>
      </c>
      <c r="AH331" s="21">
        <f>MAX('ART Forecast'!K211-K331,0)</f>
        <v>13388.199999999997</v>
      </c>
      <c r="AI331" s="21">
        <f>MAX('ART Forecast'!L211-L331,0)</f>
        <v>21198</v>
      </c>
      <c r="AJ331" s="21">
        <f>MAX('ART Forecast'!M211-M331,0)</f>
        <v>1673</v>
      </c>
      <c r="AK331" s="21">
        <f>MAX('ART Forecast'!N211-N331,0)</f>
        <v>27674.649999999994</v>
      </c>
      <c r="AL331" s="21">
        <f>MAX('ART Forecast'!O211-O331,0)</f>
        <v>26276.800000000003</v>
      </c>
      <c r="AM331" s="21">
        <f>MAX('ART Forecast'!P211-P331,0)</f>
        <v>21183.333333333328</v>
      </c>
      <c r="AN331" s="21">
        <f>MAX('ART Forecast'!Q211-Q331,0)</f>
        <v>21899.333333333328</v>
      </c>
      <c r="AO331" s="21">
        <f>MAX('ART Forecast'!R211-R331,0)</f>
        <v>22615.333333333328</v>
      </c>
      <c r="AP331" s="21">
        <f>MAX('ART Forecast'!S211-S331,0)</f>
        <v>23331.333333333328</v>
      </c>
      <c r="AQ331" s="21">
        <f>MAX('ART Forecast'!T211-T331,0)</f>
        <v>24047.333333333343</v>
      </c>
      <c r="AR331" s="21">
        <f>MAX('ART Forecast'!U211-U331,0)</f>
        <v>24763.333333333343</v>
      </c>
      <c r="AS331" s="21">
        <f>MAX('ART Forecast'!V211-V331,0)</f>
        <v>25479.333333333343</v>
      </c>
      <c r="AT331" s="21">
        <f>MAX('ART Forecast'!W211-W331,0)</f>
        <v>26195.333333333343</v>
      </c>
    </row>
    <row r="332" spans="1:46" customFormat="1" x14ac:dyDescent="0.35">
      <c r="A332" s="1"/>
      <c r="B332" s="17" t="str">
        <f t="shared" si="371"/>
        <v>Myanmar</v>
      </c>
      <c r="C332" s="21"/>
      <c r="D332" s="21">
        <f>'ART Forecast'!C212-('ART Forecast'!C212*'Algorithms &amp; Assumptions'!$C$7)</f>
        <v>1794.35</v>
      </c>
      <c r="E332" s="21">
        <f>'ART Forecast'!D212-('ART Forecast'!D212*'Algorithms &amp; Assumptions'!$C$7)</f>
        <v>2545.75</v>
      </c>
      <c r="F332" s="21">
        <f>'ART Forecast'!E212-('ART Forecast'!E212*'Algorithms &amp; Assumptions'!$C$7)</f>
        <v>3426.35</v>
      </c>
      <c r="G332" s="21">
        <f>'ART Forecast'!F212-('ART Forecast'!F212*'Algorithms &amp; Assumptions'!$C$7)</f>
        <v>4186.25</v>
      </c>
      <c r="H332" s="21">
        <f>'ART Forecast'!G212-('ART Forecast'!G212*'Algorithms &amp; Assumptions'!$C$7)</f>
        <v>4830.55</v>
      </c>
      <c r="I332" s="21">
        <f>'ART Forecast'!H212-('ART Forecast'!H212*'Algorithms &amp; Assumptions'!$C$7)</f>
        <v>5878.6</v>
      </c>
      <c r="J332" s="21">
        <f>'ART Forecast'!I212-('ART Forecast'!I212*'Algorithms &amp; Assumptions'!$C$7)</f>
        <v>6203.3</v>
      </c>
      <c r="K332" s="21">
        <f>'ART Forecast'!J212-('ART Forecast'!J212*'Algorithms &amp; Assumptions'!$C$7)</f>
        <v>6518.65</v>
      </c>
      <c r="L332" s="21">
        <f>'ART Forecast'!K212-('ART Forecast'!K212*'Algorithms &amp; Assumptions'!$C$7)</f>
        <v>6703.95</v>
      </c>
      <c r="M332" s="21">
        <f>'ART Forecast'!L212-('ART Forecast'!L212*'Algorithms &amp; Assumptions'!$C$7)</f>
        <v>6737.95</v>
      </c>
      <c r="N332" s="21">
        <f>'ART Forecast'!M212-('ART Forecast'!M212*'Algorithms &amp; Assumptions'!$C$7)</f>
        <v>6542.45</v>
      </c>
      <c r="O332" s="21">
        <f>'ART Forecast'!N212-('ART Forecast'!N212*'Algorithms &amp; Assumptions'!$C$7)</f>
        <v>5598.95</v>
      </c>
      <c r="P332" s="21">
        <f>'ART Forecast'!O212-('ART Forecast'!O212*'Algorithms &amp; Assumptions'!$C$7)</f>
        <v>5216.45</v>
      </c>
      <c r="Q332" s="21">
        <f>'ART Forecast'!P212-('ART Forecast'!P212*'Algorithms &amp; Assumptions'!$C$7)</f>
        <v>4709.2833333333328</v>
      </c>
      <c r="R332" s="21">
        <f>'ART Forecast'!Q212-('ART Forecast'!Q212*'Algorithms &amp; Assumptions'!$C$7)</f>
        <v>4202.1166666666659</v>
      </c>
      <c r="S332" s="21">
        <f>'ART Forecast'!R212-('ART Forecast'!R212*'Algorithms &amp; Assumptions'!$C$7)</f>
        <v>3694.9499999999994</v>
      </c>
      <c r="T332" s="21">
        <f>'ART Forecast'!S212-('ART Forecast'!S212*'Algorithms &amp; Assumptions'!$C$7)</f>
        <v>3187.7833333333328</v>
      </c>
      <c r="U332" s="21">
        <f>'ART Forecast'!T212-('ART Forecast'!T212*'Algorithms &amp; Assumptions'!$C$7)</f>
        <v>2680.6166666666663</v>
      </c>
      <c r="V332" s="21">
        <f>'ART Forecast'!U212-('ART Forecast'!U212*'Algorithms &amp; Assumptions'!$C$7)</f>
        <v>2173.4499999999998</v>
      </c>
      <c r="W332" s="21">
        <f>'ART Forecast'!V212-('ART Forecast'!V212*'Algorithms &amp; Assumptions'!$C$7)</f>
        <v>1666.2833333333331</v>
      </c>
      <c r="X332" s="1"/>
      <c r="Y332" s="17" t="str">
        <f t="shared" si="372"/>
        <v>Myanmar</v>
      </c>
      <c r="Z332" s="21"/>
      <c r="AA332" s="21">
        <f>MAX('ART Forecast'!D212-D332,0)</f>
        <v>1200.6500000000001</v>
      </c>
      <c r="AB332" s="21">
        <f>MAX('ART Forecast'!E212-E332,0)</f>
        <v>1485.25</v>
      </c>
      <c r="AC332" s="21">
        <f>MAX('ART Forecast'!F212-F332,0)</f>
        <v>1498.65</v>
      </c>
      <c r="AD332" s="21">
        <f>MAX('ART Forecast'!G212-G332,0)</f>
        <v>1496.75</v>
      </c>
      <c r="AE332" s="21">
        <f>MAX('ART Forecast'!H212-H332,0)</f>
        <v>2085.4499999999998</v>
      </c>
      <c r="AF332" s="21">
        <f>MAX('ART Forecast'!I212-I332,0)</f>
        <v>1419.3999999999996</v>
      </c>
      <c r="AG332" s="21">
        <f>MAX('ART Forecast'!J212-J332,0)</f>
        <v>1465.6999999999998</v>
      </c>
      <c r="AH332" s="21">
        <f>MAX('ART Forecast'!K212-K332,0)</f>
        <v>1368.3500000000004</v>
      </c>
      <c r="AI332" s="21">
        <f>MAX('ART Forecast'!L212-L332,0)</f>
        <v>1223.0500000000002</v>
      </c>
      <c r="AJ332" s="21">
        <f>MAX('ART Forecast'!M212-M332,0)</f>
        <v>959.05000000000018</v>
      </c>
      <c r="AK332" s="21">
        <f>MAX('ART Forecast'!N212-N332,0)</f>
        <v>44.550000000000182</v>
      </c>
      <c r="AL332" s="21">
        <f>MAX('ART Forecast'!O212-O332,0)</f>
        <v>538.05000000000018</v>
      </c>
      <c r="AM332" s="21">
        <f>MAX('ART Forecast'!P212-P332,0)</f>
        <v>323.88333333333321</v>
      </c>
      <c r="AN332" s="21">
        <f>MAX('ART Forecast'!Q212-Q332,0)</f>
        <v>234.38333333333321</v>
      </c>
      <c r="AO332" s="21">
        <f>MAX('ART Forecast'!R212-R332,0)</f>
        <v>144.88333333333321</v>
      </c>
      <c r="AP332" s="21">
        <f>MAX('ART Forecast'!S212-S332,0)</f>
        <v>55.383333333333212</v>
      </c>
      <c r="AQ332" s="21">
        <f>MAX('ART Forecast'!T212-T332,0)</f>
        <v>0</v>
      </c>
      <c r="AR332" s="21">
        <f>MAX('ART Forecast'!U212-U332,0)</f>
        <v>0</v>
      </c>
      <c r="AS332" s="21">
        <f>MAX('ART Forecast'!V212-V332,0)</f>
        <v>0</v>
      </c>
      <c r="AT332" s="21">
        <f>MAX('ART Forecast'!W212-W332,0)</f>
        <v>0</v>
      </c>
    </row>
    <row r="333" spans="1:46" customFormat="1" x14ac:dyDescent="0.35">
      <c r="A333" s="1"/>
      <c r="B333" s="17" t="str">
        <f t="shared" si="371"/>
        <v>Namibia</v>
      </c>
      <c r="C333" s="21"/>
      <c r="D333" s="21">
        <f>'ART Forecast'!C213-('ART Forecast'!C213*'Algorithms &amp; Assumptions'!$C$7)</f>
        <v>6845.9</v>
      </c>
      <c r="E333" s="21">
        <f>'ART Forecast'!D213-('ART Forecast'!D213*'Algorithms &amp; Assumptions'!$C$7)</f>
        <v>7746.05</v>
      </c>
      <c r="F333" s="21">
        <f>'ART Forecast'!E213-('ART Forecast'!E213*'Algorithms &amp; Assumptions'!$C$7)</f>
        <v>8524.65</v>
      </c>
      <c r="G333" s="21">
        <f>'ART Forecast'!F213-('ART Forecast'!F213*'Algorithms &amp; Assumptions'!$C$7)</f>
        <v>7786.85</v>
      </c>
      <c r="H333" s="21">
        <f>'ART Forecast'!G213-('ART Forecast'!G213*'Algorithms &amp; Assumptions'!$C$7)</f>
        <v>7558.2</v>
      </c>
      <c r="I333" s="21">
        <f>'ART Forecast'!H213-('ART Forecast'!H213*'Algorithms &amp; Assumptions'!$C$7)</f>
        <v>7501.25</v>
      </c>
      <c r="J333" s="21">
        <f>'ART Forecast'!I213-('ART Forecast'!I213*'Algorithms &amp; Assumptions'!$C$7)</f>
        <v>6914.75</v>
      </c>
      <c r="K333" s="21">
        <f>'ART Forecast'!J213-('ART Forecast'!J213*'Algorithms &amp; Assumptions'!$C$7)</f>
        <v>6649.55</v>
      </c>
      <c r="L333" s="21">
        <f>'ART Forecast'!K213-('ART Forecast'!K213*'Algorithms &amp; Assumptions'!$C$7)</f>
        <v>6458.3</v>
      </c>
      <c r="M333" s="21">
        <f>'ART Forecast'!L213-('ART Forecast'!L213*'Algorithms &amp; Assumptions'!$C$7)</f>
        <v>6118.3</v>
      </c>
      <c r="N333" s="21">
        <f>'ART Forecast'!M213-('ART Forecast'!M213*'Algorithms &amp; Assumptions'!$C$7)</f>
        <v>5346.5</v>
      </c>
      <c r="O333" s="21">
        <f>'ART Forecast'!N213-('ART Forecast'!N213*'Algorithms &amp; Assumptions'!$C$7)</f>
        <v>5034.55</v>
      </c>
      <c r="P333" s="21">
        <f>'ART Forecast'!O213-('ART Forecast'!O213*'Algorithms &amp; Assumptions'!$C$7)</f>
        <v>4648.6499999999996</v>
      </c>
      <c r="Q333" s="21">
        <f>'ART Forecast'!P213-('ART Forecast'!P213*'Algorithms &amp; Assumptions'!$C$7)</f>
        <v>4158.7666666666673</v>
      </c>
      <c r="R333" s="21">
        <f>'ART Forecast'!Q213-('ART Forecast'!Q213*'Algorithms &amp; Assumptions'!$C$7)</f>
        <v>3668.8833333333341</v>
      </c>
      <c r="S333" s="21">
        <f>'ART Forecast'!R213-('ART Forecast'!R213*'Algorithms &amp; Assumptions'!$C$7)</f>
        <v>3179.0000000000005</v>
      </c>
      <c r="T333" s="21">
        <f>'ART Forecast'!S213-('ART Forecast'!S213*'Algorithms &amp; Assumptions'!$C$7)</f>
        <v>2689.1166666666668</v>
      </c>
      <c r="U333" s="21">
        <f>'ART Forecast'!T213-('ART Forecast'!T213*'Algorithms &amp; Assumptions'!$C$7)</f>
        <v>2199.2333333333336</v>
      </c>
      <c r="V333" s="21">
        <f>'ART Forecast'!U213-('ART Forecast'!U213*'Algorithms &amp; Assumptions'!$C$7)</f>
        <v>1709.35</v>
      </c>
      <c r="W333" s="21">
        <f>'ART Forecast'!V213-('ART Forecast'!V213*'Algorithms &amp; Assumptions'!$C$7)</f>
        <v>1219.4666666666665</v>
      </c>
      <c r="X333" s="1"/>
      <c r="Y333" s="17" t="str">
        <f t="shared" si="372"/>
        <v>Namibia</v>
      </c>
      <c r="Z333" s="21"/>
      <c r="AA333" s="21">
        <f>MAX('ART Forecast'!D213-D333,0)</f>
        <v>2267.1000000000004</v>
      </c>
      <c r="AB333" s="21">
        <f>MAX('ART Forecast'!E213-E333,0)</f>
        <v>2282.9499999999998</v>
      </c>
      <c r="AC333" s="21">
        <f>MAX('ART Forecast'!F213-F333,0)</f>
        <v>636.35000000000036</v>
      </c>
      <c r="AD333" s="21">
        <f>MAX('ART Forecast'!G213-G333,0)</f>
        <v>1105.1499999999996</v>
      </c>
      <c r="AE333" s="21">
        <f>MAX('ART Forecast'!H213-H333,0)</f>
        <v>1266.8000000000002</v>
      </c>
      <c r="AF333" s="21">
        <f>MAX('ART Forecast'!I213-I333,0)</f>
        <v>633.75</v>
      </c>
      <c r="AG333" s="21">
        <f>MAX('ART Forecast'!J213-J333,0)</f>
        <v>908.25</v>
      </c>
      <c r="AH333" s="21">
        <f>MAX('ART Forecast'!K213-K333,0)</f>
        <v>948.44999999999982</v>
      </c>
      <c r="AI333" s="21">
        <f>MAX('ART Forecast'!L213-L333,0)</f>
        <v>739.69999999999982</v>
      </c>
      <c r="AJ333" s="21">
        <f>MAX('ART Forecast'!M213-M333,0)</f>
        <v>171.69999999999982</v>
      </c>
      <c r="AK333" s="21">
        <f>MAX('ART Forecast'!N213-N333,0)</f>
        <v>576.5</v>
      </c>
      <c r="AL333" s="21">
        <f>MAX('ART Forecast'!O213-O333,0)</f>
        <v>434.44999999999982</v>
      </c>
      <c r="AM333" s="21">
        <f>MAX('ART Forecast'!P213-P333,0)</f>
        <v>244.01666666666733</v>
      </c>
      <c r="AN333" s="21">
        <f>MAX('ART Forecast'!Q213-Q333,0)</f>
        <v>157.56666666666661</v>
      </c>
      <c r="AO333" s="21">
        <f>MAX('ART Forecast'!R213-R333,0)</f>
        <v>71.116666666666333</v>
      </c>
      <c r="AP333" s="21">
        <f>MAX('ART Forecast'!S213-S333,0)</f>
        <v>0</v>
      </c>
      <c r="AQ333" s="21">
        <f>MAX('ART Forecast'!T213-T333,0)</f>
        <v>0</v>
      </c>
      <c r="AR333" s="21">
        <f>MAX('ART Forecast'!U213-U333,0)</f>
        <v>0</v>
      </c>
      <c r="AS333" s="21">
        <f>MAX('ART Forecast'!V213-V333,0)</f>
        <v>0</v>
      </c>
      <c r="AT333" s="21">
        <f>MAX('ART Forecast'!W213-W333,0)</f>
        <v>0</v>
      </c>
    </row>
    <row r="334" spans="1:46" customFormat="1" x14ac:dyDescent="0.35">
      <c r="A334" s="1"/>
      <c r="B334" s="17" t="str">
        <f t="shared" si="371"/>
        <v>Nepal</v>
      </c>
      <c r="C334" s="21"/>
      <c r="D334" s="21">
        <f>'ART Forecast'!C214-('ART Forecast'!C214*'Algorithms &amp; Assumptions'!$C$7)</f>
        <v>244.8</v>
      </c>
      <c r="E334" s="21">
        <f>'ART Forecast'!D214-('ART Forecast'!D214*'Algorithms &amp; Assumptions'!$C$7)</f>
        <v>367.2</v>
      </c>
      <c r="F334" s="21">
        <f>'ART Forecast'!E214-('ART Forecast'!E214*'Algorithms &amp; Assumptions'!$C$7)</f>
        <v>468.35</v>
      </c>
      <c r="G334" s="21">
        <f>'ART Forecast'!F214-('ART Forecast'!F214*'Algorithms &amp; Assumptions'!$C$7)</f>
        <v>542.29999999999995</v>
      </c>
      <c r="H334" s="21">
        <f>'ART Forecast'!G214-('ART Forecast'!G214*'Algorithms &amp; Assumptions'!$C$7)</f>
        <v>665.55</v>
      </c>
      <c r="I334" s="21">
        <f>'ART Forecast'!H214-('ART Forecast'!H214*'Algorithms &amp; Assumptions'!$C$7)</f>
        <v>759.05</v>
      </c>
      <c r="J334" s="21">
        <f>'ART Forecast'!I214-('ART Forecast'!I214*'Algorithms &amp; Assumptions'!$C$7)</f>
        <v>834.7</v>
      </c>
      <c r="K334" s="21">
        <f>'ART Forecast'!J214-('ART Forecast'!J214*'Algorithms &amp; Assumptions'!$C$7)</f>
        <v>1097.3499999999999</v>
      </c>
      <c r="L334" s="21">
        <f>'ART Forecast'!K214-('ART Forecast'!K214*'Algorithms &amp; Assumptions'!$C$7)</f>
        <v>1083.75</v>
      </c>
      <c r="M334" s="21">
        <f>'ART Forecast'!L214-('ART Forecast'!L214*'Algorithms &amp; Assumptions'!$C$7)</f>
        <v>1110.0999999999999</v>
      </c>
      <c r="N334" s="21">
        <f>'ART Forecast'!M214-('ART Forecast'!M214*'Algorithms &amp; Assumptions'!$C$7)</f>
        <v>1037.8499999999999</v>
      </c>
      <c r="O334" s="21">
        <f>'ART Forecast'!N214-('ART Forecast'!N214*'Algorithms &amp; Assumptions'!$C$7)</f>
        <v>984.3</v>
      </c>
      <c r="P334" s="21">
        <f>'ART Forecast'!O214-('ART Forecast'!O214*'Algorithms &amp; Assumptions'!$C$7)</f>
        <v>956.25</v>
      </c>
      <c r="Q334" s="21">
        <f>'ART Forecast'!P214-('ART Forecast'!P214*'Algorithms &amp; Assumptions'!$C$7)</f>
        <v>904.9666666666667</v>
      </c>
      <c r="R334" s="21">
        <f>'ART Forecast'!Q214-('ART Forecast'!Q214*'Algorithms &amp; Assumptions'!$C$7)</f>
        <v>853.68333333333339</v>
      </c>
      <c r="S334" s="21">
        <f>'ART Forecast'!R214-('ART Forecast'!R214*'Algorithms &amp; Assumptions'!$C$7)</f>
        <v>802.4</v>
      </c>
      <c r="T334" s="21">
        <f>'ART Forecast'!S214-('ART Forecast'!S214*'Algorithms &amp; Assumptions'!$C$7)</f>
        <v>751.11666666666667</v>
      </c>
      <c r="U334" s="21">
        <f>'ART Forecast'!T214-('ART Forecast'!T214*'Algorithms &amp; Assumptions'!$C$7)</f>
        <v>699.83333333333326</v>
      </c>
      <c r="V334" s="21">
        <f>'ART Forecast'!U214-('ART Forecast'!U214*'Algorithms &amp; Assumptions'!$C$7)</f>
        <v>648.54999999999995</v>
      </c>
      <c r="W334" s="21">
        <f>'ART Forecast'!V214-('ART Forecast'!V214*'Algorithms &amp; Assumptions'!$C$7)</f>
        <v>597.26666666666654</v>
      </c>
      <c r="X334" s="1"/>
      <c r="Y334" s="17" t="str">
        <f t="shared" si="372"/>
        <v>Nepal</v>
      </c>
      <c r="Z334" s="21"/>
      <c r="AA334" s="21">
        <f>MAX('ART Forecast'!D214-D334,0)</f>
        <v>187.2</v>
      </c>
      <c r="AB334" s="21">
        <f>MAX('ART Forecast'!E214-E334,0)</f>
        <v>183.8</v>
      </c>
      <c r="AC334" s="21">
        <f>MAX('ART Forecast'!F214-F334,0)</f>
        <v>169.64999999999998</v>
      </c>
      <c r="AD334" s="21">
        <f>MAX('ART Forecast'!G214-G334,0)</f>
        <v>240.70000000000005</v>
      </c>
      <c r="AE334" s="21">
        <f>MAX('ART Forecast'!H214-H334,0)</f>
        <v>227.45000000000005</v>
      </c>
      <c r="AF334" s="21">
        <f>MAX('ART Forecast'!I214-I334,0)</f>
        <v>222.95000000000005</v>
      </c>
      <c r="AG334" s="21">
        <f>MAX('ART Forecast'!J214-J334,0)</f>
        <v>456.29999999999995</v>
      </c>
      <c r="AH334" s="21">
        <f>MAX('ART Forecast'!K214-K334,0)</f>
        <v>177.65000000000009</v>
      </c>
      <c r="AI334" s="21">
        <f>MAX('ART Forecast'!L214-L334,0)</f>
        <v>222.25</v>
      </c>
      <c r="AJ334" s="21">
        <f>MAX('ART Forecast'!M214-M334,0)</f>
        <v>110.90000000000009</v>
      </c>
      <c r="AK334" s="21">
        <f>MAX('ART Forecast'!N214-N334,0)</f>
        <v>120.15000000000009</v>
      </c>
      <c r="AL334" s="21">
        <f>MAX('ART Forecast'!O214-O334,0)</f>
        <v>140.70000000000005</v>
      </c>
      <c r="AM334" s="21">
        <f>MAX('ART Forecast'!P214-P334,0)</f>
        <v>108.41666666666674</v>
      </c>
      <c r="AN334" s="21">
        <f>MAX('ART Forecast'!Q214-Q334,0)</f>
        <v>99.366666666666674</v>
      </c>
      <c r="AO334" s="21">
        <f>MAX('ART Forecast'!R214-R334,0)</f>
        <v>90.316666666666606</v>
      </c>
      <c r="AP334" s="21">
        <f>MAX('ART Forecast'!S214-S334,0)</f>
        <v>81.266666666666652</v>
      </c>
      <c r="AQ334" s="21">
        <f>MAX('ART Forecast'!T214-T334,0)</f>
        <v>72.216666666666583</v>
      </c>
      <c r="AR334" s="21">
        <f>MAX('ART Forecast'!U214-U334,0)</f>
        <v>63.166666666666629</v>
      </c>
      <c r="AS334" s="21">
        <f>MAX('ART Forecast'!V214-V334,0)</f>
        <v>54.116666666666561</v>
      </c>
      <c r="AT334" s="21">
        <f>MAX('ART Forecast'!W214-W334,0)</f>
        <v>45.066666666666606</v>
      </c>
    </row>
    <row r="335" spans="1:46" customFormat="1" x14ac:dyDescent="0.35">
      <c r="A335" s="1"/>
      <c r="B335" s="17" t="str">
        <f t="shared" si="371"/>
        <v>Nicaragua</v>
      </c>
      <c r="C335" s="21"/>
      <c r="D335" s="21">
        <f>'ART Forecast'!C215-('ART Forecast'!C215*'Algorithms &amp; Assumptions'!$C$7)</f>
        <v>0</v>
      </c>
      <c r="E335" s="21">
        <f>'ART Forecast'!D215-('ART Forecast'!D215*'Algorithms &amp; Assumptions'!$C$7)</f>
        <v>0</v>
      </c>
      <c r="F335" s="21">
        <f>'ART Forecast'!E215-('ART Forecast'!E215*'Algorithms &amp; Assumptions'!$C$7)</f>
        <v>0</v>
      </c>
      <c r="G335" s="21">
        <f>'ART Forecast'!F215-('ART Forecast'!F215*'Algorithms &amp; Assumptions'!$C$7)</f>
        <v>0</v>
      </c>
      <c r="H335" s="21">
        <f>'ART Forecast'!G215-('ART Forecast'!G215*'Algorithms &amp; Assumptions'!$C$7)</f>
        <v>97.75</v>
      </c>
      <c r="I335" s="21">
        <f>'ART Forecast'!H215-('ART Forecast'!H215*'Algorithms &amp; Assumptions'!$C$7)</f>
        <v>103.7</v>
      </c>
      <c r="J335" s="21">
        <f>'ART Forecast'!I215-('ART Forecast'!I215*'Algorithms &amp; Assumptions'!$C$7)</f>
        <v>106.25</v>
      </c>
      <c r="K335" s="21">
        <f>'ART Forecast'!J215-('ART Forecast'!J215*'Algorithms &amp; Assumptions'!$C$7)</f>
        <v>102</v>
      </c>
      <c r="L335" s="21">
        <f>'ART Forecast'!K215-('ART Forecast'!K215*'Algorithms &amp; Assumptions'!$C$7)</f>
        <v>103.7</v>
      </c>
      <c r="M335" s="21">
        <f>'ART Forecast'!L215-('ART Forecast'!L215*'Algorithms &amp; Assumptions'!$C$7)</f>
        <v>117.3</v>
      </c>
      <c r="N335" s="21">
        <f>'ART Forecast'!M215-('ART Forecast'!M215*'Algorithms &amp; Assumptions'!$C$7)</f>
        <v>104.55</v>
      </c>
      <c r="O335" s="21">
        <f>'ART Forecast'!N215-('ART Forecast'!N215*'Algorithms &amp; Assumptions'!$C$7)</f>
        <v>80.75</v>
      </c>
      <c r="P335" s="21">
        <f>'ART Forecast'!O215-('ART Forecast'!O215*'Algorithms &amp; Assumptions'!$C$7)</f>
        <v>81.599999999999994</v>
      </c>
      <c r="Q335" s="21">
        <f>'ART Forecast'!P215-('ART Forecast'!P215*'Algorithms &amp; Assumptions'!$C$7)</f>
        <v>69.7</v>
      </c>
      <c r="R335" s="21">
        <f>'ART Forecast'!Q215-('ART Forecast'!Q215*'Algorithms &amp; Assumptions'!$C$7)</f>
        <v>57.8</v>
      </c>
      <c r="S335" s="21">
        <f>'ART Forecast'!R215-('ART Forecast'!R215*'Algorithms &amp; Assumptions'!$C$7)</f>
        <v>45.9</v>
      </c>
      <c r="T335" s="21">
        <f>'ART Forecast'!S215-('ART Forecast'!S215*'Algorithms &amp; Assumptions'!$C$7)</f>
        <v>34</v>
      </c>
      <c r="U335" s="21">
        <f>'ART Forecast'!T215-('ART Forecast'!T215*'Algorithms &amp; Assumptions'!$C$7)</f>
        <v>22.1</v>
      </c>
      <c r="V335" s="21">
        <f>'ART Forecast'!U215-('ART Forecast'!U215*'Algorithms &amp; Assumptions'!$C$7)</f>
        <v>10.199999999999999</v>
      </c>
      <c r="W335" s="21">
        <f>'ART Forecast'!V215-('ART Forecast'!V215*'Algorithms &amp; Assumptions'!$C$7)</f>
        <v>0</v>
      </c>
      <c r="X335" s="1"/>
      <c r="Y335" s="17" t="str">
        <f t="shared" si="372"/>
        <v>Nicaragua</v>
      </c>
      <c r="Z335" s="21"/>
      <c r="AA335" s="21">
        <f>MAX('ART Forecast'!D215-D335,0)</f>
        <v>0</v>
      </c>
      <c r="AB335" s="21">
        <f>MAX('ART Forecast'!E215-E335,0)</f>
        <v>0</v>
      </c>
      <c r="AC335" s="21">
        <f>MAX('ART Forecast'!F215-F335,0)</f>
        <v>0</v>
      </c>
      <c r="AD335" s="21">
        <f>MAX('ART Forecast'!G215-G335,0)</f>
        <v>115</v>
      </c>
      <c r="AE335" s="21">
        <f>MAX('ART Forecast'!H215-H335,0)</f>
        <v>24.25</v>
      </c>
      <c r="AF335" s="21">
        <f>MAX('ART Forecast'!I215-I335,0)</f>
        <v>21.299999999999997</v>
      </c>
      <c r="AG335" s="21">
        <f>MAX('ART Forecast'!J215-J335,0)</f>
        <v>13.75</v>
      </c>
      <c r="AH335" s="21">
        <f>MAX('ART Forecast'!K215-K335,0)</f>
        <v>20</v>
      </c>
      <c r="AI335" s="21">
        <f>MAX('ART Forecast'!L215-L335,0)</f>
        <v>34.299999999999997</v>
      </c>
      <c r="AJ335" s="21">
        <f>MAX('ART Forecast'!M215-M335,0)</f>
        <v>5.7000000000000028</v>
      </c>
      <c r="AK335" s="21">
        <f>MAX('ART Forecast'!N215-N335,0)</f>
        <v>0</v>
      </c>
      <c r="AL335" s="21">
        <f>MAX('ART Forecast'!O215-O335,0)</f>
        <v>15.25</v>
      </c>
      <c r="AM335" s="21">
        <f>MAX('ART Forecast'!P215-P335,0)</f>
        <v>0.40000000000000568</v>
      </c>
      <c r="AN335" s="21">
        <f>MAX('ART Forecast'!Q215-Q335,0)</f>
        <v>0</v>
      </c>
      <c r="AO335" s="21">
        <f>MAX('ART Forecast'!R215-R335,0)</f>
        <v>0</v>
      </c>
      <c r="AP335" s="21">
        <f>MAX('ART Forecast'!S215-S335,0)</f>
        <v>0</v>
      </c>
      <c r="AQ335" s="21">
        <f>MAX('ART Forecast'!T215-T335,0)</f>
        <v>0</v>
      </c>
      <c r="AR335" s="21">
        <f>MAX('ART Forecast'!U215-U335,0)</f>
        <v>0</v>
      </c>
      <c r="AS335" s="21">
        <f>MAX('ART Forecast'!V215-V335,0)</f>
        <v>0</v>
      </c>
      <c r="AT335" s="21">
        <f>MAX('ART Forecast'!W215-W335,0)</f>
        <v>0</v>
      </c>
    </row>
    <row r="336" spans="1:46" customFormat="1" x14ac:dyDescent="0.35">
      <c r="A336" s="1"/>
      <c r="B336" s="17" t="str">
        <f t="shared" si="371"/>
        <v>Niger</v>
      </c>
      <c r="C336" s="21"/>
      <c r="D336" s="21">
        <f>'ART Forecast'!C216-('ART Forecast'!C216*'Algorithms &amp; Assumptions'!$C$7)</f>
        <v>284.75</v>
      </c>
      <c r="E336" s="21">
        <f>'ART Forecast'!D216-('ART Forecast'!D216*'Algorithms &amp; Assumptions'!$C$7)</f>
        <v>421.6</v>
      </c>
      <c r="F336" s="21">
        <f>'ART Forecast'!E216-('ART Forecast'!E216*'Algorithms &amp; Assumptions'!$C$7)</f>
        <v>568.65</v>
      </c>
      <c r="G336" s="21">
        <f>'ART Forecast'!F216-('ART Forecast'!F216*'Algorithms &amp; Assumptions'!$C$7)</f>
        <v>470.9</v>
      </c>
      <c r="H336" s="21">
        <f>'ART Forecast'!G216-('ART Forecast'!G216*'Algorithms &amp; Assumptions'!$C$7)</f>
        <v>555.9</v>
      </c>
      <c r="I336" s="21">
        <f>'ART Forecast'!H216-('ART Forecast'!H216*'Algorithms &amp; Assumptions'!$C$7)</f>
        <v>783.7</v>
      </c>
      <c r="J336" s="21">
        <f>'ART Forecast'!I216-('ART Forecast'!I216*'Algorithms &amp; Assumptions'!$C$7)</f>
        <v>759.9</v>
      </c>
      <c r="K336" s="21">
        <f>'ART Forecast'!J216-('ART Forecast'!J216*'Algorithms &amp; Assumptions'!$C$7)</f>
        <v>1845.35</v>
      </c>
      <c r="L336" s="21">
        <f>'ART Forecast'!K216-('ART Forecast'!K216*'Algorithms &amp; Assumptions'!$C$7)</f>
        <v>1130.5</v>
      </c>
      <c r="M336" s="21">
        <f>'ART Forecast'!L216-('ART Forecast'!L216*'Algorithms &amp; Assumptions'!$C$7)</f>
        <v>1090.55</v>
      </c>
      <c r="N336" s="21">
        <f>'ART Forecast'!M216-('ART Forecast'!M216*'Algorithms &amp; Assumptions'!$C$7)</f>
        <v>950.3</v>
      </c>
      <c r="O336" s="21">
        <f>'ART Forecast'!N216-('ART Forecast'!N216*'Algorithms &amp; Assumptions'!$C$7)</f>
        <v>1211.25</v>
      </c>
      <c r="P336" s="21">
        <f>'ART Forecast'!O216-('ART Forecast'!O216*'Algorithms &amp; Assumptions'!$C$7)</f>
        <v>1258.8499999999999</v>
      </c>
      <c r="Q336" s="21">
        <f>'ART Forecast'!P216-('ART Forecast'!P216*'Algorithms &amp; Assumptions'!$C$7)</f>
        <v>1314.95</v>
      </c>
      <c r="R336" s="21">
        <f>'ART Forecast'!Q216-('ART Forecast'!Q216*'Algorithms &amp; Assumptions'!$C$7)</f>
        <v>1371.05</v>
      </c>
      <c r="S336" s="21">
        <f>'ART Forecast'!R216-('ART Forecast'!R216*'Algorithms &amp; Assumptions'!$C$7)</f>
        <v>1427.15</v>
      </c>
      <c r="T336" s="21">
        <f>'ART Forecast'!S216-('ART Forecast'!S216*'Algorithms &amp; Assumptions'!$C$7)</f>
        <v>1483.25</v>
      </c>
      <c r="U336" s="21">
        <f>'ART Forecast'!T216-('ART Forecast'!T216*'Algorithms &amp; Assumptions'!$C$7)</f>
        <v>1539.35</v>
      </c>
      <c r="V336" s="21">
        <f>'ART Forecast'!U216-('ART Forecast'!U216*'Algorithms &amp; Assumptions'!$C$7)</f>
        <v>1595.45</v>
      </c>
      <c r="W336" s="21">
        <f>'ART Forecast'!V216-('ART Forecast'!V216*'Algorithms &amp; Assumptions'!$C$7)</f>
        <v>1651.55</v>
      </c>
      <c r="X336" s="1"/>
      <c r="Y336" s="17" t="str">
        <f t="shared" si="372"/>
        <v>Niger</v>
      </c>
      <c r="Z336" s="21"/>
      <c r="AA336" s="21">
        <f>MAX('ART Forecast'!D216-D336,0)</f>
        <v>211.25</v>
      </c>
      <c r="AB336" s="21">
        <f>MAX('ART Forecast'!E216-E336,0)</f>
        <v>247.39999999999998</v>
      </c>
      <c r="AC336" s="21">
        <f>MAX('ART Forecast'!F216-F336,0)</f>
        <v>0</v>
      </c>
      <c r="AD336" s="21">
        <f>MAX('ART Forecast'!G216-G336,0)</f>
        <v>183.10000000000002</v>
      </c>
      <c r="AE336" s="21">
        <f>MAX('ART Forecast'!H216-H336,0)</f>
        <v>366.1</v>
      </c>
      <c r="AF336" s="21">
        <f>MAX('ART Forecast'!I216-I336,0)</f>
        <v>110.29999999999995</v>
      </c>
      <c r="AG336" s="21">
        <f>MAX('ART Forecast'!J216-J336,0)</f>
        <v>1411.1</v>
      </c>
      <c r="AH336" s="21">
        <f>MAX('ART Forecast'!K216-K336,0)</f>
        <v>0</v>
      </c>
      <c r="AI336" s="21">
        <f>MAX('ART Forecast'!L216-L336,0)</f>
        <v>152.5</v>
      </c>
      <c r="AJ336" s="21">
        <f>MAX('ART Forecast'!M216-M336,0)</f>
        <v>27.450000000000045</v>
      </c>
      <c r="AK336" s="21">
        <f>MAX('ART Forecast'!N216-N336,0)</f>
        <v>474.70000000000005</v>
      </c>
      <c r="AL336" s="21">
        <f>MAX('ART Forecast'!O216-O336,0)</f>
        <v>269.75</v>
      </c>
      <c r="AM336" s="21">
        <f>MAX('ART Forecast'!P216-P336,0)</f>
        <v>288.15000000000009</v>
      </c>
      <c r="AN336" s="21">
        <f>MAX('ART Forecast'!Q216-Q336,0)</f>
        <v>298.04999999999995</v>
      </c>
      <c r="AO336" s="21">
        <f>MAX('ART Forecast'!R216-R336,0)</f>
        <v>307.95000000000005</v>
      </c>
      <c r="AP336" s="21">
        <f>MAX('ART Forecast'!S216-S336,0)</f>
        <v>317.84999999999991</v>
      </c>
      <c r="AQ336" s="21">
        <f>MAX('ART Forecast'!T216-T336,0)</f>
        <v>327.75</v>
      </c>
      <c r="AR336" s="21">
        <f>MAX('ART Forecast'!U216-U336,0)</f>
        <v>337.65000000000009</v>
      </c>
      <c r="AS336" s="21">
        <f>MAX('ART Forecast'!V216-V336,0)</f>
        <v>347.54999999999995</v>
      </c>
      <c r="AT336" s="21">
        <f>MAX('ART Forecast'!W216-W336,0)</f>
        <v>357.45000000000005</v>
      </c>
    </row>
    <row r="337" spans="1:46" customFormat="1" x14ac:dyDescent="0.35">
      <c r="A337" s="1"/>
      <c r="B337" s="17" t="str">
        <f t="shared" si="371"/>
        <v>Nigeria</v>
      </c>
      <c r="C337" s="21"/>
      <c r="D337" s="21">
        <f>'ART Forecast'!C217-('ART Forecast'!C217*'Algorithms &amp; Assumptions'!$C$7)</f>
        <v>15493.8</v>
      </c>
      <c r="E337" s="21">
        <f>'ART Forecast'!D217-('ART Forecast'!D217*'Algorithms &amp; Assumptions'!$C$7)</f>
        <v>20707.7</v>
      </c>
      <c r="F337" s="21">
        <f>'ART Forecast'!E217-('ART Forecast'!E217*'Algorithms &amp; Assumptions'!$C$7)</f>
        <v>26219.95</v>
      </c>
      <c r="G337" s="21">
        <f>'ART Forecast'!F217-('ART Forecast'!F217*'Algorithms &amp; Assumptions'!$C$7)</f>
        <v>29002</v>
      </c>
      <c r="H337" s="21">
        <f>'ART Forecast'!G217-('ART Forecast'!G217*'Algorithms &amp; Assumptions'!$C$7)</f>
        <v>32505.7</v>
      </c>
      <c r="I337" s="21">
        <f>'ART Forecast'!H217-('ART Forecast'!H217*'Algorithms &amp; Assumptions'!$C$7)</f>
        <v>37286.949999999997</v>
      </c>
      <c r="J337" s="21">
        <f>'ART Forecast'!I217-('ART Forecast'!I217*'Algorithms &amp; Assumptions'!$C$7)</f>
        <v>41427.300000000003</v>
      </c>
      <c r="K337" s="21">
        <f>'ART Forecast'!J217-('ART Forecast'!J217*'Algorithms &amp; Assumptions'!$C$7)</f>
        <v>42262.85</v>
      </c>
      <c r="L337" s="21">
        <f>'ART Forecast'!K217-('ART Forecast'!K217*'Algorithms &amp; Assumptions'!$C$7)</f>
        <v>42630.05</v>
      </c>
      <c r="M337" s="21">
        <f>'ART Forecast'!L217-('ART Forecast'!L217*'Algorithms &amp; Assumptions'!$C$7)</f>
        <v>45501.35</v>
      </c>
      <c r="N337" s="21">
        <f>'ART Forecast'!M217-('ART Forecast'!M217*'Algorithms &amp; Assumptions'!$C$7)</f>
        <v>45874.5</v>
      </c>
      <c r="O337" s="21">
        <f>'ART Forecast'!N217-('ART Forecast'!N217*'Algorithms &amp; Assumptions'!$C$7)</f>
        <v>46248.5</v>
      </c>
      <c r="P337" s="21">
        <f>'ART Forecast'!O217-('ART Forecast'!O217*'Algorithms &amp; Assumptions'!$C$7)</f>
        <v>46621.933333333363</v>
      </c>
      <c r="Q337" s="21">
        <f>'ART Forecast'!P217-('ART Forecast'!P217*'Algorithms &amp; Assumptions'!$C$7)</f>
        <v>46995.461111111159</v>
      </c>
      <c r="R337" s="21">
        <f>'ART Forecast'!Q217-('ART Forecast'!Q217*'Algorithms &amp; Assumptions'!$C$7)</f>
        <v>47368.988888888947</v>
      </c>
      <c r="S337" s="21">
        <f>'ART Forecast'!R217-('ART Forecast'!R217*'Algorithms &amp; Assumptions'!$C$7)</f>
        <v>47742.516666666736</v>
      </c>
      <c r="T337" s="21">
        <f>'ART Forecast'!S217-('ART Forecast'!S217*'Algorithms &amp; Assumptions'!$C$7)</f>
        <v>48116.044444444531</v>
      </c>
      <c r="U337" s="21">
        <f>'ART Forecast'!T217-('ART Forecast'!T217*'Algorithms &amp; Assumptions'!$C$7)</f>
        <v>48489.572222222319</v>
      </c>
      <c r="V337" s="21">
        <f>'ART Forecast'!U217-('ART Forecast'!U217*'Algorithms &amp; Assumptions'!$C$7)</f>
        <v>48863.100000000108</v>
      </c>
      <c r="W337" s="21">
        <f>'ART Forecast'!V217-('ART Forecast'!V217*'Algorithms &amp; Assumptions'!$C$7)</f>
        <v>49236.627777777903</v>
      </c>
      <c r="X337" s="1"/>
      <c r="Y337" s="17" t="str">
        <f t="shared" si="372"/>
        <v>Nigeria</v>
      </c>
      <c r="Z337" s="21"/>
      <c r="AA337" s="21">
        <f>MAX('ART Forecast'!D217-D337,0)</f>
        <v>8868.2000000000007</v>
      </c>
      <c r="AB337" s="21">
        <f>MAX('ART Forecast'!E217-E337,0)</f>
        <v>10139.299999999999</v>
      </c>
      <c r="AC337" s="21">
        <f>MAX('ART Forecast'!F217-F337,0)</f>
        <v>7900.0499999999993</v>
      </c>
      <c r="AD337" s="21">
        <f>MAX('ART Forecast'!G217-G337,0)</f>
        <v>9240</v>
      </c>
      <c r="AE337" s="21">
        <f>MAX('ART Forecast'!H217-H337,0)</f>
        <v>11361.3</v>
      </c>
      <c r="AF337" s="21">
        <f>MAX('ART Forecast'!I217-I337,0)</f>
        <v>11451.050000000003</v>
      </c>
      <c r="AG337" s="21">
        <f>MAX('ART Forecast'!J217-J337,0)</f>
        <v>8293.6999999999971</v>
      </c>
      <c r="AH337" s="21">
        <f>MAX('ART Forecast'!K217-K337,0)</f>
        <v>7890.1500000000015</v>
      </c>
      <c r="AI337" s="21">
        <f>MAX('ART Forecast'!L217-L337,0)</f>
        <v>10900.949999999997</v>
      </c>
      <c r="AJ337" s="21">
        <f>MAX('ART Forecast'!M217-M337,0)</f>
        <v>8468.6500000000015</v>
      </c>
      <c r="AK337" s="21">
        <f>MAX('ART Forecast'!N217-N337,0)</f>
        <v>8535.5</v>
      </c>
      <c r="AL337" s="21">
        <f>MAX('ART Forecast'!O217-O337,0)</f>
        <v>8600.8333333333721</v>
      </c>
      <c r="AM337" s="21">
        <f>MAX('ART Forecast'!P217-P337,0)</f>
        <v>8666.8444444444685</v>
      </c>
      <c r="AN337" s="21">
        <f>MAX('ART Forecast'!Q217-Q337,0)</f>
        <v>8732.7611111111328</v>
      </c>
      <c r="AO337" s="21">
        <f>MAX('ART Forecast'!R217-R337,0)</f>
        <v>8798.6777777778043</v>
      </c>
      <c r="AP337" s="21">
        <f>MAX('ART Forecast'!S217-S337,0)</f>
        <v>8864.5944444444758</v>
      </c>
      <c r="AQ337" s="21">
        <f>MAX('ART Forecast'!T217-T337,0)</f>
        <v>8930.5111111111401</v>
      </c>
      <c r="AR337" s="21">
        <f>MAX('ART Forecast'!U217-U337,0)</f>
        <v>8996.4277777778116</v>
      </c>
      <c r="AS337" s="21">
        <f>MAX('ART Forecast'!V217-V337,0)</f>
        <v>9062.3444444444831</v>
      </c>
      <c r="AT337" s="21">
        <f>MAX('ART Forecast'!W217-W337,0)</f>
        <v>9128.2611111111473</v>
      </c>
    </row>
    <row r="338" spans="1:46" customFormat="1" x14ac:dyDescent="0.35">
      <c r="A338" s="1"/>
      <c r="B338" s="17" t="str">
        <f t="shared" si="371"/>
        <v>Pakistan</v>
      </c>
      <c r="C338" s="21"/>
      <c r="D338" s="21">
        <f>'ART Forecast'!C218-('ART Forecast'!C218*'Algorithms &amp; Assumptions'!$C$7)</f>
        <v>48.45</v>
      </c>
      <c r="E338" s="21">
        <f>'ART Forecast'!D218-('ART Forecast'!D218*'Algorithms &amp; Assumptions'!$C$7)</f>
        <v>43.35</v>
      </c>
      <c r="F338" s="21">
        <f>'ART Forecast'!E218-('ART Forecast'!E218*'Algorithms &amp; Assumptions'!$C$7)</f>
        <v>72.25</v>
      </c>
      <c r="G338" s="21">
        <f>'ART Forecast'!F218-('ART Forecast'!F218*'Algorithms &amp; Assumptions'!$C$7)</f>
        <v>91.8</v>
      </c>
      <c r="H338" s="21">
        <f>'ART Forecast'!G218-('ART Forecast'!G218*'Algorithms &amp; Assumptions'!$C$7)</f>
        <v>113.05</v>
      </c>
      <c r="I338" s="21">
        <f>'ART Forecast'!H218-('ART Forecast'!H218*'Algorithms &amp; Assumptions'!$C$7)</f>
        <v>223.55</v>
      </c>
      <c r="J338" s="21">
        <f>'ART Forecast'!I218-('ART Forecast'!I218*'Algorithms &amp; Assumptions'!$C$7)</f>
        <v>283.89999999999998</v>
      </c>
      <c r="K338" s="21">
        <f>'ART Forecast'!J218-('ART Forecast'!J218*'Algorithms &amp; Assumptions'!$C$7)</f>
        <v>378.25</v>
      </c>
      <c r="L338" s="21">
        <f>'ART Forecast'!K218-('ART Forecast'!K218*'Algorithms &amp; Assumptions'!$C$7)</f>
        <v>521.9</v>
      </c>
      <c r="M338" s="21">
        <f>'ART Forecast'!L218-('ART Forecast'!L218*'Algorithms &amp; Assumptions'!$C$7)</f>
        <v>1601.4</v>
      </c>
      <c r="N338" s="21">
        <f>'ART Forecast'!M218-('ART Forecast'!M218*'Algorithms &amp; Assumptions'!$C$7)</f>
        <v>1796.05</v>
      </c>
      <c r="O338" s="21">
        <f>'ART Forecast'!N218-('ART Forecast'!N218*'Algorithms &amp; Assumptions'!$C$7)</f>
        <v>2096.1</v>
      </c>
      <c r="P338" s="21">
        <f>'ART Forecast'!O218-('ART Forecast'!O218*'Algorithms &amp; Assumptions'!$C$7)</f>
        <v>2376.6</v>
      </c>
      <c r="Q338" s="21">
        <f>'ART Forecast'!P218-('ART Forecast'!P218*'Algorithms &amp; Assumptions'!$C$7)</f>
        <v>2635</v>
      </c>
      <c r="R338" s="21">
        <f>'ART Forecast'!Q218-('ART Forecast'!Q218*'Algorithms &amp; Assumptions'!$C$7)</f>
        <v>2893.4</v>
      </c>
      <c r="S338" s="21">
        <f>'ART Forecast'!R218-('ART Forecast'!R218*'Algorithms &amp; Assumptions'!$C$7)</f>
        <v>3151.8</v>
      </c>
      <c r="T338" s="21">
        <f>'ART Forecast'!S218-('ART Forecast'!S218*'Algorithms &amp; Assumptions'!$C$7)</f>
        <v>3410.2</v>
      </c>
      <c r="U338" s="21">
        <f>'ART Forecast'!T218-('ART Forecast'!T218*'Algorithms &amp; Assumptions'!$C$7)</f>
        <v>3668.6</v>
      </c>
      <c r="V338" s="21">
        <f>'ART Forecast'!U218-('ART Forecast'!U218*'Algorithms &amp; Assumptions'!$C$7)</f>
        <v>3927</v>
      </c>
      <c r="W338" s="21">
        <f>'ART Forecast'!V218-('ART Forecast'!V218*'Algorithms &amp; Assumptions'!$C$7)</f>
        <v>4185.3999999999996</v>
      </c>
      <c r="X338" s="1"/>
      <c r="Y338" s="17" t="str">
        <f t="shared" si="372"/>
        <v>Pakistan</v>
      </c>
      <c r="Z338" s="21"/>
      <c r="AA338" s="21">
        <f>MAX('ART Forecast'!D218-D338,0)</f>
        <v>2.5499999999999972</v>
      </c>
      <c r="AB338" s="21">
        <f>MAX('ART Forecast'!E218-E338,0)</f>
        <v>41.65</v>
      </c>
      <c r="AC338" s="21">
        <f>MAX('ART Forecast'!F218-F338,0)</f>
        <v>35.75</v>
      </c>
      <c r="AD338" s="21">
        <f>MAX('ART Forecast'!G218-G338,0)</f>
        <v>41.2</v>
      </c>
      <c r="AE338" s="21">
        <f>MAX('ART Forecast'!H218-H338,0)</f>
        <v>149.94999999999999</v>
      </c>
      <c r="AF338" s="21">
        <f>MAX('ART Forecast'!I218-I338,0)</f>
        <v>110.44999999999999</v>
      </c>
      <c r="AG338" s="21">
        <f>MAX('ART Forecast'!J218-J338,0)</f>
        <v>161.10000000000002</v>
      </c>
      <c r="AH338" s="21">
        <f>MAX('ART Forecast'!K218-K338,0)</f>
        <v>235.75</v>
      </c>
      <c r="AI338" s="21">
        <f>MAX('ART Forecast'!L218-L338,0)</f>
        <v>1362.1</v>
      </c>
      <c r="AJ338" s="21">
        <f>MAX('ART Forecast'!M218-M338,0)</f>
        <v>511.59999999999991</v>
      </c>
      <c r="AK338" s="21">
        <f>MAX('ART Forecast'!N218-N338,0)</f>
        <v>669.95</v>
      </c>
      <c r="AL338" s="21">
        <f>MAX('ART Forecast'!O218-O338,0)</f>
        <v>699.90000000000009</v>
      </c>
      <c r="AM338" s="21">
        <f>MAX('ART Forecast'!P218-P338,0)</f>
        <v>723.40000000000009</v>
      </c>
      <c r="AN338" s="21">
        <f>MAX('ART Forecast'!Q218-Q338,0)</f>
        <v>769</v>
      </c>
      <c r="AO338" s="21">
        <f>MAX('ART Forecast'!R218-R338,0)</f>
        <v>814.59999999999991</v>
      </c>
      <c r="AP338" s="21">
        <f>MAX('ART Forecast'!S218-S338,0)</f>
        <v>860.19999999999982</v>
      </c>
      <c r="AQ338" s="21">
        <f>MAX('ART Forecast'!T218-T338,0)</f>
        <v>905.80000000000018</v>
      </c>
      <c r="AR338" s="21">
        <f>MAX('ART Forecast'!U218-U338,0)</f>
        <v>951.40000000000009</v>
      </c>
      <c r="AS338" s="21">
        <f>MAX('ART Forecast'!V218-V338,0)</f>
        <v>997</v>
      </c>
      <c r="AT338" s="21">
        <f>MAX('ART Forecast'!W218-W338,0)</f>
        <v>1042.6000000000004</v>
      </c>
    </row>
    <row r="339" spans="1:46" customFormat="1" x14ac:dyDescent="0.35">
      <c r="A339" s="1"/>
      <c r="B339" s="17" t="str">
        <f t="shared" si="371"/>
        <v>Papua New Guinea</v>
      </c>
      <c r="C339" s="21"/>
      <c r="D339" s="21">
        <f>'ART Forecast'!C219-('ART Forecast'!C219*'Algorithms &amp; Assumptions'!$C$7)</f>
        <v>409.7</v>
      </c>
      <c r="E339" s="21">
        <f>'ART Forecast'!D219-('ART Forecast'!D219*'Algorithms &amp; Assumptions'!$C$7)</f>
        <v>487.05</v>
      </c>
      <c r="F339" s="21">
        <f>'ART Forecast'!E219-('ART Forecast'!E219*'Algorithms &amp; Assumptions'!$C$7)</f>
        <v>624.75</v>
      </c>
      <c r="G339" s="21">
        <f>'ART Forecast'!F219-('ART Forecast'!F219*'Algorithms &amp; Assumptions'!$C$7)</f>
        <v>753.95</v>
      </c>
      <c r="H339" s="21">
        <f>'ART Forecast'!G219-('ART Forecast'!G219*'Algorithms &amp; Assumptions'!$C$7)</f>
        <v>885.7</v>
      </c>
      <c r="I339" s="21">
        <f>'ART Forecast'!H219-('ART Forecast'!H219*'Algorithms &amp; Assumptions'!$C$7)</f>
        <v>994.5</v>
      </c>
      <c r="J339" s="21">
        <f>'ART Forecast'!I219-('ART Forecast'!I219*'Algorithms &amp; Assumptions'!$C$7)</f>
        <v>1076.95</v>
      </c>
      <c r="K339" s="21">
        <f>'ART Forecast'!J219-('ART Forecast'!J219*'Algorithms &amp; Assumptions'!$C$7)</f>
        <v>1136.45</v>
      </c>
      <c r="L339" s="21">
        <f>'ART Forecast'!K219-('ART Forecast'!K219*'Algorithms &amp; Assumptions'!$C$7)</f>
        <v>1228.25</v>
      </c>
      <c r="M339" s="21">
        <f>'ART Forecast'!L219-('ART Forecast'!L219*'Algorithms &amp; Assumptions'!$C$7)</f>
        <v>1312.4</v>
      </c>
      <c r="N339" s="21">
        <f>'ART Forecast'!M219-('ART Forecast'!M219*'Algorithms &amp; Assumptions'!$C$7)</f>
        <v>1441.6</v>
      </c>
      <c r="O339" s="21">
        <f>'ART Forecast'!N219-('ART Forecast'!N219*'Algorithms &amp; Assumptions'!$C$7)</f>
        <v>1703.4</v>
      </c>
      <c r="P339" s="21">
        <f>'ART Forecast'!O219-('ART Forecast'!O219*'Algorithms &amp; Assumptions'!$C$7)</f>
        <v>1824.95</v>
      </c>
      <c r="Q339" s="21">
        <f>'ART Forecast'!P219-('ART Forecast'!P219*'Algorithms &amp; Assumptions'!$C$7)</f>
        <v>1995.8</v>
      </c>
      <c r="R339" s="21">
        <f>'ART Forecast'!Q219-('ART Forecast'!Q219*'Algorithms &amp; Assumptions'!$C$7)</f>
        <v>2166.65</v>
      </c>
      <c r="S339" s="21">
        <f>'ART Forecast'!R219-('ART Forecast'!R219*'Algorithms &amp; Assumptions'!$C$7)</f>
        <v>2337.5</v>
      </c>
      <c r="T339" s="21">
        <f>'ART Forecast'!S219-('ART Forecast'!S219*'Algorithms &amp; Assumptions'!$C$7)</f>
        <v>2508.35</v>
      </c>
      <c r="U339" s="21">
        <f>'ART Forecast'!T219-('ART Forecast'!T219*'Algorithms &amp; Assumptions'!$C$7)</f>
        <v>2679.2</v>
      </c>
      <c r="V339" s="21">
        <f>'ART Forecast'!U219-('ART Forecast'!U219*'Algorithms &amp; Assumptions'!$C$7)</f>
        <v>2850.05</v>
      </c>
      <c r="W339" s="21">
        <f>'ART Forecast'!V219-('ART Forecast'!V219*'Algorithms &amp; Assumptions'!$C$7)</f>
        <v>3020.9</v>
      </c>
      <c r="X339" s="1"/>
      <c r="Y339" s="17" t="str">
        <f t="shared" si="372"/>
        <v>Papua New Guinea</v>
      </c>
      <c r="Z339" s="21"/>
      <c r="AA339" s="21">
        <f>MAX('ART Forecast'!D219-D339,0)</f>
        <v>163.30000000000001</v>
      </c>
      <c r="AB339" s="21">
        <f>MAX('ART Forecast'!E219-E339,0)</f>
        <v>247.95</v>
      </c>
      <c r="AC339" s="21">
        <f>MAX('ART Forecast'!F219-F339,0)</f>
        <v>262.25</v>
      </c>
      <c r="AD339" s="21">
        <f>MAX('ART Forecast'!G219-G339,0)</f>
        <v>288.04999999999995</v>
      </c>
      <c r="AE339" s="21">
        <f>MAX('ART Forecast'!H219-H339,0)</f>
        <v>284.29999999999995</v>
      </c>
      <c r="AF339" s="21">
        <f>MAX('ART Forecast'!I219-I339,0)</f>
        <v>272.5</v>
      </c>
      <c r="AG339" s="21">
        <f>MAX('ART Forecast'!J219-J339,0)</f>
        <v>260.04999999999995</v>
      </c>
      <c r="AH339" s="21">
        <f>MAX('ART Forecast'!K219-K339,0)</f>
        <v>308.54999999999995</v>
      </c>
      <c r="AI339" s="21">
        <f>MAX('ART Forecast'!L219-L339,0)</f>
        <v>315.75</v>
      </c>
      <c r="AJ339" s="21">
        <f>MAX('ART Forecast'!M219-M339,0)</f>
        <v>383.59999999999991</v>
      </c>
      <c r="AK339" s="21">
        <f>MAX('ART Forecast'!N219-N339,0)</f>
        <v>562.40000000000009</v>
      </c>
      <c r="AL339" s="21">
        <f>MAX('ART Forecast'!O219-O339,0)</f>
        <v>443.59999999999991</v>
      </c>
      <c r="AM339" s="21">
        <f>MAX('ART Forecast'!P219-P339,0)</f>
        <v>523.04999999999995</v>
      </c>
      <c r="AN339" s="21">
        <f>MAX('ART Forecast'!Q219-Q339,0)</f>
        <v>553.20000000000005</v>
      </c>
      <c r="AO339" s="21">
        <f>MAX('ART Forecast'!R219-R339,0)</f>
        <v>583.34999999999991</v>
      </c>
      <c r="AP339" s="21">
        <f>MAX('ART Forecast'!S219-S339,0)</f>
        <v>613.5</v>
      </c>
      <c r="AQ339" s="21">
        <f>MAX('ART Forecast'!T219-T339,0)</f>
        <v>643.65000000000009</v>
      </c>
      <c r="AR339" s="21">
        <f>MAX('ART Forecast'!U219-U339,0)</f>
        <v>673.80000000000018</v>
      </c>
      <c r="AS339" s="21">
        <f>MAX('ART Forecast'!V219-V339,0)</f>
        <v>703.94999999999982</v>
      </c>
      <c r="AT339" s="21">
        <f>MAX('ART Forecast'!W219-W339,0)</f>
        <v>734.09999999999991</v>
      </c>
    </row>
    <row r="340" spans="1:46" customFormat="1" x14ac:dyDescent="0.35">
      <c r="A340" s="1"/>
      <c r="B340" s="17" t="str">
        <f t="shared" si="371"/>
        <v>Paraguay</v>
      </c>
      <c r="C340" s="21"/>
      <c r="D340" s="21">
        <f>'ART Forecast'!C220-('ART Forecast'!C220*'Algorithms &amp; Assumptions'!$C$7)</f>
        <v>0</v>
      </c>
      <c r="E340" s="21">
        <f>'ART Forecast'!D220-('ART Forecast'!D220*'Algorithms &amp; Assumptions'!$C$7)</f>
        <v>0</v>
      </c>
      <c r="F340" s="21">
        <f>'ART Forecast'!E220-('ART Forecast'!E220*'Algorithms &amp; Assumptions'!$C$7)</f>
        <v>0</v>
      </c>
      <c r="G340" s="21">
        <f>'ART Forecast'!F220-('ART Forecast'!F220*'Algorithms &amp; Assumptions'!$C$7)</f>
        <v>0</v>
      </c>
      <c r="H340" s="21">
        <f>'ART Forecast'!G220-('ART Forecast'!G220*'Algorithms &amp; Assumptions'!$C$7)</f>
        <v>0</v>
      </c>
      <c r="I340" s="21">
        <f>'ART Forecast'!H220-('ART Forecast'!H220*'Algorithms &amp; Assumptions'!$C$7)</f>
        <v>0</v>
      </c>
      <c r="J340" s="21">
        <f>'ART Forecast'!I220-('ART Forecast'!I220*'Algorithms &amp; Assumptions'!$C$7)</f>
        <v>0</v>
      </c>
      <c r="K340" s="21">
        <f>'ART Forecast'!J220-('ART Forecast'!J220*'Algorithms &amp; Assumptions'!$C$7)</f>
        <v>0</v>
      </c>
      <c r="L340" s="21">
        <f>'ART Forecast'!K220-('ART Forecast'!K220*'Algorithms &amp; Assumptions'!$C$7)</f>
        <v>146.19999999999999</v>
      </c>
      <c r="M340" s="21">
        <f>'ART Forecast'!L220-('ART Forecast'!L220*'Algorithms &amp; Assumptions'!$C$7)</f>
        <v>142.80000000000001</v>
      </c>
      <c r="N340" s="21">
        <f>'ART Forecast'!M220-('ART Forecast'!M220*'Algorithms &amp; Assumptions'!$C$7)</f>
        <v>113.9</v>
      </c>
      <c r="O340" s="21">
        <f>'ART Forecast'!N220-('ART Forecast'!N220*'Algorithms &amp; Assumptions'!$C$7)</f>
        <v>108.8</v>
      </c>
      <c r="P340" s="21">
        <f>'ART Forecast'!O220-('ART Forecast'!O220*'Algorithms &amp; Assumptions'!$C$7)</f>
        <v>116.45</v>
      </c>
      <c r="Q340" s="21">
        <f>'ART Forecast'!P220-('ART Forecast'!P220*'Algorithms &amp; Assumptions'!$C$7)</f>
        <v>107.66666666666667</v>
      </c>
      <c r="R340" s="21">
        <f>'ART Forecast'!Q220-('ART Forecast'!Q220*'Algorithms &amp; Assumptions'!$C$7)</f>
        <v>98.88333333333334</v>
      </c>
      <c r="S340" s="21">
        <f>'ART Forecast'!R220-('ART Forecast'!R220*'Algorithms &amp; Assumptions'!$C$7)</f>
        <v>90.100000000000009</v>
      </c>
      <c r="T340" s="21">
        <f>'ART Forecast'!S220-('ART Forecast'!S220*'Algorithms &amp; Assumptions'!$C$7)</f>
        <v>81.316666666666677</v>
      </c>
      <c r="U340" s="21">
        <f>'ART Forecast'!T220-('ART Forecast'!T220*'Algorithms &amp; Assumptions'!$C$7)</f>
        <v>72.53333333333336</v>
      </c>
      <c r="V340" s="21">
        <f>'ART Forecast'!U220-('ART Forecast'!U220*'Algorithms &amp; Assumptions'!$C$7)</f>
        <v>63.750000000000028</v>
      </c>
      <c r="W340" s="21">
        <f>'ART Forecast'!V220-('ART Forecast'!V220*'Algorithms &amp; Assumptions'!$C$7)</f>
        <v>54.966666666666697</v>
      </c>
      <c r="X340" s="1"/>
      <c r="Y340" s="17" t="str">
        <f t="shared" si="372"/>
        <v>Paraguay</v>
      </c>
      <c r="Z340" s="21"/>
      <c r="AA340" s="21">
        <f>MAX('ART Forecast'!D220-D340,0)</f>
        <v>0</v>
      </c>
      <c r="AB340" s="21">
        <f>MAX('ART Forecast'!E220-E340,0)</f>
        <v>0</v>
      </c>
      <c r="AC340" s="21">
        <f>MAX('ART Forecast'!F220-F340,0)</f>
        <v>0</v>
      </c>
      <c r="AD340" s="21">
        <f>MAX('ART Forecast'!G220-G340,0)</f>
        <v>0</v>
      </c>
      <c r="AE340" s="21">
        <f>MAX('ART Forecast'!H220-H340,0)</f>
        <v>0</v>
      </c>
      <c r="AF340" s="21">
        <f>MAX('ART Forecast'!I220-I340,0)</f>
        <v>0</v>
      </c>
      <c r="AG340" s="21">
        <f>MAX('ART Forecast'!J220-J340,0)</f>
        <v>0</v>
      </c>
      <c r="AH340" s="21">
        <f>MAX('ART Forecast'!K220-K340,0)</f>
        <v>172</v>
      </c>
      <c r="AI340" s="21">
        <f>MAX('ART Forecast'!L220-L340,0)</f>
        <v>21.800000000000011</v>
      </c>
      <c r="AJ340" s="21">
        <f>MAX('ART Forecast'!M220-M340,0)</f>
        <v>0</v>
      </c>
      <c r="AK340" s="21">
        <f>MAX('ART Forecast'!N220-N340,0)</f>
        <v>14.099999999999994</v>
      </c>
      <c r="AL340" s="21">
        <f>MAX('ART Forecast'!O220-O340,0)</f>
        <v>28.200000000000003</v>
      </c>
      <c r="AM340" s="21">
        <f>MAX('ART Forecast'!P220-P340,0)</f>
        <v>10.216666666666669</v>
      </c>
      <c r="AN340" s="21">
        <f>MAX('ART Forecast'!Q220-Q340,0)</f>
        <v>8.6666666666666714</v>
      </c>
      <c r="AO340" s="21">
        <f>MAX('ART Forecast'!R220-R340,0)</f>
        <v>7.1166666666666742</v>
      </c>
      <c r="AP340" s="21">
        <f>MAX('ART Forecast'!S220-S340,0)</f>
        <v>5.5666666666666771</v>
      </c>
      <c r="AQ340" s="21">
        <f>MAX('ART Forecast'!T220-T340,0)</f>
        <v>4.0166666666666799</v>
      </c>
      <c r="AR340" s="21">
        <f>MAX('ART Forecast'!U220-U340,0)</f>
        <v>2.4666666666666686</v>
      </c>
      <c r="AS340" s="21">
        <f>MAX('ART Forecast'!V220-V340,0)</f>
        <v>0.9166666666666714</v>
      </c>
      <c r="AT340" s="21">
        <f>MAX('ART Forecast'!W220-W340,0)</f>
        <v>0</v>
      </c>
    </row>
    <row r="341" spans="1:46" customFormat="1" x14ac:dyDescent="0.35">
      <c r="A341" s="1"/>
      <c r="B341" s="17" t="str">
        <f t="shared" si="371"/>
        <v>Peru</v>
      </c>
      <c r="C341" s="21"/>
      <c r="D341" s="21">
        <f>'ART Forecast'!C221-('ART Forecast'!C221*'Algorithms &amp; Assumptions'!$C$7)</f>
        <v>458.15</v>
      </c>
      <c r="E341" s="21">
        <f>'ART Forecast'!D221-('ART Forecast'!D221*'Algorithms &amp; Assumptions'!$C$7)</f>
        <v>459</v>
      </c>
      <c r="F341" s="21">
        <f>'ART Forecast'!E221-('ART Forecast'!E221*'Algorithms &amp; Assumptions'!$C$7)</f>
        <v>490.45</v>
      </c>
      <c r="G341" s="21">
        <f>'ART Forecast'!F221-('ART Forecast'!F221*'Algorithms &amp; Assumptions'!$C$7)</f>
        <v>620.5</v>
      </c>
      <c r="H341" s="21">
        <f>'ART Forecast'!G221-('ART Forecast'!G221*'Algorithms &amp; Assumptions'!$C$7)</f>
        <v>678.3</v>
      </c>
      <c r="I341" s="21">
        <f>'ART Forecast'!H221-('ART Forecast'!H221*'Algorithms &amp; Assumptions'!$C$7)</f>
        <v>754.8</v>
      </c>
      <c r="J341" s="21">
        <f>'ART Forecast'!I221-('ART Forecast'!I221*'Algorithms &amp; Assumptions'!$C$7)</f>
        <v>618.79999999999995</v>
      </c>
      <c r="K341" s="21">
        <f>'ART Forecast'!J221-('ART Forecast'!J221*'Algorithms &amp; Assumptions'!$C$7)</f>
        <v>650.25</v>
      </c>
      <c r="L341" s="21">
        <f>'ART Forecast'!K221-('ART Forecast'!K221*'Algorithms &amp; Assumptions'!$C$7)</f>
        <v>701.25</v>
      </c>
      <c r="M341" s="21">
        <f>'ART Forecast'!L221-('ART Forecast'!L221*'Algorithms &amp; Assumptions'!$C$7)</f>
        <v>765.85</v>
      </c>
      <c r="N341" s="21">
        <f>'ART Forecast'!M221-('ART Forecast'!M221*'Algorithms &amp; Assumptions'!$C$7)</f>
        <v>735.25</v>
      </c>
      <c r="O341" s="21">
        <f>'ART Forecast'!N221-('ART Forecast'!N221*'Algorithms &amp; Assumptions'!$C$7)</f>
        <v>751.4</v>
      </c>
      <c r="P341" s="21">
        <f>'ART Forecast'!O221-('ART Forecast'!O221*'Algorithms &amp; Assumptions'!$C$7)</f>
        <v>731</v>
      </c>
      <c r="Q341" s="21">
        <f>'ART Forecast'!P221-('ART Forecast'!P221*'Algorithms &amp; Assumptions'!$C$7)</f>
        <v>719.38333333333333</v>
      </c>
      <c r="R341" s="21">
        <f>'ART Forecast'!Q221-('ART Forecast'!Q221*'Algorithms &amp; Assumptions'!$C$7)</f>
        <v>707.76666666666677</v>
      </c>
      <c r="S341" s="21">
        <f>'ART Forecast'!R221-('ART Forecast'!R221*'Algorithms &amp; Assumptions'!$C$7)</f>
        <v>696.15000000000009</v>
      </c>
      <c r="T341" s="21">
        <f>'ART Forecast'!S221-('ART Forecast'!S221*'Algorithms &amp; Assumptions'!$C$7)</f>
        <v>684.53333333333353</v>
      </c>
      <c r="U341" s="21">
        <f>'ART Forecast'!T221-('ART Forecast'!T221*'Algorithms &amp; Assumptions'!$C$7)</f>
        <v>672.91666666666686</v>
      </c>
      <c r="V341" s="21">
        <f>'ART Forecast'!U221-('ART Forecast'!U221*'Algorithms &amp; Assumptions'!$C$7)</f>
        <v>661.30000000000018</v>
      </c>
      <c r="W341" s="21">
        <f>'ART Forecast'!V221-('ART Forecast'!V221*'Algorithms &amp; Assumptions'!$C$7)</f>
        <v>649.68333333333362</v>
      </c>
      <c r="X341" s="1"/>
      <c r="Y341" s="17" t="str">
        <f t="shared" si="372"/>
        <v>Peru</v>
      </c>
      <c r="Z341" s="21"/>
      <c r="AA341" s="21">
        <f>MAX('ART Forecast'!D221-D341,0)</f>
        <v>81.850000000000023</v>
      </c>
      <c r="AB341" s="21">
        <f>MAX('ART Forecast'!E221-E341,0)</f>
        <v>118</v>
      </c>
      <c r="AC341" s="21">
        <f>MAX('ART Forecast'!F221-F341,0)</f>
        <v>239.55</v>
      </c>
      <c r="AD341" s="21">
        <f>MAX('ART Forecast'!G221-G341,0)</f>
        <v>177.5</v>
      </c>
      <c r="AE341" s="21">
        <f>MAX('ART Forecast'!H221-H341,0)</f>
        <v>209.70000000000005</v>
      </c>
      <c r="AF341" s="21">
        <f>MAX('ART Forecast'!I221-I341,0)</f>
        <v>0</v>
      </c>
      <c r="AG341" s="21">
        <f>MAX('ART Forecast'!J221-J341,0)</f>
        <v>146.20000000000005</v>
      </c>
      <c r="AH341" s="21">
        <f>MAX('ART Forecast'!K221-K341,0)</f>
        <v>174.75</v>
      </c>
      <c r="AI341" s="21">
        <f>MAX('ART Forecast'!L221-L341,0)</f>
        <v>199.75</v>
      </c>
      <c r="AJ341" s="21">
        <f>MAX('ART Forecast'!M221-M341,0)</f>
        <v>99.149999999999977</v>
      </c>
      <c r="AK341" s="21">
        <f>MAX('ART Forecast'!N221-N341,0)</f>
        <v>148.75</v>
      </c>
      <c r="AL341" s="21">
        <f>MAX('ART Forecast'!O221-O341,0)</f>
        <v>108.60000000000002</v>
      </c>
      <c r="AM341" s="21">
        <f>MAX('ART Forecast'!P221-P341,0)</f>
        <v>115.33333333333337</v>
      </c>
      <c r="AN341" s="21">
        <f>MAX('ART Forecast'!Q221-Q341,0)</f>
        <v>113.28333333333342</v>
      </c>
      <c r="AO341" s="21">
        <f>MAX('ART Forecast'!R221-R341,0)</f>
        <v>111.23333333333335</v>
      </c>
      <c r="AP341" s="21">
        <f>MAX('ART Forecast'!S221-S341,0)</f>
        <v>109.18333333333339</v>
      </c>
      <c r="AQ341" s="21">
        <f>MAX('ART Forecast'!T221-T341,0)</f>
        <v>107.13333333333333</v>
      </c>
      <c r="AR341" s="21">
        <f>MAX('ART Forecast'!U221-U341,0)</f>
        <v>105.08333333333337</v>
      </c>
      <c r="AS341" s="21">
        <f>MAX('ART Forecast'!V221-V341,0)</f>
        <v>103.03333333333342</v>
      </c>
      <c r="AT341" s="21">
        <f>MAX('ART Forecast'!W221-W341,0)</f>
        <v>100.98333333333335</v>
      </c>
    </row>
    <row r="342" spans="1:46" customFormat="1" x14ac:dyDescent="0.35">
      <c r="A342" s="1"/>
      <c r="B342" s="17" t="str">
        <f>B219</f>
        <v>Philippines</v>
      </c>
      <c r="C342" s="21"/>
      <c r="D342" s="21">
        <f>'ART Forecast'!C222-('ART Forecast'!C222*'Algorithms &amp; Assumptions'!$C$7)</f>
        <v>17</v>
      </c>
      <c r="E342" s="21">
        <f>'ART Forecast'!D222-('ART Forecast'!D222*'Algorithms &amp; Assumptions'!$C$7)</f>
        <v>16.149999999999999</v>
      </c>
      <c r="F342" s="21">
        <f>'ART Forecast'!E222-('ART Forecast'!E222*'Algorithms &amp; Assumptions'!$C$7)</f>
        <v>28.05</v>
      </c>
      <c r="G342" s="21">
        <f>'ART Forecast'!F222-('ART Forecast'!F222*'Algorithms &amp; Assumptions'!$C$7)</f>
        <v>18.7</v>
      </c>
      <c r="H342" s="21">
        <f>'ART Forecast'!G222-('ART Forecast'!G222*'Algorithms &amp; Assumptions'!$C$7)</f>
        <v>20.399999999999999</v>
      </c>
      <c r="I342" s="21">
        <f>'ART Forecast'!H222-('ART Forecast'!H222*'Algorithms &amp; Assumptions'!$C$7)</f>
        <v>34</v>
      </c>
      <c r="J342" s="21">
        <f>'ART Forecast'!I222-('ART Forecast'!I222*'Algorithms &amp; Assumptions'!$C$7)</f>
        <v>37.4</v>
      </c>
      <c r="K342" s="21">
        <f>'ART Forecast'!J222-('ART Forecast'!J222*'Algorithms &amp; Assumptions'!$C$7)</f>
        <v>58.65</v>
      </c>
      <c r="L342" s="21">
        <f>'ART Forecast'!K222-('ART Forecast'!K222*'Algorithms &amp; Assumptions'!$C$7)</f>
        <v>72.25</v>
      </c>
      <c r="M342" s="21">
        <f>'ART Forecast'!L222-('ART Forecast'!L222*'Algorithms &amp; Assumptions'!$C$7)</f>
        <v>103.7</v>
      </c>
      <c r="N342" s="21">
        <f>'ART Forecast'!M222-('ART Forecast'!M222*'Algorithms &amp; Assumptions'!$C$7)</f>
        <v>104.55</v>
      </c>
      <c r="O342" s="21">
        <f>'ART Forecast'!N222-('ART Forecast'!N222*'Algorithms &amp; Assumptions'!$C$7)</f>
        <v>122.4</v>
      </c>
      <c r="P342" s="21">
        <f>'ART Forecast'!O222-('ART Forecast'!O222*'Algorithms &amp; Assumptions'!$C$7)</f>
        <v>146.19999999999999</v>
      </c>
      <c r="Q342" s="21">
        <f>'ART Forecast'!P222-('ART Forecast'!P222*'Algorithms &amp; Assumptions'!$C$7)</f>
        <v>160.36666666666667</v>
      </c>
      <c r="R342" s="21">
        <f>'ART Forecast'!Q222-('ART Forecast'!Q222*'Algorithms &amp; Assumptions'!$C$7)</f>
        <v>174.5333333333333</v>
      </c>
      <c r="S342" s="21">
        <f>'ART Forecast'!R222-('ART Forecast'!R222*'Algorithms &amp; Assumptions'!$C$7)</f>
        <v>188.7</v>
      </c>
      <c r="T342" s="21">
        <f>'ART Forecast'!S222-('ART Forecast'!S222*'Algorithms &amp; Assumptions'!$C$7)</f>
        <v>202.86666666666665</v>
      </c>
      <c r="U342" s="21">
        <f>'ART Forecast'!T222-('ART Forecast'!T222*'Algorithms &amp; Assumptions'!$C$7)</f>
        <v>217.0333333333333</v>
      </c>
      <c r="V342" s="21">
        <f>'ART Forecast'!U222-('ART Forecast'!U222*'Algorithms &amp; Assumptions'!$C$7)</f>
        <v>231.19999999999996</v>
      </c>
      <c r="W342" s="21">
        <f>'ART Forecast'!V222-('ART Forecast'!V222*'Algorithms &amp; Assumptions'!$C$7)</f>
        <v>245.36666666666665</v>
      </c>
      <c r="X342" s="1"/>
      <c r="Y342" s="17" t="str">
        <f t="shared" si="372"/>
        <v>Philippines</v>
      </c>
      <c r="Z342" s="21"/>
      <c r="AA342" s="21">
        <f>MAX('ART Forecast'!D222-D342,0)</f>
        <v>2</v>
      </c>
      <c r="AB342" s="21">
        <f>MAX('ART Forecast'!E222-E342,0)</f>
        <v>16.850000000000001</v>
      </c>
      <c r="AC342" s="21">
        <f>MAX('ART Forecast'!F222-F342,0)</f>
        <v>0</v>
      </c>
      <c r="AD342" s="21">
        <f>MAX('ART Forecast'!G222-G342,0)</f>
        <v>5.3000000000000007</v>
      </c>
      <c r="AE342" s="21">
        <f>MAX('ART Forecast'!H222-H342,0)</f>
        <v>19.600000000000001</v>
      </c>
      <c r="AF342" s="21">
        <f>MAX('ART Forecast'!I222-I342,0)</f>
        <v>10</v>
      </c>
      <c r="AG342" s="21">
        <f>MAX('ART Forecast'!J222-J342,0)</f>
        <v>31.6</v>
      </c>
      <c r="AH342" s="21">
        <f>MAX('ART Forecast'!K222-K342,0)</f>
        <v>26.35</v>
      </c>
      <c r="AI342" s="21">
        <f>MAX('ART Forecast'!L222-L342,0)</f>
        <v>49.75</v>
      </c>
      <c r="AJ342" s="21">
        <f>MAX('ART Forecast'!M222-M342,0)</f>
        <v>19.299999999999997</v>
      </c>
      <c r="AK342" s="21">
        <f>MAX('ART Forecast'!N222-N342,0)</f>
        <v>39.450000000000003</v>
      </c>
      <c r="AL342" s="21">
        <f>MAX('ART Forecast'!O222-O342,0)</f>
        <v>49.599999999999994</v>
      </c>
      <c r="AM342" s="21">
        <f>MAX('ART Forecast'!P222-P342,0)</f>
        <v>42.466666666666669</v>
      </c>
      <c r="AN342" s="21">
        <f>MAX('ART Forecast'!Q222-Q342,0)</f>
        <v>44.96666666666664</v>
      </c>
      <c r="AO342" s="21">
        <f>MAX('ART Forecast'!R222-R342,0)</f>
        <v>47.466666666666669</v>
      </c>
      <c r="AP342" s="21">
        <f>MAX('ART Forecast'!S222-S342,0)</f>
        <v>49.96666666666664</v>
      </c>
      <c r="AQ342" s="21">
        <f>MAX('ART Forecast'!T222-T342,0)</f>
        <v>52.46666666666664</v>
      </c>
      <c r="AR342" s="21">
        <f>MAX('ART Forecast'!U222-U342,0)</f>
        <v>54.96666666666664</v>
      </c>
      <c r="AS342" s="21">
        <f>MAX('ART Forecast'!V222-V342,0)</f>
        <v>57.466666666666669</v>
      </c>
      <c r="AT342" s="21">
        <f>MAX('ART Forecast'!W222-W342,0)</f>
        <v>59.966666666666669</v>
      </c>
    </row>
    <row r="343" spans="1:46" customFormat="1" x14ac:dyDescent="0.35">
      <c r="A343" s="1"/>
      <c r="B343" s="17" t="str">
        <f t="shared" si="371"/>
        <v>Russia</v>
      </c>
      <c r="C343" s="21"/>
      <c r="D343" s="21">
        <f>'ART Forecast'!C223-('ART Forecast'!C223*'Algorithms &amp; Assumptions'!$C$7)</f>
        <v>0</v>
      </c>
      <c r="E343" s="21">
        <f>'ART Forecast'!D223-('ART Forecast'!D223*'Algorithms &amp; Assumptions'!$C$7)</f>
        <v>0</v>
      </c>
      <c r="F343" s="21">
        <f>'ART Forecast'!E223-('ART Forecast'!E223*'Algorithms &amp; Assumptions'!$C$7)</f>
        <v>0</v>
      </c>
      <c r="G343" s="21">
        <f>'ART Forecast'!F223-('ART Forecast'!F223*'Algorithms &amp; Assumptions'!$C$7)</f>
        <v>0</v>
      </c>
      <c r="H343" s="21">
        <f>'ART Forecast'!G223-('ART Forecast'!G223*'Algorithms &amp; Assumptions'!$C$7)</f>
        <v>0</v>
      </c>
      <c r="I343" s="21">
        <f>'ART Forecast'!H223-('ART Forecast'!H223*'Algorithms &amp; Assumptions'!$C$7)</f>
        <v>0</v>
      </c>
      <c r="J343" s="21">
        <f>'ART Forecast'!I223-('ART Forecast'!I223*'Algorithms &amp; Assumptions'!$C$7)</f>
        <v>0</v>
      </c>
      <c r="K343" s="21">
        <f>'ART Forecast'!J223-('ART Forecast'!J223*'Algorithms &amp; Assumptions'!$C$7)</f>
        <v>0</v>
      </c>
      <c r="L343" s="21">
        <f>'ART Forecast'!K223-('ART Forecast'!K223*'Algorithms &amp; Assumptions'!$C$7)</f>
        <v>0</v>
      </c>
      <c r="M343" s="21">
        <f>'ART Forecast'!L223-('ART Forecast'!L223*'Algorithms &amp; Assumptions'!$C$7)</f>
        <v>0</v>
      </c>
      <c r="N343" s="21">
        <f>'ART Forecast'!M223-('ART Forecast'!M223*'Algorithms &amp; Assumptions'!$C$7)</f>
        <v>0</v>
      </c>
      <c r="O343" s="21">
        <f>'ART Forecast'!N223-('ART Forecast'!N223*'Algorithms &amp; Assumptions'!$C$7)</f>
        <v>0</v>
      </c>
      <c r="P343" s="21">
        <f>'ART Forecast'!O223-('ART Forecast'!O223*'Algorithms &amp; Assumptions'!$C$7)</f>
        <v>0</v>
      </c>
      <c r="Q343" s="21">
        <f>'ART Forecast'!P223-('ART Forecast'!P223*'Algorithms &amp; Assumptions'!$C$7)</f>
        <v>0</v>
      </c>
      <c r="R343" s="21">
        <f>'ART Forecast'!Q223-('ART Forecast'!Q223*'Algorithms &amp; Assumptions'!$C$7)</f>
        <v>0</v>
      </c>
      <c r="S343" s="21">
        <f>'ART Forecast'!R223-('ART Forecast'!R223*'Algorithms &amp; Assumptions'!$C$7)</f>
        <v>0</v>
      </c>
      <c r="T343" s="21">
        <f>'ART Forecast'!S223-('ART Forecast'!S223*'Algorithms &amp; Assumptions'!$C$7)</f>
        <v>0</v>
      </c>
      <c r="U343" s="21">
        <f>'ART Forecast'!T223-('ART Forecast'!T223*'Algorithms &amp; Assumptions'!$C$7)</f>
        <v>0</v>
      </c>
      <c r="V343" s="21">
        <f>'ART Forecast'!U223-('ART Forecast'!U223*'Algorithms &amp; Assumptions'!$C$7)</f>
        <v>0</v>
      </c>
      <c r="W343" s="21">
        <f>'ART Forecast'!V223-('ART Forecast'!V223*'Algorithms &amp; Assumptions'!$C$7)</f>
        <v>0</v>
      </c>
      <c r="X343" s="1"/>
      <c r="Y343" s="17" t="str">
        <f t="shared" ref="Y343:Y370" si="373">B343</f>
        <v>Russia</v>
      </c>
      <c r="Z343" s="21"/>
      <c r="AA343" s="21">
        <f>MAX('ART Forecast'!D223-D343,0)</f>
        <v>0</v>
      </c>
      <c r="AB343" s="21">
        <f>MAX('ART Forecast'!E223-E343,0)</f>
        <v>0</v>
      </c>
      <c r="AC343" s="21">
        <f>MAX('ART Forecast'!F223-F343,0)</f>
        <v>0</v>
      </c>
      <c r="AD343" s="21">
        <f>MAX('ART Forecast'!G223-G343,0)</f>
        <v>0</v>
      </c>
      <c r="AE343" s="21">
        <f>MAX('ART Forecast'!H223-H343,0)</f>
        <v>0</v>
      </c>
      <c r="AF343" s="21">
        <f>MAX('ART Forecast'!I223-I343,0)</f>
        <v>0</v>
      </c>
      <c r="AG343" s="21">
        <f>MAX('ART Forecast'!J223-J343,0)</f>
        <v>0</v>
      </c>
      <c r="AH343" s="21">
        <f>MAX('ART Forecast'!K223-K343,0)</f>
        <v>0</v>
      </c>
      <c r="AI343" s="21">
        <f>MAX('ART Forecast'!L223-L343,0)</f>
        <v>0</v>
      </c>
      <c r="AJ343" s="21">
        <f>MAX('ART Forecast'!M223-M343,0)</f>
        <v>0</v>
      </c>
      <c r="AK343" s="21">
        <f>MAX('ART Forecast'!N223-N343,0)</f>
        <v>0</v>
      </c>
      <c r="AL343" s="21">
        <f>MAX('ART Forecast'!O223-O343,0)</f>
        <v>0</v>
      </c>
      <c r="AM343" s="21">
        <f>MAX('ART Forecast'!P223-P343,0)</f>
        <v>0</v>
      </c>
      <c r="AN343" s="21">
        <f>MAX('ART Forecast'!Q223-Q343,0)</f>
        <v>0</v>
      </c>
      <c r="AO343" s="21">
        <f>MAX('ART Forecast'!R223-R343,0)</f>
        <v>0</v>
      </c>
      <c r="AP343" s="21">
        <f>MAX('ART Forecast'!S223-S343,0)</f>
        <v>0</v>
      </c>
      <c r="AQ343" s="21">
        <f>MAX('ART Forecast'!T223-T343,0)</f>
        <v>0</v>
      </c>
      <c r="AR343" s="21">
        <f>MAX('ART Forecast'!U223-U343,0)</f>
        <v>0</v>
      </c>
      <c r="AS343" s="21">
        <f>MAX('ART Forecast'!V223-V343,0)</f>
        <v>0</v>
      </c>
      <c r="AT343" s="21">
        <f>MAX('ART Forecast'!W223-W343,0)</f>
        <v>0</v>
      </c>
    </row>
    <row r="344" spans="1:46" customFormat="1" x14ac:dyDescent="0.35">
      <c r="A344" s="1"/>
      <c r="B344" s="17" t="str">
        <f t="shared" si="371"/>
        <v>Rwanda</v>
      </c>
      <c r="C344" s="21"/>
      <c r="D344" s="21">
        <f>'ART Forecast'!C224-('ART Forecast'!C224*'Algorithms &amp; Assumptions'!$C$7)</f>
        <v>6409.85</v>
      </c>
      <c r="E344" s="21">
        <f>'ART Forecast'!D224-('ART Forecast'!D224*'Algorithms &amp; Assumptions'!$C$7)</f>
        <v>6457.45</v>
      </c>
      <c r="F344" s="21">
        <f>'ART Forecast'!E224-('ART Forecast'!E224*'Algorithms &amp; Assumptions'!$C$7)</f>
        <v>6778.75</v>
      </c>
      <c r="G344" s="21">
        <f>'ART Forecast'!F224-('ART Forecast'!F224*'Algorithms &amp; Assumptions'!$C$7)</f>
        <v>6898.6</v>
      </c>
      <c r="H344" s="21">
        <f>'ART Forecast'!G224-('ART Forecast'!G224*'Algorithms &amp; Assumptions'!$C$7)</f>
        <v>6915.6</v>
      </c>
      <c r="I344" s="21">
        <f>'ART Forecast'!H224-('ART Forecast'!H224*'Algorithms &amp; Assumptions'!$C$7)</f>
        <v>7026.1</v>
      </c>
      <c r="J344" s="21">
        <f>'ART Forecast'!I224-('ART Forecast'!I224*'Algorithms &amp; Assumptions'!$C$7)</f>
        <v>7382.25</v>
      </c>
      <c r="K344" s="21">
        <f>'ART Forecast'!J224-('ART Forecast'!J224*'Algorithms &amp; Assumptions'!$C$7)</f>
        <v>6891.8</v>
      </c>
      <c r="L344" s="21">
        <f>'ART Forecast'!K224-('ART Forecast'!K224*'Algorithms &amp; Assumptions'!$C$7)</f>
        <v>6402.2</v>
      </c>
      <c r="M344" s="21">
        <f>'ART Forecast'!L224-('ART Forecast'!L224*'Algorithms &amp; Assumptions'!$C$7)</f>
        <v>5876.9</v>
      </c>
      <c r="N344" s="21">
        <f>'ART Forecast'!M224-('ART Forecast'!M224*'Algorithms &amp; Assumptions'!$C$7)</f>
        <v>5370.3</v>
      </c>
      <c r="O344" s="21">
        <f>'ART Forecast'!N224-('ART Forecast'!N224*'Algorithms &amp; Assumptions'!$C$7)</f>
        <v>4963.1499999999996</v>
      </c>
      <c r="P344" s="21">
        <f>'ART Forecast'!O224-('ART Forecast'!O224*'Algorithms &amp; Assumptions'!$C$7)</f>
        <v>4499.8999999999996</v>
      </c>
      <c r="Q344" s="21">
        <f>'ART Forecast'!P224-('ART Forecast'!P224*'Algorithms &amp; Assumptions'!$C$7)</f>
        <v>4040.9</v>
      </c>
      <c r="R344" s="21">
        <f>'ART Forecast'!Q224-('ART Forecast'!Q224*'Algorithms &amp; Assumptions'!$C$7)</f>
        <v>3581.9</v>
      </c>
      <c r="S344" s="21">
        <f>'ART Forecast'!R224-('ART Forecast'!R224*'Algorithms &amp; Assumptions'!$C$7)</f>
        <v>3122.9</v>
      </c>
      <c r="T344" s="21">
        <f>'ART Forecast'!S224-('ART Forecast'!S224*'Algorithms &amp; Assumptions'!$C$7)</f>
        <v>2663.9</v>
      </c>
      <c r="U344" s="21">
        <f>'ART Forecast'!T224-('ART Forecast'!T224*'Algorithms &amp; Assumptions'!$C$7)</f>
        <v>2204.9</v>
      </c>
      <c r="V344" s="21">
        <f>'ART Forecast'!U224-('ART Forecast'!U224*'Algorithms &amp; Assumptions'!$C$7)</f>
        <v>1745.9</v>
      </c>
      <c r="W344" s="21">
        <f>'ART Forecast'!V224-('ART Forecast'!V224*'Algorithms &amp; Assumptions'!$C$7)</f>
        <v>1286.9000000000001</v>
      </c>
      <c r="X344" s="1"/>
      <c r="Y344" s="17" t="str">
        <f t="shared" si="373"/>
        <v>Rwanda</v>
      </c>
      <c r="Z344" s="21"/>
      <c r="AA344" s="21">
        <f>MAX('ART Forecast'!D224-D344,0)</f>
        <v>1187.1499999999996</v>
      </c>
      <c r="AB344" s="21">
        <f>MAX('ART Forecast'!E224-E344,0)</f>
        <v>1517.5500000000002</v>
      </c>
      <c r="AC344" s="21">
        <f>MAX('ART Forecast'!F224-F344,0)</f>
        <v>1337.25</v>
      </c>
      <c r="AD344" s="21">
        <f>MAX('ART Forecast'!G224-G344,0)</f>
        <v>1237.3999999999996</v>
      </c>
      <c r="AE344" s="21">
        <f>MAX('ART Forecast'!H224-H344,0)</f>
        <v>1350.3999999999996</v>
      </c>
      <c r="AF344" s="21">
        <f>MAX('ART Forecast'!I224-I344,0)</f>
        <v>1658.8999999999996</v>
      </c>
      <c r="AG344" s="21">
        <f>MAX('ART Forecast'!J224-J344,0)</f>
        <v>725.75</v>
      </c>
      <c r="AH344" s="21">
        <f>MAX('ART Forecast'!K224-K344,0)</f>
        <v>640.19999999999982</v>
      </c>
      <c r="AI344" s="21">
        <f>MAX('ART Forecast'!L224-L344,0)</f>
        <v>511.80000000000018</v>
      </c>
      <c r="AJ344" s="21">
        <f>MAX('ART Forecast'!M224-M344,0)</f>
        <v>441.10000000000036</v>
      </c>
      <c r="AK344" s="21">
        <f>MAX('ART Forecast'!N224-N344,0)</f>
        <v>468.69999999999982</v>
      </c>
      <c r="AL344" s="21">
        <f>MAX('ART Forecast'!O224-O344,0)</f>
        <v>330.85000000000036</v>
      </c>
      <c r="AM344" s="21">
        <f>MAX('ART Forecast'!P224-P344,0)</f>
        <v>254.10000000000036</v>
      </c>
      <c r="AN344" s="21">
        <f>MAX('ART Forecast'!Q224-Q344,0)</f>
        <v>173.09999999999991</v>
      </c>
      <c r="AO344" s="21">
        <f>MAX('ART Forecast'!R224-R344,0)</f>
        <v>92.099999999999909</v>
      </c>
      <c r="AP344" s="21">
        <f>MAX('ART Forecast'!S224-S344,0)</f>
        <v>11.099999999999909</v>
      </c>
      <c r="AQ344" s="21">
        <f>MAX('ART Forecast'!T224-T344,0)</f>
        <v>0</v>
      </c>
      <c r="AR344" s="21">
        <f>MAX('ART Forecast'!U224-U344,0)</f>
        <v>0</v>
      </c>
      <c r="AS344" s="21">
        <f>MAX('ART Forecast'!V224-V344,0)</f>
        <v>0</v>
      </c>
      <c r="AT344" s="21">
        <f>MAX('ART Forecast'!W224-W344,0)</f>
        <v>0</v>
      </c>
    </row>
    <row r="345" spans="1:46" customFormat="1" x14ac:dyDescent="0.35">
      <c r="A345" s="1"/>
      <c r="B345" s="17" t="str">
        <f t="shared" si="371"/>
        <v>S.Tome&amp;Principe</v>
      </c>
      <c r="C345" s="21"/>
      <c r="D345" s="21">
        <f>'ART Forecast'!C225-('ART Forecast'!C225*'Algorithms &amp; Assumptions'!$C$7)</f>
        <v>5.95</v>
      </c>
      <c r="E345" s="21">
        <f>'ART Forecast'!D225-('ART Forecast'!D225*'Algorithms &amp; Assumptions'!$C$7)</f>
        <v>6.8</v>
      </c>
      <c r="F345" s="21">
        <f>'ART Forecast'!E225-('ART Forecast'!E225*'Algorithms &amp; Assumptions'!$C$7)</f>
        <v>11.05</v>
      </c>
      <c r="G345" s="21">
        <f>'ART Forecast'!F225-('ART Forecast'!F225*'Algorithms &amp; Assumptions'!$C$7)</f>
        <v>9.35</v>
      </c>
      <c r="H345" s="21">
        <f>'ART Forecast'!G225-('ART Forecast'!G225*'Algorithms &amp; Assumptions'!$C$7)</f>
        <v>16.149999999999999</v>
      </c>
      <c r="I345" s="21">
        <f>'ART Forecast'!H225-('ART Forecast'!H225*'Algorithms &amp; Assumptions'!$C$7)</f>
        <v>16.149999999999999</v>
      </c>
      <c r="J345" s="21">
        <f>'ART Forecast'!I225-('ART Forecast'!I225*'Algorithms &amp; Assumptions'!$C$7)</f>
        <v>21.25</v>
      </c>
      <c r="K345" s="21">
        <f>'ART Forecast'!J225-('ART Forecast'!J225*'Algorithms &amp; Assumptions'!$C$7)</f>
        <v>21.25</v>
      </c>
      <c r="L345" s="21">
        <f>'ART Forecast'!K225-('ART Forecast'!K225*'Algorithms &amp; Assumptions'!$C$7)</f>
        <v>23.8</v>
      </c>
      <c r="M345" s="21">
        <f>'ART Forecast'!L225-('ART Forecast'!L225*'Algorithms &amp; Assumptions'!$C$7)</f>
        <v>23.8</v>
      </c>
      <c r="N345" s="21">
        <f>'ART Forecast'!M225-('ART Forecast'!M225*'Algorithms &amp; Assumptions'!$C$7)</f>
        <v>28.9</v>
      </c>
      <c r="O345" s="21">
        <f>'ART Forecast'!N225-('ART Forecast'!N225*'Algorithms &amp; Assumptions'!$C$7)</f>
        <v>30.6</v>
      </c>
      <c r="P345" s="21">
        <f>'ART Forecast'!O225-('ART Forecast'!O225*'Algorithms &amp; Assumptions'!$C$7)</f>
        <v>27.2</v>
      </c>
      <c r="Q345" s="21">
        <f>'ART Forecast'!P225-('ART Forecast'!P225*'Algorithms &amp; Assumptions'!$C$7)</f>
        <v>28.333333333333336</v>
      </c>
      <c r="R345" s="21">
        <f>'ART Forecast'!Q225-('ART Forecast'!Q225*'Algorithms &amp; Assumptions'!$C$7)</f>
        <v>29.466666666666672</v>
      </c>
      <c r="S345" s="21">
        <f>'ART Forecast'!R225-('ART Forecast'!R225*'Algorithms &amp; Assumptions'!$C$7)</f>
        <v>30.600000000000005</v>
      </c>
      <c r="T345" s="21">
        <f>'ART Forecast'!S225-('ART Forecast'!S225*'Algorithms &amp; Assumptions'!$C$7)</f>
        <v>31.733333333333341</v>
      </c>
      <c r="U345" s="21">
        <f>'ART Forecast'!T225-('ART Forecast'!T225*'Algorithms &amp; Assumptions'!$C$7)</f>
        <v>32.866666666666674</v>
      </c>
      <c r="V345" s="21">
        <f>'ART Forecast'!U225-('ART Forecast'!U225*'Algorithms &amp; Assumptions'!$C$7)</f>
        <v>34.000000000000014</v>
      </c>
      <c r="W345" s="21">
        <f>'ART Forecast'!V225-('ART Forecast'!V225*'Algorithms &amp; Assumptions'!$C$7)</f>
        <v>35.133333333333347</v>
      </c>
      <c r="X345" s="1"/>
      <c r="Y345" s="17" t="str">
        <f t="shared" si="373"/>
        <v>S.Tome&amp;Principe</v>
      </c>
      <c r="Z345" s="21"/>
      <c r="AA345" s="21">
        <f>MAX('ART Forecast'!D225-D345,0)</f>
        <v>2.0499999999999998</v>
      </c>
      <c r="AB345" s="21">
        <f>MAX('ART Forecast'!E225-E345,0)</f>
        <v>6.2</v>
      </c>
      <c r="AC345" s="21">
        <f>MAX('ART Forecast'!F225-F345,0)</f>
        <v>0</v>
      </c>
      <c r="AD345" s="21">
        <f>MAX('ART Forecast'!G225-G345,0)</f>
        <v>9.65</v>
      </c>
      <c r="AE345" s="21">
        <f>MAX('ART Forecast'!H225-H345,0)</f>
        <v>2.8500000000000014</v>
      </c>
      <c r="AF345" s="21">
        <f>MAX('ART Forecast'!I225-I345,0)</f>
        <v>8.8500000000000014</v>
      </c>
      <c r="AG345" s="21">
        <f>MAX('ART Forecast'!J225-J345,0)</f>
        <v>3.75</v>
      </c>
      <c r="AH345" s="21">
        <f>MAX('ART Forecast'!K225-K345,0)</f>
        <v>6.75</v>
      </c>
      <c r="AI345" s="21">
        <f>MAX('ART Forecast'!L225-L345,0)</f>
        <v>4.1999999999999993</v>
      </c>
      <c r="AJ345" s="21">
        <f>MAX('ART Forecast'!M225-M345,0)</f>
        <v>10.199999999999999</v>
      </c>
      <c r="AK345" s="21">
        <f>MAX('ART Forecast'!N225-N345,0)</f>
        <v>7.1000000000000014</v>
      </c>
      <c r="AL345" s="21">
        <f>MAX('ART Forecast'!O225-O345,0)</f>
        <v>1.3999999999999986</v>
      </c>
      <c r="AM345" s="21">
        <f>MAX('ART Forecast'!P225-P345,0)</f>
        <v>6.1333333333333364</v>
      </c>
      <c r="AN345" s="21">
        <f>MAX('ART Forecast'!Q225-Q345,0)</f>
        <v>6.3333333333333357</v>
      </c>
      <c r="AO345" s="21">
        <f>MAX('ART Forecast'!R225-R345,0)</f>
        <v>6.533333333333335</v>
      </c>
      <c r="AP345" s="21">
        <f>MAX('ART Forecast'!S225-S345,0)</f>
        <v>6.7333333333333378</v>
      </c>
      <c r="AQ345" s="21">
        <f>MAX('ART Forecast'!T225-T345,0)</f>
        <v>6.9333333333333371</v>
      </c>
      <c r="AR345" s="21">
        <f>MAX('ART Forecast'!U225-U345,0)</f>
        <v>7.13333333333334</v>
      </c>
      <c r="AS345" s="21">
        <f>MAX('ART Forecast'!V225-V345,0)</f>
        <v>7.3333333333333357</v>
      </c>
      <c r="AT345" s="21">
        <f>MAX('ART Forecast'!W225-W345,0)</f>
        <v>7.5333333333333385</v>
      </c>
    </row>
    <row r="346" spans="1:46" customFormat="1" x14ac:dyDescent="0.35">
      <c r="A346" s="1"/>
      <c r="B346" s="17" t="str">
        <f t="shared" si="371"/>
        <v>Senegal</v>
      </c>
      <c r="C346" s="21"/>
      <c r="D346" s="21">
        <f>'ART Forecast'!C226-('ART Forecast'!C226*'Algorithms &amp; Assumptions'!$C$7)</f>
        <v>40.799999999999997</v>
      </c>
      <c r="E346" s="21">
        <f>'ART Forecast'!D226-('ART Forecast'!D226*'Algorithms &amp; Assumptions'!$C$7)</f>
        <v>42.5</v>
      </c>
      <c r="F346" s="21">
        <f>'ART Forecast'!E226-('ART Forecast'!E226*'Algorithms &amp; Assumptions'!$C$7)</f>
        <v>44.2</v>
      </c>
      <c r="G346" s="21">
        <f>'ART Forecast'!F226-('ART Forecast'!F226*'Algorithms &amp; Assumptions'!$C$7)</f>
        <v>45.05</v>
      </c>
      <c r="H346" s="21">
        <f>'ART Forecast'!G226-('ART Forecast'!G226*'Algorithms &amp; Assumptions'!$C$7)</f>
        <v>546.54999999999995</v>
      </c>
      <c r="I346" s="21">
        <f>'ART Forecast'!H226-('ART Forecast'!H226*'Algorithms &amp; Assumptions'!$C$7)</f>
        <v>1005.55</v>
      </c>
      <c r="J346" s="21">
        <f>'ART Forecast'!I226-('ART Forecast'!I226*'Algorithms &amp; Assumptions'!$C$7)</f>
        <v>1031.9000000000001</v>
      </c>
      <c r="K346" s="21">
        <f>'ART Forecast'!J226-('ART Forecast'!J226*'Algorithms &amp; Assumptions'!$C$7)</f>
        <v>1049.75</v>
      </c>
      <c r="L346" s="21">
        <f>'ART Forecast'!K226-('ART Forecast'!K226*'Algorithms &amp; Assumptions'!$C$7)</f>
        <v>1167.9000000000001</v>
      </c>
      <c r="M346" s="21">
        <f>'ART Forecast'!L226-('ART Forecast'!L226*'Algorithms &amp; Assumptions'!$C$7)</f>
        <v>1241.8499999999999</v>
      </c>
      <c r="N346" s="21">
        <f>'ART Forecast'!M226-('ART Forecast'!M226*'Algorithms &amp; Assumptions'!$C$7)</f>
        <v>1234.2</v>
      </c>
      <c r="O346" s="21">
        <f>'ART Forecast'!N226-('ART Forecast'!N226*'Algorithms &amp; Assumptions'!$C$7)</f>
        <v>1229.0999999999999</v>
      </c>
      <c r="P346" s="21">
        <f>'ART Forecast'!O226-('ART Forecast'!O226*'Algorithms &amp; Assumptions'!$C$7)</f>
        <v>1238.45</v>
      </c>
      <c r="Q346" s="21">
        <f>'ART Forecast'!P226-('ART Forecast'!P226*'Algorithms &amp; Assumptions'!$C$7)</f>
        <v>1237.3166666666668</v>
      </c>
      <c r="R346" s="21">
        <f>'ART Forecast'!Q226-('ART Forecast'!Q226*'Algorithms &amp; Assumptions'!$C$7)</f>
        <v>1236.1833333333334</v>
      </c>
      <c r="S346" s="21">
        <f>'ART Forecast'!R226-('ART Forecast'!R226*'Algorithms &amp; Assumptions'!$C$7)</f>
        <v>1235.0500000000002</v>
      </c>
      <c r="T346" s="21">
        <f>'ART Forecast'!S226-('ART Forecast'!S226*'Algorithms &amp; Assumptions'!$C$7)</f>
        <v>1233.916666666667</v>
      </c>
      <c r="U346" s="21">
        <f>'ART Forecast'!T226-('ART Forecast'!T226*'Algorithms &amp; Assumptions'!$C$7)</f>
        <v>1232.7833333333338</v>
      </c>
      <c r="V346" s="21">
        <f>'ART Forecast'!U226-('ART Forecast'!U226*'Algorithms &amp; Assumptions'!$C$7)</f>
        <v>1231.6500000000003</v>
      </c>
      <c r="W346" s="21">
        <f>'ART Forecast'!V226-('ART Forecast'!V226*'Algorithms &amp; Assumptions'!$C$7)</f>
        <v>1230.5166666666671</v>
      </c>
      <c r="X346" s="1"/>
      <c r="Y346" s="17" t="str">
        <f t="shared" si="373"/>
        <v>Senegal</v>
      </c>
      <c r="Z346" s="21"/>
      <c r="AA346" s="21">
        <f>MAX('ART Forecast'!D226-D346,0)</f>
        <v>9.2000000000000028</v>
      </c>
      <c r="AB346" s="21">
        <f>MAX('ART Forecast'!E226-E346,0)</f>
        <v>9.5</v>
      </c>
      <c r="AC346" s="21">
        <f>MAX('ART Forecast'!F226-F346,0)</f>
        <v>8.7999999999999972</v>
      </c>
      <c r="AD346" s="21">
        <f>MAX('ART Forecast'!G226-G346,0)</f>
        <v>597.95000000000005</v>
      </c>
      <c r="AE346" s="21">
        <f>MAX('ART Forecast'!H226-H346,0)</f>
        <v>636.45000000000005</v>
      </c>
      <c r="AF346" s="21">
        <f>MAX('ART Forecast'!I226-I346,0)</f>
        <v>208.45000000000005</v>
      </c>
      <c r="AG346" s="21">
        <f>MAX('ART Forecast'!J226-J346,0)</f>
        <v>203.09999999999991</v>
      </c>
      <c r="AH346" s="21">
        <f>MAX('ART Forecast'!K226-K346,0)</f>
        <v>324.25</v>
      </c>
      <c r="AI346" s="21">
        <f>MAX('ART Forecast'!L226-L346,0)</f>
        <v>293.09999999999991</v>
      </c>
      <c r="AJ346" s="21">
        <f>MAX('ART Forecast'!M226-M346,0)</f>
        <v>210.15000000000009</v>
      </c>
      <c r="AK346" s="21">
        <f>MAX('ART Forecast'!N226-N346,0)</f>
        <v>211.79999999999995</v>
      </c>
      <c r="AL346" s="21">
        <f>MAX('ART Forecast'!O226-O346,0)</f>
        <v>227.90000000000009</v>
      </c>
      <c r="AM346" s="21">
        <f>MAX('ART Forecast'!P226-P346,0)</f>
        <v>217.2166666666667</v>
      </c>
      <c r="AN346" s="21">
        <f>MAX('ART Forecast'!Q226-Q346,0)</f>
        <v>217.01666666666665</v>
      </c>
      <c r="AO346" s="21">
        <f>MAX('ART Forecast'!R226-R346,0)</f>
        <v>216.81666666666683</v>
      </c>
      <c r="AP346" s="21">
        <f>MAX('ART Forecast'!S226-S346,0)</f>
        <v>216.61666666666679</v>
      </c>
      <c r="AQ346" s="21">
        <f>MAX('ART Forecast'!T226-T346,0)</f>
        <v>216.41666666666674</v>
      </c>
      <c r="AR346" s="21">
        <f>MAX('ART Forecast'!U226-U346,0)</f>
        <v>216.2166666666667</v>
      </c>
      <c r="AS346" s="21">
        <f>MAX('ART Forecast'!V226-V346,0)</f>
        <v>216.01666666666688</v>
      </c>
      <c r="AT346" s="21">
        <f>MAX('ART Forecast'!W226-W346,0)</f>
        <v>215.81666666666683</v>
      </c>
    </row>
    <row r="347" spans="1:46" customFormat="1" x14ac:dyDescent="0.35">
      <c r="A347" s="1"/>
      <c r="B347" s="17" t="str">
        <f t="shared" si="371"/>
        <v>Serbia</v>
      </c>
      <c r="C347" s="21"/>
      <c r="D347" s="21">
        <f>'ART Forecast'!C227-('ART Forecast'!C227*'Algorithms &amp; Assumptions'!$C$7)</f>
        <v>9.35</v>
      </c>
      <c r="E347" s="21">
        <f>'ART Forecast'!D227-('ART Forecast'!D227*'Algorithms &amp; Assumptions'!$C$7)</f>
        <v>9.35</v>
      </c>
      <c r="F347" s="21">
        <f>'ART Forecast'!E227-('ART Forecast'!E227*'Algorithms &amp; Assumptions'!$C$7)</f>
        <v>8.5</v>
      </c>
      <c r="G347" s="21">
        <f>'ART Forecast'!F227-('ART Forecast'!F227*'Algorithms &amp; Assumptions'!$C$7)</f>
        <v>9.35</v>
      </c>
      <c r="H347" s="21">
        <f>'ART Forecast'!G227-('ART Forecast'!G227*'Algorithms &amp; Assumptions'!$C$7)</f>
        <v>10.199999999999999</v>
      </c>
      <c r="I347" s="21">
        <f>'ART Forecast'!H227-('ART Forecast'!H227*'Algorithms &amp; Assumptions'!$C$7)</f>
        <v>9.35</v>
      </c>
      <c r="J347" s="21">
        <f>'ART Forecast'!I227-('ART Forecast'!I227*'Algorithms &amp; Assumptions'!$C$7)</f>
        <v>11.05</v>
      </c>
      <c r="K347" s="21">
        <f>'ART Forecast'!J227-('ART Forecast'!J227*'Algorithms &amp; Assumptions'!$C$7)</f>
        <v>10.199999999999999</v>
      </c>
      <c r="L347" s="21">
        <f>'ART Forecast'!K227-('ART Forecast'!K227*'Algorithms &amp; Assumptions'!$C$7)</f>
        <v>10.199999999999999</v>
      </c>
      <c r="M347" s="21">
        <f>'ART Forecast'!L227-('ART Forecast'!L227*'Algorithms &amp; Assumptions'!$C$7)</f>
        <v>9.35</v>
      </c>
      <c r="N347" s="21">
        <f>'ART Forecast'!M227-('ART Forecast'!M227*'Algorithms &amp; Assumptions'!$C$7)</f>
        <v>10.199999999999999</v>
      </c>
      <c r="O347" s="21">
        <f>'ART Forecast'!N227-('ART Forecast'!N227*'Algorithms &amp; Assumptions'!$C$7)</f>
        <v>8.5</v>
      </c>
      <c r="P347" s="21">
        <f>'ART Forecast'!O227-('ART Forecast'!O227*'Algorithms &amp; Assumptions'!$C$7)</f>
        <v>6.8</v>
      </c>
      <c r="Q347" s="21">
        <f>'ART Forecast'!P227-('ART Forecast'!P227*'Algorithms &amp; Assumptions'!$C$7)</f>
        <v>5.95</v>
      </c>
      <c r="R347" s="21">
        <f>'ART Forecast'!Q227-('ART Forecast'!Q227*'Algorithms &amp; Assumptions'!$C$7)</f>
        <v>5.0999999999999996</v>
      </c>
      <c r="S347" s="21">
        <f>'ART Forecast'!R227-('ART Forecast'!R227*'Algorithms &amp; Assumptions'!$C$7)</f>
        <v>4.25</v>
      </c>
      <c r="T347" s="21">
        <f>'ART Forecast'!S227-('ART Forecast'!S227*'Algorithms &amp; Assumptions'!$C$7)</f>
        <v>3.4</v>
      </c>
      <c r="U347" s="21">
        <f>'ART Forecast'!T227-('ART Forecast'!T227*'Algorithms &amp; Assumptions'!$C$7)</f>
        <v>2.5499999999999998</v>
      </c>
      <c r="V347" s="21">
        <f>'ART Forecast'!U227-('ART Forecast'!U227*'Algorithms &amp; Assumptions'!$C$7)</f>
        <v>1.7</v>
      </c>
      <c r="W347" s="21">
        <f>'ART Forecast'!V227-('ART Forecast'!V227*'Algorithms &amp; Assumptions'!$C$7)</f>
        <v>0.85</v>
      </c>
      <c r="X347" s="1"/>
      <c r="Y347" s="17" t="str">
        <f t="shared" si="373"/>
        <v>Serbia</v>
      </c>
      <c r="Z347" s="21"/>
      <c r="AA347" s="21">
        <f>MAX('ART Forecast'!D227-D347,0)</f>
        <v>1.6500000000000004</v>
      </c>
      <c r="AB347" s="21">
        <f>MAX('ART Forecast'!E227-E347,0)</f>
        <v>0.65000000000000036</v>
      </c>
      <c r="AC347" s="21">
        <f>MAX('ART Forecast'!F227-F347,0)</f>
        <v>2.5</v>
      </c>
      <c r="AD347" s="21">
        <f>MAX('ART Forecast'!G227-G347,0)</f>
        <v>2.6500000000000004</v>
      </c>
      <c r="AE347" s="21">
        <f>MAX('ART Forecast'!H227-H347,0)</f>
        <v>0.80000000000000071</v>
      </c>
      <c r="AF347" s="21">
        <f>MAX('ART Forecast'!I227-I347,0)</f>
        <v>3.6500000000000004</v>
      </c>
      <c r="AG347" s="21">
        <f>MAX('ART Forecast'!J227-J347,0)</f>
        <v>0.94999999999999929</v>
      </c>
      <c r="AH347" s="21">
        <f>MAX('ART Forecast'!K227-K347,0)</f>
        <v>1.8000000000000007</v>
      </c>
      <c r="AI347" s="21">
        <f>MAX('ART Forecast'!L227-L347,0)</f>
        <v>0.80000000000000071</v>
      </c>
      <c r="AJ347" s="21">
        <f>MAX('ART Forecast'!M227-M347,0)</f>
        <v>2.6500000000000004</v>
      </c>
      <c r="AK347" s="21">
        <f>MAX('ART Forecast'!N227-N347,0)</f>
        <v>0</v>
      </c>
      <c r="AL347" s="21">
        <f>MAX('ART Forecast'!O227-O347,0)</f>
        <v>0</v>
      </c>
      <c r="AM347" s="21">
        <f>MAX('ART Forecast'!P227-P347,0)</f>
        <v>0.20000000000000018</v>
      </c>
      <c r="AN347" s="21">
        <f>MAX('ART Forecast'!Q227-Q347,0)</f>
        <v>4.9999999999999822E-2</v>
      </c>
      <c r="AO347" s="21">
        <f>MAX('ART Forecast'!R227-R347,0)</f>
        <v>0</v>
      </c>
      <c r="AP347" s="21">
        <f>MAX('ART Forecast'!S227-S347,0)</f>
        <v>0</v>
      </c>
      <c r="AQ347" s="21">
        <f>MAX('ART Forecast'!T227-T347,0)</f>
        <v>0</v>
      </c>
      <c r="AR347" s="21">
        <f>MAX('ART Forecast'!U227-U347,0)</f>
        <v>0</v>
      </c>
      <c r="AS347" s="21">
        <f>MAX('ART Forecast'!V227-V347,0)</f>
        <v>0</v>
      </c>
      <c r="AT347" s="21">
        <f>MAX('ART Forecast'!W227-W347,0)</f>
        <v>0</v>
      </c>
    </row>
    <row r="348" spans="1:46" customFormat="1" x14ac:dyDescent="0.35">
      <c r="A348" s="1"/>
      <c r="B348" s="17" t="str">
        <f t="shared" si="371"/>
        <v>Sierra Leone</v>
      </c>
      <c r="C348" s="21"/>
      <c r="D348" s="21">
        <f>'ART Forecast'!C228-('ART Forecast'!C228*'Algorithms &amp; Assumptions'!$C$7)</f>
        <v>362.1</v>
      </c>
      <c r="E348" s="21">
        <f>'ART Forecast'!D228-('ART Forecast'!D228*'Algorithms &amp; Assumptions'!$C$7)</f>
        <v>454.75</v>
      </c>
      <c r="F348" s="21">
        <f>'ART Forecast'!E228-('ART Forecast'!E228*'Algorithms &amp; Assumptions'!$C$7)</f>
        <v>390.15</v>
      </c>
      <c r="G348" s="21">
        <f>'ART Forecast'!F228-('ART Forecast'!F228*'Algorithms &amp; Assumptions'!$C$7)</f>
        <v>419.05</v>
      </c>
      <c r="H348" s="21">
        <f>'ART Forecast'!G228-('ART Forecast'!G228*'Algorithms &amp; Assumptions'!$C$7)</f>
        <v>413.1</v>
      </c>
      <c r="I348" s="21">
        <f>'ART Forecast'!H228-('ART Forecast'!H228*'Algorithms &amp; Assumptions'!$C$7)</f>
        <v>620.5</v>
      </c>
      <c r="J348" s="21">
        <f>'ART Forecast'!I228-('ART Forecast'!I228*'Algorithms &amp; Assumptions'!$C$7)</f>
        <v>667.25</v>
      </c>
      <c r="K348" s="21">
        <f>'ART Forecast'!J228-('ART Forecast'!J228*'Algorithms &amp; Assumptions'!$C$7)</f>
        <v>835.55</v>
      </c>
      <c r="L348" s="21">
        <f>'ART Forecast'!K228-('ART Forecast'!K228*'Algorithms &amp; Assumptions'!$C$7)</f>
        <v>951.15</v>
      </c>
      <c r="M348" s="21">
        <f>'ART Forecast'!L228-('ART Forecast'!L228*'Algorithms &amp; Assumptions'!$C$7)</f>
        <v>990.25</v>
      </c>
      <c r="N348" s="21">
        <f>'ART Forecast'!M228-('ART Forecast'!M228*'Algorithms &amp; Assumptions'!$C$7)</f>
        <v>1018.3</v>
      </c>
      <c r="O348" s="21">
        <f>'ART Forecast'!N228-('ART Forecast'!N228*'Algorithms &amp; Assumptions'!$C$7)</f>
        <v>1178.95</v>
      </c>
      <c r="P348" s="21">
        <f>'ART Forecast'!O228-('ART Forecast'!O228*'Algorithms &amp; Assumptions'!$C$7)</f>
        <v>1448.4</v>
      </c>
      <c r="Q348" s="21">
        <f>'ART Forecast'!P228-('ART Forecast'!P228*'Algorithms &amp; Assumptions'!$C$7)</f>
        <v>1601.1166666666668</v>
      </c>
      <c r="R348" s="21">
        <f>'ART Forecast'!Q228-('ART Forecast'!Q228*'Algorithms &amp; Assumptions'!$C$7)</f>
        <v>1753.8333333333335</v>
      </c>
      <c r="S348" s="21">
        <f>'ART Forecast'!R228-('ART Forecast'!R228*'Algorithms &amp; Assumptions'!$C$7)</f>
        <v>1906.55</v>
      </c>
      <c r="T348" s="21">
        <f>'ART Forecast'!S228-('ART Forecast'!S228*'Algorithms &amp; Assumptions'!$C$7)</f>
        <v>2059.2666666666664</v>
      </c>
      <c r="U348" s="21">
        <f>'ART Forecast'!T228-('ART Forecast'!T228*'Algorithms &amp; Assumptions'!$C$7)</f>
        <v>2211.9833333333331</v>
      </c>
      <c r="V348" s="21">
        <f>'ART Forecast'!U228-('ART Forecast'!U228*'Algorithms &amp; Assumptions'!$C$7)</f>
        <v>2364.6999999999998</v>
      </c>
      <c r="W348" s="21">
        <f>'ART Forecast'!V228-('ART Forecast'!V228*'Algorithms &amp; Assumptions'!$C$7)</f>
        <v>2517.4166666666661</v>
      </c>
      <c r="X348" s="1"/>
      <c r="Y348" s="17" t="str">
        <f t="shared" si="373"/>
        <v>Sierra Leone</v>
      </c>
      <c r="Z348" s="21"/>
      <c r="AA348" s="21">
        <f>MAX('ART Forecast'!D228-D348,0)</f>
        <v>172.89999999999998</v>
      </c>
      <c r="AB348" s="21">
        <f>MAX('ART Forecast'!E228-E348,0)</f>
        <v>4.25</v>
      </c>
      <c r="AC348" s="21">
        <f>MAX('ART Forecast'!F228-F348,0)</f>
        <v>102.85000000000002</v>
      </c>
      <c r="AD348" s="21">
        <f>MAX('ART Forecast'!G228-G348,0)</f>
        <v>66.949999999999989</v>
      </c>
      <c r="AE348" s="21">
        <f>MAX('ART Forecast'!H228-H348,0)</f>
        <v>316.89999999999998</v>
      </c>
      <c r="AF348" s="21">
        <f>MAX('ART Forecast'!I228-I348,0)</f>
        <v>164.5</v>
      </c>
      <c r="AG348" s="21">
        <f>MAX('ART Forecast'!J228-J348,0)</f>
        <v>315.75</v>
      </c>
      <c r="AH348" s="21">
        <f>MAX('ART Forecast'!K228-K348,0)</f>
        <v>283.45000000000005</v>
      </c>
      <c r="AI348" s="21">
        <f>MAX('ART Forecast'!L228-L348,0)</f>
        <v>213.85000000000002</v>
      </c>
      <c r="AJ348" s="21">
        <f>MAX('ART Forecast'!M228-M348,0)</f>
        <v>207.75</v>
      </c>
      <c r="AK348" s="21">
        <f>MAX('ART Forecast'!N228-N348,0)</f>
        <v>368.70000000000005</v>
      </c>
      <c r="AL348" s="21">
        <f>MAX('ART Forecast'!O228-O348,0)</f>
        <v>525.04999999999995</v>
      </c>
      <c r="AM348" s="21">
        <f>MAX('ART Forecast'!P228-P348,0)</f>
        <v>435.26666666666665</v>
      </c>
      <c r="AN348" s="21">
        <f>MAX('ART Forecast'!Q228-Q348,0)</f>
        <v>462.2166666666667</v>
      </c>
      <c r="AO348" s="21">
        <f>MAX('ART Forecast'!R228-R348,0)</f>
        <v>489.16666666666652</v>
      </c>
      <c r="AP348" s="21">
        <f>MAX('ART Forecast'!S228-S348,0)</f>
        <v>516.11666666666656</v>
      </c>
      <c r="AQ348" s="21">
        <f>MAX('ART Forecast'!T228-T348,0)</f>
        <v>543.06666666666661</v>
      </c>
      <c r="AR348" s="21">
        <f>MAX('ART Forecast'!U228-U348,0)</f>
        <v>570.01666666666642</v>
      </c>
      <c r="AS348" s="21">
        <f>MAX('ART Forecast'!V228-V348,0)</f>
        <v>596.96666666666624</v>
      </c>
      <c r="AT348" s="21">
        <f>MAX('ART Forecast'!W228-W348,0)</f>
        <v>623.91666666666652</v>
      </c>
    </row>
    <row r="349" spans="1:46" customFormat="1" x14ac:dyDescent="0.35">
      <c r="A349" s="1"/>
      <c r="B349" s="17" t="str">
        <f t="shared" si="371"/>
        <v>Somalia</v>
      </c>
      <c r="C349" s="21"/>
      <c r="D349" s="21">
        <f>'ART Forecast'!C229-('ART Forecast'!C229*'Algorithms &amp; Assumptions'!$C$7)</f>
        <v>9.35</v>
      </c>
      <c r="E349" s="21">
        <f>'ART Forecast'!D229-('ART Forecast'!D229*'Algorithms &amp; Assumptions'!$C$7)</f>
        <v>40.799999999999997</v>
      </c>
      <c r="F349" s="21">
        <f>'ART Forecast'!E229-('ART Forecast'!E229*'Algorithms &amp; Assumptions'!$C$7)</f>
        <v>39.950000000000003</v>
      </c>
      <c r="G349" s="21">
        <f>'ART Forecast'!F229-('ART Forecast'!F229*'Algorithms &amp; Assumptions'!$C$7)</f>
        <v>64.599999999999994</v>
      </c>
      <c r="H349" s="21">
        <f>'ART Forecast'!G229-('ART Forecast'!G229*'Algorithms &amp; Assumptions'!$C$7)</f>
        <v>79.05</v>
      </c>
      <c r="I349" s="21">
        <f>'ART Forecast'!H229-('ART Forecast'!H229*'Algorithms &amp; Assumptions'!$C$7)</f>
        <v>95.2</v>
      </c>
      <c r="J349" s="21">
        <f>'ART Forecast'!I229-('ART Forecast'!I229*'Algorithms &amp; Assumptions'!$C$7)</f>
        <v>107.1</v>
      </c>
      <c r="K349" s="21">
        <f>'ART Forecast'!J229-('ART Forecast'!J229*'Algorithms &amp; Assumptions'!$C$7)</f>
        <v>125.8</v>
      </c>
      <c r="L349" s="21">
        <f>'ART Forecast'!K229-('ART Forecast'!K229*'Algorithms &amp; Assumptions'!$C$7)</f>
        <v>134.30000000000001</v>
      </c>
      <c r="M349" s="21">
        <f>'ART Forecast'!L229-('ART Forecast'!L229*'Algorithms &amp; Assumptions'!$C$7)</f>
        <v>136</v>
      </c>
      <c r="N349" s="21">
        <f>'ART Forecast'!M229-('ART Forecast'!M229*'Algorithms &amp; Assumptions'!$C$7)</f>
        <v>131.75</v>
      </c>
      <c r="O349" s="21">
        <f>'ART Forecast'!N229-('ART Forecast'!N229*'Algorithms &amp; Assumptions'!$C$7)</f>
        <v>108.8</v>
      </c>
      <c r="P349" s="21">
        <f>'ART Forecast'!O229-('ART Forecast'!O229*'Algorithms &amp; Assumptions'!$C$7)</f>
        <v>117.3</v>
      </c>
      <c r="Q349" s="21">
        <f>'ART Forecast'!P229-('ART Forecast'!P229*'Algorithms &amp; Assumptions'!$C$7)</f>
        <v>111.06666666666666</v>
      </c>
      <c r="R349" s="21">
        <f>'ART Forecast'!Q229-('ART Forecast'!Q229*'Algorithms &amp; Assumptions'!$C$7)</f>
        <v>104.83333333333333</v>
      </c>
      <c r="S349" s="21">
        <f>'ART Forecast'!R229-('ART Forecast'!R229*'Algorithms &amp; Assumptions'!$C$7)</f>
        <v>98.6</v>
      </c>
      <c r="T349" s="21">
        <f>'ART Forecast'!S229-('ART Forecast'!S229*'Algorithms &amp; Assumptions'!$C$7)</f>
        <v>92.366666666666674</v>
      </c>
      <c r="U349" s="21">
        <f>'ART Forecast'!T229-('ART Forecast'!T229*'Algorithms &amp; Assumptions'!$C$7)</f>
        <v>86.13333333333334</v>
      </c>
      <c r="V349" s="21">
        <f>'ART Forecast'!U229-('ART Forecast'!U229*'Algorithms &amp; Assumptions'!$C$7)</f>
        <v>79.900000000000006</v>
      </c>
      <c r="W349" s="21">
        <f>'ART Forecast'!V229-('ART Forecast'!V229*'Algorithms &amp; Assumptions'!$C$7)</f>
        <v>73.666666666666686</v>
      </c>
      <c r="X349" s="1"/>
      <c r="Y349" s="17" t="str">
        <f t="shared" si="373"/>
        <v>Somalia</v>
      </c>
      <c r="Z349" s="21"/>
      <c r="AA349" s="21">
        <f>MAX('ART Forecast'!D229-D349,0)</f>
        <v>38.65</v>
      </c>
      <c r="AB349" s="21">
        <f>MAX('ART Forecast'!E229-E349,0)</f>
        <v>6.2000000000000028</v>
      </c>
      <c r="AC349" s="21">
        <f>MAX('ART Forecast'!F229-F349,0)</f>
        <v>36.049999999999997</v>
      </c>
      <c r="AD349" s="21">
        <f>MAX('ART Forecast'!G229-G349,0)</f>
        <v>28.400000000000006</v>
      </c>
      <c r="AE349" s="21">
        <f>MAX('ART Forecast'!H229-H349,0)</f>
        <v>32.950000000000003</v>
      </c>
      <c r="AF349" s="21">
        <f>MAX('ART Forecast'!I229-I349,0)</f>
        <v>30.799999999999997</v>
      </c>
      <c r="AG349" s="21">
        <f>MAX('ART Forecast'!J229-J349,0)</f>
        <v>40.900000000000006</v>
      </c>
      <c r="AH349" s="21">
        <f>MAX('ART Forecast'!K229-K349,0)</f>
        <v>32.200000000000003</v>
      </c>
      <c r="AI349" s="21">
        <f>MAX('ART Forecast'!L229-L349,0)</f>
        <v>25.699999999999989</v>
      </c>
      <c r="AJ349" s="21">
        <f>MAX('ART Forecast'!M229-M349,0)</f>
        <v>19</v>
      </c>
      <c r="AK349" s="21">
        <f>MAX('ART Forecast'!N229-N349,0)</f>
        <v>0</v>
      </c>
      <c r="AL349" s="21">
        <f>MAX('ART Forecast'!O229-O349,0)</f>
        <v>29.200000000000003</v>
      </c>
      <c r="AM349" s="21">
        <f>MAX('ART Forecast'!P229-P349,0)</f>
        <v>13.36666666666666</v>
      </c>
      <c r="AN349" s="21">
        <f>MAX('ART Forecast'!Q229-Q349,0)</f>
        <v>12.266666666666666</v>
      </c>
      <c r="AO349" s="21">
        <f>MAX('ART Forecast'!R229-R349,0)</f>
        <v>11.166666666666671</v>
      </c>
      <c r="AP349" s="21">
        <f>MAX('ART Forecast'!S229-S349,0)</f>
        <v>10.066666666666677</v>
      </c>
      <c r="AQ349" s="21">
        <f>MAX('ART Forecast'!T229-T349,0)</f>
        <v>8.9666666666666686</v>
      </c>
      <c r="AR349" s="21">
        <f>MAX('ART Forecast'!U229-U349,0)</f>
        <v>7.8666666666666742</v>
      </c>
      <c r="AS349" s="21">
        <f>MAX('ART Forecast'!V229-V349,0)</f>
        <v>6.7666666666666799</v>
      </c>
      <c r="AT349" s="21">
        <f>MAX('ART Forecast'!W229-W349,0)</f>
        <v>5.6666666666666714</v>
      </c>
    </row>
    <row r="350" spans="1:46" customFormat="1" x14ac:dyDescent="0.35">
      <c r="A350" s="1"/>
      <c r="B350" s="17" t="str">
        <f t="shared" si="371"/>
        <v>South Africa</v>
      </c>
      <c r="C350" s="21"/>
      <c r="D350" s="21">
        <f>'ART Forecast'!C230-('ART Forecast'!C230*'Algorithms &amp; Assumptions'!$C$7)</f>
        <v>81803.149999999994</v>
      </c>
      <c r="E350" s="21">
        <f>'ART Forecast'!D230-('ART Forecast'!D230*'Algorithms &amp; Assumptions'!$C$7)</f>
        <v>108341</v>
      </c>
      <c r="F350" s="21">
        <f>'ART Forecast'!E230-('ART Forecast'!E230*'Algorithms &amp; Assumptions'!$C$7)</f>
        <v>120042.1</v>
      </c>
      <c r="G350" s="21">
        <f>'ART Forecast'!F230-('ART Forecast'!F230*'Algorithms &amp; Assumptions'!$C$7)</f>
        <v>130070.39999999999</v>
      </c>
      <c r="H350" s="21">
        <f>'ART Forecast'!G230-('ART Forecast'!G230*'Algorithms &amp; Assumptions'!$C$7)</f>
        <v>136354.45000000001</v>
      </c>
      <c r="I350" s="21">
        <f>'ART Forecast'!H230-('ART Forecast'!H230*'Algorithms &amp; Assumptions'!$C$7)</f>
        <v>140072.35</v>
      </c>
      <c r="J350" s="21">
        <f>'ART Forecast'!I230-('ART Forecast'!I230*'Algorithms &amp; Assumptions'!$C$7)</f>
        <v>144010.4</v>
      </c>
      <c r="K350" s="21">
        <f>'ART Forecast'!J230-('ART Forecast'!J230*'Algorithms &amp; Assumptions'!$C$7)</f>
        <v>142289.15</v>
      </c>
      <c r="L350" s="21">
        <f>'ART Forecast'!K230-('ART Forecast'!K230*'Algorithms &amp; Assumptions'!$C$7)</f>
        <v>137915.04999999999</v>
      </c>
      <c r="M350" s="21">
        <f>'ART Forecast'!L230-('ART Forecast'!L230*'Algorithms &amp; Assumptions'!$C$7)</f>
        <v>132045.79999999999</v>
      </c>
      <c r="N350" s="21">
        <f>'ART Forecast'!M230-('ART Forecast'!M230*'Algorithms &amp; Assumptions'!$C$7)</f>
        <v>124388.15</v>
      </c>
      <c r="O350" s="21">
        <f>'ART Forecast'!N230-('ART Forecast'!N230*'Algorithms &amp; Assumptions'!$C$7)</f>
        <v>113893.2</v>
      </c>
      <c r="P350" s="21">
        <f>'ART Forecast'!O230-('ART Forecast'!O230*'Algorithms &amp; Assumptions'!$C$7)</f>
        <v>104832.2</v>
      </c>
      <c r="Q350" s="21">
        <f>'ART Forecast'!P230-('ART Forecast'!P230*'Algorithms &amp; Assumptions'!$C$7)</f>
        <v>95761</v>
      </c>
      <c r="R350" s="21">
        <f>'ART Forecast'!Q230-('ART Forecast'!Q230*'Algorithms &amp; Assumptions'!$C$7)</f>
        <v>86689.8</v>
      </c>
      <c r="S350" s="21">
        <f>'ART Forecast'!R230-('ART Forecast'!R230*'Algorithms &amp; Assumptions'!$C$7)</f>
        <v>77618.600000000006</v>
      </c>
      <c r="T350" s="21">
        <f>'ART Forecast'!S230-('ART Forecast'!S230*'Algorithms &amp; Assumptions'!$C$7)</f>
        <v>68547.399999999994</v>
      </c>
      <c r="U350" s="21">
        <f>'ART Forecast'!T230-('ART Forecast'!T230*'Algorithms &amp; Assumptions'!$C$7)</f>
        <v>59476.2</v>
      </c>
      <c r="V350" s="21">
        <f>'ART Forecast'!U230-('ART Forecast'!U230*'Algorithms &amp; Assumptions'!$C$7)</f>
        <v>50405</v>
      </c>
      <c r="W350" s="21">
        <f>'ART Forecast'!V230-('ART Forecast'!V230*'Algorithms &amp; Assumptions'!$C$7)</f>
        <v>41333.800000000003</v>
      </c>
      <c r="X350" s="1"/>
      <c r="Y350" s="17" t="str">
        <f t="shared" si="373"/>
        <v>South Africa</v>
      </c>
      <c r="Z350" s="21"/>
      <c r="AA350" s="21">
        <f>MAX('ART Forecast'!D230-D350,0)</f>
        <v>45656.850000000006</v>
      </c>
      <c r="AB350" s="21">
        <f>MAX('ART Forecast'!E230-E350,0)</f>
        <v>32885</v>
      </c>
      <c r="AC350" s="21">
        <f>MAX('ART Forecast'!F230-F350,0)</f>
        <v>32981.899999999994</v>
      </c>
      <c r="AD350" s="21">
        <f>MAX('ART Forecast'!G230-G350,0)</f>
        <v>30346.600000000006</v>
      </c>
      <c r="AE350" s="21">
        <f>MAX('ART Forecast'!H230-H350,0)</f>
        <v>28436.549999999988</v>
      </c>
      <c r="AF350" s="21">
        <f>MAX('ART Forecast'!I230-I350,0)</f>
        <v>29351.649999999994</v>
      </c>
      <c r="AG350" s="21">
        <f>MAX('ART Forecast'!J230-J350,0)</f>
        <v>23388.600000000006</v>
      </c>
      <c r="AH350" s="21">
        <f>MAX('ART Forecast'!K230-K350,0)</f>
        <v>19963.850000000006</v>
      </c>
      <c r="AI350" s="21">
        <f>MAX('ART Forecast'!L230-L350,0)</f>
        <v>17432.950000000012</v>
      </c>
      <c r="AJ350" s="21">
        <f>MAX('ART Forecast'!M230-M350,0)</f>
        <v>14293.200000000012</v>
      </c>
      <c r="AK350" s="21">
        <f>MAX('ART Forecast'!N230-N350,0)</f>
        <v>9603.8500000000058</v>
      </c>
      <c r="AL350" s="21">
        <f>MAX('ART Forecast'!O230-O350,0)</f>
        <v>9438.8000000000029</v>
      </c>
      <c r="AM350" s="21">
        <f>MAX('ART Forecast'!P230-P350,0)</f>
        <v>7827.8000000000029</v>
      </c>
      <c r="AN350" s="21">
        <f>MAX('ART Forecast'!Q230-Q350,0)</f>
        <v>6227</v>
      </c>
      <c r="AO350" s="21">
        <f>MAX('ART Forecast'!R230-R350,0)</f>
        <v>4626.1999999999971</v>
      </c>
      <c r="AP350" s="21">
        <f>MAX('ART Forecast'!S230-S350,0)</f>
        <v>3025.3999999999942</v>
      </c>
      <c r="AQ350" s="21">
        <f>MAX('ART Forecast'!T230-T350,0)</f>
        <v>1424.6000000000058</v>
      </c>
      <c r="AR350" s="21">
        <f>MAX('ART Forecast'!U230-U350,0)</f>
        <v>0</v>
      </c>
      <c r="AS350" s="21">
        <f>MAX('ART Forecast'!V230-V350,0)</f>
        <v>0</v>
      </c>
      <c r="AT350" s="21">
        <f>MAX('ART Forecast'!W230-W350,0)</f>
        <v>0</v>
      </c>
    </row>
    <row r="351" spans="1:46" customFormat="1" x14ac:dyDescent="0.35">
      <c r="A351" s="1"/>
      <c r="B351" s="17" t="str">
        <f t="shared" si="371"/>
        <v>South Sudan</v>
      </c>
      <c r="C351" s="21"/>
      <c r="D351" s="21">
        <f>'ART Forecast'!C231-('ART Forecast'!C231*'Algorithms &amp; Assumptions'!$C$7)</f>
        <v>73.95</v>
      </c>
      <c r="E351" s="21">
        <f>'ART Forecast'!D231-('ART Forecast'!D231*'Algorithms &amp; Assumptions'!$C$7)</f>
        <v>117.3</v>
      </c>
      <c r="F351" s="21">
        <f>'ART Forecast'!E231-('ART Forecast'!E231*'Algorithms &amp; Assumptions'!$C$7)</f>
        <v>139.4</v>
      </c>
      <c r="G351" s="21">
        <f>'ART Forecast'!F231-('ART Forecast'!F231*'Algorithms &amp; Assumptions'!$C$7)</f>
        <v>243.1</v>
      </c>
      <c r="H351" s="21">
        <f>'ART Forecast'!G231-('ART Forecast'!G231*'Algorithms &amp; Assumptions'!$C$7)</f>
        <v>461.55</v>
      </c>
      <c r="I351" s="21">
        <f>'ART Forecast'!H231-('ART Forecast'!H231*'Algorithms &amp; Assumptions'!$C$7)</f>
        <v>618.79999999999995</v>
      </c>
      <c r="J351" s="21">
        <f>'ART Forecast'!I231-('ART Forecast'!I231*'Algorithms &amp; Assumptions'!$C$7)</f>
        <v>798.15</v>
      </c>
      <c r="K351" s="21">
        <f>'ART Forecast'!J231-('ART Forecast'!J231*'Algorithms &amp; Assumptions'!$C$7)</f>
        <v>1024.25</v>
      </c>
      <c r="L351" s="21">
        <f>'ART Forecast'!K231-('ART Forecast'!K231*'Algorithms &amp; Assumptions'!$C$7)</f>
        <v>1241.8499999999999</v>
      </c>
      <c r="M351" s="21">
        <f>'ART Forecast'!L231-('ART Forecast'!L231*'Algorithms &amp; Assumptions'!$C$7)</f>
        <v>1611.6</v>
      </c>
      <c r="N351" s="21">
        <f>'ART Forecast'!M231-('ART Forecast'!M231*'Algorithms &amp; Assumptions'!$C$7)</f>
        <v>1865.75</v>
      </c>
      <c r="O351" s="21">
        <f>'ART Forecast'!N231-('ART Forecast'!N231*'Algorithms &amp; Assumptions'!$C$7)</f>
        <v>1850.45</v>
      </c>
      <c r="P351" s="21">
        <f>'ART Forecast'!O231-('ART Forecast'!O231*'Algorithms &amp; Assumptions'!$C$7)</f>
        <v>2215.9499999999998</v>
      </c>
      <c r="Q351" s="21">
        <f>'ART Forecast'!P231-('ART Forecast'!P231*'Algorithms &amp; Assumptions'!$C$7)</f>
        <v>2417.4</v>
      </c>
      <c r="R351" s="21">
        <f>'ART Forecast'!Q231-('ART Forecast'!Q231*'Algorithms &amp; Assumptions'!$C$7)</f>
        <v>2618.85</v>
      </c>
      <c r="S351" s="21">
        <f>'ART Forecast'!R231-('ART Forecast'!R231*'Algorithms &amp; Assumptions'!$C$7)</f>
        <v>2820.3</v>
      </c>
      <c r="T351" s="21">
        <f>'ART Forecast'!S231-('ART Forecast'!S231*'Algorithms &amp; Assumptions'!$C$7)</f>
        <v>3021.75</v>
      </c>
      <c r="U351" s="21">
        <f>'ART Forecast'!T231-('ART Forecast'!T231*'Algorithms &amp; Assumptions'!$C$7)</f>
        <v>3223.2</v>
      </c>
      <c r="V351" s="21">
        <f>'ART Forecast'!U231-('ART Forecast'!U231*'Algorithms &amp; Assumptions'!$C$7)</f>
        <v>3424.65</v>
      </c>
      <c r="W351" s="21">
        <f>'ART Forecast'!V231-('ART Forecast'!V231*'Algorithms &amp; Assumptions'!$C$7)</f>
        <v>3626.1</v>
      </c>
      <c r="X351" s="1"/>
      <c r="Y351" s="17" t="str">
        <f t="shared" si="373"/>
        <v>South Sudan</v>
      </c>
      <c r="Z351" s="21"/>
      <c r="AA351" s="21">
        <f>MAX('ART Forecast'!D231-D351,0)</f>
        <v>64.05</v>
      </c>
      <c r="AB351" s="21">
        <f>MAX('ART Forecast'!E231-E351,0)</f>
        <v>46.7</v>
      </c>
      <c r="AC351" s="21">
        <f>MAX('ART Forecast'!F231-F351,0)</f>
        <v>146.6</v>
      </c>
      <c r="AD351" s="21">
        <f>MAX('ART Forecast'!G231-G351,0)</f>
        <v>299.89999999999998</v>
      </c>
      <c r="AE351" s="21">
        <f>MAX('ART Forecast'!H231-H351,0)</f>
        <v>266.45</v>
      </c>
      <c r="AF351" s="21">
        <f>MAX('ART Forecast'!I231-I351,0)</f>
        <v>320.20000000000005</v>
      </c>
      <c r="AG351" s="21">
        <f>MAX('ART Forecast'!J231-J351,0)</f>
        <v>406.85</v>
      </c>
      <c r="AH351" s="21">
        <f>MAX('ART Forecast'!K231-K351,0)</f>
        <v>436.75</v>
      </c>
      <c r="AI351" s="21">
        <f>MAX('ART Forecast'!L231-L351,0)</f>
        <v>654.15000000000009</v>
      </c>
      <c r="AJ351" s="21">
        <f>MAX('ART Forecast'!M231-M351,0)</f>
        <v>583.40000000000009</v>
      </c>
      <c r="AK351" s="21">
        <f>MAX('ART Forecast'!N231-N351,0)</f>
        <v>311.25</v>
      </c>
      <c r="AL351" s="21">
        <f>MAX('ART Forecast'!O231-O351,0)</f>
        <v>756.55</v>
      </c>
      <c r="AM351" s="21">
        <f>MAX('ART Forecast'!P231-P351,0)</f>
        <v>628.05000000000018</v>
      </c>
      <c r="AN351" s="21">
        <f>MAX('ART Forecast'!Q231-Q351,0)</f>
        <v>663.59999999999991</v>
      </c>
      <c r="AO351" s="21">
        <f>MAX('ART Forecast'!R231-R351,0)</f>
        <v>699.15000000000009</v>
      </c>
      <c r="AP351" s="21">
        <f>MAX('ART Forecast'!S231-S351,0)</f>
        <v>734.69999999999982</v>
      </c>
      <c r="AQ351" s="21">
        <f>MAX('ART Forecast'!T231-T351,0)</f>
        <v>770.25</v>
      </c>
      <c r="AR351" s="21">
        <f>MAX('ART Forecast'!U231-U351,0)</f>
        <v>805.80000000000018</v>
      </c>
      <c r="AS351" s="21">
        <f>MAX('ART Forecast'!V231-V351,0)</f>
        <v>841.34999999999991</v>
      </c>
      <c r="AT351" s="21">
        <f>MAX('ART Forecast'!W231-W351,0)</f>
        <v>876.90000000000009</v>
      </c>
    </row>
    <row r="352" spans="1:46" customFormat="1" x14ac:dyDescent="0.35">
      <c r="A352" s="1"/>
      <c r="B352" s="17" t="str">
        <f t="shared" si="371"/>
        <v>Sri Lanka</v>
      </c>
      <c r="C352" s="21"/>
      <c r="D352" s="21">
        <f>'ART Forecast'!C232-('ART Forecast'!C232*'Algorithms &amp; Assumptions'!$C$7)</f>
        <v>11.9</v>
      </c>
      <c r="E352" s="21">
        <f>'ART Forecast'!D232-('ART Forecast'!D232*'Algorithms &amp; Assumptions'!$C$7)</f>
        <v>15.3</v>
      </c>
      <c r="F352" s="21">
        <f>'ART Forecast'!E232-('ART Forecast'!E232*'Algorithms &amp; Assumptions'!$C$7)</f>
        <v>20.399999999999999</v>
      </c>
      <c r="G352" s="21">
        <f>'ART Forecast'!F232-('ART Forecast'!F232*'Algorithms &amp; Assumptions'!$C$7)</f>
        <v>22.95</v>
      </c>
      <c r="H352" s="21">
        <f>'ART Forecast'!G232-('ART Forecast'!G232*'Algorithms &amp; Assumptions'!$C$7)</f>
        <v>28.9</v>
      </c>
      <c r="I352" s="21">
        <f>'ART Forecast'!H232-('ART Forecast'!H232*'Algorithms &amp; Assumptions'!$C$7)</f>
        <v>29.75</v>
      </c>
      <c r="J352" s="21">
        <f>'ART Forecast'!I232-('ART Forecast'!I232*'Algorithms &amp; Assumptions'!$C$7)</f>
        <v>34.85</v>
      </c>
      <c r="K352" s="21">
        <f>'ART Forecast'!J232-('ART Forecast'!J232*'Algorithms &amp; Assumptions'!$C$7)</f>
        <v>36.549999999999997</v>
      </c>
      <c r="L352" s="21">
        <f>'ART Forecast'!K232-('ART Forecast'!K232*'Algorithms &amp; Assumptions'!$C$7)</f>
        <v>36.549999999999997</v>
      </c>
      <c r="M352" s="21">
        <f>'ART Forecast'!L232-('ART Forecast'!L232*'Algorithms &amp; Assumptions'!$C$7)</f>
        <v>35.700000000000003</v>
      </c>
      <c r="N352" s="21">
        <f>'ART Forecast'!M232-('ART Forecast'!M232*'Algorithms &amp; Assumptions'!$C$7)</f>
        <v>32.299999999999997</v>
      </c>
      <c r="O352" s="21">
        <f>'ART Forecast'!N232-('ART Forecast'!N232*'Algorithms &amp; Assumptions'!$C$7)</f>
        <v>33.15</v>
      </c>
      <c r="P352" s="21">
        <f>'ART Forecast'!O232-('ART Forecast'!O232*'Algorithms &amp; Assumptions'!$C$7)</f>
        <v>29.75</v>
      </c>
      <c r="Q352" s="21">
        <f>'ART Forecast'!P232-('ART Forecast'!P232*'Algorithms &amp; Assumptions'!$C$7)</f>
        <v>27.766666666666666</v>
      </c>
      <c r="R352" s="21">
        <f>'ART Forecast'!Q232-('ART Forecast'!Q232*'Algorithms &amp; Assumptions'!$C$7)</f>
        <v>25.783333333333331</v>
      </c>
      <c r="S352" s="21">
        <f>'ART Forecast'!R232-('ART Forecast'!R232*'Algorithms &amp; Assumptions'!$C$7)</f>
        <v>23.8</v>
      </c>
      <c r="T352" s="21">
        <f>'ART Forecast'!S232-('ART Forecast'!S232*'Algorithms &amp; Assumptions'!$C$7)</f>
        <v>21.816666666666666</v>
      </c>
      <c r="U352" s="21">
        <f>'ART Forecast'!T232-('ART Forecast'!T232*'Algorithms &amp; Assumptions'!$C$7)</f>
        <v>19.833333333333336</v>
      </c>
      <c r="V352" s="21">
        <f>'ART Forecast'!U232-('ART Forecast'!U232*'Algorithms &amp; Assumptions'!$C$7)</f>
        <v>17.850000000000001</v>
      </c>
      <c r="W352" s="21">
        <f>'ART Forecast'!V232-('ART Forecast'!V232*'Algorithms &amp; Assumptions'!$C$7)</f>
        <v>15.866666666666671</v>
      </c>
      <c r="X352" s="1"/>
      <c r="Y352" s="17" t="str">
        <f t="shared" si="373"/>
        <v>Sri Lanka</v>
      </c>
      <c r="Z352" s="21"/>
      <c r="AA352" s="21">
        <f>MAX('ART Forecast'!D232-D352,0)</f>
        <v>6.1</v>
      </c>
      <c r="AB352" s="21">
        <f>MAX('ART Forecast'!E232-E352,0)</f>
        <v>8.6999999999999993</v>
      </c>
      <c r="AC352" s="21">
        <f>MAX('ART Forecast'!F232-F352,0)</f>
        <v>6.6000000000000014</v>
      </c>
      <c r="AD352" s="21">
        <f>MAX('ART Forecast'!G232-G352,0)</f>
        <v>11.05</v>
      </c>
      <c r="AE352" s="21">
        <f>MAX('ART Forecast'!H232-H352,0)</f>
        <v>6.1000000000000014</v>
      </c>
      <c r="AF352" s="21">
        <f>MAX('ART Forecast'!I232-I352,0)</f>
        <v>11.25</v>
      </c>
      <c r="AG352" s="21">
        <f>MAX('ART Forecast'!J232-J352,0)</f>
        <v>8.1499999999999986</v>
      </c>
      <c r="AH352" s="21">
        <f>MAX('ART Forecast'!K232-K352,0)</f>
        <v>6.4500000000000028</v>
      </c>
      <c r="AI352" s="21">
        <f>MAX('ART Forecast'!L232-L352,0)</f>
        <v>5.4500000000000028</v>
      </c>
      <c r="AJ352" s="21">
        <f>MAX('ART Forecast'!M232-M352,0)</f>
        <v>2.2999999999999972</v>
      </c>
      <c r="AK352" s="21">
        <f>MAX('ART Forecast'!N232-N352,0)</f>
        <v>6.7000000000000028</v>
      </c>
      <c r="AL352" s="21">
        <f>MAX('ART Forecast'!O232-O352,0)</f>
        <v>1.8500000000000014</v>
      </c>
      <c r="AM352" s="21">
        <f>MAX('ART Forecast'!P232-P352,0)</f>
        <v>2.9166666666666643</v>
      </c>
      <c r="AN352" s="21">
        <f>MAX('ART Forecast'!Q232-Q352,0)</f>
        <v>2.5666666666666664</v>
      </c>
      <c r="AO352" s="21">
        <f>MAX('ART Forecast'!R232-R352,0)</f>
        <v>2.2166666666666686</v>
      </c>
      <c r="AP352" s="21">
        <f>MAX('ART Forecast'!S232-S352,0)</f>
        <v>1.8666666666666671</v>
      </c>
      <c r="AQ352" s="21">
        <f>MAX('ART Forecast'!T232-T352,0)</f>
        <v>1.5166666666666693</v>
      </c>
      <c r="AR352" s="21">
        <f>MAX('ART Forecast'!U232-U352,0)</f>
        <v>1.1666666666666679</v>
      </c>
      <c r="AS352" s="21">
        <f>MAX('ART Forecast'!V232-V352,0)</f>
        <v>0.81666666666666998</v>
      </c>
      <c r="AT352" s="21">
        <f>MAX('ART Forecast'!W232-W352,0)</f>
        <v>0.46666666666666856</v>
      </c>
    </row>
    <row r="353" spans="1:46" customFormat="1" x14ac:dyDescent="0.35">
      <c r="A353" s="1"/>
      <c r="B353" s="17" t="str">
        <f t="shared" si="371"/>
        <v>Sudan</v>
      </c>
      <c r="C353" s="21"/>
      <c r="D353" s="21">
        <f>'ART Forecast'!C233-('ART Forecast'!C233*'Algorithms &amp; Assumptions'!$C$7)</f>
        <v>197.2</v>
      </c>
      <c r="E353" s="21">
        <f>'ART Forecast'!D233-('ART Forecast'!D233*'Algorithms &amp; Assumptions'!$C$7)</f>
        <v>119</v>
      </c>
      <c r="F353" s="21">
        <f>'ART Forecast'!E233-('ART Forecast'!E233*'Algorithms &amp; Assumptions'!$C$7)</f>
        <v>144.5</v>
      </c>
      <c r="G353" s="21">
        <f>'ART Forecast'!F233-('ART Forecast'!F233*'Algorithms &amp; Assumptions'!$C$7)</f>
        <v>212.5</v>
      </c>
      <c r="H353" s="21">
        <f>'ART Forecast'!G233-('ART Forecast'!G233*'Algorithms &amp; Assumptions'!$C$7)</f>
        <v>331.5</v>
      </c>
      <c r="I353" s="21">
        <f>'ART Forecast'!H233-('ART Forecast'!H233*'Algorithms &amp; Assumptions'!$C$7)</f>
        <v>334.9</v>
      </c>
      <c r="J353" s="21">
        <f>'ART Forecast'!I233-('ART Forecast'!I233*'Algorithms &amp; Assumptions'!$C$7)</f>
        <v>403.75</v>
      </c>
      <c r="K353" s="21">
        <f>'ART Forecast'!J233-('ART Forecast'!J233*'Algorithms &amp; Assumptions'!$C$7)</f>
        <v>483.65</v>
      </c>
      <c r="L353" s="21">
        <f>'ART Forecast'!K233-('ART Forecast'!K233*'Algorithms &amp; Assumptions'!$C$7)</f>
        <v>527</v>
      </c>
      <c r="M353" s="21">
        <f>'ART Forecast'!L233-('ART Forecast'!L233*'Algorithms &amp; Assumptions'!$C$7)</f>
        <v>572.04999999999995</v>
      </c>
      <c r="N353" s="21">
        <f>'ART Forecast'!M233-('ART Forecast'!M233*'Algorithms &amp; Assumptions'!$C$7)</f>
        <v>735.25</v>
      </c>
      <c r="O353" s="21">
        <f>'ART Forecast'!N233-('ART Forecast'!N233*'Algorithms &amp; Assumptions'!$C$7)</f>
        <v>735.25</v>
      </c>
      <c r="P353" s="21">
        <f>'ART Forecast'!O233-('ART Forecast'!O233*'Algorithms &amp; Assumptions'!$C$7)</f>
        <v>555.9</v>
      </c>
      <c r="Q353" s="21">
        <f>'ART Forecast'!P233-('ART Forecast'!P233*'Algorithms &amp; Assumptions'!$C$7)</f>
        <v>550.51666666666665</v>
      </c>
      <c r="R353" s="21">
        <f>'ART Forecast'!Q233-('ART Forecast'!Q233*'Algorithms &amp; Assumptions'!$C$7)</f>
        <v>545.13333333333321</v>
      </c>
      <c r="S353" s="21">
        <f>'ART Forecast'!R233-('ART Forecast'!R233*'Algorithms &amp; Assumptions'!$C$7)</f>
        <v>539.74999999999989</v>
      </c>
      <c r="T353" s="21">
        <f>'ART Forecast'!S233-('ART Forecast'!S233*'Algorithms &amp; Assumptions'!$C$7)</f>
        <v>534.36666666666656</v>
      </c>
      <c r="U353" s="21">
        <f>'ART Forecast'!T233-('ART Forecast'!T233*'Algorithms &amp; Assumptions'!$C$7)</f>
        <v>528.98333333333312</v>
      </c>
      <c r="V353" s="21">
        <f>'ART Forecast'!U233-('ART Forecast'!U233*'Algorithms &amp; Assumptions'!$C$7)</f>
        <v>523.5999999999998</v>
      </c>
      <c r="W353" s="21">
        <f>'ART Forecast'!V233-('ART Forecast'!V233*'Algorithms &amp; Assumptions'!$C$7)</f>
        <v>518.21666666666647</v>
      </c>
      <c r="X353" s="1"/>
      <c r="Y353" s="17" t="str">
        <f t="shared" si="373"/>
        <v>Sudan</v>
      </c>
      <c r="Z353" s="21"/>
      <c r="AA353" s="21">
        <f>MAX('ART Forecast'!D233-D353,0)</f>
        <v>0</v>
      </c>
      <c r="AB353" s="21">
        <f>MAX('ART Forecast'!E233-E353,0)</f>
        <v>51</v>
      </c>
      <c r="AC353" s="21">
        <f>MAX('ART Forecast'!F233-F353,0)</f>
        <v>105.5</v>
      </c>
      <c r="AD353" s="21">
        <f>MAX('ART Forecast'!G233-G353,0)</f>
        <v>177.5</v>
      </c>
      <c r="AE353" s="21">
        <f>MAX('ART Forecast'!H233-H353,0)</f>
        <v>62.5</v>
      </c>
      <c r="AF353" s="21">
        <f>MAX('ART Forecast'!I233-I353,0)</f>
        <v>140.10000000000002</v>
      </c>
      <c r="AG353" s="21">
        <f>MAX('ART Forecast'!J233-J353,0)</f>
        <v>165.25</v>
      </c>
      <c r="AH353" s="21">
        <f>MAX('ART Forecast'!K233-K353,0)</f>
        <v>136.35000000000002</v>
      </c>
      <c r="AI353" s="21">
        <f>MAX('ART Forecast'!L233-L353,0)</f>
        <v>146</v>
      </c>
      <c r="AJ353" s="21">
        <f>MAX('ART Forecast'!M233-M353,0)</f>
        <v>292.95000000000005</v>
      </c>
      <c r="AK353" s="21">
        <f>MAX('ART Forecast'!N233-N353,0)</f>
        <v>129.75</v>
      </c>
      <c r="AL353" s="21">
        <f>MAX('ART Forecast'!O233-O353,0)</f>
        <v>0</v>
      </c>
      <c r="AM353" s="21">
        <f>MAX('ART Forecast'!P233-P353,0)</f>
        <v>91.766666666666652</v>
      </c>
      <c r="AN353" s="21">
        <f>MAX('ART Forecast'!Q233-Q353,0)</f>
        <v>90.816666666666606</v>
      </c>
      <c r="AO353" s="21">
        <f>MAX('ART Forecast'!R233-R353,0)</f>
        <v>89.866666666666674</v>
      </c>
      <c r="AP353" s="21">
        <f>MAX('ART Forecast'!S233-S353,0)</f>
        <v>88.916666666666629</v>
      </c>
      <c r="AQ353" s="21">
        <f>MAX('ART Forecast'!T233-T353,0)</f>
        <v>87.966666666666583</v>
      </c>
      <c r="AR353" s="21">
        <f>MAX('ART Forecast'!U233-U353,0)</f>
        <v>87.016666666666652</v>
      </c>
      <c r="AS353" s="21">
        <f>MAX('ART Forecast'!V233-V353,0)</f>
        <v>86.066666666666606</v>
      </c>
      <c r="AT353" s="21">
        <f>MAX('ART Forecast'!W233-W353,0)</f>
        <v>85.116666666666561</v>
      </c>
    </row>
    <row r="354" spans="1:46" customFormat="1" x14ac:dyDescent="0.35">
      <c r="A354" s="1"/>
      <c r="B354" s="17" t="str">
        <f t="shared" si="371"/>
        <v>Suriname</v>
      </c>
      <c r="C354" s="21"/>
      <c r="D354" s="21">
        <f>'ART Forecast'!C234-('ART Forecast'!C234*'Algorithms &amp; Assumptions'!$C$7)</f>
        <v>67.150000000000006</v>
      </c>
      <c r="E354" s="21">
        <f>'ART Forecast'!D234-('ART Forecast'!D234*'Algorithms &amp; Assumptions'!$C$7)</f>
        <v>70.55</v>
      </c>
      <c r="F354" s="21">
        <f>'ART Forecast'!E234-('ART Forecast'!E234*'Algorithms &amp; Assumptions'!$C$7)</f>
        <v>71.400000000000006</v>
      </c>
      <c r="G354" s="21">
        <f>'ART Forecast'!F234-('ART Forecast'!F234*'Algorithms &amp; Assumptions'!$C$7)</f>
        <v>66.3</v>
      </c>
      <c r="H354" s="21">
        <f>'ART Forecast'!G234-('ART Forecast'!G234*'Algorithms &amp; Assumptions'!$C$7)</f>
        <v>66.3</v>
      </c>
      <c r="I354" s="21">
        <f>'ART Forecast'!H234-('ART Forecast'!H234*'Algorithms &amp; Assumptions'!$C$7)</f>
        <v>78.2</v>
      </c>
      <c r="J354" s="21">
        <f>'ART Forecast'!I234-('ART Forecast'!I234*'Algorithms &amp; Assumptions'!$C$7)</f>
        <v>73.099999999999994</v>
      </c>
      <c r="K354" s="21">
        <f>'ART Forecast'!J234-('ART Forecast'!J234*'Algorithms &amp; Assumptions'!$C$7)</f>
        <v>61.2</v>
      </c>
      <c r="L354" s="21">
        <f>'ART Forecast'!K234-('ART Forecast'!K234*'Algorithms &amp; Assumptions'!$C$7)</f>
        <v>43.35</v>
      </c>
      <c r="M354" s="21">
        <f>'ART Forecast'!L234-('ART Forecast'!L234*'Algorithms &amp; Assumptions'!$C$7)</f>
        <v>37.4</v>
      </c>
      <c r="N354" s="21">
        <f>'ART Forecast'!M234-('ART Forecast'!M234*'Algorithms &amp; Assumptions'!$C$7)</f>
        <v>39.1</v>
      </c>
      <c r="O354" s="21">
        <f>'ART Forecast'!N234-('ART Forecast'!N234*'Algorithms &amp; Assumptions'!$C$7)</f>
        <v>38.25</v>
      </c>
      <c r="P354" s="21">
        <f>'ART Forecast'!O234-('ART Forecast'!O234*'Algorithms &amp; Assumptions'!$C$7)</f>
        <v>38.25</v>
      </c>
      <c r="Q354" s="21">
        <f>'ART Forecast'!P234-('ART Forecast'!P234*'Algorithms &amp; Assumptions'!$C$7)</f>
        <v>38.533333333333339</v>
      </c>
      <c r="R354" s="21">
        <f>'ART Forecast'!Q234-('ART Forecast'!Q234*'Algorithms &amp; Assumptions'!$C$7)</f>
        <v>38.81666666666667</v>
      </c>
      <c r="S354" s="21">
        <f>'ART Forecast'!R234-('ART Forecast'!R234*'Algorithms &amp; Assumptions'!$C$7)</f>
        <v>39.100000000000009</v>
      </c>
      <c r="T354" s="21">
        <f>'ART Forecast'!S234-('ART Forecast'!S234*'Algorithms &amp; Assumptions'!$C$7)</f>
        <v>39.38333333333334</v>
      </c>
      <c r="U354" s="21">
        <f>'ART Forecast'!T234-('ART Forecast'!T234*'Algorithms &amp; Assumptions'!$C$7)</f>
        <v>39.666666666666679</v>
      </c>
      <c r="V354" s="21">
        <f>'ART Forecast'!U234-('ART Forecast'!U234*'Algorithms &amp; Assumptions'!$C$7)</f>
        <v>39.95000000000001</v>
      </c>
      <c r="W354" s="21">
        <f>'ART Forecast'!V234-('ART Forecast'!V234*'Algorithms &amp; Assumptions'!$C$7)</f>
        <v>40.233333333333348</v>
      </c>
      <c r="X354" s="1"/>
      <c r="Y354" s="17" t="str">
        <f t="shared" si="373"/>
        <v>Suriname</v>
      </c>
      <c r="Z354" s="21"/>
      <c r="AA354" s="21">
        <f>MAX('ART Forecast'!D234-D354,0)</f>
        <v>15.849999999999994</v>
      </c>
      <c r="AB354" s="21">
        <f>MAX('ART Forecast'!E234-E354,0)</f>
        <v>13.450000000000003</v>
      </c>
      <c r="AC354" s="21">
        <f>MAX('ART Forecast'!F234-F354,0)</f>
        <v>6.5999999999999943</v>
      </c>
      <c r="AD354" s="21">
        <f>MAX('ART Forecast'!G234-G354,0)</f>
        <v>11.700000000000003</v>
      </c>
      <c r="AE354" s="21">
        <f>MAX('ART Forecast'!H234-H354,0)</f>
        <v>25.700000000000003</v>
      </c>
      <c r="AF354" s="21">
        <f>MAX('ART Forecast'!I234-I354,0)</f>
        <v>7.7999999999999972</v>
      </c>
      <c r="AG354" s="21">
        <f>MAX('ART Forecast'!J234-J354,0)</f>
        <v>0</v>
      </c>
      <c r="AH354" s="21">
        <f>MAX('ART Forecast'!K234-K354,0)</f>
        <v>0</v>
      </c>
      <c r="AI354" s="21">
        <f>MAX('ART Forecast'!L234-L354,0)</f>
        <v>0.64999999999999858</v>
      </c>
      <c r="AJ354" s="21">
        <f>MAX('ART Forecast'!M234-M354,0)</f>
        <v>8.6000000000000014</v>
      </c>
      <c r="AK354" s="21">
        <f>MAX('ART Forecast'!N234-N354,0)</f>
        <v>5.8999999999999986</v>
      </c>
      <c r="AL354" s="21">
        <f>MAX('ART Forecast'!O234-O354,0)</f>
        <v>6.75</v>
      </c>
      <c r="AM354" s="21">
        <f>MAX('ART Forecast'!P234-P354,0)</f>
        <v>7.0833333333333357</v>
      </c>
      <c r="AN354" s="21">
        <f>MAX('ART Forecast'!Q234-Q354,0)</f>
        <v>7.1333333333333329</v>
      </c>
      <c r="AO354" s="21">
        <f>MAX('ART Forecast'!R234-R354,0)</f>
        <v>7.1833333333333371</v>
      </c>
      <c r="AP354" s="21">
        <f>MAX('ART Forecast'!S234-S354,0)</f>
        <v>7.2333333333333343</v>
      </c>
      <c r="AQ354" s="21">
        <f>MAX('ART Forecast'!T234-T354,0)</f>
        <v>7.2833333333333385</v>
      </c>
      <c r="AR354" s="21">
        <f>MAX('ART Forecast'!U234-U354,0)</f>
        <v>7.3333333333333357</v>
      </c>
      <c r="AS354" s="21">
        <f>MAX('ART Forecast'!V234-V354,0)</f>
        <v>7.38333333333334</v>
      </c>
      <c r="AT354" s="21">
        <f>MAX('ART Forecast'!W234-W354,0)</f>
        <v>7.4333333333333371</v>
      </c>
    </row>
    <row r="355" spans="1:46" customFormat="1" x14ac:dyDescent="0.35">
      <c r="A355" s="1"/>
      <c r="B355" s="17" t="str">
        <f t="shared" si="371"/>
        <v>Syria</v>
      </c>
      <c r="C355" s="21"/>
      <c r="D355" s="21">
        <f>'ART Forecast'!C235-('ART Forecast'!C235*'Algorithms &amp; Assumptions'!$C$7)</f>
        <v>0</v>
      </c>
      <c r="E355" s="21">
        <f>'ART Forecast'!D235-('ART Forecast'!D235*'Algorithms &amp; Assumptions'!$C$7)</f>
        <v>0</v>
      </c>
      <c r="F355" s="21">
        <f>'ART Forecast'!E235-('ART Forecast'!E235*'Algorithms &amp; Assumptions'!$C$7)</f>
        <v>0</v>
      </c>
      <c r="G355" s="21">
        <f>'ART Forecast'!F235-('ART Forecast'!F235*'Algorithms &amp; Assumptions'!$C$7)</f>
        <v>0</v>
      </c>
      <c r="H355" s="21">
        <f>'ART Forecast'!G235-('ART Forecast'!G235*'Algorithms &amp; Assumptions'!$C$7)</f>
        <v>0</v>
      </c>
      <c r="I355" s="21">
        <f>'ART Forecast'!H235-('ART Forecast'!H235*'Algorithms &amp; Assumptions'!$C$7)</f>
        <v>0</v>
      </c>
      <c r="J355" s="21">
        <f>'ART Forecast'!I235-('ART Forecast'!I235*'Algorithms &amp; Assumptions'!$C$7)</f>
        <v>1.7</v>
      </c>
      <c r="K355" s="21">
        <f>'ART Forecast'!J235-('ART Forecast'!J235*'Algorithms &amp; Assumptions'!$C$7)</f>
        <v>1.7</v>
      </c>
      <c r="L355" s="21">
        <f>'ART Forecast'!K235-('ART Forecast'!K235*'Algorithms &amp; Assumptions'!$C$7)</f>
        <v>1.7</v>
      </c>
      <c r="M355" s="21">
        <f>'ART Forecast'!L235-('ART Forecast'!L235*'Algorithms &amp; Assumptions'!$C$7)</f>
        <v>4.25</v>
      </c>
      <c r="N355" s="21">
        <f>'ART Forecast'!M235-('ART Forecast'!M235*'Algorithms &amp; Assumptions'!$C$7)</f>
        <v>5.0999999999999996</v>
      </c>
      <c r="O355" s="21">
        <f>'ART Forecast'!N235-('ART Forecast'!N235*'Algorithms &amp; Assumptions'!$C$7)</f>
        <v>5.0999999999999996</v>
      </c>
      <c r="P355" s="21">
        <f>'ART Forecast'!O235-('ART Forecast'!O235*'Algorithms &amp; Assumptions'!$C$7)</f>
        <v>5.0999999999999996</v>
      </c>
      <c r="Q355" s="21">
        <f>'ART Forecast'!P235-('ART Forecast'!P235*'Algorithms &amp; Assumptions'!$C$7)</f>
        <v>5.3833333333333329</v>
      </c>
      <c r="R355" s="21">
        <f>'ART Forecast'!Q235-('ART Forecast'!Q235*'Algorithms &amp; Assumptions'!$C$7)</f>
        <v>5.6666666666666661</v>
      </c>
      <c r="S355" s="21">
        <f>'ART Forecast'!R235-('ART Forecast'!R235*'Algorithms &amp; Assumptions'!$C$7)</f>
        <v>5.9499999999999993</v>
      </c>
      <c r="T355" s="21">
        <f>'ART Forecast'!S235-('ART Forecast'!S235*'Algorithms &amp; Assumptions'!$C$7)</f>
        <v>6.2333333333333325</v>
      </c>
      <c r="U355" s="21">
        <f>'ART Forecast'!T235-('ART Forecast'!T235*'Algorithms &amp; Assumptions'!$C$7)</f>
        <v>6.5166666666666657</v>
      </c>
      <c r="V355" s="21">
        <f>'ART Forecast'!U235-('ART Forecast'!U235*'Algorithms &amp; Assumptions'!$C$7)</f>
        <v>6.7999999999999989</v>
      </c>
      <c r="W355" s="21">
        <f>'ART Forecast'!V235-('ART Forecast'!V235*'Algorithms &amp; Assumptions'!$C$7)</f>
        <v>7.0833333333333321</v>
      </c>
      <c r="X355" s="1"/>
      <c r="Y355" s="17" t="str">
        <f t="shared" si="373"/>
        <v>Syria</v>
      </c>
      <c r="Z355" s="21"/>
      <c r="AA355" s="21">
        <f>MAX('ART Forecast'!D235-D355,0)</f>
        <v>0</v>
      </c>
      <c r="AB355" s="21">
        <f>MAX('ART Forecast'!E235-E355,0)</f>
        <v>0</v>
      </c>
      <c r="AC355" s="21">
        <f>MAX('ART Forecast'!F235-F355,0)</f>
        <v>0</v>
      </c>
      <c r="AD355" s="21">
        <f>MAX('ART Forecast'!G235-G355,0)</f>
        <v>0</v>
      </c>
      <c r="AE355" s="21">
        <f>MAX('ART Forecast'!H235-H355,0)</f>
        <v>0</v>
      </c>
      <c r="AF355" s="21">
        <f>MAX('ART Forecast'!I235-I355,0)</f>
        <v>2</v>
      </c>
      <c r="AG355" s="21">
        <f>MAX('ART Forecast'!J235-J355,0)</f>
        <v>0.30000000000000004</v>
      </c>
      <c r="AH355" s="21">
        <f>MAX('ART Forecast'!K235-K355,0)</f>
        <v>0.30000000000000004</v>
      </c>
      <c r="AI355" s="21">
        <f>MAX('ART Forecast'!L235-L355,0)</f>
        <v>3.3</v>
      </c>
      <c r="AJ355" s="21">
        <f>MAX('ART Forecast'!M235-M355,0)</f>
        <v>1.75</v>
      </c>
      <c r="AK355" s="21">
        <f>MAX('ART Forecast'!N235-N355,0)</f>
        <v>0.90000000000000036</v>
      </c>
      <c r="AL355" s="21">
        <f>MAX('ART Forecast'!O235-O355,0)</f>
        <v>0.90000000000000036</v>
      </c>
      <c r="AM355" s="21">
        <f>MAX('ART Forecast'!P235-P355,0)</f>
        <v>1.2333333333333334</v>
      </c>
      <c r="AN355" s="21">
        <f>MAX('ART Forecast'!Q235-Q355,0)</f>
        <v>1.2833333333333332</v>
      </c>
      <c r="AO355" s="21">
        <f>MAX('ART Forecast'!R235-R355,0)</f>
        <v>1.333333333333333</v>
      </c>
      <c r="AP355" s="21">
        <f>MAX('ART Forecast'!S235-S355,0)</f>
        <v>1.3833333333333329</v>
      </c>
      <c r="AQ355" s="21">
        <f>MAX('ART Forecast'!T235-T355,0)</f>
        <v>1.4333333333333327</v>
      </c>
      <c r="AR355" s="21">
        <f>MAX('ART Forecast'!U235-U355,0)</f>
        <v>1.4833333333333325</v>
      </c>
      <c r="AS355" s="21">
        <f>MAX('ART Forecast'!V235-V355,0)</f>
        <v>1.5333333333333332</v>
      </c>
      <c r="AT355" s="21">
        <f>MAX('ART Forecast'!W235-W355,0)</f>
        <v>1.5833333333333339</v>
      </c>
    </row>
    <row r="356" spans="1:46" customFormat="1" x14ac:dyDescent="0.35">
      <c r="A356" s="1"/>
      <c r="B356" s="17" t="str">
        <f t="shared" si="371"/>
        <v>Tajikistan</v>
      </c>
      <c r="C356" s="21"/>
      <c r="D356" s="21">
        <f>'ART Forecast'!C236-('ART Forecast'!C236*'Algorithms &amp; Assumptions'!$C$7)</f>
        <v>18.7</v>
      </c>
      <c r="E356" s="21">
        <f>'ART Forecast'!D236-('ART Forecast'!D236*'Algorithms &amp; Assumptions'!$C$7)</f>
        <v>50.15</v>
      </c>
      <c r="F356" s="21">
        <f>'ART Forecast'!E236-('ART Forecast'!E236*'Algorithms &amp; Assumptions'!$C$7)</f>
        <v>107.1</v>
      </c>
      <c r="G356" s="21">
        <f>'ART Forecast'!F236-('ART Forecast'!F236*'Algorithms &amp; Assumptions'!$C$7)</f>
        <v>211.65</v>
      </c>
      <c r="H356" s="21">
        <f>'ART Forecast'!G236-('ART Forecast'!G236*'Algorithms &amp; Assumptions'!$C$7)</f>
        <v>317.89999999999998</v>
      </c>
      <c r="I356" s="21">
        <f>'ART Forecast'!H236-('ART Forecast'!H236*'Algorithms &amp; Assumptions'!$C$7)</f>
        <v>407.15</v>
      </c>
      <c r="J356" s="21">
        <f>'ART Forecast'!I236-('ART Forecast'!I236*'Algorithms &amp; Assumptions'!$C$7)</f>
        <v>488.75</v>
      </c>
      <c r="K356" s="21">
        <f>'ART Forecast'!J236-('ART Forecast'!J236*'Algorithms &amp; Assumptions'!$C$7)</f>
        <v>562.70000000000005</v>
      </c>
      <c r="L356" s="21">
        <f>'ART Forecast'!K236-('ART Forecast'!K236*'Algorithms &amp; Assumptions'!$C$7)</f>
        <v>639.20000000000005</v>
      </c>
      <c r="M356" s="21">
        <f>'ART Forecast'!L236-('ART Forecast'!L236*'Algorithms &amp; Assumptions'!$C$7)</f>
        <v>752.25</v>
      </c>
      <c r="N356" s="21">
        <f>'ART Forecast'!M236-('ART Forecast'!M236*'Algorithms &amp; Assumptions'!$C$7)</f>
        <v>744.6</v>
      </c>
      <c r="O356" s="21">
        <f>'ART Forecast'!N236-('ART Forecast'!N236*'Algorithms &amp; Assumptions'!$C$7)</f>
        <v>716.55</v>
      </c>
      <c r="P356" s="21">
        <f>'ART Forecast'!O236-('ART Forecast'!O236*'Algorithms &amp; Assumptions'!$C$7)</f>
        <v>681.7</v>
      </c>
      <c r="Q356" s="21">
        <f>'ART Forecast'!P236-('ART Forecast'!P236*'Algorithms &amp; Assumptions'!$C$7)</f>
        <v>658.18333333333339</v>
      </c>
      <c r="R356" s="21">
        <f>'ART Forecast'!Q236-('ART Forecast'!Q236*'Algorithms &amp; Assumptions'!$C$7)</f>
        <v>634.66666666666674</v>
      </c>
      <c r="S356" s="21">
        <f>'ART Forecast'!R236-('ART Forecast'!R236*'Algorithms &amp; Assumptions'!$C$7)</f>
        <v>611.15000000000009</v>
      </c>
      <c r="T356" s="21">
        <f>'ART Forecast'!S236-('ART Forecast'!S236*'Algorithms &amp; Assumptions'!$C$7)</f>
        <v>587.63333333333344</v>
      </c>
      <c r="U356" s="21">
        <f>'ART Forecast'!T236-('ART Forecast'!T236*'Algorithms &amp; Assumptions'!$C$7)</f>
        <v>564.11666666666679</v>
      </c>
      <c r="V356" s="21">
        <f>'ART Forecast'!U236-('ART Forecast'!U236*'Algorithms &amp; Assumptions'!$C$7)</f>
        <v>540.60000000000014</v>
      </c>
      <c r="W356" s="21">
        <f>'ART Forecast'!V236-('ART Forecast'!V236*'Algorithms &amp; Assumptions'!$C$7)</f>
        <v>517.0833333333336</v>
      </c>
      <c r="X356" s="1"/>
      <c r="Y356" s="17" t="str">
        <f t="shared" si="373"/>
        <v>Tajikistan</v>
      </c>
      <c r="Z356" s="21"/>
      <c r="AA356" s="21">
        <f>MAX('ART Forecast'!D236-D356,0)</f>
        <v>40.299999999999997</v>
      </c>
      <c r="AB356" s="21">
        <f>MAX('ART Forecast'!E236-E356,0)</f>
        <v>75.849999999999994</v>
      </c>
      <c r="AC356" s="21">
        <f>MAX('ART Forecast'!F236-F356,0)</f>
        <v>141.9</v>
      </c>
      <c r="AD356" s="21">
        <f>MAX('ART Forecast'!G236-G356,0)</f>
        <v>162.35</v>
      </c>
      <c r="AE356" s="21">
        <f>MAX('ART Forecast'!H236-H356,0)</f>
        <v>161.10000000000002</v>
      </c>
      <c r="AF356" s="21">
        <f>MAX('ART Forecast'!I236-I356,0)</f>
        <v>167.85000000000002</v>
      </c>
      <c r="AG356" s="21">
        <f>MAX('ART Forecast'!J236-J356,0)</f>
        <v>173.25</v>
      </c>
      <c r="AH356" s="21">
        <f>MAX('ART Forecast'!K236-K356,0)</f>
        <v>189.29999999999995</v>
      </c>
      <c r="AI356" s="21">
        <f>MAX('ART Forecast'!L236-L356,0)</f>
        <v>245.79999999999995</v>
      </c>
      <c r="AJ356" s="21">
        <f>MAX('ART Forecast'!M236-M356,0)</f>
        <v>123.75</v>
      </c>
      <c r="AK356" s="21">
        <f>MAX('ART Forecast'!N236-N356,0)</f>
        <v>98.399999999999977</v>
      </c>
      <c r="AL356" s="21">
        <f>MAX('ART Forecast'!O236-O356,0)</f>
        <v>85.450000000000045</v>
      </c>
      <c r="AM356" s="21">
        <f>MAX('ART Forecast'!P236-P356,0)</f>
        <v>92.633333333333326</v>
      </c>
      <c r="AN356" s="21">
        <f>MAX('ART Forecast'!Q236-Q356,0)</f>
        <v>88.483333333333348</v>
      </c>
      <c r="AO356" s="21">
        <f>MAX('ART Forecast'!R236-R356,0)</f>
        <v>84.333333333333371</v>
      </c>
      <c r="AP356" s="21">
        <f>MAX('ART Forecast'!S236-S356,0)</f>
        <v>80.183333333333394</v>
      </c>
      <c r="AQ356" s="21">
        <f>MAX('ART Forecast'!T236-T356,0)</f>
        <v>76.033333333333417</v>
      </c>
      <c r="AR356" s="21">
        <f>MAX('ART Forecast'!U236-U356,0)</f>
        <v>71.883333333333439</v>
      </c>
      <c r="AS356" s="21">
        <f>MAX('ART Forecast'!V236-V356,0)</f>
        <v>67.733333333333462</v>
      </c>
      <c r="AT356" s="21">
        <f>MAX('ART Forecast'!W236-W356,0)</f>
        <v>63.583333333333371</v>
      </c>
    </row>
    <row r="357" spans="1:46" customFormat="1" x14ac:dyDescent="0.35">
      <c r="A357" s="1"/>
      <c r="B357" s="17" t="str">
        <f t="shared" si="371"/>
        <v>Tanzania</v>
      </c>
      <c r="C357" s="21"/>
      <c r="D357" s="21">
        <f>'ART Forecast'!C237-('ART Forecast'!C237*'Algorithms &amp; Assumptions'!$C$7)</f>
        <v>16421.150000000001</v>
      </c>
      <c r="E357" s="21">
        <f>'ART Forecast'!D237-('ART Forecast'!D237*'Algorithms &amp; Assumptions'!$C$7)</f>
        <v>16896.3</v>
      </c>
      <c r="F357" s="21">
        <f>'ART Forecast'!E237-('ART Forecast'!E237*'Algorithms &amp; Assumptions'!$C$7)</f>
        <v>27746.55</v>
      </c>
      <c r="G357" s="21">
        <f>'ART Forecast'!F237-('ART Forecast'!F237*'Algorithms &amp; Assumptions'!$C$7)</f>
        <v>32986.800000000003</v>
      </c>
      <c r="H357" s="21">
        <f>'ART Forecast'!G237-('ART Forecast'!G237*'Algorithms &amp; Assumptions'!$C$7)</f>
        <v>35823.25</v>
      </c>
      <c r="I357" s="21">
        <f>'ART Forecast'!H237-('ART Forecast'!H237*'Algorithms &amp; Assumptions'!$C$7)</f>
        <v>44046.15</v>
      </c>
      <c r="J357" s="21">
        <f>'ART Forecast'!I237-('ART Forecast'!I237*'Algorithms &amp; Assumptions'!$C$7)</f>
        <v>46890.25</v>
      </c>
      <c r="K357" s="21">
        <f>'ART Forecast'!J237-('ART Forecast'!J237*'Algorithms &amp; Assumptions'!$C$7)</f>
        <v>47707.95</v>
      </c>
      <c r="L357" s="21">
        <f>'ART Forecast'!K237-('ART Forecast'!K237*'Algorithms &amp; Assumptions'!$C$7)</f>
        <v>50707.6</v>
      </c>
      <c r="M357" s="21">
        <f>'ART Forecast'!L237-('ART Forecast'!L237*'Algorithms &amp; Assumptions'!$C$7)</f>
        <v>53064.65</v>
      </c>
      <c r="N357" s="21">
        <f>'ART Forecast'!M237-('ART Forecast'!M237*'Algorithms &amp; Assumptions'!$C$7)</f>
        <v>52377</v>
      </c>
      <c r="O357" s="21">
        <f>'ART Forecast'!N237-('ART Forecast'!N237*'Algorithms &amp; Assumptions'!$C$7)</f>
        <v>49625.55</v>
      </c>
      <c r="P357" s="21">
        <f>'ART Forecast'!O237-('ART Forecast'!O237*'Algorithms &amp; Assumptions'!$C$7)</f>
        <v>48591.1</v>
      </c>
      <c r="Q357" s="21">
        <f>'ART Forecast'!P237-('ART Forecast'!P237*'Algorithms &amp; Assumptions'!$C$7)</f>
        <v>47099.916666666664</v>
      </c>
      <c r="R357" s="21">
        <f>'ART Forecast'!Q237-('ART Forecast'!Q237*'Algorithms &amp; Assumptions'!$C$7)</f>
        <v>45608.73333333333</v>
      </c>
      <c r="S357" s="21">
        <f>'ART Forecast'!R237-('ART Forecast'!R237*'Algorithms &amp; Assumptions'!$C$7)</f>
        <v>44117.549999999996</v>
      </c>
      <c r="T357" s="21">
        <f>'ART Forecast'!S237-('ART Forecast'!S237*'Algorithms &amp; Assumptions'!$C$7)</f>
        <v>42626.366666666661</v>
      </c>
      <c r="U357" s="21">
        <f>'ART Forecast'!T237-('ART Forecast'!T237*'Algorithms &amp; Assumptions'!$C$7)</f>
        <v>41135.18333333332</v>
      </c>
      <c r="V357" s="21">
        <f>'ART Forecast'!U237-('ART Forecast'!U237*'Algorithms &amp; Assumptions'!$C$7)</f>
        <v>39643.999999999985</v>
      </c>
      <c r="W357" s="21">
        <f>'ART Forecast'!V237-('ART Forecast'!V237*'Algorithms &amp; Assumptions'!$C$7)</f>
        <v>38152.816666666651</v>
      </c>
      <c r="X357" s="1"/>
      <c r="Y357" s="17" t="str">
        <f t="shared" si="373"/>
        <v>Tanzania</v>
      </c>
      <c r="Z357" s="21"/>
      <c r="AA357" s="21">
        <f>MAX('ART Forecast'!D237-D357,0)</f>
        <v>3456.8499999999985</v>
      </c>
      <c r="AB357" s="21">
        <f>MAX('ART Forecast'!E237-E357,0)</f>
        <v>15746.7</v>
      </c>
      <c r="AC357" s="21">
        <f>MAX('ART Forecast'!F237-F357,0)</f>
        <v>11061.45</v>
      </c>
      <c r="AD357" s="21">
        <f>MAX('ART Forecast'!G237-G357,0)</f>
        <v>9158.1999999999971</v>
      </c>
      <c r="AE357" s="21">
        <f>MAX('ART Forecast'!H237-H357,0)</f>
        <v>15995.75</v>
      </c>
      <c r="AF357" s="21">
        <f>MAX('ART Forecast'!I237-I357,0)</f>
        <v>11118.849999999999</v>
      </c>
      <c r="AG357" s="21">
        <f>MAX('ART Forecast'!J237-J357,0)</f>
        <v>9236.75</v>
      </c>
      <c r="AH357" s="21">
        <f>MAX('ART Forecast'!K237-K357,0)</f>
        <v>11948.050000000003</v>
      </c>
      <c r="AI357" s="21">
        <f>MAX('ART Forecast'!L237-L357,0)</f>
        <v>11721.400000000001</v>
      </c>
      <c r="AJ357" s="21">
        <f>MAX('ART Forecast'!M237-M357,0)</f>
        <v>8555.3499999999985</v>
      </c>
      <c r="AK357" s="21">
        <f>MAX('ART Forecast'!N237-N357,0)</f>
        <v>6006</v>
      </c>
      <c r="AL357" s="21">
        <f>MAX('ART Forecast'!O237-O357,0)</f>
        <v>7540.4499999999971</v>
      </c>
      <c r="AM357" s="21">
        <f>MAX('ART Forecast'!P237-P357,0)</f>
        <v>6820.5666666666657</v>
      </c>
      <c r="AN357" s="21">
        <f>MAX('ART Forecast'!Q237-Q357,0)</f>
        <v>6557.4166666666642</v>
      </c>
      <c r="AO357" s="21">
        <f>MAX('ART Forecast'!R237-R357,0)</f>
        <v>6294.2666666666628</v>
      </c>
      <c r="AP357" s="21">
        <f>MAX('ART Forecast'!S237-S357,0)</f>
        <v>6031.1166666666613</v>
      </c>
      <c r="AQ357" s="21">
        <f>MAX('ART Forecast'!T237-T357,0)</f>
        <v>5767.9666666666599</v>
      </c>
      <c r="AR357" s="21">
        <f>MAX('ART Forecast'!U237-U357,0)</f>
        <v>5504.8166666666657</v>
      </c>
      <c r="AS357" s="21">
        <f>MAX('ART Forecast'!V237-V357,0)</f>
        <v>5241.6666666666642</v>
      </c>
      <c r="AT357" s="21">
        <f>MAX('ART Forecast'!W237-W357,0)</f>
        <v>4978.5166666666628</v>
      </c>
    </row>
    <row r="358" spans="1:46" customFormat="1" x14ac:dyDescent="0.35">
      <c r="A358" s="1"/>
      <c r="B358" s="17" t="str">
        <f t="shared" si="371"/>
        <v>Thailand</v>
      </c>
      <c r="C358" s="21"/>
      <c r="D358" s="21">
        <f>'ART Forecast'!C238-('ART Forecast'!C238*'Algorithms &amp; Assumptions'!$C$7)</f>
        <v>5983.15</v>
      </c>
      <c r="E358" s="21">
        <f>'ART Forecast'!D238-('ART Forecast'!D238*'Algorithms &amp; Assumptions'!$C$7)</f>
        <v>5596.4</v>
      </c>
      <c r="F358" s="21">
        <f>'ART Forecast'!E238-('ART Forecast'!E238*'Algorithms &amp; Assumptions'!$C$7)</f>
        <v>5027.75</v>
      </c>
      <c r="G358" s="21">
        <f>'ART Forecast'!F238-('ART Forecast'!F238*'Algorithms &amp; Assumptions'!$C$7)</f>
        <v>4370.7</v>
      </c>
      <c r="H358" s="21">
        <f>'ART Forecast'!G238-('ART Forecast'!G238*'Algorithms &amp; Assumptions'!$C$7)</f>
        <v>3826.7</v>
      </c>
      <c r="I358" s="21">
        <f>'ART Forecast'!H238-('ART Forecast'!H238*'Algorithms &amp; Assumptions'!$C$7)</f>
        <v>3241.05</v>
      </c>
      <c r="J358" s="21">
        <f>'ART Forecast'!I238-('ART Forecast'!I238*'Algorithms &amp; Assumptions'!$C$7)</f>
        <v>2954.6</v>
      </c>
      <c r="K358" s="21">
        <f>'ART Forecast'!J238-('ART Forecast'!J238*'Algorithms &amp; Assumptions'!$C$7)</f>
        <v>2467.5500000000002</v>
      </c>
      <c r="L358" s="21">
        <f>'ART Forecast'!K238-('ART Forecast'!K238*'Algorithms &amp; Assumptions'!$C$7)</f>
        <v>2228.6999999999998</v>
      </c>
      <c r="M358" s="21">
        <f>'ART Forecast'!L238-('ART Forecast'!L238*'Algorithms &amp; Assumptions'!$C$7)</f>
        <v>1864.05</v>
      </c>
      <c r="N358" s="21">
        <f>'ART Forecast'!M238-('ART Forecast'!M238*'Algorithms &amp; Assumptions'!$C$7)</f>
        <v>1548.7</v>
      </c>
      <c r="O358" s="21">
        <f>'ART Forecast'!N238-('ART Forecast'!N238*'Algorithms &amp; Assumptions'!$C$7)</f>
        <v>1274.1500000000001</v>
      </c>
      <c r="P358" s="21">
        <f>'ART Forecast'!O238-('ART Forecast'!O238*'Algorithms &amp; Assumptions'!$C$7)</f>
        <v>1091.4000000000001</v>
      </c>
      <c r="Q358" s="21">
        <f>'ART Forecast'!P238-('ART Forecast'!P238*'Algorithms &amp; Assumptions'!$C$7)</f>
        <v>833.85</v>
      </c>
      <c r="R358" s="21">
        <f>'ART Forecast'!Q238-('ART Forecast'!Q238*'Algorithms &amp; Assumptions'!$C$7)</f>
        <v>576.29999999999995</v>
      </c>
      <c r="S358" s="21">
        <f>'ART Forecast'!R238-('ART Forecast'!R238*'Algorithms &amp; Assumptions'!$C$7)</f>
        <v>318.75</v>
      </c>
      <c r="T358" s="21">
        <f>'ART Forecast'!S238-('ART Forecast'!S238*'Algorithms &amp; Assumptions'!$C$7)</f>
        <v>61.2</v>
      </c>
      <c r="U358" s="21">
        <f>'ART Forecast'!T238-('ART Forecast'!T238*'Algorithms &amp; Assumptions'!$C$7)</f>
        <v>0</v>
      </c>
      <c r="V358" s="21">
        <f>'ART Forecast'!U238-('ART Forecast'!U238*'Algorithms &amp; Assumptions'!$C$7)</f>
        <v>0</v>
      </c>
      <c r="W358" s="21">
        <f>'ART Forecast'!V238-('ART Forecast'!V238*'Algorithms &amp; Assumptions'!$C$7)</f>
        <v>0</v>
      </c>
      <c r="X358" s="1"/>
      <c r="Y358" s="17" t="str">
        <f t="shared" si="373"/>
        <v>Thailand</v>
      </c>
      <c r="Z358" s="21"/>
      <c r="AA358" s="21">
        <f>MAX('ART Forecast'!D238-D358,0)</f>
        <v>600.85000000000036</v>
      </c>
      <c r="AB358" s="21">
        <f>MAX('ART Forecast'!E238-E358,0)</f>
        <v>318.60000000000036</v>
      </c>
      <c r="AC358" s="21">
        <f>MAX('ART Forecast'!F238-F358,0)</f>
        <v>114.25</v>
      </c>
      <c r="AD358" s="21">
        <f>MAX('ART Forecast'!G238-G358,0)</f>
        <v>131.30000000000018</v>
      </c>
      <c r="AE358" s="21">
        <f>MAX('ART Forecast'!H238-H358,0)</f>
        <v>0</v>
      </c>
      <c r="AF358" s="21">
        <f>MAX('ART Forecast'!I238-I358,0)</f>
        <v>234.94999999999982</v>
      </c>
      <c r="AG358" s="21">
        <f>MAX('ART Forecast'!J238-J358,0)</f>
        <v>0</v>
      </c>
      <c r="AH358" s="21">
        <f>MAX('ART Forecast'!K238-K358,0)</f>
        <v>154.44999999999982</v>
      </c>
      <c r="AI358" s="21">
        <f>MAX('ART Forecast'!L238-L358,0)</f>
        <v>0</v>
      </c>
      <c r="AJ358" s="21">
        <f>MAX('ART Forecast'!M238-M358,0)</f>
        <v>0</v>
      </c>
      <c r="AK358" s="21">
        <f>MAX('ART Forecast'!N238-N358,0)</f>
        <v>0</v>
      </c>
      <c r="AL358" s="21">
        <f>MAX('ART Forecast'!O238-O358,0)</f>
        <v>9.8499999999999091</v>
      </c>
      <c r="AM358" s="21">
        <f>MAX('ART Forecast'!P238-P358,0)</f>
        <v>0</v>
      </c>
      <c r="AN358" s="21">
        <f>MAX('ART Forecast'!Q238-Q358,0)</f>
        <v>0</v>
      </c>
      <c r="AO358" s="21">
        <f>MAX('ART Forecast'!R238-R358,0)</f>
        <v>0</v>
      </c>
      <c r="AP358" s="21">
        <f>MAX('ART Forecast'!S238-S358,0)</f>
        <v>0</v>
      </c>
      <c r="AQ358" s="21">
        <f>MAX('ART Forecast'!T238-T358,0)</f>
        <v>0</v>
      </c>
      <c r="AR358" s="21">
        <f>MAX('ART Forecast'!U238-U358,0)</f>
        <v>0</v>
      </c>
      <c r="AS358" s="21">
        <f>MAX('ART Forecast'!V238-V358,0)</f>
        <v>0</v>
      </c>
      <c r="AT358" s="21">
        <f>MAX('ART Forecast'!W238-W358,0)</f>
        <v>0</v>
      </c>
    </row>
    <row r="359" spans="1:46" customFormat="1" x14ac:dyDescent="0.35">
      <c r="A359" s="1"/>
      <c r="B359" s="17" t="str">
        <f t="shared" si="371"/>
        <v>Togo</v>
      </c>
      <c r="C359" s="21"/>
      <c r="D359" s="21">
        <f>'ART Forecast'!C239-('ART Forecast'!C239*'Algorithms &amp; Assumptions'!$C$7)</f>
        <v>0</v>
      </c>
      <c r="E359" s="21">
        <f>'ART Forecast'!D239-('ART Forecast'!D239*'Algorithms &amp; Assumptions'!$C$7)</f>
        <v>0</v>
      </c>
      <c r="F359" s="21">
        <f>'ART Forecast'!E239-('ART Forecast'!E239*'Algorithms &amp; Assumptions'!$C$7)</f>
        <v>1783.3</v>
      </c>
      <c r="G359" s="21">
        <f>'ART Forecast'!F239-('ART Forecast'!F239*'Algorithms &amp; Assumptions'!$C$7)</f>
        <v>2022.15</v>
      </c>
      <c r="H359" s="21">
        <f>'ART Forecast'!G239-('ART Forecast'!G239*'Algorithms &amp; Assumptions'!$C$7)</f>
        <v>2431.85</v>
      </c>
      <c r="I359" s="21">
        <f>'ART Forecast'!H239-('ART Forecast'!H239*'Algorithms &amp; Assumptions'!$C$7)</f>
        <v>2599.3000000000002</v>
      </c>
      <c r="J359" s="21">
        <f>'ART Forecast'!I239-('ART Forecast'!I239*'Algorithms &amp; Assumptions'!$C$7)</f>
        <v>2813.5</v>
      </c>
      <c r="K359" s="21">
        <f>'ART Forecast'!J239-('ART Forecast'!J239*'Algorithms &amp; Assumptions'!$C$7)</f>
        <v>3113.55</v>
      </c>
      <c r="L359" s="21">
        <f>'ART Forecast'!K239-('ART Forecast'!K239*'Algorithms &amp; Assumptions'!$C$7)</f>
        <v>3609.1</v>
      </c>
      <c r="M359" s="21">
        <f>'ART Forecast'!L239-('ART Forecast'!L239*'Algorithms &amp; Assumptions'!$C$7)</f>
        <v>3961</v>
      </c>
      <c r="N359" s="21">
        <f>'ART Forecast'!M239-('ART Forecast'!M239*'Algorithms &amp; Assumptions'!$C$7)</f>
        <v>3861.55</v>
      </c>
      <c r="O359" s="21">
        <f>'ART Forecast'!N239-('ART Forecast'!N239*'Algorithms &amp; Assumptions'!$C$7)</f>
        <v>3630.35</v>
      </c>
      <c r="P359" s="21">
        <f>'ART Forecast'!O239-('ART Forecast'!O239*'Algorithms &amp; Assumptions'!$C$7)</f>
        <v>3724.7</v>
      </c>
      <c r="Q359" s="21">
        <f>'ART Forecast'!P239-('ART Forecast'!P239*'Algorithms &amp; Assumptions'!$C$7)</f>
        <v>3645.9333333333329</v>
      </c>
      <c r="R359" s="21">
        <f>'ART Forecast'!Q239-('ART Forecast'!Q239*'Algorithms &amp; Assumptions'!$C$7)</f>
        <v>3567.1666666666661</v>
      </c>
      <c r="S359" s="21">
        <f>'ART Forecast'!R239-('ART Forecast'!R239*'Algorithms &amp; Assumptions'!$C$7)</f>
        <v>3488.3999999999992</v>
      </c>
      <c r="T359" s="21">
        <f>'ART Forecast'!S239-('ART Forecast'!S239*'Algorithms &amp; Assumptions'!$C$7)</f>
        <v>3409.6333333333328</v>
      </c>
      <c r="U359" s="21">
        <f>'ART Forecast'!T239-('ART Forecast'!T239*'Algorithms &amp; Assumptions'!$C$7)</f>
        <v>3330.8666666666663</v>
      </c>
      <c r="V359" s="21">
        <f>'ART Forecast'!U239-('ART Forecast'!U239*'Algorithms &amp; Assumptions'!$C$7)</f>
        <v>3252.0999999999995</v>
      </c>
      <c r="W359" s="21">
        <f>'ART Forecast'!V239-('ART Forecast'!V239*'Algorithms &amp; Assumptions'!$C$7)</f>
        <v>3173.333333333333</v>
      </c>
      <c r="X359" s="1"/>
      <c r="Y359" s="17" t="str">
        <f t="shared" si="373"/>
        <v>Togo</v>
      </c>
      <c r="Z359" s="21"/>
      <c r="AA359" s="21">
        <f>MAX('ART Forecast'!D239-D359,0)</f>
        <v>0</v>
      </c>
      <c r="AB359" s="21">
        <f>MAX('ART Forecast'!E239-E359,0)</f>
        <v>2098</v>
      </c>
      <c r="AC359" s="21">
        <f>MAX('ART Forecast'!F239-F359,0)</f>
        <v>595.70000000000005</v>
      </c>
      <c r="AD359" s="21">
        <f>MAX('ART Forecast'!G239-G359,0)</f>
        <v>838.84999999999991</v>
      </c>
      <c r="AE359" s="21">
        <f>MAX('ART Forecast'!H239-H359,0)</f>
        <v>626.15000000000009</v>
      </c>
      <c r="AF359" s="21">
        <f>MAX('ART Forecast'!I239-I359,0)</f>
        <v>710.69999999999982</v>
      </c>
      <c r="AG359" s="21">
        <f>MAX('ART Forecast'!J239-J359,0)</f>
        <v>849.5</v>
      </c>
      <c r="AH359" s="21">
        <f>MAX('ART Forecast'!K239-K359,0)</f>
        <v>1132.4499999999998</v>
      </c>
      <c r="AI359" s="21">
        <f>MAX('ART Forecast'!L239-L359,0)</f>
        <v>1050.9000000000001</v>
      </c>
      <c r="AJ359" s="21">
        <f>MAX('ART Forecast'!M239-M359,0)</f>
        <v>582</v>
      </c>
      <c r="AK359" s="21">
        <f>MAX('ART Forecast'!N239-N359,0)</f>
        <v>409.44999999999982</v>
      </c>
      <c r="AL359" s="21">
        <f>MAX('ART Forecast'!O239-O359,0)</f>
        <v>751.65000000000009</v>
      </c>
      <c r="AM359" s="21">
        <f>MAX('ART Forecast'!P239-P359,0)</f>
        <v>564.63333333333321</v>
      </c>
      <c r="AN359" s="21">
        <f>MAX('ART Forecast'!Q239-Q359,0)</f>
        <v>550.73333333333312</v>
      </c>
      <c r="AO359" s="21">
        <f>MAX('ART Forecast'!R239-R359,0)</f>
        <v>536.83333333333303</v>
      </c>
      <c r="AP359" s="21">
        <f>MAX('ART Forecast'!S239-S359,0)</f>
        <v>522.93333333333339</v>
      </c>
      <c r="AQ359" s="21">
        <f>MAX('ART Forecast'!T239-T359,0)</f>
        <v>509.0333333333333</v>
      </c>
      <c r="AR359" s="21">
        <f>MAX('ART Forecast'!U239-U359,0)</f>
        <v>495.13333333333321</v>
      </c>
      <c r="AS359" s="21">
        <f>MAX('ART Forecast'!V239-V359,0)</f>
        <v>481.23333333333358</v>
      </c>
      <c r="AT359" s="21">
        <f>MAX('ART Forecast'!W239-W359,0)</f>
        <v>467.33333333333348</v>
      </c>
    </row>
    <row r="360" spans="1:46" customFormat="1" x14ac:dyDescent="0.35">
      <c r="A360" s="1"/>
      <c r="B360" s="17" t="str">
        <f t="shared" ref="B360:B370" si="374">B237</f>
        <v>Tunisia</v>
      </c>
      <c r="C360" s="21"/>
      <c r="D360" s="21">
        <f>'ART Forecast'!C240-('ART Forecast'!C240*'Algorithms &amp; Assumptions'!$C$7)</f>
        <v>17</v>
      </c>
      <c r="E360" s="21">
        <f>'ART Forecast'!D240-('ART Forecast'!D240*'Algorithms &amp; Assumptions'!$C$7)</f>
        <v>16.149999999999999</v>
      </c>
      <c r="F360" s="21">
        <f>'ART Forecast'!E240-('ART Forecast'!E240*'Algorithms &amp; Assumptions'!$C$7)</f>
        <v>10.199999999999999</v>
      </c>
      <c r="G360" s="21">
        <f>'ART Forecast'!F240-('ART Forecast'!F240*'Algorithms &amp; Assumptions'!$C$7)</f>
        <v>17.850000000000001</v>
      </c>
      <c r="H360" s="21">
        <f>'ART Forecast'!G240-('ART Forecast'!G240*'Algorithms &amp; Assumptions'!$C$7)</f>
        <v>15.3</v>
      </c>
      <c r="I360" s="21">
        <f>'ART Forecast'!H240-('ART Forecast'!H240*'Algorithms &amp; Assumptions'!$C$7)</f>
        <v>17</v>
      </c>
      <c r="J360" s="21">
        <f>'ART Forecast'!I240-('ART Forecast'!I240*'Algorithms &amp; Assumptions'!$C$7)</f>
        <v>17</v>
      </c>
      <c r="K360" s="21">
        <f>'ART Forecast'!J240-('ART Forecast'!J240*'Algorithms &amp; Assumptions'!$C$7)</f>
        <v>17.850000000000001</v>
      </c>
      <c r="L360" s="21">
        <f>'ART Forecast'!K240-('ART Forecast'!K240*'Algorithms &amp; Assumptions'!$C$7)</f>
        <v>25.5</v>
      </c>
      <c r="M360" s="21">
        <f>'ART Forecast'!L240-('ART Forecast'!L240*'Algorithms &amp; Assumptions'!$C$7)</f>
        <v>35.700000000000003</v>
      </c>
      <c r="N360" s="21">
        <f>'ART Forecast'!M240-('ART Forecast'!M240*'Algorithms &amp; Assumptions'!$C$7)</f>
        <v>38.25</v>
      </c>
      <c r="O360" s="21">
        <f>'ART Forecast'!N240-('ART Forecast'!N240*'Algorithms &amp; Assumptions'!$C$7)</f>
        <v>39.950000000000003</v>
      </c>
      <c r="P360" s="21">
        <f>'ART Forecast'!O240-('ART Forecast'!O240*'Algorithms &amp; Assumptions'!$C$7)</f>
        <v>30.6</v>
      </c>
      <c r="Q360" s="21">
        <f>'ART Forecast'!P240-('ART Forecast'!P240*'Algorithms &amp; Assumptions'!$C$7)</f>
        <v>28.9</v>
      </c>
      <c r="R360" s="21">
        <f>'ART Forecast'!Q240-('ART Forecast'!Q240*'Algorithms &amp; Assumptions'!$C$7)</f>
        <v>27.2</v>
      </c>
      <c r="S360" s="21">
        <f>'ART Forecast'!R240-('ART Forecast'!R240*'Algorithms &amp; Assumptions'!$C$7)</f>
        <v>25.5</v>
      </c>
      <c r="T360" s="21">
        <f>'ART Forecast'!S240-('ART Forecast'!S240*'Algorithms &amp; Assumptions'!$C$7)</f>
        <v>23.8</v>
      </c>
      <c r="U360" s="21">
        <f>'ART Forecast'!T240-('ART Forecast'!T240*'Algorithms &amp; Assumptions'!$C$7)</f>
        <v>22.1</v>
      </c>
      <c r="V360" s="21">
        <f>'ART Forecast'!U240-('ART Forecast'!U240*'Algorithms &amp; Assumptions'!$C$7)</f>
        <v>20.399999999999999</v>
      </c>
      <c r="W360" s="21">
        <f>'ART Forecast'!V240-('ART Forecast'!V240*'Algorithms &amp; Assumptions'!$C$7)</f>
        <v>18.7</v>
      </c>
      <c r="X360" s="1"/>
      <c r="Y360" s="17" t="str">
        <f t="shared" si="373"/>
        <v>Tunisia</v>
      </c>
      <c r="Z360" s="21"/>
      <c r="AA360" s="21">
        <f>MAX('ART Forecast'!D240-D360,0)</f>
        <v>2</v>
      </c>
      <c r="AB360" s="21">
        <f>MAX('ART Forecast'!E240-E360,0)</f>
        <v>0</v>
      </c>
      <c r="AC360" s="21">
        <f>MAX('ART Forecast'!F240-F360,0)</f>
        <v>10.8</v>
      </c>
      <c r="AD360" s="21">
        <f>MAX('ART Forecast'!G240-G360,0)</f>
        <v>0.14999999999999858</v>
      </c>
      <c r="AE360" s="21">
        <f>MAX('ART Forecast'!H240-H360,0)</f>
        <v>4.6999999999999993</v>
      </c>
      <c r="AF360" s="21">
        <f>MAX('ART Forecast'!I240-I360,0)</f>
        <v>3</v>
      </c>
      <c r="AG360" s="21">
        <f>MAX('ART Forecast'!J240-J360,0)</f>
        <v>4</v>
      </c>
      <c r="AH360" s="21">
        <f>MAX('ART Forecast'!K240-K360,0)</f>
        <v>12.149999999999999</v>
      </c>
      <c r="AI360" s="21">
        <f>MAX('ART Forecast'!L240-L360,0)</f>
        <v>16.5</v>
      </c>
      <c r="AJ360" s="21">
        <f>MAX('ART Forecast'!M240-M360,0)</f>
        <v>9.2999999999999972</v>
      </c>
      <c r="AK360" s="21">
        <f>MAX('ART Forecast'!N240-N360,0)</f>
        <v>8.75</v>
      </c>
      <c r="AL360" s="21">
        <f>MAX('ART Forecast'!O240-O360,0)</f>
        <v>0</v>
      </c>
      <c r="AM360" s="21">
        <f>MAX('ART Forecast'!P240-P360,0)</f>
        <v>3.3999999999999986</v>
      </c>
      <c r="AN360" s="21">
        <f>MAX('ART Forecast'!Q240-Q360,0)</f>
        <v>3.1000000000000014</v>
      </c>
      <c r="AO360" s="21">
        <f>MAX('ART Forecast'!R240-R360,0)</f>
        <v>2.8000000000000007</v>
      </c>
      <c r="AP360" s="21">
        <f>MAX('ART Forecast'!S240-S360,0)</f>
        <v>2.5</v>
      </c>
      <c r="AQ360" s="21">
        <f>MAX('ART Forecast'!T240-T360,0)</f>
        <v>2.1999999999999993</v>
      </c>
      <c r="AR360" s="21">
        <f>MAX('ART Forecast'!U240-U360,0)</f>
        <v>1.8999999999999986</v>
      </c>
      <c r="AS360" s="21">
        <f>MAX('ART Forecast'!V240-V360,0)</f>
        <v>1.6000000000000014</v>
      </c>
      <c r="AT360" s="21">
        <f>MAX('ART Forecast'!W240-W360,0)</f>
        <v>1.3000000000000007</v>
      </c>
    </row>
    <row r="361" spans="1:46" customFormat="1" x14ac:dyDescent="0.35">
      <c r="A361" s="1"/>
      <c r="B361" s="17" t="str">
        <f t="shared" si="374"/>
        <v>Turkey</v>
      </c>
      <c r="C361" s="21"/>
      <c r="D361" s="21">
        <f>'ART Forecast'!C241-('ART Forecast'!C241*'Algorithms &amp; Assumptions'!$C$7)</f>
        <v>0</v>
      </c>
      <c r="E361" s="21">
        <f>'ART Forecast'!D241-('ART Forecast'!D241*'Algorithms &amp; Assumptions'!$C$7)</f>
        <v>0</v>
      </c>
      <c r="F361" s="21">
        <f>'ART Forecast'!E241-('ART Forecast'!E241*'Algorithms &amp; Assumptions'!$C$7)</f>
        <v>0</v>
      </c>
      <c r="G361" s="21">
        <f>'ART Forecast'!F241-('ART Forecast'!F241*'Algorithms &amp; Assumptions'!$C$7)</f>
        <v>0</v>
      </c>
      <c r="H361" s="21">
        <f>'ART Forecast'!G241-('ART Forecast'!G241*'Algorithms &amp; Assumptions'!$C$7)</f>
        <v>0</v>
      </c>
      <c r="I361" s="21">
        <f>'ART Forecast'!H241-('ART Forecast'!H241*'Algorithms &amp; Assumptions'!$C$7)</f>
        <v>0</v>
      </c>
      <c r="J361" s="21">
        <f>'ART Forecast'!I241-('ART Forecast'!I241*'Algorithms &amp; Assumptions'!$C$7)</f>
        <v>0</v>
      </c>
      <c r="K361" s="21">
        <f>'ART Forecast'!J241-('ART Forecast'!J241*'Algorithms &amp; Assumptions'!$C$7)</f>
        <v>0</v>
      </c>
      <c r="L361" s="21">
        <f>'ART Forecast'!K241-('ART Forecast'!K241*'Algorithms &amp; Assumptions'!$C$7)</f>
        <v>0</v>
      </c>
      <c r="M361" s="21">
        <f>'ART Forecast'!L241-('ART Forecast'!L241*'Algorithms &amp; Assumptions'!$C$7)</f>
        <v>0</v>
      </c>
      <c r="N361" s="21">
        <f>'ART Forecast'!M241-('ART Forecast'!M241*'Algorithms &amp; Assumptions'!$C$7)</f>
        <v>0</v>
      </c>
      <c r="O361" s="21">
        <f>'ART Forecast'!N241-('ART Forecast'!N241*'Algorithms &amp; Assumptions'!$C$7)</f>
        <v>0</v>
      </c>
      <c r="P361" s="21">
        <f>'ART Forecast'!O241-('ART Forecast'!O241*'Algorithms &amp; Assumptions'!$C$7)</f>
        <v>0</v>
      </c>
      <c r="Q361" s="21">
        <f>'ART Forecast'!P241-('ART Forecast'!P241*'Algorithms &amp; Assumptions'!$C$7)</f>
        <v>0</v>
      </c>
      <c r="R361" s="21">
        <f>'ART Forecast'!Q241-('ART Forecast'!Q241*'Algorithms &amp; Assumptions'!$C$7)</f>
        <v>0</v>
      </c>
      <c r="S361" s="21">
        <f>'ART Forecast'!R241-('ART Forecast'!R241*'Algorithms &amp; Assumptions'!$C$7)</f>
        <v>0</v>
      </c>
      <c r="T361" s="21">
        <f>'ART Forecast'!S241-('ART Forecast'!S241*'Algorithms &amp; Assumptions'!$C$7)</f>
        <v>0</v>
      </c>
      <c r="U361" s="21">
        <f>'ART Forecast'!T241-('ART Forecast'!T241*'Algorithms &amp; Assumptions'!$C$7)</f>
        <v>0</v>
      </c>
      <c r="V361" s="21">
        <f>'ART Forecast'!U241-('ART Forecast'!U241*'Algorithms &amp; Assumptions'!$C$7)</f>
        <v>0</v>
      </c>
      <c r="W361" s="21">
        <f>'ART Forecast'!V241-('ART Forecast'!V241*'Algorithms &amp; Assumptions'!$C$7)</f>
        <v>0</v>
      </c>
      <c r="X361" s="1"/>
      <c r="Y361" s="17" t="str">
        <f t="shared" si="373"/>
        <v>Turkey</v>
      </c>
      <c r="Z361" s="21"/>
      <c r="AA361" s="21">
        <f>MAX('ART Forecast'!D241-D361,0)</f>
        <v>0</v>
      </c>
      <c r="AB361" s="21">
        <f>MAX('ART Forecast'!E241-E361,0)</f>
        <v>0</v>
      </c>
      <c r="AC361" s="21">
        <f>MAX('ART Forecast'!F241-F361,0)</f>
        <v>0</v>
      </c>
      <c r="AD361" s="21">
        <f>MAX('ART Forecast'!G241-G361,0)</f>
        <v>0</v>
      </c>
      <c r="AE361" s="21">
        <f>MAX('ART Forecast'!H241-H361,0)</f>
        <v>0</v>
      </c>
      <c r="AF361" s="21">
        <f>MAX('ART Forecast'!I241-I361,0)</f>
        <v>0</v>
      </c>
      <c r="AG361" s="21">
        <f>MAX('ART Forecast'!J241-J361,0)</f>
        <v>0</v>
      </c>
      <c r="AH361" s="21">
        <f>MAX('ART Forecast'!K241-K361,0)</f>
        <v>0</v>
      </c>
      <c r="AI361" s="21">
        <f>MAX('ART Forecast'!L241-L361,0)</f>
        <v>0</v>
      </c>
      <c r="AJ361" s="21">
        <f>MAX('ART Forecast'!M241-M361,0)</f>
        <v>0</v>
      </c>
      <c r="AK361" s="21">
        <f>MAX('ART Forecast'!N241-N361,0)</f>
        <v>0</v>
      </c>
      <c r="AL361" s="21">
        <f>MAX('ART Forecast'!O241-O361,0)</f>
        <v>0</v>
      </c>
      <c r="AM361" s="21">
        <f>MAX('ART Forecast'!P241-P361,0)</f>
        <v>0</v>
      </c>
      <c r="AN361" s="21">
        <f>MAX('ART Forecast'!Q241-Q361,0)</f>
        <v>0</v>
      </c>
      <c r="AO361" s="21">
        <f>MAX('ART Forecast'!R241-R361,0)</f>
        <v>0</v>
      </c>
      <c r="AP361" s="21">
        <f>MAX('ART Forecast'!S241-S361,0)</f>
        <v>0</v>
      </c>
      <c r="AQ361" s="21">
        <f>MAX('ART Forecast'!T241-T361,0)</f>
        <v>0</v>
      </c>
      <c r="AR361" s="21">
        <f>MAX('ART Forecast'!U241-U361,0)</f>
        <v>0</v>
      </c>
      <c r="AS361" s="21">
        <f>MAX('ART Forecast'!V241-V361,0)</f>
        <v>0</v>
      </c>
      <c r="AT361" s="21">
        <f>MAX('ART Forecast'!W241-W361,0)</f>
        <v>0</v>
      </c>
    </row>
    <row r="362" spans="1:46" customFormat="1" x14ac:dyDescent="0.35">
      <c r="A362" s="1"/>
      <c r="B362" s="17" t="str">
        <f t="shared" si="374"/>
        <v>Turkmenistan</v>
      </c>
      <c r="C362" s="21"/>
      <c r="D362" s="21">
        <f>'ART Forecast'!C242-('ART Forecast'!C242*'Algorithms &amp; Assumptions'!$C$7)</f>
        <v>0</v>
      </c>
      <c r="E362" s="21">
        <f>'ART Forecast'!D242-('ART Forecast'!D242*'Algorithms &amp; Assumptions'!$C$7)</f>
        <v>0</v>
      </c>
      <c r="F362" s="21">
        <f>'ART Forecast'!E242-('ART Forecast'!E242*'Algorithms &amp; Assumptions'!$C$7)</f>
        <v>0</v>
      </c>
      <c r="G362" s="21">
        <f>'ART Forecast'!F242-('ART Forecast'!F242*'Algorithms &amp; Assumptions'!$C$7)</f>
        <v>0</v>
      </c>
      <c r="H362" s="21">
        <f>'ART Forecast'!G242-('ART Forecast'!G242*'Algorithms &amp; Assumptions'!$C$7)</f>
        <v>0</v>
      </c>
      <c r="I362" s="21">
        <f>'ART Forecast'!H242-('ART Forecast'!H242*'Algorithms &amp; Assumptions'!$C$7)</f>
        <v>0</v>
      </c>
      <c r="J362" s="21">
        <f>'ART Forecast'!I242-('ART Forecast'!I242*'Algorithms &amp; Assumptions'!$C$7)</f>
        <v>0</v>
      </c>
      <c r="K362" s="21">
        <f>'ART Forecast'!J242-('ART Forecast'!J242*'Algorithms &amp; Assumptions'!$C$7)</f>
        <v>0</v>
      </c>
      <c r="L362" s="21">
        <f>'ART Forecast'!K242-('ART Forecast'!K242*'Algorithms &amp; Assumptions'!$C$7)</f>
        <v>0</v>
      </c>
      <c r="M362" s="21">
        <f>'ART Forecast'!L242-('ART Forecast'!L242*'Algorithms &amp; Assumptions'!$C$7)</f>
        <v>0</v>
      </c>
      <c r="N362" s="21">
        <f>'ART Forecast'!M242-('ART Forecast'!M242*'Algorithms &amp; Assumptions'!$C$7)</f>
        <v>0</v>
      </c>
      <c r="O362" s="21">
        <f>'ART Forecast'!N242-('ART Forecast'!N242*'Algorithms &amp; Assumptions'!$C$7)</f>
        <v>0</v>
      </c>
      <c r="P362" s="21">
        <f>'ART Forecast'!O242-('ART Forecast'!O242*'Algorithms &amp; Assumptions'!$C$7)</f>
        <v>0</v>
      </c>
      <c r="Q362" s="21">
        <f>'ART Forecast'!P242-('ART Forecast'!P242*'Algorithms &amp; Assumptions'!$C$7)</f>
        <v>0</v>
      </c>
      <c r="R362" s="21">
        <f>'ART Forecast'!Q242-('ART Forecast'!Q242*'Algorithms &amp; Assumptions'!$C$7)</f>
        <v>0</v>
      </c>
      <c r="S362" s="21">
        <f>'ART Forecast'!R242-('ART Forecast'!R242*'Algorithms &amp; Assumptions'!$C$7)</f>
        <v>0</v>
      </c>
      <c r="T362" s="21">
        <f>'ART Forecast'!S242-('ART Forecast'!S242*'Algorithms &amp; Assumptions'!$C$7)</f>
        <v>0</v>
      </c>
      <c r="U362" s="21">
        <f>'ART Forecast'!T242-('ART Forecast'!T242*'Algorithms &amp; Assumptions'!$C$7)</f>
        <v>0</v>
      </c>
      <c r="V362" s="21">
        <f>'ART Forecast'!U242-('ART Forecast'!U242*'Algorithms &amp; Assumptions'!$C$7)</f>
        <v>0</v>
      </c>
      <c r="W362" s="21">
        <f>'ART Forecast'!V242-('ART Forecast'!V242*'Algorithms &amp; Assumptions'!$C$7)</f>
        <v>0</v>
      </c>
      <c r="X362" s="1"/>
      <c r="Y362" s="17" t="str">
        <f t="shared" si="373"/>
        <v>Turkmenistan</v>
      </c>
      <c r="Z362" s="21"/>
      <c r="AA362" s="21">
        <f>MAX('ART Forecast'!D242-D362,0)</f>
        <v>0</v>
      </c>
      <c r="AB362" s="21">
        <f>MAX('ART Forecast'!E242-E362,0)</f>
        <v>0</v>
      </c>
      <c r="AC362" s="21">
        <f>MAX('ART Forecast'!F242-F362,0)</f>
        <v>0</v>
      </c>
      <c r="AD362" s="21">
        <f>MAX('ART Forecast'!G242-G362,0)</f>
        <v>0</v>
      </c>
      <c r="AE362" s="21">
        <f>MAX('ART Forecast'!H242-H362,0)</f>
        <v>0</v>
      </c>
      <c r="AF362" s="21">
        <f>MAX('ART Forecast'!I242-I362,0)</f>
        <v>0</v>
      </c>
      <c r="AG362" s="21">
        <f>MAX('ART Forecast'!J242-J362,0)</f>
        <v>0</v>
      </c>
      <c r="AH362" s="21">
        <f>MAX('ART Forecast'!K242-K362,0)</f>
        <v>0</v>
      </c>
      <c r="AI362" s="21">
        <f>MAX('ART Forecast'!L242-L362,0)</f>
        <v>0</v>
      </c>
      <c r="AJ362" s="21">
        <f>MAX('ART Forecast'!M242-M362,0)</f>
        <v>0</v>
      </c>
      <c r="AK362" s="21">
        <f>MAX('ART Forecast'!N242-N362,0)</f>
        <v>0</v>
      </c>
      <c r="AL362" s="21">
        <f>MAX('ART Forecast'!O242-O362,0)</f>
        <v>0</v>
      </c>
      <c r="AM362" s="21">
        <f>MAX('ART Forecast'!P242-P362,0)</f>
        <v>0</v>
      </c>
      <c r="AN362" s="21">
        <f>MAX('ART Forecast'!Q242-Q362,0)</f>
        <v>0</v>
      </c>
      <c r="AO362" s="21">
        <f>MAX('ART Forecast'!R242-R362,0)</f>
        <v>0</v>
      </c>
      <c r="AP362" s="21">
        <f>MAX('ART Forecast'!S242-S362,0)</f>
        <v>0</v>
      </c>
      <c r="AQ362" s="21">
        <f>MAX('ART Forecast'!T242-T362,0)</f>
        <v>0</v>
      </c>
      <c r="AR362" s="21">
        <f>MAX('ART Forecast'!U242-U362,0)</f>
        <v>0</v>
      </c>
      <c r="AS362" s="21">
        <f>MAX('ART Forecast'!V242-V362,0)</f>
        <v>0</v>
      </c>
      <c r="AT362" s="21">
        <f>MAX('ART Forecast'!W242-W362,0)</f>
        <v>0</v>
      </c>
    </row>
    <row r="363" spans="1:46" customFormat="1" x14ac:dyDescent="0.35">
      <c r="A363" s="1"/>
      <c r="B363" s="17" t="str">
        <f t="shared" si="374"/>
        <v>Uganda</v>
      </c>
      <c r="C363" s="21"/>
      <c r="D363" s="21">
        <f>'ART Forecast'!C243-('ART Forecast'!C243*'Algorithms &amp; Assumptions'!$C$7)</f>
        <v>18498.55</v>
      </c>
      <c r="E363" s="21">
        <f>'ART Forecast'!D243-('ART Forecast'!D243*'Algorithms &amp; Assumptions'!$C$7)</f>
        <v>21024.75</v>
      </c>
      <c r="F363" s="21">
        <f>'ART Forecast'!E243-('ART Forecast'!E243*'Algorithms &amp; Assumptions'!$C$7)</f>
        <v>30135.05</v>
      </c>
      <c r="G363" s="21">
        <f>'ART Forecast'!F243-('ART Forecast'!F243*'Algorithms &amp; Assumptions'!$C$7)</f>
        <v>36996.25</v>
      </c>
      <c r="H363" s="21">
        <f>'ART Forecast'!G243-('ART Forecast'!G243*'Algorithms &amp; Assumptions'!$C$7)</f>
        <v>46478</v>
      </c>
      <c r="I363" s="21">
        <f>'ART Forecast'!H243-('ART Forecast'!H243*'Algorithms &amp; Assumptions'!$C$7)</f>
        <v>51024.65</v>
      </c>
      <c r="J363" s="21">
        <f>'ART Forecast'!I243-('ART Forecast'!I243*'Algorithms &amp; Assumptions'!$C$7)</f>
        <v>54345.599999999999</v>
      </c>
      <c r="K363" s="21">
        <f>'ART Forecast'!J243-('ART Forecast'!J243*'Algorithms &amp; Assumptions'!$C$7)</f>
        <v>55363.9</v>
      </c>
      <c r="L363" s="21">
        <f>'ART Forecast'!K243-('ART Forecast'!K243*'Algorithms &amp; Assumptions'!$C$7)</f>
        <v>57061.35</v>
      </c>
      <c r="M363" s="21">
        <f>'ART Forecast'!L243-('ART Forecast'!L243*'Algorithms &amp; Assumptions'!$C$7)</f>
        <v>56272.55</v>
      </c>
      <c r="N363" s="21">
        <f>'ART Forecast'!M243-('ART Forecast'!M243*'Algorithms &amp; Assumptions'!$C$7)</f>
        <v>52487.5</v>
      </c>
      <c r="O363" s="21">
        <f>'ART Forecast'!N243-('ART Forecast'!N243*'Algorithms &amp; Assumptions'!$C$7)</f>
        <v>50876.75</v>
      </c>
      <c r="P363" s="21">
        <f>'ART Forecast'!O243-('ART Forecast'!O243*'Algorithms &amp; Assumptions'!$C$7)</f>
        <v>49105.35</v>
      </c>
      <c r="Q363" s="21">
        <f>'ART Forecast'!P243-('ART Forecast'!P243*'Algorithms &amp; Assumptions'!$C$7)</f>
        <v>46716.28333333334</v>
      </c>
      <c r="R363" s="21">
        <f>'ART Forecast'!Q243-('ART Forecast'!Q243*'Algorithms &amp; Assumptions'!$C$7)</f>
        <v>44327.216666666674</v>
      </c>
      <c r="S363" s="21">
        <f>'ART Forecast'!R243-('ART Forecast'!R243*'Algorithms &amp; Assumptions'!$C$7)</f>
        <v>41938.150000000009</v>
      </c>
      <c r="T363" s="21">
        <f>'ART Forecast'!S243-('ART Forecast'!S243*'Algorithms &amp; Assumptions'!$C$7)</f>
        <v>39549.083333333343</v>
      </c>
      <c r="U363" s="21">
        <f>'ART Forecast'!T243-('ART Forecast'!T243*'Algorithms &amp; Assumptions'!$C$7)</f>
        <v>37160.016666666677</v>
      </c>
      <c r="V363" s="21">
        <f>'ART Forecast'!U243-('ART Forecast'!U243*'Algorithms &amp; Assumptions'!$C$7)</f>
        <v>34770.950000000012</v>
      </c>
      <c r="W363" s="21">
        <f>'ART Forecast'!V243-('ART Forecast'!V243*'Algorithms &amp; Assumptions'!$C$7)</f>
        <v>32381.883333333346</v>
      </c>
      <c r="X363" s="1"/>
      <c r="Y363" s="17" t="str">
        <f t="shared" si="373"/>
        <v>Uganda</v>
      </c>
      <c r="Z363" s="21"/>
      <c r="AA363" s="21">
        <f>MAX('ART Forecast'!D243-D363,0)</f>
        <v>6236.4500000000007</v>
      </c>
      <c r="AB363" s="21">
        <f>MAX('ART Forecast'!E243-E363,0)</f>
        <v>14428.25</v>
      </c>
      <c r="AC363" s="21">
        <f>MAX('ART Forecast'!F243-F363,0)</f>
        <v>13389.95</v>
      </c>
      <c r="AD363" s="21">
        <f>MAX('ART Forecast'!G243-G363,0)</f>
        <v>17683.75</v>
      </c>
      <c r="AE363" s="21">
        <f>MAX('ART Forecast'!H243-H363,0)</f>
        <v>13551</v>
      </c>
      <c r="AF363" s="21">
        <f>MAX('ART Forecast'!I243-I363,0)</f>
        <v>12911.349999999999</v>
      </c>
      <c r="AG363" s="21">
        <f>MAX('ART Forecast'!J243-J363,0)</f>
        <v>10788.400000000001</v>
      </c>
      <c r="AH363" s="21">
        <f>MAX('ART Forecast'!K243-K363,0)</f>
        <v>11767.099999999999</v>
      </c>
      <c r="AI363" s="21">
        <f>MAX('ART Forecast'!L243-L363,0)</f>
        <v>9141.6500000000015</v>
      </c>
      <c r="AJ363" s="21">
        <f>MAX('ART Forecast'!M243-M363,0)</f>
        <v>5477.4499999999971</v>
      </c>
      <c r="AK363" s="21">
        <f>MAX('ART Forecast'!N243-N363,0)</f>
        <v>7367.5</v>
      </c>
      <c r="AL363" s="21">
        <f>MAX('ART Forecast'!O243-O363,0)</f>
        <v>6894.25</v>
      </c>
      <c r="AM363" s="21">
        <f>MAX('ART Forecast'!P243-P363,0)</f>
        <v>5854.9833333333372</v>
      </c>
      <c r="AN363" s="21">
        <f>MAX('ART Forecast'!Q243-Q363,0)</f>
        <v>5433.3833333333314</v>
      </c>
      <c r="AO363" s="21">
        <f>MAX('ART Forecast'!R243-R363,0)</f>
        <v>5011.7833333333328</v>
      </c>
      <c r="AP363" s="21">
        <f>MAX('ART Forecast'!S243-S363,0)</f>
        <v>4590.1833333333343</v>
      </c>
      <c r="AQ363" s="21">
        <f>MAX('ART Forecast'!T243-T363,0)</f>
        <v>4168.5833333333358</v>
      </c>
      <c r="AR363" s="21">
        <f>MAX('ART Forecast'!U243-U363,0)</f>
        <v>3746.9833333333372</v>
      </c>
      <c r="AS363" s="21">
        <f>MAX('ART Forecast'!V243-V363,0)</f>
        <v>3325.3833333333387</v>
      </c>
      <c r="AT363" s="21">
        <f>MAX('ART Forecast'!W243-W363,0)</f>
        <v>2903.7833333333401</v>
      </c>
    </row>
    <row r="364" spans="1:46" customFormat="1" x14ac:dyDescent="0.35">
      <c r="A364" s="1"/>
      <c r="B364" s="17" t="str">
        <f t="shared" si="374"/>
        <v>Ukraine</v>
      </c>
      <c r="C364" s="21"/>
      <c r="D364" s="21">
        <f>'ART Forecast'!C244-('ART Forecast'!C244*'Algorithms &amp; Assumptions'!$C$7)</f>
        <v>1739.1</v>
      </c>
      <c r="E364" s="21">
        <f>'ART Forecast'!D244-('ART Forecast'!D244*'Algorithms &amp; Assumptions'!$C$7)</f>
        <v>1927.8</v>
      </c>
      <c r="F364" s="21">
        <f>'ART Forecast'!E244-('ART Forecast'!E244*'Algorithms &amp; Assumptions'!$C$7)</f>
        <v>2107.15</v>
      </c>
      <c r="G364" s="21">
        <f>'ART Forecast'!F244-('ART Forecast'!F244*'Algorithms &amp; Assumptions'!$C$7)</f>
        <v>2283.1</v>
      </c>
      <c r="H364" s="21">
        <f>'ART Forecast'!G244-('ART Forecast'!G244*'Algorithms &amp; Assumptions'!$C$7)</f>
        <v>2303.5</v>
      </c>
      <c r="I364" s="21">
        <f>'ART Forecast'!H244-('ART Forecast'!H244*'Algorithms &amp; Assumptions'!$C$7)</f>
        <v>2215.1</v>
      </c>
      <c r="J364" s="21">
        <f>'ART Forecast'!I244-('ART Forecast'!I244*'Algorithms &amp; Assumptions'!$C$7)</f>
        <v>2342.6</v>
      </c>
      <c r="K364" s="21">
        <f>'ART Forecast'!J244-('ART Forecast'!J244*'Algorithms &amp; Assumptions'!$C$7)</f>
        <v>2480.3000000000002</v>
      </c>
      <c r="L364" s="21">
        <f>'ART Forecast'!K244-('ART Forecast'!K244*'Algorithms &amp; Assumptions'!$C$7)</f>
        <v>2431</v>
      </c>
      <c r="M364" s="21">
        <f>'ART Forecast'!L244-('ART Forecast'!L244*'Algorithms &amp; Assumptions'!$C$7)</f>
        <v>2335.8000000000002</v>
      </c>
      <c r="N364" s="21">
        <f>'ART Forecast'!M244-('ART Forecast'!M244*'Algorithms &amp; Assumptions'!$C$7)</f>
        <v>2244.85</v>
      </c>
      <c r="O364" s="21">
        <f>'ART Forecast'!N244-('ART Forecast'!N244*'Algorithms &amp; Assumptions'!$C$7)</f>
        <v>2125.85</v>
      </c>
      <c r="P364" s="21">
        <f>'ART Forecast'!O244-('ART Forecast'!O244*'Algorithms &amp; Assumptions'!$C$7)</f>
        <v>1727.2</v>
      </c>
      <c r="Q364" s="21">
        <f>'ART Forecast'!P244-('ART Forecast'!P244*'Algorithms &amp; Assumptions'!$C$7)</f>
        <v>1524.3333333333333</v>
      </c>
      <c r="R364" s="21">
        <f>'ART Forecast'!Q244-('ART Forecast'!Q244*'Algorithms &amp; Assumptions'!$C$7)</f>
        <v>1321.4666666666665</v>
      </c>
      <c r="S364" s="21">
        <f>'ART Forecast'!R244-('ART Forecast'!R244*'Algorithms &amp; Assumptions'!$C$7)</f>
        <v>1118.5999999999999</v>
      </c>
      <c r="T364" s="21">
        <f>'ART Forecast'!S244-('ART Forecast'!S244*'Algorithms &amp; Assumptions'!$C$7)</f>
        <v>915.73333333333312</v>
      </c>
      <c r="U364" s="21">
        <f>'ART Forecast'!T244-('ART Forecast'!T244*'Algorithms &amp; Assumptions'!$C$7)</f>
        <v>712.86666666666645</v>
      </c>
      <c r="V364" s="21">
        <f>'ART Forecast'!U244-('ART Forecast'!U244*'Algorithms &amp; Assumptions'!$C$7)</f>
        <v>509.99999999999983</v>
      </c>
      <c r="W364" s="21">
        <f>'ART Forecast'!V244-('ART Forecast'!V244*'Algorithms &amp; Assumptions'!$C$7)</f>
        <v>307.13333333333316</v>
      </c>
      <c r="X364" s="1"/>
      <c r="Y364" s="17" t="str">
        <f t="shared" si="373"/>
        <v>Ukraine</v>
      </c>
      <c r="Z364" s="21"/>
      <c r="AA364" s="21">
        <f>MAX('ART Forecast'!D244-D364,0)</f>
        <v>528.90000000000009</v>
      </c>
      <c r="AB364" s="21">
        <f>MAX('ART Forecast'!E244-E364,0)</f>
        <v>551.20000000000005</v>
      </c>
      <c r="AC364" s="21">
        <f>MAX('ART Forecast'!F244-F364,0)</f>
        <v>578.84999999999991</v>
      </c>
      <c r="AD364" s="21">
        <f>MAX('ART Forecast'!G244-G364,0)</f>
        <v>426.90000000000009</v>
      </c>
      <c r="AE364" s="21">
        <f>MAX('ART Forecast'!H244-H364,0)</f>
        <v>302.5</v>
      </c>
      <c r="AF364" s="21">
        <f>MAX('ART Forecast'!I244-I364,0)</f>
        <v>540.90000000000009</v>
      </c>
      <c r="AG364" s="21">
        <f>MAX('ART Forecast'!J244-J364,0)</f>
        <v>575.40000000000009</v>
      </c>
      <c r="AH364" s="21">
        <f>MAX('ART Forecast'!K244-K364,0)</f>
        <v>379.69999999999982</v>
      </c>
      <c r="AI364" s="21">
        <f>MAX('ART Forecast'!L244-L364,0)</f>
        <v>317</v>
      </c>
      <c r="AJ364" s="21">
        <f>MAX('ART Forecast'!M244-M364,0)</f>
        <v>305.19999999999982</v>
      </c>
      <c r="AK364" s="21">
        <f>MAX('ART Forecast'!N244-N364,0)</f>
        <v>256.15000000000009</v>
      </c>
      <c r="AL364" s="21">
        <f>MAX('ART Forecast'!O244-O364,0)</f>
        <v>0</v>
      </c>
      <c r="AM364" s="21">
        <f>MAX('ART Forecast'!P244-P364,0)</f>
        <v>66.133333333333212</v>
      </c>
      <c r="AN364" s="21">
        <f>MAX('ART Forecast'!Q244-Q364,0)</f>
        <v>30.333333333333258</v>
      </c>
      <c r="AO364" s="21">
        <f>MAX('ART Forecast'!R244-R364,0)</f>
        <v>0</v>
      </c>
      <c r="AP364" s="21">
        <f>MAX('ART Forecast'!S244-S364,0)</f>
        <v>0</v>
      </c>
      <c r="AQ364" s="21">
        <f>MAX('ART Forecast'!T244-T364,0)</f>
        <v>0</v>
      </c>
      <c r="AR364" s="21">
        <f>MAX('ART Forecast'!U244-U364,0)</f>
        <v>0</v>
      </c>
      <c r="AS364" s="21">
        <f>MAX('ART Forecast'!V244-V364,0)</f>
        <v>0</v>
      </c>
      <c r="AT364" s="21">
        <f>MAX('ART Forecast'!W244-W364,0)</f>
        <v>0</v>
      </c>
    </row>
    <row r="365" spans="1:46" customFormat="1" x14ac:dyDescent="0.35">
      <c r="A365" s="1"/>
      <c r="B365" s="17" t="str">
        <f t="shared" si="374"/>
        <v>Uzbekistan</v>
      </c>
      <c r="C365" s="21"/>
      <c r="D365" s="21">
        <f>'ART Forecast'!C245-('ART Forecast'!C245*'Algorithms &amp; Assumptions'!$C$7)</f>
        <v>0</v>
      </c>
      <c r="E365" s="21">
        <f>'ART Forecast'!D245-('ART Forecast'!D245*'Algorithms &amp; Assumptions'!$C$7)</f>
        <v>0</v>
      </c>
      <c r="F365" s="21">
        <f>'ART Forecast'!E245-('ART Forecast'!E245*'Algorithms &amp; Assumptions'!$C$7)</f>
        <v>0</v>
      </c>
      <c r="G365" s="21">
        <f>'ART Forecast'!F245-('ART Forecast'!F245*'Algorithms &amp; Assumptions'!$C$7)</f>
        <v>0</v>
      </c>
      <c r="H365" s="21">
        <f>'ART Forecast'!G245-('ART Forecast'!G245*'Algorithms &amp; Assumptions'!$C$7)</f>
        <v>0</v>
      </c>
      <c r="I365" s="21">
        <f>'ART Forecast'!H245-('ART Forecast'!H245*'Algorithms &amp; Assumptions'!$C$7)</f>
        <v>3337.95</v>
      </c>
      <c r="J365" s="21">
        <f>'ART Forecast'!I245-('ART Forecast'!I245*'Algorithms &amp; Assumptions'!$C$7)</f>
        <v>3888.75</v>
      </c>
      <c r="K365" s="21">
        <f>'ART Forecast'!J245-('ART Forecast'!J245*'Algorithms &amp; Assumptions'!$C$7)</f>
        <v>4333.3</v>
      </c>
      <c r="L365" s="21">
        <f>'ART Forecast'!K245-('ART Forecast'!K245*'Algorithms &amp; Assumptions'!$C$7)</f>
        <v>4705.6000000000004</v>
      </c>
      <c r="M365" s="21">
        <f>'ART Forecast'!L245-('ART Forecast'!L245*'Algorithms &amp; Assumptions'!$C$7)</f>
        <v>2997.95</v>
      </c>
      <c r="N365" s="21">
        <f>'ART Forecast'!M245-('ART Forecast'!M245*'Algorithms &amp; Assumptions'!$C$7)</f>
        <v>2760.8</v>
      </c>
      <c r="O365" s="21">
        <f>'ART Forecast'!N245-('ART Forecast'!N245*'Algorithms &amp; Assumptions'!$C$7)</f>
        <v>1624.35</v>
      </c>
      <c r="P365" s="21">
        <f>'ART Forecast'!O245-('ART Forecast'!O245*'Algorithms &amp; Assumptions'!$C$7)</f>
        <v>0</v>
      </c>
      <c r="Q365" s="21">
        <f>'ART Forecast'!P245-('ART Forecast'!P245*'Algorithms &amp; Assumptions'!$C$7)</f>
        <v>0</v>
      </c>
      <c r="R365" s="21">
        <f>'ART Forecast'!Q245-('ART Forecast'!Q245*'Algorithms &amp; Assumptions'!$C$7)</f>
        <v>0</v>
      </c>
      <c r="S365" s="21">
        <f>'ART Forecast'!R245-('ART Forecast'!R245*'Algorithms &amp; Assumptions'!$C$7)</f>
        <v>0</v>
      </c>
      <c r="T365" s="21">
        <f>'ART Forecast'!S245-('ART Forecast'!S245*'Algorithms &amp; Assumptions'!$C$7)</f>
        <v>0</v>
      </c>
      <c r="U365" s="21">
        <f>'ART Forecast'!T245-('ART Forecast'!T245*'Algorithms &amp; Assumptions'!$C$7)</f>
        <v>0</v>
      </c>
      <c r="V365" s="21">
        <f>'ART Forecast'!U245-('ART Forecast'!U245*'Algorithms &amp; Assumptions'!$C$7)</f>
        <v>0</v>
      </c>
      <c r="W365" s="21">
        <f>'ART Forecast'!V245-('ART Forecast'!V245*'Algorithms &amp; Assumptions'!$C$7)</f>
        <v>0</v>
      </c>
      <c r="X365" s="1"/>
      <c r="Y365" s="17" t="str">
        <f t="shared" si="373"/>
        <v>Uzbekistan</v>
      </c>
      <c r="Z365" s="21"/>
      <c r="AA365" s="21">
        <f>MAX('ART Forecast'!D245-D365,0)</f>
        <v>0</v>
      </c>
      <c r="AB365" s="21">
        <f>MAX('ART Forecast'!E245-E365,0)</f>
        <v>0</v>
      </c>
      <c r="AC365" s="21">
        <f>MAX('ART Forecast'!F245-F365,0)</f>
        <v>0</v>
      </c>
      <c r="AD365" s="21">
        <f>MAX('ART Forecast'!G245-G365,0)</f>
        <v>0</v>
      </c>
      <c r="AE365" s="21">
        <f>MAX('ART Forecast'!H245-H365,0)</f>
        <v>3927</v>
      </c>
      <c r="AF365" s="21">
        <f>MAX('ART Forecast'!I245-I365,0)</f>
        <v>1237.0500000000002</v>
      </c>
      <c r="AG365" s="21">
        <f>MAX('ART Forecast'!J245-J365,0)</f>
        <v>1209.25</v>
      </c>
      <c r="AH365" s="21">
        <f>MAX('ART Forecast'!K245-K365,0)</f>
        <v>1202.6999999999998</v>
      </c>
      <c r="AI365" s="21">
        <f>MAX('ART Forecast'!L245-L365,0)</f>
        <v>0</v>
      </c>
      <c r="AJ365" s="21">
        <f>MAX('ART Forecast'!M245-M365,0)</f>
        <v>250.05000000000018</v>
      </c>
      <c r="AK365" s="21">
        <f>MAX('ART Forecast'!N245-N365,0)</f>
        <v>0</v>
      </c>
      <c r="AL365" s="21">
        <f>MAX('ART Forecast'!O245-O365,0)</f>
        <v>0</v>
      </c>
      <c r="AM365" s="21">
        <f>MAX('ART Forecast'!P245-P365,0)</f>
        <v>0</v>
      </c>
      <c r="AN365" s="21">
        <f>MAX('ART Forecast'!Q245-Q365,0)</f>
        <v>0</v>
      </c>
      <c r="AO365" s="21">
        <f>MAX('ART Forecast'!R245-R365,0)</f>
        <v>0</v>
      </c>
      <c r="AP365" s="21">
        <f>MAX('ART Forecast'!S245-S365,0)</f>
        <v>0</v>
      </c>
      <c r="AQ365" s="21">
        <f>MAX('ART Forecast'!T245-T365,0)</f>
        <v>0</v>
      </c>
      <c r="AR365" s="21">
        <f>MAX('ART Forecast'!U245-U365,0)</f>
        <v>0</v>
      </c>
      <c r="AS365" s="21">
        <f>MAX('ART Forecast'!V245-V365,0)</f>
        <v>0</v>
      </c>
      <c r="AT365" s="21">
        <f>MAX('ART Forecast'!W245-W365,0)</f>
        <v>0</v>
      </c>
    </row>
    <row r="366" spans="1:46" customFormat="1" x14ac:dyDescent="0.35">
      <c r="A366" s="1"/>
      <c r="B366" s="17" t="str">
        <f t="shared" si="374"/>
        <v>Venezuela</v>
      </c>
      <c r="C366" s="21"/>
      <c r="D366" s="21">
        <f>'ART Forecast'!C246-('ART Forecast'!C246*'Algorithms &amp; Assumptions'!$C$7)</f>
        <v>893.35</v>
      </c>
      <c r="E366" s="21">
        <f>'ART Forecast'!D246-('ART Forecast'!D246*'Algorithms &amp; Assumptions'!$C$7)</f>
        <v>715.7</v>
      </c>
      <c r="F366" s="21">
        <f>'ART Forecast'!E246-('ART Forecast'!E246*'Algorithms &amp; Assumptions'!$C$7)</f>
        <v>826.2</v>
      </c>
      <c r="G366" s="21">
        <f>'ART Forecast'!F246-('ART Forecast'!F246*'Algorithms &amp; Assumptions'!$C$7)</f>
        <v>829.6</v>
      </c>
      <c r="H366" s="21">
        <f>'ART Forecast'!G246-('ART Forecast'!G246*'Algorithms &amp; Assumptions'!$C$7)</f>
        <v>849.15</v>
      </c>
      <c r="I366" s="21">
        <f>'ART Forecast'!H246-('ART Forecast'!H246*'Algorithms &amp; Assumptions'!$C$7)</f>
        <v>1112.6500000000001</v>
      </c>
      <c r="J366" s="21">
        <f>'ART Forecast'!I246-('ART Forecast'!I246*'Algorithms &amp; Assumptions'!$C$7)</f>
        <v>1100.75</v>
      </c>
      <c r="K366" s="21">
        <f>'ART Forecast'!J246-('ART Forecast'!J246*'Algorithms &amp; Assumptions'!$C$7)</f>
        <v>1006.4</v>
      </c>
      <c r="L366" s="21">
        <f>'ART Forecast'!K246-('ART Forecast'!K246*'Algorithms &amp; Assumptions'!$C$7)</f>
        <v>834.7</v>
      </c>
      <c r="M366" s="21">
        <f>'ART Forecast'!L246-('ART Forecast'!L246*'Algorithms &amp; Assumptions'!$C$7)</f>
        <v>904.4</v>
      </c>
      <c r="N366" s="21">
        <f>'ART Forecast'!M246-('ART Forecast'!M246*'Algorithms &amp; Assumptions'!$C$7)</f>
        <v>1103.3</v>
      </c>
      <c r="O366" s="21">
        <f>'ART Forecast'!N246-('ART Forecast'!N246*'Algorithms &amp; Assumptions'!$C$7)</f>
        <v>1018.3</v>
      </c>
      <c r="P366" s="21">
        <f>'ART Forecast'!O246-('ART Forecast'!O246*'Algorithms &amp; Assumptions'!$C$7)</f>
        <v>863.6</v>
      </c>
      <c r="Q366" s="21">
        <f>'ART Forecast'!P246-('ART Forecast'!P246*'Algorithms &amp; Assumptions'!$C$7)</f>
        <v>850</v>
      </c>
      <c r="R366" s="21">
        <f>'ART Forecast'!Q246-('ART Forecast'!Q246*'Algorithms &amp; Assumptions'!$C$7)</f>
        <v>836.4</v>
      </c>
      <c r="S366" s="21">
        <f>'ART Forecast'!R246-('ART Forecast'!R246*'Algorithms &amp; Assumptions'!$C$7)</f>
        <v>822.8</v>
      </c>
      <c r="T366" s="21">
        <f>'ART Forecast'!S246-('ART Forecast'!S246*'Algorithms &amp; Assumptions'!$C$7)</f>
        <v>809.2</v>
      </c>
      <c r="U366" s="21">
        <f>'ART Forecast'!T246-('ART Forecast'!T246*'Algorithms &amp; Assumptions'!$C$7)</f>
        <v>795.6</v>
      </c>
      <c r="V366" s="21">
        <f>'ART Forecast'!U246-('ART Forecast'!U246*'Algorithms &amp; Assumptions'!$C$7)</f>
        <v>782</v>
      </c>
      <c r="W366" s="21">
        <f>'ART Forecast'!V246-('ART Forecast'!V246*'Algorithms &amp; Assumptions'!$C$7)</f>
        <v>768.4</v>
      </c>
      <c r="X366" s="1"/>
      <c r="Y366" s="17" t="str">
        <f t="shared" si="373"/>
        <v>Venezuela</v>
      </c>
      <c r="Z366" s="21"/>
      <c r="AA366" s="21">
        <f>MAX('ART Forecast'!D246-D366,0)</f>
        <v>0</v>
      </c>
      <c r="AB366" s="21">
        <f>MAX('ART Forecast'!E246-E366,0)</f>
        <v>256.29999999999995</v>
      </c>
      <c r="AC366" s="21">
        <f>MAX('ART Forecast'!F246-F366,0)</f>
        <v>149.79999999999995</v>
      </c>
      <c r="AD366" s="21">
        <f>MAX('ART Forecast'!G246-G366,0)</f>
        <v>169.39999999999998</v>
      </c>
      <c r="AE366" s="21">
        <f>MAX('ART Forecast'!H246-H366,0)</f>
        <v>459.85</v>
      </c>
      <c r="AF366" s="21">
        <f>MAX('ART Forecast'!I246-I366,0)</f>
        <v>182.34999999999991</v>
      </c>
      <c r="AG366" s="21">
        <f>MAX('ART Forecast'!J246-J366,0)</f>
        <v>83.25</v>
      </c>
      <c r="AH366" s="21">
        <f>MAX('ART Forecast'!K246-K366,0)</f>
        <v>0</v>
      </c>
      <c r="AI366" s="21">
        <f>MAX('ART Forecast'!L246-L366,0)</f>
        <v>229.29999999999995</v>
      </c>
      <c r="AJ366" s="21">
        <f>MAX('ART Forecast'!M246-M366,0)</f>
        <v>393.6</v>
      </c>
      <c r="AK366" s="21">
        <f>MAX('ART Forecast'!N246-N366,0)</f>
        <v>94.700000000000045</v>
      </c>
      <c r="AL366" s="21">
        <f>MAX('ART Forecast'!O246-O366,0)</f>
        <v>0</v>
      </c>
      <c r="AM366" s="21">
        <f>MAX('ART Forecast'!P246-P366,0)</f>
        <v>136.39999999999998</v>
      </c>
      <c r="AN366" s="21">
        <f>MAX('ART Forecast'!Q246-Q366,0)</f>
        <v>134</v>
      </c>
      <c r="AO366" s="21">
        <f>MAX('ART Forecast'!R246-R366,0)</f>
        <v>131.60000000000002</v>
      </c>
      <c r="AP366" s="21">
        <f>MAX('ART Forecast'!S246-S366,0)</f>
        <v>129.20000000000005</v>
      </c>
      <c r="AQ366" s="21">
        <f>MAX('ART Forecast'!T246-T366,0)</f>
        <v>126.79999999999995</v>
      </c>
      <c r="AR366" s="21">
        <f>MAX('ART Forecast'!U246-U366,0)</f>
        <v>124.39999999999998</v>
      </c>
      <c r="AS366" s="21">
        <f>MAX('ART Forecast'!V246-V366,0)</f>
        <v>122</v>
      </c>
      <c r="AT366" s="21">
        <f>MAX('ART Forecast'!W246-W366,0)</f>
        <v>119.60000000000002</v>
      </c>
    </row>
    <row r="367" spans="1:46" customFormat="1" x14ac:dyDescent="0.35">
      <c r="A367" s="1"/>
      <c r="B367" s="17" t="str">
        <f t="shared" si="374"/>
        <v>Vietnam</v>
      </c>
      <c r="C367" s="21"/>
      <c r="D367" s="21">
        <f>'ART Forecast'!C247-('ART Forecast'!C247*'Algorithms &amp; Assumptions'!$C$7)</f>
        <v>1976.25</v>
      </c>
      <c r="E367" s="21">
        <f>'ART Forecast'!D247-('ART Forecast'!D247*'Algorithms &amp; Assumptions'!$C$7)</f>
        <v>2380.85</v>
      </c>
      <c r="F367" s="21">
        <f>'ART Forecast'!E247-('ART Forecast'!E247*'Algorithms &amp; Assumptions'!$C$7)</f>
        <v>2560.1999999999998</v>
      </c>
      <c r="G367" s="21">
        <f>'ART Forecast'!F247-('ART Forecast'!F247*'Algorithms &amp; Assumptions'!$C$7)</f>
        <v>2761.65</v>
      </c>
      <c r="H367" s="21">
        <f>'ART Forecast'!G247-('ART Forecast'!G247*'Algorithms &amp; Assumptions'!$C$7)</f>
        <v>2938.45</v>
      </c>
      <c r="I367" s="21">
        <f>'ART Forecast'!H247-('ART Forecast'!H247*'Algorithms &amp; Assumptions'!$C$7)</f>
        <v>3111</v>
      </c>
      <c r="J367" s="21">
        <f>'ART Forecast'!I247-('ART Forecast'!I247*'Algorithms &amp; Assumptions'!$C$7)</f>
        <v>3218.1</v>
      </c>
      <c r="K367" s="21">
        <f>'ART Forecast'!J247-('ART Forecast'!J247*'Algorithms &amp; Assumptions'!$C$7)</f>
        <v>3248.7</v>
      </c>
      <c r="L367" s="21">
        <f>'ART Forecast'!K247-('ART Forecast'!K247*'Algorithms &amp; Assumptions'!$C$7)</f>
        <v>3227.45</v>
      </c>
      <c r="M367" s="21">
        <f>'ART Forecast'!L247-('ART Forecast'!L247*'Algorithms &amp; Assumptions'!$C$7)</f>
        <v>3128.85</v>
      </c>
      <c r="N367" s="21">
        <f>'ART Forecast'!M247-('ART Forecast'!M247*'Algorithms &amp; Assumptions'!$C$7)</f>
        <v>3016.65</v>
      </c>
      <c r="O367" s="21">
        <f>'ART Forecast'!N247-('ART Forecast'!N247*'Algorithms &amp; Assumptions'!$C$7)</f>
        <v>3176.45</v>
      </c>
      <c r="P367" s="21">
        <f>'ART Forecast'!O247-('ART Forecast'!O247*'Algorithms &amp; Assumptions'!$C$7)</f>
        <v>2799.9</v>
      </c>
      <c r="Q367" s="21">
        <f>'ART Forecast'!P247-('ART Forecast'!P247*'Algorithms &amp; Assumptions'!$C$7)</f>
        <v>2690.25</v>
      </c>
      <c r="R367" s="21">
        <f>'ART Forecast'!Q247-('ART Forecast'!Q247*'Algorithms &amp; Assumptions'!$C$7)</f>
        <v>2580.6</v>
      </c>
      <c r="S367" s="21">
        <f>'ART Forecast'!R247-('ART Forecast'!R247*'Algorithms &amp; Assumptions'!$C$7)</f>
        <v>2470.9499999999998</v>
      </c>
      <c r="T367" s="21">
        <f>'ART Forecast'!S247-('ART Forecast'!S247*'Algorithms &amp; Assumptions'!$C$7)</f>
        <v>2361.3000000000002</v>
      </c>
      <c r="U367" s="21">
        <f>'ART Forecast'!T247-('ART Forecast'!T247*'Algorithms &amp; Assumptions'!$C$7)</f>
        <v>2251.65</v>
      </c>
      <c r="V367" s="21">
        <f>'ART Forecast'!U247-('ART Forecast'!U247*'Algorithms &amp; Assumptions'!$C$7)</f>
        <v>2142</v>
      </c>
      <c r="W367" s="21">
        <f>'ART Forecast'!V247-('ART Forecast'!V247*'Algorithms &amp; Assumptions'!$C$7)</f>
        <v>2032.35</v>
      </c>
      <c r="X367" s="1"/>
      <c r="Y367" s="17" t="str">
        <f t="shared" si="373"/>
        <v>Vietnam</v>
      </c>
      <c r="Z367" s="21"/>
      <c r="AA367" s="21">
        <f>MAX('ART Forecast'!D247-D367,0)</f>
        <v>824.75</v>
      </c>
      <c r="AB367" s="21">
        <f>MAX('ART Forecast'!E247-E367,0)</f>
        <v>631.15000000000009</v>
      </c>
      <c r="AC367" s="21">
        <f>MAX('ART Forecast'!F247-F367,0)</f>
        <v>688.80000000000018</v>
      </c>
      <c r="AD367" s="21">
        <f>MAX('ART Forecast'!G247-G367,0)</f>
        <v>695.34999999999991</v>
      </c>
      <c r="AE367" s="21">
        <f>MAX('ART Forecast'!H247-H367,0)</f>
        <v>721.55000000000018</v>
      </c>
      <c r="AF367" s="21">
        <f>MAX('ART Forecast'!I247-I367,0)</f>
        <v>675</v>
      </c>
      <c r="AG367" s="21">
        <f>MAX('ART Forecast'!J247-J367,0)</f>
        <v>603.90000000000009</v>
      </c>
      <c r="AH367" s="21">
        <f>MAX('ART Forecast'!K247-K367,0)</f>
        <v>548.30000000000018</v>
      </c>
      <c r="AI367" s="21">
        <f>MAX('ART Forecast'!L247-L367,0)</f>
        <v>453.55000000000018</v>
      </c>
      <c r="AJ367" s="21">
        <f>MAX('ART Forecast'!M247-M367,0)</f>
        <v>420.15000000000009</v>
      </c>
      <c r="AK367" s="21">
        <f>MAX('ART Forecast'!N247-N367,0)</f>
        <v>720.34999999999991</v>
      </c>
      <c r="AL367" s="21">
        <f>MAX('ART Forecast'!O247-O367,0)</f>
        <v>117.55000000000018</v>
      </c>
      <c r="AM367" s="21">
        <f>MAX('ART Forecast'!P247-P367,0)</f>
        <v>365.09999999999991</v>
      </c>
      <c r="AN367" s="21">
        <f>MAX('ART Forecast'!Q247-Q367,0)</f>
        <v>345.75</v>
      </c>
      <c r="AO367" s="21">
        <f>MAX('ART Forecast'!R247-R367,0)</f>
        <v>326.40000000000009</v>
      </c>
      <c r="AP367" s="21">
        <f>MAX('ART Forecast'!S247-S367,0)</f>
        <v>307.05000000000018</v>
      </c>
      <c r="AQ367" s="21">
        <f>MAX('ART Forecast'!T247-T367,0)</f>
        <v>287.69999999999982</v>
      </c>
      <c r="AR367" s="21">
        <f>MAX('ART Forecast'!U247-U367,0)</f>
        <v>268.34999999999991</v>
      </c>
      <c r="AS367" s="21">
        <f>MAX('ART Forecast'!V247-V367,0)</f>
        <v>249</v>
      </c>
      <c r="AT367" s="21">
        <f>MAX('ART Forecast'!W247-W367,0)</f>
        <v>229.65000000000009</v>
      </c>
    </row>
    <row r="368" spans="1:46" customFormat="1" x14ac:dyDescent="0.35">
      <c r="A368" s="1"/>
      <c r="B368" s="17" t="str">
        <f t="shared" si="374"/>
        <v>Yemen</v>
      </c>
      <c r="C368" s="21"/>
      <c r="D368" s="21">
        <f>'ART Forecast'!C248-('ART Forecast'!C248*'Algorithms &amp; Assumptions'!$C$7)</f>
        <v>32.299999999999997</v>
      </c>
      <c r="E368" s="21">
        <f>'ART Forecast'!D248-('ART Forecast'!D248*'Algorithms &amp; Assumptions'!$C$7)</f>
        <v>43.35</v>
      </c>
      <c r="F368" s="21">
        <f>'ART Forecast'!E248-('ART Forecast'!E248*'Algorithms &amp; Assumptions'!$C$7)</f>
        <v>45.05</v>
      </c>
      <c r="G368" s="21">
        <f>'ART Forecast'!F248-('ART Forecast'!F248*'Algorithms &amp; Assumptions'!$C$7)</f>
        <v>50.15</v>
      </c>
      <c r="H368" s="21">
        <f>'ART Forecast'!G248-('ART Forecast'!G248*'Algorithms &amp; Assumptions'!$C$7)</f>
        <v>65.45</v>
      </c>
      <c r="I368" s="21">
        <f>'ART Forecast'!H248-('ART Forecast'!H248*'Algorithms &amp; Assumptions'!$C$7)</f>
        <v>76.5</v>
      </c>
      <c r="J368" s="21">
        <f>'ART Forecast'!I248-('ART Forecast'!I248*'Algorithms &amp; Assumptions'!$C$7)</f>
        <v>86.7</v>
      </c>
      <c r="K368" s="21">
        <f>'ART Forecast'!J248-('ART Forecast'!J248*'Algorithms &amp; Assumptions'!$C$7)</f>
        <v>97.75</v>
      </c>
      <c r="L368" s="21">
        <f>'ART Forecast'!K248-('ART Forecast'!K248*'Algorithms &amp; Assumptions'!$C$7)</f>
        <v>106.25</v>
      </c>
      <c r="M368" s="21">
        <f>'ART Forecast'!L248-('ART Forecast'!L248*'Algorithms &amp; Assumptions'!$C$7)</f>
        <v>117.3</v>
      </c>
      <c r="N368" s="21">
        <f>'ART Forecast'!M248-('ART Forecast'!M248*'Algorithms &amp; Assumptions'!$C$7)</f>
        <v>118.15</v>
      </c>
      <c r="O368" s="21">
        <f>'ART Forecast'!N248-('ART Forecast'!N248*'Algorithms &amp; Assumptions'!$C$7)</f>
        <v>123.25</v>
      </c>
      <c r="P368" s="21">
        <f>'ART Forecast'!O248-('ART Forecast'!O248*'Algorithms &amp; Assumptions'!$C$7)</f>
        <v>133.44999999999999</v>
      </c>
      <c r="Q368" s="21">
        <f>'ART Forecast'!P248-('ART Forecast'!P248*'Algorithms &amp; Assumptions'!$C$7)</f>
        <v>138.83333333333334</v>
      </c>
      <c r="R368" s="21">
        <f>'ART Forecast'!Q248-('ART Forecast'!Q248*'Algorithms &amp; Assumptions'!$C$7)</f>
        <v>144.2166666666667</v>
      </c>
      <c r="S368" s="21">
        <f>'ART Forecast'!R248-('ART Forecast'!R248*'Algorithms &amp; Assumptions'!$C$7)</f>
        <v>149.60000000000002</v>
      </c>
      <c r="T368" s="21">
        <f>'ART Forecast'!S248-('ART Forecast'!S248*'Algorithms &amp; Assumptions'!$C$7)</f>
        <v>154.98333333333338</v>
      </c>
      <c r="U368" s="21">
        <f>'ART Forecast'!T248-('ART Forecast'!T248*'Algorithms &amp; Assumptions'!$C$7)</f>
        <v>160.3666666666667</v>
      </c>
      <c r="V368" s="21">
        <f>'ART Forecast'!U248-('ART Forecast'!U248*'Algorithms &amp; Assumptions'!$C$7)</f>
        <v>165.75000000000006</v>
      </c>
      <c r="W368" s="21">
        <f>'ART Forecast'!V248-('ART Forecast'!V248*'Algorithms &amp; Assumptions'!$C$7)</f>
        <v>171.13333333333338</v>
      </c>
      <c r="X368" s="1"/>
      <c r="Y368" s="17" t="str">
        <f t="shared" si="373"/>
        <v>Yemen</v>
      </c>
      <c r="Z368" s="21"/>
      <c r="AA368" s="21">
        <f>MAX('ART Forecast'!D248-D368,0)</f>
        <v>18.700000000000003</v>
      </c>
      <c r="AB368" s="21">
        <f>MAX('ART Forecast'!E248-E368,0)</f>
        <v>9.6499999999999986</v>
      </c>
      <c r="AC368" s="21">
        <f>MAX('ART Forecast'!F248-F368,0)</f>
        <v>13.950000000000003</v>
      </c>
      <c r="AD368" s="21">
        <f>MAX('ART Forecast'!G248-G368,0)</f>
        <v>26.85</v>
      </c>
      <c r="AE368" s="21">
        <f>MAX('ART Forecast'!H248-H368,0)</f>
        <v>24.549999999999997</v>
      </c>
      <c r="AF368" s="21">
        <f>MAX('ART Forecast'!I248-I368,0)</f>
        <v>25.5</v>
      </c>
      <c r="AG368" s="21">
        <f>MAX('ART Forecast'!J248-J368,0)</f>
        <v>28.299999999999997</v>
      </c>
      <c r="AH368" s="21">
        <f>MAX('ART Forecast'!K248-K368,0)</f>
        <v>27.25</v>
      </c>
      <c r="AI368" s="21">
        <f>MAX('ART Forecast'!L248-L368,0)</f>
        <v>31.75</v>
      </c>
      <c r="AJ368" s="21">
        <f>MAX('ART Forecast'!M248-M368,0)</f>
        <v>21.700000000000003</v>
      </c>
      <c r="AK368" s="21">
        <f>MAX('ART Forecast'!N248-N368,0)</f>
        <v>26.849999999999994</v>
      </c>
      <c r="AL368" s="21">
        <f>MAX('ART Forecast'!O248-O368,0)</f>
        <v>33.75</v>
      </c>
      <c r="AM368" s="21">
        <f>MAX('ART Forecast'!P248-P368,0)</f>
        <v>29.883333333333354</v>
      </c>
      <c r="AN368" s="21">
        <f>MAX('ART Forecast'!Q248-Q368,0)</f>
        <v>30.833333333333343</v>
      </c>
      <c r="AO368" s="21">
        <f>MAX('ART Forecast'!R248-R368,0)</f>
        <v>31.783333333333331</v>
      </c>
      <c r="AP368" s="21">
        <f>MAX('ART Forecast'!S248-S368,0)</f>
        <v>32.733333333333348</v>
      </c>
      <c r="AQ368" s="21">
        <f>MAX('ART Forecast'!T248-T368,0)</f>
        <v>33.683333333333337</v>
      </c>
      <c r="AR368" s="21">
        <f>MAX('ART Forecast'!U248-U368,0)</f>
        <v>34.633333333333354</v>
      </c>
      <c r="AS368" s="21">
        <f>MAX('ART Forecast'!V248-V368,0)</f>
        <v>35.583333333333343</v>
      </c>
      <c r="AT368" s="21">
        <f>MAX('ART Forecast'!W248-W368,0)</f>
        <v>36.53333333333336</v>
      </c>
    </row>
    <row r="369" spans="1:46" customFormat="1" x14ac:dyDescent="0.35">
      <c r="A369" s="1"/>
      <c r="B369" s="17" t="str">
        <f t="shared" si="374"/>
        <v>Zambia</v>
      </c>
      <c r="C369" s="21"/>
      <c r="D369" s="21">
        <f>'ART Forecast'!C249-('ART Forecast'!C249*'Algorithms &amp; Assumptions'!$C$7)</f>
        <v>20553</v>
      </c>
      <c r="E369" s="21">
        <f>'ART Forecast'!D249-('ART Forecast'!D249*'Algorithms &amp; Assumptions'!$C$7)</f>
        <v>23985.3</v>
      </c>
      <c r="F369" s="21">
        <f>'ART Forecast'!E249-('ART Forecast'!E249*'Algorithms &amp; Assumptions'!$C$7)</f>
        <v>28643.3</v>
      </c>
      <c r="G369" s="21">
        <f>'ART Forecast'!F249-('ART Forecast'!F249*'Algorithms &amp; Assumptions'!$C$7)</f>
        <v>33266.449999999997</v>
      </c>
      <c r="H369" s="21">
        <f>'ART Forecast'!G249-('ART Forecast'!G249*'Algorithms &amp; Assumptions'!$C$7)</f>
        <v>37587.85</v>
      </c>
      <c r="I369" s="21">
        <f>'ART Forecast'!H249-('ART Forecast'!H249*'Algorithms &amp; Assumptions'!$C$7)</f>
        <v>44117.55</v>
      </c>
      <c r="J369" s="21">
        <f>'ART Forecast'!I249-('ART Forecast'!I249*'Algorithms &amp; Assumptions'!$C$7)</f>
        <v>42194</v>
      </c>
      <c r="K369" s="21">
        <f>'ART Forecast'!J249-('ART Forecast'!J249*'Algorithms &amp; Assumptions'!$C$7)</f>
        <v>39151</v>
      </c>
      <c r="L369" s="21">
        <f>'ART Forecast'!K249-('ART Forecast'!K249*'Algorithms &amp; Assumptions'!$C$7)</f>
        <v>35788.400000000001</v>
      </c>
      <c r="M369" s="21">
        <f>'ART Forecast'!L249-('ART Forecast'!L249*'Algorithms &amp; Assumptions'!$C$7)</f>
        <v>38193.050000000003</v>
      </c>
      <c r="N369" s="21">
        <f>'ART Forecast'!M249-('ART Forecast'!M249*'Algorithms &amp; Assumptions'!$C$7)</f>
        <v>40377.550000000003</v>
      </c>
      <c r="O369" s="21">
        <f>'ART Forecast'!N249-('ART Forecast'!N249*'Algorithms &amp; Assumptions'!$C$7)</f>
        <v>37200.25</v>
      </c>
      <c r="P369" s="21">
        <f>'ART Forecast'!O249-('ART Forecast'!O249*'Algorithms &amp; Assumptions'!$C$7)</f>
        <v>38054.5</v>
      </c>
      <c r="Q369" s="21">
        <f>'ART Forecast'!P249-('ART Forecast'!P249*'Algorithms &amp; Assumptions'!$C$7)</f>
        <v>38008.316666666666</v>
      </c>
      <c r="R369" s="21">
        <f>'ART Forecast'!Q249-('ART Forecast'!Q249*'Algorithms &amp; Assumptions'!$C$7)</f>
        <v>37962.133333333331</v>
      </c>
      <c r="S369" s="21">
        <f>'ART Forecast'!R249-('ART Forecast'!R249*'Algorithms &amp; Assumptions'!$C$7)</f>
        <v>37915.949999999997</v>
      </c>
      <c r="T369" s="21">
        <f>'ART Forecast'!S249-('ART Forecast'!S249*'Algorithms &amp; Assumptions'!$C$7)</f>
        <v>37869.766666666656</v>
      </c>
      <c r="U369" s="21">
        <f>'ART Forecast'!T249-('ART Forecast'!T249*'Algorithms &amp; Assumptions'!$C$7)</f>
        <v>37823.583333333321</v>
      </c>
      <c r="V369" s="21">
        <f>'ART Forecast'!U249-('ART Forecast'!U249*'Algorithms &amp; Assumptions'!$C$7)</f>
        <v>37777.399999999987</v>
      </c>
      <c r="W369" s="21">
        <f>'ART Forecast'!V249-('ART Forecast'!V249*'Algorithms &amp; Assumptions'!$C$7)</f>
        <v>37731.216666666653</v>
      </c>
      <c r="X369" s="1"/>
      <c r="Y369" s="17" t="str">
        <f t="shared" si="373"/>
        <v>Zambia</v>
      </c>
      <c r="Z369" s="21"/>
      <c r="AA369" s="21">
        <f>MAX('ART Forecast'!D249-D369,0)</f>
        <v>7665</v>
      </c>
      <c r="AB369" s="21">
        <f>MAX('ART Forecast'!E249-E369,0)</f>
        <v>9712.7000000000007</v>
      </c>
      <c r="AC369" s="21">
        <f>MAX('ART Forecast'!F249-F369,0)</f>
        <v>10493.7</v>
      </c>
      <c r="AD369" s="21">
        <f>MAX('ART Forecast'!G249-G369,0)</f>
        <v>10954.550000000003</v>
      </c>
      <c r="AE369" s="21">
        <f>MAX('ART Forecast'!H249-H369,0)</f>
        <v>14315.150000000001</v>
      </c>
      <c r="AF369" s="21">
        <f>MAX('ART Forecast'!I249-I369,0)</f>
        <v>5522.4499999999971</v>
      </c>
      <c r="AG369" s="21">
        <f>MAX('ART Forecast'!J249-J369,0)</f>
        <v>3866</v>
      </c>
      <c r="AH369" s="21">
        <f>MAX('ART Forecast'!K249-K369,0)</f>
        <v>2953</v>
      </c>
      <c r="AI369" s="21">
        <f>MAX('ART Forecast'!L249-L369,0)</f>
        <v>9144.5999999999985</v>
      </c>
      <c r="AJ369" s="21">
        <f>MAX('ART Forecast'!M249-M369,0)</f>
        <v>9309.9499999999971</v>
      </c>
      <c r="AK369" s="21">
        <f>MAX('ART Forecast'!N249-N369,0)</f>
        <v>3387.4499999999971</v>
      </c>
      <c r="AL369" s="21">
        <f>MAX('ART Forecast'!O249-O369,0)</f>
        <v>7569.75</v>
      </c>
      <c r="AM369" s="21">
        <f>MAX('ART Forecast'!P249-P369,0)</f>
        <v>6661.1666666666642</v>
      </c>
      <c r="AN369" s="21">
        <f>MAX('ART Forecast'!Q249-Q369,0)</f>
        <v>6653.0166666666628</v>
      </c>
      <c r="AO369" s="21">
        <f>MAX('ART Forecast'!R249-R369,0)</f>
        <v>6644.8666666666613</v>
      </c>
      <c r="AP369" s="21">
        <f>MAX('ART Forecast'!S249-S369,0)</f>
        <v>6636.7166666666599</v>
      </c>
      <c r="AQ369" s="21">
        <f>MAX('ART Forecast'!T249-T369,0)</f>
        <v>6628.5666666666657</v>
      </c>
      <c r="AR369" s="21">
        <f>MAX('ART Forecast'!U249-U369,0)</f>
        <v>6620.4166666666642</v>
      </c>
      <c r="AS369" s="21">
        <f>MAX('ART Forecast'!V249-V369,0)</f>
        <v>6612.2666666666628</v>
      </c>
      <c r="AT369" s="21">
        <f>MAX('ART Forecast'!W249-W369,0)</f>
        <v>6604.1166666666613</v>
      </c>
    </row>
    <row r="370" spans="1:46" customFormat="1" x14ac:dyDescent="0.35">
      <c r="A370" s="1"/>
      <c r="B370" s="17" t="str">
        <f t="shared" si="374"/>
        <v>Zimbabwe</v>
      </c>
      <c r="C370" s="21"/>
      <c r="D370" s="21">
        <f>'ART Forecast'!C250-('ART Forecast'!C250*'Algorithms &amp; Assumptions'!$C$7)</f>
        <v>27949.7</v>
      </c>
      <c r="E370" s="21">
        <f>'ART Forecast'!D250-('ART Forecast'!D250*'Algorithms &amp; Assumptions'!$C$7)</f>
        <v>33994.050000000003</v>
      </c>
      <c r="F370" s="21">
        <f>'ART Forecast'!E250-('ART Forecast'!E250*'Algorithms &amp; Assumptions'!$C$7)</f>
        <v>39842.9</v>
      </c>
      <c r="G370" s="21">
        <f>'ART Forecast'!F250-('ART Forecast'!F250*'Algorithms &amp; Assumptions'!$C$7)</f>
        <v>39371.15</v>
      </c>
      <c r="H370" s="21">
        <f>'ART Forecast'!G250-('ART Forecast'!G250*'Algorithms &amp; Assumptions'!$C$7)</f>
        <v>46801.85</v>
      </c>
      <c r="I370" s="21">
        <f>'ART Forecast'!H250-('ART Forecast'!H250*'Algorithms &amp; Assumptions'!$C$7)</f>
        <v>50101.55</v>
      </c>
      <c r="J370" s="21">
        <f>'ART Forecast'!I250-('ART Forecast'!I250*'Algorithms &amp; Assumptions'!$C$7)</f>
        <v>54879.4</v>
      </c>
      <c r="K370" s="21">
        <f>'ART Forecast'!J250-('ART Forecast'!J250*'Algorithms &amp; Assumptions'!$C$7)</f>
        <v>57901.15</v>
      </c>
      <c r="L370" s="21">
        <f>'ART Forecast'!K250-('ART Forecast'!K250*'Algorithms &amp; Assumptions'!$C$7)</f>
        <v>44565.5</v>
      </c>
      <c r="M370" s="21">
        <f>'ART Forecast'!L250-('ART Forecast'!L250*'Algorithms &amp; Assumptions'!$C$7)</f>
        <v>50851.25</v>
      </c>
      <c r="N370" s="21">
        <f>'ART Forecast'!M250-('ART Forecast'!M250*'Algorithms &amp; Assumptions'!$C$7)</f>
        <v>47972.3</v>
      </c>
      <c r="O370" s="21">
        <f>'ART Forecast'!N250-('ART Forecast'!N250*'Algorithms &amp; Assumptions'!$C$7)</f>
        <v>44531.5</v>
      </c>
      <c r="P370" s="21">
        <f>'ART Forecast'!O250-('ART Forecast'!O250*'Algorithms &amp; Assumptions'!$C$7)</f>
        <v>43769.05</v>
      </c>
      <c r="Q370" s="21">
        <f>'ART Forecast'!P250-('ART Forecast'!P250*'Algorithms &amp; Assumptions'!$C$7)</f>
        <v>41408.316666666666</v>
      </c>
      <c r="R370" s="21">
        <f>'ART Forecast'!Q250-('ART Forecast'!Q250*'Algorithms &amp; Assumptions'!$C$7)</f>
        <v>39047.583333333328</v>
      </c>
      <c r="S370" s="21">
        <f>'ART Forecast'!R250-('ART Forecast'!R250*'Algorithms &amp; Assumptions'!$C$7)</f>
        <v>36686.849999999991</v>
      </c>
      <c r="T370" s="21">
        <f>'ART Forecast'!S250-('ART Forecast'!S250*'Algorithms &amp; Assumptions'!$C$7)</f>
        <v>34326.116666666661</v>
      </c>
      <c r="U370" s="21">
        <f>'ART Forecast'!T250-('ART Forecast'!T250*'Algorithms &amp; Assumptions'!$C$7)</f>
        <v>31965.383333333324</v>
      </c>
      <c r="V370" s="21">
        <f>'ART Forecast'!U250-('ART Forecast'!U250*'Algorithms &amp; Assumptions'!$C$7)</f>
        <v>29604.649999999987</v>
      </c>
      <c r="W370" s="21">
        <f>'ART Forecast'!V250-('ART Forecast'!V250*'Algorithms &amp; Assumptions'!$C$7)</f>
        <v>27243.916666666657</v>
      </c>
      <c r="X370" s="1"/>
      <c r="Y370" s="17" t="str">
        <f t="shared" si="373"/>
        <v>Zimbabwe</v>
      </c>
      <c r="Z370" s="21"/>
      <c r="AA370" s="21">
        <f>MAX('ART Forecast'!D250-D370,0)</f>
        <v>12043.3</v>
      </c>
      <c r="AB370" s="21">
        <f>MAX('ART Forecast'!E250-E370,0)</f>
        <v>12879.949999999997</v>
      </c>
      <c r="AC370" s="21">
        <f>MAX('ART Forecast'!F250-F370,0)</f>
        <v>6476.0999999999985</v>
      </c>
      <c r="AD370" s="21">
        <f>MAX('ART Forecast'!G250-G370,0)</f>
        <v>15689.849999999999</v>
      </c>
      <c r="AE370" s="21">
        <f>MAX('ART Forecast'!H250-H370,0)</f>
        <v>12141.150000000001</v>
      </c>
      <c r="AF370" s="21">
        <f>MAX('ART Forecast'!I250-I370,0)</f>
        <v>14462.449999999997</v>
      </c>
      <c r="AG370" s="21">
        <f>MAX('ART Forecast'!J250-J370,0)</f>
        <v>13239.599999999999</v>
      </c>
      <c r="AH370" s="21">
        <f>MAX('ART Forecast'!K250-K370,0)</f>
        <v>0</v>
      </c>
      <c r="AI370" s="21">
        <f>MAX('ART Forecast'!L250-L370,0)</f>
        <v>15259.5</v>
      </c>
      <c r="AJ370" s="21">
        <f>MAX('ART Forecast'!M250-M370,0)</f>
        <v>5586.75</v>
      </c>
      <c r="AK370" s="21">
        <f>MAX('ART Forecast'!N250-N370,0)</f>
        <v>4417.6999999999971</v>
      </c>
      <c r="AL370" s="21">
        <f>MAX('ART Forecast'!O250-O370,0)</f>
        <v>6961.5</v>
      </c>
      <c r="AM370" s="21">
        <f>MAX('ART Forecast'!P250-P370,0)</f>
        <v>4946.6166666666613</v>
      </c>
      <c r="AN370" s="21">
        <f>MAX('ART Forecast'!Q250-Q370,0)</f>
        <v>4530.0166666666628</v>
      </c>
      <c r="AO370" s="21">
        <f>MAX('ART Forecast'!R250-R370,0)</f>
        <v>4113.4166666666642</v>
      </c>
      <c r="AP370" s="21">
        <f>MAX('ART Forecast'!S250-S370,0)</f>
        <v>3696.8166666666657</v>
      </c>
      <c r="AQ370" s="21">
        <f>MAX('ART Forecast'!T250-T370,0)</f>
        <v>3280.2166666666599</v>
      </c>
      <c r="AR370" s="21">
        <f>MAX('ART Forecast'!U250-U370,0)</f>
        <v>2863.6166666666613</v>
      </c>
      <c r="AS370" s="21">
        <f>MAX('ART Forecast'!V250-V370,0)</f>
        <v>2447.0166666666664</v>
      </c>
      <c r="AT370" s="21">
        <f>MAX('ART Forecast'!W250-W370,0)</f>
        <v>2030.4166666666642</v>
      </c>
    </row>
  </sheetData>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027C9-7922-442C-A85A-C1B2389058AB}">
  <sheetPr>
    <tabColor theme="0" tint="-0.499984740745262"/>
  </sheetPr>
  <dimension ref="B1:D123"/>
  <sheetViews>
    <sheetView topLeftCell="A56" workbookViewId="0">
      <selection activeCell="B30" sqref="B30"/>
    </sheetView>
  </sheetViews>
  <sheetFormatPr defaultColWidth="9.08984375" defaultRowHeight="14.5" x14ac:dyDescent="0.35"/>
  <cols>
    <col min="1" max="1" width="4.90625" style="1" customWidth="1"/>
    <col min="2" max="2" width="27" style="1" customWidth="1"/>
    <col min="3" max="3" width="13.6328125" style="1" customWidth="1"/>
    <col min="4" max="4" width="43.54296875" style="1" customWidth="1"/>
    <col min="5" max="5" width="9.08984375" style="1"/>
    <col min="6" max="6" width="43.54296875" style="1" customWidth="1"/>
    <col min="7" max="16384" width="9.08984375" style="1"/>
  </cols>
  <sheetData>
    <row r="1" spans="2:4" s="56" customFormat="1" ht="35.25" customHeight="1" x14ac:dyDescent="0.35">
      <c r="B1" s="97" t="s">
        <v>94</v>
      </c>
    </row>
    <row r="2" spans="2:4" x14ac:dyDescent="0.35">
      <c r="B2" s="67" t="s">
        <v>105</v>
      </c>
    </row>
    <row r="3" spans="2:4" x14ac:dyDescent="0.35">
      <c r="B3" s="57" t="s">
        <v>79</v>
      </c>
      <c r="C3" s="57" t="s">
        <v>86</v>
      </c>
      <c r="D3" s="57" t="s">
        <v>98</v>
      </c>
    </row>
    <row r="4" spans="2:4" x14ac:dyDescent="0.35">
      <c r="B4" s="36" t="s">
        <v>143</v>
      </c>
      <c r="C4" s="36" t="s">
        <v>84</v>
      </c>
      <c r="D4" s="36" t="s">
        <v>144</v>
      </c>
    </row>
    <row r="5" spans="2:4" x14ac:dyDescent="0.35">
      <c r="B5" s="36" t="s">
        <v>145</v>
      </c>
      <c r="C5" s="36" t="s">
        <v>85</v>
      </c>
      <c r="D5" s="36" t="s">
        <v>146</v>
      </c>
    </row>
    <row r="6" spans="2:4" x14ac:dyDescent="0.35">
      <c r="B6" s="36" t="s">
        <v>147</v>
      </c>
      <c r="C6" s="36" t="s">
        <v>85</v>
      </c>
      <c r="D6" s="36" t="s">
        <v>148</v>
      </c>
    </row>
    <row r="7" spans="2:4" x14ac:dyDescent="0.35">
      <c r="B7" s="36" t="s">
        <v>39</v>
      </c>
      <c r="C7" s="36" t="s">
        <v>85</v>
      </c>
      <c r="D7" s="36" t="s">
        <v>99</v>
      </c>
    </row>
    <row r="8" spans="2:4" x14ac:dyDescent="0.35">
      <c r="B8" s="36" t="s">
        <v>149</v>
      </c>
      <c r="C8" s="36" t="s">
        <v>85</v>
      </c>
      <c r="D8" s="36" t="s">
        <v>150</v>
      </c>
    </row>
    <row r="9" spans="2:4" x14ac:dyDescent="0.35">
      <c r="B9" s="36" t="s">
        <v>151</v>
      </c>
      <c r="C9" s="36" t="s">
        <v>85</v>
      </c>
      <c r="D9" s="36" t="s">
        <v>146</v>
      </c>
    </row>
    <row r="10" spans="2:4" x14ac:dyDescent="0.35">
      <c r="B10" s="36" t="s">
        <v>152</v>
      </c>
      <c r="C10" s="36" t="s">
        <v>85</v>
      </c>
      <c r="D10" s="36" t="s">
        <v>144</v>
      </c>
    </row>
    <row r="11" spans="2:4" x14ac:dyDescent="0.35">
      <c r="B11" s="36" t="s">
        <v>153</v>
      </c>
      <c r="C11" s="36" t="s">
        <v>85</v>
      </c>
      <c r="D11" s="36" t="s">
        <v>146</v>
      </c>
    </row>
    <row r="12" spans="2:4" x14ac:dyDescent="0.35">
      <c r="B12" s="36" t="s">
        <v>154</v>
      </c>
      <c r="C12" s="36" t="s">
        <v>85</v>
      </c>
      <c r="D12" s="36" t="s">
        <v>150</v>
      </c>
    </row>
    <row r="13" spans="2:4" x14ac:dyDescent="0.35">
      <c r="B13" s="36" t="s">
        <v>52</v>
      </c>
      <c r="C13" s="36" t="s">
        <v>85</v>
      </c>
      <c r="D13" s="36" t="s">
        <v>100</v>
      </c>
    </row>
    <row r="14" spans="2:4" x14ac:dyDescent="0.35">
      <c r="B14" s="36" t="s">
        <v>155</v>
      </c>
      <c r="C14" s="36" t="s">
        <v>85</v>
      </c>
      <c r="D14" s="36" t="s">
        <v>144</v>
      </c>
    </row>
    <row r="15" spans="2:4" x14ac:dyDescent="0.35">
      <c r="B15" s="36" t="s">
        <v>156</v>
      </c>
      <c r="C15" s="36" t="s">
        <v>85</v>
      </c>
      <c r="D15" s="36" t="s">
        <v>150</v>
      </c>
    </row>
    <row r="16" spans="2:4" x14ac:dyDescent="0.35">
      <c r="B16" s="36" t="s">
        <v>157</v>
      </c>
      <c r="C16" s="36" t="s">
        <v>85</v>
      </c>
      <c r="D16" s="36" t="s">
        <v>146</v>
      </c>
    </row>
    <row r="17" spans="2:4" x14ac:dyDescent="0.35">
      <c r="B17" s="36" t="s">
        <v>3</v>
      </c>
      <c r="C17" s="36" t="s">
        <v>85</v>
      </c>
      <c r="D17" s="36" t="s">
        <v>99</v>
      </c>
    </row>
    <row r="18" spans="2:4" x14ac:dyDescent="0.35">
      <c r="B18" s="36" t="s">
        <v>158</v>
      </c>
      <c r="C18" s="36" t="s">
        <v>85</v>
      </c>
      <c r="D18" s="36" t="s">
        <v>150</v>
      </c>
    </row>
    <row r="19" spans="2:4" x14ac:dyDescent="0.35">
      <c r="B19" s="36" t="s">
        <v>159</v>
      </c>
      <c r="C19" s="36" t="s">
        <v>85</v>
      </c>
      <c r="D19" s="36" t="s">
        <v>160</v>
      </c>
    </row>
    <row r="20" spans="2:4" x14ac:dyDescent="0.35">
      <c r="B20" s="36" t="s">
        <v>53</v>
      </c>
      <c r="C20" s="36" t="s">
        <v>84</v>
      </c>
      <c r="D20" s="36" t="s">
        <v>100</v>
      </c>
    </row>
    <row r="21" spans="2:4" x14ac:dyDescent="0.35">
      <c r="B21" s="36" t="s">
        <v>40</v>
      </c>
      <c r="C21" s="36" t="s">
        <v>84</v>
      </c>
      <c r="D21" s="36" t="s">
        <v>100</v>
      </c>
    </row>
    <row r="22" spans="2:4" x14ac:dyDescent="0.35">
      <c r="B22" s="36" t="s">
        <v>161</v>
      </c>
      <c r="C22" s="36" t="s">
        <v>85</v>
      </c>
      <c r="D22" s="36" t="s">
        <v>144</v>
      </c>
    </row>
    <row r="23" spans="2:4" x14ac:dyDescent="0.35">
      <c r="B23" s="36" t="s">
        <v>4</v>
      </c>
      <c r="C23" s="36" t="s">
        <v>85</v>
      </c>
      <c r="D23" s="36" t="s">
        <v>100</v>
      </c>
    </row>
    <row r="24" spans="2:4" x14ac:dyDescent="0.35">
      <c r="B24" s="36" t="s">
        <v>80</v>
      </c>
      <c r="C24" s="36" t="s">
        <v>85</v>
      </c>
      <c r="D24" s="36" t="s">
        <v>100</v>
      </c>
    </row>
    <row r="25" spans="2:4" x14ac:dyDescent="0.35">
      <c r="B25" s="36" t="s">
        <v>55</v>
      </c>
      <c r="C25" s="36" t="s">
        <v>84</v>
      </c>
      <c r="D25" s="36" t="s">
        <v>100</v>
      </c>
    </row>
    <row r="26" spans="2:4" x14ac:dyDescent="0.35">
      <c r="B26" s="36" t="s">
        <v>56</v>
      </c>
      <c r="C26" s="36" t="s">
        <v>84</v>
      </c>
      <c r="D26" s="36" t="s">
        <v>100</v>
      </c>
    </row>
    <row r="27" spans="2:4" x14ac:dyDescent="0.35">
      <c r="B27" s="36" t="s">
        <v>162</v>
      </c>
      <c r="C27" s="36" t="s">
        <v>85</v>
      </c>
      <c r="D27" s="36" t="s">
        <v>144</v>
      </c>
    </row>
    <row r="28" spans="2:4" x14ac:dyDescent="0.35">
      <c r="B28" s="36" t="s">
        <v>163</v>
      </c>
      <c r="C28" s="36" t="s">
        <v>85</v>
      </c>
      <c r="D28" s="36" t="s">
        <v>150</v>
      </c>
    </row>
    <row r="29" spans="2:4" x14ac:dyDescent="0.35">
      <c r="B29" s="36" t="s">
        <v>57</v>
      </c>
      <c r="C29" s="36" t="s">
        <v>85</v>
      </c>
      <c r="D29" s="36" t="s">
        <v>99</v>
      </c>
    </row>
    <row r="30" spans="2:4" x14ac:dyDescent="0.35">
      <c r="B30" s="36" t="s">
        <v>58</v>
      </c>
      <c r="C30" s="36" t="s">
        <v>85</v>
      </c>
      <c r="D30" s="36" t="s">
        <v>100</v>
      </c>
    </row>
    <row r="31" spans="2:4" x14ac:dyDescent="0.35">
      <c r="B31" s="36" t="s">
        <v>164</v>
      </c>
      <c r="C31" s="36" t="s">
        <v>85</v>
      </c>
      <c r="D31" s="36" t="s">
        <v>150</v>
      </c>
    </row>
    <row r="32" spans="2:4" x14ac:dyDescent="0.35">
      <c r="B32" s="36" t="s">
        <v>5</v>
      </c>
      <c r="C32" s="36" t="s">
        <v>85</v>
      </c>
      <c r="D32" s="36" t="s">
        <v>100</v>
      </c>
    </row>
    <row r="33" spans="2:4" x14ac:dyDescent="0.35">
      <c r="B33" s="36" t="s">
        <v>165</v>
      </c>
      <c r="C33" s="36" t="s">
        <v>85</v>
      </c>
      <c r="D33" s="36" t="s">
        <v>150</v>
      </c>
    </row>
    <row r="34" spans="2:4" x14ac:dyDescent="0.35">
      <c r="B34" s="36" t="s">
        <v>81</v>
      </c>
      <c r="C34" s="36" t="s">
        <v>84</v>
      </c>
      <c r="D34" s="36" t="s">
        <v>100</v>
      </c>
    </row>
    <row r="35" spans="2:4" x14ac:dyDescent="0.35">
      <c r="B35" s="36" t="s">
        <v>166</v>
      </c>
      <c r="C35" s="36" t="s">
        <v>84</v>
      </c>
      <c r="D35" s="36" t="s">
        <v>144</v>
      </c>
    </row>
    <row r="36" spans="2:4" x14ac:dyDescent="0.35">
      <c r="B36" s="36" t="s">
        <v>167</v>
      </c>
      <c r="C36" s="36" t="s">
        <v>85</v>
      </c>
      <c r="D36" s="36" t="s">
        <v>148</v>
      </c>
    </row>
    <row r="37" spans="2:4" x14ac:dyDescent="0.35">
      <c r="B37" s="36" t="s">
        <v>168</v>
      </c>
      <c r="C37" s="36" t="s">
        <v>85</v>
      </c>
      <c r="D37" s="36" t="s">
        <v>150</v>
      </c>
    </row>
    <row r="38" spans="2:4" x14ac:dyDescent="0.35">
      <c r="B38" s="36" t="s">
        <v>169</v>
      </c>
      <c r="C38" s="36" t="s">
        <v>85</v>
      </c>
      <c r="D38" s="36" t="s">
        <v>144</v>
      </c>
    </row>
    <row r="39" spans="2:4" x14ac:dyDescent="0.35">
      <c r="B39" s="36" t="s">
        <v>170</v>
      </c>
      <c r="C39" s="36" t="s">
        <v>85</v>
      </c>
      <c r="D39" s="36" t="s">
        <v>150</v>
      </c>
    </row>
    <row r="40" spans="2:4" x14ac:dyDescent="0.35">
      <c r="B40" s="36" t="s">
        <v>171</v>
      </c>
      <c r="C40" s="36" t="s">
        <v>85</v>
      </c>
      <c r="D40" s="36" t="s">
        <v>148</v>
      </c>
    </row>
    <row r="41" spans="2:4" x14ac:dyDescent="0.35">
      <c r="B41" s="36" t="s">
        <v>172</v>
      </c>
      <c r="C41" s="36" t="s">
        <v>85</v>
      </c>
      <c r="D41" s="36" t="s">
        <v>150</v>
      </c>
    </row>
    <row r="42" spans="2:4" x14ac:dyDescent="0.35">
      <c r="B42" s="36" t="s">
        <v>61</v>
      </c>
      <c r="C42" s="36" t="s">
        <v>85</v>
      </c>
      <c r="D42" s="36" t="s">
        <v>100</v>
      </c>
    </row>
    <row r="43" spans="2:4" x14ac:dyDescent="0.35">
      <c r="B43" s="36" t="s">
        <v>62</v>
      </c>
      <c r="C43" s="36" t="s">
        <v>84</v>
      </c>
      <c r="D43" s="36" t="s">
        <v>99</v>
      </c>
    </row>
    <row r="44" spans="2:4" x14ac:dyDescent="0.35">
      <c r="B44" s="36" t="s">
        <v>37</v>
      </c>
      <c r="C44" s="36" t="s">
        <v>85</v>
      </c>
      <c r="D44" s="36" t="s">
        <v>99</v>
      </c>
    </row>
    <row r="45" spans="2:4" x14ac:dyDescent="0.35">
      <c r="B45" s="36" t="s">
        <v>6</v>
      </c>
      <c r="C45" s="36" t="s">
        <v>84</v>
      </c>
      <c r="D45" s="36" t="s">
        <v>99</v>
      </c>
    </row>
    <row r="46" spans="2:4" x14ac:dyDescent="0.35">
      <c r="B46" s="36" t="s">
        <v>173</v>
      </c>
      <c r="C46" s="36" t="s">
        <v>85</v>
      </c>
      <c r="D46" s="36" t="s">
        <v>144</v>
      </c>
    </row>
    <row r="47" spans="2:4" x14ac:dyDescent="0.35">
      <c r="B47" s="36" t="s">
        <v>63</v>
      </c>
      <c r="C47" s="36" t="s">
        <v>85</v>
      </c>
      <c r="D47" s="36" t="s">
        <v>100</v>
      </c>
    </row>
    <row r="48" spans="2:4" x14ac:dyDescent="0.35">
      <c r="B48" s="36" t="s">
        <v>64</v>
      </c>
      <c r="C48" s="36" t="s">
        <v>84</v>
      </c>
      <c r="D48" s="36" t="s">
        <v>100</v>
      </c>
    </row>
    <row r="49" spans="2:4" x14ac:dyDescent="0.35">
      <c r="B49" s="36" t="s">
        <v>174</v>
      </c>
      <c r="C49" s="36" t="s">
        <v>85</v>
      </c>
      <c r="D49" s="36" t="s">
        <v>146</v>
      </c>
    </row>
    <row r="50" spans="2:4" x14ac:dyDescent="0.35">
      <c r="B50" s="36" t="s">
        <v>65</v>
      </c>
      <c r="C50" s="36" t="s">
        <v>85</v>
      </c>
      <c r="D50" s="36" t="s">
        <v>100</v>
      </c>
    </row>
    <row r="51" spans="2:4" x14ac:dyDescent="0.35">
      <c r="B51" s="36" t="s">
        <v>175</v>
      </c>
      <c r="C51" s="36" t="s">
        <v>85</v>
      </c>
      <c r="D51" s="36" t="s">
        <v>150</v>
      </c>
    </row>
    <row r="52" spans="2:4" x14ac:dyDescent="0.35">
      <c r="B52" s="36" t="s">
        <v>66</v>
      </c>
      <c r="C52" s="36" t="s">
        <v>84</v>
      </c>
      <c r="D52" s="36" t="s">
        <v>100</v>
      </c>
    </row>
    <row r="53" spans="2:4" x14ac:dyDescent="0.35">
      <c r="B53" s="36" t="s">
        <v>82</v>
      </c>
      <c r="C53" s="36" t="s">
        <v>84</v>
      </c>
      <c r="D53" s="36" t="s">
        <v>100</v>
      </c>
    </row>
    <row r="54" spans="2:4" x14ac:dyDescent="0.35">
      <c r="B54" s="36" t="s">
        <v>176</v>
      </c>
      <c r="C54" s="36" t="s">
        <v>85</v>
      </c>
      <c r="D54" s="36" t="s">
        <v>150</v>
      </c>
    </row>
    <row r="55" spans="2:4" x14ac:dyDescent="0.35">
      <c r="B55" s="36" t="s">
        <v>177</v>
      </c>
      <c r="C55" s="36" t="s">
        <v>85</v>
      </c>
      <c r="D55" s="36" t="s">
        <v>150</v>
      </c>
    </row>
    <row r="56" spans="2:4" x14ac:dyDescent="0.35">
      <c r="B56" s="36" t="s">
        <v>178</v>
      </c>
      <c r="C56" s="36" t="s">
        <v>85</v>
      </c>
      <c r="D56" s="36" t="s">
        <v>150</v>
      </c>
    </row>
    <row r="57" spans="2:4" x14ac:dyDescent="0.35">
      <c r="B57" s="36" t="s">
        <v>179</v>
      </c>
      <c r="C57" s="36" t="s">
        <v>85</v>
      </c>
      <c r="D57" s="36" t="s">
        <v>144</v>
      </c>
    </row>
    <row r="58" spans="2:4" x14ac:dyDescent="0.35">
      <c r="B58" s="36" t="s">
        <v>180</v>
      </c>
      <c r="C58" s="36" t="s">
        <v>85</v>
      </c>
      <c r="D58" s="36" t="s">
        <v>144</v>
      </c>
    </row>
    <row r="59" spans="2:4" x14ac:dyDescent="0.35">
      <c r="B59" s="36" t="s">
        <v>181</v>
      </c>
      <c r="C59" s="36" t="s">
        <v>85</v>
      </c>
      <c r="D59" s="36" t="s">
        <v>148</v>
      </c>
    </row>
    <row r="60" spans="2:4" x14ac:dyDescent="0.35">
      <c r="B60" s="36" t="s">
        <v>182</v>
      </c>
      <c r="C60" s="36" t="s">
        <v>85</v>
      </c>
      <c r="D60" s="36" t="s">
        <v>148</v>
      </c>
    </row>
    <row r="61" spans="2:4" x14ac:dyDescent="0.35">
      <c r="B61" s="36" t="s">
        <v>183</v>
      </c>
      <c r="C61" s="36" t="s">
        <v>85</v>
      </c>
      <c r="D61" s="36" t="s">
        <v>150</v>
      </c>
    </row>
    <row r="62" spans="2:4" x14ac:dyDescent="0.35">
      <c r="B62" s="36" t="s">
        <v>184</v>
      </c>
      <c r="C62" s="36" t="s">
        <v>85</v>
      </c>
      <c r="D62" s="36" t="s">
        <v>148</v>
      </c>
    </row>
    <row r="63" spans="2:4" x14ac:dyDescent="0.35">
      <c r="B63" s="36" t="s">
        <v>185</v>
      </c>
      <c r="C63" s="36" t="s">
        <v>85</v>
      </c>
      <c r="D63" s="36" t="s">
        <v>146</v>
      </c>
    </row>
    <row r="64" spans="2:4" x14ac:dyDescent="0.35">
      <c r="B64" s="36" t="s">
        <v>7</v>
      </c>
      <c r="C64" s="36" t="s">
        <v>85</v>
      </c>
      <c r="D64" s="36" t="s">
        <v>99</v>
      </c>
    </row>
    <row r="65" spans="2:4" x14ac:dyDescent="0.35">
      <c r="B65" s="36" t="s">
        <v>186</v>
      </c>
      <c r="C65" s="36" t="s">
        <v>85</v>
      </c>
      <c r="D65" s="36" t="s">
        <v>146</v>
      </c>
    </row>
    <row r="66" spans="2:4" x14ac:dyDescent="0.35">
      <c r="B66" s="36" t="s">
        <v>187</v>
      </c>
      <c r="C66" s="36" t="s">
        <v>85</v>
      </c>
      <c r="D66" s="36" t="s">
        <v>144</v>
      </c>
    </row>
    <row r="67" spans="2:4" x14ac:dyDescent="0.35">
      <c r="B67" s="36" t="s">
        <v>188</v>
      </c>
      <c r="C67" s="36" t="s">
        <v>85</v>
      </c>
      <c r="D67" s="36" t="s">
        <v>148</v>
      </c>
    </row>
    <row r="68" spans="2:4" x14ac:dyDescent="0.35">
      <c r="B68" s="36" t="s">
        <v>8</v>
      </c>
      <c r="C68" s="36" t="s">
        <v>85</v>
      </c>
      <c r="D68" s="36" t="s">
        <v>99</v>
      </c>
    </row>
    <row r="69" spans="2:4" x14ac:dyDescent="0.35">
      <c r="B69" s="36" t="s">
        <v>68</v>
      </c>
      <c r="C69" s="36" t="s">
        <v>84</v>
      </c>
      <c r="D69" s="36" t="s">
        <v>100</v>
      </c>
    </row>
    <row r="70" spans="2:4" x14ac:dyDescent="0.35">
      <c r="B70" s="36" t="s">
        <v>189</v>
      </c>
      <c r="C70" s="36" t="s">
        <v>85</v>
      </c>
      <c r="D70" s="36" t="s">
        <v>148</v>
      </c>
    </row>
    <row r="71" spans="2:4" x14ac:dyDescent="0.35">
      <c r="B71" s="36" t="s">
        <v>190</v>
      </c>
      <c r="C71" s="36" t="s">
        <v>85</v>
      </c>
      <c r="D71" s="36" t="s">
        <v>146</v>
      </c>
    </row>
    <row r="72" spans="2:4" x14ac:dyDescent="0.35">
      <c r="B72" s="36" t="s">
        <v>69</v>
      </c>
      <c r="C72" s="36" t="s">
        <v>84</v>
      </c>
      <c r="D72" s="36" t="s">
        <v>99</v>
      </c>
    </row>
    <row r="73" spans="2:4" x14ac:dyDescent="0.35">
      <c r="B73" s="36" t="s">
        <v>9</v>
      </c>
      <c r="C73" s="36" t="s">
        <v>84</v>
      </c>
      <c r="D73" s="36" t="s">
        <v>99</v>
      </c>
    </row>
    <row r="74" spans="2:4" x14ac:dyDescent="0.35">
      <c r="B74" s="36" t="s">
        <v>191</v>
      </c>
      <c r="C74" s="36" t="s">
        <v>85</v>
      </c>
      <c r="D74" s="36" t="s">
        <v>144</v>
      </c>
    </row>
    <row r="75" spans="2:4" x14ac:dyDescent="0.35">
      <c r="B75" s="36" t="s">
        <v>192</v>
      </c>
      <c r="C75" s="36" t="s">
        <v>85</v>
      </c>
      <c r="D75" s="36" t="s">
        <v>144</v>
      </c>
    </row>
    <row r="76" spans="2:4" x14ac:dyDescent="0.35">
      <c r="B76" s="36" t="s">
        <v>70</v>
      </c>
      <c r="C76" s="36" t="s">
        <v>84</v>
      </c>
      <c r="D76" s="36" t="s">
        <v>100</v>
      </c>
    </row>
    <row r="77" spans="2:4" x14ac:dyDescent="0.35">
      <c r="B77" s="36" t="s">
        <v>71</v>
      </c>
      <c r="C77" s="36" t="s">
        <v>85</v>
      </c>
      <c r="D77" s="36" t="s">
        <v>100</v>
      </c>
    </row>
    <row r="78" spans="2:4" x14ac:dyDescent="0.35">
      <c r="B78" s="36" t="s">
        <v>72</v>
      </c>
      <c r="C78" s="36" t="s">
        <v>85</v>
      </c>
      <c r="D78" s="36" t="s">
        <v>99</v>
      </c>
    </row>
    <row r="79" spans="2:4" x14ac:dyDescent="0.35">
      <c r="B79" s="36" t="s">
        <v>193</v>
      </c>
      <c r="C79" s="36" t="s">
        <v>85</v>
      </c>
      <c r="D79" s="36" t="s">
        <v>150</v>
      </c>
    </row>
    <row r="80" spans="2:4" x14ac:dyDescent="0.35">
      <c r="B80" s="36" t="s">
        <v>194</v>
      </c>
      <c r="C80" s="36" t="s">
        <v>85</v>
      </c>
      <c r="D80" s="36" t="s">
        <v>146</v>
      </c>
    </row>
    <row r="81" spans="2:4" x14ac:dyDescent="0.35">
      <c r="B81" s="36" t="s">
        <v>195</v>
      </c>
      <c r="C81" s="36" t="s">
        <v>85</v>
      </c>
      <c r="D81" s="36" t="s">
        <v>144</v>
      </c>
    </row>
    <row r="82" spans="2:4" x14ac:dyDescent="0.35">
      <c r="B82" s="36" t="s">
        <v>196</v>
      </c>
      <c r="C82" s="36" t="s">
        <v>85</v>
      </c>
      <c r="D82" s="36" t="s">
        <v>146</v>
      </c>
    </row>
    <row r="83" spans="2:4" x14ac:dyDescent="0.35">
      <c r="B83" s="36" t="s">
        <v>197</v>
      </c>
      <c r="C83" s="36" t="s">
        <v>85</v>
      </c>
      <c r="D83" s="36" t="s">
        <v>148</v>
      </c>
    </row>
    <row r="84" spans="2:4" x14ac:dyDescent="0.35">
      <c r="B84" s="36" t="s">
        <v>10</v>
      </c>
      <c r="C84" s="36" t="s">
        <v>84</v>
      </c>
      <c r="D84" s="36" t="s">
        <v>99</v>
      </c>
    </row>
    <row r="85" spans="2:4" x14ac:dyDescent="0.35">
      <c r="B85" s="36" t="s">
        <v>198</v>
      </c>
      <c r="C85" s="36" t="s">
        <v>85</v>
      </c>
      <c r="D85" s="36" t="s">
        <v>144</v>
      </c>
    </row>
    <row r="86" spans="2:4" x14ac:dyDescent="0.35">
      <c r="B86" s="36" t="s">
        <v>41</v>
      </c>
      <c r="C86" s="36" t="s">
        <v>85</v>
      </c>
      <c r="D86" s="36" t="s">
        <v>99</v>
      </c>
    </row>
    <row r="87" spans="2:4" x14ac:dyDescent="0.35">
      <c r="B87" s="36" t="s">
        <v>199</v>
      </c>
      <c r="C87" s="36" t="s">
        <v>85</v>
      </c>
      <c r="D87" s="36" t="s">
        <v>144</v>
      </c>
    </row>
    <row r="88" spans="2:4" x14ac:dyDescent="0.35">
      <c r="B88" s="36" t="s">
        <v>200</v>
      </c>
      <c r="C88" s="36" t="s">
        <v>85</v>
      </c>
      <c r="D88" s="36" t="s">
        <v>150</v>
      </c>
    </row>
    <row r="89" spans="2:4" x14ac:dyDescent="0.35">
      <c r="B89" s="36" t="s">
        <v>73</v>
      </c>
      <c r="C89" s="36" t="s">
        <v>84</v>
      </c>
      <c r="D89" s="36" t="s">
        <v>100</v>
      </c>
    </row>
    <row r="90" spans="2:4" x14ac:dyDescent="0.35">
      <c r="B90" s="36" t="s">
        <v>11</v>
      </c>
      <c r="C90" s="36" t="s">
        <v>85</v>
      </c>
      <c r="D90" s="36" t="s">
        <v>100</v>
      </c>
    </row>
    <row r="91" spans="2:4" x14ac:dyDescent="0.35">
      <c r="B91" s="36" t="s">
        <v>201</v>
      </c>
      <c r="C91" s="36" t="s">
        <v>85</v>
      </c>
      <c r="D91" s="36" t="s">
        <v>144</v>
      </c>
    </row>
    <row r="92" spans="2:4" x14ac:dyDescent="0.35">
      <c r="B92" s="36" t="s">
        <v>202</v>
      </c>
      <c r="C92" s="36" t="s">
        <v>85</v>
      </c>
      <c r="D92" s="36" t="s">
        <v>144</v>
      </c>
    </row>
    <row r="93" spans="2:4" x14ac:dyDescent="0.35">
      <c r="B93" s="36" t="s">
        <v>203</v>
      </c>
      <c r="C93" s="36" t="s">
        <v>85</v>
      </c>
      <c r="D93" s="36" t="s">
        <v>150</v>
      </c>
    </row>
    <row r="94" spans="2:4" x14ac:dyDescent="0.35">
      <c r="B94" s="36" t="s">
        <v>204</v>
      </c>
      <c r="C94" s="36" t="s">
        <v>85</v>
      </c>
      <c r="D94" s="36" t="s">
        <v>150</v>
      </c>
    </row>
    <row r="95" spans="2:4" x14ac:dyDescent="0.35">
      <c r="B95" s="36" t="s">
        <v>205</v>
      </c>
      <c r="C95" s="36" t="s">
        <v>85</v>
      </c>
      <c r="D95" s="36" t="s">
        <v>144</v>
      </c>
    </row>
    <row r="96" spans="2:4" x14ac:dyDescent="0.35">
      <c r="B96" s="36" t="s">
        <v>206</v>
      </c>
      <c r="C96" s="36" t="s">
        <v>85</v>
      </c>
      <c r="D96" s="36" t="s">
        <v>146</v>
      </c>
    </row>
    <row r="97" spans="2:4" x14ac:dyDescent="0.35">
      <c r="B97" s="36" t="s">
        <v>12</v>
      </c>
      <c r="C97" s="36" t="s">
        <v>84</v>
      </c>
      <c r="D97" s="36" t="s">
        <v>99</v>
      </c>
    </row>
    <row r="98" spans="2:4" x14ac:dyDescent="0.35">
      <c r="B98" s="36" t="s">
        <v>83</v>
      </c>
      <c r="C98" s="36" t="s">
        <v>85</v>
      </c>
      <c r="D98" s="36" t="s">
        <v>100</v>
      </c>
    </row>
    <row r="99" spans="2:4" x14ac:dyDescent="0.35">
      <c r="B99" s="36" t="s">
        <v>75</v>
      </c>
      <c r="C99" s="36" t="s">
        <v>85</v>
      </c>
      <c r="D99" s="36" t="s">
        <v>100</v>
      </c>
    </row>
    <row r="100" spans="2:4" x14ac:dyDescent="0.35">
      <c r="B100" s="36" t="s">
        <v>207</v>
      </c>
      <c r="C100" s="36" t="s">
        <v>85</v>
      </c>
      <c r="D100" s="36" t="s">
        <v>160</v>
      </c>
    </row>
    <row r="101" spans="2:4" x14ac:dyDescent="0.35">
      <c r="B101" s="36" t="s">
        <v>76</v>
      </c>
      <c r="C101" s="36" t="s">
        <v>84</v>
      </c>
      <c r="D101" s="36" t="s">
        <v>100</v>
      </c>
    </row>
    <row r="102" spans="2:4" x14ac:dyDescent="0.35">
      <c r="B102" s="36" t="s">
        <v>208</v>
      </c>
      <c r="C102" s="36" t="s">
        <v>84</v>
      </c>
      <c r="D102" s="36" t="s">
        <v>148</v>
      </c>
    </row>
    <row r="103" spans="2:4" x14ac:dyDescent="0.35">
      <c r="B103" s="36" t="s">
        <v>0</v>
      </c>
      <c r="C103" s="36" t="s">
        <v>85</v>
      </c>
      <c r="D103" s="36" t="s">
        <v>99</v>
      </c>
    </row>
    <row r="104" spans="2:4" x14ac:dyDescent="0.35">
      <c r="B104" s="36" t="s">
        <v>42</v>
      </c>
      <c r="C104" s="36" t="s">
        <v>84</v>
      </c>
      <c r="D104" s="36" t="s">
        <v>99</v>
      </c>
    </row>
    <row r="105" spans="2:4" x14ac:dyDescent="0.35">
      <c r="B105" s="36" t="s">
        <v>209</v>
      </c>
      <c r="C105" s="36" t="s">
        <v>85</v>
      </c>
      <c r="D105" s="36" t="s">
        <v>144</v>
      </c>
    </row>
    <row r="106" spans="2:4" x14ac:dyDescent="0.35">
      <c r="B106" s="36" t="s">
        <v>210</v>
      </c>
      <c r="C106" s="36" t="s">
        <v>84</v>
      </c>
      <c r="D106" s="36" t="s">
        <v>148</v>
      </c>
    </row>
    <row r="107" spans="2:4" x14ac:dyDescent="0.35">
      <c r="B107" s="36" t="s">
        <v>211</v>
      </c>
      <c r="C107" s="36" t="s">
        <v>85</v>
      </c>
      <c r="D107" s="36" t="s">
        <v>150</v>
      </c>
    </row>
    <row r="108" spans="2:4" x14ac:dyDescent="0.35">
      <c r="B108" s="36" t="s">
        <v>212</v>
      </c>
      <c r="C108" s="36" t="s">
        <v>84</v>
      </c>
      <c r="D108" s="36" t="s">
        <v>148</v>
      </c>
    </row>
    <row r="109" spans="2:4" x14ac:dyDescent="0.35">
      <c r="B109" s="36" t="s">
        <v>213</v>
      </c>
      <c r="C109" s="36" t="s">
        <v>85</v>
      </c>
      <c r="D109" s="36" t="s">
        <v>146</v>
      </c>
    </row>
    <row r="110" spans="2:4" x14ac:dyDescent="0.35">
      <c r="B110" s="36" t="s">
        <v>13</v>
      </c>
      <c r="C110" s="36" t="s">
        <v>85</v>
      </c>
      <c r="D110" s="36" t="s">
        <v>99</v>
      </c>
    </row>
    <row r="111" spans="2:4" x14ac:dyDescent="0.35">
      <c r="B111" s="36" t="s">
        <v>214</v>
      </c>
      <c r="C111" s="36" t="s">
        <v>85</v>
      </c>
      <c r="D111" s="36" t="s">
        <v>144</v>
      </c>
    </row>
    <row r="112" spans="2:4" x14ac:dyDescent="0.35">
      <c r="B112" s="36" t="s">
        <v>78</v>
      </c>
      <c r="C112" s="36" t="s">
        <v>84</v>
      </c>
      <c r="D112" s="36" t="s">
        <v>100</v>
      </c>
    </row>
    <row r="113" spans="2:4" x14ac:dyDescent="0.35">
      <c r="B113" s="36" t="s">
        <v>215</v>
      </c>
      <c r="C113" s="36" t="s">
        <v>85</v>
      </c>
      <c r="D113" s="36" t="s">
        <v>148</v>
      </c>
    </row>
    <row r="114" spans="2:4" x14ac:dyDescent="0.35">
      <c r="B114" s="36" t="s">
        <v>216</v>
      </c>
      <c r="C114" s="36" t="s">
        <v>85</v>
      </c>
      <c r="D114" s="36" t="s">
        <v>160</v>
      </c>
    </row>
    <row r="115" spans="2:4" x14ac:dyDescent="0.35">
      <c r="B115" s="36" t="s">
        <v>217</v>
      </c>
      <c r="C115" s="36" t="s">
        <v>85</v>
      </c>
      <c r="D115" s="36" t="s">
        <v>146</v>
      </c>
    </row>
    <row r="116" spans="2:4" x14ac:dyDescent="0.35">
      <c r="B116" s="36" t="s">
        <v>14</v>
      </c>
      <c r="C116" s="36" t="s">
        <v>84</v>
      </c>
      <c r="D116" s="36" t="s">
        <v>99</v>
      </c>
    </row>
    <row r="117" spans="2:4" x14ac:dyDescent="0.35">
      <c r="B117" s="36" t="s">
        <v>218</v>
      </c>
      <c r="C117" s="36" t="s">
        <v>85</v>
      </c>
      <c r="D117" s="36" t="s">
        <v>146</v>
      </c>
    </row>
    <row r="118" spans="2:4" x14ac:dyDescent="0.35">
      <c r="B118" s="36" t="s">
        <v>219</v>
      </c>
      <c r="C118" s="36" t="s">
        <v>85</v>
      </c>
      <c r="D118" s="36" t="s">
        <v>146</v>
      </c>
    </row>
    <row r="119" spans="2:4" x14ac:dyDescent="0.35">
      <c r="B119" s="36" t="s">
        <v>220</v>
      </c>
      <c r="C119" s="36" t="s">
        <v>85</v>
      </c>
      <c r="D119" s="36" t="s">
        <v>150</v>
      </c>
    </row>
    <row r="120" spans="2:4" x14ac:dyDescent="0.35">
      <c r="B120" s="36" t="s">
        <v>221</v>
      </c>
      <c r="C120" s="36" t="s">
        <v>85</v>
      </c>
      <c r="D120" s="36" t="s">
        <v>144</v>
      </c>
    </row>
    <row r="121" spans="2:4" x14ac:dyDescent="0.35">
      <c r="B121" s="36" t="s">
        <v>222</v>
      </c>
      <c r="C121" s="36" t="s">
        <v>84</v>
      </c>
      <c r="D121" s="36" t="s">
        <v>148</v>
      </c>
    </row>
    <row r="122" spans="2:4" x14ac:dyDescent="0.35">
      <c r="B122" s="36" t="s">
        <v>15</v>
      </c>
      <c r="C122" s="36" t="s">
        <v>84</v>
      </c>
      <c r="D122" s="36" t="s">
        <v>99</v>
      </c>
    </row>
    <row r="123" spans="2:4" x14ac:dyDescent="0.35">
      <c r="B123" s="36" t="s">
        <v>16</v>
      </c>
      <c r="C123" s="36" t="s">
        <v>85</v>
      </c>
      <c r="D123" s="36" t="s">
        <v>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11</vt:i4>
      </vt:variant>
      <vt:variant>
        <vt:lpstr>Named Ranges</vt:lpstr>
      </vt:variant>
      <vt:variant>
        <vt:i4>1</vt:i4>
      </vt:variant>
    </vt:vector>
  </HeadingPairs>
  <TitlesOfParts>
    <vt:vector size="12" baseType="lpstr">
      <vt:lpstr>Overview</vt:lpstr>
      <vt:lpstr>Calculations Overview</vt:lpstr>
      <vt:lpstr>Country Dashboard</vt:lpstr>
      <vt:lpstr>Need</vt:lpstr>
      <vt:lpstr>PLHIV Forecast</vt:lpstr>
      <vt:lpstr>ART Forecast</vt:lpstr>
      <vt:lpstr>Number on ART</vt:lpstr>
      <vt:lpstr>PLHIV</vt:lpstr>
      <vt:lpstr>Algorithms &amp; Assumptions</vt:lpstr>
      <vt:lpstr>ART Totals</vt:lpstr>
      <vt:lpstr>Countries</vt:lpstr>
      <vt:lpstr>Baseline_Year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Meghan Wareham</dc:creator>
  <cp:lastModifiedBy>Ana Moore</cp:lastModifiedBy>
  <dcterms:created xsi:type="dcterms:W3CDTF">2015-04-29T19:34:55Z</dcterms:created>
  <dcterms:modified xsi:type="dcterms:W3CDTF">2025-02-10T12:31:44Z</dcterms:modified>
</cp:coreProperties>
</file>